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7.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kisakye/Downloads/OAC/Aution Yields/data/"/>
    </mc:Choice>
  </mc:AlternateContent>
  <xr:revisionPtr revIDLastSave="0" documentId="13_ncr:1_{9D912DB4-1338-1B42-B1C2-D2E0F68DFF80}" xr6:coauthVersionLast="47" xr6:coauthVersionMax="47" xr10:uidLastSave="{00000000-0000-0000-0000-000000000000}"/>
  <bookViews>
    <workbookView xWindow="0" yWindow="620" windowWidth="28800" windowHeight="15820" tabRatio="869" activeTab="3" xr2:uid="{00000000-000D-0000-FFFF-FFFF00000000}"/>
  </bookViews>
  <sheets>
    <sheet name="Bi-monthly net issuance" sheetId="9" state="hidden" r:id="rId1"/>
    <sheet name="ISS10102" sheetId="1" state="hidden" r:id="rId2"/>
    <sheet name="maturities - 91" sheetId="3" r:id="rId3"/>
    <sheet name="maturities - 182" sheetId="2" r:id="rId4"/>
    <sheet name="maturities - 273" sheetId="4" state="hidden" r:id="rId5"/>
    <sheet name="maturities - 364" sheetId="5" r:id="rId6"/>
    <sheet name="Bonds" sheetId="10" r:id="rId7"/>
    <sheet name="Bond buybacks" sheetId="12" state="hidden" r:id="rId8"/>
    <sheet name="Bond Conversions" sheetId="13" state="hidden" r:id="rId9"/>
    <sheet name="Coupon Payments on bonds" sheetId="11" state="hidden" r:id="rId10"/>
    <sheet name="Sheet1" sheetId="14" state="hidden" r:id="rId11"/>
    <sheet name="Sheet2" sheetId="15" state="hidden" r:id="rId12"/>
    <sheet name="Requests" sheetId="16" state="hidden" r:id="rId13"/>
    <sheet name="Sheet8" sheetId="28" state="hidden" r:id="rId14"/>
    <sheet name="Sheet9" sheetId="29" state="hidden" r:id="rId15"/>
    <sheet name="Sheet3" sheetId="21" state="hidden" r:id="rId16"/>
    <sheet name="Sheet5" sheetId="25" state="hidden" r:id="rId17"/>
    <sheet name="Sheet4" sheetId="24" state="hidden" r:id="rId18"/>
  </sheets>
  <definedNames>
    <definedName name="_xlnm.Print_Area" localSheetId="0">'Bi-monthly net issuance'!$A$1:$G$402</definedName>
    <definedName name="_xlnm.Print_Area" localSheetId="6">Bonds!$B$2:$N$27</definedName>
    <definedName name="_xlnm.Print_Area" localSheetId="1">'ISS10102'!$A$1065:$Q$1103</definedName>
    <definedName name="_xlnm.Print_Area" localSheetId="3">'maturities - 182'!$A$180:$J$204</definedName>
    <definedName name="_xlnm.Print_Area" localSheetId="4">'maturities - 273'!$A$170:$J$195</definedName>
    <definedName name="_xlnm.Print_Area" localSheetId="5">'maturities - 364'!$A$154:$J$185</definedName>
    <definedName name="_xlnm.Print_Area" localSheetId="2">'maturities - 91'!$A$167:$J$190</definedName>
    <definedName name="_xlnm.Print_Area">'ISS10102'!$A$2:$P$9</definedName>
    <definedName name="_xlnm.Print_Titles" localSheetId="0">'Bi-monthly net issuance'!$1:$2</definedName>
    <definedName name="_xlnm.Print_Titles" localSheetId="1">'ISS10102'!$1:$8</definedName>
    <definedName name="_xlnm.Print_Titles">'ISS10102'!$5:$9</definedName>
    <definedName name="PRINT_TITLES_MI">'ISS10102'!$4:$9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349" i="10" l="1"/>
  <c r="P348" i="10"/>
  <c r="P347" i="10"/>
  <c r="R1146" i="5"/>
  <c r="R1144" i="5"/>
  <c r="I1146" i="5"/>
  <c r="H1146" i="5"/>
  <c r="H1144" i="5"/>
  <c r="E1146" i="5"/>
  <c r="E1144" i="5"/>
  <c r="I1146" i="2"/>
  <c r="I1144" i="2"/>
  <c r="I1147" i="3"/>
  <c r="I1145" i="3"/>
  <c r="H1147" i="3"/>
  <c r="H1145" i="3"/>
  <c r="E1147" i="3"/>
  <c r="E1145" i="3"/>
  <c r="I1144" i="5"/>
  <c r="I1142" i="5"/>
  <c r="H1142" i="5"/>
  <c r="E1142" i="5"/>
  <c r="I1142" i="2"/>
  <c r="I1143" i="3"/>
  <c r="H1143" i="3"/>
  <c r="E1143" i="3"/>
  <c r="O347" i="10"/>
  <c r="O346" i="10"/>
  <c r="P346" i="10"/>
  <c r="I1140" i="5"/>
  <c r="E1140" i="5"/>
  <c r="I1140" i="2"/>
  <c r="R1143" i="3"/>
  <c r="I1141" i="3"/>
  <c r="H1141" i="3"/>
  <c r="E1141" i="3"/>
  <c r="I1138" i="5"/>
  <c r="E1138" i="5"/>
  <c r="R1141" i="3"/>
  <c r="R1139" i="3"/>
  <c r="R1137" i="3"/>
  <c r="S1140" i="2"/>
  <c r="S1138" i="2"/>
  <c r="H1140" i="2"/>
  <c r="I1139" i="3"/>
  <c r="H1139" i="3"/>
  <c r="E1139" i="3"/>
  <c r="K344" i="10"/>
  <c r="O345" i="10"/>
  <c r="P345" i="10"/>
  <c r="P344" i="10"/>
  <c r="O344" i="10"/>
  <c r="I1138" i="2"/>
  <c r="H1138" i="5"/>
  <c r="E1138" i="2"/>
  <c r="H1137" i="3"/>
  <c r="K340" i="10" l="1"/>
  <c r="K341" i="10"/>
  <c r="K338" i="10"/>
  <c r="K339" i="10"/>
  <c r="H338" i="10"/>
  <c r="H339" i="10"/>
  <c r="H340" i="10"/>
  <c r="H341" i="10"/>
  <c r="Q336" i="10"/>
  <c r="Q337" i="10"/>
  <c r="Q338" i="10"/>
  <c r="Q339" i="10"/>
  <c r="Q340" i="10"/>
  <c r="Q341" i="10"/>
  <c r="P341" i="10"/>
  <c r="P340" i="10"/>
  <c r="P339" i="10"/>
  <c r="P338" i="10"/>
  <c r="P337" i="10"/>
  <c r="P336" i="10"/>
  <c r="O341" i="10"/>
  <c r="O340" i="10"/>
  <c r="O339" i="10"/>
  <c r="O338" i="10"/>
  <c r="O337" i="10"/>
  <c r="O336" i="10"/>
  <c r="K336" i="10"/>
  <c r="K337" i="10"/>
  <c r="H336" i="10"/>
  <c r="H337" i="10"/>
  <c r="E1136" i="5"/>
  <c r="P332" i="10"/>
  <c r="P333" i="10"/>
  <c r="P334" i="10"/>
  <c r="P335" i="10"/>
  <c r="P342" i="10"/>
  <c r="P343"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42" i="10"/>
  <c r="O343" i="10"/>
  <c r="O296" i="10"/>
  <c r="O297" i="10"/>
  <c r="R1135" i="3"/>
  <c r="R1139" i="2"/>
  <c r="R1140" i="2"/>
  <c r="E1134" i="5" l="1"/>
  <c r="E1135" i="5"/>
  <c r="H1134" i="5"/>
  <c r="H1135" i="5"/>
  <c r="H1136" i="5"/>
  <c r="H1137" i="5"/>
  <c r="H1139" i="5"/>
  <c r="H1140" i="5"/>
  <c r="H1141" i="5"/>
  <c r="R1134" i="5"/>
  <c r="R1133" i="2"/>
  <c r="R1134" i="2"/>
  <c r="R1135" i="2"/>
  <c r="R1136" i="2"/>
  <c r="E1133" i="2"/>
  <c r="E1134" i="2"/>
  <c r="H1132" i="2" l="1"/>
  <c r="H1132" i="3"/>
  <c r="H1133" i="3"/>
  <c r="H1131" i="3"/>
  <c r="R1083" i="3"/>
  <c r="R1085" i="3"/>
  <c r="R1087" i="3"/>
  <c r="R1089" i="3"/>
  <c r="R1091" i="3"/>
  <c r="R1093" i="3"/>
  <c r="R1095" i="3"/>
  <c r="R1097" i="3"/>
  <c r="R1099" i="3"/>
  <c r="R1101" i="3"/>
  <c r="R1103" i="3"/>
  <c r="R1105" i="3"/>
  <c r="R1107" i="3"/>
  <c r="R1109" i="3"/>
  <c r="R1111" i="3"/>
  <c r="R1113" i="3"/>
  <c r="R1115" i="3"/>
  <c r="R1117" i="3"/>
  <c r="R1119" i="3"/>
  <c r="R1121" i="3"/>
  <c r="R1123" i="3"/>
  <c r="R1125" i="3"/>
  <c r="R1127" i="3"/>
  <c r="R1129" i="3"/>
  <c r="R1131" i="3"/>
  <c r="R1133" i="3"/>
  <c r="R1075" i="3"/>
  <c r="R1077" i="3"/>
  <c r="R1079" i="3"/>
  <c r="R1081" i="3"/>
  <c r="R1073" i="3"/>
  <c r="R1130" i="5"/>
  <c r="R1131" i="5"/>
  <c r="R1132" i="5"/>
  <c r="R1133" i="5"/>
  <c r="R1135" i="5"/>
  <c r="R1136" i="5"/>
  <c r="R1137" i="5"/>
  <c r="R1138" i="5"/>
  <c r="R1139" i="5"/>
  <c r="R1140" i="5"/>
  <c r="R1141" i="5"/>
  <c r="R1142" i="5"/>
  <c r="R1143" i="5"/>
  <c r="S1130" i="2"/>
  <c r="S1132" i="2"/>
  <c r="S1134" i="2"/>
  <c r="S1136" i="2"/>
  <c r="R1086" i="2"/>
  <c r="R1120" i="2"/>
  <c r="R1130" i="2"/>
  <c r="R1129" i="2"/>
  <c r="R1131" i="2"/>
  <c r="R1132" i="2"/>
  <c r="R1137" i="2"/>
  <c r="R1138" i="2"/>
  <c r="R1141" i="2"/>
  <c r="R1142" i="2"/>
  <c r="R1143" i="2"/>
  <c r="R1144" i="2"/>
  <c r="R1145" i="2"/>
  <c r="R1146" i="2"/>
  <c r="R1147" i="2"/>
  <c r="H1130" i="2"/>
  <c r="E1129" i="2"/>
  <c r="E1130" i="2"/>
  <c r="E1131" i="2"/>
  <c r="E1132" i="2"/>
  <c r="E1135" i="2"/>
  <c r="E1136" i="2"/>
  <c r="E1137" i="2"/>
  <c r="E1140" i="2"/>
  <c r="E1141" i="2"/>
  <c r="E1142" i="2"/>
  <c r="E1143" i="2"/>
  <c r="E1144" i="2"/>
  <c r="E1145" i="2"/>
  <c r="E1146" i="2"/>
  <c r="E1147" i="2"/>
  <c r="H1131" i="2"/>
  <c r="H1133" i="2"/>
  <c r="H1134" i="2"/>
  <c r="H1135" i="2"/>
  <c r="H1136" i="2"/>
  <c r="H1137" i="2"/>
  <c r="H1138" i="2"/>
  <c r="H1139" i="2"/>
  <c r="H1141" i="2"/>
  <c r="H1142" i="2"/>
  <c r="H1143" i="2"/>
  <c r="H1144" i="2"/>
  <c r="H1145" i="2"/>
  <c r="H1146" i="2"/>
  <c r="H1147" i="2"/>
  <c r="H1148" i="2"/>
  <c r="Q335" i="10"/>
  <c r="Q334" i="10"/>
  <c r="Q333" i="10"/>
  <c r="Q332" i="10"/>
  <c r="P331" i="10"/>
  <c r="K334" i="10"/>
  <c r="K335" i="10"/>
  <c r="K342" i="10"/>
  <c r="K343" i="10"/>
  <c r="K345" i="10"/>
  <c r="K346" i="10"/>
  <c r="K347" i="10"/>
  <c r="K348" i="10"/>
  <c r="K349" i="10"/>
  <c r="K350" i="10"/>
  <c r="K351" i="10"/>
  <c r="K333" i="10"/>
  <c r="H334" i="10"/>
  <c r="H335" i="10"/>
  <c r="H342" i="10"/>
  <c r="H343" i="10"/>
  <c r="H344" i="10"/>
  <c r="H345" i="10"/>
  <c r="H346" i="10"/>
  <c r="H347" i="10"/>
  <c r="H348" i="10"/>
  <c r="H349" i="10"/>
  <c r="H350" i="10"/>
  <c r="H333" i="10"/>
  <c r="R1117" i="5"/>
  <c r="R1118" i="5"/>
  <c r="R1119" i="5"/>
  <c r="R1120" i="5"/>
  <c r="R1121" i="5"/>
  <c r="R1122" i="5"/>
  <c r="R1123" i="5"/>
  <c r="R1124" i="5"/>
  <c r="R1125" i="5"/>
  <c r="R1126" i="5"/>
  <c r="R1127" i="5"/>
  <c r="R1128" i="5"/>
  <c r="R1129" i="5"/>
  <c r="R1116" i="5"/>
  <c r="H1117" i="5"/>
  <c r="H1118" i="5"/>
  <c r="H1119" i="5"/>
  <c r="H1120" i="5"/>
  <c r="H1121" i="5"/>
  <c r="H1122" i="5"/>
  <c r="H1123" i="5"/>
  <c r="H1124" i="5"/>
  <c r="H1125" i="5"/>
  <c r="H1126" i="5"/>
  <c r="H1127" i="5"/>
  <c r="H1128" i="5"/>
  <c r="H1129" i="5"/>
  <c r="H1130" i="5"/>
  <c r="H1131" i="5"/>
  <c r="H1132" i="5"/>
  <c r="H1133" i="5"/>
  <c r="H1116" i="5"/>
  <c r="E1117" i="5"/>
  <c r="E1118" i="5"/>
  <c r="E1119" i="5"/>
  <c r="E1120" i="5"/>
  <c r="E1121" i="5"/>
  <c r="E1122" i="5"/>
  <c r="E1123" i="5"/>
  <c r="E1124" i="5"/>
  <c r="E1125" i="5"/>
  <c r="E1126" i="5"/>
  <c r="E1127" i="5"/>
  <c r="E1128" i="5"/>
  <c r="E1129" i="5"/>
  <c r="E1130" i="5"/>
  <c r="E1132" i="5"/>
  <c r="E1116" i="5"/>
  <c r="S1118" i="2"/>
  <c r="S1120" i="2"/>
  <c r="S1122" i="2"/>
  <c r="S1124" i="2"/>
  <c r="S1126" i="2"/>
  <c r="S1128" i="2"/>
  <c r="S1116" i="2"/>
  <c r="R1117" i="2"/>
  <c r="R1118" i="2"/>
  <c r="R1119" i="2"/>
  <c r="R1121" i="2"/>
  <c r="R1122" i="2"/>
  <c r="R1123" i="2"/>
  <c r="R1124" i="2"/>
  <c r="R1125" i="2"/>
  <c r="R1126" i="2"/>
  <c r="R1127" i="2"/>
  <c r="R1128" i="2"/>
  <c r="R1116" i="2"/>
  <c r="H1117" i="2"/>
  <c r="H1118" i="2"/>
  <c r="H1119" i="2"/>
  <c r="H1120" i="2"/>
  <c r="H1121" i="2"/>
  <c r="H1122" i="2"/>
  <c r="H1123" i="2"/>
  <c r="H1124" i="2"/>
  <c r="H1125" i="2"/>
  <c r="H1126" i="2"/>
  <c r="H1127" i="2"/>
  <c r="H1128" i="2"/>
  <c r="H1129" i="2"/>
  <c r="H1116" i="2"/>
  <c r="E1117" i="2"/>
  <c r="E1118" i="2"/>
  <c r="E1119" i="2"/>
  <c r="E1120" i="2"/>
  <c r="E1121" i="2"/>
  <c r="E1122" i="2"/>
  <c r="E1123" i="2"/>
  <c r="E1124" i="2"/>
  <c r="E1125" i="2"/>
  <c r="E1126" i="2"/>
  <c r="E1127" i="2"/>
  <c r="E1128" i="2"/>
  <c r="E1116" i="2"/>
  <c r="H1118" i="3"/>
  <c r="H1119" i="3"/>
  <c r="H1120" i="3"/>
  <c r="H1121" i="3"/>
  <c r="H1122" i="3"/>
  <c r="H1123" i="3"/>
  <c r="H1124" i="3"/>
  <c r="H1125" i="3"/>
  <c r="H1126" i="3"/>
  <c r="H1127" i="3"/>
  <c r="H1128" i="3"/>
  <c r="H1129" i="3"/>
  <c r="H1130" i="3"/>
  <c r="H1134" i="3"/>
  <c r="H1135" i="3"/>
  <c r="H1136" i="3"/>
  <c r="H1138" i="3"/>
  <c r="H1117" i="3"/>
  <c r="E1118" i="3"/>
  <c r="E1119" i="3"/>
  <c r="E1120" i="3"/>
  <c r="E1121" i="3"/>
  <c r="E1122" i="3"/>
  <c r="E1123" i="3"/>
  <c r="E1124" i="3"/>
  <c r="E1125" i="3"/>
  <c r="E1126" i="3"/>
  <c r="E1127" i="3"/>
  <c r="E1128" i="3"/>
  <c r="E1129" i="3"/>
  <c r="E1130" i="3"/>
  <c r="E1131" i="3"/>
  <c r="E1132" i="3"/>
  <c r="E1133" i="3"/>
  <c r="E1134" i="3"/>
  <c r="E1135" i="3"/>
  <c r="E1136" i="3"/>
  <c r="E1137" i="3"/>
  <c r="E1138" i="3"/>
  <c r="E1117" i="3"/>
  <c r="S1092" i="2"/>
  <c r="S1094" i="2"/>
  <c r="S1096" i="2"/>
  <c r="S1098" i="2"/>
  <c r="S1100" i="2"/>
  <c r="S1102" i="2"/>
  <c r="S1104" i="2"/>
  <c r="S1106" i="2"/>
  <c r="S1108" i="2"/>
  <c r="S1110" i="2"/>
  <c r="S1112" i="2"/>
  <c r="S1114" i="2"/>
  <c r="H1099" i="3"/>
  <c r="R1097" i="5"/>
  <c r="R1098" i="5"/>
  <c r="R1099" i="5"/>
  <c r="R1100" i="5"/>
  <c r="R1101" i="5"/>
  <c r="R1102" i="5"/>
  <c r="R1103" i="5"/>
  <c r="R1104" i="5"/>
  <c r="R1105" i="5"/>
  <c r="R1106" i="5"/>
  <c r="R1107" i="5"/>
  <c r="R1108" i="5"/>
  <c r="R1109" i="5"/>
  <c r="R1110" i="5"/>
  <c r="R1111" i="5"/>
  <c r="R1112" i="5"/>
  <c r="R1113" i="5"/>
  <c r="R1114" i="5"/>
  <c r="R1115" i="5"/>
  <c r="H1115"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R1115" i="2"/>
  <c r="H1115" i="2"/>
  <c r="E1115" i="2"/>
  <c r="H1116" i="3"/>
  <c r="E1116" i="3"/>
  <c r="K332" i="10" l="1"/>
  <c r="K329" i="10"/>
  <c r="H332" i="10"/>
  <c r="H1113" i="5"/>
  <c r="H1114" i="5"/>
  <c r="R1107" i="2"/>
  <c r="R1108" i="2"/>
  <c r="R1109" i="2"/>
  <c r="R1110" i="2"/>
  <c r="R1111" i="2"/>
  <c r="R1112" i="2"/>
  <c r="R1113" i="2"/>
  <c r="R1114" i="2"/>
  <c r="H1114" i="2"/>
  <c r="E1114" i="2"/>
  <c r="H1115" i="3"/>
  <c r="E1115" i="3"/>
  <c r="V1120" i="5"/>
  <c r="U1120" i="5"/>
  <c r="P330" i="10"/>
  <c r="P329" i="10"/>
  <c r="K330" i="10"/>
  <c r="K331" i="10"/>
  <c r="H1112" i="5"/>
  <c r="H1112" i="2"/>
  <c r="H1113" i="3"/>
  <c r="H1110" i="5"/>
  <c r="H1110" i="2"/>
  <c r="H1111" i="3"/>
  <c r="H1108" i="5"/>
  <c r="H1108" i="2"/>
  <c r="I1109" i="3"/>
  <c r="H1109" i="3"/>
  <c r="I1106" i="5" l="1"/>
  <c r="I1104" i="5"/>
  <c r="H1106" i="5"/>
  <c r="H1104" i="5"/>
  <c r="R1106" i="2"/>
  <c r="R1104" i="2"/>
  <c r="I1106" i="2"/>
  <c r="I1104" i="2"/>
  <c r="H1106" i="2"/>
  <c r="H1104" i="2"/>
  <c r="I1107" i="3"/>
  <c r="I1105" i="3"/>
  <c r="H1107" i="3"/>
  <c r="H1105" i="3"/>
  <c r="I1102" i="5"/>
  <c r="H1102" i="5"/>
  <c r="R1102" i="2"/>
  <c r="I1102" i="2"/>
  <c r="H1102" i="2"/>
  <c r="I1103" i="3"/>
  <c r="H1103" i="3"/>
  <c r="P328" i="10"/>
  <c r="K328" i="10"/>
  <c r="P327" i="10"/>
  <c r="Q327" i="10"/>
  <c r="K327" i="10"/>
  <c r="P326" i="10"/>
  <c r="K326" i="10"/>
  <c r="Q326" i="10"/>
  <c r="P325" i="10"/>
  <c r="K325" i="10"/>
  <c r="I1100" i="5"/>
  <c r="H1100" i="5"/>
  <c r="R1100" i="2"/>
  <c r="I1100" i="2"/>
  <c r="H1100" i="2"/>
  <c r="I1101" i="3"/>
  <c r="H1101" i="3"/>
  <c r="R946" i="5"/>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7" i="2"/>
  <c r="R1088" i="2"/>
  <c r="R1089" i="2"/>
  <c r="R1090" i="2"/>
  <c r="R1091" i="2"/>
  <c r="R1092" i="2"/>
  <c r="R1093" i="2"/>
  <c r="R1094" i="2"/>
  <c r="R1095" i="2"/>
  <c r="R1096" i="2"/>
  <c r="R1097" i="2"/>
  <c r="R1098" i="2"/>
  <c r="R1099" i="2"/>
  <c r="R1056" i="2"/>
  <c r="P324" i="10"/>
  <c r="K324" i="10"/>
  <c r="I1099" i="3"/>
  <c r="I1098" i="2"/>
  <c r="H1098" i="2"/>
  <c r="I1098" i="5"/>
  <c r="H1098" i="5"/>
  <c r="R1096" i="5"/>
  <c r="I1096" i="5"/>
  <c r="H1096" i="5"/>
  <c r="I1096" i="2"/>
  <c r="H1096" i="2"/>
  <c r="I1097" i="3"/>
  <c r="H1097" i="3"/>
  <c r="R1094" i="5"/>
  <c r="R1092" i="5"/>
  <c r="I1094" i="5"/>
  <c r="I1092" i="5"/>
  <c r="H1094" i="5"/>
  <c r="H1092" i="5"/>
  <c r="I1094" i="2"/>
  <c r="I1092" i="2"/>
  <c r="H1094" i="2"/>
  <c r="H1092" i="2"/>
  <c r="E1095" i="3"/>
  <c r="E1085" i="3"/>
  <c r="I1095" i="3"/>
  <c r="I1093" i="3"/>
  <c r="H1095" i="3"/>
  <c r="H1093" i="3"/>
  <c r="K311" i="10"/>
  <c r="H312" i="10"/>
  <c r="K310" i="10"/>
  <c r="P322" i="10"/>
  <c r="P323" i="10"/>
  <c r="K323" i="10"/>
  <c r="K322" i="10"/>
  <c r="P320" i="10"/>
  <c r="P321" i="10"/>
  <c r="K320" i="10"/>
  <c r="K321" i="10"/>
  <c r="I1087" i="3"/>
  <c r="H1087" i="3"/>
  <c r="R1090" i="5"/>
  <c r="R1088" i="5"/>
  <c r="S1090" i="2"/>
  <c r="S1088" i="2"/>
  <c r="I1091" i="3"/>
  <c r="E1089" i="3"/>
  <c r="E1087" i="3"/>
  <c r="I1090" i="5"/>
  <c r="I1088" i="5"/>
  <c r="H1090" i="5"/>
  <c r="I1090" i="2"/>
  <c r="H1090" i="2"/>
  <c r="H1088" i="2"/>
  <c r="H1091" i="3"/>
  <c r="H1088" i="5"/>
  <c r="I1088" i="2"/>
  <c r="I1089" i="3"/>
  <c r="H1089" i="3"/>
  <c r="K319" i="10"/>
  <c r="K318" i="10"/>
  <c r="P319" i="10"/>
  <c r="P318" i="10"/>
  <c r="H318" i="10"/>
  <c r="H319" i="10"/>
  <c r="E318" i="10"/>
  <c r="S1086" i="2"/>
  <c r="H1085" i="2"/>
  <c r="H1086" i="2"/>
  <c r="E1085" i="2"/>
  <c r="E1086" i="2"/>
  <c r="R1085" i="5"/>
  <c r="R1086" i="5"/>
  <c r="H1085" i="5"/>
  <c r="H1086" i="5"/>
  <c r="R1083" i="5"/>
  <c r="R1084" i="5"/>
  <c r="H1083" i="5"/>
  <c r="H1084" i="5"/>
  <c r="E1083" i="5"/>
  <c r="E1084" i="5"/>
  <c r="S1084" i="2"/>
  <c r="H1084" i="2"/>
  <c r="E1083" i="2"/>
  <c r="E1084" i="2"/>
  <c r="I1085" i="3"/>
  <c r="H1084" i="3"/>
  <c r="H1085" i="3"/>
  <c r="E1084" i="3"/>
  <c r="R1081" i="5" l="1"/>
  <c r="R1082" i="5"/>
  <c r="H1082" i="5"/>
  <c r="E1081" i="5"/>
  <c r="E1082" i="5"/>
  <c r="E1080" i="5"/>
  <c r="H1083" i="3"/>
  <c r="E1083" i="3"/>
  <c r="B1082" i="2"/>
  <c r="B1084" i="2" s="1"/>
  <c r="B1082" i="5"/>
  <c r="B1084" i="5" s="1"/>
  <c r="S1082" i="2"/>
  <c r="S1080" i="2"/>
  <c r="I1082" i="2"/>
  <c r="H1082" i="2"/>
  <c r="E1081" i="2"/>
  <c r="E1082" i="2"/>
  <c r="I1083" i="3"/>
  <c r="E1082" i="3"/>
  <c r="I1084" i="5" l="1"/>
  <c r="B1086" i="5"/>
  <c r="I1086" i="5" s="1"/>
  <c r="I1082" i="5"/>
  <c r="B1086" i="2"/>
  <c r="I1086" i="2" s="1"/>
  <c r="I1084" i="2"/>
  <c r="K316" i="10"/>
  <c r="K317" i="10"/>
  <c r="H317" i="10"/>
  <c r="H316" i="10"/>
  <c r="P317" i="10"/>
  <c r="P316" i="10"/>
  <c r="R1080" i="5"/>
  <c r="E1080" i="2"/>
  <c r="E1081" i="3"/>
  <c r="E1079" i="3"/>
  <c r="R1078" i="5"/>
  <c r="S1078" i="2"/>
  <c r="E1078" i="2"/>
  <c r="E1078" i="5"/>
  <c r="P315" i="10" l="1"/>
  <c r="P314" i="10"/>
  <c r="P313" i="10"/>
  <c r="H315" i="10"/>
  <c r="K315" i="10"/>
  <c r="K314" i="10"/>
  <c r="K313" i="10"/>
  <c r="H314" i="10"/>
  <c r="R1075" i="5"/>
  <c r="R1076" i="5"/>
  <c r="H1075" i="5"/>
  <c r="H1076" i="5"/>
  <c r="E1075" i="5"/>
  <c r="E1076" i="5"/>
  <c r="S1076" i="2"/>
  <c r="H1075" i="2"/>
  <c r="H1076" i="2"/>
  <c r="E1075" i="2"/>
  <c r="E1076" i="2"/>
  <c r="H1076" i="3"/>
  <c r="H1077" i="3"/>
  <c r="E1076" i="3"/>
  <c r="E1077" i="3"/>
  <c r="P312" i="10"/>
  <c r="K312" i="10"/>
  <c r="H313" i="10"/>
  <c r="R1073" i="5"/>
  <c r="R1074" i="5"/>
  <c r="H1073" i="5"/>
  <c r="H1074" i="5"/>
  <c r="E1073" i="5"/>
  <c r="E1074" i="5"/>
  <c r="S1062" i="2"/>
  <c r="S1064" i="2"/>
  <c r="S1066" i="2"/>
  <c r="S1068" i="2"/>
  <c r="S1070" i="2"/>
  <c r="S1072" i="2"/>
  <c r="S1074" i="2"/>
  <c r="H1073" i="2"/>
  <c r="H1074" i="2"/>
  <c r="E1073" i="2"/>
  <c r="E1074" i="2"/>
  <c r="R1061" i="3"/>
  <c r="R1063" i="3"/>
  <c r="R1065" i="3"/>
  <c r="R1067" i="3"/>
  <c r="R1069" i="3"/>
  <c r="R1071" i="3"/>
  <c r="H1074" i="3"/>
  <c r="H1075" i="3"/>
  <c r="E1074" i="3"/>
  <c r="E1075" i="3"/>
  <c r="P310" i="10"/>
  <c r="P311" i="10"/>
  <c r="P309" i="10"/>
  <c r="K309" i="10"/>
  <c r="H309" i="10"/>
  <c r="H1072" i="2"/>
  <c r="E1072" i="2"/>
  <c r="H1073" i="3"/>
  <c r="R1070" i="5"/>
  <c r="E1070" i="5"/>
  <c r="R1072" i="5"/>
  <c r="R1068" i="5"/>
  <c r="H1072" i="5"/>
  <c r="H1070" i="5"/>
  <c r="H1068" i="5"/>
  <c r="E1072" i="5"/>
  <c r="E1068" i="5"/>
  <c r="H1068" i="2"/>
  <c r="H1070" i="2"/>
  <c r="E1070" i="2"/>
  <c r="E1068" i="2"/>
  <c r="H1071" i="3"/>
  <c r="H1069" i="3"/>
  <c r="E1073" i="3"/>
  <c r="E1071" i="3"/>
  <c r="E1069" i="3"/>
  <c r="C154" i="10"/>
  <c r="C103"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91" i="10"/>
  <c r="C192" i="10"/>
  <c r="C193" i="10"/>
  <c r="C194" i="10"/>
  <c r="C196" i="10"/>
  <c r="C197" i="10"/>
  <c r="C198" i="10"/>
  <c r="C199" i="10"/>
  <c r="C200" i="10"/>
  <c r="C201" i="10"/>
  <c r="C202" i="10"/>
  <c r="C203" i="10"/>
  <c r="C204" i="10"/>
  <c r="C205" i="10"/>
  <c r="C206" i="10"/>
  <c r="C207" i="10"/>
  <c r="C208" i="10"/>
  <c r="C209" i="10"/>
  <c r="C211" i="10"/>
  <c r="C213" i="10"/>
  <c r="C214" i="10"/>
  <c r="C215" i="10"/>
  <c r="C216" i="10"/>
  <c r="C217" i="10"/>
  <c r="C218" i="10"/>
  <c r="C219" i="10"/>
  <c r="C221" i="10"/>
  <c r="C222" i="10"/>
  <c r="C223" i="10"/>
  <c r="C225" i="10"/>
  <c r="C227" i="10"/>
  <c r="C229"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60" i="10"/>
  <c r="C261" i="10"/>
  <c r="C262" i="10"/>
  <c r="C264" i="10"/>
  <c r="C265" i="10"/>
  <c r="C266" i="10"/>
  <c r="C267" i="10"/>
  <c r="C268" i="10"/>
  <c r="C269" i="10"/>
  <c r="C270" i="10"/>
  <c r="C271" i="10"/>
  <c r="C272" i="10"/>
  <c r="C273" i="10"/>
  <c r="C274" i="10"/>
  <c r="C276" i="10"/>
  <c r="C277" i="10"/>
  <c r="C278" i="10"/>
  <c r="C280" i="10"/>
  <c r="C281" i="10"/>
  <c r="C282" i="10"/>
  <c r="C283" i="10"/>
  <c r="C284" i="10"/>
  <c r="C285" i="10"/>
  <c r="C286" i="10"/>
  <c r="C288" i="10"/>
  <c r="C289" i="10"/>
  <c r="C290" i="10"/>
  <c r="C291" i="10"/>
  <c r="C292" i="10"/>
  <c r="C293" i="10"/>
  <c r="C294" i="10"/>
  <c r="C295" i="10"/>
  <c r="C296" i="10"/>
  <c r="C297" i="10"/>
  <c r="C298" i="10"/>
  <c r="C299" i="10"/>
  <c r="C300" i="10"/>
  <c r="C301" i="10"/>
  <c r="C302" i="10"/>
  <c r="C303" i="10"/>
  <c r="C304" i="10"/>
  <c r="C305" i="10"/>
  <c r="C306" i="10"/>
  <c r="C307" i="10"/>
  <c r="C308" i="10"/>
  <c r="C309"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8" i="10"/>
  <c r="C149" i="10"/>
  <c r="C150" i="10"/>
  <c r="C151" i="10"/>
  <c r="C152" i="10"/>
  <c r="C155" i="10"/>
  <c r="C20" i="10"/>
  <c r="C7" i="10"/>
  <c r="C8" i="10"/>
  <c r="C10" i="10"/>
  <c r="C11" i="10"/>
  <c r="C12" i="10"/>
  <c r="C13" i="10"/>
  <c r="C14" i="10"/>
  <c r="C15" i="10"/>
  <c r="C16" i="10"/>
  <c r="C17" i="10"/>
  <c r="C18" i="10"/>
  <c r="C19" i="10"/>
  <c r="C4" i="10"/>
  <c r="C5" i="10"/>
  <c r="C6" i="10"/>
  <c r="C3" i="10"/>
  <c r="U23" i="3"/>
  <c r="U239" i="3"/>
  <c r="U17" i="3"/>
  <c r="U49" i="3"/>
  <c r="U72" i="3"/>
  <c r="U95" i="3"/>
  <c r="U113" i="3"/>
  <c r="U136" i="3"/>
  <c r="U159" i="3"/>
  <c r="U177" i="3"/>
  <c r="U183" i="3"/>
  <c r="U200" i="3"/>
  <c r="U201" i="3"/>
  <c r="U223" i="3"/>
  <c r="U224" i="3"/>
  <c r="U241" i="3"/>
  <c r="U247" i="3"/>
  <c r="U248" i="3"/>
  <c r="U257" i="3"/>
  <c r="U263" i="3"/>
  <c r="U264" i="3"/>
  <c r="U12" i="3"/>
  <c r="U240" i="3" l="1"/>
  <c r="U217" i="3"/>
  <c r="U199" i="3"/>
  <c r="U176" i="3"/>
  <c r="U153" i="3"/>
  <c r="U135" i="3"/>
  <c r="U112" i="3"/>
  <c r="U89" i="3"/>
  <c r="U71" i="3"/>
  <c r="U47" i="3"/>
  <c r="U15" i="3"/>
  <c r="U216" i="3"/>
  <c r="U193" i="3"/>
  <c r="U175" i="3"/>
  <c r="U152" i="3"/>
  <c r="U129" i="3"/>
  <c r="U111" i="3"/>
  <c r="U88" i="3"/>
  <c r="U65" i="3"/>
  <c r="U41" i="3"/>
  <c r="U256" i="3"/>
  <c r="U233" i="3"/>
  <c r="U215" i="3"/>
  <c r="U192" i="3"/>
  <c r="U169" i="3"/>
  <c r="U151" i="3"/>
  <c r="U128" i="3"/>
  <c r="U105" i="3"/>
  <c r="U87" i="3"/>
  <c r="U64" i="3"/>
  <c r="U39" i="3"/>
  <c r="U255" i="3"/>
  <c r="U232" i="3"/>
  <c r="U209" i="3"/>
  <c r="U191" i="3"/>
  <c r="U168" i="3"/>
  <c r="U145" i="3"/>
  <c r="U127" i="3"/>
  <c r="U104" i="3"/>
  <c r="U81" i="3"/>
  <c r="U63" i="3"/>
  <c r="U33" i="3"/>
  <c r="U249" i="3"/>
  <c r="U231" i="3"/>
  <c r="U208" i="3"/>
  <c r="U185" i="3"/>
  <c r="U167" i="3"/>
  <c r="U144" i="3"/>
  <c r="U121" i="3"/>
  <c r="U103" i="3"/>
  <c r="U80" i="3"/>
  <c r="U57" i="3"/>
  <c r="U31" i="3"/>
  <c r="U225" i="3"/>
  <c r="U207" i="3"/>
  <c r="U184" i="3"/>
  <c r="U161" i="3"/>
  <c r="U143" i="3"/>
  <c r="U120" i="3"/>
  <c r="U97" i="3"/>
  <c r="U79" i="3"/>
  <c r="U56" i="3"/>
  <c r="U25" i="3"/>
  <c r="U18" i="3"/>
  <c r="U160" i="3"/>
  <c r="U137" i="3"/>
  <c r="U119" i="3"/>
  <c r="U96" i="3"/>
  <c r="U73" i="3"/>
  <c r="U55" i="3"/>
  <c r="U48" i="3"/>
  <c r="U40" i="3"/>
  <c r="U32" i="3"/>
  <c r="U24" i="3"/>
  <c r="U16" i="3"/>
  <c r="U262" i="3"/>
  <c r="U230" i="3"/>
  <c r="U198" i="3"/>
  <c r="U158" i="3"/>
  <c r="U126" i="3"/>
  <c r="U102" i="3"/>
  <c r="U94" i="3"/>
  <c r="U86" i="3"/>
  <c r="U78" i="3"/>
  <c r="U70" i="3"/>
  <c r="U62" i="3"/>
  <c r="U54" i="3"/>
  <c r="U46" i="3"/>
  <c r="U38" i="3"/>
  <c r="U30" i="3"/>
  <c r="U22" i="3"/>
  <c r="U14" i="3"/>
  <c r="U222" i="3"/>
  <c r="U190" i="3"/>
  <c r="U118" i="3"/>
  <c r="U245" i="3"/>
  <c r="U229" i="3"/>
  <c r="U213" i="3"/>
  <c r="U205" i="3"/>
  <c r="U197" i="3"/>
  <c r="U189" i="3"/>
  <c r="U181" i="3"/>
  <c r="U173" i="3"/>
  <c r="U165" i="3"/>
  <c r="U157" i="3"/>
  <c r="U149" i="3"/>
  <c r="U141" i="3"/>
  <c r="U133" i="3"/>
  <c r="U125" i="3"/>
  <c r="U117" i="3"/>
  <c r="U109" i="3"/>
  <c r="U101" i="3"/>
  <c r="U93" i="3"/>
  <c r="U85" i="3"/>
  <c r="U77" i="3"/>
  <c r="U69" i="3"/>
  <c r="U61" i="3"/>
  <c r="U53" i="3"/>
  <c r="U45" i="3"/>
  <c r="U37" i="3"/>
  <c r="U29" i="3"/>
  <c r="U21" i="3"/>
  <c r="U13" i="3"/>
  <c r="U238" i="3"/>
  <c r="U166" i="3"/>
  <c r="U134" i="3"/>
  <c r="U261" i="3"/>
  <c r="U252" i="3"/>
  <c r="U236" i="3"/>
  <c r="U188" i="3"/>
  <c r="U180" i="3"/>
  <c r="U164" i="3"/>
  <c r="U156" i="3"/>
  <c r="U148" i="3"/>
  <c r="U140" i="3"/>
  <c r="U132" i="3"/>
  <c r="U124" i="3"/>
  <c r="U116" i="3"/>
  <c r="U108" i="3"/>
  <c r="U100" i="3"/>
  <c r="U92" i="3"/>
  <c r="U84" i="3"/>
  <c r="U76" i="3"/>
  <c r="U68" i="3"/>
  <c r="U60" i="3"/>
  <c r="U52" i="3"/>
  <c r="U44" i="3"/>
  <c r="U36" i="3"/>
  <c r="U28" i="3"/>
  <c r="U20" i="3"/>
  <c r="U246" i="3"/>
  <c r="U206" i="3"/>
  <c r="U174" i="3"/>
  <c r="U142" i="3"/>
  <c r="U237" i="3"/>
  <c r="U260" i="3"/>
  <c r="U244" i="3"/>
  <c r="U228" i="3"/>
  <c r="U212" i="3"/>
  <c r="U196" i="3"/>
  <c r="U172" i="3"/>
  <c r="U251" i="3"/>
  <c r="U243" i="3"/>
  <c r="U235" i="3"/>
  <c r="U227" i="3"/>
  <c r="U219" i="3"/>
  <c r="U211" i="3"/>
  <c r="U203" i="3"/>
  <c r="U195" i="3"/>
  <c r="U187" i="3"/>
  <c r="U179" i="3"/>
  <c r="U171" i="3"/>
  <c r="U163" i="3"/>
  <c r="U155" i="3"/>
  <c r="U147" i="3"/>
  <c r="U139" i="3"/>
  <c r="U131" i="3"/>
  <c r="U123" i="3"/>
  <c r="U115" i="3"/>
  <c r="U107" i="3"/>
  <c r="U99" i="3"/>
  <c r="U91" i="3"/>
  <c r="U83" i="3"/>
  <c r="U75" i="3"/>
  <c r="U67" i="3"/>
  <c r="U59" i="3"/>
  <c r="U51" i="3"/>
  <c r="U43" i="3"/>
  <c r="U35" i="3"/>
  <c r="U27" i="3"/>
  <c r="U19" i="3"/>
  <c r="U254" i="3"/>
  <c r="U214" i="3"/>
  <c r="U182" i="3"/>
  <c r="U150" i="3"/>
  <c r="U110" i="3"/>
  <c r="U253" i="3"/>
  <c r="U221" i="3"/>
  <c r="U220" i="3"/>
  <c r="U204" i="3"/>
  <c r="U259" i="3"/>
  <c r="U258" i="3"/>
  <c r="U250" i="3"/>
  <c r="U242" i="3"/>
  <c r="U234" i="3"/>
  <c r="U226" i="3"/>
  <c r="U218" i="3"/>
  <c r="U210" i="3"/>
  <c r="U202" i="3"/>
  <c r="U194" i="3"/>
  <c r="U186" i="3"/>
  <c r="U178" i="3"/>
  <c r="U170" i="3"/>
  <c r="U162" i="3"/>
  <c r="U154" i="3"/>
  <c r="U146" i="3"/>
  <c r="U138" i="3"/>
  <c r="U130" i="3"/>
  <c r="U122" i="3"/>
  <c r="U114" i="3"/>
  <c r="U106" i="3"/>
  <c r="U98" i="3"/>
  <c r="U90" i="3"/>
  <c r="U82" i="3"/>
  <c r="U74" i="3"/>
  <c r="U66" i="3"/>
  <c r="U58" i="3"/>
  <c r="U50" i="3"/>
  <c r="U42" i="3"/>
  <c r="U34" i="3"/>
  <c r="U26" i="3"/>
  <c r="R1067" i="5"/>
  <c r="H1067" i="5"/>
  <c r="E1067" i="5"/>
  <c r="H1067" i="2"/>
  <c r="E1067" i="2"/>
  <c r="H1068" i="3"/>
  <c r="E1068" i="3"/>
  <c r="P308" i="10"/>
  <c r="K308" i="10"/>
  <c r="H308" i="10"/>
  <c r="R1065" i="5"/>
  <c r="R1066" i="5"/>
  <c r="H1065" i="5"/>
  <c r="H1066" i="5"/>
  <c r="E1065" i="5"/>
  <c r="E1066" i="5"/>
  <c r="H1065" i="2"/>
  <c r="H1066" i="2"/>
  <c r="E1065" i="2"/>
  <c r="E1066" i="2"/>
  <c r="H1066" i="3"/>
  <c r="H1067" i="3"/>
  <c r="E1066" i="3"/>
  <c r="E1067" i="3"/>
  <c r="R1064" i="5"/>
  <c r="H1064" i="5"/>
  <c r="E1064" i="5"/>
  <c r="H1064" i="2"/>
  <c r="H1062" i="2"/>
  <c r="E1064" i="2"/>
  <c r="E1065" i="3"/>
  <c r="H1065" i="3"/>
  <c r="H1063" i="3"/>
  <c r="E1063" i="3"/>
  <c r="P306" i="10" l="1"/>
  <c r="P307" i="10"/>
  <c r="K306" i="10"/>
  <c r="K307" i="10"/>
  <c r="H306" i="10"/>
  <c r="H307" i="10"/>
  <c r="R1061" i="5"/>
  <c r="R1062" i="5"/>
  <c r="H1061" i="5"/>
  <c r="H1062" i="5"/>
  <c r="E1061" i="5"/>
  <c r="E1062" i="5"/>
  <c r="H1061" i="2"/>
  <c r="E1062" i="2"/>
  <c r="H1062" i="3"/>
  <c r="E1062" i="3"/>
  <c r="R1049" i="5" l="1"/>
  <c r="R1050" i="5"/>
  <c r="R1051" i="5"/>
  <c r="R1052" i="5"/>
  <c r="R1053" i="5"/>
  <c r="R1054" i="5"/>
  <c r="R1055" i="5"/>
  <c r="R1056" i="5"/>
  <c r="R1057" i="5"/>
  <c r="R1058" i="5"/>
  <c r="R1059" i="5"/>
  <c r="R1060" i="5"/>
  <c r="P289" i="10"/>
  <c r="P290" i="10"/>
  <c r="P291" i="10"/>
  <c r="P292" i="10"/>
  <c r="P293" i="10"/>
  <c r="P294" i="10"/>
  <c r="P295" i="10"/>
  <c r="P296" i="10"/>
  <c r="P297" i="10"/>
  <c r="P298" i="10"/>
  <c r="P299" i="10"/>
  <c r="P300" i="10"/>
  <c r="P301" i="10"/>
  <c r="P302" i="10"/>
  <c r="P303" i="10"/>
  <c r="P304" i="10"/>
  <c r="P305" i="10"/>
  <c r="P288" i="10"/>
  <c r="P255" i="10"/>
  <c r="K289" i="10"/>
  <c r="K290" i="10"/>
  <c r="K291" i="10"/>
  <c r="K292" i="10"/>
  <c r="K293" i="10"/>
  <c r="K294" i="10"/>
  <c r="K295" i="10"/>
  <c r="K296" i="10"/>
  <c r="K297" i="10"/>
  <c r="K298" i="10"/>
  <c r="K299" i="10"/>
  <c r="K300" i="10"/>
  <c r="K301" i="10"/>
  <c r="K302" i="10"/>
  <c r="K303" i="10"/>
  <c r="K304" i="10"/>
  <c r="K305" i="10"/>
  <c r="H293" i="10"/>
  <c r="H294" i="10"/>
  <c r="H295" i="10"/>
  <c r="H296" i="10"/>
  <c r="H297" i="10"/>
  <c r="H298" i="10"/>
  <c r="H299" i="10"/>
  <c r="H300" i="10"/>
  <c r="H301" i="10"/>
  <c r="H302" i="10"/>
  <c r="H303" i="10"/>
  <c r="H304" i="10"/>
  <c r="H305" i="10"/>
  <c r="H292" i="10"/>
  <c r="H1059" i="5"/>
  <c r="H1060" i="5"/>
  <c r="E1059" i="5"/>
  <c r="E1060" i="5"/>
  <c r="S1060" i="2"/>
  <c r="H1059" i="2"/>
  <c r="H1060" i="2"/>
  <c r="E1059" i="2"/>
  <c r="E1060" i="2"/>
  <c r="H1060" i="3"/>
  <c r="H1061" i="3"/>
  <c r="E1060" i="3"/>
  <c r="E1061" i="3"/>
  <c r="H1058" i="5"/>
  <c r="H1057" i="5"/>
  <c r="E1057" i="5"/>
  <c r="E1058" i="5"/>
  <c r="S1058" i="2"/>
  <c r="H1058" i="2"/>
  <c r="E1058" i="2"/>
  <c r="R1059" i="3"/>
  <c r="H1059" i="3"/>
  <c r="H1051" i="5"/>
  <c r="H1052" i="5"/>
  <c r="H1053" i="5"/>
  <c r="H1054" i="5"/>
  <c r="H1055" i="5"/>
  <c r="H1056" i="5"/>
  <c r="E1056" i="5"/>
  <c r="R1050" i="2"/>
  <c r="R1055" i="2"/>
  <c r="R1054" i="2"/>
  <c r="S1056" i="2"/>
  <c r="H1056" i="2"/>
  <c r="S976" i="2"/>
  <c r="S978" i="2"/>
  <c r="S980" i="2"/>
  <c r="S982" i="2"/>
  <c r="S984" i="2"/>
  <c r="S986" i="2"/>
  <c r="S988" i="2"/>
  <c r="S990" i="2"/>
  <c r="S992" i="2"/>
  <c r="S994" i="2"/>
  <c r="S996" i="2"/>
  <c r="S998" i="2"/>
  <c r="S1000" i="2"/>
  <c r="S1002" i="2"/>
  <c r="S1004" i="2"/>
  <c r="S1006" i="2"/>
  <c r="S1008" i="2"/>
  <c r="S1010" i="2"/>
  <c r="S1012" i="2"/>
  <c r="S1014" i="2"/>
  <c r="S1016" i="2"/>
  <c r="S1018" i="2"/>
  <c r="S1020" i="2"/>
  <c r="S1022" i="2"/>
  <c r="S1024" i="2"/>
  <c r="S1026" i="2"/>
  <c r="S1028" i="2"/>
  <c r="S1030" i="2"/>
  <c r="S1032" i="2"/>
  <c r="S1034" i="2"/>
  <c r="S1036" i="2"/>
  <c r="S1038" i="2"/>
  <c r="S1040" i="2"/>
  <c r="S1042" i="2"/>
  <c r="S1044" i="2"/>
  <c r="S1046" i="2"/>
  <c r="S1048" i="2"/>
  <c r="S1050" i="2"/>
  <c r="S1052" i="2"/>
  <c r="S1054" i="2"/>
  <c r="S974" i="2"/>
  <c r="S722" i="2"/>
  <c r="S950" i="2"/>
  <c r="R1043" i="3"/>
  <c r="R1037" i="3"/>
  <c r="R1029" i="3"/>
  <c r="R1057" i="3"/>
  <c r="R1039" i="3"/>
  <c r="R1042" i="2"/>
  <c r="E1056" i="2"/>
  <c r="H1057" i="3"/>
  <c r="R1055" i="3"/>
  <c r="R1053" i="3"/>
  <c r="R1051" i="3"/>
  <c r="R1049" i="3"/>
  <c r="R1047" i="3"/>
  <c r="R1045" i="3"/>
  <c r="R1041" i="3"/>
  <c r="R1035" i="3"/>
  <c r="R1033" i="3"/>
  <c r="R1031" i="3"/>
  <c r="H1027"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R1027" i="2"/>
  <c r="R1028" i="2"/>
  <c r="R1029" i="2"/>
  <c r="R1030" i="2"/>
  <c r="R1031" i="2"/>
  <c r="R1032" i="2"/>
  <c r="R1033" i="2"/>
  <c r="R1034" i="2"/>
  <c r="R1035" i="2"/>
  <c r="R1036" i="2"/>
  <c r="R1037" i="2"/>
  <c r="R1038" i="2"/>
  <c r="R1039" i="2"/>
  <c r="R1040" i="2"/>
  <c r="R1041" i="2"/>
  <c r="R1043" i="2"/>
  <c r="R1044" i="2"/>
  <c r="R1045" i="2"/>
  <c r="R1046" i="2"/>
  <c r="R1047" i="2"/>
  <c r="R1048" i="2"/>
  <c r="R1049" i="2"/>
  <c r="R1051" i="2"/>
  <c r="R1052" i="2"/>
  <c r="R1053" i="2"/>
  <c r="R1026" i="2"/>
  <c r="H1039" i="2"/>
  <c r="H1040" i="2"/>
  <c r="H1041" i="2"/>
  <c r="H1042" i="2"/>
  <c r="H1043" i="2"/>
  <c r="H1044" i="2"/>
  <c r="H1045" i="2"/>
  <c r="H1046" i="2"/>
  <c r="H1047" i="2"/>
  <c r="H1048" i="2"/>
  <c r="H1049" i="2"/>
  <c r="H1050" i="2"/>
  <c r="H1051" i="2"/>
  <c r="H1052" i="2"/>
  <c r="H1053" i="2"/>
  <c r="H1054" i="2"/>
  <c r="H1055" i="2"/>
  <c r="H1038" i="2"/>
  <c r="E1054" i="2"/>
  <c r="E1049" i="2"/>
  <c r="E1050" i="2"/>
  <c r="E1051" i="2"/>
  <c r="E1052" i="2"/>
  <c r="E1053" i="2"/>
  <c r="E1055" i="2"/>
  <c r="E1059" i="3"/>
  <c r="H1053" i="3" l="1"/>
  <c r="O295" i="10"/>
  <c r="Q295" i="10"/>
  <c r="O294" i="10"/>
  <c r="T1050" i="5" l="1"/>
  <c r="H1050" i="5"/>
  <c r="H1048" i="5"/>
  <c r="E1050" i="5"/>
  <c r="E1048" i="5"/>
  <c r="T1050" i="2"/>
  <c r="E1048" i="2"/>
  <c r="H1051" i="3"/>
  <c r="H1049" i="3"/>
  <c r="T1048" i="5" l="1"/>
  <c r="T1046" i="5"/>
  <c r="R1048" i="5"/>
  <c r="R1046" i="5"/>
  <c r="H1046" i="5"/>
  <c r="E1046" i="5"/>
  <c r="T1048" i="2"/>
  <c r="T1046" i="2"/>
  <c r="E1046" i="2"/>
  <c r="H1047" i="3"/>
  <c r="H291" i="10" l="1"/>
  <c r="O290" i="10"/>
  <c r="O291" i="10"/>
  <c r="O292" i="10"/>
  <c r="O293" i="10"/>
  <c r="O289" i="10"/>
  <c r="Q291" i="10"/>
  <c r="Q292" i="10"/>
  <c r="Q293" i="10"/>
  <c r="Q294" i="10"/>
  <c r="Q296" i="10"/>
  <c r="Q297" i="10"/>
  <c r="Q298" i="10"/>
  <c r="Q299" i="10"/>
  <c r="Q300" i="10"/>
  <c r="Q301" i="10"/>
  <c r="Q290" i="10"/>
  <c r="H290" i="10"/>
  <c r="O288" i="10"/>
  <c r="O276" i="10"/>
  <c r="O277" i="10"/>
  <c r="O278" i="10"/>
  <c r="O279" i="10"/>
  <c r="O280" i="10"/>
  <c r="O281" i="10"/>
  <c r="O282" i="10"/>
  <c r="O283" i="10"/>
  <c r="K288" i="10"/>
  <c r="H288" i="10"/>
  <c r="H289" i="10"/>
  <c r="T1045" i="5"/>
  <c r="R1045" i="5"/>
  <c r="H1045" i="5"/>
  <c r="E1045" i="2"/>
  <c r="H1046" i="3" l="1"/>
  <c r="T1043" i="5" l="1"/>
  <c r="T1044" i="5"/>
  <c r="R1043" i="5"/>
  <c r="R1044" i="5"/>
  <c r="H1044" i="5"/>
  <c r="E1043" i="2"/>
  <c r="E1044" i="2"/>
  <c r="E1043" i="5"/>
  <c r="E1044" i="5"/>
  <c r="T1044" i="2"/>
  <c r="H1045" i="3"/>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304" i="10"/>
  <c r="Q305" i="10"/>
  <c r="Q306" i="10"/>
  <c r="Q307" i="10"/>
  <c r="Q308" i="10"/>
  <c r="Q309" i="10"/>
  <c r="Q310" i="10"/>
  <c r="Q311" i="10"/>
  <c r="Q312" i="10"/>
  <c r="Q313" i="10"/>
  <c r="Q314" i="10"/>
  <c r="Q315" i="10"/>
  <c r="Q316" i="10"/>
  <c r="Q317" i="10"/>
  <c r="Q318" i="10"/>
  <c r="Q319" i="10"/>
  <c r="Q320" i="10"/>
  <c r="Q321" i="10"/>
  <c r="Q322" i="10"/>
  <c r="Q323" i="10"/>
  <c r="Q324" i="10"/>
  <c r="Q325" i="10"/>
  <c r="Q328" i="10"/>
  <c r="Q329" i="10"/>
  <c r="Q330" i="10"/>
  <c r="Q33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36" i="10"/>
  <c r="T1042" i="5" l="1"/>
  <c r="T1041" i="5"/>
  <c r="T1040" i="5"/>
  <c r="T1039" i="5"/>
  <c r="T1038" i="5"/>
  <c r="T1037" i="5"/>
  <c r="T1036" i="5"/>
  <c r="T1035" i="5"/>
  <c r="T1034" i="5"/>
  <c r="T1033" i="5"/>
  <c r="T1032" i="5"/>
  <c r="T1031" i="5"/>
  <c r="T1030" i="5"/>
  <c r="T1029" i="5"/>
  <c r="T1028" i="5"/>
  <c r="T1027" i="5"/>
  <c r="T1026" i="5"/>
  <c r="T1025" i="5"/>
  <c r="T1024" i="5"/>
  <c r="T1023" i="5"/>
  <c r="T1022" i="5"/>
  <c r="T1021" i="5"/>
  <c r="T1020" i="5"/>
  <c r="T1019" i="5"/>
  <c r="T1018" i="5"/>
  <c r="T1017" i="5"/>
  <c r="T1016" i="5"/>
  <c r="T1015" i="5"/>
  <c r="T1014" i="5"/>
  <c r="T1013" i="5"/>
  <c r="T1012" i="5"/>
  <c r="T1011" i="5"/>
  <c r="T1010" i="5"/>
  <c r="T1009" i="5"/>
  <c r="T1008" i="5"/>
  <c r="T1007" i="5"/>
  <c r="T1006" i="5"/>
  <c r="T1005" i="5"/>
  <c r="T1004" i="5"/>
  <c r="T1003" i="5"/>
  <c r="T1002" i="5"/>
  <c r="T1001" i="5"/>
  <c r="T1000" i="5"/>
  <c r="T999" i="5"/>
  <c r="T998" i="5"/>
  <c r="T997" i="5"/>
  <c r="T996" i="5"/>
  <c r="T995" i="5"/>
  <c r="T994" i="5"/>
  <c r="T993" i="5"/>
  <c r="T992" i="5"/>
  <c r="T991" i="5"/>
  <c r="T990" i="5"/>
  <c r="T989" i="5"/>
  <c r="T988" i="5"/>
  <c r="T987" i="5"/>
  <c r="T986" i="5"/>
  <c r="T985" i="5"/>
  <c r="T984" i="5"/>
  <c r="T983" i="5"/>
  <c r="T982" i="5"/>
  <c r="T981" i="5"/>
  <c r="T980" i="5"/>
  <c r="T979" i="5"/>
  <c r="T978" i="5"/>
  <c r="T977" i="5"/>
  <c r="T976" i="5"/>
  <c r="T975" i="5"/>
  <c r="T974" i="5"/>
  <c r="T973" i="5"/>
  <c r="T972" i="5"/>
  <c r="T971" i="5"/>
  <c r="T970" i="5"/>
  <c r="T969" i="5"/>
  <c r="T968" i="5"/>
  <c r="T967" i="5"/>
  <c r="T966" i="5"/>
  <c r="T965" i="5"/>
  <c r="T964" i="5"/>
  <c r="T963" i="5"/>
  <c r="T962" i="5"/>
  <c r="T961" i="5"/>
  <c r="T960" i="5"/>
  <c r="T959" i="5"/>
  <c r="T958" i="5"/>
  <c r="T957" i="5"/>
  <c r="T956" i="5"/>
  <c r="T955" i="5"/>
  <c r="T954" i="5"/>
  <c r="T953" i="5"/>
  <c r="T952" i="5"/>
  <c r="T951" i="5"/>
  <c r="T950" i="5"/>
  <c r="T949" i="5"/>
  <c r="T948" i="5"/>
  <c r="T947" i="5"/>
  <c r="T946" i="5"/>
  <c r="T945" i="5"/>
  <c r="T944" i="5"/>
  <c r="T943" i="5"/>
  <c r="T942" i="5"/>
  <c r="T941" i="5"/>
  <c r="T940" i="5"/>
  <c r="T939" i="5"/>
  <c r="T938" i="5"/>
  <c r="T937" i="5"/>
  <c r="T936" i="5"/>
  <c r="T935" i="5"/>
  <c r="T934" i="5"/>
  <c r="T933" i="5"/>
  <c r="T931" i="5"/>
  <c r="T929" i="5"/>
  <c r="T928" i="5"/>
  <c r="T927" i="5"/>
  <c r="T926" i="5"/>
  <c r="T925" i="5"/>
  <c r="T924" i="5"/>
  <c r="T923" i="5"/>
  <c r="T922" i="5"/>
  <c r="T921" i="5"/>
  <c r="T920" i="5"/>
  <c r="T919" i="5"/>
  <c r="T918" i="5"/>
  <c r="T917" i="5"/>
  <c r="T916" i="5"/>
  <c r="T915" i="5"/>
  <c r="T913" i="5"/>
  <c r="T911" i="5"/>
  <c r="T910" i="5"/>
  <c r="T909" i="5"/>
  <c r="T908" i="5"/>
  <c r="T907" i="5"/>
  <c r="T906" i="5"/>
  <c r="T905" i="5"/>
  <c r="T904" i="5"/>
  <c r="T903" i="5"/>
  <c r="T902" i="5"/>
  <c r="T901" i="5"/>
  <c r="T900" i="5"/>
  <c r="T899" i="5"/>
  <c r="T898" i="5"/>
  <c r="T897" i="5"/>
  <c r="T896" i="5"/>
  <c r="T895" i="5"/>
  <c r="T894" i="5"/>
  <c r="T893" i="5"/>
  <c r="T892" i="5"/>
  <c r="T891" i="5"/>
  <c r="T890" i="5"/>
  <c r="T889" i="5"/>
  <c r="T888" i="5"/>
  <c r="T887" i="5"/>
  <c r="T886" i="5"/>
  <c r="T885" i="5"/>
  <c r="T884" i="5"/>
  <c r="T883" i="5"/>
  <c r="T882" i="5"/>
  <c r="T881" i="5"/>
  <c r="T880" i="5"/>
  <c r="T879" i="5"/>
  <c r="T878" i="5"/>
  <c r="T877" i="5"/>
  <c r="T876" i="5"/>
  <c r="T875" i="5"/>
  <c r="T874" i="5"/>
  <c r="T873" i="5"/>
  <c r="T872" i="5"/>
  <c r="T871" i="5"/>
  <c r="T870" i="5"/>
  <c r="T869" i="5"/>
  <c r="T868" i="5"/>
  <c r="T867" i="5"/>
  <c r="T866" i="5"/>
  <c r="T865" i="5"/>
  <c r="T864" i="5"/>
  <c r="T863" i="5"/>
  <c r="T862" i="5"/>
  <c r="T861" i="5"/>
  <c r="T860" i="5"/>
  <c r="T859" i="5"/>
  <c r="T858" i="5"/>
  <c r="T857" i="5"/>
  <c r="T856" i="5"/>
  <c r="T855" i="5"/>
  <c r="T854" i="5"/>
  <c r="T853" i="5"/>
  <c r="T852" i="5"/>
  <c r="T851" i="5"/>
  <c r="T850" i="5"/>
  <c r="T849" i="5"/>
  <c r="T848" i="5"/>
  <c r="T847" i="5"/>
  <c r="T846" i="5"/>
  <c r="T845" i="5"/>
  <c r="T844" i="5"/>
  <c r="T843" i="5"/>
  <c r="T842" i="5"/>
  <c r="T841" i="5"/>
  <c r="T840" i="5"/>
  <c r="T839" i="5"/>
  <c r="T838" i="5"/>
  <c r="T837" i="5"/>
  <c r="T836" i="5"/>
  <c r="T835" i="5"/>
  <c r="T834" i="5"/>
  <c r="T833" i="5"/>
  <c r="T832" i="5"/>
  <c r="T831" i="5"/>
  <c r="T830" i="5"/>
  <c r="T829" i="5"/>
  <c r="T828" i="5"/>
  <c r="T827" i="5"/>
  <c r="T826" i="5"/>
  <c r="T825" i="5"/>
  <c r="T824" i="5"/>
  <c r="T823" i="5"/>
  <c r="T822" i="5"/>
  <c r="T821" i="5"/>
  <c r="T820" i="5"/>
  <c r="T819" i="5"/>
  <c r="T818" i="5"/>
  <c r="T817" i="5"/>
  <c r="T816" i="5"/>
  <c r="T815" i="5"/>
  <c r="T814" i="5"/>
  <c r="T813" i="5"/>
  <c r="T812" i="5"/>
  <c r="T811" i="5"/>
  <c r="T810" i="5"/>
  <c r="T809" i="5"/>
  <c r="T808" i="5"/>
  <c r="T807" i="5"/>
  <c r="T806" i="5"/>
  <c r="T805" i="5"/>
  <c r="T804" i="5"/>
  <c r="T803" i="5"/>
  <c r="T802" i="5"/>
  <c r="T801" i="5"/>
  <c r="T800" i="5"/>
  <c r="T799" i="5"/>
  <c r="T798" i="5"/>
  <c r="T797" i="5"/>
  <c r="T796" i="5"/>
  <c r="T795" i="5"/>
  <c r="T794" i="5"/>
  <c r="T793" i="5"/>
  <c r="T792" i="5"/>
  <c r="T791" i="5"/>
  <c r="T790" i="5"/>
  <c r="T789" i="5"/>
  <c r="T788" i="5"/>
  <c r="T787" i="5"/>
  <c r="T786" i="5"/>
  <c r="T785" i="5"/>
  <c r="T784" i="5"/>
  <c r="T783" i="5"/>
  <c r="T782" i="5"/>
  <c r="T781" i="5"/>
  <c r="T780" i="5"/>
  <c r="T779" i="5"/>
  <c r="T778" i="5"/>
  <c r="T777" i="5"/>
  <c r="T776" i="5"/>
  <c r="T775" i="5"/>
  <c r="T774" i="5"/>
  <c r="T773" i="5"/>
  <c r="T772" i="5"/>
  <c r="T771" i="5"/>
  <c r="T770" i="5"/>
  <c r="T769" i="5"/>
  <c r="T768" i="5"/>
  <c r="T767" i="5"/>
  <c r="T766" i="5"/>
  <c r="T765" i="5"/>
  <c r="T764" i="5"/>
  <c r="T763" i="5"/>
  <c r="T762" i="5"/>
  <c r="T761" i="5"/>
  <c r="T760" i="5"/>
  <c r="T759" i="5"/>
  <c r="T758" i="5"/>
  <c r="T757" i="5"/>
  <c r="T756" i="5"/>
  <c r="T755" i="5"/>
  <c r="T754" i="5"/>
  <c r="T753" i="5"/>
  <c r="T752" i="5"/>
  <c r="T751" i="5"/>
  <c r="T750" i="5"/>
  <c r="T749" i="5"/>
  <c r="T748" i="5"/>
  <c r="T747" i="5"/>
  <c r="T746" i="5"/>
  <c r="T745" i="5"/>
  <c r="T744" i="5"/>
  <c r="T743" i="5"/>
  <c r="T742" i="5"/>
  <c r="T741" i="5"/>
  <c r="T740" i="5"/>
  <c r="T739" i="5"/>
  <c r="T738" i="5"/>
  <c r="T737" i="5"/>
  <c r="T736" i="5"/>
  <c r="T735" i="5"/>
  <c r="T734" i="5"/>
  <c r="T733" i="5"/>
  <c r="T732" i="5"/>
  <c r="T731" i="5"/>
  <c r="T730" i="5"/>
  <c r="T729" i="5"/>
  <c r="T728" i="5"/>
  <c r="T727" i="5"/>
  <c r="T726" i="5"/>
  <c r="T725" i="5"/>
  <c r="T724" i="5"/>
  <c r="T723" i="5"/>
  <c r="T722" i="5"/>
  <c r="T721" i="5"/>
  <c r="T720" i="5"/>
  <c r="T719" i="5"/>
  <c r="T718" i="5"/>
  <c r="T717" i="5"/>
  <c r="T716" i="5"/>
  <c r="T715" i="5"/>
  <c r="T714" i="5"/>
  <c r="T713" i="5"/>
  <c r="T712" i="5"/>
  <c r="T711" i="5"/>
  <c r="T710" i="5"/>
  <c r="T709" i="5"/>
  <c r="T708" i="5"/>
  <c r="T707" i="5"/>
  <c r="T706" i="5"/>
  <c r="T705" i="5"/>
  <c r="T704" i="5"/>
  <c r="T703" i="5"/>
  <c r="T702" i="5"/>
  <c r="T701" i="5"/>
  <c r="T700" i="5"/>
  <c r="T699" i="5"/>
  <c r="T698" i="5"/>
  <c r="T697" i="5"/>
  <c r="T696" i="5"/>
  <c r="T695" i="5"/>
  <c r="T694" i="5"/>
  <c r="T693" i="5"/>
  <c r="T692" i="5"/>
  <c r="T691" i="5"/>
  <c r="T690" i="5"/>
  <c r="T689" i="5"/>
  <c r="T688" i="5"/>
  <c r="T687" i="5"/>
  <c r="T686" i="5"/>
  <c r="T685" i="5"/>
  <c r="T684" i="5"/>
  <c r="T683" i="5"/>
  <c r="T682" i="5"/>
  <c r="T681" i="5"/>
  <c r="T680" i="5"/>
  <c r="T679" i="5"/>
  <c r="T678" i="5"/>
  <c r="T677" i="5"/>
  <c r="T676" i="5"/>
  <c r="T675" i="5"/>
  <c r="T674" i="5"/>
  <c r="T673" i="5"/>
  <c r="T672" i="5"/>
  <c r="T671" i="5"/>
  <c r="T670" i="5"/>
  <c r="T669" i="5"/>
  <c r="T668" i="5"/>
  <c r="T667" i="5"/>
  <c r="T666" i="5"/>
  <c r="T665" i="5"/>
  <c r="T664" i="5"/>
  <c r="T663" i="5"/>
  <c r="T662" i="5"/>
  <c r="T661" i="5"/>
  <c r="T660" i="5"/>
  <c r="T659" i="5"/>
  <c r="T658" i="5"/>
  <c r="T657" i="5"/>
  <c r="T656" i="5"/>
  <c r="T655" i="5"/>
  <c r="T654" i="5"/>
  <c r="T653" i="5"/>
  <c r="T652" i="5"/>
  <c r="T651" i="5"/>
  <c r="T650" i="5"/>
  <c r="T649" i="5"/>
  <c r="T648" i="5"/>
  <c r="T647" i="5"/>
  <c r="T646" i="5"/>
  <c r="T645" i="5"/>
  <c r="T644" i="5"/>
  <c r="T643" i="5"/>
  <c r="T642" i="5"/>
  <c r="T641" i="5"/>
  <c r="T640" i="5"/>
  <c r="T639" i="5"/>
  <c r="T638" i="5"/>
  <c r="T637" i="5"/>
  <c r="T636" i="5"/>
  <c r="T635" i="5"/>
  <c r="T634" i="5"/>
  <c r="T633" i="5"/>
  <c r="T632" i="5"/>
  <c r="T631" i="5"/>
  <c r="T630" i="5"/>
  <c r="T629" i="5"/>
  <c r="T628" i="5"/>
  <c r="T627" i="5"/>
  <c r="T626" i="5"/>
  <c r="T625" i="5"/>
  <c r="T624" i="5"/>
  <c r="T623" i="5"/>
  <c r="T622" i="5"/>
  <c r="T621" i="5"/>
  <c r="T620" i="5"/>
  <c r="T619" i="5"/>
  <c r="T618" i="5"/>
  <c r="T617" i="5"/>
  <c r="T616" i="5"/>
  <c r="T615" i="5"/>
  <c r="T614" i="5"/>
  <c r="T613" i="5"/>
  <c r="T612" i="5"/>
  <c r="T611" i="5"/>
  <c r="T610" i="5"/>
  <c r="T609" i="5"/>
  <c r="T608" i="5"/>
  <c r="T607" i="5"/>
  <c r="T606" i="5"/>
  <c r="T605" i="5"/>
  <c r="T604" i="5"/>
  <c r="T603" i="5"/>
  <c r="T602" i="5"/>
  <c r="T601" i="5"/>
  <c r="T600" i="5"/>
  <c r="T599" i="5"/>
  <c r="T598" i="5"/>
  <c r="T597" i="5"/>
  <c r="T596" i="5"/>
  <c r="T595" i="5"/>
  <c r="T594" i="5"/>
  <c r="T593" i="5"/>
  <c r="T592" i="5"/>
  <c r="T591" i="5"/>
  <c r="T590" i="5"/>
  <c r="T589" i="5"/>
  <c r="T588" i="5"/>
  <c r="T587" i="5"/>
  <c r="T586" i="5"/>
  <c r="T585" i="5"/>
  <c r="T584" i="5"/>
  <c r="T583" i="5"/>
  <c r="T582" i="5"/>
  <c r="T581" i="5"/>
  <c r="T580" i="5"/>
  <c r="T579" i="5"/>
  <c r="T578" i="5"/>
  <c r="T577" i="5"/>
  <c r="T576" i="5"/>
  <c r="T575" i="5"/>
  <c r="T574" i="5"/>
  <c r="T573" i="5"/>
  <c r="T572" i="5"/>
  <c r="T571" i="5"/>
  <c r="T570" i="5"/>
  <c r="T569" i="5"/>
  <c r="T568" i="5"/>
  <c r="T567" i="5"/>
  <c r="T566" i="5"/>
  <c r="T565" i="5"/>
  <c r="T564" i="5"/>
  <c r="T563" i="5"/>
  <c r="T562" i="5"/>
  <c r="T561" i="5"/>
  <c r="T560" i="5"/>
  <c r="T559" i="5"/>
  <c r="T558" i="5"/>
  <c r="T557" i="5"/>
  <c r="T556" i="5"/>
  <c r="T555" i="5"/>
  <c r="T554" i="5"/>
  <c r="T553" i="5"/>
  <c r="T552" i="5"/>
  <c r="T551" i="5"/>
  <c r="T550" i="5"/>
  <c r="T549" i="5"/>
  <c r="T548" i="5"/>
  <c r="T547" i="5"/>
  <c r="T546" i="5"/>
  <c r="T545" i="5"/>
  <c r="T544" i="5"/>
  <c r="T543" i="5"/>
  <c r="T542" i="5"/>
  <c r="T541" i="5"/>
  <c r="T540" i="5"/>
  <c r="T539" i="5"/>
  <c r="T538" i="5"/>
  <c r="T537" i="5"/>
  <c r="T536" i="5"/>
  <c r="T535" i="5"/>
  <c r="T534" i="5"/>
  <c r="T533" i="5"/>
  <c r="T532" i="5"/>
  <c r="T531" i="5"/>
  <c r="T530" i="5"/>
  <c r="T529" i="5"/>
  <c r="T528" i="5"/>
  <c r="T527" i="5"/>
  <c r="T526" i="5"/>
  <c r="T525" i="5"/>
  <c r="T524" i="5"/>
  <c r="T523" i="5"/>
  <c r="T522" i="5"/>
  <c r="T521" i="5"/>
  <c r="T520" i="5"/>
  <c r="T519" i="5"/>
  <c r="T518" i="5"/>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8" i="2"/>
  <c r="T1030" i="2"/>
  <c r="T1032" i="2"/>
  <c r="T1034" i="2"/>
  <c r="T1036" i="2"/>
  <c r="T1038" i="2"/>
  <c r="T1040" i="2"/>
  <c r="T1042" i="2"/>
  <c r="T518" i="2"/>
  <c r="T986" i="2"/>
  <c r="T985" i="2"/>
  <c r="T984" i="2"/>
  <c r="T983" i="2"/>
  <c r="T982" i="2"/>
  <c r="T981" i="2"/>
  <c r="T980" i="2"/>
  <c r="T979" i="2"/>
  <c r="T978" i="2"/>
  <c r="T977" i="2"/>
  <c r="T976" i="2"/>
  <c r="T975" i="2"/>
  <c r="T974" i="2"/>
  <c r="T973" i="2"/>
  <c r="T972" i="2"/>
  <c r="T971" i="2"/>
  <c r="T970" i="2"/>
  <c r="T969" i="2"/>
  <c r="T968" i="2"/>
  <c r="T967" i="2"/>
  <c r="T966" i="2"/>
  <c r="T965" i="2"/>
  <c r="T964" i="2"/>
  <c r="T963" i="2"/>
  <c r="T962" i="2"/>
  <c r="T961" i="2"/>
  <c r="T960" i="2"/>
  <c r="T959" i="2"/>
  <c r="T958" i="2"/>
  <c r="T957" i="2"/>
  <c r="T956" i="2"/>
  <c r="T955" i="2"/>
  <c r="T954" i="2"/>
  <c r="T953" i="2"/>
  <c r="T952" i="2"/>
  <c r="T951" i="2"/>
  <c r="T950" i="2"/>
  <c r="T949" i="2"/>
  <c r="T948" i="2"/>
  <c r="T947" i="2"/>
  <c r="T946" i="2"/>
  <c r="T945" i="2"/>
  <c r="T944" i="2"/>
  <c r="T943" i="2"/>
  <c r="T942" i="2"/>
  <c r="T941" i="2"/>
  <c r="T940" i="2"/>
  <c r="T939" i="2"/>
  <c r="T938" i="2"/>
  <c r="T937" i="2"/>
  <c r="T936" i="2"/>
  <c r="T935" i="2"/>
  <c r="T934" i="2"/>
  <c r="T933" i="2"/>
  <c r="T931" i="2"/>
  <c r="T929" i="2"/>
  <c r="T928" i="2"/>
  <c r="T927" i="2"/>
  <c r="T926" i="2"/>
  <c r="T925" i="2"/>
  <c r="T924" i="2"/>
  <c r="T923" i="2"/>
  <c r="T922" i="2"/>
  <c r="T921" i="2"/>
  <c r="T920" i="2"/>
  <c r="T919" i="2"/>
  <c r="T918" i="2"/>
  <c r="T917" i="2"/>
  <c r="T916" i="2"/>
  <c r="T915" i="2"/>
  <c r="T913" i="2"/>
  <c r="T911" i="2"/>
  <c r="T910" i="2"/>
  <c r="T909" i="2"/>
  <c r="T908" i="2"/>
  <c r="T907" i="2"/>
  <c r="T906" i="2"/>
  <c r="T905" i="2"/>
  <c r="T904" i="2"/>
  <c r="T903" i="2"/>
  <c r="T902" i="2"/>
  <c r="T901" i="2"/>
  <c r="T900" i="2"/>
  <c r="T899" i="2"/>
  <c r="T898" i="2"/>
  <c r="T897" i="2"/>
  <c r="T896" i="2"/>
  <c r="T895" i="2"/>
  <c r="T894" i="2"/>
  <c r="T893" i="2"/>
  <c r="T892" i="2"/>
  <c r="T891" i="2"/>
  <c r="T890" i="2"/>
  <c r="T889" i="2"/>
  <c r="T888" i="2"/>
  <c r="T887" i="2"/>
  <c r="T886" i="2"/>
  <c r="T885" i="2"/>
  <c r="T884" i="2"/>
  <c r="T883" i="2"/>
  <c r="T882" i="2"/>
  <c r="T881" i="2"/>
  <c r="T880" i="2"/>
  <c r="T879" i="2"/>
  <c r="T878" i="2"/>
  <c r="T877" i="2"/>
  <c r="T876" i="2"/>
  <c r="T875" i="2"/>
  <c r="T874" i="2"/>
  <c r="T873" i="2"/>
  <c r="T872" i="2"/>
  <c r="T871" i="2"/>
  <c r="T870" i="2"/>
  <c r="T869" i="2"/>
  <c r="T868" i="2"/>
  <c r="T867" i="2"/>
  <c r="T866" i="2"/>
  <c r="T865" i="2"/>
  <c r="T864" i="2"/>
  <c r="T863" i="2"/>
  <c r="T862" i="2"/>
  <c r="T861" i="2"/>
  <c r="T860" i="2"/>
  <c r="T859" i="2"/>
  <c r="T858" i="2"/>
  <c r="T857" i="2"/>
  <c r="T856" i="2"/>
  <c r="T855" i="2"/>
  <c r="T854" i="2"/>
  <c r="T853" i="2"/>
  <c r="T852" i="2"/>
  <c r="T851" i="2"/>
  <c r="T850" i="2"/>
  <c r="T849" i="2"/>
  <c r="T848" i="2"/>
  <c r="T847" i="2"/>
  <c r="T846" i="2"/>
  <c r="T845" i="2"/>
  <c r="T844" i="2"/>
  <c r="T843" i="2"/>
  <c r="T842" i="2"/>
  <c r="T841" i="2"/>
  <c r="T840" i="2"/>
  <c r="T839" i="2"/>
  <c r="T838" i="2"/>
  <c r="T837" i="2"/>
  <c r="T836" i="2"/>
  <c r="T835" i="2"/>
  <c r="T834" i="2"/>
  <c r="T833" i="2"/>
  <c r="T832" i="2"/>
  <c r="T831" i="2"/>
  <c r="T830" i="2"/>
  <c r="T829" i="2"/>
  <c r="T828" i="2"/>
  <c r="T827" i="2"/>
  <c r="T826" i="2"/>
  <c r="T825" i="2"/>
  <c r="T824" i="2"/>
  <c r="T823" i="2"/>
  <c r="T822" i="2"/>
  <c r="T821" i="2"/>
  <c r="T820" i="2"/>
  <c r="T819" i="2"/>
  <c r="T818" i="2"/>
  <c r="T817" i="2"/>
  <c r="T816" i="2"/>
  <c r="T815" i="2"/>
  <c r="T814" i="2"/>
  <c r="T813" i="2"/>
  <c r="T812" i="2"/>
  <c r="T811" i="2"/>
  <c r="T810" i="2"/>
  <c r="T809" i="2"/>
  <c r="T808" i="2"/>
  <c r="T807" i="2"/>
  <c r="T806" i="2"/>
  <c r="T805" i="2"/>
  <c r="T804" i="2"/>
  <c r="T803" i="2"/>
  <c r="T802" i="2"/>
  <c r="T801" i="2"/>
  <c r="T800" i="2"/>
  <c r="T799" i="2"/>
  <c r="T798" i="2"/>
  <c r="T797" i="2"/>
  <c r="T796" i="2"/>
  <c r="T795" i="2"/>
  <c r="T794" i="2"/>
  <c r="T793" i="2"/>
  <c r="T792" i="2"/>
  <c r="T791" i="2"/>
  <c r="T790" i="2"/>
  <c r="T789" i="2"/>
  <c r="T788" i="2"/>
  <c r="T787" i="2"/>
  <c r="T786" i="2"/>
  <c r="T785" i="2"/>
  <c r="T784" i="2"/>
  <c r="T783" i="2"/>
  <c r="T782" i="2"/>
  <c r="T781" i="2"/>
  <c r="T780" i="2"/>
  <c r="T779" i="2"/>
  <c r="T778" i="2"/>
  <c r="T777" i="2"/>
  <c r="T776" i="2"/>
  <c r="T775" i="2"/>
  <c r="T774" i="2"/>
  <c r="T773" i="2"/>
  <c r="T772" i="2"/>
  <c r="T771" i="2"/>
  <c r="T770" i="2"/>
  <c r="T769" i="2"/>
  <c r="T768" i="2"/>
  <c r="T767" i="2"/>
  <c r="T766" i="2"/>
  <c r="T765" i="2"/>
  <c r="T764" i="2"/>
  <c r="T763" i="2"/>
  <c r="T762" i="2"/>
  <c r="T761" i="2"/>
  <c r="T760" i="2"/>
  <c r="T759" i="2"/>
  <c r="T758" i="2"/>
  <c r="T757" i="2"/>
  <c r="T756" i="2"/>
  <c r="T755" i="2"/>
  <c r="T754" i="2"/>
  <c r="T753" i="2"/>
  <c r="T752"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T664" i="2"/>
  <c r="T663" i="2"/>
  <c r="T662" i="2"/>
  <c r="T661" i="2"/>
  <c r="T660" i="2"/>
  <c r="T659" i="2"/>
  <c r="T658" i="2"/>
  <c r="T657" i="2"/>
  <c r="T656" i="2"/>
  <c r="T655" i="2"/>
  <c r="T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P286" i="10"/>
  <c r="P287" i="10"/>
  <c r="K286" i="10"/>
  <c r="K287" i="10"/>
  <c r="H286" i="10"/>
  <c r="H287" i="10"/>
  <c r="R1041" i="5"/>
  <c r="R1042" i="5"/>
  <c r="E1041" i="5"/>
  <c r="E1042" i="5"/>
  <c r="H1041" i="5"/>
  <c r="H1042" i="5"/>
  <c r="E1041" i="2"/>
  <c r="E1042" i="2"/>
  <c r="H1042" i="3"/>
  <c r="H1043" i="3"/>
  <c r="R1037" i="5"/>
  <c r="R1038" i="5"/>
  <c r="R1039" i="5"/>
  <c r="R1040" i="5"/>
  <c r="H1039" i="5"/>
  <c r="H1040" i="5"/>
  <c r="E1039" i="5"/>
  <c r="E1040" i="5"/>
  <c r="E1038" i="5"/>
  <c r="E1039" i="2"/>
  <c r="E1040" i="2"/>
  <c r="H1041" i="3"/>
  <c r="H982" i="5" l="1"/>
  <c r="H1034" i="5"/>
  <c r="H1038" i="5"/>
  <c r="E1023" i="2"/>
  <c r="E1024" i="2"/>
  <c r="E1025" i="2"/>
  <c r="E1026" i="2"/>
  <c r="E1027" i="2"/>
  <c r="E1028" i="2"/>
  <c r="E1029" i="2"/>
  <c r="E1030" i="2"/>
  <c r="E1031" i="2"/>
  <c r="E1032" i="2"/>
  <c r="E1033" i="2"/>
  <c r="E1034" i="2"/>
  <c r="E1035" i="2"/>
  <c r="E1036" i="2"/>
  <c r="E1037" i="2"/>
  <c r="E1038" i="2"/>
  <c r="I1038" i="5"/>
  <c r="I1038" i="2"/>
  <c r="H1039" i="3"/>
  <c r="I1039" i="3"/>
  <c r="K284" i="10" l="1"/>
  <c r="K285" i="10"/>
  <c r="I1036" i="5"/>
  <c r="H1036" i="5"/>
  <c r="R1036" i="5"/>
  <c r="I1036" i="2"/>
  <c r="H1036" i="2"/>
  <c r="I1037" i="3"/>
  <c r="H1037" i="3"/>
  <c r="I1034" i="5"/>
  <c r="R1034" i="5"/>
  <c r="I1034" i="2"/>
  <c r="H1034" i="2"/>
  <c r="R84" i="3"/>
  <c r="R86" i="3"/>
  <c r="R87" i="3"/>
  <c r="R88" i="3"/>
  <c r="R89" i="3"/>
  <c r="R90" i="3"/>
  <c r="R91" i="3"/>
  <c r="R93" i="3"/>
  <c r="R94" i="3"/>
  <c r="R95" i="3"/>
  <c r="R96" i="3"/>
  <c r="R97" i="3"/>
  <c r="R98" i="3"/>
  <c r="R99" i="3"/>
  <c r="R101" i="3"/>
  <c r="R102" i="3"/>
  <c r="R103" i="3"/>
  <c r="R104" i="3"/>
  <c r="R105" i="3"/>
  <c r="R106" i="3"/>
  <c r="R108" i="3"/>
  <c r="R109" i="3"/>
  <c r="R110" i="3"/>
  <c r="R111" i="3"/>
  <c r="R112" i="3"/>
  <c r="R113" i="3"/>
  <c r="R115" i="3"/>
  <c r="R116" i="3"/>
  <c r="R117" i="3"/>
  <c r="R118" i="3"/>
  <c r="R119" i="3"/>
  <c r="R120" i="3"/>
  <c r="R121" i="3"/>
  <c r="R123" i="3"/>
  <c r="R124" i="3"/>
  <c r="R125" i="3"/>
  <c r="R126" i="3"/>
  <c r="R128" i="3"/>
  <c r="R129" i="3"/>
  <c r="R130" i="3"/>
  <c r="R131" i="3"/>
  <c r="R133" i="3"/>
  <c r="R134" i="3"/>
  <c r="R135" i="3"/>
  <c r="R136" i="3"/>
  <c r="R137" i="3"/>
  <c r="R138" i="3"/>
  <c r="R139" i="3"/>
  <c r="R140" i="3"/>
  <c r="R141" i="3"/>
  <c r="R142" i="3"/>
  <c r="R143" i="3"/>
  <c r="R144" i="3"/>
  <c r="R145" i="3"/>
  <c r="R146" i="3"/>
  <c r="R147" i="3"/>
  <c r="R148" i="3"/>
  <c r="R149" i="3"/>
  <c r="R150" i="3"/>
  <c r="R151" i="3"/>
  <c r="R152" i="3"/>
  <c r="R153" i="3"/>
  <c r="R154" i="3"/>
  <c r="R155" i="3"/>
  <c r="R156"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90" i="3"/>
  <c r="R191" i="3"/>
  <c r="R192" i="3"/>
  <c r="R193" i="3"/>
  <c r="R194" i="3"/>
  <c r="R195" i="3"/>
  <c r="R196" i="3"/>
  <c r="R197" i="3"/>
  <c r="R198" i="3"/>
  <c r="R199" i="3"/>
  <c r="R201" i="3"/>
  <c r="R203" i="3"/>
  <c r="R204" i="3"/>
  <c r="R205" i="3"/>
  <c r="R206" i="3"/>
  <c r="R207" i="3"/>
  <c r="R208" i="3"/>
  <c r="R209" i="3"/>
  <c r="R210" i="3"/>
  <c r="R211" i="3"/>
  <c r="R212" i="3"/>
  <c r="R213" i="3"/>
  <c r="R214" i="3"/>
  <c r="R215" i="3"/>
  <c r="R217" i="3"/>
  <c r="R220" i="3"/>
  <c r="R221" i="3"/>
  <c r="R222" i="3"/>
  <c r="R223" i="3"/>
  <c r="R224" i="3"/>
  <c r="R225" i="3"/>
  <c r="R226" i="3"/>
  <c r="R227" i="3"/>
  <c r="R228" i="3"/>
  <c r="R229" i="3"/>
  <c r="R231" i="3"/>
  <c r="R232" i="3"/>
  <c r="R233" i="3"/>
  <c r="R234" i="3"/>
  <c r="R235" i="3"/>
  <c r="R236" i="3"/>
  <c r="R237" i="3"/>
  <c r="R238" i="3"/>
  <c r="R239" i="3"/>
  <c r="R240" i="3"/>
  <c r="R241" i="3"/>
  <c r="R242"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9" i="3"/>
  <c r="R991" i="3"/>
  <c r="R993" i="3"/>
  <c r="R995" i="3"/>
  <c r="R997" i="3"/>
  <c r="R999" i="3"/>
  <c r="R1001" i="3"/>
  <c r="R1003" i="3"/>
  <c r="R1005" i="3"/>
  <c r="R1007" i="3"/>
  <c r="R1009" i="3"/>
  <c r="R1011" i="3"/>
  <c r="R1013" i="3"/>
  <c r="R1015" i="3"/>
  <c r="R1017" i="3"/>
  <c r="R1019" i="3"/>
  <c r="R1021" i="3"/>
  <c r="R1023" i="3"/>
  <c r="R1025" i="3"/>
  <c r="R1027" i="3"/>
  <c r="I1035" i="3"/>
  <c r="H1035" i="3"/>
  <c r="K283" i="10"/>
  <c r="K282" i="10"/>
  <c r="H282" i="10"/>
  <c r="R1030" i="5"/>
  <c r="R1032" i="5"/>
  <c r="H1032" i="5"/>
  <c r="I1032" i="5"/>
  <c r="H1032" i="2"/>
  <c r="I1032" i="2"/>
  <c r="I1033" i="3"/>
  <c r="H1033" i="3"/>
  <c r="H1030" i="5"/>
  <c r="I1030" i="5"/>
  <c r="I1030" i="2"/>
  <c r="I1026" i="2"/>
  <c r="H1030" i="2"/>
  <c r="I1029" i="3"/>
  <c r="H1031" i="3"/>
  <c r="P280" i="10"/>
  <c r="H280" i="10"/>
  <c r="H278" i="10"/>
  <c r="H279" i="10"/>
  <c r="H281" i="10"/>
  <c r="H283" i="10"/>
  <c r="H284" i="10"/>
  <c r="H285" i="10"/>
  <c r="O209" i="10" l="1"/>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18" i="10"/>
  <c r="H276" i="10"/>
  <c r="P276" i="10"/>
  <c r="P277" i="10"/>
  <c r="P278" i="10"/>
  <c r="P279" i="10"/>
  <c r="P281" i="10"/>
  <c r="P282" i="10"/>
  <c r="P283" i="10"/>
  <c r="P284" i="10"/>
  <c r="P275" i="10"/>
  <c r="K281" i="10"/>
  <c r="K280" i="10"/>
  <c r="K279" i="10"/>
  <c r="K278" i="10"/>
  <c r="K277" i="10"/>
  <c r="R1028" i="5"/>
  <c r="R1026" i="5"/>
  <c r="R1024" i="5"/>
  <c r="R1022" i="5"/>
  <c r="R1020" i="5"/>
  <c r="I1028" i="5"/>
  <c r="I1026" i="5"/>
  <c r="I1024" i="5"/>
  <c r="I1022" i="5"/>
  <c r="I1008" i="5"/>
  <c r="I1020" i="5"/>
  <c r="H1028" i="5"/>
  <c r="H1026" i="5"/>
  <c r="H1024" i="5"/>
  <c r="H1022" i="5"/>
  <c r="H1012" i="5"/>
  <c r="H1006" i="5"/>
  <c r="E1028" i="5"/>
  <c r="E1026" i="5"/>
  <c r="E1024" i="5"/>
  <c r="E1022" i="5"/>
  <c r="E1006" i="5"/>
  <c r="R1018" i="2"/>
  <c r="R1024" i="2"/>
  <c r="R1022" i="2"/>
  <c r="R1020" i="2"/>
  <c r="R1019" i="2"/>
  <c r="R1017" i="2"/>
  <c r="R1016" i="2"/>
  <c r="R1015" i="2"/>
  <c r="R1000" i="2"/>
  <c r="I1028" i="2"/>
  <c r="I1024" i="2"/>
  <c r="I1022" i="2"/>
  <c r="I1002" i="2"/>
  <c r="H1028" i="2"/>
  <c r="H1026" i="2"/>
  <c r="H1024" i="2"/>
  <c r="H1022" i="2"/>
  <c r="H1002" i="2"/>
  <c r="E1022" i="2"/>
  <c r="E1002" i="2"/>
  <c r="I1027" i="3"/>
  <c r="I1025" i="3"/>
  <c r="I1023" i="3"/>
  <c r="I1021" i="3"/>
  <c r="I1005" i="3"/>
  <c r="H1023" i="3"/>
  <c r="H1029" i="3"/>
  <c r="H1025" i="3"/>
  <c r="H1003" i="3"/>
  <c r="E1023" i="3"/>
  <c r="E1029" i="3"/>
  <c r="E1027" i="3"/>
  <c r="E1025" i="3"/>
  <c r="E1011" i="3"/>
  <c r="K275" i="10" l="1"/>
  <c r="H275" i="10"/>
  <c r="P273" i="10"/>
  <c r="P274" i="10"/>
  <c r="K274" i="10"/>
  <c r="H274" i="10"/>
  <c r="H1020" i="5"/>
  <c r="I1020" i="2"/>
  <c r="H1020" i="2"/>
  <c r="H1021" i="3"/>
  <c r="I1018" i="5"/>
  <c r="H1018" i="5"/>
  <c r="I1018" i="2"/>
  <c r="H1018" i="2"/>
  <c r="I1019" i="3"/>
  <c r="R1014" i="5"/>
  <c r="P285" i="10"/>
  <c r="K273" i="10"/>
  <c r="H273" i="10"/>
  <c r="P254" i="10"/>
  <c r="P256" i="10"/>
  <c r="P257" i="10"/>
  <c r="P258" i="10"/>
  <c r="P259" i="10"/>
  <c r="P260" i="10"/>
  <c r="P261" i="10"/>
  <c r="P262" i="10"/>
  <c r="P263" i="10"/>
  <c r="P264" i="10"/>
  <c r="P265" i="10"/>
  <c r="P266" i="10"/>
  <c r="P267" i="10"/>
  <c r="P268" i="10"/>
  <c r="P269" i="10"/>
  <c r="P270" i="10"/>
  <c r="P271" i="10"/>
  <c r="P272" i="10"/>
  <c r="H272" i="10"/>
  <c r="H263" i="10"/>
  <c r="H264" i="10"/>
  <c r="H265" i="10"/>
  <c r="H266" i="10"/>
  <c r="H267" i="10"/>
  <c r="H268" i="10"/>
  <c r="H269" i="10"/>
  <c r="H270" i="10"/>
  <c r="H271" i="10"/>
  <c r="H262" i="10"/>
  <c r="K272" i="10"/>
  <c r="R1016" i="5"/>
  <c r="I1016" i="5"/>
  <c r="H1016" i="5"/>
  <c r="R1019" i="5"/>
  <c r="R1017" i="5"/>
  <c r="I1016" i="2"/>
  <c r="H1016" i="2"/>
  <c r="H1015" i="3"/>
  <c r="H1013" i="3"/>
  <c r="H1012" i="3"/>
  <c r="H996" i="5" l="1"/>
  <c r="E1010" i="5"/>
  <c r="E1008" i="5"/>
  <c r="E1004" i="5"/>
  <c r="E1002" i="5"/>
  <c r="E1000" i="5"/>
  <c r="E998" i="5"/>
  <c r="E996" i="5"/>
  <c r="K268" i="10"/>
  <c r="K267" i="10"/>
  <c r="K269" i="10"/>
  <c r="K270" i="10"/>
  <c r="K271" i="10"/>
  <c r="K276" i="10"/>
  <c r="K266" i="10"/>
  <c r="K265" i="10"/>
  <c r="K264" i="10"/>
  <c r="K263" i="10"/>
  <c r="K262" i="10"/>
  <c r="K261" i="10"/>
  <c r="K260" i="10"/>
  <c r="K259" i="10"/>
  <c r="K258" i="10"/>
  <c r="K257" i="10"/>
  <c r="K256" i="10"/>
  <c r="K255" i="10"/>
  <c r="K254" i="10"/>
  <c r="K253" i="10"/>
  <c r="K252" i="10"/>
  <c r="K251" i="10"/>
  <c r="K250" i="10"/>
  <c r="K249" i="10"/>
  <c r="K248" i="10"/>
  <c r="K247" i="10"/>
  <c r="K246" i="10"/>
  <c r="K245" i="10"/>
  <c r="K244" i="10"/>
  <c r="H1010" i="5"/>
  <c r="E1010" i="2"/>
  <c r="H1008" i="5"/>
  <c r="E1008" i="2"/>
  <c r="E1009" i="3"/>
  <c r="E1007" i="3"/>
  <c r="H1007" i="3"/>
  <c r="I1007" i="3"/>
  <c r="H1006" i="2"/>
  <c r="E1006" i="2"/>
  <c r="H1014" i="5"/>
  <c r="E1004" i="2"/>
  <c r="E1005" i="3"/>
  <c r="H1014" i="3"/>
  <c r="H1016" i="3"/>
  <c r="H1017" i="3"/>
  <c r="H1018" i="3"/>
  <c r="H1019" i="3"/>
  <c r="I1013" i="3"/>
  <c r="I1015" i="3"/>
  <c r="I1017" i="3"/>
  <c r="E1003" i="3"/>
  <c r="H1000" i="5"/>
  <c r="E1000" i="2"/>
  <c r="E1001" i="3"/>
  <c r="H1002" i="5"/>
  <c r="H1004" i="5"/>
  <c r="H998" i="5"/>
  <c r="E998" i="2"/>
  <c r="E999" i="3"/>
  <c r="H999" i="3"/>
  <c r="H1001" i="3"/>
  <c r="H997" i="3"/>
  <c r="I997" i="3"/>
  <c r="I999" i="3"/>
  <c r="I1001" i="3"/>
  <c r="I1003" i="3"/>
  <c r="I1009" i="3"/>
  <c r="I1011" i="3"/>
  <c r="H1005" i="3"/>
  <c r="H1009" i="3"/>
  <c r="H1011" i="3"/>
  <c r="E997" i="3"/>
  <c r="R998" i="2"/>
  <c r="R1002" i="2"/>
  <c r="R1004" i="2"/>
  <c r="R1006" i="2"/>
  <c r="R1008" i="2"/>
  <c r="R1010" i="2"/>
  <c r="R1011" i="2"/>
  <c r="R1012" i="2"/>
  <c r="R1013" i="2"/>
  <c r="R1014" i="2"/>
  <c r="R996" i="2"/>
  <c r="H996" i="2"/>
  <c r="E996" i="2"/>
  <c r="I1012" i="5"/>
  <c r="I1014" i="5"/>
  <c r="R996" i="5"/>
  <c r="R998" i="5"/>
  <c r="R1000" i="5"/>
  <c r="R1002" i="5"/>
  <c r="R1004" i="5"/>
  <c r="R1006" i="5"/>
  <c r="R1008" i="5"/>
  <c r="R1010" i="5"/>
  <c r="R1011" i="5"/>
  <c r="R1012" i="5"/>
  <c r="R1013" i="5"/>
  <c r="R1015" i="5"/>
  <c r="R994" i="5"/>
  <c r="H994" i="5"/>
  <c r="I994" i="5"/>
  <c r="I996" i="5"/>
  <c r="I998" i="5"/>
  <c r="I1000" i="5"/>
  <c r="I1002" i="5"/>
  <c r="I1004" i="5"/>
  <c r="I1006" i="5"/>
  <c r="I1010" i="5"/>
  <c r="E994" i="5"/>
  <c r="R990" i="2"/>
  <c r="R992" i="2"/>
  <c r="R994" i="2"/>
  <c r="H994" i="2"/>
  <c r="E994" i="2"/>
  <c r="I995" i="3"/>
  <c r="H993" i="3"/>
  <c r="H995" i="3"/>
  <c r="E995" i="3"/>
  <c r="I992" i="5"/>
  <c r="R992" i="5"/>
  <c r="I993" i="3"/>
  <c r="R986" i="5" l="1"/>
  <c r="R988" i="5"/>
  <c r="R990" i="5"/>
  <c r="R972" i="5"/>
  <c r="H990" i="5"/>
  <c r="H992" i="5"/>
  <c r="I990" i="2"/>
  <c r="I992" i="2"/>
  <c r="I994" i="2"/>
  <c r="I996" i="2"/>
  <c r="I998" i="2"/>
  <c r="I1000" i="2"/>
  <c r="I1004" i="2"/>
  <c r="I1006" i="2"/>
  <c r="I1008" i="2"/>
  <c r="I1010" i="2"/>
  <c r="I1012" i="2"/>
  <c r="I1014" i="2"/>
  <c r="H1008" i="2"/>
  <c r="H1010" i="2"/>
  <c r="H1012" i="2"/>
  <c r="H1013" i="2"/>
  <c r="H1014" i="2"/>
  <c r="H1015" i="2"/>
  <c r="H992" i="2"/>
  <c r="H998" i="2"/>
  <c r="H1000" i="2"/>
  <c r="H1004" i="2"/>
  <c r="H990" i="2"/>
  <c r="H991" i="3"/>
  <c r="I986" i="5"/>
  <c r="I988" i="5"/>
  <c r="I990" i="5"/>
  <c r="I985" i="2"/>
  <c r="I986" i="2"/>
  <c r="I988" i="2"/>
  <c r="H985" i="5"/>
  <c r="H986" i="5"/>
  <c r="H988" i="5"/>
  <c r="R988" i="2"/>
  <c r="H985" i="2"/>
  <c r="H986" i="2"/>
  <c r="H988" i="2"/>
  <c r="H987" i="3"/>
  <c r="H989" i="3"/>
  <c r="R986" i="2" l="1"/>
  <c r="I987" i="3"/>
  <c r="I989" i="3"/>
  <c r="I991" i="3"/>
  <c r="K243" i="10" l="1"/>
  <c r="K242" i="10"/>
  <c r="K241" i="10"/>
  <c r="K240" i="10"/>
  <c r="K237" i="10"/>
  <c r="K234" i="10"/>
  <c r="K236" i="10"/>
  <c r="K233" i="10"/>
  <c r="K239" i="10"/>
  <c r="K238" i="10"/>
  <c r="K235" i="10"/>
  <c r="K232" i="10"/>
  <c r="K231" i="10"/>
  <c r="H984" i="5" l="1"/>
  <c r="I984" i="2"/>
  <c r="H984" i="2"/>
  <c r="H985" i="3"/>
  <c r="I984" i="5"/>
  <c r="I982" i="5"/>
  <c r="I982" i="2"/>
  <c r="H982" i="2"/>
  <c r="H983" i="2"/>
  <c r="I980" i="5"/>
  <c r="H980" i="5"/>
  <c r="H978" i="5"/>
  <c r="I980" i="2"/>
  <c r="I978" i="2"/>
  <c r="H978" i="2"/>
  <c r="H978" i="3"/>
  <c r="H979" i="3"/>
  <c r="H976" i="5"/>
  <c r="I976" i="5"/>
  <c r="H977" i="5"/>
  <c r="I977" i="5"/>
  <c r="I978" i="5"/>
  <c r="I976" i="2"/>
  <c r="H976" i="2"/>
  <c r="H977" i="2"/>
  <c r="H979" i="2"/>
  <c r="H980" i="2"/>
  <c r="I977" i="3"/>
  <c r="I979" i="3"/>
  <c r="I980" i="3"/>
  <c r="I981" i="3"/>
  <c r="I983" i="3"/>
  <c r="I985" i="3"/>
  <c r="H976" i="3"/>
  <c r="H977" i="3"/>
  <c r="H980" i="3"/>
  <c r="H981" i="3"/>
  <c r="H982" i="3"/>
  <c r="H983" i="3"/>
  <c r="H984" i="3"/>
  <c r="I974" i="5"/>
  <c r="H974" i="5"/>
  <c r="I974" i="2"/>
  <c r="H973" i="2"/>
  <c r="H974" i="2"/>
  <c r="I975" i="3"/>
  <c r="E976" i="3"/>
  <c r="O194" i="10" l="1"/>
  <c r="O212" i="10"/>
  <c r="O213" i="10"/>
  <c r="O214" i="10"/>
  <c r="O215" i="10"/>
  <c r="O216" i="10"/>
  <c r="O217" i="10"/>
  <c r="O211" i="10"/>
  <c r="K210" i="10"/>
  <c r="H244" i="10"/>
  <c r="H245" i="10"/>
  <c r="K229" i="10"/>
  <c r="K230" i="10"/>
  <c r="H229" i="10"/>
  <c r="H230" i="10"/>
  <c r="K228"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02" i="10"/>
  <c r="K227" i="10"/>
  <c r="H972" i="5"/>
  <c r="R972" i="2"/>
  <c r="H972" i="2"/>
  <c r="E972" i="2"/>
  <c r="R970" i="2"/>
  <c r="H960" i="5"/>
  <c r="R968" i="5"/>
  <c r="R970" i="5"/>
  <c r="H968" i="5"/>
  <c r="E968" i="5"/>
  <c r="E970" i="5"/>
  <c r="E971" i="5"/>
  <c r="E972" i="5"/>
  <c r="E969" i="3"/>
  <c r="H969" i="3"/>
  <c r="R966" i="5"/>
  <c r="E966" i="2"/>
  <c r="E968" i="2"/>
  <c r="E970" i="2"/>
  <c r="H967" i="3"/>
  <c r="E967" i="3"/>
  <c r="E971" i="3"/>
  <c r="E973" i="3"/>
  <c r="R964" i="2"/>
  <c r="R966" i="2"/>
  <c r="R968" i="2"/>
  <c r="H964" i="2"/>
  <c r="H966" i="2"/>
  <c r="H968" i="2"/>
  <c r="H970" i="2"/>
  <c r="R962" i="2"/>
  <c r="E960" i="5"/>
  <c r="E962" i="5"/>
  <c r="E964" i="5"/>
  <c r="E966" i="5"/>
  <c r="H962" i="5"/>
  <c r="H964" i="5"/>
  <c r="H966" i="5"/>
  <c r="H970" i="5"/>
  <c r="H960" i="2"/>
  <c r="H962" i="2"/>
  <c r="R960" i="2"/>
  <c r="E960" i="2"/>
  <c r="E962" i="2"/>
  <c r="E964" i="2"/>
  <c r="H961" i="3"/>
  <c r="H963" i="3"/>
  <c r="H965" i="3"/>
  <c r="H971" i="3"/>
  <c r="H973" i="3"/>
  <c r="H975" i="3"/>
  <c r="H958" i="2"/>
  <c r="E957" i="3"/>
  <c r="R954" i="5"/>
  <c r="R956" i="5"/>
  <c r="R958" i="5"/>
  <c r="R960" i="5"/>
  <c r="R962" i="5"/>
  <c r="R964" i="5"/>
  <c r="E955" i="3"/>
  <c r="E959" i="3"/>
  <c r="E961" i="3"/>
  <c r="E963" i="3"/>
  <c r="E965" i="3"/>
  <c r="R952" i="5"/>
  <c r="E952" i="5"/>
  <c r="E952" i="2" l="1"/>
  <c r="E953" i="3"/>
  <c r="R950" i="5" l="1"/>
  <c r="R948" i="5"/>
  <c r="R950" i="2"/>
  <c r="R952" i="2"/>
  <c r="R954" i="2"/>
  <c r="R956" i="2"/>
  <c r="R958" i="2"/>
  <c r="R948" i="2"/>
  <c r="E950" i="2"/>
  <c r="E951" i="3"/>
  <c r="R944" i="5"/>
  <c r="H948" i="5"/>
  <c r="E948" i="5"/>
  <c r="R946" i="2"/>
  <c r="E949" i="3"/>
  <c r="E946" i="5" l="1"/>
  <c r="E950" i="5"/>
  <c r="E954" i="5"/>
  <c r="E956" i="5"/>
  <c r="E958" i="5"/>
  <c r="S946" i="2"/>
  <c r="S948" i="2"/>
  <c r="S954" i="2"/>
  <c r="S956" i="2"/>
  <c r="S958" i="2"/>
  <c r="S960" i="2"/>
  <c r="E946" i="2"/>
  <c r="E948" i="2"/>
  <c r="E954" i="2"/>
  <c r="E956" i="2"/>
  <c r="E958" i="2"/>
  <c r="E947" i="3"/>
  <c r="H946" i="5"/>
  <c r="H958" i="5"/>
  <c r="H956" i="5"/>
  <c r="H954" i="5"/>
  <c r="H952" i="5"/>
  <c r="H950" i="5"/>
  <c r="H948" i="2"/>
  <c r="H950" i="2"/>
  <c r="H952" i="2"/>
  <c r="H954" i="2"/>
  <c r="H956" i="2"/>
  <c r="H946" i="2"/>
  <c r="H947" i="3"/>
  <c r="H959" i="3"/>
  <c r="H957" i="3"/>
  <c r="H955" i="3"/>
  <c r="H953" i="3"/>
  <c r="H951" i="3"/>
  <c r="H949" i="3"/>
  <c r="K225" i="10" l="1"/>
  <c r="K226" i="10"/>
  <c r="K223" i="10"/>
  <c r="K224" i="10"/>
  <c r="K219" i="10"/>
  <c r="K220" i="10"/>
  <c r="K221" i="10"/>
  <c r="K222" i="10"/>
  <c r="I944" i="5" l="1"/>
  <c r="H944" i="5"/>
  <c r="E944" i="5"/>
  <c r="S944" i="2"/>
  <c r="R944" i="2"/>
  <c r="I944" i="2"/>
  <c r="H944" i="2"/>
  <c r="H942" i="2"/>
  <c r="E944" i="2"/>
  <c r="E942" i="2"/>
  <c r="I945" i="3"/>
  <c r="I943" i="3"/>
  <c r="H945" i="3"/>
  <c r="H943" i="3"/>
  <c r="E945" i="3"/>
  <c r="E943" i="3"/>
  <c r="R942" i="5"/>
  <c r="I942" i="5"/>
  <c r="H942" i="5"/>
  <c r="H940" i="5"/>
  <c r="E942" i="5"/>
  <c r="S942" i="2"/>
  <c r="R942" i="2"/>
  <c r="I942" i="2"/>
  <c r="H940" i="2"/>
  <c r="I941" i="3"/>
  <c r="H941" i="3"/>
  <c r="E941" i="3"/>
  <c r="R940" i="5"/>
  <c r="I940" i="5"/>
  <c r="I938" i="5"/>
  <c r="H938" i="5"/>
  <c r="E940" i="5"/>
  <c r="S940" i="2"/>
  <c r="R940" i="2"/>
  <c r="I940" i="2"/>
  <c r="H938" i="2"/>
  <c r="E940" i="2"/>
  <c r="I939" i="3"/>
  <c r="H939" i="3"/>
  <c r="E939" i="3"/>
  <c r="R938" i="5"/>
  <c r="I936" i="5"/>
  <c r="H936" i="5"/>
  <c r="E938" i="5"/>
  <c r="E936" i="5"/>
  <c r="S938" i="2"/>
  <c r="R938" i="2"/>
  <c r="I938" i="2"/>
  <c r="I936" i="2"/>
  <c r="H936" i="2"/>
  <c r="E938" i="2"/>
  <c r="E936" i="2"/>
  <c r="I937" i="3"/>
  <c r="H937" i="3"/>
  <c r="E937" i="3"/>
  <c r="K218" i="10"/>
  <c r="K217" i="10"/>
  <c r="K216" i="10"/>
  <c r="K215" i="10"/>
  <c r="K214" i="10"/>
  <c r="K213" i="10"/>
  <c r="K212" i="10"/>
  <c r="H167" i="10"/>
  <c r="R936" i="5"/>
  <c r="I934" i="5"/>
  <c r="H934" i="5"/>
  <c r="E934" i="5"/>
  <c r="S936" i="2"/>
  <c r="S934" i="2"/>
  <c r="R936" i="2"/>
  <c r="R934" i="2"/>
  <c r="I934" i="2"/>
  <c r="H934" i="2"/>
  <c r="E934" i="2"/>
  <c r="I935" i="3"/>
  <c r="H935" i="3"/>
  <c r="E935" i="3"/>
  <c r="R934" i="5"/>
  <c r="R930" i="5"/>
  <c r="H930" i="5"/>
  <c r="E930" i="5"/>
  <c r="R930" i="2"/>
  <c r="R933" i="2"/>
  <c r="S932" i="2"/>
  <c r="H930" i="2"/>
  <c r="E930" i="2"/>
  <c r="E932" i="2"/>
  <c r="H931" i="3"/>
  <c r="E931" i="3"/>
  <c r="K211" i="10" l="1"/>
  <c r="S930" i="2"/>
  <c r="R932" i="2"/>
  <c r="E933" i="3"/>
  <c r="H932" i="5"/>
  <c r="I928" i="5"/>
  <c r="E932" i="5"/>
  <c r="B930" i="5"/>
  <c r="I928" i="2"/>
  <c r="H932" i="2"/>
  <c r="B930" i="2"/>
  <c r="H933" i="3"/>
  <c r="T930" i="2" l="1"/>
  <c r="I930" i="5"/>
  <c r="T930" i="5"/>
  <c r="B932" i="2"/>
  <c r="I930" i="2"/>
  <c r="B932" i="5"/>
  <c r="I932" i="2" l="1"/>
  <c r="T932" i="2"/>
  <c r="I932" i="5"/>
  <c r="T932" i="5"/>
  <c r="K209" i="10"/>
  <c r="O210" i="10"/>
  <c r="H928" i="5"/>
  <c r="R928" i="5"/>
  <c r="H928" i="2"/>
  <c r="R928" i="2"/>
  <c r="S928" i="2"/>
  <c r="I926" i="5"/>
  <c r="H926" i="5"/>
  <c r="R926" i="5"/>
  <c r="E928" i="5"/>
  <c r="E926" i="5"/>
  <c r="I926" i="2"/>
  <c r="I924" i="2"/>
  <c r="H926" i="2"/>
  <c r="R926" i="2"/>
  <c r="E928" i="2"/>
  <c r="E926" i="2"/>
  <c r="S926" i="2"/>
  <c r="I927" i="3"/>
  <c r="H929" i="3"/>
  <c r="H927" i="3"/>
  <c r="E929" i="3"/>
  <c r="E927" i="3"/>
  <c r="B929" i="3"/>
  <c r="B931" i="3" l="1"/>
  <c r="I929" i="3"/>
  <c r="I931" i="3"/>
  <c r="B933" i="3"/>
  <c r="O207" i="10"/>
  <c r="O208" i="10"/>
  <c r="O205" i="10"/>
  <c r="O206" i="10"/>
  <c r="R918" i="5"/>
  <c r="S918" i="2"/>
  <c r="S920" i="2"/>
  <c r="S922" i="2"/>
  <c r="S924" i="2"/>
  <c r="R891" i="5"/>
  <c r="R892" i="5"/>
  <c r="R893" i="5"/>
  <c r="R894" i="5"/>
  <c r="R895" i="5"/>
  <c r="R896" i="5"/>
  <c r="R897" i="5"/>
  <c r="R898" i="5"/>
  <c r="R899" i="5"/>
  <c r="R900" i="5"/>
  <c r="R901" i="5"/>
  <c r="R902" i="5"/>
  <c r="R903" i="5"/>
  <c r="R904" i="5"/>
  <c r="R905" i="5"/>
  <c r="R906" i="5"/>
  <c r="R907" i="5"/>
  <c r="R908" i="5"/>
  <c r="R909" i="5"/>
  <c r="R910" i="5"/>
  <c r="R911" i="5"/>
  <c r="R912" i="5"/>
  <c r="R913" i="5"/>
  <c r="R914" i="5"/>
  <c r="R916" i="5"/>
  <c r="R920" i="5"/>
  <c r="R922" i="5"/>
  <c r="R924" i="5"/>
  <c r="R907" i="2"/>
  <c r="R908" i="2"/>
  <c r="R909" i="2"/>
  <c r="R910" i="2"/>
  <c r="R911" i="2"/>
  <c r="R912" i="2"/>
  <c r="R913" i="2"/>
  <c r="R914" i="2"/>
  <c r="R916" i="2"/>
  <c r="R918" i="2"/>
  <c r="R920" i="2"/>
  <c r="R922" i="2"/>
  <c r="R924" i="2"/>
  <c r="R905" i="2"/>
  <c r="R906" i="2"/>
  <c r="S916" i="2"/>
  <c r="H924" i="5"/>
  <c r="I924" i="5"/>
  <c r="H922" i="5"/>
  <c r="I922" i="5"/>
  <c r="H920" i="5"/>
  <c r="I920" i="5"/>
  <c r="H918" i="5"/>
  <c r="I918" i="5"/>
  <c r="H916" i="5"/>
  <c r="I916" i="5"/>
  <c r="H924" i="2"/>
  <c r="H922" i="2"/>
  <c r="I922" i="2"/>
  <c r="H920" i="2"/>
  <c r="I920" i="2"/>
  <c r="H918" i="2"/>
  <c r="I918" i="2"/>
  <c r="H916" i="2"/>
  <c r="I916" i="2"/>
  <c r="H925" i="3"/>
  <c r="I925" i="3"/>
  <c r="H923" i="3"/>
  <c r="I923" i="3"/>
  <c r="H921" i="3"/>
  <c r="I921" i="3"/>
  <c r="H919" i="3"/>
  <c r="I919" i="3"/>
  <c r="H917" i="3"/>
  <c r="I917" i="3"/>
  <c r="I933" i="3" l="1"/>
  <c r="K203" i="10" l="1"/>
  <c r="K204" i="10"/>
  <c r="O203" i="10"/>
  <c r="O204" i="10"/>
  <c r="H912" i="5"/>
  <c r="H914" i="5"/>
  <c r="E912" i="5"/>
  <c r="E914" i="5"/>
  <c r="B912" i="5"/>
  <c r="S912" i="2"/>
  <c r="S914" i="2"/>
  <c r="H912" i="2"/>
  <c r="H914" i="2"/>
  <c r="E912" i="2"/>
  <c r="E914" i="2"/>
  <c r="B912" i="2"/>
  <c r="H913" i="3"/>
  <c r="H915" i="3"/>
  <c r="E913" i="3"/>
  <c r="E915" i="3"/>
  <c r="B913" i="3"/>
  <c r="I912" i="2" l="1"/>
  <c r="T912" i="2"/>
  <c r="I913" i="3"/>
  <c r="I912" i="5"/>
  <c r="T912" i="5"/>
  <c r="B914" i="5"/>
  <c r="B914" i="2"/>
  <c r="B915" i="3"/>
  <c r="K201" i="10"/>
  <c r="K202" i="10"/>
  <c r="O201" i="10"/>
  <c r="O202" i="10"/>
  <c r="H201" i="10"/>
  <c r="I914" i="2" l="1"/>
  <c r="T914" i="2"/>
  <c r="I914" i="5"/>
  <c r="T914" i="5"/>
  <c r="I915" i="3"/>
  <c r="I910" i="5"/>
  <c r="I908" i="5"/>
  <c r="H910" i="5"/>
  <c r="H908" i="5"/>
  <c r="E910" i="5"/>
  <c r="E908" i="5"/>
  <c r="S910" i="2"/>
  <c r="S908" i="2"/>
  <c r="I910" i="2"/>
  <c r="I908" i="2"/>
  <c r="H910" i="2"/>
  <c r="H908" i="2"/>
  <c r="E910" i="2"/>
  <c r="E908" i="2"/>
  <c r="I911" i="3"/>
  <c r="I909" i="3"/>
  <c r="H911" i="3"/>
  <c r="H909" i="3"/>
  <c r="E911" i="3"/>
  <c r="E909" i="3"/>
  <c r="I906" i="5"/>
  <c r="H906" i="5"/>
  <c r="E906" i="5"/>
  <c r="I906" i="2"/>
  <c r="E906" i="2"/>
  <c r="H906" i="2"/>
  <c r="I907" i="3"/>
  <c r="H907" i="3"/>
  <c r="E907" i="3"/>
  <c r="O200" i="10" l="1"/>
  <c r="O199" i="10" l="1"/>
  <c r="O198" i="10"/>
  <c r="K199" i="10"/>
  <c r="K200" i="10"/>
  <c r="K198" i="10"/>
  <c r="H199" i="10"/>
  <c r="H200" i="10"/>
  <c r="H198" i="10"/>
  <c r="O197" i="10" l="1"/>
  <c r="K197" i="10"/>
  <c r="H197" i="10"/>
  <c r="I904" i="5"/>
  <c r="H904" i="5"/>
  <c r="E904" i="5"/>
  <c r="R904" i="2"/>
  <c r="S906" i="2"/>
  <c r="E904" i="2"/>
  <c r="E902" i="2"/>
  <c r="I905" i="3"/>
  <c r="H905" i="3"/>
  <c r="E905" i="3"/>
  <c r="I902" i="5" l="1"/>
  <c r="H902" i="5"/>
  <c r="E902" i="5"/>
  <c r="R901" i="2"/>
  <c r="R902" i="2"/>
  <c r="R903" i="2"/>
  <c r="R899" i="2"/>
  <c r="R900" i="2"/>
  <c r="S904" i="2"/>
  <c r="I904" i="2"/>
  <c r="H904" i="2"/>
  <c r="I903" i="3" l="1"/>
  <c r="H903" i="3"/>
  <c r="E903" i="3"/>
  <c r="S902" i="2" l="1"/>
  <c r="S900" i="2"/>
  <c r="O196" i="10"/>
  <c r="K196" i="10"/>
  <c r="H196" i="10"/>
  <c r="H195" i="10"/>
  <c r="O195" i="10"/>
  <c r="K195" i="10"/>
  <c r="H194" i="10"/>
  <c r="I900" i="5"/>
  <c r="H900" i="5"/>
  <c r="E900" i="5"/>
  <c r="H902" i="2"/>
  <c r="H900" i="2"/>
  <c r="E900" i="2"/>
  <c r="I901" i="3"/>
  <c r="H901" i="3"/>
  <c r="E901" i="3"/>
  <c r="I898" i="5"/>
  <c r="H898" i="5"/>
  <c r="E898" i="5"/>
  <c r="S898" i="2"/>
  <c r="R891" i="2"/>
  <c r="R892" i="2"/>
  <c r="R893" i="2"/>
  <c r="R894" i="2"/>
  <c r="R895" i="2"/>
  <c r="R896" i="2"/>
  <c r="R897" i="2"/>
  <c r="R898" i="2"/>
  <c r="R890" i="2"/>
  <c r="H898" i="2"/>
  <c r="E898" i="2"/>
  <c r="I899" i="3"/>
  <c r="H899" i="3"/>
  <c r="E899" i="3"/>
  <c r="K194" i="10" l="1"/>
  <c r="K193" i="10"/>
  <c r="H193" i="10"/>
  <c r="O193" i="10"/>
  <c r="I896" i="5"/>
  <c r="H895" i="5"/>
  <c r="H896" i="5"/>
  <c r="H897" i="5"/>
  <c r="E896" i="5"/>
  <c r="S896" i="2"/>
  <c r="E896" i="2"/>
  <c r="I897" i="3"/>
  <c r="H897" i="3"/>
  <c r="E897" i="3"/>
  <c r="I894" i="5"/>
  <c r="H894" i="5"/>
  <c r="H892" i="5"/>
  <c r="E894" i="5"/>
  <c r="S892" i="2"/>
  <c r="S894" i="2"/>
  <c r="I894" i="2"/>
  <c r="E894" i="2"/>
  <c r="I895" i="3"/>
  <c r="H894" i="3"/>
  <c r="H895" i="3"/>
  <c r="E895" i="3"/>
  <c r="O191" i="10" l="1"/>
  <c r="K191" i="10"/>
  <c r="I892" i="5"/>
  <c r="H890" i="5"/>
  <c r="I893" i="3"/>
  <c r="H893" i="3"/>
  <c r="I891" i="3"/>
  <c r="H891" i="3"/>
  <c r="O192" i="10" l="1"/>
  <c r="K192" i="10"/>
  <c r="K190" i="10"/>
  <c r="O190" i="10"/>
  <c r="K189" i="10"/>
  <c r="O189" i="10"/>
  <c r="K164" i="10"/>
  <c r="K181" i="10"/>
  <c r="H890" i="3"/>
  <c r="S890" i="2"/>
  <c r="R885" i="2"/>
  <c r="R886" i="2"/>
  <c r="R887" i="2"/>
  <c r="R888" i="2"/>
  <c r="R889" i="2"/>
  <c r="I890" i="2"/>
  <c r="H889" i="2"/>
  <c r="H890" i="2"/>
  <c r="R871" i="5"/>
  <c r="R872" i="5"/>
  <c r="R873" i="5"/>
  <c r="R874" i="5"/>
  <c r="R875" i="5"/>
  <c r="R876" i="5"/>
  <c r="R877" i="5"/>
  <c r="R878" i="5"/>
  <c r="R879" i="5"/>
  <c r="R880" i="5"/>
  <c r="R881" i="5"/>
  <c r="R882" i="5"/>
  <c r="R883" i="5"/>
  <c r="R884" i="5"/>
  <c r="R885" i="5"/>
  <c r="R886" i="5"/>
  <c r="R887" i="5"/>
  <c r="R888" i="5"/>
  <c r="R889" i="5"/>
  <c r="R890" i="5"/>
  <c r="I890" i="5"/>
  <c r="H889" i="5"/>
  <c r="H888" i="5"/>
  <c r="R861" i="5"/>
  <c r="R862" i="5"/>
  <c r="R863" i="5"/>
  <c r="R864" i="5"/>
  <c r="R865" i="5"/>
  <c r="R866" i="5"/>
  <c r="R867" i="5"/>
  <c r="R868" i="5"/>
  <c r="R869" i="5"/>
  <c r="R870" i="5"/>
  <c r="I888" i="5"/>
  <c r="I864" i="5"/>
  <c r="H887" i="5"/>
  <c r="S888" i="2"/>
  <c r="R884" i="2"/>
  <c r="I888" i="2"/>
  <c r="H887" i="2"/>
  <c r="H888" i="2"/>
  <c r="H884" i="3"/>
  <c r="H885" i="3"/>
  <c r="H886" i="3"/>
  <c r="H887" i="3"/>
  <c r="H888" i="3"/>
  <c r="H889" i="3"/>
  <c r="I889" i="3"/>
  <c r="H851" i="3"/>
  <c r="K283" i="25" l="1"/>
  <c r="K282" i="25"/>
  <c r="K281" i="25"/>
  <c r="K280" i="25"/>
  <c r="K279" i="25"/>
  <c r="K278" i="25"/>
  <c r="K277" i="25"/>
  <c r="K276" i="25"/>
  <c r="K275" i="25"/>
  <c r="H275" i="25"/>
  <c r="K274" i="25"/>
  <c r="H274" i="25"/>
  <c r="K273" i="25"/>
  <c r="H273" i="25"/>
  <c r="K272" i="25"/>
  <c r="H272" i="25"/>
  <c r="K271" i="25"/>
  <c r="H271" i="25"/>
  <c r="K270" i="25"/>
  <c r="O265" i="25"/>
  <c r="K265" i="25"/>
  <c r="H265" i="25"/>
  <c r="O91" i="25"/>
  <c r="K91" i="25"/>
  <c r="O79" i="25"/>
  <c r="K79" i="25"/>
  <c r="H79" i="25"/>
  <c r="K71" i="25"/>
  <c r="H71" i="25"/>
  <c r="O69" i="25"/>
  <c r="K69" i="25"/>
  <c r="H69" i="25"/>
  <c r="K77" i="25"/>
  <c r="K85" i="25"/>
  <c r="H85" i="25"/>
  <c r="K93" i="25"/>
  <c r="H93" i="25"/>
  <c r="O67" i="25"/>
  <c r="K67" i="25"/>
  <c r="H67" i="25"/>
  <c r="O70" i="25"/>
  <c r="K70" i="25"/>
  <c r="H70" i="25"/>
  <c r="O94" i="25"/>
  <c r="K94" i="25"/>
  <c r="H94" i="25"/>
  <c r="O76" i="25"/>
  <c r="K76" i="25"/>
  <c r="H76" i="25"/>
  <c r="K84" i="25"/>
  <c r="H84" i="25"/>
  <c r="K62" i="25"/>
  <c r="H62" i="25"/>
  <c r="K74" i="25"/>
  <c r="H74" i="25"/>
  <c r="K90" i="25"/>
  <c r="H90" i="25"/>
  <c r="K61" i="25"/>
  <c r="H61" i="25"/>
  <c r="K83" i="25"/>
  <c r="H83" i="25"/>
  <c r="K68" i="25"/>
  <c r="H68" i="25"/>
  <c r="O89" i="25"/>
  <c r="K89" i="25"/>
  <c r="H89" i="25"/>
  <c r="K65" i="25"/>
  <c r="H65" i="25"/>
  <c r="K58" i="25"/>
  <c r="H58" i="25"/>
  <c r="O73" i="25"/>
  <c r="K73" i="25"/>
  <c r="H73" i="25"/>
  <c r="O56" i="25"/>
  <c r="K56" i="25"/>
  <c r="H56" i="25"/>
  <c r="O72" i="25"/>
  <c r="K72" i="25"/>
  <c r="H72" i="25"/>
  <c r="O82" i="25"/>
  <c r="K82" i="25"/>
  <c r="H82" i="25"/>
  <c r="O92" i="25"/>
  <c r="O53" i="25"/>
  <c r="O40" i="25"/>
  <c r="O52" i="25"/>
  <c r="O88" i="25"/>
  <c r="O81" i="25"/>
  <c r="O51" i="25"/>
  <c r="K51" i="25"/>
  <c r="H51" i="25"/>
  <c r="O80" i="25"/>
  <c r="K80" i="25"/>
  <c r="H80" i="25"/>
  <c r="O54" i="25"/>
  <c r="K54" i="25"/>
  <c r="H54" i="25"/>
  <c r="O64" i="25"/>
  <c r="K64" i="25"/>
  <c r="H64" i="25"/>
  <c r="O49" i="25"/>
  <c r="K49" i="25"/>
  <c r="H49" i="25"/>
  <c r="O87" i="25"/>
  <c r="K87" i="25"/>
  <c r="O47" i="25"/>
  <c r="K47" i="25"/>
  <c r="O63" i="25"/>
  <c r="K63" i="25"/>
  <c r="O45" i="25"/>
  <c r="K45" i="25"/>
  <c r="O43" i="25"/>
  <c r="K43" i="25"/>
  <c r="O86" i="25"/>
  <c r="K86" i="25"/>
  <c r="O42" i="25"/>
  <c r="K42" i="25"/>
  <c r="O78" i="25"/>
  <c r="K78" i="25"/>
  <c r="O50" i="25"/>
  <c r="K50" i="25"/>
  <c r="O60" i="25"/>
  <c r="K60" i="25"/>
  <c r="O41" i="25"/>
  <c r="K41" i="25"/>
  <c r="O75" i="25"/>
  <c r="K75" i="25"/>
  <c r="O59" i="25"/>
  <c r="K59" i="25"/>
  <c r="O57" i="25"/>
  <c r="K57" i="25"/>
  <c r="O46" i="25"/>
  <c r="K46" i="25"/>
  <c r="O44" i="25"/>
  <c r="K44" i="25"/>
  <c r="H44" i="25"/>
  <c r="O55" i="25"/>
  <c r="K55" i="25"/>
  <c r="H55" i="25"/>
  <c r="O37" i="25"/>
  <c r="K37" i="25"/>
  <c r="H37" i="25"/>
  <c r="O39" i="25"/>
  <c r="K39" i="25"/>
  <c r="H39" i="25"/>
  <c r="O48" i="25"/>
  <c r="K48" i="25"/>
  <c r="H48" i="25"/>
  <c r="O35" i="25"/>
  <c r="K35" i="25"/>
  <c r="H35" i="25"/>
  <c r="O36" i="25"/>
  <c r="K36" i="25"/>
  <c r="H36" i="25"/>
  <c r="O33" i="25"/>
  <c r="K33" i="25"/>
  <c r="H33" i="25"/>
  <c r="O34" i="25"/>
  <c r="K34" i="25"/>
  <c r="H34" i="25"/>
  <c r="O32" i="25"/>
  <c r="K32" i="25"/>
  <c r="H32" i="25"/>
  <c r="O66" i="25"/>
  <c r="K66" i="25"/>
  <c r="H66" i="25"/>
  <c r="O38" i="25"/>
  <c r="K38" i="25"/>
  <c r="H38" i="25"/>
  <c r="O31" i="25"/>
  <c r="K31" i="25"/>
  <c r="H31" i="25"/>
  <c r="O28" i="25"/>
  <c r="K28" i="25"/>
  <c r="H28" i="25"/>
  <c r="O22" i="25"/>
  <c r="K22" i="25"/>
  <c r="H22" i="25"/>
  <c r="O29" i="25"/>
  <c r="K29" i="25"/>
  <c r="H29" i="25"/>
  <c r="O26" i="25"/>
  <c r="K26" i="25"/>
  <c r="H26" i="25"/>
  <c r="O27" i="25"/>
  <c r="K27" i="25"/>
  <c r="H27" i="25"/>
  <c r="O21" i="25"/>
  <c r="K21" i="25"/>
  <c r="H21" i="25"/>
  <c r="O20" i="25"/>
  <c r="K20" i="25"/>
  <c r="H20" i="25"/>
  <c r="O30" i="25"/>
  <c r="K30" i="25"/>
  <c r="H30" i="25"/>
  <c r="O25" i="25"/>
  <c r="K25" i="25"/>
  <c r="H25" i="25"/>
  <c r="O23" i="25"/>
  <c r="K23" i="25"/>
  <c r="H23" i="25"/>
  <c r="O16" i="25"/>
  <c r="K16" i="25"/>
  <c r="H16" i="25"/>
  <c r="O19" i="25"/>
  <c r="K19" i="25"/>
  <c r="H19" i="25"/>
  <c r="O18" i="25"/>
  <c r="K18" i="25"/>
  <c r="H18" i="25"/>
  <c r="O17" i="25"/>
  <c r="K17" i="25"/>
  <c r="H17" i="25"/>
  <c r="O13" i="25"/>
  <c r="K13" i="25"/>
  <c r="H13" i="25"/>
  <c r="O24" i="25"/>
  <c r="K24" i="25"/>
  <c r="H24" i="25"/>
  <c r="O15" i="25"/>
  <c r="K15" i="25"/>
  <c r="H15" i="25"/>
  <c r="O12" i="25"/>
  <c r="K12" i="25"/>
  <c r="H12" i="25"/>
  <c r="O14" i="25"/>
  <c r="K14" i="25"/>
  <c r="H14" i="25"/>
  <c r="O11" i="25"/>
  <c r="K11" i="25"/>
  <c r="H11" i="25"/>
  <c r="O181" i="10" l="1"/>
  <c r="O182" i="10"/>
  <c r="O183" i="10"/>
  <c r="O184" i="10"/>
  <c r="O185" i="10"/>
  <c r="O186" i="10"/>
  <c r="O187" i="10"/>
  <c r="O188" i="10"/>
  <c r="K188" i="10"/>
  <c r="K187" i="10"/>
  <c r="E888" i="5"/>
  <c r="S882" i="2"/>
  <c r="S884" i="2"/>
  <c r="S886" i="2"/>
  <c r="E888" i="2"/>
  <c r="I887" i="3"/>
  <c r="I885" i="3"/>
  <c r="I877" i="3"/>
  <c r="E889" i="3"/>
  <c r="I880" i="5"/>
  <c r="I882" i="5"/>
  <c r="I884" i="5"/>
  <c r="I886" i="5"/>
  <c r="I872" i="5"/>
  <c r="I870" i="5"/>
  <c r="H886" i="5"/>
  <c r="E886" i="5"/>
  <c r="I886" i="2"/>
  <c r="H886" i="2"/>
  <c r="E886" i="2"/>
  <c r="E887" i="3"/>
  <c r="E22" i="24" l="1"/>
  <c r="E23" i="24"/>
  <c r="E24" i="24"/>
  <c r="E26" i="24"/>
  <c r="E27" i="24"/>
  <c r="E28" i="24"/>
  <c r="E29" i="24"/>
  <c r="E30" i="24"/>
  <c r="E31" i="24"/>
  <c r="E32" i="24"/>
  <c r="E33" i="24"/>
  <c r="E34" i="24"/>
  <c r="E35" i="24"/>
  <c r="E45" i="24"/>
  <c r="E47"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87" i="24"/>
  <c r="E88" i="24"/>
  <c r="E89" i="24"/>
  <c r="E90" i="24"/>
  <c r="E91"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E116" i="24"/>
  <c r="E117" i="24"/>
  <c r="E118" i="24"/>
  <c r="E119" i="24"/>
  <c r="E120" i="24"/>
  <c r="E121" i="24"/>
  <c r="E122" i="24"/>
  <c r="E123" i="24"/>
  <c r="E124" i="24"/>
  <c r="E125" i="24"/>
  <c r="E126" i="24"/>
  <c r="E127" i="24"/>
  <c r="E128" i="24"/>
  <c r="E129" i="24"/>
  <c r="E130" i="24"/>
  <c r="E131" i="24"/>
  <c r="E132" i="24"/>
  <c r="E133" i="24"/>
  <c r="E134" i="24"/>
  <c r="E135" i="24"/>
  <c r="E136" i="24"/>
  <c r="E137" i="24"/>
  <c r="E138" i="24"/>
  <c r="E139" i="24"/>
  <c r="E140" i="24"/>
  <c r="E141" i="24"/>
  <c r="E142" i="24"/>
  <c r="E143" i="24"/>
  <c r="E144" i="24"/>
  <c r="E145" i="24"/>
  <c r="E146" i="24"/>
  <c r="E147" i="24"/>
  <c r="E148" i="24"/>
  <c r="E149" i="24"/>
  <c r="E150" i="24"/>
  <c r="E151" i="24"/>
  <c r="E152" i="24"/>
  <c r="E153" i="24"/>
  <c r="E154" i="24"/>
  <c r="E155" i="24"/>
  <c r="E156" i="24"/>
  <c r="E157" i="24"/>
  <c r="E158" i="24"/>
  <c r="E159" i="24"/>
  <c r="E160" i="24"/>
  <c r="E161" i="24"/>
  <c r="E162" i="24"/>
  <c r="E163" i="24"/>
  <c r="E164" i="24"/>
  <c r="E165" i="24"/>
  <c r="E166" i="24"/>
  <c r="E167" i="24"/>
  <c r="E168" i="24"/>
  <c r="E169" i="24"/>
  <c r="E170" i="24"/>
  <c r="E171" i="24"/>
  <c r="E172" i="24"/>
  <c r="E173" i="24"/>
  <c r="E174" i="24"/>
  <c r="E175" i="24"/>
  <c r="E176" i="24"/>
  <c r="E177" i="24"/>
  <c r="E178" i="24"/>
  <c r="E179" i="24"/>
  <c r="E180" i="24"/>
  <c r="E181" i="24"/>
  <c r="E182" i="24"/>
  <c r="E183" i="24"/>
  <c r="E184" i="24"/>
  <c r="E185" i="24"/>
  <c r="E186" i="24"/>
  <c r="E187" i="24"/>
  <c r="E188" i="24"/>
  <c r="E189" i="24"/>
  <c r="E190" i="24"/>
  <c r="E191" i="24"/>
  <c r="E192" i="24"/>
  <c r="E193" i="24"/>
  <c r="E194" i="24"/>
  <c r="E195" i="24"/>
  <c r="E196" i="24"/>
  <c r="E197" i="24"/>
  <c r="E198" i="24"/>
  <c r="E199" i="24"/>
  <c r="E200" i="24"/>
  <c r="E201" i="24"/>
  <c r="E202" i="24"/>
  <c r="E203" i="24"/>
  <c r="E204" i="24"/>
  <c r="E205" i="24"/>
  <c r="E206" i="24"/>
  <c r="E207" i="24"/>
  <c r="E208" i="24"/>
  <c r="E209" i="24"/>
  <c r="E210" i="24"/>
  <c r="E2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76" i="24"/>
  <c r="D77" i="24"/>
  <c r="D78" i="24"/>
  <c r="D79" i="24"/>
  <c r="D80" i="24"/>
  <c r="D81" i="24"/>
  <c r="D82" i="24"/>
  <c r="D83" i="24"/>
  <c r="D84" i="24"/>
  <c r="D85" i="24"/>
  <c r="D86" i="24"/>
  <c r="D87" i="24"/>
  <c r="D88" i="24"/>
  <c r="D89" i="24"/>
  <c r="D90" i="24"/>
  <c r="D91" i="24"/>
  <c r="D92" i="24"/>
  <c r="D93" i="24"/>
  <c r="D94" i="24"/>
  <c r="D95" i="24"/>
  <c r="D96" i="24"/>
  <c r="D97" i="24"/>
  <c r="D98" i="24"/>
  <c r="D99" i="24"/>
  <c r="D100" i="24"/>
  <c r="D101" i="24"/>
  <c r="D102" i="24"/>
  <c r="D103" i="24"/>
  <c r="D104" i="24"/>
  <c r="D105" i="24"/>
  <c r="D106" i="24"/>
  <c r="D107" i="24"/>
  <c r="D108" i="24"/>
  <c r="D109" i="24"/>
  <c r="D110" i="24"/>
  <c r="D111" i="24"/>
  <c r="D112" i="24"/>
  <c r="D113" i="24"/>
  <c r="D114" i="24"/>
  <c r="D115" i="24"/>
  <c r="D116" i="24"/>
  <c r="D117" i="24"/>
  <c r="D118" i="24"/>
  <c r="D119" i="24"/>
  <c r="D120" i="24"/>
  <c r="D121" i="24"/>
  <c r="D122" i="24"/>
  <c r="D123" i="24"/>
  <c r="D124" i="24"/>
  <c r="D125" i="24"/>
  <c r="D126" i="24"/>
  <c r="D127" i="24"/>
  <c r="D128" i="24"/>
  <c r="D129" i="24"/>
  <c r="D130" i="24"/>
  <c r="D131" i="24"/>
  <c r="D132" i="24"/>
  <c r="D133" i="24"/>
  <c r="D134" i="24"/>
  <c r="D135" i="24"/>
  <c r="D136" i="24"/>
  <c r="D137" i="24"/>
  <c r="D138" i="24"/>
  <c r="D139" i="24"/>
  <c r="D140" i="24"/>
  <c r="D141" i="24"/>
  <c r="D142" i="24"/>
  <c r="D143" i="24"/>
  <c r="D144" i="24"/>
  <c r="D145" i="24"/>
  <c r="D146" i="24"/>
  <c r="D147" i="24"/>
  <c r="D148" i="24"/>
  <c r="D149" i="24"/>
  <c r="D150" i="24"/>
  <c r="D151" i="24"/>
  <c r="D152" i="24"/>
  <c r="D153" i="24"/>
  <c r="D154" i="24"/>
  <c r="D155" i="24"/>
  <c r="D156" i="24"/>
  <c r="D157" i="24"/>
  <c r="D158" i="24"/>
  <c r="D159" i="24"/>
  <c r="D160" i="24"/>
  <c r="D161" i="24"/>
  <c r="D162" i="24"/>
  <c r="D163" i="24"/>
  <c r="D164" i="24"/>
  <c r="D165" i="24"/>
  <c r="D166" i="24"/>
  <c r="D167" i="24"/>
  <c r="D168" i="24"/>
  <c r="D169" i="24"/>
  <c r="D170" i="24"/>
  <c r="D171" i="24"/>
  <c r="D172" i="24"/>
  <c r="D173" i="24"/>
  <c r="D174" i="24"/>
  <c r="D175" i="24"/>
  <c r="D176" i="24"/>
  <c r="D177" i="24"/>
  <c r="D178" i="24"/>
  <c r="D179" i="24"/>
  <c r="D180" i="24"/>
  <c r="D181" i="24"/>
  <c r="D182" i="24"/>
  <c r="D183" i="24"/>
  <c r="D184" i="24"/>
  <c r="D185" i="24"/>
  <c r="D186" i="24"/>
  <c r="D187" i="24"/>
  <c r="D188" i="24"/>
  <c r="D189" i="24"/>
  <c r="D190" i="24"/>
  <c r="D191" i="24"/>
  <c r="D192" i="24"/>
  <c r="D193" i="24"/>
  <c r="D194" i="24"/>
  <c r="D195" i="24"/>
  <c r="D196" i="24"/>
  <c r="D197" i="24"/>
  <c r="D198" i="24"/>
  <c r="D199" i="24"/>
  <c r="D200" i="24"/>
  <c r="D201" i="24"/>
  <c r="D202" i="24"/>
  <c r="D203" i="24"/>
  <c r="D204" i="24"/>
  <c r="D205" i="24"/>
  <c r="D206" i="24"/>
  <c r="D207" i="24"/>
  <c r="D208" i="24"/>
  <c r="D209" i="24"/>
  <c r="D210" i="24"/>
  <c r="D211" i="24"/>
  <c r="D3" i="24"/>
  <c r="D4" i="24"/>
  <c r="D5" i="24"/>
  <c r="D6" i="24"/>
  <c r="D7" i="24"/>
  <c r="D8" i="24"/>
  <c r="D9" i="24"/>
  <c r="D10" i="24"/>
  <c r="D11" i="24"/>
  <c r="D2" i="24" l="1"/>
  <c r="H182" i="10" l="1"/>
  <c r="H884" i="5" l="1"/>
  <c r="H882" i="5"/>
  <c r="E884" i="5"/>
  <c r="E882" i="5"/>
  <c r="R861" i="2"/>
  <c r="R862" i="2"/>
  <c r="R863" i="2"/>
  <c r="R864" i="2"/>
  <c r="R865" i="2"/>
  <c r="R866" i="2"/>
  <c r="R867" i="2"/>
  <c r="R868" i="2"/>
  <c r="R869" i="2"/>
  <c r="R870" i="2"/>
  <c r="R871" i="2"/>
  <c r="R872" i="2"/>
  <c r="R873" i="2"/>
  <c r="R874" i="2"/>
  <c r="R875" i="2"/>
  <c r="R876" i="2"/>
  <c r="R877" i="2"/>
  <c r="R878" i="2"/>
  <c r="R879" i="2"/>
  <c r="R880" i="2"/>
  <c r="R881" i="2"/>
  <c r="R882" i="2"/>
  <c r="R883" i="2"/>
  <c r="R860" i="2"/>
  <c r="I884" i="2"/>
  <c r="H884" i="2"/>
  <c r="E884" i="2"/>
  <c r="E882" i="2"/>
  <c r="H883" i="3"/>
  <c r="E885" i="3"/>
  <c r="E883" i="3"/>
  <c r="K186" i="10" l="1"/>
  <c r="K185" i="10"/>
  <c r="K184" i="10"/>
  <c r="H880" i="5"/>
  <c r="H882" i="2"/>
  <c r="E880" i="2"/>
  <c r="I883" i="3"/>
  <c r="I881" i="3"/>
  <c r="H881" i="3"/>
  <c r="E881" i="3"/>
  <c r="S880" i="2" l="1"/>
  <c r="I880" i="2"/>
  <c r="E880" i="5"/>
  <c r="H880" i="2"/>
  <c r="H879" i="3"/>
  <c r="K183" i="10" l="1"/>
  <c r="H183" i="10"/>
  <c r="I878" i="5"/>
  <c r="H878" i="5"/>
  <c r="H878" i="2"/>
  <c r="S878" i="2"/>
  <c r="I879" i="3"/>
  <c r="O176" i="10" l="1"/>
  <c r="K176" i="10"/>
  <c r="H176" i="10"/>
  <c r="K182" i="10" l="1"/>
  <c r="H181" i="10"/>
  <c r="O179" i="10"/>
  <c r="O180" i="10"/>
  <c r="K180" i="10"/>
  <c r="K179" i="10"/>
  <c r="H180" i="10"/>
  <c r="H179" i="10"/>
  <c r="E874" i="2"/>
  <c r="S872" i="2"/>
  <c r="S874" i="2"/>
  <c r="I876" i="5"/>
  <c r="S876" i="2" l="1"/>
  <c r="S870" i="2"/>
  <c r="I874" i="5"/>
  <c r="E874" i="5"/>
  <c r="H876" i="5"/>
  <c r="H874" i="5"/>
  <c r="H872" i="5"/>
  <c r="I873" i="3"/>
  <c r="I875" i="3"/>
  <c r="H875" i="3"/>
  <c r="H877" i="3"/>
  <c r="H873" i="3"/>
  <c r="H870" i="5"/>
  <c r="I872" i="2"/>
  <c r="I873" i="2"/>
  <c r="I874" i="2"/>
  <c r="I875" i="2"/>
  <c r="I876" i="2"/>
  <c r="I877" i="2"/>
  <c r="I878" i="2"/>
  <c r="I881" i="2"/>
  <c r="I882" i="2"/>
  <c r="I891" i="2"/>
  <c r="I892" i="2"/>
  <c r="I895" i="2"/>
  <c r="I896" i="2"/>
  <c r="I898" i="2"/>
  <c r="I900" i="2"/>
  <c r="I902" i="2"/>
  <c r="I905" i="2"/>
  <c r="I870" i="2"/>
  <c r="I871" i="2"/>
  <c r="H870" i="2"/>
  <c r="I871" i="3" l="1"/>
  <c r="I869" i="3"/>
  <c r="H871" i="3"/>
  <c r="H181" i="21" l="1"/>
  <c r="G181" i="21"/>
  <c r="F181" i="21"/>
  <c r="H180" i="21"/>
  <c r="G180" i="21"/>
  <c r="F180" i="21"/>
  <c r="H179" i="21"/>
  <c r="G179" i="21"/>
  <c r="F179" i="21"/>
  <c r="H178" i="21"/>
  <c r="G178" i="21"/>
  <c r="F178" i="21"/>
  <c r="H177" i="21"/>
  <c r="G177" i="21"/>
  <c r="F177" i="21"/>
  <c r="H176" i="21"/>
  <c r="G176" i="21"/>
  <c r="F176" i="21"/>
  <c r="H175" i="21"/>
  <c r="G175" i="21"/>
  <c r="F175" i="21"/>
  <c r="H174" i="21"/>
  <c r="G174" i="21"/>
  <c r="F174" i="21"/>
  <c r="H173" i="21"/>
  <c r="G173" i="21"/>
  <c r="F173" i="21"/>
  <c r="H172" i="21"/>
  <c r="G172" i="21"/>
  <c r="F172" i="21"/>
  <c r="H171" i="21"/>
  <c r="G171" i="21"/>
  <c r="F171" i="21"/>
  <c r="H170" i="21"/>
  <c r="G170" i="21"/>
  <c r="F170" i="21"/>
  <c r="H169" i="21"/>
  <c r="G169" i="21"/>
  <c r="F169" i="21"/>
  <c r="H168" i="21"/>
  <c r="G168" i="21"/>
  <c r="F168" i="21"/>
  <c r="H167" i="21"/>
  <c r="G167" i="21"/>
  <c r="F167" i="21"/>
  <c r="H166" i="21"/>
  <c r="G166" i="21"/>
  <c r="F166" i="21"/>
  <c r="H165" i="21"/>
  <c r="G165" i="21"/>
  <c r="F165" i="21"/>
  <c r="H164" i="21"/>
  <c r="G164" i="21"/>
  <c r="F164" i="21"/>
  <c r="H163" i="21"/>
  <c r="G163" i="21"/>
  <c r="F163" i="21"/>
  <c r="H162" i="21"/>
  <c r="G162" i="21"/>
  <c r="F162" i="21"/>
  <c r="H161" i="21"/>
  <c r="G161" i="21"/>
  <c r="F161" i="21"/>
  <c r="H160" i="21"/>
  <c r="G160" i="21"/>
  <c r="F160" i="21"/>
  <c r="H159" i="21"/>
  <c r="G159" i="21"/>
  <c r="F159" i="21"/>
  <c r="H158" i="21"/>
  <c r="G158" i="21"/>
  <c r="F158" i="21"/>
  <c r="H157" i="21"/>
  <c r="G157" i="21"/>
  <c r="F157" i="21"/>
  <c r="H156" i="21"/>
  <c r="G156" i="21"/>
  <c r="F156" i="21"/>
  <c r="H155" i="21"/>
  <c r="G155" i="21"/>
  <c r="F155" i="21"/>
  <c r="H154" i="21"/>
  <c r="G154" i="21"/>
  <c r="F154" i="21"/>
  <c r="H153" i="21"/>
  <c r="G153" i="21"/>
  <c r="F153" i="21"/>
  <c r="H152" i="21"/>
  <c r="G152" i="21"/>
  <c r="F152" i="21"/>
  <c r="H151" i="21"/>
  <c r="G151" i="21"/>
  <c r="F151" i="21"/>
  <c r="H150" i="21"/>
  <c r="G150" i="21"/>
  <c r="F150" i="21"/>
  <c r="H149" i="21"/>
  <c r="G149" i="21"/>
  <c r="F149" i="21"/>
  <c r="H148" i="21"/>
  <c r="G148" i="21"/>
  <c r="F148" i="21"/>
  <c r="H147" i="21"/>
  <c r="G147" i="21"/>
  <c r="F147" i="21"/>
  <c r="H146" i="21"/>
  <c r="G146" i="21"/>
  <c r="F146" i="21"/>
  <c r="H145" i="21"/>
  <c r="G145" i="21"/>
  <c r="F145" i="21"/>
  <c r="H144" i="21"/>
  <c r="G144" i="21"/>
  <c r="F144" i="21"/>
  <c r="H143" i="21"/>
  <c r="G143" i="21"/>
  <c r="F143" i="21"/>
  <c r="H142" i="21"/>
  <c r="G142" i="21"/>
  <c r="F142" i="21"/>
  <c r="H141" i="21"/>
  <c r="G141" i="21"/>
  <c r="F141" i="21"/>
  <c r="H140" i="21"/>
  <c r="G140" i="21"/>
  <c r="F140" i="21"/>
  <c r="H139" i="21"/>
  <c r="G139" i="21"/>
  <c r="F139" i="21"/>
  <c r="H138" i="21"/>
  <c r="G138" i="21"/>
  <c r="F138" i="21"/>
  <c r="H137" i="21"/>
  <c r="G137" i="21"/>
  <c r="F137" i="21"/>
  <c r="H136" i="21"/>
  <c r="G136" i="21"/>
  <c r="F136" i="21"/>
  <c r="H135" i="21"/>
  <c r="G135" i="21"/>
  <c r="F135" i="21"/>
  <c r="H134" i="21"/>
  <c r="G134" i="21"/>
  <c r="F134" i="21"/>
  <c r="H133" i="21"/>
  <c r="G133" i="21"/>
  <c r="F133" i="21"/>
  <c r="H132" i="21"/>
  <c r="G132" i="21"/>
  <c r="F132" i="21"/>
  <c r="H131" i="21"/>
  <c r="G131" i="21"/>
  <c r="F131" i="21"/>
  <c r="H130" i="21"/>
  <c r="G130" i="21"/>
  <c r="F130" i="21"/>
  <c r="H129" i="21"/>
  <c r="G129" i="21"/>
  <c r="F129" i="21"/>
  <c r="H128" i="21"/>
  <c r="G128" i="21"/>
  <c r="F128" i="21"/>
  <c r="H127" i="21"/>
  <c r="G127" i="21"/>
  <c r="F127" i="21"/>
  <c r="H126" i="21"/>
  <c r="G126" i="21"/>
  <c r="F126" i="21"/>
  <c r="H125" i="21"/>
  <c r="G125" i="21"/>
  <c r="F125" i="21"/>
  <c r="H124" i="21"/>
  <c r="G124" i="21"/>
  <c r="F124" i="21"/>
  <c r="H123" i="21"/>
  <c r="G123" i="21"/>
  <c r="F123" i="21"/>
  <c r="H122" i="21"/>
  <c r="G122" i="21"/>
  <c r="F122" i="21"/>
  <c r="H121" i="21"/>
  <c r="G121" i="21"/>
  <c r="F121" i="21"/>
  <c r="H120" i="21"/>
  <c r="G120" i="21"/>
  <c r="F120" i="21"/>
  <c r="H119" i="21"/>
  <c r="F119" i="21"/>
  <c r="H118" i="21"/>
  <c r="F118" i="21"/>
  <c r="H117" i="21"/>
  <c r="G117" i="21"/>
  <c r="F117" i="21"/>
  <c r="H116" i="21"/>
  <c r="G116" i="21"/>
  <c r="F116" i="21"/>
  <c r="H115" i="21"/>
  <c r="G115" i="21"/>
  <c r="F115" i="21"/>
  <c r="H114" i="21"/>
  <c r="G114" i="21"/>
  <c r="F114" i="21"/>
  <c r="H113" i="21"/>
  <c r="G113" i="21"/>
  <c r="F113" i="21"/>
  <c r="H112" i="21"/>
  <c r="G112" i="21"/>
  <c r="F112" i="21"/>
  <c r="H111" i="21"/>
  <c r="G111" i="21"/>
  <c r="F111" i="21"/>
  <c r="H110" i="21"/>
  <c r="G110" i="21"/>
  <c r="F110" i="21"/>
  <c r="H109" i="21"/>
  <c r="G109" i="21"/>
  <c r="F109" i="21"/>
  <c r="H108" i="21"/>
  <c r="G108" i="21"/>
  <c r="F108" i="21"/>
  <c r="H107" i="21"/>
  <c r="G107" i="21"/>
  <c r="F107" i="21"/>
  <c r="H106" i="21"/>
  <c r="G106" i="21"/>
  <c r="F106" i="21"/>
  <c r="H105" i="21"/>
  <c r="G105" i="21"/>
  <c r="F105" i="21"/>
  <c r="H104" i="21"/>
  <c r="G104" i="21"/>
  <c r="F104" i="21"/>
  <c r="H103" i="21"/>
  <c r="G103" i="21"/>
  <c r="F103" i="21"/>
  <c r="H102" i="21"/>
  <c r="G102" i="21"/>
  <c r="F102" i="21"/>
  <c r="H101" i="21"/>
  <c r="G101" i="21"/>
  <c r="F101" i="21"/>
  <c r="H100" i="21"/>
  <c r="G100" i="21"/>
  <c r="F100" i="21"/>
  <c r="H99" i="21"/>
  <c r="G99" i="21"/>
  <c r="F99" i="21"/>
  <c r="H98" i="21"/>
  <c r="G98" i="21"/>
  <c r="F98" i="21"/>
  <c r="H97" i="21"/>
  <c r="G97" i="21"/>
  <c r="F97" i="21"/>
  <c r="H96" i="21"/>
  <c r="G96" i="21"/>
  <c r="F96" i="21"/>
  <c r="H95" i="21"/>
  <c r="G95" i="21"/>
  <c r="F95" i="21"/>
  <c r="H94" i="21"/>
  <c r="G94" i="21"/>
  <c r="F94" i="21"/>
  <c r="H93" i="21"/>
  <c r="G93" i="21"/>
  <c r="F93" i="21"/>
  <c r="H92" i="21"/>
  <c r="G92" i="21"/>
  <c r="F92" i="21"/>
  <c r="H91" i="21"/>
  <c r="G91" i="21"/>
  <c r="F91" i="21"/>
  <c r="H90" i="21"/>
  <c r="G90" i="21"/>
  <c r="F90" i="21"/>
  <c r="H89" i="21"/>
  <c r="G89" i="21"/>
  <c r="F89" i="21"/>
  <c r="H88" i="21"/>
  <c r="G88" i="21"/>
  <c r="F88" i="21"/>
  <c r="H87" i="21"/>
  <c r="G87" i="21"/>
  <c r="F87" i="21"/>
  <c r="H86" i="21"/>
  <c r="G86" i="21"/>
  <c r="F86" i="21"/>
  <c r="H85" i="21"/>
  <c r="G85" i="21"/>
  <c r="F85" i="21"/>
  <c r="H84" i="21"/>
  <c r="G84" i="21"/>
  <c r="F84" i="21"/>
  <c r="H83" i="21"/>
  <c r="G83" i="21"/>
  <c r="F83" i="21"/>
  <c r="H82" i="21"/>
  <c r="G82" i="21"/>
  <c r="F82" i="21"/>
  <c r="H81" i="21"/>
  <c r="G81" i="21"/>
  <c r="F81" i="21"/>
  <c r="H80" i="21"/>
  <c r="G80" i="21"/>
  <c r="F80" i="21"/>
  <c r="H79" i="21"/>
  <c r="G79" i="21"/>
  <c r="F79" i="21"/>
  <c r="H78" i="21"/>
  <c r="G78" i="21"/>
  <c r="F78" i="21"/>
  <c r="H77" i="21"/>
  <c r="G77" i="21"/>
  <c r="F77" i="21"/>
  <c r="H76" i="21"/>
  <c r="G76" i="21"/>
  <c r="F76" i="21"/>
  <c r="H75" i="21"/>
  <c r="G75" i="21"/>
  <c r="F75" i="21"/>
  <c r="H74" i="21"/>
  <c r="G74" i="21"/>
  <c r="F74" i="21"/>
  <c r="H73" i="21"/>
  <c r="G73" i="21"/>
  <c r="F73" i="21"/>
  <c r="H72" i="21"/>
  <c r="G72" i="21"/>
  <c r="F72" i="21"/>
  <c r="H71" i="21"/>
  <c r="G71" i="21"/>
  <c r="F71" i="21"/>
  <c r="H70" i="21"/>
  <c r="G70" i="21"/>
  <c r="F70" i="21"/>
  <c r="H69" i="21"/>
  <c r="G69" i="21"/>
  <c r="F69" i="21"/>
  <c r="H68" i="21"/>
  <c r="G68" i="21"/>
  <c r="F68" i="21"/>
  <c r="H67" i="21"/>
  <c r="G67" i="21"/>
  <c r="F67" i="21"/>
  <c r="H66" i="21"/>
  <c r="G66" i="21"/>
  <c r="F66" i="21"/>
  <c r="H65" i="21"/>
  <c r="G65" i="21"/>
  <c r="F65" i="21"/>
  <c r="H64" i="21"/>
  <c r="G64" i="21"/>
  <c r="F64" i="21"/>
  <c r="H63" i="21"/>
  <c r="G63" i="21"/>
  <c r="F63" i="21"/>
  <c r="H62" i="21"/>
  <c r="G62" i="21"/>
  <c r="F62" i="21"/>
  <c r="H61" i="21"/>
  <c r="G61" i="21"/>
  <c r="F61" i="21"/>
  <c r="H60" i="21"/>
  <c r="G60" i="21"/>
  <c r="F60" i="21"/>
  <c r="H59" i="21"/>
  <c r="G59" i="21"/>
  <c r="F59" i="21"/>
  <c r="H58" i="21"/>
  <c r="G58" i="21"/>
  <c r="F58" i="21"/>
  <c r="H57" i="21"/>
  <c r="G57" i="21"/>
  <c r="F57" i="21"/>
  <c r="H56" i="21"/>
  <c r="G56" i="21"/>
  <c r="F56" i="21"/>
  <c r="H55" i="21"/>
  <c r="G55" i="21"/>
  <c r="F55" i="21"/>
  <c r="H54" i="21"/>
  <c r="G54" i="21"/>
  <c r="F54" i="21"/>
  <c r="H53" i="21"/>
  <c r="G53" i="21"/>
  <c r="F53" i="21"/>
  <c r="H52" i="21"/>
  <c r="G52" i="21"/>
  <c r="F52" i="21"/>
  <c r="H51" i="21"/>
  <c r="G51" i="21"/>
  <c r="F51" i="21"/>
  <c r="H50" i="21"/>
  <c r="G50" i="21"/>
  <c r="F50" i="21"/>
  <c r="H49" i="21"/>
  <c r="G49" i="21"/>
  <c r="F49" i="21"/>
  <c r="H48" i="21"/>
  <c r="G48" i="21"/>
  <c r="F48" i="21"/>
  <c r="H47" i="21"/>
  <c r="G47" i="21"/>
  <c r="F47" i="21"/>
  <c r="H46" i="21"/>
  <c r="G46" i="21"/>
  <c r="F46" i="21"/>
  <c r="H45" i="21"/>
  <c r="G45" i="21"/>
  <c r="F45" i="21"/>
  <c r="H44" i="21"/>
  <c r="G44" i="21"/>
  <c r="F44" i="21"/>
  <c r="H43" i="21"/>
  <c r="G43" i="21"/>
  <c r="F43" i="21"/>
  <c r="H42" i="21"/>
  <c r="G42" i="21"/>
  <c r="F42" i="21"/>
  <c r="H41" i="21"/>
  <c r="G41" i="21"/>
  <c r="F41" i="21"/>
  <c r="H40" i="21"/>
  <c r="G40" i="21"/>
  <c r="F40" i="21"/>
  <c r="H39" i="21"/>
  <c r="G39" i="21"/>
  <c r="F39" i="21"/>
  <c r="H38" i="21"/>
  <c r="G38" i="21"/>
  <c r="F38" i="21"/>
  <c r="H37" i="21"/>
  <c r="G37" i="21"/>
  <c r="F37" i="21"/>
  <c r="H36" i="21"/>
  <c r="G36" i="21"/>
  <c r="F36" i="21"/>
  <c r="H35" i="21"/>
  <c r="G35" i="21"/>
  <c r="F35" i="21"/>
  <c r="H34" i="21"/>
  <c r="G34" i="21"/>
  <c r="F34" i="21"/>
  <c r="H33" i="21"/>
  <c r="G33" i="21"/>
  <c r="F33" i="21"/>
  <c r="H32" i="21"/>
  <c r="G32" i="21"/>
  <c r="F32" i="21"/>
  <c r="H31" i="21"/>
  <c r="G31" i="21"/>
  <c r="F31" i="21"/>
  <c r="H30" i="21"/>
  <c r="G30" i="21"/>
  <c r="F30" i="21"/>
  <c r="H29" i="21"/>
  <c r="G29" i="21"/>
  <c r="F29" i="21"/>
  <c r="H28" i="21"/>
  <c r="G28" i="21"/>
  <c r="F28" i="21"/>
  <c r="H27" i="21"/>
  <c r="G27" i="21"/>
  <c r="F27" i="21"/>
  <c r="H26" i="21"/>
  <c r="G26" i="21"/>
  <c r="F26" i="21"/>
  <c r="H25" i="21"/>
  <c r="G25" i="21"/>
  <c r="F25" i="21"/>
  <c r="H24" i="21"/>
  <c r="G24" i="21"/>
  <c r="F24" i="21"/>
  <c r="H23" i="21"/>
  <c r="G23" i="21"/>
  <c r="F23" i="21"/>
  <c r="H22" i="21"/>
  <c r="G22" i="21"/>
  <c r="F22" i="21"/>
  <c r="H21" i="21"/>
  <c r="G21" i="21"/>
  <c r="F21" i="21"/>
  <c r="H20" i="21"/>
  <c r="G20" i="21"/>
  <c r="F20" i="21"/>
  <c r="H19" i="21"/>
  <c r="G19" i="21"/>
  <c r="F19" i="21"/>
  <c r="H18" i="21"/>
  <c r="G18" i="21"/>
  <c r="F18" i="21"/>
  <c r="H17" i="21"/>
  <c r="G17" i="21"/>
  <c r="F17" i="21"/>
  <c r="H16" i="21"/>
  <c r="G16" i="21"/>
  <c r="F16" i="21"/>
  <c r="H15" i="21"/>
  <c r="G15" i="21"/>
  <c r="F15" i="21"/>
  <c r="H14" i="21"/>
  <c r="G14" i="21"/>
  <c r="F14" i="21"/>
  <c r="H13" i="21"/>
  <c r="G13" i="21"/>
  <c r="F13" i="21"/>
  <c r="H12" i="21"/>
  <c r="G12" i="21"/>
  <c r="F12" i="21"/>
  <c r="H11" i="21"/>
  <c r="G11" i="21"/>
  <c r="F11" i="21"/>
  <c r="H10" i="21"/>
  <c r="G10" i="21"/>
  <c r="F10" i="21"/>
  <c r="H9" i="21"/>
  <c r="G9" i="21"/>
  <c r="F9" i="21"/>
  <c r="H8" i="21"/>
  <c r="G8" i="21"/>
  <c r="F8" i="21"/>
  <c r="H7" i="21"/>
  <c r="G7" i="21"/>
  <c r="F7" i="21"/>
  <c r="H6" i="21"/>
  <c r="G6" i="21"/>
  <c r="F6" i="21"/>
  <c r="H5" i="21"/>
  <c r="G5" i="21"/>
  <c r="F5" i="21"/>
  <c r="H4" i="21"/>
  <c r="G4" i="21"/>
  <c r="F4" i="21"/>
  <c r="H3" i="21"/>
  <c r="G3" i="21"/>
  <c r="F3" i="21"/>
  <c r="E62" i="16"/>
  <c r="A77" i="14"/>
  <c r="A76" i="14"/>
  <c r="H78" i="11"/>
  <c r="I66" i="11"/>
  <c r="I64" i="11"/>
  <c r="I63" i="11"/>
  <c r="I61" i="11"/>
  <c r="I60" i="11"/>
  <c r="I59" i="11"/>
  <c r="I57" i="11"/>
  <c r="I56" i="11"/>
  <c r="I55" i="11"/>
  <c r="I54" i="11"/>
  <c r="I53" i="11"/>
  <c r="I51" i="11"/>
  <c r="I50" i="11"/>
  <c r="I49" i="11"/>
  <c r="I47" i="11"/>
  <c r="I46" i="11"/>
  <c r="I45" i="11"/>
  <c r="I43" i="11"/>
  <c r="I42" i="11"/>
  <c r="I41" i="11"/>
  <c r="I39" i="11"/>
  <c r="I38" i="11"/>
  <c r="I36" i="11"/>
  <c r="I34" i="11"/>
  <c r="I33" i="11"/>
  <c r="I32" i="11"/>
  <c r="I30" i="11"/>
  <c r="I29" i="11"/>
  <c r="I26" i="11"/>
  <c r="I24" i="11"/>
  <c r="I23" i="11"/>
  <c r="I22" i="11"/>
  <c r="I20" i="11"/>
  <c r="I16" i="11"/>
  <c r="I15" i="11"/>
  <c r="I10" i="11"/>
  <c r="J13" i="13"/>
  <c r="G13" i="13"/>
  <c r="J11" i="13"/>
  <c r="G11" i="13"/>
  <c r="J9" i="13"/>
  <c r="G9" i="13"/>
  <c r="J13" i="12"/>
  <c r="J11" i="12"/>
  <c r="G11" i="12"/>
  <c r="J9" i="12"/>
  <c r="G9" i="12"/>
  <c r="O178" i="10"/>
  <c r="K178" i="10"/>
  <c r="H178" i="10"/>
  <c r="O177" i="10"/>
  <c r="K177" i="10"/>
  <c r="H177" i="10"/>
  <c r="O175" i="10"/>
  <c r="K175" i="10"/>
  <c r="O174" i="10"/>
  <c r="K174" i="10"/>
  <c r="K173" i="10"/>
  <c r="H173" i="10"/>
  <c r="K172" i="10"/>
  <c r="H172" i="10"/>
  <c r="K171" i="10"/>
  <c r="H171" i="10"/>
  <c r="K170" i="10"/>
  <c r="H170" i="10"/>
  <c r="O169" i="10"/>
  <c r="K169" i="10"/>
  <c r="H169" i="10"/>
  <c r="O168" i="10"/>
  <c r="K168" i="10"/>
  <c r="H168" i="10"/>
  <c r="O167" i="10"/>
  <c r="K167" i="10"/>
  <c r="O166" i="10"/>
  <c r="K166" i="10"/>
  <c r="H166" i="10"/>
  <c r="O165" i="10"/>
  <c r="K165" i="10"/>
  <c r="H165" i="10"/>
  <c r="O164" i="10"/>
  <c r="H164" i="10"/>
  <c r="K163" i="10"/>
  <c r="K162" i="10"/>
  <c r="K161" i="10"/>
  <c r="K160" i="10"/>
  <c r="K159" i="10"/>
  <c r="H159" i="10"/>
  <c r="K158" i="10"/>
  <c r="H158" i="10"/>
  <c r="K157" i="10"/>
  <c r="H157" i="10"/>
  <c r="K156" i="10"/>
  <c r="H156" i="10"/>
  <c r="K155" i="10"/>
  <c r="H155" i="10"/>
  <c r="K154" i="10"/>
  <c r="H154" i="10"/>
  <c r="O153" i="10"/>
  <c r="K153" i="10"/>
  <c r="O152" i="10"/>
  <c r="K152" i="10"/>
  <c r="O151" i="10"/>
  <c r="K151" i="10"/>
  <c r="H151" i="10"/>
  <c r="O150" i="10"/>
  <c r="K150" i="10"/>
  <c r="H150" i="10"/>
  <c r="O149" i="10"/>
  <c r="K149" i="10"/>
  <c r="H149" i="10"/>
  <c r="O148" i="10"/>
  <c r="K148" i="10"/>
  <c r="H148" i="10"/>
  <c r="O147" i="10"/>
  <c r="K147" i="10"/>
  <c r="H147" i="10"/>
  <c r="O146" i="10"/>
  <c r="K146" i="10"/>
  <c r="H146" i="10"/>
  <c r="O145" i="10"/>
  <c r="K145" i="10"/>
  <c r="H145" i="10"/>
  <c r="O144" i="10"/>
  <c r="K144" i="10"/>
  <c r="H144" i="10"/>
  <c r="O143" i="10"/>
  <c r="K143" i="10"/>
  <c r="H143" i="10"/>
  <c r="O142" i="10"/>
  <c r="K142" i="10"/>
  <c r="H142" i="10"/>
  <c r="K141" i="10"/>
  <c r="H141" i="10"/>
  <c r="K140" i="10"/>
  <c r="H140" i="10"/>
  <c r="K139" i="10"/>
  <c r="H139" i="10"/>
  <c r="K138" i="10"/>
  <c r="H138" i="10"/>
  <c r="K137" i="10"/>
  <c r="H137" i="10"/>
  <c r="K136" i="10"/>
  <c r="H136" i="10"/>
  <c r="K135" i="10"/>
  <c r="H135" i="10"/>
  <c r="K134" i="10"/>
  <c r="H134" i="10"/>
  <c r="K133" i="10"/>
  <c r="H133" i="10"/>
  <c r="K132" i="10"/>
  <c r="H132" i="10"/>
  <c r="O131" i="10"/>
  <c r="K131" i="10"/>
  <c r="H131" i="10"/>
  <c r="O130" i="10"/>
  <c r="K130" i="10"/>
  <c r="H130" i="10"/>
  <c r="O129" i="10"/>
  <c r="K129" i="10"/>
  <c r="H129" i="10"/>
  <c r="O128" i="10"/>
  <c r="K128" i="10"/>
  <c r="H128" i="10"/>
  <c r="O127" i="10"/>
  <c r="K127" i="10"/>
  <c r="K126" i="10"/>
  <c r="O125" i="10"/>
  <c r="K125" i="10"/>
  <c r="H125" i="10"/>
  <c r="O124" i="10"/>
  <c r="K124" i="10"/>
  <c r="H124" i="10"/>
  <c r="K123" i="10"/>
  <c r="H123" i="10"/>
  <c r="K122" i="10"/>
  <c r="H122" i="10"/>
  <c r="K121" i="10"/>
  <c r="H121" i="10"/>
  <c r="K120" i="10"/>
  <c r="H120" i="10"/>
  <c r="K119" i="10"/>
  <c r="H119" i="10"/>
  <c r="K118" i="10"/>
  <c r="H118" i="10"/>
  <c r="O117" i="10"/>
  <c r="K117" i="10"/>
  <c r="H117" i="10"/>
  <c r="O116" i="10"/>
  <c r="K116" i="10"/>
  <c r="H116" i="10"/>
  <c r="O115" i="10"/>
  <c r="K115" i="10"/>
  <c r="H115" i="10"/>
  <c r="O114" i="10"/>
  <c r="K114" i="10"/>
  <c r="H114" i="10"/>
  <c r="K113" i="10"/>
  <c r="H113" i="10"/>
  <c r="K112" i="10"/>
  <c r="H112" i="10"/>
  <c r="O111" i="10"/>
  <c r="K111" i="10"/>
  <c r="H111" i="10"/>
  <c r="O110" i="10"/>
  <c r="K110" i="10"/>
  <c r="H110" i="10"/>
  <c r="O109" i="10"/>
  <c r="K109" i="10"/>
  <c r="H109" i="10"/>
  <c r="O108" i="10"/>
  <c r="K108" i="10"/>
  <c r="H108" i="10"/>
  <c r="O107" i="10"/>
  <c r="K107" i="10"/>
  <c r="O106" i="10"/>
  <c r="K106" i="10"/>
  <c r="O105" i="10"/>
  <c r="K105" i="10"/>
  <c r="H105" i="10"/>
  <c r="O104" i="10"/>
  <c r="K104" i="10"/>
  <c r="H104" i="10"/>
  <c r="O103" i="10"/>
  <c r="O102" i="10"/>
  <c r="O101" i="10"/>
  <c r="O100" i="10"/>
  <c r="O99" i="10"/>
  <c r="H99" i="10"/>
  <c r="O98" i="10"/>
  <c r="H98" i="10"/>
  <c r="O97" i="10"/>
  <c r="O96" i="10"/>
  <c r="O95" i="10"/>
  <c r="O94" i="10"/>
  <c r="O93" i="10"/>
  <c r="O92" i="10"/>
  <c r="K91" i="10"/>
  <c r="K90" i="10"/>
  <c r="K89" i="10"/>
  <c r="K88" i="10"/>
  <c r="K87" i="10"/>
  <c r="K86" i="10"/>
  <c r="K85" i="10"/>
  <c r="K84" i="10"/>
  <c r="O83" i="10"/>
  <c r="K83" i="10"/>
  <c r="H83" i="10"/>
  <c r="O82" i="10"/>
  <c r="K82" i="10"/>
  <c r="H82" i="10"/>
  <c r="O81" i="10"/>
  <c r="K81" i="10"/>
  <c r="H81" i="10"/>
  <c r="O80" i="10"/>
  <c r="K80" i="10"/>
  <c r="H80" i="10"/>
  <c r="O79" i="10"/>
  <c r="K79" i="10"/>
  <c r="H79" i="10"/>
  <c r="O78" i="10"/>
  <c r="K78" i="10"/>
  <c r="H78" i="10"/>
  <c r="O77" i="10"/>
  <c r="K77" i="10"/>
  <c r="H77" i="10"/>
  <c r="O76" i="10"/>
  <c r="K76" i="10"/>
  <c r="H76" i="10"/>
  <c r="O75" i="10"/>
  <c r="K75" i="10"/>
  <c r="H75" i="10"/>
  <c r="O74" i="10"/>
  <c r="K74" i="10"/>
  <c r="H74" i="10"/>
  <c r="O71" i="10"/>
  <c r="K71" i="10"/>
  <c r="H71" i="10"/>
  <c r="O73" i="10"/>
  <c r="K73" i="10"/>
  <c r="O72" i="10"/>
  <c r="K72" i="10"/>
  <c r="O70" i="10"/>
  <c r="K70" i="10"/>
  <c r="O69" i="10"/>
  <c r="K69" i="10"/>
  <c r="O68" i="10"/>
  <c r="K68" i="10"/>
  <c r="O67" i="10"/>
  <c r="K67" i="10"/>
  <c r="O66" i="10"/>
  <c r="K66" i="10"/>
  <c r="O65" i="10"/>
  <c r="K65" i="10"/>
  <c r="O64" i="10"/>
  <c r="K64" i="10"/>
  <c r="O63" i="10"/>
  <c r="K63" i="10"/>
  <c r="O62" i="10"/>
  <c r="K62" i="10"/>
  <c r="O61" i="10"/>
  <c r="K61" i="10"/>
  <c r="O60" i="10"/>
  <c r="K60" i="10"/>
  <c r="O59" i="10"/>
  <c r="K59" i="10"/>
  <c r="O58" i="10"/>
  <c r="K58" i="10"/>
  <c r="O57" i="10"/>
  <c r="K57" i="10"/>
  <c r="O56" i="10"/>
  <c r="K56" i="10"/>
  <c r="O55" i="10"/>
  <c r="K55" i="10"/>
  <c r="O54" i="10"/>
  <c r="K54" i="10"/>
  <c r="O53" i="10"/>
  <c r="K53" i="10"/>
  <c r="O52" i="10"/>
  <c r="K52" i="10"/>
  <c r="O51" i="10"/>
  <c r="K51" i="10"/>
  <c r="O50" i="10"/>
  <c r="K50" i="10"/>
  <c r="O49" i="10"/>
  <c r="K49" i="10"/>
  <c r="O48" i="10"/>
  <c r="K48" i="10"/>
  <c r="O47" i="10"/>
  <c r="K47" i="10"/>
  <c r="O45" i="10"/>
  <c r="K45" i="10"/>
  <c r="O46" i="10"/>
  <c r="K46" i="10"/>
  <c r="O44" i="10"/>
  <c r="K44" i="10"/>
  <c r="H44" i="10"/>
  <c r="O43" i="10"/>
  <c r="K43" i="10"/>
  <c r="H43" i="10"/>
  <c r="O41" i="10"/>
  <c r="K41" i="10"/>
  <c r="H41" i="10"/>
  <c r="O42" i="10"/>
  <c r="K42" i="10"/>
  <c r="H42" i="10"/>
  <c r="O40" i="10"/>
  <c r="K40" i="10"/>
  <c r="H40" i="10"/>
  <c r="O39" i="10"/>
  <c r="K39" i="10"/>
  <c r="H39" i="10"/>
  <c r="O38" i="10"/>
  <c r="K38" i="10"/>
  <c r="H38" i="10"/>
  <c r="O37" i="10"/>
  <c r="K37" i="10"/>
  <c r="H37" i="10"/>
  <c r="O36" i="10"/>
  <c r="K36" i="10"/>
  <c r="H36" i="10"/>
  <c r="O35" i="10"/>
  <c r="K35" i="10"/>
  <c r="H35" i="10"/>
  <c r="O34" i="10"/>
  <c r="K34" i="10"/>
  <c r="H34" i="10"/>
  <c r="O33" i="10"/>
  <c r="K33" i="10"/>
  <c r="H33" i="10"/>
  <c r="O32" i="10"/>
  <c r="K32" i="10"/>
  <c r="H32" i="10"/>
  <c r="O31" i="10"/>
  <c r="K31" i="10"/>
  <c r="H31" i="10"/>
  <c r="O30" i="10"/>
  <c r="K30" i="10"/>
  <c r="H30" i="10"/>
  <c r="O29" i="10"/>
  <c r="K29" i="10"/>
  <c r="H29" i="10"/>
  <c r="O28" i="10"/>
  <c r="K28" i="10"/>
  <c r="H28" i="10"/>
  <c r="O27" i="10"/>
  <c r="K27" i="10"/>
  <c r="H27" i="10"/>
  <c r="O26" i="10"/>
  <c r="K26" i="10"/>
  <c r="H26" i="10"/>
  <c r="O25" i="10"/>
  <c r="K25" i="10"/>
  <c r="H25" i="10"/>
  <c r="O24" i="10"/>
  <c r="K24" i="10"/>
  <c r="H24" i="10"/>
  <c r="O23" i="10"/>
  <c r="K23" i="10"/>
  <c r="H23" i="10"/>
  <c r="O22" i="10"/>
  <c r="K22" i="10"/>
  <c r="H22" i="10"/>
  <c r="O21" i="10"/>
  <c r="K21" i="10"/>
  <c r="H21" i="10"/>
  <c r="O20" i="10"/>
  <c r="K20" i="10"/>
  <c r="H20" i="10"/>
  <c r="O19" i="10"/>
  <c r="K19" i="10"/>
  <c r="H19" i="10"/>
  <c r="O18" i="10"/>
  <c r="K18" i="10"/>
  <c r="H18" i="10"/>
  <c r="O17" i="10"/>
  <c r="K17" i="10"/>
  <c r="H17" i="10"/>
  <c r="O16" i="10"/>
  <c r="K16" i="10"/>
  <c r="H16" i="10"/>
  <c r="O15" i="10"/>
  <c r="K15" i="10"/>
  <c r="H15" i="10"/>
  <c r="O14" i="10"/>
  <c r="K14" i="10"/>
  <c r="H14" i="10"/>
  <c r="O13" i="10"/>
  <c r="K13" i="10"/>
  <c r="H13" i="10"/>
  <c r="O12" i="10"/>
  <c r="K12" i="10"/>
  <c r="H12" i="10"/>
  <c r="O11" i="10"/>
  <c r="K11" i="10"/>
  <c r="H11" i="10"/>
  <c r="O10" i="10"/>
  <c r="K10" i="10"/>
  <c r="H10" i="10"/>
  <c r="O9" i="10"/>
  <c r="K9" i="10"/>
  <c r="H9" i="10"/>
  <c r="O8" i="10"/>
  <c r="K8" i="10"/>
  <c r="H8" i="10"/>
  <c r="O7" i="10"/>
  <c r="K7" i="10"/>
  <c r="H7" i="10"/>
  <c r="O6" i="10"/>
  <c r="K6" i="10"/>
  <c r="H6" i="10"/>
  <c r="O5" i="10"/>
  <c r="K5" i="10"/>
  <c r="H5" i="10"/>
  <c r="O4" i="10"/>
  <c r="K4" i="10"/>
  <c r="H4" i="10"/>
  <c r="O3" i="10"/>
  <c r="K3" i="10"/>
  <c r="H3" i="10"/>
  <c r="I868" i="5"/>
  <c r="H868" i="5"/>
  <c r="E868" i="5"/>
  <c r="I866" i="5"/>
  <c r="H866" i="5"/>
  <c r="E866" i="5"/>
  <c r="H864" i="5"/>
  <c r="E864" i="5"/>
  <c r="I862" i="5"/>
  <c r="H862" i="5"/>
  <c r="E862" i="5"/>
  <c r="R860" i="5"/>
  <c r="I860" i="5"/>
  <c r="H860" i="5"/>
  <c r="E860" i="5"/>
  <c r="R859" i="5"/>
  <c r="R858" i="5"/>
  <c r="I858" i="5"/>
  <c r="H858" i="5"/>
  <c r="E858" i="5"/>
  <c r="R857" i="5"/>
  <c r="R856" i="5"/>
  <c r="I856" i="5"/>
  <c r="H856" i="5"/>
  <c r="E856" i="5"/>
  <c r="R855" i="5"/>
  <c r="R854" i="5"/>
  <c r="I854" i="5"/>
  <c r="H854" i="5"/>
  <c r="E854" i="5"/>
  <c r="R853" i="5"/>
  <c r="R852" i="5"/>
  <c r="I852" i="5"/>
  <c r="H852" i="5"/>
  <c r="E852" i="5"/>
  <c r="R851" i="5"/>
  <c r="R850" i="5"/>
  <c r="I850" i="5"/>
  <c r="H850" i="5"/>
  <c r="E850" i="5"/>
  <c r="R849" i="5"/>
  <c r="R848" i="5"/>
  <c r="I848" i="5"/>
  <c r="H848" i="5"/>
  <c r="E848" i="5"/>
  <c r="R847" i="5"/>
  <c r="R846" i="5"/>
  <c r="I846" i="5"/>
  <c r="H846" i="5"/>
  <c r="E846" i="5"/>
  <c r="R845" i="5"/>
  <c r="R844" i="5"/>
  <c r="I844" i="5"/>
  <c r="H844" i="5"/>
  <c r="E844" i="5"/>
  <c r="R843" i="5"/>
  <c r="R842" i="5"/>
  <c r="I842" i="5"/>
  <c r="H842" i="5"/>
  <c r="E842" i="5"/>
  <c r="R841" i="5"/>
  <c r="R840" i="5"/>
  <c r="I840" i="5"/>
  <c r="H840" i="5"/>
  <c r="E840" i="5"/>
  <c r="R839" i="5"/>
  <c r="R838" i="5"/>
  <c r="I838" i="5"/>
  <c r="H838" i="5"/>
  <c r="R837" i="5"/>
  <c r="R836" i="5"/>
  <c r="I836" i="5"/>
  <c r="H836" i="5"/>
  <c r="R835" i="5"/>
  <c r="R834" i="5"/>
  <c r="I834" i="5"/>
  <c r="H834" i="5"/>
  <c r="R833" i="5"/>
  <c r="R832" i="5"/>
  <c r="I832" i="5"/>
  <c r="H832" i="5"/>
  <c r="R831" i="5"/>
  <c r="R830" i="5"/>
  <c r="H830" i="5"/>
  <c r="E830" i="5"/>
  <c r="R829" i="5"/>
  <c r="R828" i="5"/>
  <c r="H828" i="5"/>
  <c r="E828" i="5"/>
  <c r="R827" i="5"/>
  <c r="R826" i="5"/>
  <c r="H826" i="5"/>
  <c r="E826" i="5"/>
  <c r="R825" i="5"/>
  <c r="R824" i="5"/>
  <c r="H824" i="5"/>
  <c r="E824" i="5"/>
  <c r="R823" i="5"/>
  <c r="R822" i="5"/>
  <c r="H822" i="5"/>
  <c r="E822" i="5"/>
  <c r="R821" i="5"/>
  <c r="R820" i="5"/>
  <c r="H820" i="5"/>
  <c r="E820" i="5"/>
  <c r="R819" i="5"/>
  <c r="R818" i="5"/>
  <c r="I818" i="5"/>
  <c r="H818" i="5"/>
  <c r="R817" i="5"/>
  <c r="R816" i="5"/>
  <c r="H816" i="5"/>
  <c r="E816" i="5"/>
  <c r="R815" i="5"/>
  <c r="R814" i="5"/>
  <c r="H814" i="5"/>
  <c r="E814" i="5"/>
  <c r="R813" i="5"/>
  <c r="R812" i="5"/>
  <c r="H812" i="5"/>
  <c r="E812" i="5"/>
  <c r="R811" i="5"/>
  <c r="R810" i="5"/>
  <c r="H810" i="5"/>
  <c r="E810" i="5"/>
  <c r="R809" i="5"/>
  <c r="R808" i="5"/>
  <c r="H808" i="5"/>
  <c r="E808" i="5"/>
  <c r="R807" i="5"/>
  <c r="R806" i="5"/>
  <c r="H806" i="5"/>
  <c r="E806" i="5"/>
  <c r="R805" i="5"/>
  <c r="R804" i="5"/>
  <c r="H804" i="5"/>
  <c r="E804" i="5"/>
  <c r="R803" i="5"/>
  <c r="R802" i="5"/>
  <c r="H802" i="5"/>
  <c r="E802" i="5"/>
  <c r="R801" i="5"/>
  <c r="R800" i="5"/>
  <c r="I800" i="5"/>
  <c r="H800" i="5"/>
  <c r="R799" i="5"/>
  <c r="R798" i="5"/>
  <c r="I798" i="5"/>
  <c r="H798" i="5"/>
  <c r="E798" i="5"/>
  <c r="R797" i="5"/>
  <c r="R796" i="5"/>
  <c r="I796" i="5"/>
  <c r="H796" i="5"/>
  <c r="E796" i="5"/>
  <c r="R795" i="5"/>
  <c r="R794" i="5"/>
  <c r="H794" i="5"/>
  <c r="E794" i="5"/>
  <c r="R793" i="5"/>
  <c r="R792" i="5"/>
  <c r="H792" i="5"/>
  <c r="E792" i="5"/>
  <c r="R791" i="5"/>
  <c r="R790" i="5"/>
  <c r="H790" i="5"/>
  <c r="E790" i="5"/>
  <c r="R789" i="5"/>
  <c r="R788" i="5"/>
  <c r="H788" i="5"/>
  <c r="E788" i="5"/>
  <c r="R787" i="5"/>
  <c r="R786" i="5"/>
  <c r="H786" i="5"/>
  <c r="E786" i="5"/>
  <c r="R785" i="5"/>
  <c r="R784" i="5"/>
  <c r="H784" i="5"/>
  <c r="E784" i="5"/>
  <c r="R783" i="5"/>
  <c r="R782" i="5"/>
  <c r="H782" i="5"/>
  <c r="E782" i="5"/>
  <c r="R781" i="5"/>
  <c r="R780" i="5"/>
  <c r="H780" i="5"/>
  <c r="E780" i="5"/>
  <c r="R779" i="5"/>
  <c r="R778" i="5"/>
  <c r="H778" i="5"/>
  <c r="E778" i="5"/>
  <c r="R777" i="5"/>
  <c r="R776" i="5"/>
  <c r="H776" i="5"/>
  <c r="E776" i="5"/>
  <c r="R775" i="5"/>
  <c r="R774" i="5"/>
  <c r="H774" i="5"/>
  <c r="E774" i="5"/>
  <c r="R773" i="5"/>
  <c r="R772" i="5"/>
  <c r="H772" i="5"/>
  <c r="E772" i="5"/>
  <c r="R771" i="5"/>
  <c r="R770" i="5"/>
  <c r="H770" i="5"/>
  <c r="E770" i="5"/>
  <c r="R769" i="5"/>
  <c r="R768" i="5"/>
  <c r="H768" i="5"/>
  <c r="E768" i="5"/>
  <c r="R767" i="5"/>
  <c r="R766" i="5"/>
  <c r="H766" i="5"/>
  <c r="E766" i="5"/>
  <c r="R765" i="5"/>
  <c r="R764" i="5"/>
  <c r="I764" i="5"/>
  <c r="H764" i="5"/>
  <c r="R763" i="5"/>
  <c r="R762" i="5"/>
  <c r="I762" i="5"/>
  <c r="H762" i="5"/>
  <c r="R761" i="5"/>
  <c r="R760" i="5"/>
  <c r="H760" i="5"/>
  <c r="E760" i="5"/>
  <c r="R759" i="5"/>
  <c r="R758" i="5"/>
  <c r="H758" i="5"/>
  <c r="E758" i="5"/>
  <c r="R757" i="5"/>
  <c r="R756" i="5"/>
  <c r="H756" i="5"/>
  <c r="E756" i="5"/>
  <c r="R755" i="5"/>
  <c r="R754" i="5"/>
  <c r="H754" i="5"/>
  <c r="E754" i="5"/>
  <c r="R753" i="5"/>
  <c r="R752" i="5"/>
  <c r="H752" i="5"/>
  <c r="E752" i="5"/>
  <c r="R751" i="5"/>
  <c r="R750" i="5"/>
  <c r="H750" i="5"/>
  <c r="E750" i="5"/>
  <c r="R749" i="5"/>
  <c r="R748" i="5"/>
  <c r="H748" i="5"/>
  <c r="E748" i="5"/>
  <c r="R747" i="5"/>
  <c r="R746" i="5"/>
  <c r="H746" i="5"/>
  <c r="E746" i="5"/>
  <c r="R745" i="5"/>
  <c r="R744" i="5"/>
  <c r="H744" i="5"/>
  <c r="E744" i="5"/>
  <c r="R743" i="5"/>
  <c r="R742" i="5"/>
  <c r="H742" i="5"/>
  <c r="E742" i="5"/>
  <c r="R741" i="5"/>
  <c r="R740" i="5"/>
  <c r="H740" i="5"/>
  <c r="E740" i="5"/>
  <c r="R739" i="5"/>
  <c r="R738" i="5"/>
  <c r="H738" i="5"/>
  <c r="E738" i="5"/>
  <c r="R737" i="5"/>
  <c r="R736" i="5"/>
  <c r="H736" i="5"/>
  <c r="E736" i="5"/>
  <c r="R735" i="5"/>
  <c r="R734" i="5"/>
  <c r="H734" i="5"/>
  <c r="E734" i="5"/>
  <c r="R733" i="5"/>
  <c r="R732" i="5"/>
  <c r="H732" i="5"/>
  <c r="E732" i="5"/>
  <c r="R731" i="5"/>
  <c r="R730" i="5"/>
  <c r="H730" i="5"/>
  <c r="E730" i="5"/>
  <c r="R729" i="5"/>
  <c r="R728" i="5"/>
  <c r="I728" i="5"/>
  <c r="H728" i="5"/>
  <c r="E728" i="5"/>
  <c r="R727" i="5"/>
  <c r="R726" i="5"/>
  <c r="H726" i="5"/>
  <c r="E726" i="5"/>
  <c r="R725" i="5"/>
  <c r="R724" i="5"/>
  <c r="R723" i="5"/>
  <c r="R722" i="5"/>
  <c r="R721" i="5"/>
  <c r="R720" i="5"/>
  <c r="R719" i="5"/>
  <c r="R718" i="5"/>
  <c r="R717" i="5"/>
  <c r="R716" i="5"/>
  <c r="R715" i="5"/>
  <c r="R714" i="5"/>
  <c r="R713" i="5"/>
  <c r="R712" i="5"/>
  <c r="R711" i="5"/>
  <c r="R710" i="5"/>
  <c r="R709" i="5"/>
  <c r="R708" i="5"/>
  <c r="R707" i="5"/>
  <c r="R706" i="5"/>
  <c r="R705" i="5"/>
  <c r="R704" i="5"/>
  <c r="R703" i="5"/>
  <c r="R702" i="5"/>
  <c r="R701" i="5"/>
  <c r="R700" i="5"/>
  <c r="H700" i="5"/>
  <c r="R699" i="5"/>
  <c r="R698" i="5"/>
  <c r="H698" i="5"/>
  <c r="R697" i="5"/>
  <c r="R696" i="5"/>
  <c r="H696" i="5"/>
  <c r="R695" i="5"/>
  <c r="R694" i="5"/>
  <c r="H694" i="5"/>
  <c r="R693" i="5"/>
  <c r="R692" i="5"/>
  <c r="H692" i="5"/>
  <c r="R691" i="5"/>
  <c r="R690" i="5"/>
  <c r="H690" i="5"/>
  <c r="R689" i="5"/>
  <c r="R688" i="5"/>
  <c r="H688" i="5"/>
  <c r="R687" i="5"/>
  <c r="R686" i="5"/>
  <c r="H686" i="5"/>
  <c r="R685" i="5"/>
  <c r="R684" i="5"/>
  <c r="H684" i="5"/>
  <c r="R683" i="5"/>
  <c r="R682" i="5"/>
  <c r="H682" i="5"/>
  <c r="R681" i="5"/>
  <c r="R680" i="5"/>
  <c r="H680" i="5"/>
  <c r="R679" i="5"/>
  <c r="R678" i="5"/>
  <c r="H678" i="5"/>
  <c r="E678" i="5"/>
  <c r="R677" i="5"/>
  <c r="R676" i="5"/>
  <c r="H676" i="5"/>
  <c r="E676" i="5"/>
  <c r="R675" i="5"/>
  <c r="R674" i="5"/>
  <c r="H674" i="5"/>
  <c r="E674" i="5"/>
  <c r="R673" i="5"/>
  <c r="R672" i="5"/>
  <c r="H672" i="5"/>
  <c r="R671" i="5"/>
  <c r="R670" i="5"/>
  <c r="H670" i="5"/>
  <c r="R669" i="5"/>
  <c r="R668" i="5"/>
  <c r="H668" i="5"/>
  <c r="R667" i="5"/>
  <c r="R666" i="5"/>
  <c r="H666" i="5"/>
  <c r="R665" i="5"/>
  <c r="R664" i="5"/>
  <c r="H664" i="5"/>
  <c r="R663" i="5"/>
  <c r="R662" i="5"/>
  <c r="I662" i="5"/>
  <c r="H662" i="5"/>
  <c r="E662" i="5"/>
  <c r="R661" i="5"/>
  <c r="R660" i="5"/>
  <c r="I660" i="5"/>
  <c r="H660" i="5"/>
  <c r="E660" i="5"/>
  <c r="R659" i="5"/>
  <c r="R658" i="5"/>
  <c r="I658" i="5"/>
  <c r="H658" i="5"/>
  <c r="E658" i="5"/>
  <c r="R657" i="5"/>
  <c r="R656" i="5"/>
  <c r="I656" i="5"/>
  <c r="H656" i="5"/>
  <c r="E656" i="5"/>
  <c r="R655" i="5"/>
  <c r="R654" i="5"/>
  <c r="I654" i="5"/>
  <c r="H654" i="5"/>
  <c r="E654" i="5"/>
  <c r="R653" i="5"/>
  <c r="R652" i="5"/>
  <c r="I652" i="5"/>
  <c r="H652" i="5"/>
  <c r="E652" i="5"/>
  <c r="R651" i="5"/>
  <c r="R650" i="5"/>
  <c r="I650" i="5"/>
  <c r="H650" i="5"/>
  <c r="R649" i="5"/>
  <c r="R648" i="5"/>
  <c r="I648" i="5"/>
  <c r="H648" i="5"/>
  <c r="R647" i="5"/>
  <c r="R646" i="5"/>
  <c r="I646" i="5"/>
  <c r="H646" i="5"/>
  <c r="R645" i="5"/>
  <c r="R644" i="5"/>
  <c r="I644" i="5"/>
  <c r="H644" i="5"/>
  <c r="R643" i="5"/>
  <c r="R642" i="5"/>
  <c r="I642" i="5"/>
  <c r="H642" i="5"/>
  <c r="R641" i="5"/>
  <c r="R640" i="5"/>
  <c r="I640" i="5"/>
  <c r="H640" i="5"/>
  <c r="R639" i="5"/>
  <c r="R638" i="5"/>
  <c r="I638" i="5"/>
  <c r="H638" i="5"/>
  <c r="R637" i="5"/>
  <c r="R636" i="5"/>
  <c r="I636" i="5"/>
  <c r="H636" i="5"/>
  <c r="R635" i="5"/>
  <c r="R634" i="5"/>
  <c r="I634" i="5"/>
  <c r="H634" i="5"/>
  <c r="R633" i="5"/>
  <c r="R632" i="5"/>
  <c r="I632" i="5"/>
  <c r="H632" i="5"/>
  <c r="R631" i="5"/>
  <c r="R630" i="5"/>
  <c r="I630" i="5"/>
  <c r="H630" i="5"/>
  <c r="R629" i="5"/>
  <c r="R628" i="5"/>
  <c r="I628" i="5"/>
  <c r="H628" i="5"/>
  <c r="R627" i="5"/>
  <c r="R626" i="5"/>
  <c r="I626" i="5"/>
  <c r="H626" i="5"/>
  <c r="R625" i="5"/>
  <c r="R624" i="5"/>
  <c r="I624" i="5"/>
  <c r="H624" i="5"/>
  <c r="R623" i="5"/>
  <c r="R622" i="5"/>
  <c r="I622" i="5"/>
  <c r="H622" i="5"/>
  <c r="R621" i="5"/>
  <c r="R620" i="5"/>
  <c r="I620" i="5"/>
  <c r="H620" i="5"/>
  <c r="R619" i="5"/>
  <c r="R618" i="5"/>
  <c r="I618" i="5"/>
  <c r="H618" i="5"/>
  <c r="R617" i="5"/>
  <c r="R616" i="5"/>
  <c r="I616" i="5"/>
  <c r="H616" i="5"/>
  <c r="R615" i="5"/>
  <c r="R614" i="5"/>
  <c r="I614" i="5"/>
  <c r="H614" i="5"/>
  <c r="R613" i="5"/>
  <c r="R612" i="5"/>
  <c r="I612" i="5"/>
  <c r="H612" i="5"/>
  <c r="R611" i="5"/>
  <c r="R610" i="5"/>
  <c r="I610" i="5"/>
  <c r="H610" i="5"/>
  <c r="R609" i="5"/>
  <c r="R608" i="5"/>
  <c r="I608" i="5"/>
  <c r="H608" i="5"/>
  <c r="R607" i="5"/>
  <c r="R606" i="5"/>
  <c r="I606" i="5"/>
  <c r="H606" i="5"/>
  <c r="R605" i="5"/>
  <c r="R604" i="5"/>
  <c r="I604" i="5"/>
  <c r="H604" i="5"/>
  <c r="R603" i="5"/>
  <c r="R602" i="5"/>
  <c r="I602" i="5"/>
  <c r="H602" i="5"/>
  <c r="R601" i="5"/>
  <c r="R600" i="5"/>
  <c r="I600" i="5"/>
  <c r="H600" i="5"/>
  <c r="R599" i="5"/>
  <c r="R598" i="5"/>
  <c r="I598" i="5"/>
  <c r="H598" i="5"/>
  <c r="R597" i="5"/>
  <c r="R596" i="5"/>
  <c r="I596" i="5"/>
  <c r="H596" i="5"/>
  <c r="R595" i="5"/>
  <c r="R594" i="5"/>
  <c r="I594" i="5"/>
  <c r="H594" i="5"/>
  <c r="R593" i="5"/>
  <c r="R592" i="5"/>
  <c r="I592" i="5"/>
  <c r="H592" i="5"/>
  <c r="R591" i="5"/>
  <c r="R590" i="5"/>
  <c r="I590" i="5"/>
  <c r="H590" i="5"/>
  <c r="R589" i="5"/>
  <c r="R588" i="5"/>
  <c r="I588" i="5"/>
  <c r="H588" i="5"/>
  <c r="R587" i="5"/>
  <c r="R586" i="5"/>
  <c r="I586" i="5"/>
  <c r="H586" i="5"/>
  <c r="R585" i="5"/>
  <c r="R584" i="5"/>
  <c r="I584" i="5"/>
  <c r="H584" i="5"/>
  <c r="R583" i="5"/>
  <c r="R582" i="5"/>
  <c r="I582" i="5"/>
  <c r="H582" i="5"/>
  <c r="R581" i="5"/>
  <c r="R580" i="5"/>
  <c r="I580" i="5"/>
  <c r="H580" i="5"/>
  <c r="R579" i="5"/>
  <c r="R578" i="5"/>
  <c r="I578" i="5"/>
  <c r="H578" i="5"/>
  <c r="R577" i="5"/>
  <c r="R576" i="5"/>
  <c r="I576" i="5"/>
  <c r="H576" i="5"/>
  <c r="R575" i="5"/>
  <c r="R574" i="5"/>
  <c r="I574" i="5"/>
  <c r="H574" i="5"/>
  <c r="R573" i="5"/>
  <c r="R572" i="5"/>
  <c r="I572" i="5"/>
  <c r="H572" i="5"/>
  <c r="R571" i="5"/>
  <c r="R570" i="5"/>
  <c r="I570" i="5"/>
  <c r="H570" i="5"/>
  <c r="R569" i="5"/>
  <c r="R568" i="5"/>
  <c r="Q568" i="5"/>
  <c r="O568" i="5"/>
  <c r="I568" i="5"/>
  <c r="H568" i="5"/>
  <c r="E568" i="5"/>
  <c r="R567" i="5"/>
  <c r="R566" i="5"/>
  <c r="Q566" i="5"/>
  <c r="O566" i="5"/>
  <c r="I566" i="5"/>
  <c r="H566" i="5"/>
  <c r="E566" i="5"/>
  <c r="R565" i="5"/>
  <c r="R564" i="5"/>
  <c r="Q564" i="5"/>
  <c r="O564" i="5"/>
  <c r="I564" i="5"/>
  <c r="H564" i="5"/>
  <c r="E564" i="5"/>
  <c r="R563" i="5"/>
  <c r="R562" i="5"/>
  <c r="Q562" i="5"/>
  <c r="O562" i="5"/>
  <c r="I562" i="5"/>
  <c r="H562" i="5"/>
  <c r="E562" i="5"/>
  <c r="R561" i="5"/>
  <c r="R560" i="5"/>
  <c r="Q560" i="5"/>
  <c r="O560" i="5"/>
  <c r="I560" i="5"/>
  <c r="H560" i="5"/>
  <c r="E560" i="5"/>
  <c r="R559" i="5"/>
  <c r="R558" i="5"/>
  <c r="N558" i="5"/>
  <c r="Q558" i="5" s="1"/>
  <c r="I558" i="5"/>
  <c r="H558" i="5"/>
  <c r="E558" i="5"/>
  <c r="R557" i="5"/>
  <c r="R556" i="5"/>
  <c r="Q556" i="5"/>
  <c r="O556" i="5"/>
  <c r="I556" i="5"/>
  <c r="H556" i="5"/>
  <c r="E556" i="5"/>
  <c r="R555" i="5"/>
  <c r="R554" i="5"/>
  <c r="N554" i="5"/>
  <c r="Q554" i="5" s="1"/>
  <c r="I554" i="5"/>
  <c r="H554" i="5"/>
  <c r="E554" i="5"/>
  <c r="R553" i="5"/>
  <c r="R552" i="5"/>
  <c r="Q552" i="5"/>
  <c r="O552" i="5"/>
  <c r="I552" i="5"/>
  <c r="H552" i="5"/>
  <c r="E552" i="5"/>
  <c r="R551" i="5"/>
  <c r="R550" i="5"/>
  <c r="N550" i="5"/>
  <c r="I550" i="5"/>
  <c r="H550" i="5"/>
  <c r="E550" i="5"/>
  <c r="R549" i="5"/>
  <c r="R548" i="5"/>
  <c r="N548" i="5"/>
  <c r="I548" i="5"/>
  <c r="H548" i="5"/>
  <c r="E548" i="5"/>
  <c r="R547" i="5"/>
  <c r="R546" i="5"/>
  <c r="N546" i="5"/>
  <c r="I546" i="5"/>
  <c r="H546" i="5"/>
  <c r="E546" i="5"/>
  <c r="R545" i="5"/>
  <c r="R544" i="5"/>
  <c r="N544" i="5"/>
  <c r="I544" i="5"/>
  <c r="H544" i="5"/>
  <c r="E544" i="5"/>
  <c r="R543" i="5"/>
  <c r="R542" i="5"/>
  <c r="R541" i="5"/>
  <c r="R540" i="5"/>
  <c r="N540" i="5"/>
  <c r="Q540" i="5" s="1"/>
  <c r="I540" i="5"/>
  <c r="H540" i="5"/>
  <c r="E540" i="5"/>
  <c r="R539" i="5"/>
  <c r="R538" i="5"/>
  <c r="N538" i="5"/>
  <c r="Q538" i="5" s="1"/>
  <c r="I538" i="5"/>
  <c r="H538" i="5"/>
  <c r="E538" i="5"/>
  <c r="R537" i="5"/>
  <c r="R536" i="5"/>
  <c r="N536" i="5"/>
  <c r="Q536" i="5" s="1"/>
  <c r="I536" i="5"/>
  <c r="H536" i="5"/>
  <c r="E536" i="5"/>
  <c r="R535" i="5"/>
  <c r="R534" i="5"/>
  <c r="N534" i="5"/>
  <c r="Q534" i="5" s="1"/>
  <c r="I534" i="5"/>
  <c r="H534" i="5"/>
  <c r="E534" i="5"/>
  <c r="R533" i="5"/>
  <c r="R532" i="5"/>
  <c r="R531" i="5"/>
  <c r="R530" i="5"/>
  <c r="R529" i="5"/>
  <c r="R528" i="5"/>
  <c r="R527" i="5"/>
  <c r="R526" i="5"/>
  <c r="R525" i="5"/>
  <c r="R524" i="5"/>
  <c r="R523" i="5"/>
  <c r="R522" i="5"/>
  <c r="R521" i="5"/>
  <c r="R520" i="5"/>
  <c r="R519" i="5"/>
  <c r="R518" i="5"/>
  <c r="R517" i="5"/>
  <c r="R516" i="5"/>
  <c r="R515" i="5"/>
  <c r="R514" i="5"/>
  <c r="R513" i="5"/>
  <c r="R512" i="5"/>
  <c r="R511" i="5"/>
  <c r="R510" i="5"/>
  <c r="R509" i="5"/>
  <c r="R508" i="5"/>
  <c r="R507" i="5"/>
  <c r="R506" i="5"/>
  <c r="N506" i="5"/>
  <c r="I506" i="5"/>
  <c r="H506" i="5"/>
  <c r="E506" i="5"/>
  <c r="R505" i="5"/>
  <c r="R504" i="5"/>
  <c r="N504" i="5"/>
  <c r="I504" i="5"/>
  <c r="H504" i="5"/>
  <c r="E504" i="5"/>
  <c r="R503" i="5"/>
  <c r="R502" i="5"/>
  <c r="N502" i="5"/>
  <c r="I502" i="5"/>
  <c r="H502" i="5"/>
  <c r="E502" i="5"/>
  <c r="R501" i="5"/>
  <c r="R500" i="5"/>
  <c r="N500" i="5"/>
  <c r="I500" i="5"/>
  <c r="H500" i="5"/>
  <c r="E500" i="5"/>
  <c r="R499" i="5"/>
  <c r="R498" i="5"/>
  <c r="N498" i="5"/>
  <c r="I498" i="5"/>
  <c r="H498" i="5"/>
  <c r="E498" i="5"/>
  <c r="R497" i="5"/>
  <c r="R496" i="5"/>
  <c r="N496" i="5"/>
  <c r="I496" i="5"/>
  <c r="H496" i="5"/>
  <c r="E496" i="5"/>
  <c r="R495" i="5"/>
  <c r="R494" i="5"/>
  <c r="N494" i="5"/>
  <c r="I494" i="5"/>
  <c r="H494" i="5"/>
  <c r="E494" i="5"/>
  <c r="R493" i="5"/>
  <c r="R492" i="5"/>
  <c r="N492" i="5"/>
  <c r="I492" i="5"/>
  <c r="H492" i="5"/>
  <c r="E492" i="5"/>
  <c r="R491" i="5"/>
  <c r="R490" i="5"/>
  <c r="N490" i="5"/>
  <c r="I490" i="5"/>
  <c r="H490" i="5"/>
  <c r="E490" i="5"/>
  <c r="R489" i="5"/>
  <c r="R488" i="5"/>
  <c r="N488" i="5"/>
  <c r="I488" i="5"/>
  <c r="H488" i="5"/>
  <c r="E488" i="5"/>
  <c r="R487" i="5"/>
  <c r="R486" i="5"/>
  <c r="N486" i="5"/>
  <c r="I486" i="5"/>
  <c r="H486" i="5"/>
  <c r="E486" i="5"/>
  <c r="R485" i="5"/>
  <c r="R484" i="5"/>
  <c r="N484" i="5"/>
  <c r="I484" i="5"/>
  <c r="H484" i="5"/>
  <c r="E484" i="5"/>
  <c r="R483" i="5"/>
  <c r="R482" i="5"/>
  <c r="N482" i="5"/>
  <c r="I482" i="5"/>
  <c r="H482" i="5"/>
  <c r="E482" i="5"/>
  <c r="R481" i="5"/>
  <c r="R480" i="5"/>
  <c r="N480" i="5"/>
  <c r="I480" i="5"/>
  <c r="H480" i="5"/>
  <c r="E480" i="5"/>
  <c r="R479" i="5"/>
  <c r="R478" i="5"/>
  <c r="N478" i="5"/>
  <c r="I478" i="5"/>
  <c r="H478" i="5"/>
  <c r="E478" i="5"/>
  <c r="R477" i="5"/>
  <c r="R476" i="5"/>
  <c r="N476" i="5"/>
  <c r="I476" i="5"/>
  <c r="H476" i="5"/>
  <c r="E476" i="5"/>
  <c r="R475" i="5"/>
  <c r="R474" i="5"/>
  <c r="N474" i="5"/>
  <c r="I474" i="5"/>
  <c r="H474" i="5"/>
  <c r="E474" i="5"/>
  <c r="R473" i="5"/>
  <c r="R472" i="5"/>
  <c r="N472" i="5"/>
  <c r="I472" i="5"/>
  <c r="H472" i="5"/>
  <c r="E472" i="5"/>
  <c r="R471" i="5"/>
  <c r="R470" i="5"/>
  <c r="N470" i="5"/>
  <c r="I470" i="5"/>
  <c r="H470" i="5"/>
  <c r="E470" i="5"/>
  <c r="R469" i="5"/>
  <c r="R468" i="5"/>
  <c r="N468" i="5"/>
  <c r="I468" i="5"/>
  <c r="H468" i="5"/>
  <c r="E468" i="5"/>
  <c r="R467" i="5"/>
  <c r="R466" i="5"/>
  <c r="N466" i="5"/>
  <c r="I466" i="5"/>
  <c r="H466" i="5"/>
  <c r="E466" i="5"/>
  <c r="R465" i="5"/>
  <c r="R464" i="5"/>
  <c r="N464" i="5"/>
  <c r="I464" i="5"/>
  <c r="H464" i="5"/>
  <c r="E464" i="5"/>
  <c r="R463" i="5"/>
  <c r="R462" i="5"/>
  <c r="N462" i="5"/>
  <c r="I462" i="5"/>
  <c r="H462" i="5"/>
  <c r="E462" i="5"/>
  <c r="R461" i="5"/>
  <c r="R460" i="5"/>
  <c r="N460" i="5"/>
  <c r="I460" i="5"/>
  <c r="H460" i="5"/>
  <c r="E460" i="5"/>
  <c r="R459" i="5"/>
  <c r="R458" i="5"/>
  <c r="N458" i="5"/>
  <c r="I458" i="5"/>
  <c r="H458" i="5"/>
  <c r="E458" i="5"/>
  <c r="R457" i="5"/>
  <c r="R456" i="5"/>
  <c r="N456" i="5"/>
  <c r="I456" i="5"/>
  <c r="H456" i="5"/>
  <c r="E456" i="5"/>
  <c r="R455" i="5"/>
  <c r="R454" i="5"/>
  <c r="N454" i="5"/>
  <c r="I454" i="5"/>
  <c r="H454" i="5"/>
  <c r="E454" i="5"/>
  <c r="R453" i="5"/>
  <c r="R452" i="5"/>
  <c r="N452" i="5"/>
  <c r="I452" i="5"/>
  <c r="H452" i="5"/>
  <c r="E452" i="5"/>
  <c r="R451" i="5"/>
  <c r="R450" i="5"/>
  <c r="N450" i="5"/>
  <c r="I450" i="5"/>
  <c r="H450" i="5"/>
  <c r="E450" i="5"/>
  <c r="R449" i="5"/>
  <c r="R448" i="5"/>
  <c r="N448" i="5"/>
  <c r="I448" i="5"/>
  <c r="H448" i="5"/>
  <c r="E448" i="5"/>
  <c r="R447" i="5"/>
  <c r="R446" i="5"/>
  <c r="N446" i="5"/>
  <c r="I446" i="5"/>
  <c r="H446" i="5"/>
  <c r="E446" i="5"/>
  <c r="R445" i="5"/>
  <c r="R444" i="5"/>
  <c r="N444" i="5"/>
  <c r="I444" i="5"/>
  <c r="H444" i="5"/>
  <c r="E444" i="5"/>
  <c r="R443" i="5"/>
  <c r="R442" i="5"/>
  <c r="N442" i="5"/>
  <c r="I442" i="5"/>
  <c r="H442" i="5"/>
  <c r="E442" i="5"/>
  <c r="R441" i="5"/>
  <c r="R440" i="5"/>
  <c r="N440" i="5"/>
  <c r="I440" i="5"/>
  <c r="H440" i="5"/>
  <c r="E440" i="5"/>
  <c r="R439" i="5"/>
  <c r="R438" i="5"/>
  <c r="N438" i="5"/>
  <c r="I438" i="5"/>
  <c r="H438" i="5"/>
  <c r="E438" i="5"/>
  <c r="R437" i="5"/>
  <c r="R436" i="5"/>
  <c r="N436" i="5"/>
  <c r="I436" i="5"/>
  <c r="H436" i="5"/>
  <c r="E436" i="5"/>
  <c r="R435" i="5"/>
  <c r="R434" i="5"/>
  <c r="N434" i="5"/>
  <c r="I434" i="5"/>
  <c r="H434" i="5"/>
  <c r="E434" i="5"/>
  <c r="R433" i="5"/>
  <c r="R432" i="5"/>
  <c r="N432" i="5"/>
  <c r="I432" i="5"/>
  <c r="H432" i="5"/>
  <c r="E432" i="5"/>
  <c r="R431" i="5"/>
  <c r="R430" i="5"/>
  <c r="N430" i="5"/>
  <c r="I430" i="5"/>
  <c r="H430" i="5"/>
  <c r="E430" i="5"/>
  <c r="R429" i="5"/>
  <c r="R428" i="5"/>
  <c r="N428" i="5"/>
  <c r="I428" i="5"/>
  <c r="H428" i="5"/>
  <c r="E428" i="5"/>
  <c r="R427" i="5"/>
  <c r="R426" i="5"/>
  <c r="N426" i="5"/>
  <c r="I426" i="5"/>
  <c r="H426" i="5"/>
  <c r="E426" i="5"/>
  <c r="R425" i="5"/>
  <c r="R424" i="5"/>
  <c r="N424" i="5"/>
  <c r="I424" i="5"/>
  <c r="H424" i="5"/>
  <c r="E424" i="5"/>
  <c r="R423" i="5"/>
  <c r="R422" i="5"/>
  <c r="N422" i="5"/>
  <c r="I422" i="5"/>
  <c r="H422" i="5"/>
  <c r="E422" i="5"/>
  <c r="R421" i="5"/>
  <c r="R420" i="5"/>
  <c r="N420" i="5"/>
  <c r="I420" i="5"/>
  <c r="H420" i="5"/>
  <c r="E420" i="5"/>
  <c r="R419" i="5"/>
  <c r="R418" i="5"/>
  <c r="N418" i="5"/>
  <c r="I418" i="5"/>
  <c r="H418" i="5"/>
  <c r="E418" i="5"/>
  <c r="R417" i="5"/>
  <c r="R416" i="5"/>
  <c r="N416" i="5"/>
  <c r="I416" i="5"/>
  <c r="H416" i="5"/>
  <c r="E416" i="5"/>
  <c r="R415" i="5"/>
  <c r="R414" i="5"/>
  <c r="N414" i="5"/>
  <c r="I414" i="5"/>
  <c r="H414" i="5"/>
  <c r="E414" i="5"/>
  <c r="R413" i="5"/>
  <c r="R412" i="5"/>
  <c r="N412" i="5"/>
  <c r="I412" i="5"/>
  <c r="H412" i="5"/>
  <c r="E412" i="5"/>
  <c r="R411" i="5"/>
  <c r="R410" i="5"/>
  <c r="N410" i="5"/>
  <c r="I410" i="5"/>
  <c r="H410" i="5"/>
  <c r="E410" i="5"/>
  <c r="R409" i="5"/>
  <c r="R408" i="5"/>
  <c r="N408" i="5"/>
  <c r="I408" i="5"/>
  <c r="H408" i="5"/>
  <c r="E408" i="5"/>
  <c r="R407" i="5"/>
  <c r="R406" i="5"/>
  <c r="N406" i="5"/>
  <c r="I406" i="5"/>
  <c r="H406" i="5"/>
  <c r="E406" i="5"/>
  <c r="R405" i="5"/>
  <c r="N405" i="5"/>
  <c r="O405" i="5" s="1"/>
  <c r="I405" i="5"/>
  <c r="H405" i="5"/>
  <c r="E405" i="5"/>
  <c r="R404" i="5"/>
  <c r="R403" i="5"/>
  <c r="N403" i="5"/>
  <c r="Q403" i="5" s="1"/>
  <c r="I403" i="5"/>
  <c r="H403" i="5"/>
  <c r="E403" i="5"/>
  <c r="R402" i="5"/>
  <c r="N402" i="5"/>
  <c r="Q402" i="5" s="1"/>
  <c r="I402" i="5"/>
  <c r="H402" i="5"/>
  <c r="E402" i="5"/>
  <c r="R401" i="5"/>
  <c r="R400" i="5"/>
  <c r="N400" i="5"/>
  <c r="Q400" i="5" s="1"/>
  <c r="I400" i="5"/>
  <c r="H400" i="5"/>
  <c r="E400" i="5"/>
  <c r="R399" i="5"/>
  <c r="N399" i="5"/>
  <c r="Q399" i="5" s="1"/>
  <c r="I399" i="5"/>
  <c r="H399" i="5"/>
  <c r="E399" i="5"/>
  <c r="R398" i="5"/>
  <c r="R397" i="5"/>
  <c r="N397" i="5"/>
  <c r="Q397" i="5" s="1"/>
  <c r="I397" i="5"/>
  <c r="H397" i="5"/>
  <c r="E397" i="5"/>
  <c r="R396" i="5"/>
  <c r="N396" i="5"/>
  <c r="I396" i="5"/>
  <c r="H396" i="5"/>
  <c r="E396" i="5"/>
  <c r="R395" i="5"/>
  <c r="R394" i="5"/>
  <c r="N394" i="5"/>
  <c r="I394" i="5"/>
  <c r="H394" i="5"/>
  <c r="E394" i="5"/>
  <c r="R393" i="5"/>
  <c r="N393" i="5"/>
  <c r="Q393" i="5" s="1"/>
  <c r="I393" i="5"/>
  <c r="H393" i="5"/>
  <c r="E393" i="5"/>
  <c r="R392" i="5"/>
  <c r="N392" i="5"/>
  <c r="Q392" i="5" s="1"/>
  <c r="I392" i="5"/>
  <c r="H392" i="5"/>
  <c r="E392" i="5"/>
  <c r="R391" i="5"/>
  <c r="R390" i="5"/>
  <c r="N390" i="5"/>
  <c r="O390" i="5" s="1"/>
  <c r="I390" i="5"/>
  <c r="H390" i="5"/>
  <c r="E390" i="5"/>
  <c r="R389" i="5"/>
  <c r="N389" i="5"/>
  <c r="Q389" i="5" s="1"/>
  <c r="I389" i="5"/>
  <c r="H389" i="5"/>
  <c r="E389" i="5"/>
  <c r="R388" i="5"/>
  <c r="R387" i="5"/>
  <c r="N387" i="5"/>
  <c r="Q387" i="5" s="1"/>
  <c r="I387" i="5"/>
  <c r="H387" i="5"/>
  <c r="E387" i="5"/>
  <c r="R386" i="5"/>
  <c r="N386" i="5"/>
  <c r="I386" i="5"/>
  <c r="H386" i="5"/>
  <c r="E386" i="5"/>
  <c r="R385" i="5"/>
  <c r="R384" i="5"/>
  <c r="N384" i="5"/>
  <c r="I384" i="5"/>
  <c r="H384" i="5"/>
  <c r="E384" i="5"/>
  <c r="R383" i="5"/>
  <c r="N383" i="5"/>
  <c r="O383" i="5" s="1"/>
  <c r="I383" i="5"/>
  <c r="H383" i="5"/>
  <c r="E383" i="5"/>
  <c r="R382" i="5"/>
  <c r="R381" i="5"/>
  <c r="N381" i="5"/>
  <c r="I381" i="5"/>
  <c r="H381" i="5"/>
  <c r="E381" i="5"/>
  <c r="R380" i="5"/>
  <c r="N380" i="5"/>
  <c r="Q380" i="5" s="1"/>
  <c r="I380" i="5"/>
  <c r="H380" i="5"/>
  <c r="E380" i="5"/>
  <c r="R379" i="5"/>
  <c r="R378" i="5"/>
  <c r="N378" i="5"/>
  <c r="Q378" i="5" s="1"/>
  <c r="I378" i="5"/>
  <c r="H378" i="5"/>
  <c r="E378" i="5"/>
  <c r="R377" i="5"/>
  <c r="R376" i="5"/>
  <c r="N376" i="5"/>
  <c r="Q376" i="5" s="1"/>
  <c r="I376" i="5"/>
  <c r="H376" i="5"/>
  <c r="E376" i="5"/>
  <c r="R375" i="5"/>
  <c r="N375" i="5"/>
  <c r="Q375" i="5" s="1"/>
  <c r="I375" i="5"/>
  <c r="H375" i="5"/>
  <c r="E375" i="5"/>
  <c r="R374" i="5"/>
  <c r="N374" i="5"/>
  <c r="I374" i="5"/>
  <c r="H374" i="5"/>
  <c r="E374" i="5"/>
  <c r="R373" i="5"/>
  <c r="R372" i="5"/>
  <c r="N372" i="5"/>
  <c r="I372" i="5"/>
  <c r="H372" i="5"/>
  <c r="E372" i="5"/>
  <c r="R371" i="5"/>
  <c r="N371" i="5"/>
  <c r="I371" i="5"/>
  <c r="H371" i="5"/>
  <c r="E371" i="5"/>
  <c r="R370" i="5"/>
  <c r="R369" i="5"/>
  <c r="N369" i="5"/>
  <c r="Q369" i="5" s="1"/>
  <c r="I369" i="5"/>
  <c r="H369" i="5"/>
  <c r="E369" i="5"/>
  <c r="R368" i="5"/>
  <c r="N368" i="5"/>
  <c r="Q368" i="5" s="1"/>
  <c r="I368" i="5"/>
  <c r="H368" i="5"/>
  <c r="E368" i="5"/>
  <c r="R367" i="5"/>
  <c r="R366" i="5"/>
  <c r="N366" i="5"/>
  <c r="Q366" i="5" s="1"/>
  <c r="I366" i="5"/>
  <c r="H366" i="5"/>
  <c r="E366" i="5"/>
  <c r="R365" i="5"/>
  <c r="N365" i="5"/>
  <c r="Q365" i="5" s="1"/>
  <c r="I365" i="5"/>
  <c r="H365" i="5"/>
  <c r="E365" i="5"/>
  <c r="R364" i="5"/>
  <c r="N364" i="5"/>
  <c r="I364" i="5"/>
  <c r="H364" i="5"/>
  <c r="E364" i="5"/>
  <c r="R363" i="5"/>
  <c r="N363" i="5"/>
  <c r="Q363" i="5" s="1"/>
  <c r="I363" i="5"/>
  <c r="H363" i="5"/>
  <c r="E363" i="5"/>
  <c r="R362" i="5"/>
  <c r="R361" i="5"/>
  <c r="N361" i="5"/>
  <c r="Q361" i="5" s="1"/>
  <c r="I361" i="5"/>
  <c r="H361" i="5"/>
  <c r="E361" i="5"/>
  <c r="R360" i="5"/>
  <c r="R359" i="5"/>
  <c r="N359" i="5"/>
  <c r="I359" i="5"/>
  <c r="H359" i="5"/>
  <c r="E359" i="5"/>
  <c r="R358" i="5"/>
  <c r="N358" i="5"/>
  <c r="Q358" i="5" s="1"/>
  <c r="I358" i="5"/>
  <c r="H358" i="5"/>
  <c r="E358" i="5"/>
  <c r="R357" i="5"/>
  <c r="R356" i="5"/>
  <c r="H356" i="5"/>
  <c r="E356" i="5"/>
  <c r="R355" i="5"/>
  <c r="N355" i="5"/>
  <c r="Q355" i="5" s="1"/>
  <c r="I355" i="5"/>
  <c r="H355" i="5"/>
  <c r="E355" i="5"/>
  <c r="R354" i="5"/>
  <c r="R353" i="5"/>
  <c r="N353" i="5"/>
  <c r="Q353" i="5" s="1"/>
  <c r="I353" i="5"/>
  <c r="H353" i="5"/>
  <c r="E353" i="5"/>
  <c r="R352" i="5"/>
  <c r="N352" i="5"/>
  <c r="I352" i="5"/>
  <c r="H352" i="5"/>
  <c r="E352" i="5"/>
  <c r="R351" i="5"/>
  <c r="R350" i="5"/>
  <c r="N350" i="5"/>
  <c r="I350" i="5"/>
  <c r="H350" i="5"/>
  <c r="E350" i="5"/>
  <c r="R349" i="5"/>
  <c r="N349" i="5"/>
  <c r="Q349" i="5" s="1"/>
  <c r="I349" i="5"/>
  <c r="H349" i="5"/>
  <c r="E349" i="5"/>
  <c r="R348" i="5"/>
  <c r="R347" i="5"/>
  <c r="N347" i="5"/>
  <c r="Q347" i="5" s="1"/>
  <c r="I347" i="5"/>
  <c r="H347" i="5"/>
  <c r="E347" i="5"/>
  <c r="R346" i="5"/>
  <c r="N346" i="5"/>
  <c r="Q346" i="5" s="1"/>
  <c r="I346" i="5"/>
  <c r="H346" i="5"/>
  <c r="E346" i="5"/>
  <c r="R345" i="5"/>
  <c r="N345" i="5"/>
  <c r="Q345" i="5" s="1"/>
  <c r="I345" i="5"/>
  <c r="H345" i="5"/>
  <c r="E345" i="5"/>
  <c r="R344" i="5"/>
  <c r="R343" i="5"/>
  <c r="N343" i="5"/>
  <c r="Q343" i="5" s="1"/>
  <c r="I343" i="5"/>
  <c r="H343" i="5"/>
  <c r="E343" i="5"/>
  <c r="R342" i="5"/>
  <c r="R341" i="5"/>
  <c r="N341" i="5"/>
  <c r="Q341" i="5" s="1"/>
  <c r="I341" i="5"/>
  <c r="H341" i="5"/>
  <c r="E341" i="5"/>
  <c r="R340" i="5"/>
  <c r="N340" i="5"/>
  <c r="I340" i="5"/>
  <c r="H340" i="5"/>
  <c r="E340" i="5"/>
  <c r="R339" i="5"/>
  <c r="R338" i="5"/>
  <c r="N338" i="5"/>
  <c r="I338" i="5"/>
  <c r="H338" i="5"/>
  <c r="E338" i="5"/>
  <c r="R337" i="5"/>
  <c r="N337" i="5"/>
  <c r="O337" i="5" s="1"/>
  <c r="I337" i="5"/>
  <c r="H337" i="5"/>
  <c r="E337" i="5"/>
  <c r="R336" i="5"/>
  <c r="R335" i="5"/>
  <c r="N335" i="5"/>
  <c r="I335" i="5"/>
  <c r="H335" i="5"/>
  <c r="E335" i="5"/>
  <c r="R334" i="5"/>
  <c r="N334" i="5"/>
  <c r="Q334" i="5" s="1"/>
  <c r="I334" i="5"/>
  <c r="H334" i="5"/>
  <c r="E334" i="5"/>
  <c r="R333" i="5"/>
  <c r="R332" i="5"/>
  <c r="N332" i="5"/>
  <c r="Q332" i="5" s="1"/>
  <c r="I332" i="5"/>
  <c r="H332" i="5"/>
  <c r="E332" i="5"/>
  <c r="R331" i="5"/>
  <c r="N331" i="5"/>
  <c r="Q331" i="5" s="1"/>
  <c r="I331" i="5"/>
  <c r="H331" i="5"/>
  <c r="E331" i="5"/>
  <c r="R330" i="5"/>
  <c r="R329" i="5"/>
  <c r="N329" i="5"/>
  <c r="Q329" i="5" s="1"/>
  <c r="I329" i="5"/>
  <c r="H329" i="5"/>
  <c r="E329" i="5"/>
  <c r="R328" i="5"/>
  <c r="N328" i="5"/>
  <c r="I328" i="5"/>
  <c r="H328" i="5"/>
  <c r="E328" i="5"/>
  <c r="R327" i="5"/>
  <c r="N327" i="5"/>
  <c r="O327" i="5" s="1"/>
  <c r="I327" i="5"/>
  <c r="H327" i="5"/>
  <c r="E327" i="5"/>
  <c r="R326" i="5"/>
  <c r="R325" i="5"/>
  <c r="N325" i="5"/>
  <c r="O325" i="5" s="1"/>
  <c r="I325" i="5"/>
  <c r="H325" i="5"/>
  <c r="E325" i="5"/>
  <c r="R324" i="5"/>
  <c r="N324" i="5"/>
  <c r="Q324" i="5" s="1"/>
  <c r="I324" i="5"/>
  <c r="H324" i="5"/>
  <c r="E324" i="5"/>
  <c r="R323" i="5"/>
  <c r="R322" i="5"/>
  <c r="N322" i="5"/>
  <c r="Q322" i="5" s="1"/>
  <c r="I322" i="5"/>
  <c r="H322" i="5"/>
  <c r="E322" i="5"/>
  <c r="R321" i="5"/>
  <c r="N321" i="5"/>
  <c r="Q321" i="5" s="1"/>
  <c r="I321" i="5"/>
  <c r="H321" i="5"/>
  <c r="E321" i="5"/>
  <c r="R320" i="5"/>
  <c r="N320" i="5"/>
  <c r="I320" i="5"/>
  <c r="H320" i="5"/>
  <c r="E320" i="5"/>
  <c r="R319" i="5"/>
  <c r="R318" i="5"/>
  <c r="I318" i="5"/>
  <c r="H318" i="5"/>
  <c r="E318" i="5"/>
  <c r="R317" i="5"/>
  <c r="N317" i="5"/>
  <c r="I317" i="5"/>
  <c r="H317" i="5"/>
  <c r="E317" i="5"/>
  <c r="R316" i="5"/>
  <c r="R315" i="5"/>
  <c r="N315" i="5"/>
  <c r="I315" i="5"/>
  <c r="H315" i="5"/>
  <c r="E315" i="5"/>
  <c r="R314" i="5"/>
  <c r="N314" i="5"/>
  <c r="O314" i="5" s="1"/>
  <c r="I314" i="5"/>
  <c r="H314" i="5"/>
  <c r="E314" i="5"/>
  <c r="R313" i="5"/>
  <c r="N313" i="5"/>
  <c r="Q313" i="5" s="1"/>
  <c r="I313" i="5"/>
  <c r="H313" i="5"/>
  <c r="E313" i="5"/>
  <c r="G312" i="5"/>
  <c r="F312" i="5"/>
  <c r="R312" i="5" s="1"/>
  <c r="R311" i="5"/>
  <c r="N311" i="5"/>
  <c r="I311" i="5"/>
  <c r="H311" i="5"/>
  <c r="E311" i="5"/>
  <c r="R310" i="5"/>
  <c r="N310" i="5"/>
  <c r="Q310" i="5" s="1"/>
  <c r="I310" i="5"/>
  <c r="H310" i="5"/>
  <c r="E310" i="5"/>
  <c r="R309" i="5"/>
  <c r="R308" i="5"/>
  <c r="N308" i="5"/>
  <c r="Q308" i="5" s="1"/>
  <c r="I308" i="5"/>
  <c r="H308" i="5"/>
  <c r="E308" i="5"/>
  <c r="R307" i="5"/>
  <c r="N307" i="5"/>
  <c r="O307" i="5" s="1"/>
  <c r="I307" i="5"/>
  <c r="H307" i="5"/>
  <c r="E307" i="5"/>
  <c r="R306" i="5"/>
  <c r="N306" i="5"/>
  <c r="Q306" i="5" s="1"/>
  <c r="I306" i="5"/>
  <c r="H306" i="5"/>
  <c r="E306" i="5"/>
  <c r="R305" i="5"/>
  <c r="R304" i="5"/>
  <c r="N304" i="5"/>
  <c r="I304" i="5"/>
  <c r="H304" i="5"/>
  <c r="E304" i="5"/>
  <c r="R303" i="5"/>
  <c r="N303" i="5"/>
  <c r="I303" i="5"/>
  <c r="H303" i="5"/>
  <c r="E303" i="5"/>
  <c r="R302" i="5"/>
  <c r="R301" i="5"/>
  <c r="N301" i="5"/>
  <c r="I301" i="5"/>
  <c r="H301" i="5"/>
  <c r="E301" i="5"/>
  <c r="R300" i="5"/>
  <c r="N300" i="5"/>
  <c r="Q300" i="5" s="1"/>
  <c r="I300" i="5"/>
  <c r="H300" i="5"/>
  <c r="E300" i="5"/>
  <c r="R299" i="5"/>
  <c r="R298" i="5"/>
  <c r="N298" i="5"/>
  <c r="O298" i="5" s="1"/>
  <c r="I298" i="5"/>
  <c r="H298" i="5"/>
  <c r="E298" i="5"/>
  <c r="R297" i="5"/>
  <c r="N297" i="5"/>
  <c r="O297" i="5" s="1"/>
  <c r="I297" i="5"/>
  <c r="H297" i="5"/>
  <c r="E297" i="5"/>
  <c r="R296" i="5"/>
  <c r="R295" i="5"/>
  <c r="N295" i="5"/>
  <c r="I295" i="5"/>
  <c r="H295" i="5"/>
  <c r="E295" i="5"/>
  <c r="R294" i="5"/>
  <c r="N294" i="5"/>
  <c r="Q294" i="5" s="1"/>
  <c r="I294" i="5"/>
  <c r="H294" i="5"/>
  <c r="E294" i="5"/>
  <c r="R293" i="5"/>
  <c r="R292" i="5"/>
  <c r="N292" i="5"/>
  <c r="I292" i="5"/>
  <c r="H292" i="5"/>
  <c r="E292" i="5"/>
  <c r="R291" i="5"/>
  <c r="N291" i="5"/>
  <c r="I291" i="5"/>
  <c r="H291" i="5"/>
  <c r="E291" i="5"/>
  <c r="R290" i="5"/>
  <c r="R289" i="5"/>
  <c r="N289" i="5"/>
  <c r="I289" i="5"/>
  <c r="H289" i="5"/>
  <c r="E289" i="5"/>
  <c r="R288" i="5"/>
  <c r="N288" i="5"/>
  <c r="O288" i="5" s="1"/>
  <c r="I288" i="5"/>
  <c r="H288" i="5"/>
  <c r="E288" i="5"/>
  <c r="R287" i="5"/>
  <c r="R286" i="5"/>
  <c r="N286" i="5"/>
  <c r="O286" i="5" s="1"/>
  <c r="I286" i="5"/>
  <c r="H286" i="5"/>
  <c r="E286" i="5"/>
  <c r="R285" i="5"/>
  <c r="N285" i="5"/>
  <c r="Q285" i="5" s="1"/>
  <c r="I285" i="5"/>
  <c r="H285" i="5"/>
  <c r="E285" i="5"/>
  <c r="R284" i="5"/>
  <c r="R283" i="5"/>
  <c r="N283" i="5"/>
  <c r="Q283" i="5" s="1"/>
  <c r="I283" i="5"/>
  <c r="H283" i="5"/>
  <c r="E283" i="5"/>
  <c r="R282" i="5"/>
  <c r="N282" i="5"/>
  <c r="Q282" i="5" s="1"/>
  <c r="I282" i="5"/>
  <c r="H282" i="5"/>
  <c r="E282" i="5"/>
  <c r="R281" i="5"/>
  <c r="R280" i="5"/>
  <c r="N280" i="5"/>
  <c r="I280" i="5"/>
  <c r="H280" i="5"/>
  <c r="E280" i="5"/>
  <c r="R279" i="5"/>
  <c r="N279" i="5"/>
  <c r="I279" i="5"/>
  <c r="H279" i="5"/>
  <c r="E279" i="5"/>
  <c r="R278" i="5"/>
  <c r="R277" i="5"/>
  <c r="N277" i="5"/>
  <c r="I277" i="5"/>
  <c r="H277" i="5"/>
  <c r="E277" i="5"/>
  <c r="R276" i="5"/>
  <c r="N276" i="5"/>
  <c r="Q276" i="5" s="1"/>
  <c r="I276" i="5"/>
  <c r="H276" i="5"/>
  <c r="E276" i="5"/>
  <c r="R275" i="5"/>
  <c r="N275" i="5"/>
  <c r="O275" i="5" s="1"/>
  <c r="I275" i="5"/>
  <c r="H275" i="5"/>
  <c r="E275" i="5"/>
  <c r="R274" i="5"/>
  <c r="I273" i="5"/>
  <c r="G273" i="5"/>
  <c r="F273" i="5"/>
  <c r="R273" i="5" s="1"/>
  <c r="E273" i="5"/>
  <c r="R272" i="5"/>
  <c r="N272" i="5"/>
  <c r="O272" i="5" s="1"/>
  <c r="I272" i="5"/>
  <c r="H272" i="5"/>
  <c r="E272" i="5"/>
  <c r="R271" i="5"/>
  <c r="R270" i="5"/>
  <c r="N270" i="5"/>
  <c r="O270" i="5" s="1"/>
  <c r="I270" i="5"/>
  <c r="H270" i="5"/>
  <c r="E270" i="5"/>
  <c r="R269" i="5"/>
  <c r="N269" i="5"/>
  <c r="Q269" i="5" s="1"/>
  <c r="I269" i="5"/>
  <c r="H269" i="5"/>
  <c r="E269" i="5"/>
  <c r="R268" i="5"/>
  <c r="I267" i="5"/>
  <c r="G267" i="5"/>
  <c r="F267" i="5"/>
  <c r="R267" i="5" s="1"/>
  <c r="E267" i="5"/>
  <c r="I266" i="5"/>
  <c r="G266" i="5"/>
  <c r="F266" i="5"/>
  <c r="R266" i="5" s="1"/>
  <c r="D266" i="5"/>
  <c r="E266" i="5" s="1"/>
  <c r="R265" i="5"/>
  <c r="R264" i="5"/>
  <c r="N264" i="5"/>
  <c r="Q264" i="5" s="1"/>
  <c r="I264" i="5"/>
  <c r="H264" i="5"/>
  <c r="E264" i="5"/>
  <c r="R263" i="5"/>
  <c r="N263" i="5"/>
  <c r="Q263" i="5" s="1"/>
  <c r="I263" i="5"/>
  <c r="H263" i="5"/>
  <c r="E263" i="5"/>
  <c r="R262" i="5"/>
  <c r="R261" i="5"/>
  <c r="N261" i="5"/>
  <c r="I261" i="5"/>
  <c r="H261" i="5"/>
  <c r="E261" i="5"/>
  <c r="R260" i="5"/>
  <c r="N260" i="5"/>
  <c r="I260" i="5"/>
  <c r="H260" i="5"/>
  <c r="E260" i="5"/>
  <c r="R259" i="5"/>
  <c r="R258" i="5"/>
  <c r="N258" i="5"/>
  <c r="I258" i="5"/>
  <c r="H258" i="5"/>
  <c r="E258" i="5"/>
  <c r="R257" i="5"/>
  <c r="N257" i="5"/>
  <c r="Q257" i="5" s="1"/>
  <c r="I257" i="5"/>
  <c r="H257" i="5"/>
  <c r="E257" i="5"/>
  <c r="R256" i="5"/>
  <c r="R255" i="5"/>
  <c r="N255" i="5"/>
  <c r="Q255" i="5" s="1"/>
  <c r="I255" i="5"/>
  <c r="H255" i="5"/>
  <c r="E255" i="5"/>
  <c r="R254" i="5"/>
  <c r="N254" i="5"/>
  <c r="O254" i="5" s="1"/>
  <c r="I254" i="5"/>
  <c r="H254" i="5"/>
  <c r="E254" i="5"/>
  <c r="R253" i="5"/>
  <c r="N253" i="5"/>
  <c r="Q253" i="5" s="1"/>
  <c r="I253" i="5"/>
  <c r="H253" i="5"/>
  <c r="E253" i="5"/>
  <c r="R252" i="5"/>
  <c r="R251" i="5"/>
  <c r="N251" i="5"/>
  <c r="I251" i="5"/>
  <c r="H251" i="5"/>
  <c r="E251" i="5"/>
  <c r="R250" i="5"/>
  <c r="N250" i="5"/>
  <c r="I250" i="5"/>
  <c r="H250" i="5"/>
  <c r="E250" i="5"/>
  <c r="R249" i="5"/>
  <c r="R248" i="5"/>
  <c r="N248" i="5"/>
  <c r="I248" i="5"/>
  <c r="H248" i="5"/>
  <c r="E248" i="5"/>
  <c r="R247" i="5"/>
  <c r="N247" i="5"/>
  <c r="O247" i="5" s="1"/>
  <c r="I247" i="5"/>
  <c r="H247" i="5"/>
  <c r="E247" i="5"/>
  <c r="R246" i="5"/>
  <c r="R245" i="5"/>
  <c r="N245" i="5"/>
  <c r="O245" i="5" s="1"/>
  <c r="I245" i="5"/>
  <c r="H245" i="5"/>
  <c r="E245" i="5"/>
  <c r="I244" i="5"/>
  <c r="G244" i="5"/>
  <c r="F244" i="5"/>
  <c r="D244" i="5"/>
  <c r="E244" i="5" s="1"/>
  <c r="R243" i="5"/>
  <c r="I242" i="5"/>
  <c r="G242" i="5"/>
  <c r="F242" i="5"/>
  <c r="D242" i="5"/>
  <c r="E242" i="5" s="1"/>
  <c r="R241" i="5"/>
  <c r="I241" i="5"/>
  <c r="G241" i="5"/>
  <c r="N241" i="5" s="1"/>
  <c r="O241" i="5" s="1"/>
  <c r="D241" i="5"/>
  <c r="E241" i="5" s="1"/>
  <c r="R240" i="5"/>
  <c r="R239" i="5"/>
  <c r="N239" i="5"/>
  <c r="I239" i="5"/>
  <c r="H239" i="5"/>
  <c r="E239" i="5"/>
  <c r="R238" i="5"/>
  <c r="N238" i="5"/>
  <c r="I238" i="5"/>
  <c r="H238" i="5"/>
  <c r="E238" i="5"/>
  <c r="R237" i="5"/>
  <c r="N237" i="5"/>
  <c r="Q237" i="5" s="1"/>
  <c r="I237" i="5"/>
  <c r="H237" i="5"/>
  <c r="E237" i="5"/>
  <c r="R236" i="5"/>
  <c r="R235" i="5"/>
  <c r="N235" i="5"/>
  <c r="Q235" i="5" s="1"/>
  <c r="I235" i="5"/>
  <c r="H235" i="5"/>
  <c r="E235" i="5"/>
  <c r="R234" i="5"/>
  <c r="N234" i="5"/>
  <c r="O234" i="5" s="1"/>
  <c r="I234" i="5"/>
  <c r="H234" i="5"/>
  <c r="E234" i="5"/>
  <c r="R233" i="5"/>
  <c r="R232" i="5"/>
  <c r="N232" i="5"/>
  <c r="O232" i="5" s="1"/>
  <c r="I232" i="5"/>
  <c r="H232" i="5"/>
  <c r="E232" i="5"/>
  <c r="R231" i="5"/>
  <c r="N231" i="5"/>
  <c r="Q231" i="5" s="1"/>
  <c r="I231" i="5"/>
  <c r="H231" i="5"/>
  <c r="E231" i="5"/>
  <c r="R230" i="5"/>
  <c r="R229" i="5"/>
  <c r="N229" i="5"/>
  <c r="I229" i="5"/>
  <c r="H229" i="5"/>
  <c r="E229" i="5"/>
  <c r="R228" i="5"/>
  <c r="N228" i="5"/>
  <c r="I228" i="5"/>
  <c r="H228" i="5"/>
  <c r="E228" i="5"/>
  <c r="R227" i="5"/>
  <c r="R226" i="5"/>
  <c r="N226" i="5"/>
  <c r="I226" i="5"/>
  <c r="H226" i="5"/>
  <c r="E226" i="5"/>
  <c r="R225" i="5"/>
  <c r="N225" i="5"/>
  <c r="I225" i="5"/>
  <c r="H225" i="5"/>
  <c r="E225" i="5"/>
  <c r="R224" i="5"/>
  <c r="R223" i="5"/>
  <c r="N223" i="5"/>
  <c r="O223" i="5" s="1"/>
  <c r="I223" i="5"/>
  <c r="H223" i="5"/>
  <c r="E223" i="5"/>
  <c r="R222" i="5"/>
  <c r="N222" i="5"/>
  <c r="Q222" i="5" s="1"/>
  <c r="I222" i="5"/>
  <c r="H222" i="5"/>
  <c r="E222" i="5"/>
  <c r="R221" i="5"/>
  <c r="R220" i="5"/>
  <c r="N220" i="5"/>
  <c r="Q220" i="5" s="1"/>
  <c r="I220" i="5"/>
  <c r="H220" i="5"/>
  <c r="E220" i="5"/>
  <c r="R219" i="5"/>
  <c r="N219" i="5"/>
  <c r="Q219" i="5" s="1"/>
  <c r="I219" i="5"/>
  <c r="H219" i="5"/>
  <c r="E219" i="5"/>
  <c r="R218" i="5"/>
  <c r="N218" i="5"/>
  <c r="I218" i="5"/>
  <c r="H218" i="5"/>
  <c r="E218" i="5"/>
  <c r="R217" i="5"/>
  <c r="R216" i="5"/>
  <c r="N216" i="5"/>
  <c r="I216" i="5"/>
  <c r="H216" i="5"/>
  <c r="E216" i="5"/>
  <c r="R215" i="5"/>
  <c r="N215" i="5"/>
  <c r="Q215" i="5" s="1"/>
  <c r="I215" i="5"/>
  <c r="H215" i="5"/>
  <c r="E215" i="5"/>
  <c r="R214" i="5"/>
  <c r="R213" i="5"/>
  <c r="N213" i="5"/>
  <c r="Q213" i="5" s="1"/>
  <c r="I213" i="5"/>
  <c r="H213" i="5"/>
  <c r="E213" i="5"/>
  <c r="I212" i="5"/>
  <c r="G212" i="5"/>
  <c r="F212" i="5"/>
  <c r="R212" i="5" s="1"/>
  <c r="D212" i="5"/>
  <c r="E212" i="5" s="1"/>
  <c r="R211" i="5"/>
  <c r="R210" i="5"/>
  <c r="N210" i="5"/>
  <c r="Q210" i="5" s="1"/>
  <c r="I210" i="5"/>
  <c r="H210" i="5"/>
  <c r="E210" i="5"/>
  <c r="R209" i="5"/>
  <c r="N209" i="5"/>
  <c r="I209" i="5"/>
  <c r="H209" i="5"/>
  <c r="E209" i="5"/>
  <c r="R208" i="5"/>
  <c r="R207" i="5"/>
  <c r="N207" i="5"/>
  <c r="H207" i="5"/>
  <c r="E207" i="5"/>
  <c r="R206" i="5"/>
  <c r="N206" i="5"/>
  <c r="H206" i="5"/>
  <c r="E206" i="5"/>
  <c r="R205" i="5"/>
  <c r="R204" i="5"/>
  <c r="N204" i="5"/>
  <c r="O204" i="5" s="1"/>
  <c r="H204" i="5"/>
  <c r="E204" i="5"/>
  <c r="R203" i="5"/>
  <c r="N203" i="5"/>
  <c r="O203" i="5" s="1"/>
  <c r="H203" i="5"/>
  <c r="E203" i="5"/>
  <c r="R202" i="5"/>
  <c r="R201" i="5"/>
  <c r="N201" i="5"/>
  <c r="H201" i="5"/>
  <c r="E201" i="5"/>
  <c r="R200" i="5"/>
  <c r="H200" i="5"/>
  <c r="E200" i="5"/>
  <c r="R199" i="5"/>
  <c r="H199" i="5"/>
  <c r="E199" i="5"/>
  <c r="R198" i="5"/>
  <c r="R197" i="5"/>
  <c r="H197" i="5"/>
  <c r="E197" i="5"/>
  <c r="R196" i="5"/>
  <c r="H196" i="5"/>
  <c r="E196" i="5"/>
  <c r="R195" i="5"/>
  <c r="R194" i="5"/>
  <c r="H194" i="5"/>
  <c r="E194" i="5"/>
  <c r="R193" i="5"/>
  <c r="Q193" i="5"/>
  <c r="H193" i="5"/>
  <c r="E193" i="5"/>
  <c r="R192" i="5"/>
  <c r="R191" i="5"/>
  <c r="Q191" i="5"/>
  <c r="H191" i="5"/>
  <c r="E191" i="5"/>
  <c r="R190" i="5"/>
  <c r="Q190" i="5"/>
  <c r="O190" i="5"/>
  <c r="H190" i="5"/>
  <c r="E190" i="5"/>
  <c r="R189" i="5"/>
  <c r="R188" i="5"/>
  <c r="Q188" i="5"/>
  <c r="O188" i="5"/>
  <c r="H188" i="5"/>
  <c r="E188" i="5"/>
  <c r="R187" i="5"/>
  <c r="Q187" i="5"/>
  <c r="O187" i="5"/>
  <c r="H187" i="5"/>
  <c r="E187" i="5"/>
  <c r="R186" i="5"/>
  <c r="R185" i="5"/>
  <c r="N185" i="5"/>
  <c r="O185" i="5" s="1"/>
  <c r="H185" i="5"/>
  <c r="E185" i="5"/>
  <c r="R184" i="5"/>
  <c r="N184" i="5"/>
  <c r="H184" i="5"/>
  <c r="E184" i="5"/>
  <c r="B184" i="5"/>
  <c r="R183" i="5"/>
  <c r="N183" i="5"/>
  <c r="I183" i="5"/>
  <c r="H183" i="5"/>
  <c r="E183" i="5"/>
  <c r="R182" i="5"/>
  <c r="R181" i="5"/>
  <c r="N181" i="5"/>
  <c r="Q181" i="5" s="1"/>
  <c r="I181" i="5"/>
  <c r="H181" i="5"/>
  <c r="E181" i="5"/>
  <c r="I180" i="5"/>
  <c r="G180" i="5"/>
  <c r="F180" i="5"/>
  <c r="D180" i="5"/>
  <c r="C180" i="5"/>
  <c r="R179" i="5"/>
  <c r="R178" i="5"/>
  <c r="N178" i="5"/>
  <c r="O178" i="5" s="1"/>
  <c r="H178" i="5"/>
  <c r="R177" i="5"/>
  <c r="N177" i="5"/>
  <c r="Q177" i="5" s="1"/>
  <c r="H177" i="5"/>
  <c r="R176" i="5"/>
  <c r="N176" i="5"/>
  <c r="Q176" i="5" s="1"/>
  <c r="H176" i="5"/>
  <c r="R175" i="5"/>
  <c r="N175" i="5"/>
  <c r="H175" i="5"/>
  <c r="R174" i="5"/>
  <c r="R173" i="5"/>
  <c r="R172" i="5"/>
  <c r="R171" i="5"/>
  <c r="N171" i="5"/>
  <c r="H171" i="5"/>
  <c r="R170" i="5"/>
  <c r="N170" i="5"/>
  <c r="O170" i="5" s="1"/>
  <c r="H170" i="5"/>
  <c r="R169" i="5"/>
  <c r="R168" i="5"/>
  <c r="R167" i="5"/>
  <c r="R166" i="5"/>
  <c r="N166" i="5"/>
  <c r="H166" i="5"/>
  <c r="R165" i="5"/>
  <c r="N165" i="5"/>
  <c r="H165" i="5"/>
  <c r="R164" i="5"/>
  <c r="R163" i="5"/>
  <c r="R162" i="5"/>
  <c r="R161" i="5"/>
  <c r="N161" i="5"/>
  <c r="H161" i="5"/>
  <c r="R160" i="5"/>
  <c r="N160" i="5"/>
  <c r="H160" i="5"/>
  <c r="R159" i="5"/>
  <c r="N159" i="5"/>
  <c r="H159" i="5"/>
  <c r="R158" i="5"/>
  <c r="R157" i="5"/>
  <c r="R156" i="5"/>
  <c r="R155" i="5"/>
  <c r="N155" i="5"/>
  <c r="O155" i="5" s="1"/>
  <c r="H155" i="5"/>
  <c r="R154" i="5"/>
  <c r="N154" i="5"/>
  <c r="O154" i="5" s="1"/>
  <c r="H154" i="5"/>
  <c r="R153" i="5"/>
  <c r="R152" i="5"/>
  <c r="R151" i="5"/>
  <c r="R150" i="5"/>
  <c r="N150" i="5"/>
  <c r="O150" i="5" s="1"/>
  <c r="H150" i="5"/>
  <c r="R149" i="5"/>
  <c r="N149" i="5"/>
  <c r="Q149" i="5" s="1"/>
  <c r="H149" i="5"/>
  <c r="R148" i="5"/>
  <c r="R147" i="5"/>
  <c r="R146" i="5"/>
  <c r="R145" i="5"/>
  <c r="N145" i="5"/>
  <c r="O145" i="5" s="1"/>
  <c r="H145" i="5"/>
  <c r="R144" i="5"/>
  <c r="N144" i="5"/>
  <c r="H144" i="5"/>
  <c r="R143" i="5"/>
  <c r="N143" i="5"/>
  <c r="O143" i="5" s="1"/>
  <c r="H143" i="5"/>
  <c r="R142" i="5"/>
  <c r="N142" i="5"/>
  <c r="O142" i="5" s="1"/>
  <c r="H142" i="5"/>
  <c r="E142" i="5"/>
  <c r="R141" i="5"/>
  <c r="N141" i="5"/>
  <c r="O141" i="5" s="1"/>
  <c r="H141" i="5"/>
  <c r="E141" i="5"/>
  <c r="R140" i="5"/>
  <c r="R139" i="5"/>
  <c r="R138" i="5"/>
  <c r="R137" i="5"/>
  <c r="N137" i="5"/>
  <c r="Q137" i="5" s="1"/>
  <c r="H137" i="5"/>
  <c r="E137" i="5"/>
  <c r="R136" i="5"/>
  <c r="N136" i="5"/>
  <c r="O136" i="5" s="1"/>
  <c r="H136" i="5"/>
  <c r="E136" i="5"/>
  <c r="R135" i="5"/>
  <c r="N135" i="5"/>
  <c r="Q135" i="5" s="1"/>
  <c r="H135" i="5"/>
  <c r="E135" i="5"/>
  <c r="R134" i="5"/>
  <c r="N134" i="5"/>
  <c r="H134" i="5"/>
  <c r="E134" i="5"/>
  <c r="R133" i="5"/>
  <c r="R132" i="5"/>
  <c r="R131" i="5"/>
  <c r="R130" i="5"/>
  <c r="N130" i="5"/>
  <c r="O130" i="5" s="1"/>
  <c r="H130" i="5"/>
  <c r="E130" i="5"/>
  <c r="R129" i="5"/>
  <c r="N129" i="5"/>
  <c r="Q129" i="5" s="1"/>
  <c r="H129" i="5"/>
  <c r="E129" i="5"/>
  <c r="R128" i="5"/>
  <c r="N128" i="5"/>
  <c r="O128" i="5" s="1"/>
  <c r="H128" i="5"/>
  <c r="E128" i="5"/>
  <c r="R127" i="5"/>
  <c r="N127" i="5"/>
  <c r="Q127" i="5" s="1"/>
  <c r="H127" i="5"/>
  <c r="E127" i="5"/>
  <c r="R126" i="5"/>
  <c r="R125" i="5"/>
  <c r="R124" i="5"/>
  <c r="R123" i="5"/>
  <c r="N123" i="5"/>
  <c r="Q123" i="5" s="1"/>
  <c r="H123" i="5"/>
  <c r="E123" i="5"/>
  <c r="R122" i="5"/>
  <c r="N122" i="5"/>
  <c r="O122" i="5" s="1"/>
  <c r="H122" i="5"/>
  <c r="E122" i="5"/>
  <c r="R121" i="5"/>
  <c r="N121" i="5"/>
  <c r="Q121" i="5" s="1"/>
  <c r="H121" i="5"/>
  <c r="E121" i="5"/>
  <c r="R120" i="5"/>
  <c r="N120" i="5"/>
  <c r="H120" i="5"/>
  <c r="E120" i="5"/>
  <c r="R119" i="5"/>
  <c r="N119" i="5"/>
  <c r="Q119" i="5" s="1"/>
  <c r="H119" i="5"/>
  <c r="E119" i="5"/>
  <c r="R118" i="5"/>
  <c r="R117" i="5"/>
  <c r="R116" i="5"/>
  <c r="R115" i="5"/>
  <c r="N115" i="5"/>
  <c r="Q115" i="5" s="1"/>
  <c r="H115" i="5"/>
  <c r="E115" i="5"/>
  <c r="R114" i="5"/>
  <c r="N114" i="5"/>
  <c r="O114" i="5" s="1"/>
  <c r="H114" i="5"/>
  <c r="E114" i="5"/>
  <c r="R113" i="5"/>
  <c r="N113" i="5"/>
  <c r="Q113" i="5" s="1"/>
  <c r="H113" i="5"/>
  <c r="E113" i="5"/>
  <c r="R112" i="5"/>
  <c r="N112" i="5"/>
  <c r="O112" i="5" s="1"/>
  <c r="H112" i="5"/>
  <c r="E112" i="5"/>
  <c r="R111" i="5"/>
  <c r="R110" i="5"/>
  <c r="R109" i="5"/>
  <c r="R108" i="5"/>
  <c r="N108" i="5"/>
  <c r="O108" i="5" s="1"/>
  <c r="H108" i="5"/>
  <c r="E108" i="5"/>
  <c r="R107" i="5"/>
  <c r="N107" i="5"/>
  <c r="Q107" i="5" s="1"/>
  <c r="H107" i="5"/>
  <c r="E107" i="5"/>
  <c r="R106" i="5"/>
  <c r="N106" i="5"/>
  <c r="O106" i="5" s="1"/>
  <c r="H106" i="5"/>
  <c r="E106" i="5"/>
  <c r="R105" i="5"/>
  <c r="N105" i="5"/>
  <c r="Q105" i="5" s="1"/>
  <c r="H105" i="5"/>
  <c r="E105" i="5"/>
  <c r="R104" i="5"/>
  <c r="R103" i="5"/>
  <c r="R102" i="5"/>
  <c r="R101" i="5"/>
  <c r="N101" i="5"/>
  <c r="O101" i="5" s="1"/>
  <c r="H101" i="5"/>
  <c r="E101" i="5"/>
  <c r="R100" i="5"/>
  <c r="N100" i="5"/>
  <c r="H100" i="5"/>
  <c r="E100" i="5"/>
  <c r="R99" i="5"/>
  <c r="N99" i="5"/>
  <c r="Q99" i="5" s="1"/>
  <c r="H99" i="5"/>
  <c r="E99" i="5"/>
  <c r="R98" i="5"/>
  <c r="N98" i="5"/>
  <c r="O98" i="5" s="1"/>
  <c r="H98" i="5"/>
  <c r="E98" i="5"/>
  <c r="R97" i="5"/>
  <c r="N97" i="5"/>
  <c r="H97" i="5"/>
  <c r="E97" i="5"/>
  <c r="R96" i="5"/>
  <c r="G94" i="5"/>
  <c r="F94" i="5"/>
  <c r="R94" i="5" s="1"/>
  <c r="R93" i="5"/>
  <c r="N93" i="5"/>
  <c r="Q93" i="5" s="1"/>
  <c r="H93" i="5"/>
  <c r="E93" i="5"/>
  <c r="R92" i="5"/>
  <c r="N92" i="5"/>
  <c r="H92" i="5"/>
  <c r="E92" i="5"/>
  <c r="R91" i="5"/>
  <c r="N91" i="5"/>
  <c r="Q91" i="5" s="1"/>
  <c r="H91" i="5"/>
  <c r="E91" i="5"/>
  <c r="R90" i="5"/>
  <c r="N90" i="5"/>
  <c r="O90" i="5" s="1"/>
  <c r="H90" i="5"/>
  <c r="E90" i="5"/>
  <c r="R89" i="5"/>
  <c r="R88" i="5"/>
  <c r="G87" i="5"/>
  <c r="F87" i="5"/>
  <c r="R87" i="5" s="1"/>
  <c r="R86" i="5"/>
  <c r="N86" i="5"/>
  <c r="Q86" i="5" s="1"/>
  <c r="H86" i="5"/>
  <c r="E86" i="5"/>
  <c r="R85" i="5"/>
  <c r="N85" i="5"/>
  <c r="O85" i="5" s="1"/>
  <c r="H85" i="5"/>
  <c r="E85" i="5"/>
  <c r="R84" i="5"/>
  <c r="N84" i="5"/>
  <c r="Q84" i="5" s="1"/>
  <c r="H84" i="5"/>
  <c r="E84" i="5"/>
  <c r="R83" i="5"/>
  <c r="N83" i="5"/>
  <c r="O83" i="5" s="1"/>
  <c r="H83" i="5"/>
  <c r="E83" i="5"/>
  <c r="R82" i="5"/>
  <c r="N82" i="5"/>
  <c r="H82" i="5"/>
  <c r="E82" i="5"/>
  <c r="R81" i="5"/>
  <c r="R80" i="5"/>
  <c r="G79" i="5"/>
  <c r="F79" i="5"/>
  <c r="R79" i="5" s="1"/>
  <c r="R78" i="5"/>
  <c r="N78" i="5"/>
  <c r="H78" i="5"/>
  <c r="E78" i="5"/>
  <c r="R77" i="5"/>
  <c r="N77" i="5"/>
  <c r="Q77" i="5" s="1"/>
  <c r="H77" i="5"/>
  <c r="E77" i="5"/>
  <c r="R76" i="5"/>
  <c r="N76" i="5"/>
  <c r="O76" i="5" s="1"/>
  <c r="H76" i="5"/>
  <c r="E76" i="5"/>
  <c r="R75" i="5"/>
  <c r="N75" i="5"/>
  <c r="H75" i="5"/>
  <c r="E75" i="5"/>
  <c r="R74" i="5"/>
  <c r="R73" i="5"/>
  <c r="G72" i="5"/>
  <c r="F72" i="5"/>
  <c r="R72" i="5" s="1"/>
  <c r="R71" i="5"/>
  <c r="N71" i="5"/>
  <c r="Q71" i="5" s="1"/>
  <c r="H71" i="5"/>
  <c r="E71" i="5"/>
  <c r="R70" i="5"/>
  <c r="N70" i="5"/>
  <c r="H70" i="5"/>
  <c r="E70" i="5"/>
  <c r="R69" i="5"/>
  <c r="N69" i="5"/>
  <c r="Q69" i="5" s="1"/>
  <c r="H69" i="5"/>
  <c r="E69" i="5"/>
  <c r="R68" i="5"/>
  <c r="N68" i="5"/>
  <c r="O68" i="5" s="1"/>
  <c r="H68" i="5"/>
  <c r="E68" i="5"/>
  <c r="R67" i="5"/>
  <c r="R66" i="5"/>
  <c r="G65" i="5"/>
  <c r="F65" i="5"/>
  <c r="R65" i="5" s="1"/>
  <c r="R64" i="5"/>
  <c r="N64" i="5"/>
  <c r="Q64" i="5" s="1"/>
  <c r="H64" i="5"/>
  <c r="E64" i="5"/>
  <c r="R63" i="5"/>
  <c r="N63" i="5"/>
  <c r="O63" i="5" s="1"/>
  <c r="H63" i="5"/>
  <c r="E63" i="5"/>
  <c r="R62" i="5"/>
  <c r="N62" i="5"/>
  <c r="Q62" i="5" s="1"/>
  <c r="H62" i="5"/>
  <c r="E62" i="5"/>
  <c r="R61" i="5"/>
  <c r="N61" i="5"/>
  <c r="H61" i="5"/>
  <c r="E61" i="5"/>
  <c r="R60" i="5"/>
  <c r="R59" i="5"/>
  <c r="G58" i="5"/>
  <c r="F58" i="5"/>
  <c r="R58" i="5" s="1"/>
  <c r="R57" i="5"/>
  <c r="N57" i="5"/>
  <c r="Q57" i="5" s="1"/>
  <c r="H57" i="5"/>
  <c r="E57" i="5"/>
  <c r="R56" i="5"/>
  <c r="N56" i="5"/>
  <c r="H56" i="5"/>
  <c r="E56" i="5"/>
  <c r="R55" i="5"/>
  <c r="N55" i="5"/>
  <c r="Q55" i="5" s="1"/>
  <c r="H55" i="5"/>
  <c r="E55" i="5"/>
  <c r="R54" i="5"/>
  <c r="N54" i="5"/>
  <c r="O54" i="5" s="1"/>
  <c r="H54" i="5"/>
  <c r="E54" i="5"/>
  <c r="R53" i="5"/>
  <c r="N53" i="5"/>
  <c r="H53" i="5"/>
  <c r="E53" i="5"/>
  <c r="M51" i="5"/>
  <c r="J51" i="5"/>
  <c r="G51" i="5"/>
  <c r="F51" i="5"/>
  <c r="D51" i="5"/>
  <c r="C51" i="5"/>
  <c r="M50" i="5"/>
  <c r="J50" i="5"/>
  <c r="G50" i="5"/>
  <c r="F50" i="5"/>
  <c r="D50" i="5"/>
  <c r="C50" i="5"/>
  <c r="M49" i="5"/>
  <c r="J49" i="5"/>
  <c r="G49" i="5"/>
  <c r="F49" i="5"/>
  <c r="D49" i="5"/>
  <c r="C49" i="5"/>
  <c r="M48" i="5"/>
  <c r="J48" i="5"/>
  <c r="G48" i="5"/>
  <c r="F48" i="5"/>
  <c r="D48" i="5"/>
  <c r="C48" i="5"/>
  <c r="R47" i="5"/>
  <c r="R45" i="5"/>
  <c r="M44" i="5"/>
  <c r="J44" i="5"/>
  <c r="G44" i="5"/>
  <c r="F44" i="5"/>
  <c r="D44" i="5"/>
  <c r="C44" i="5"/>
  <c r="M43" i="5"/>
  <c r="J43" i="5"/>
  <c r="G43" i="5"/>
  <c r="F43" i="5"/>
  <c r="D43" i="5"/>
  <c r="C43" i="5"/>
  <c r="M42" i="5"/>
  <c r="J42" i="5"/>
  <c r="G42" i="5"/>
  <c r="F42" i="5"/>
  <c r="D42" i="5"/>
  <c r="C42" i="5"/>
  <c r="M41" i="5"/>
  <c r="J41" i="5"/>
  <c r="G41" i="5"/>
  <c r="F41" i="5"/>
  <c r="D41" i="5"/>
  <c r="C41" i="5"/>
  <c r="R40" i="5"/>
  <c r="R38" i="5"/>
  <c r="M37" i="5"/>
  <c r="J37" i="5"/>
  <c r="G37" i="5"/>
  <c r="F37" i="5"/>
  <c r="D37" i="5"/>
  <c r="C37" i="5"/>
  <c r="M36" i="5"/>
  <c r="J36" i="5"/>
  <c r="G36" i="5"/>
  <c r="F36" i="5"/>
  <c r="D36" i="5"/>
  <c r="C36" i="5"/>
  <c r="M35" i="5"/>
  <c r="J35" i="5"/>
  <c r="G35" i="5"/>
  <c r="F35" i="5"/>
  <c r="D35" i="5"/>
  <c r="C35" i="5"/>
  <c r="M34" i="5"/>
  <c r="J34" i="5"/>
  <c r="G34" i="5"/>
  <c r="F34" i="5"/>
  <c r="D34" i="5"/>
  <c r="C34" i="5"/>
  <c r="M33" i="5"/>
  <c r="J33" i="5"/>
  <c r="G33" i="5"/>
  <c r="F33" i="5"/>
  <c r="D33" i="5"/>
  <c r="C33" i="5"/>
  <c r="A33" i="5"/>
  <c r="A34" i="5" s="1"/>
  <c r="A35" i="5" s="1"/>
  <c r="A36" i="5" s="1"/>
  <c r="A37" i="5" s="1"/>
  <c r="A41" i="5" s="1"/>
  <c r="A42" i="5" s="1"/>
  <c r="A43" i="5" s="1"/>
  <c r="A44" i="5" s="1"/>
  <c r="A48" i="5" s="1"/>
  <c r="A49" i="5" s="1"/>
  <c r="A50" i="5" s="1"/>
  <c r="A51" i="5" s="1"/>
  <c r="A53" i="5" s="1"/>
  <c r="A54" i="5" s="1"/>
  <c r="A55" i="5" s="1"/>
  <c r="A56" i="5" s="1"/>
  <c r="A57" i="5" s="1"/>
  <c r="A61" i="5" s="1"/>
  <c r="A62" i="5" s="1"/>
  <c r="A63" i="5" s="1"/>
  <c r="A64" i="5" s="1"/>
  <c r="A68" i="5" s="1"/>
  <c r="A69" i="5" s="1"/>
  <c r="A70" i="5" s="1"/>
  <c r="A71" i="5" s="1"/>
  <c r="A75" i="5" s="1"/>
  <c r="A76" i="5" s="1"/>
  <c r="A77" i="5" s="1"/>
  <c r="A78" i="5" s="1"/>
  <c r="A82" i="5" s="1"/>
  <c r="A83" i="5" s="1"/>
  <c r="A84" i="5" s="1"/>
  <c r="A85" i="5" s="1"/>
  <c r="A86" i="5" s="1"/>
  <c r="A90" i="5" s="1"/>
  <c r="A91" i="5" s="1"/>
  <c r="A92" i="5" s="1"/>
  <c r="A93" i="5" s="1"/>
  <c r="A97" i="5" s="1"/>
  <c r="A98" i="5" s="1"/>
  <c r="A99" i="5" s="1"/>
  <c r="A100" i="5" s="1"/>
  <c r="A101" i="5" s="1"/>
  <c r="A105" i="5" s="1"/>
  <c r="A106" i="5" s="1"/>
  <c r="A107" i="5" s="1"/>
  <c r="A108" i="5" s="1"/>
  <c r="A112" i="5" s="1"/>
  <c r="A113" i="5" s="1"/>
  <c r="A114" i="5" s="1"/>
  <c r="A115" i="5" s="1"/>
  <c r="A119" i="5" s="1"/>
  <c r="A120" i="5" s="1"/>
  <c r="A121" i="5" s="1"/>
  <c r="A122" i="5" s="1"/>
  <c r="A123" i="5" s="1"/>
  <c r="A127" i="5" s="1"/>
  <c r="A128" i="5" s="1"/>
  <c r="A129" i="5" s="1"/>
  <c r="A130" i="5" s="1"/>
  <c r="A134" i="5" s="1"/>
  <c r="A135" i="5" s="1"/>
  <c r="A136" i="5" s="1"/>
  <c r="A137" i="5" s="1"/>
  <c r="A141" i="5" s="1"/>
  <c r="A142" i="5" s="1"/>
  <c r="A143" i="5" s="1"/>
  <c r="A144" i="5" s="1"/>
  <c r="A145" i="5" s="1"/>
  <c r="A149" i="5" s="1"/>
  <c r="A150" i="5" s="1"/>
  <c r="A154" i="5" s="1"/>
  <c r="A155" i="5" s="1"/>
  <c r="A159" i="5" s="1"/>
  <c r="A160" i="5" s="1"/>
  <c r="A161" i="5" s="1"/>
  <c r="A165" i="5" s="1"/>
  <c r="A166" i="5" s="1"/>
  <c r="A170" i="5" s="1"/>
  <c r="A171" i="5" s="1"/>
  <c r="A175" i="5" s="1"/>
  <c r="A176" i="5" s="1"/>
  <c r="A177" i="5" s="1"/>
  <c r="A178" i="5" s="1"/>
  <c r="A180" i="5" s="1"/>
  <c r="A181" i="5" s="1"/>
  <c r="A183" i="5" s="1"/>
  <c r="A184" i="5" s="1"/>
  <c r="A185" i="5" s="1"/>
  <c r="A187" i="5" s="1"/>
  <c r="A188" i="5" s="1"/>
  <c r="A190" i="5" s="1"/>
  <c r="A191" i="5" s="1"/>
  <c r="A193" i="5" s="1"/>
  <c r="A194" i="5" s="1"/>
  <c r="A196" i="5" s="1"/>
  <c r="A197" i="5" s="1"/>
  <c r="A199" i="5" s="1"/>
  <c r="A200" i="5" s="1"/>
  <c r="A201" i="5" s="1"/>
  <c r="A203" i="5" s="1"/>
  <c r="A204" i="5" s="1"/>
  <c r="A206" i="5" s="1"/>
  <c r="R32" i="5"/>
  <c r="R30" i="5"/>
  <c r="M29" i="5"/>
  <c r="J29" i="5"/>
  <c r="G29" i="5"/>
  <c r="F29" i="5"/>
  <c r="D29" i="5"/>
  <c r="C29" i="5"/>
  <c r="M28" i="5"/>
  <c r="J28" i="5"/>
  <c r="G28" i="5"/>
  <c r="F28" i="5"/>
  <c r="D28" i="5"/>
  <c r="C28" i="5"/>
  <c r="M27" i="5"/>
  <c r="J27" i="5"/>
  <c r="G27" i="5"/>
  <c r="F27" i="5"/>
  <c r="D27" i="5"/>
  <c r="C27" i="5"/>
  <c r="J26" i="5"/>
  <c r="G26" i="5"/>
  <c r="F26" i="5"/>
  <c r="D26" i="5"/>
  <c r="C26" i="5"/>
  <c r="R25" i="5"/>
  <c r="R23" i="5"/>
  <c r="M22" i="5"/>
  <c r="J22" i="5"/>
  <c r="G22" i="5"/>
  <c r="F22" i="5"/>
  <c r="D22" i="5"/>
  <c r="C22" i="5"/>
  <c r="M21" i="5"/>
  <c r="J21" i="5"/>
  <c r="G21" i="5"/>
  <c r="F21" i="5"/>
  <c r="D21" i="5"/>
  <c r="C21" i="5"/>
  <c r="M20" i="5"/>
  <c r="J20" i="5"/>
  <c r="G20" i="5"/>
  <c r="F20" i="5"/>
  <c r="D20" i="5"/>
  <c r="C20" i="5"/>
  <c r="M19" i="5"/>
  <c r="J19" i="5"/>
  <c r="G19" i="5"/>
  <c r="F19" i="5"/>
  <c r="D19" i="5"/>
  <c r="C19" i="5"/>
  <c r="M18" i="5"/>
  <c r="J18" i="5"/>
  <c r="G18" i="5"/>
  <c r="F18" i="5"/>
  <c r="D18" i="5"/>
  <c r="C18" i="5"/>
  <c r="R17" i="5"/>
  <c r="R15" i="5"/>
  <c r="M14" i="5"/>
  <c r="J14" i="5"/>
  <c r="G14" i="5"/>
  <c r="F14" i="5"/>
  <c r="D14" i="5"/>
  <c r="C14" i="5"/>
  <c r="M13" i="5"/>
  <c r="J13" i="5"/>
  <c r="G13" i="5"/>
  <c r="F13" i="5"/>
  <c r="D13" i="5"/>
  <c r="C13" i="5"/>
  <c r="M12" i="5"/>
  <c r="J12" i="5"/>
  <c r="G12" i="5"/>
  <c r="F12" i="5"/>
  <c r="D12" i="5"/>
  <c r="C12" i="5"/>
  <c r="B12" i="5"/>
  <c r="A12" i="5"/>
  <c r="A13" i="5" s="1"/>
  <c r="A14" i="5" s="1"/>
  <c r="A18" i="5" s="1"/>
  <c r="A19" i="5" s="1"/>
  <c r="A20" i="5" s="1"/>
  <c r="A21" i="5" s="1"/>
  <c r="A22" i="5" s="1"/>
  <c r="A26" i="5" s="1"/>
  <c r="A27" i="5" s="1"/>
  <c r="A28" i="5" s="1"/>
  <c r="M11" i="5"/>
  <c r="J11" i="5"/>
  <c r="G11" i="5"/>
  <c r="F11" i="5"/>
  <c r="D11" i="5"/>
  <c r="C11" i="5"/>
  <c r="O236" i="4"/>
  <c r="Q236" i="4" s="1"/>
  <c r="J236" i="4"/>
  <c r="I236" i="4"/>
  <c r="F236" i="4"/>
  <c r="O235" i="4"/>
  <c r="Q235" i="4" s="1"/>
  <c r="J235" i="4"/>
  <c r="I235" i="4"/>
  <c r="F235" i="4"/>
  <c r="O233" i="4"/>
  <c r="Q233" i="4" s="1"/>
  <c r="J233" i="4"/>
  <c r="I233" i="4"/>
  <c r="F233" i="4"/>
  <c r="O232" i="4"/>
  <c r="Q232" i="4" s="1"/>
  <c r="J232" i="4"/>
  <c r="I232" i="4"/>
  <c r="F232" i="4"/>
  <c r="O230" i="4"/>
  <c r="Q230" i="4" s="1"/>
  <c r="J230" i="4"/>
  <c r="I230" i="4"/>
  <c r="F230" i="4"/>
  <c r="O229" i="4"/>
  <c r="Q229" i="4" s="1"/>
  <c r="J229" i="4"/>
  <c r="I229" i="4"/>
  <c r="F229" i="4"/>
  <c r="O227" i="4"/>
  <c r="Q227" i="4" s="1"/>
  <c r="J227" i="4"/>
  <c r="I227" i="4"/>
  <c r="F227" i="4"/>
  <c r="O226" i="4"/>
  <c r="Q226" i="4" s="1"/>
  <c r="J226" i="4"/>
  <c r="I226" i="4"/>
  <c r="F226" i="4"/>
  <c r="O224" i="4"/>
  <c r="Q224" i="4" s="1"/>
  <c r="J224" i="4"/>
  <c r="I224" i="4"/>
  <c r="F224" i="4"/>
  <c r="J223" i="4"/>
  <c r="H223" i="4"/>
  <c r="G223" i="4"/>
  <c r="E223" i="4"/>
  <c r="F223" i="4" s="1"/>
  <c r="O221" i="4"/>
  <c r="J221" i="4"/>
  <c r="I221" i="4"/>
  <c r="F221" i="4"/>
  <c r="O220" i="4"/>
  <c r="P220" i="4" s="1"/>
  <c r="J220" i="4"/>
  <c r="I220" i="4"/>
  <c r="F220" i="4"/>
  <c r="O219" i="4"/>
  <c r="J219" i="4"/>
  <c r="I219" i="4"/>
  <c r="F219" i="4"/>
  <c r="O217" i="4"/>
  <c r="J217" i="4"/>
  <c r="I217" i="4"/>
  <c r="F217" i="4"/>
  <c r="O216" i="4"/>
  <c r="P216" i="4" s="1"/>
  <c r="J216" i="4"/>
  <c r="I216" i="4"/>
  <c r="F216" i="4"/>
  <c r="O214" i="4"/>
  <c r="J214" i="4"/>
  <c r="I214" i="4"/>
  <c r="F214" i="4"/>
  <c r="J213" i="4"/>
  <c r="H213" i="4"/>
  <c r="G213" i="4"/>
  <c r="E213" i="4"/>
  <c r="F213" i="4" s="1"/>
  <c r="O211" i="4"/>
  <c r="Q211" i="4" s="1"/>
  <c r="J211" i="4"/>
  <c r="I211" i="4"/>
  <c r="F211" i="4"/>
  <c r="O210" i="4"/>
  <c r="J210" i="4"/>
  <c r="I210" i="4"/>
  <c r="F210" i="4"/>
  <c r="O208" i="4"/>
  <c r="Q208" i="4" s="1"/>
  <c r="I208" i="4"/>
  <c r="F208" i="4"/>
  <c r="O207" i="4"/>
  <c r="Q207" i="4" s="1"/>
  <c r="I207" i="4"/>
  <c r="F207" i="4"/>
  <c r="O205" i="4"/>
  <c r="Q205" i="4" s="1"/>
  <c r="I205" i="4"/>
  <c r="F205" i="4"/>
  <c r="A205" i="4"/>
  <c r="A207" i="4" s="1"/>
  <c r="A208" i="4" s="1"/>
  <c r="A210" i="4" s="1"/>
  <c r="A211" i="4" s="1"/>
  <c r="A213" i="4" s="1"/>
  <c r="A214" i="4" s="1"/>
  <c r="A216" i="4" s="1"/>
  <c r="A217" i="4" s="1"/>
  <c r="O204" i="4"/>
  <c r="Q204" i="4" s="1"/>
  <c r="I204" i="4"/>
  <c r="F204" i="4"/>
  <c r="O202" i="4"/>
  <c r="P202" i="4" s="1"/>
  <c r="I202" i="4"/>
  <c r="F202" i="4"/>
  <c r="I201" i="4"/>
  <c r="F201" i="4"/>
  <c r="I200" i="4"/>
  <c r="F200" i="4"/>
  <c r="I198" i="4"/>
  <c r="F198" i="4"/>
  <c r="I197" i="4"/>
  <c r="F197" i="4"/>
  <c r="I195" i="4"/>
  <c r="F195" i="4"/>
  <c r="I194" i="4"/>
  <c r="F194" i="4"/>
  <c r="I192" i="4"/>
  <c r="F192" i="4"/>
  <c r="I191" i="4"/>
  <c r="F191" i="4"/>
  <c r="I189" i="4"/>
  <c r="F189" i="4"/>
  <c r="I188" i="4"/>
  <c r="F188" i="4"/>
  <c r="I186" i="4"/>
  <c r="F186" i="4"/>
  <c r="O185" i="4"/>
  <c r="Q185" i="4" s="1"/>
  <c r="I185" i="4"/>
  <c r="B185" i="4"/>
  <c r="O184" i="4"/>
  <c r="J184" i="4"/>
  <c r="I184" i="4"/>
  <c r="F184" i="4"/>
  <c r="O182" i="4"/>
  <c r="Q182" i="4" s="1"/>
  <c r="J182" i="4"/>
  <c r="I182" i="4"/>
  <c r="F182" i="4"/>
  <c r="J181" i="4"/>
  <c r="H181" i="4"/>
  <c r="G181" i="4"/>
  <c r="E181" i="4"/>
  <c r="D181" i="4"/>
  <c r="O179" i="4"/>
  <c r="Q179" i="4" s="1"/>
  <c r="I179" i="4"/>
  <c r="O178" i="4"/>
  <c r="P178" i="4" s="1"/>
  <c r="I178" i="4"/>
  <c r="O176" i="4"/>
  <c r="Q176" i="4" s="1"/>
  <c r="I176" i="4"/>
  <c r="O175" i="4"/>
  <c r="P175" i="4" s="1"/>
  <c r="I175" i="4"/>
  <c r="O171" i="4"/>
  <c r="Q171" i="4" s="1"/>
  <c r="I171" i="4"/>
  <c r="O170" i="4"/>
  <c r="P170" i="4" s="1"/>
  <c r="I170" i="4"/>
  <c r="O166" i="4"/>
  <c r="Q166" i="4" s="1"/>
  <c r="I166" i="4"/>
  <c r="O165" i="4"/>
  <c r="I165" i="4"/>
  <c r="O161" i="4"/>
  <c r="Q161" i="4" s="1"/>
  <c r="I161" i="4"/>
  <c r="O160" i="4"/>
  <c r="P160" i="4" s="1"/>
  <c r="I160" i="4"/>
  <c r="O159" i="4"/>
  <c r="Q159" i="4" s="1"/>
  <c r="I159" i="4"/>
  <c r="O155" i="4"/>
  <c r="P155" i="4" s="1"/>
  <c r="I155" i="4"/>
  <c r="O154" i="4"/>
  <c r="Q154" i="4" s="1"/>
  <c r="I154" i="4"/>
  <c r="O150" i="4"/>
  <c r="P150" i="4" s="1"/>
  <c r="I150" i="4"/>
  <c r="O149" i="4"/>
  <c r="Q149" i="4" s="1"/>
  <c r="I149" i="4"/>
  <c r="O145" i="4"/>
  <c r="I145" i="4"/>
  <c r="O144" i="4"/>
  <c r="I144" i="4"/>
  <c r="O143" i="4"/>
  <c r="Q143" i="4" s="1"/>
  <c r="I143" i="4"/>
  <c r="O142" i="4"/>
  <c r="Q142" i="4" s="1"/>
  <c r="I142" i="4"/>
  <c r="F142" i="4"/>
  <c r="O141" i="4"/>
  <c r="P141" i="4" s="1"/>
  <c r="I141" i="4"/>
  <c r="F141" i="4"/>
  <c r="O137" i="4"/>
  <c r="Q137" i="4" s="1"/>
  <c r="I137" i="4"/>
  <c r="F137" i="4"/>
  <c r="O136" i="4"/>
  <c r="Q136" i="4" s="1"/>
  <c r="I136" i="4"/>
  <c r="F136" i="4"/>
  <c r="O135" i="4"/>
  <c r="I135" i="4"/>
  <c r="F135" i="4"/>
  <c r="O134" i="4"/>
  <c r="Q134" i="4" s="1"/>
  <c r="I134" i="4"/>
  <c r="F134" i="4"/>
  <c r="O130" i="4"/>
  <c r="Q130" i="4" s="1"/>
  <c r="I130" i="4"/>
  <c r="F130" i="4"/>
  <c r="O129" i="4"/>
  <c r="I129" i="4"/>
  <c r="F129" i="4"/>
  <c r="O128" i="4"/>
  <c r="I128" i="4"/>
  <c r="F128" i="4"/>
  <c r="O127" i="4"/>
  <c r="I127" i="4"/>
  <c r="F127" i="4"/>
  <c r="O123" i="4"/>
  <c r="Q123" i="4" s="1"/>
  <c r="I123" i="4"/>
  <c r="F123" i="4"/>
  <c r="O122" i="4"/>
  <c r="Q122" i="4" s="1"/>
  <c r="I122" i="4"/>
  <c r="F122" i="4"/>
  <c r="O121" i="4"/>
  <c r="P121" i="4" s="1"/>
  <c r="I121" i="4"/>
  <c r="F121" i="4"/>
  <c r="O120" i="4"/>
  <c r="Q120" i="4" s="1"/>
  <c r="I120" i="4"/>
  <c r="F120" i="4"/>
  <c r="O119" i="4"/>
  <c r="Q119" i="4" s="1"/>
  <c r="I119" i="4"/>
  <c r="F119" i="4"/>
  <c r="G116" i="4"/>
  <c r="O115" i="4"/>
  <c r="P115" i="4" s="1"/>
  <c r="I115" i="4"/>
  <c r="F115" i="4"/>
  <c r="O114" i="4"/>
  <c r="Q114" i="4" s="1"/>
  <c r="I114" i="4"/>
  <c r="F114" i="4"/>
  <c r="O113" i="4"/>
  <c r="Q113" i="4" s="1"/>
  <c r="I113" i="4"/>
  <c r="F113" i="4"/>
  <c r="O112" i="4"/>
  <c r="P112" i="4" s="1"/>
  <c r="I112" i="4"/>
  <c r="F112" i="4"/>
  <c r="G109" i="4"/>
  <c r="O108" i="4"/>
  <c r="I108" i="4"/>
  <c r="F108" i="4"/>
  <c r="O107" i="4"/>
  <c r="I107" i="4"/>
  <c r="F107" i="4"/>
  <c r="O106" i="4"/>
  <c r="I106" i="4"/>
  <c r="F106" i="4"/>
  <c r="O105" i="4"/>
  <c r="I105" i="4"/>
  <c r="F105" i="4"/>
  <c r="O104" i="4"/>
  <c r="I104" i="4"/>
  <c r="F104" i="4"/>
  <c r="G102" i="4"/>
  <c r="O100" i="4"/>
  <c r="Q100" i="4" s="1"/>
  <c r="I100" i="4"/>
  <c r="F100" i="4"/>
  <c r="O99" i="4"/>
  <c r="Q99" i="4" s="1"/>
  <c r="I99" i="4"/>
  <c r="F99" i="4"/>
  <c r="O98" i="4"/>
  <c r="Q98" i="4" s="1"/>
  <c r="I98" i="4"/>
  <c r="F98" i="4"/>
  <c r="O97" i="4"/>
  <c r="Q97" i="4" s="1"/>
  <c r="I97" i="4"/>
  <c r="F97" i="4"/>
  <c r="G94" i="4"/>
  <c r="O93" i="4"/>
  <c r="I93" i="4"/>
  <c r="F93" i="4"/>
  <c r="O92" i="4"/>
  <c r="I92" i="4"/>
  <c r="F92" i="4"/>
  <c r="O91" i="4"/>
  <c r="I91" i="4"/>
  <c r="F91" i="4"/>
  <c r="O90" i="4"/>
  <c r="I90" i="4"/>
  <c r="F90" i="4"/>
  <c r="G87" i="4"/>
  <c r="O86" i="4"/>
  <c r="Q86" i="4" s="1"/>
  <c r="I86" i="4"/>
  <c r="F86" i="4"/>
  <c r="O85" i="4"/>
  <c r="P85" i="4" s="1"/>
  <c r="I85" i="4"/>
  <c r="F85" i="4"/>
  <c r="O84" i="4"/>
  <c r="I84" i="4"/>
  <c r="F84" i="4"/>
  <c r="O83" i="4"/>
  <c r="Q83" i="4" s="1"/>
  <c r="I83" i="4"/>
  <c r="F83" i="4"/>
  <c r="G79" i="4"/>
  <c r="O78" i="4"/>
  <c r="I78" i="4"/>
  <c r="F78" i="4"/>
  <c r="O77" i="4"/>
  <c r="I77" i="4"/>
  <c r="F77" i="4"/>
  <c r="O76" i="4"/>
  <c r="I76" i="4"/>
  <c r="F76" i="4"/>
  <c r="O75" i="4"/>
  <c r="I75" i="4"/>
  <c r="F75" i="4"/>
  <c r="O74" i="4"/>
  <c r="I74" i="4"/>
  <c r="F74" i="4"/>
  <c r="G71" i="4"/>
  <c r="O70" i="4"/>
  <c r="Q70" i="4" s="1"/>
  <c r="I70" i="4"/>
  <c r="F70" i="4"/>
  <c r="O69" i="4"/>
  <c r="P69" i="4" s="1"/>
  <c r="I69" i="4"/>
  <c r="F69" i="4"/>
  <c r="O68" i="4"/>
  <c r="P68" i="4" s="1"/>
  <c r="I68" i="4"/>
  <c r="F68" i="4"/>
  <c r="O67" i="4"/>
  <c r="P67" i="4" s="1"/>
  <c r="I67" i="4"/>
  <c r="F67" i="4"/>
  <c r="G64" i="4"/>
  <c r="O63" i="4"/>
  <c r="P63" i="4" s="1"/>
  <c r="I63" i="4"/>
  <c r="F63" i="4"/>
  <c r="O62" i="4"/>
  <c r="P62" i="4" s="1"/>
  <c r="I62" i="4"/>
  <c r="F62" i="4"/>
  <c r="O61" i="4"/>
  <c r="P61" i="4" s="1"/>
  <c r="I61" i="4"/>
  <c r="F61" i="4"/>
  <c r="O60" i="4"/>
  <c r="P60" i="4" s="1"/>
  <c r="I60" i="4"/>
  <c r="F60" i="4"/>
  <c r="G57" i="4"/>
  <c r="O56" i="4"/>
  <c r="I56" i="4"/>
  <c r="F56" i="4"/>
  <c r="O55" i="4"/>
  <c r="I55" i="4"/>
  <c r="F55" i="4"/>
  <c r="O54" i="4"/>
  <c r="I54" i="4"/>
  <c r="F54" i="4"/>
  <c r="O53" i="4"/>
  <c r="I53" i="4"/>
  <c r="F53" i="4"/>
  <c r="O52" i="4"/>
  <c r="I52" i="4"/>
  <c r="F52" i="4"/>
  <c r="N50" i="4"/>
  <c r="H50" i="4"/>
  <c r="G50" i="4"/>
  <c r="E50" i="4"/>
  <c r="D50" i="4"/>
  <c r="N49" i="4"/>
  <c r="H49" i="4"/>
  <c r="G49" i="4"/>
  <c r="E49" i="4"/>
  <c r="D49" i="4"/>
  <c r="N48" i="4"/>
  <c r="H48" i="4"/>
  <c r="G48" i="4"/>
  <c r="E48" i="4"/>
  <c r="D48" i="4"/>
  <c r="N47" i="4"/>
  <c r="H47" i="4"/>
  <c r="G47" i="4"/>
  <c r="E47" i="4"/>
  <c r="D47" i="4"/>
  <c r="N43" i="4"/>
  <c r="K43" i="4"/>
  <c r="H43" i="4"/>
  <c r="G43" i="4"/>
  <c r="E43" i="4"/>
  <c r="D43" i="4"/>
  <c r="N42" i="4"/>
  <c r="K42" i="4"/>
  <c r="H42" i="4"/>
  <c r="G42" i="4"/>
  <c r="E42" i="4"/>
  <c r="D42" i="4"/>
  <c r="N41" i="4"/>
  <c r="K41" i="4"/>
  <c r="H41" i="4"/>
  <c r="G41" i="4"/>
  <c r="E41" i="4"/>
  <c r="D41" i="4"/>
  <c r="N40" i="4"/>
  <c r="K40" i="4"/>
  <c r="H40" i="4"/>
  <c r="G40" i="4"/>
  <c r="E40" i="4"/>
  <c r="D40" i="4"/>
  <c r="N36" i="4"/>
  <c r="K36" i="4"/>
  <c r="H36" i="4"/>
  <c r="G36" i="4"/>
  <c r="E36" i="4"/>
  <c r="D36" i="4"/>
  <c r="N35" i="4"/>
  <c r="K35" i="4"/>
  <c r="H35" i="4"/>
  <c r="G35" i="4"/>
  <c r="E35" i="4"/>
  <c r="D35" i="4"/>
  <c r="N34" i="4"/>
  <c r="K34" i="4"/>
  <c r="H34" i="4"/>
  <c r="G34" i="4"/>
  <c r="E34" i="4"/>
  <c r="D34" i="4"/>
  <c r="N33" i="4"/>
  <c r="K33" i="4"/>
  <c r="H33" i="4"/>
  <c r="G33" i="4"/>
  <c r="E33" i="4"/>
  <c r="D33" i="4"/>
  <c r="N32" i="4"/>
  <c r="K32" i="4"/>
  <c r="H32" i="4"/>
  <c r="G32" i="4"/>
  <c r="E32" i="4"/>
  <c r="D32" i="4"/>
  <c r="N28" i="4"/>
  <c r="K28" i="4"/>
  <c r="H28" i="4"/>
  <c r="G28" i="4"/>
  <c r="E28" i="4"/>
  <c r="D28" i="4"/>
  <c r="N27" i="4"/>
  <c r="K27" i="4"/>
  <c r="H27" i="4"/>
  <c r="G27" i="4"/>
  <c r="E27" i="4"/>
  <c r="D27" i="4"/>
  <c r="N26" i="4"/>
  <c r="K26" i="4"/>
  <c r="H26" i="4"/>
  <c r="G26" i="4"/>
  <c r="E26" i="4"/>
  <c r="D26" i="4"/>
  <c r="K25" i="4"/>
  <c r="H25" i="4"/>
  <c r="G25" i="4"/>
  <c r="E25" i="4"/>
  <c r="D25" i="4"/>
  <c r="N21" i="4"/>
  <c r="K21" i="4"/>
  <c r="H21" i="4"/>
  <c r="G21" i="4"/>
  <c r="E21" i="4"/>
  <c r="D21" i="4"/>
  <c r="N20" i="4"/>
  <c r="K20" i="4"/>
  <c r="H20" i="4"/>
  <c r="G20" i="4"/>
  <c r="E20" i="4"/>
  <c r="D20" i="4"/>
  <c r="N19" i="4"/>
  <c r="K19" i="4"/>
  <c r="H19" i="4"/>
  <c r="G19" i="4"/>
  <c r="E19" i="4"/>
  <c r="D19" i="4"/>
  <c r="N18" i="4"/>
  <c r="K18" i="4"/>
  <c r="H18" i="4"/>
  <c r="G18" i="4"/>
  <c r="E18" i="4"/>
  <c r="D18" i="4"/>
  <c r="N17" i="4"/>
  <c r="K17" i="4"/>
  <c r="H17" i="4"/>
  <c r="G17" i="4"/>
  <c r="E17" i="4"/>
  <c r="D17" i="4"/>
  <c r="N13" i="4"/>
  <c r="K13" i="4"/>
  <c r="H13" i="4"/>
  <c r="G13" i="4"/>
  <c r="E13" i="4"/>
  <c r="D13" i="4"/>
  <c r="N12" i="4"/>
  <c r="K12" i="4"/>
  <c r="H12" i="4"/>
  <c r="G12" i="4"/>
  <c r="E12" i="4"/>
  <c r="D12" i="4"/>
  <c r="N11" i="4"/>
  <c r="K11" i="4"/>
  <c r="H11" i="4"/>
  <c r="G11" i="4"/>
  <c r="E11" i="4"/>
  <c r="D11" i="4"/>
  <c r="B11" i="4"/>
  <c r="B12" i="4" s="1"/>
  <c r="B13" i="4" s="1"/>
  <c r="B17" i="4" s="1"/>
  <c r="B18" i="4" s="1"/>
  <c r="B19" i="4" s="1"/>
  <c r="B20" i="4" s="1"/>
  <c r="B21" i="4" s="1"/>
  <c r="B25" i="4" s="1"/>
  <c r="B26" i="4" s="1"/>
  <c r="B27" i="4" s="1"/>
  <c r="B28" i="4" s="1"/>
  <c r="B32" i="4" s="1"/>
  <c r="B33" i="4" s="1"/>
  <c r="A11" i="4"/>
  <c r="A12" i="4" s="1"/>
  <c r="A13" i="4" s="1"/>
  <c r="A17" i="4" s="1"/>
  <c r="A18" i="4" s="1"/>
  <c r="A19" i="4" s="1"/>
  <c r="A20" i="4" s="1"/>
  <c r="A21" i="4" s="1"/>
  <c r="A25" i="4" s="1"/>
  <c r="A26" i="4" s="1"/>
  <c r="A27" i="4" s="1"/>
  <c r="A28" i="4" s="1"/>
  <c r="A32" i="4" s="1"/>
  <c r="A33" i="4" s="1"/>
  <c r="A34" i="4" s="1"/>
  <c r="A35" i="4" s="1"/>
  <c r="A36" i="4" s="1"/>
  <c r="A40" i="4" s="1"/>
  <c r="A41" i="4" s="1"/>
  <c r="A42" i="4" s="1"/>
  <c r="A43" i="4" s="1"/>
  <c r="A47" i="4" s="1"/>
  <c r="A48" i="4" s="1"/>
  <c r="A49" i="4" s="1"/>
  <c r="A50" i="4" s="1"/>
  <c r="A52" i="4" s="1"/>
  <c r="A53" i="4" s="1"/>
  <c r="A54" i="4" s="1"/>
  <c r="A55" i="4" s="1"/>
  <c r="A56" i="4" s="1"/>
  <c r="A60" i="4" s="1"/>
  <c r="A61" i="4" s="1"/>
  <c r="A62" i="4" s="1"/>
  <c r="A63" i="4" s="1"/>
  <c r="A67" i="4" s="1"/>
  <c r="A68" i="4" s="1"/>
  <c r="A69" i="4" s="1"/>
  <c r="A70" i="4" s="1"/>
  <c r="A74" i="4" s="1"/>
  <c r="A75" i="4" s="1"/>
  <c r="A76" i="4" s="1"/>
  <c r="A77" i="4" s="1"/>
  <c r="A78" i="4" s="1"/>
  <c r="A83" i="4" s="1"/>
  <c r="A84" i="4" s="1"/>
  <c r="A85" i="4" s="1"/>
  <c r="A86" i="4" s="1"/>
  <c r="A90" i="4" s="1"/>
  <c r="A91" i="4" s="1"/>
  <c r="A92" i="4" s="1"/>
  <c r="A93" i="4" s="1"/>
  <c r="A97" i="4" s="1"/>
  <c r="A98" i="4" s="1"/>
  <c r="A99" i="4" s="1"/>
  <c r="A100" i="4" s="1"/>
  <c r="A104" i="4" s="1"/>
  <c r="A105" i="4" s="1"/>
  <c r="A106" i="4" s="1"/>
  <c r="A107" i="4" s="1"/>
  <c r="A108" i="4" s="1"/>
  <c r="A112" i="4" s="1"/>
  <c r="A113" i="4" s="1"/>
  <c r="A114" i="4" s="1"/>
  <c r="A115" i="4" s="1"/>
  <c r="A119" i="4" s="1"/>
  <c r="A120" i="4" s="1"/>
  <c r="A121" i="4" s="1"/>
  <c r="A122" i="4" s="1"/>
  <c r="A123" i="4" s="1"/>
  <c r="A127" i="4" s="1"/>
  <c r="A128" i="4" s="1"/>
  <c r="A129" i="4" s="1"/>
  <c r="A130" i="4" s="1"/>
  <c r="A134" i="4" s="1"/>
  <c r="A135" i="4" s="1"/>
  <c r="A136" i="4" s="1"/>
  <c r="A137" i="4" s="1"/>
  <c r="A141" i="4" s="1"/>
  <c r="A142" i="4" s="1"/>
  <c r="A143" i="4" s="1"/>
  <c r="A144" i="4" s="1"/>
  <c r="A145" i="4" s="1"/>
  <c r="A149" i="4" s="1"/>
  <c r="A150" i="4" s="1"/>
  <c r="A154" i="4" s="1"/>
  <c r="A155" i="4" s="1"/>
  <c r="A159" i="4" s="1"/>
  <c r="A160" i="4" s="1"/>
  <c r="A161" i="4" s="1"/>
  <c r="A165" i="4" s="1"/>
  <c r="A166" i="4" s="1"/>
  <c r="A170" i="4" s="1"/>
  <c r="A171" i="4" s="1"/>
  <c r="A175" i="4" s="1"/>
  <c r="A176" i="4" s="1"/>
  <c r="A178" i="4" s="1"/>
  <c r="A179" i="4" s="1"/>
  <c r="A181" i="4" s="1"/>
  <c r="A182" i="4" s="1"/>
  <c r="A184" i="4" s="1"/>
  <c r="A185" i="4" s="1"/>
  <c r="A186" i="4" s="1"/>
  <c r="A188" i="4" s="1"/>
  <c r="A189" i="4" s="1"/>
  <c r="A191" i="4" s="1"/>
  <c r="A192" i="4" s="1"/>
  <c r="A194" i="4" s="1"/>
  <c r="A195" i="4" s="1"/>
  <c r="A197" i="4" s="1"/>
  <c r="A198" i="4" s="1"/>
  <c r="A200" i="4" s="1"/>
  <c r="A201" i="4" s="1"/>
  <c r="A202" i="4" s="1"/>
  <c r="N10" i="4"/>
  <c r="K10" i="4"/>
  <c r="J10" i="4" s="1"/>
  <c r="J11" i="4" s="1"/>
  <c r="J12" i="4" s="1"/>
  <c r="J13" i="4" s="1"/>
  <c r="J17" i="4" s="1"/>
  <c r="J18" i="4" s="1"/>
  <c r="J19" i="4" s="1"/>
  <c r="J20" i="4" s="1"/>
  <c r="J21" i="4" s="1"/>
  <c r="J25" i="4" s="1"/>
  <c r="H10" i="4"/>
  <c r="G10" i="4"/>
  <c r="E10" i="4"/>
  <c r="D10" i="4"/>
  <c r="H905" i="2"/>
  <c r="H903" i="2"/>
  <c r="H901" i="2"/>
  <c r="H899" i="2"/>
  <c r="H897" i="2"/>
  <c r="H896" i="2"/>
  <c r="H895" i="2"/>
  <c r="H894" i="2"/>
  <c r="H893" i="2"/>
  <c r="H892" i="2"/>
  <c r="H891" i="2"/>
  <c r="H885" i="2"/>
  <c r="H883" i="2"/>
  <c r="H881" i="2"/>
  <c r="H879" i="2"/>
  <c r="H877" i="2"/>
  <c r="H876" i="2"/>
  <c r="H875" i="2"/>
  <c r="H874" i="2"/>
  <c r="H873" i="2"/>
  <c r="H872" i="2"/>
  <c r="H871" i="2"/>
  <c r="H869" i="2"/>
  <c r="S868" i="2"/>
  <c r="I868" i="2"/>
  <c r="H868" i="2"/>
  <c r="E868" i="2"/>
  <c r="H867" i="2"/>
  <c r="S866" i="2"/>
  <c r="I866" i="2"/>
  <c r="H866" i="2"/>
  <c r="E866" i="2"/>
  <c r="H865" i="2"/>
  <c r="S864" i="2"/>
  <c r="I864" i="2"/>
  <c r="H864" i="2"/>
  <c r="E864" i="2"/>
  <c r="H863" i="2"/>
  <c r="S862" i="2"/>
  <c r="I862" i="2"/>
  <c r="H862" i="2"/>
  <c r="E862" i="2"/>
  <c r="H861" i="2"/>
  <c r="S860" i="2"/>
  <c r="I860" i="2"/>
  <c r="H860" i="2"/>
  <c r="E860" i="2"/>
  <c r="R859" i="2"/>
  <c r="H859" i="2"/>
  <c r="S858" i="2"/>
  <c r="R858" i="2"/>
  <c r="I858" i="2"/>
  <c r="H858" i="2"/>
  <c r="E858" i="2"/>
  <c r="R857" i="2"/>
  <c r="H857" i="2"/>
  <c r="R856" i="2"/>
  <c r="I856" i="2"/>
  <c r="H856" i="2"/>
  <c r="E856" i="2"/>
  <c r="R855" i="2"/>
  <c r="H855" i="2"/>
  <c r="R854" i="2"/>
  <c r="I854" i="2"/>
  <c r="H854" i="2"/>
  <c r="E854" i="2"/>
  <c r="R853" i="2"/>
  <c r="H853" i="2"/>
  <c r="R852" i="2"/>
  <c r="I852" i="2"/>
  <c r="H852" i="2"/>
  <c r="E852" i="2"/>
  <c r="R851" i="2"/>
  <c r="H851" i="2"/>
  <c r="R850" i="2"/>
  <c r="I850" i="2"/>
  <c r="H850" i="2"/>
  <c r="E850" i="2"/>
  <c r="R849" i="2"/>
  <c r="H849" i="2"/>
  <c r="S848" i="2"/>
  <c r="R848" i="2"/>
  <c r="I848" i="2"/>
  <c r="H848" i="2"/>
  <c r="E848" i="2"/>
  <c r="R847" i="2"/>
  <c r="H847" i="2"/>
  <c r="R846" i="2"/>
  <c r="I846" i="2"/>
  <c r="H846" i="2"/>
  <c r="E846" i="2"/>
  <c r="R845" i="2"/>
  <c r="H845" i="2"/>
  <c r="R844" i="2"/>
  <c r="H844" i="2"/>
  <c r="E844" i="2"/>
  <c r="R843" i="2"/>
  <c r="H843" i="2"/>
  <c r="R842" i="2"/>
  <c r="I842" i="2"/>
  <c r="H842" i="2"/>
  <c r="E842" i="2"/>
  <c r="R841" i="2"/>
  <c r="H841" i="2"/>
  <c r="R840" i="2"/>
  <c r="I840" i="2"/>
  <c r="H840" i="2"/>
  <c r="R839" i="2"/>
  <c r="H839" i="2"/>
  <c r="S838" i="2"/>
  <c r="R838" i="2"/>
  <c r="I838" i="2"/>
  <c r="H838" i="2"/>
  <c r="R837" i="2"/>
  <c r="H837" i="2"/>
  <c r="S836" i="2"/>
  <c r="R836" i="2"/>
  <c r="I836" i="2"/>
  <c r="H836" i="2"/>
  <c r="R835" i="2"/>
  <c r="H835" i="2"/>
  <c r="S834" i="2"/>
  <c r="R834" i="2"/>
  <c r="I834" i="2"/>
  <c r="H834" i="2"/>
  <c r="R833" i="2"/>
  <c r="H833" i="2"/>
  <c r="S832" i="2"/>
  <c r="R832" i="2"/>
  <c r="I832" i="2"/>
  <c r="H832" i="2"/>
  <c r="R831" i="2"/>
  <c r="H831" i="2"/>
  <c r="R830" i="2"/>
  <c r="H830" i="2"/>
  <c r="E830" i="2"/>
  <c r="R829" i="2"/>
  <c r="S828" i="2"/>
  <c r="R828" i="2"/>
  <c r="H828" i="2"/>
  <c r="E828" i="2"/>
  <c r="R827" i="2"/>
  <c r="H827" i="2"/>
  <c r="R826" i="2"/>
  <c r="H826" i="2"/>
  <c r="E826" i="2"/>
  <c r="R825" i="2"/>
  <c r="H825" i="2"/>
  <c r="R824" i="2"/>
  <c r="H824" i="2"/>
  <c r="E824" i="2"/>
  <c r="R823" i="2"/>
  <c r="H823" i="2"/>
  <c r="R822" i="2"/>
  <c r="H822" i="2"/>
  <c r="E822" i="2"/>
  <c r="R821" i="2"/>
  <c r="H821" i="2"/>
  <c r="R820" i="2"/>
  <c r="H820" i="2"/>
  <c r="E820" i="2"/>
  <c r="R819" i="2"/>
  <c r="S818" i="2"/>
  <c r="R818" i="2"/>
  <c r="I818" i="2"/>
  <c r="H818" i="2"/>
  <c r="R817" i="2"/>
  <c r="H817" i="2"/>
  <c r="R816" i="2"/>
  <c r="H816" i="2"/>
  <c r="E816" i="2"/>
  <c r="R815" i="2"/>
  <c r="H815" i="2"/>
  <c r="R814" i="2"/>
  <c r="H814" i="2"/>
  <c r="E814" i="2"/>
  <c r="R813" i="2"/>
  <c r="H813" i="2"/>
  <c r="R812" i="2"/>
  <c r="H812" i="2"/>
  <c r="E812" i="2"/>
  <c r="R811" i="2"/>
  <c r="H811" i="2"/>
  <c r="R810" i="2"/>
  <c r="H810" i="2"/>
  <c r="E810" i="2"/>
  <c r="R809" i="2"/>
  <c r="H809" i="2"/>
  <c r="R808" i="2"/>
  <c r="H808" i="2"/>
  <c r="E808" i="2"/>
  <c r="R807" i="2"/>
  <c r="R806" i="2"/>
  <c r="H806" i="2"/>
  <c r="E806" i="2"/>
  <c r="R805" i="2"/>
  <c r="R804" i="2"/>
  <c r="H804" i="2"/>
  <c r="E804" i="2"/>
  <c r="R803" i="2"/>
  <c r="R802" i="2"/>
  <c r="H802" i="2"/>
  <c r="E802" i="2"/>
  <c r="R801" i="2"/>
  <c r="S800" i="2"/>
  <c r="R800" i="2"/>
  <c r="H800" i="2"/>
  <c r="R799" i="2"/>
  <c r="S798" i="2"/>
  <c r="R798" i="2"/>
  <c r="H798" i="2"/>
  <c r="E798" i="2"/>
  <c r="R797" i="2"/>
  <c r="S796" i="2"/>
  <c r="R796" i="2"/>
  <c r="H796" i="2"/>
  <c r="E796" i="2"/>
  <c r="R795" i="2"/>
  <c r="R794" i="2"/>
  <c r="H794" i="2"/>
  <c r="E794" i="2"/>
  <c r="R793" i="2"/>
  <c r="R792" i="2"/>
  <c r="H792" i="2"/>
  <c r="E792" i="2"/>
  <c r="R791" i="2"/>
  <c r="R790" i="2"/>
  <c r="H790" i="2"/>
  <c r="E790" i="2"/>
  <c r="R789" i="2"/>
  <c r="R788" i="2"/>
  <c r="H788" i="2"/>
  <c r="E788" i="2"/>
  <c r="R787" i="2"/>
  <c r="R786" i="2"/>
  <c r="H786" i="2"/>
  <c r="E786" i="2"/>
  <c r="R785" i="2"/>
  <c r="R784" i="2"/>
  <c r="H784" i="2"/>
  <c r="E784" i="2"/>
  <c r="R783" i="2"/>
  <c r="R782" i="2"/>
  <c r="H782" i="2"/>
  <c r="E782" i="2"/>
  <c r="R781" i="2"/>
  <c r="R780" i="2"/>
  <c r="H780" i="2"/>
  <c r="E780" i="2"/>
  <c r="R779" i="2"/>
  <c r="R778" i="2"/>
  <c r="H778" i="2"/>
  <c r="E778" i="2"/>
  <c r="R777" i="2"/>
  <c r="R776" i="2"/>
  <c r="H776" i="2"/>
  <c r="E776" i="2"/>
  <c r="R775" i="2"/>
  <c r="R774" i="2"/>
  <c r="H774" i="2"/>
  <c r="E774" i="2"/>
  <c r="R773" i="2"/>
  <c r="R772" i="2"/>
  <c r="H772" i="2"/>
  <c r="E772" i="2"/>
  <c r="R771" i="2"/>
  <c r="R770" i="2"/>
  <c r="H770" i="2"/>
  <c r="E770" i="2"/>
  <c r="R769" i="2"/>
  <c r="R768" i="2"/>
  <c r="H768" i="2"/>
  <c r="E768" i="2"/>
  <c r="R767" i="2"/>
  <c r="R766" i="2"/>
  <c r="H766" i="2"/>
  <c r="E766" i="2"/>
  <c r="R765" i="2"/>
  <c r="S764" i="2"/>
  <c r="R764" i="2"/>
  <c r="I764" i="2"/>
  <c r="H764" i="2"/>
  <c r="R763" i="2"/>
  <c r="S762" i="2"/>
  <c r="R762" i="2"/>
  <c r="I762" i="2"/>
  <c r="H762" i="2"/>
  <c r="R761" i="2"/>
  <c r="S760" i="2"/>
  <c r="R760" i="2"/>
  <c r="H760" i="2"/>
  <c r="E760" i="2"/>
  <c r="R759" i="2"/>
  <c r="R758" i="2"/>
  <c r="H758" i="2"/>
  <c r="E758" i="2"/>
  <c r="R757" i="2"/>
  <c r="R756" i="2"/>
  <c r="H756" i="2"/>
  <c r="E756" i="2"/>
  <c r="R755" i="2"/>
  <c r="R754" i="2"/>
  <c r="H754" i="2"/>
  <c r="E754" i="2"/>
  <c r="R753" i="2"/>
  <c r="R752" i="2"/>
  <c r="H752" i="2"/>
  <c r="E752" i="2"/>
  <c r="R751" i="2"/>
  <c r="S750" i="2"/>
  <c r="R750" i="2"/>
  <c r="H750" i="2"/>
  <c r="E750" i="2"/>
  <c r="R749" i="2"/>
  <c r="S748" i="2"/>
  <c r="R748" i="2"/>
  <c r="H748" i="2"/>
  <c r="E748" i="2"/>
  <c r="R747" i="2"/>
  <c r="S746" i="2"/>
  <c r="R746" i="2"/>
  <c r="H746" i="2"/>
  <c r="E746" i="2"/>
  <c r="R745" i="2"/>
  <c r="R744" i="2"/>
  <c r="H744" i="2"/>
  <c r="E744" i="2"/>
  <c r="R743" i="2"/>
  <c r="R742" i="2"/>
  <c r="H742" i="2"/>
  <c r="E742" i="2"/>
  <c r="R741" i="2"/>
  <c r="R740" i="2"/>
  <c r="H740" i="2"/>
  <c r="E740" i="2"/>
  <c r="R739" i="2"/>
  <c r="R738" i="2"/>
  <c r="H738" i="2"/>
  <c r="E738" i="2"/>
  <c r="R737" i="2"/>
  <c r="S736" i="2"/>
  <c r="R736" i="2"/>
  <c r="H736" i="2"/>
  <c r="E736" i="2"/>
  <c r="R735" i="2"/>
  <c r="S734" i="2"/>
  <c r="R734" i="2"/>
  <c r="H734" i="2"/>
  <c r="E734" i="2"/>
  <c r="R733" i="2"/>
  <c r="S732" i="2"/>
  <c r="R732" i="2"/>
  <c r="H732" i="2"/>
  <c r="E732" i="2"/>
  <c r="R731" i="2"/>
  <c r="S730" i="2"/>
  <c r="R730" i="2"/>
  <c r="H730" i="2"/>
  <c r="E730" i="2"/>
  <c r="R729" i="2"/>
  <c r="S728" i="2"/>
  <c r="R728" i="2"/>
  <c r="H728" i="2"/>
  <c r="E728" i="2"/>
  <c r="R727" i="2"/>
  <c r="S726" i="2"/>
  <c r="R726" i="2"/>
  <c r="H726" i="2"/>
  <c r="E726" i="2"/>
  <c r="R725" i="2"/>
  <c r="H725" i="2"/>
  <c r="S724" i="2"/>
  <c r="R724" i="2"/>
  <c r="R723" i="2"/>
  <c r="H723" i="2"/>
  <c r="R722" i="2"/>
  <c r="R721" i="2"/>
  <c r="H721" i="2"/>
  <c r="S720" i="2"/>
  <c r="R720" i="2"/>
  <c r="R719" i="2"/>
  <c r="H719" i="2"/>
  <c r="S718" i="2"/>
  <c r="R718" i="2"/>
  <c r="R717" i="2"/>
  <c r="H717" i="2"/>
  <c r="S716" i="2"/>
  <c r="R716" i="2"/>
  <c r="R715" i="2"/>
  <c r="H715" i="2"/>
  <c r="S714" i="2"/>
  <c r="R714" i="2"/>
  <c r="R713" i="2"/>
  <c r="H713" i="2"/>
  <c r="S712" i="2"/>
  <c r="R712" i="2"/>
  <c r="R711" i="2"/>
  <c r="H711" i="2"/>
  <c r="S710" i="2"/>
  <c r="R710" i="2"/>
  <c r="R709" i="2"/>
  <c r="H709" i="2"/>
  <c r="S708" i="2"/>
  <c r="R708" i="2"/>
  <c r="R707" i="2"/>
  <c r="H707" i="2"/>
  <c r="S706" i="2"/>
  <c r="R706" i="2"/>
  <c r="R705" i="2"/>
  <c r="H705" i="2"/>
  <c r="S704" i="2"/>
  <c r="R704" i="2"/>
  <c r="R703" i="2"/>
  <c r="H703" i="2"/>
  <c r="S702" i="2"/>
  <c r="R702" i="2"/>
  <c r="N702" i="2"/>
  <c r="O702" i="2" s="1"/>
  <c r="I702" i="2"/>
  <c r="H702" i="2"/>
  <c r="E702" i="2"/>
  <c r="R701" i="2"/>
  <c r="H701" i="2"/>
  <c r="S700" i="2"/>
  <c r="R700" i="2"/>
  <c r="H700" i="2"/>
  <c r="R699" i="2"/>
  <c r="H699" i="2"/>
  <c r="S698" i="2"/>
  <c r="R698" i="2"/>
  <c r="H698" i="2"/>
  <c r="R697" i="2"/>
  <c r="H697" i="2"/>
  <c r="S696" i="2"/>
  <c r="R696" i="2"/>
  <c r="H696" i="2"/>
  <c r="E696" i="2"/>
  <c r="R695" i="2"/>
  <c r="H695" i="2"/>
  <c r="H694" i="2"/>
  <c r="H692" i="2"/>
  <c r="H690" i="2"/>
  <c r="H688" i="2"/>
  <c r="H686" i="2"/>
  <c r="H684" i="2"/>
  <c r="H682" i="2"/>
  <c r="H680" i="2"/>
  <c r="S678" i="2"/>
  <c r="R678" i="2"/>
  <c r="H678" i="2"/>
  <c r="E678" i="2"/>
  <c r="S676" i="2"/>
  <c r="R676" i="2"/>
  <c r="H676" i="2"/>
  <c r="E676" i="2"/>
  <c r="S674" i="2"/>
  <c r="R674" i="2"/>
  <c r="H674" i="2"/>
  <c r="E674" i="2"/>
  <c r="S672" i="2"/>
  <c r="R672" i="2"/>
  <c r="H672" i="2"/>
  <c r="S670" i="2"/>
  <c r="R670" i="2"/>
  <c r="H670" i="2"/>
  <c r="S668" i="2"/>
  <c r="R668" i="2"/>
  <c r="H668" i="2"/>
  <c r="S666" i="2"/>
  <c r="R666" i="2"/>
  <c r="H666" i="2"/>
  <c r="S664" i="2"/>
  <c r="R664" i="2"/>
  <c r="H664" i="2"/>
  <c r="S662" i="2"/>
  <c r="R662" i="2"/>
  <c r="I662" i="2"/>
  <c r="H662" i="2"/>
  <c r="E662" i="2"/>
  <c r="R660" i="2"/>
  <c r="I660" i="2"/>
  <c r="H660" i="2"/>
  <c r="E660" i="2"/>
  <c r="R658" i="2"/>
  <c r="I658" i="2"/>
  <c r="H658" i="2"/>
  <c r="E658" i="2"/>
  <c r="R656" i="2"/>
  <c r="I656" i="2"/>
  <c r="H656" i="2"/>
  <c r="E656" i="2"/>
  <c r="R654" i="2"/>
  <c r="I654" i="2"/>
  <c r="H654" i="2"/>
  <c r="E654" i="2"/>
  <c r="R652" i="2"/>
  <c r="I652" i="2"/>
  <c r="H652" i="2"/>
  <c r="R650" i="2"/>
  <c r="I650" i="2"/>
  <c r="H650" i="2"/>
  <c r="R648" i="2"/>
  <c r="I648" i="2"/>
  <c r="H648" i="2"/>
  <c r="R646" i="2"/>
  <c r="I646" i="2"/>
  <c r="H646" i="2"/>
  <c r="R644" i="2"/>
  <c r="I644" i="2"/>
  <c r="H644" i="2"/>
  <c r="R642" i="2"/>
  <c r="I642" i="2"/>
  <c r="H642" i="2"/>
  <c r="R640" i="2"/>
  <c r="I640" i="2"/>
  <c r="H640" i="2"/>
  <c r="R638" i="2"/>
  <c r="I638" i="2"/>
  <c r="H638" i="2"/>
  <c r="R636" i="2"/>
  <c r="I636" i="2"/>
  <c r="H636" i="2"/>
  <c r="R634" i="2"/>
  <c r="I634" i="2"/>
  <c r="H634" i="2"/>
  <c r="R632" i="2"/>
  <c r="I632" i="2"/>
  <c r="H632" i="2"/>
  <c r="R630" i="2"/>
  <c r="I630" i="2"/>
  <c r="H630" i="2"/>
  <c r="R628" i="2"/>
  <c r="I628" i="2"/>
  <c r="H628" i="2"/>
  <c r="R626" i="2"/>
  <c r="I626" i="2"/>
  <c r="H626" i="2"/>
  <c r="R624" i="2"/>
  <c r="I624" i="2"/>
  <c r="H624" i="2"/>
  <c r="R622" i="2"/>
  <c r="I622" i="2"/>
  <c r="H622" i="2"/>
  <c r="R620" i="2"/>
  <c r="I620" i="2"/>
  <c r="H620" i="2"/>
  <c r="R618" i="2"/>
  <c r="I618" i="2"/>
  <c r="H618" i="2"/>
  <c r="R616" i="2"/>
  <c r="I616" i="2"/>
  <c r="H616" i="2"/>
  <c r="R614" i="2"/>
  <c r="I614" i="2"/>
  <c r="H614" i="2"/>
  <c r="R612" i="2"/>
  <c r="I612" i="2"/>
  <c r="H612" i="2"/>
  <c r="R610" i="2"/>
  <c r="I610" i="2"/>
  <c r="H610" i="2"/>
  <c r="R608" i="2"/>
  <c r="I608" i="2"/>
  <c r="H608" i="2"/>
  <c r="R606" i="2"/>
  <c r="I606" i="2"/>
  <c r="H606" i="2"/>
  <c r="R604" i="2"/>
  <c r="I604" i="2"/>
  <c r="H604" i="2"/>
  <c r="R602" i="2"/>
  <c r="I602" i="2"/>
  <c r="H602" i="2"/>
  <c r="R600" i="2"/>
  <c r="I600" i="2"/>
  <c r="H600" i="2"/>
  <c r="R598" i="2"/>
  <c r="I598" i="2"/>
  <c r="H598" i="2"/>
  <c r="R596" i="2"/>
  <c r="I596" i="2"/>
  <c r="H596" i="2"/>
  <c r="R594" i="2"/>
  <c r="I594" i="2"/>
  <c r="H594" i="2"/>
  <c r="R592" i="2"/>
  <c r="I592" i="2"/>
  <c r="H592" i="2"/>
  <c r="R590" i="2"/>
  <c r="I590" i="2"/>
  <c r="H590" i="2"/>
  <c r="R588" i="2"/>
  <c r="I588" i="2"/>
  <c r="H588" i="2"/>
  <c r="R586" i="2"/>
  <c r="I586" i="2"/>
  <c r="H586" i="2"/>
  <c r="R584" i="2"/>
  <c r="I584" i="2"/>
  <c r="H584" i="2"/>
  <c r="R582" i="2"/>
  <c r="I582" i="2"/>
  <c r="H582" i="2"/>
  <c r="R580" i="2"/>
  <c r="I580" i="2"/>
  <c r="H580" i="2"/>
  <c r="R578" i="2"/>
  <c r="H578" i="2"/>
  <c r="R576" i="2"/>
  <c r="I576" i="2"/>
  <c r="H576" i="2"/>
  <c r="R574" i="2"/>
  <c r="I574" i="2"/>
  <c r="H574" i="2"/>
  <c r="R572" i="2"/>
  <c r="I572" i="2"/>
  <c r="H572" i="2"/>
  <c r="R570" i="2"/>
  <c r="I570" i="2"/>
  <c r="H570" i="2"/>
  <c r="Q568" i="2"/>
  <c r="O568" i="2"/>
  <c r="R568" i="2" s="1"/>
  <c r="I568" i="2"/>
  <c r="H568" i="2"/>
  <c r="E568" i="2"/>
  <c r="Q566" i="2"/>
  <c r="O566" i="2"/>
  <c r="R566" i="2" s="1"/>
  <c r="I566" i="2"/>
  <c r="H566" i="2"/>
  <c r="E566" i="2"/>
  <c r="Q564" i="2"/>
  <c r="O564" i="2"/>
  <c r="R564" i="2" s="1"/>
  <c r="I564" i="2"/>
  <c r="H564" i="2"/>
  <c r="E564" i="2"/>
  <c r="Q562" i="2"/>
  <c r="O562" i="2"/>
  <c r="R562" i="2" s="1"/>
  <c r="I562" i="2"/>
  <c r="H562" i="2"/>
  <c r="E562" i="2"/>
  <c r="Q560" i="2"/>
  <c r="O560" i="2"/>
  <c r="R560" i="2" s="1"/>
  <c r="I560" i="2"/>
  <c r="H560" i="2"/>
  <c r="E560" i="2"/>
  <c r="Q558" i="2"/>
  <c r="O558" i="2"/>
  <c r="R558" i="2" s="1"/>
  <c r="I558" i="2"/>
  <c r="H558" i="2"/>
  <c r="E558" i="2"/>
  <c r="Q556" i="2"/>
  <c r="O556" i="2"/>
  <c r="R556" i="2" s="1"/>
  <c r="I556" i="2"/>
  <c r="H556" i="2"/>
  <c r="E556" i="2"/>
  <c r="N554" i="2"/>
  <c r="O554" i="2" s="1"/>
  <c r="R554" i="2" s="1"/>
  <c r="I554" i="2"/>
  <c r="H554" i="2"/>
  <c r="E554" i="2"/>
  <c r="O552" i="2"/>
  <c r="R552" i="2" s="1"/>
  <c r="I552" i="2"/>
  <c r="H552" i="2"/>
  <c r="N550" i="2"/>
  <c r="Q550" i="2" s="1"/>
  <c r="I550" i="2"/>
  <c r="H550" i="2"/>
  <c r="E550" i="2"/>
  <c r="N548" i="2"/>
  <c r="Q548" i="2" s="1"/>
  <c r="I548" i="2"/>
  <c r="H548" i="2"/>
  <c r="E548" i="2"/>
  <c r="O546" i="2"/>
  <c r="R546" i="2" s="1"/>
  <c r="N546" i="2"/>
  <c r="Q546" i="2" s="1"/>
  <c r="I546" i="2"/>
  <c r="H546" i="2"/>
  <c r="E546" i="2"/>
  <c r="O544" i="2"/>
  <c r="R544" i="2" s="1"/>
  <c r="N544" i="2"/>
  <c r="Q544" i="2" s="1"/>
  <c r="I544" i="2"/>
  <c r="H544" i="2"/>
  <c r="E544" i="2"/>
  <c r="N540" i="2"/>
  <c r="Q540" i="2" s="1"/>
  <c r="I540" i="2"/>
  <c r="H540" i="2"/>
  <c r="E540" i="2"/>
  <c r="N538" i="2"/>
  <c r="Q538" i="2" s="1"/>
  <c r="I538" i="2"/>
  <c r="H538" i="2"/>
  <c r="E538" i="2"/>
  <c r="N536" i="2"/>
  <c r="Q536" i="2" s="1"/>
  <c r="I536" i="2"/>
  <c r="H536" i="2"/>
  <c r="E536" i="2"/>
  <c r="N534" i="2"/>
  <c r="Q534" i="2" s="1"/>
  <c r="I534" i="2"/>
  <c r="H534" i="2"/>
  <c r="E534" i="2"/>
  <c r="R532" i="2"/>
  <c r="R530" i="2"/>
  <c r="R528" i="2"/>
  <c r="R526" i="2"/>
  <c r="R524" i="2"/>
  <c r="R522" i="2"/>
  <c r="R520" i="2"/>
  <c r="R518" i="2"/>
  <c r="R516" i="2"/>
  <c r="R514" i="2"/>
  <c r="R512" i="2"/>
  <c r="R510" i="2"/>
  <c r="R508" i="2"/>
  <c r="N506" i="2"/>
  <c r="Q506" i="2" s="1"/>
  <c r="I506" i="2"/>
  <c r="H506" i="2"/>
  <c r="E506" i="2"/>
  <c r="N504" i="2"/>
  <c r="I504" i="2"/>
  <c r="H504" i="2"/>
  <c r="E504" i="2"/>
  <c r="N502" i="2"/>
  <c r="I502" i="2"/>
  <c r="H502" i="2"/>
  <c r="E502" i="2"/>
  <c r="N500" i="2"/>
  <c r="O500" i="2" s="1"/>
  <c r="R500" i="2" s="1"/>
  <c r="I500" i="2"/>
  <c r="H500" i="2"/>
  <c r="E500" i="2"/>
  <c r="N498" i="2"/>
  <c r="I498" i="2"/>
  <c r="H498" i="2"/>
  <c r="E498" i="2"/>
  <c r="N496" i="2"/>
  <c r="I496" i="2"/>
  <c r="H496" i="2"/>
  <c r="E496" i="2"/>
  <c r="N494" i="2"/>
  <c r="O494" i="2" s="1"/>
  <c r="R494" i="2" s="1"/>
  <c r="I494" i="2"/>
  <c r="H494" i="2"/>
  <c r="E494" i="2"/>
  <c r="N492" i="2"/>
  <c r="O492" i="2" s="1"/>
  <c r="R492" i="2" s="1"/>
  <c r="I492" i="2"/>
  <c r="H492" i="2"/>
  <c r="E492" i="2"/>
  <c r="N490" i="2"/>
  <c r="Q490" i="2" s="1"/>
  <c r="I490" i="2"/>
  <c r="H490" i="2"/>
  <c r="E490" i="2"/>
  <c r="N488" i="2"/>
  <c r="I488" i="2"/>
  <c r="H488" i="2"/>
  <c r="E488" i="2"/>
  <c r="N486" i="2"/>
  <c r="O486" i="2" s="1"/>
  <c r="R486" i="2" s="1"/>
  <c r="I486" i="2"/>
  <c r="H486" i="2"/>
  <c r="E486" i="2"/>
  <c r="N484" i="2"/>
  <c r="O484" i="2" s="1"/>
  <c r="R484" i="2" s="1"/>
  <c r="I484" i="2"/>
  <c r="H484" i="2"/>
  <c r="E484" i="2"/>
  <c r="N482" i="2"/>
  <c r="I482" i="2"/>
  <c r="H482" i="2"/>
  <c r="E482" i="2"/>
  <c r="N480" i="2"/>
  <c r="I480" i="2"/>
  <c r="H480" i="2"/>
  <c r="E480" i="2"/>
  <c r="N478" i="2"/>
  <c r="O478" i="2" s="1"/>
  <c r="R478" i="2" s="1"/>
  <c r="I478" i="2"/>
  <c r="H478" i="2"/>
  <c r="E478" i="2"/>
  <c r="N476" i="2"/>
  <c r="O476" i="2" s="1"/>
  <c r="R476" i="2" s="1"/>
  <c r="I476" i="2"/>
  <c r="H476" i="2"/>
  <c r="E476" i="2"/>
  <c r="N474" i="2"/>
  <c r="Q474" i="2" s="1"/>
  <c r="I474" i="2"/>
  <c r="H474" i="2"/>
  <c r="E474" i="2"/>
  <c r="N472" i="2"/>
  <c r="I472" i="2"/>
  <c r="H472" i="2"/>
  <c r="E472" i="2"/>
  <c r="N470" i="2"/>
  <c r="O470" i="2" s="1"/>
  <c r="R470" i="2" s="1"/>
  <c r="I470" i="2"/>
  <c r="H470" i="2"/>
  <c r="E470" i="2"/>
  <c r="N468" i="2"/>
  <c r="Q468" i="2" s="1"/>
  <c r="I468" i="2"/>
  <c r="H468" i="2"/>
  <c r="E468" i="2"/>
  <c r="N466" i="2"/>
  <c r="I466" i="2"/>
  <c r="H466" i="2"/>
  <c r="E466" i="2"/>
  <c r="N464" i="2"/>
  <c r="I464" i="2"/>
  <c r="H464" i="2"/>
  <c r="E464" i="2"/>
  <c r="N462" i="2"/>
  <c r="O462" i="2" s="1"/>
  <c r="R462" i="2" s="1"/>
  <c r="I462" i="2"/>
  <c r="H462" i="2"/>
  <c r="E462" i="2"/>
  <c r="N460" i="2"/>
  <c r="Q460" i="2" s="1"/>
  <c r="I460" i="2"/>
  <c r="H460" i="2"/>
  <c r="E460" i="2"/>
  <c r="N458" i="2"/>
  <c r="Q458" i="2" s="1"/>
  <c r="I458" i="2"/>
  <c r="H458" i="2"/>
  <c r="E458" i="2"/>
  <c r="N456" i="2"/>
  <c r="I456" i="2"/>
  <c r="H456" i="2"/>
  <c r="E456" i="2"/>
  <c r="N454" i="2"/>
  <c r="O454" i="2" s="1"/>
  <c r="R454" i="2" s="1"/>
  <c r="I454" i="2"/>
  <c r="H454" i="2"/>
  <c r="E454" i="2"/>
  <c r="N452" i="2"/>
  <c r="Q452" i="2" s="1"/>
  <c r="I452" i="2"/>
  <c r="H452" i="2"/>
  <c r="E452" i="2"/>
  <c r="N450" i="2"/>
  <c r="I450" i="2"/>
  <c r="H450" i="2"/>
  <c r="E450" i="2"/>
  <c r="N448" i="2"/>
  <c r="I448" i="2"/>
  <c r="H448" i="2"/>
  <c r="E448" i="2"/>
  <c r="N446" i="2"/>
  <c r="O446" i="2" s="1"/>
  <c r="R446" i="2" s="1"/>
  <c r="I446" i="2"/>
  <c r="H446" i="2"/>
  <c r="E446" i="2"/>
  <c r="N444" i="2"/>
  <c r="Q444" i="2" s="1"/>
  <c r="I444" i="2"/>
  <c r="H444" i="2"/>
  <c r="E444" i="2"/>
  <c r="N442" i="2"/>
  <c r="Q442" i="2" s="1"/>
  <c r="I442" i="2"/>
  <c r="H442" i="2"/>
  <c r="E442" i="2"/>
  <c r="N440" i="2"/>
  <c r="I440" i="2"/>
  <c r="H440" i="2"/>
  <c r="E440" i="2"/>
  <c r="N438" i="2"/>
  <c r="O438" i="2" s="1"/>
  <c r="R438" i="2" s="1"/>
  <c r="I438" i="2"/>
  <c r="H438" i="2"/>
  <c r="E438" i="2"/>
  <c r="N436" i="2"/>
  <c r="O436" i="2" s="1"/>
  <c r="R436" i="2" s="1"/>
  <c r="I436" i="2"/>
  <c r="H436" i="2"/>
  <c r="E436" i="2"/>
  <c r="N434" i="2"/>
  <c r="I434" i="2"/>
  <c r="H434" i="2"/>
  <c r="E434" i="2"/>
  <c r="N432" i="2"/>
  <c r="I432" i="2"/>
  <c r="H432" i="2"/>
  <c r="E432" i="2"/>
  <c r="N430" i="2"/>
  <c r="O430" i="2" s="1"/>
  <c r="R430" i="2" s="1"/>
  <c r="I430" i="2"/>
  <c r="H430" i="2"/>
  <c r="E430" i="2"/>
  <c r="N428" i="2"/>
  <c r="O428" i="2" s="1"/>
  <c r="R428" i="2" s="1"/>
  <c r="I428" i="2"/>
  <c r="H428" i="2"/>
  <c r="E428" i="2"/>
  <c r="N426" i="2"/>
  <c r="Q426" i="2" s="1"/>
  <c r="I426" i="2"/>
  <c r="H426" i="2"/>
  <c r="E426" i="2"/>
  <c r="N424" i="2"/>
  <c r="I424" i="2"/>
  <c r="H424" i="2"/>
  <c r="E424" i="2"/>
  <c r="N422" i="2"/>
  <c r="O422" i="2" s="1"/>
  <c r="R422" i="2" s="1"/>
  <c r="I422" i="2"/>
  <c r="H422" i="2"/>
  <c r="E422" i="2"/>
  <c r="N420" i="2"/>
  <c r="Q420" i="2" s="1"/>
  <c r="I420" i="2"/>
  <c r="H420" i="2"/>
  <c r="E420" i="2"/>
  <c r="N418" i="2"/>
  <c r="I418" i="2"/>
  <c r="H418" i="2"/>
  <c r="E418" i="2"/>
  <c r="N416" i="2"/>
  <c r="I416" i="2"/>
  <c r="H416" i="2"/>
  <c r="E416" i="2"/>
  <c r="N414" i="2"/>
  <c r="O414" i="2" s="1"/>
  <c r="R414" i="2" s="1"/>
  <c r="I414" i="2"/>
  <c r="H414" i="2"/>
  <c r="E414" i="2"/>
  <c r="N412" i="2"/>
  <c r="Q412" i="2" s="1"/>
  <c r="I412" i="2"/>
  <c r="H412" i="2"/>
  <c r="E412" i="2"/>
  <c r="N410" i="2"/>
  <c r="Q410" i="2" s="1"/>
  <c r="I410" i="2"/>
  <c r="H410" i="2"/>
  <c r="E410" i="2"/>
  <c r="N408" i="2"/>
  <c r="I408" i="2"/>
  <c r="H408" i="2"/>
  <c r="E408" i="2"/>
  <c r="N406" i="2"/>
  <c r="O406" i="2" s="1"/>
  <c r="R406" i="2" s="1"/>
  <c r="I406" i="2"/>
  <c r="H406" i="2"/>
  <c r="E406" i="2"/>
  <c r="N405" i="2"/>
  <c r="Q405" i="2" s="1"/>
  <c r="I405" i="2"/>
  <c r="H405" i="2"/>
  <c r="E405" i="2"/>
  <c r="N403" i="2"/>
  <c r="Q403" i="2" s="1"/>
  <c r="I403" i="2"/>
  <c r="H403" i="2"/>
  <c r="E403" i="2"/>
  <c r="N402" i="2"/>
  <c r="I402" i="2"/>
  <c r="H402" i="2"/>
  <c r="E402" i="2"/>
  <c r="N400" i="2"/>
  <c r="Q400" i="2" s="1"/>
  <c r="I400" i="2"/>
  <c r="H400" i="2"/>
  <c r="E400" i="2"/>
  <c r="N399" i="2"/>
  <c r="O399" i="2" s="1"/>
  <c r="R399" i="2" s="1"/>
  <c r="I399" i="2"/>
  <c r="H399" i="2"/>
  <c r="E399" i="2"/>
  <c r="N397" i="2"/>
  <c r="I397" i="2"/>
  <c r="H397" i="2"/>
  <c r="E397" i="2"/>
  <c r="N396" i="2"/>
  <c r="I396" i="2"/>
  <c r="H396" i="2"/>
  <c r="E396" i="2"/>
  <c r="N394" i="2"/>
  <c r="O394" i="2" s="1"/>
  <c r="R394" i="2" s="1"/>
  <c r="I394" i="2"/>
  <c r="H394" i="2"/>
  <c r="E394" i="2"/>
  <c r="N393" i="2"/>
  <c r="I393" i="2"/>
  <c r="H393" i="2"/>
  <c r="E393" i="2"/>
  <c r="N392" i="2"/>
  <c r="Q392" i="2" s="1"/>
  <c r="I392" i="2"/>
  <c r="H392" i="2"/>
  <c r="E392" i="2"/>
  <c r="N390" i="2"/>
  <c r="I390" i="2"/>
  <c r="H390" i="2"/>
  <c r="E390" i="2"/>
  <c r="N389" i="2"/>
  <c r="O389" i="2" s="1"/>
  <c r="R389" i="2" s="1"/>
  <c r="I389" i="2"/>
  <c r="H389" i="2"/>
  <c r="E389" i="2"/>
  <c r="R388" i="2"/>
  <c r="N387" i="2"/>
  <c r="O387" i="2" s="1"/>
  <c r="R387" i="2" s="1"/>
  <c r="I387" i="2"/>
  <c r="H387" i="2"/>
  <c r="E387" i="2"/>
  <c r="N386" i="2"/>
  <c r="Q386" i="2" s="1"/>
  <c r="I386" i="2"/>
  <c r="H386" i="2"/>
  <c r="E386" i="2"/>
  <c r="N384" i="2"/>
  <c r="Q384" i="2" s="1"/>
  <c r="I384" i="2"/>
  <c r="H384" i="2"/>
  <c r="E384" i="2"/>
  <c r="N383" i="2"/>
  <c r="I383" i="2"/>
  <c r="H383" i="2"/>
  <c r="E383" i="2"/>
  <c r="N381" i="2"/>
  <c r="O381" i="2" s="1"/>
  <c r="R381" i="2" s="1"/>
  <c r="I381" i="2"/>
  <c r="H381" i="2"/>
  <c r="E381" i="2"/>
  <c r="N380" i="2"/>
  <c r="Q380" i="2" s="1"/>
  <c r="I380" i="2"/>
  <c r="H380" i="2"/>
  <c r="E380" i="2"/>
  <c r="N378" i="2"/>
  <c r="Q378" i="2" s="1"/>
  <c r="I378" i="2"/>
  <c r="H378" i="2"/>
  <c r="E378" i="2"/>
  <c r="N376" i="2"/>
  <c r="I376" i="2"/>
  <c r="H376" i="2"/>
  <c r="E376" i="2"/>
  <c r="N375" i="2"/>
  <c r="O375" i="2" s="1"/>
  <c r="R375" i="2" s="1"/>
  <c r="I375" i="2"/>
  <c r="H375" i="2"/>
  <c r="E375" i="2"/>
  <c r="N374" i="2"/>
  <c r="Q374" i="2" s="1"/>
  <c r="I374" i="2"/>
  <c r="H374" i="2"/>
  <c r="E374" i="2"/>
  <c r="N372" i="2"/>
  <c r="I372" i="2"/>
  <c r="H372" i="2"/>
  <c r="E372" i="2"/>
  <c r="N371" i="2"/>
  <c r="I371" i="2"/>
  <c r="H371" i="2"/>
  <c r="E371" i="2"/>
  <c r="N369" i="2"/>
  <c r="Q369" i="2" s="1"/>
  <c r="I369" i="2"/>
  <c r="H369" i="2"/>
  <c r="E369" i="2"/>
  <c r="N368" i="2"/>
  <c r="O368" i="2" s="1"/>
  <c r="R368" i="2" s="1"/>
  <c r="I368" i="2"/>
  <c r="H368" i="2"/>
  <c r="E368" i="2"/>
  <c r="N366" i="2"/>
  <c r="Q366" i="2" s="1"/>
  <c r="I366" i="2"/>
  <c r="H366" i="2"/>
  <c r="E366" i="2"/>
  <c r="N365" i="2"/>
  <c r="I365" i="2"/>
  <c r="H365" i="2"/>
  <c r="E365" i="2"/>
  <c r="N364" i="2"/>
  <c r="O364" i="2" s="1"/>
  <c r="R364" i="2" s="1"/>
  <c r="I364" i="2"/>
  <c r="H364" i="2"/>
  <c r="E364" i="2"/>
  <c r="N363" i="2"/>
  <c r="Q363" i="2" s="1"/>
  <c r="I363" i="2"/>
  <c r="H363" i="2"/>
  <c r="E363" i="2"/>
  <c r="N361" i="2"/>
  <c r="I361" i="2"/>
  <c r="H361" i="2"/>
  <c r="E361" i="2"/>
  <c r="N359" i="2"/>
  <c r="I359" i="2"/>
  <c r="H359" i="2"/>
  <c r="E359" i="2"/>
  <c r="N358" i="2"/>
  <c r="O358" i="2" s="1"/>
  <c r="R358" i="2" s="1"/>
  <c r="I358" i="2"/>
  <c r="H358" i="2"/>
  <c r="E358" i="2"/>
  <c r="N356" i="2"/>
  <c r="O356" i="2" s="1"/>
  <c r="R356" i="2" s="1"/>
  <c r="I356" i="2"/>
  <c r="H356" i="2"/>
  <c r="E356" i="2"/>
  <c r="N355" i="2"/>
  <c r="Q355" i="2" s="1"/>
  <c r="I355" i="2"/>
  <c r="H355" i="2"/>
  <c r="E355" i="2"/>
  <c r="N353" i="2"/>
  <c r="I353" i="2"/>
  <c r="H353" i="2"/>
  <c r="E353" i="2"/>
  <c r="N352" i="2"/>
  <c r="O352" i="2" s="1"/>
  <c r="R352" i="2" s="1"/>
  <c r="I352" i="2"/>
  <c r="H352" i="2"/>
  <c r="E352" i="2"/>
  <c r="N350" i="2"/>
  <c r="I350" i="2"/>
  <c r="H350" i="2"/>
  <c r="E350" i="2"/>
  <c r="N349" i="2"/>
  <c r="I349" i="2"/>
  <c r="H349" i="2"/>
  <c r="E349" i="2"/>
  <c r="N347" i="2"/>
  <c r="I347" i="2"/>
  <c r="H347" i="2"/>
  <c r="E347" i="2"/>
  <c r="N346" i="2"/>
  <c r="O346" i="2" s="1"/>
  <c r="R346" i="2" s="1"/>
  <c r="I346" i="2"/>
  <c r="H346" i="2"/>
  <c r="E346" i="2"/>
  <c r="N345" i="2"/>
  <c r="Q345" i="2" s="1"/>
  <c r="I345" i="2"/>
  <c r="H345" i="2"/>
  <c r="E345" i="2"/>
  <c r="N343" i="2"/>
  <c r="Q343" i="2" s="1"/>
  <c r="I343" i="2"/>
  <c r="H343" i="2"/>
  <c r="E343" i="2"/>
  <c r="N341" i="2"/>
  <c r="I341" i="2"/>
  <c r="H341" i="2"/>
  <c r="E341" i="2"/>
  <c r="N340" i="2"/>
  <c r="O340" i="2" s="1"/>
  <c r="R340" i="2" s="1"/>
  <c r="I340" i="2"/>
  <c r="H340" i="2"/>
  <c r="E340" i="2"/>
  <c r="N338" i="2"/>
  <c r="Q338" i="2" s="1"/>
  <c r="I338" i="2"/>
  <c r="H338" i="2"/>
  <c r="E338" i="2"/>
  <c r="N337" i="2"/>
  <c r="I337" i="2"/>
  <c r="H337" i="2"/>
  <c r="E337" i="2"/>
  <c r="N335" i="2"/>
  <c r="I335" i="2"/>
  <c r="H335" i="2"/>
  <c r="E335" i="2"/>
  <c r="N334" i="2"/>
  <c r="O334" i="2" s="1"/>
  <c r="R334" i="2" s="1"/>
  <c r="I334" i="2"/>
  <c r="H334" i="2"/>
  <c r="E334" i="2"/>
  <c r="N332" i="2"/>
  <c r="Q332" i="2" s="1"/>
  <c r="I332" i="2"/>
  <c r="H332" i="2"/>
  <c r="E332" i="2"/>
  <c r="N331" i="2"/>
  <c r="Q331" i="2" s="1"/>
  <c r="I331" i="2"/>
  <c r="H331" i="2"/>
  <c r="E331" i="2"/>
  <c r="G330" i="2"/>
  <c r="F330" i="2"/>
  <c r="N329" i="2"/>
  <c r="Q329" i="2" s="1"/>
  <c r="I329" i="2"/>
  <c r="H329" i="2"/>
  <c r="E329" i="2"/>
  <c r="N328" i="2"/>
  <c r="Q328" i="2" s="1"/>
  <c r="I328" i="2"/>
  <c r="H328" i="2"/>
  <c r="E328" i="2"/>
  <c r="N327" i="2"/>
  <c r="I327" i="2"/>
  <c r="H327" i="2"/>
  <c r="E327" i="2"/>
  <c r="N325" i="2"/>
  <c r="O325" i="2" s="1"/>
  <c r="R325" i="2" s="1"/>
  <c r="I325" i="2"/>
  <c r="H325" i="2"/>
  <c r="E325" i="2"/>
  <c r="N324" i="2"/>
  <c r="Q324" i="2" s="1"/>
  <c r="I324" i="2"/>
  <c r="H324" i="2"/>
  <c r="E324" i="2"/>
  <c r="N322" i="2"/>
  <c r="Q322" i="2" s="1"/>
  <c r="I322" i="2"/>
  <c r="H322" i="2"/>
  <c r="E322" i="2"/>
  <c r="N321" i="2"/>
  <c r="I321" i="2"/>
  <c r="H321" i="2"/>
  <c r="E321" i="2"/>
  <c r="N320" i="2"/>
  <c r="I320" i="2"/>
  <c r="H320" i="2"/>
  <c r="E320" i="2"/>
  <c r="R318" i="2"/>
  <c r="I318" i="2"/>
  <c r="H318" i="2"/>
  <c r="E318" i="2"/>
  <c r="N317" i="2"/>
  <c r="O317" i="2" s="1"/>
  <c r="R317" i="2" s="1"/>
  <c r="I317" i="2"/>
  <c r="H317" i="2"/>
  <c r="E317" i="2"/>
  <c r="N315" i="2"/>
  <c r="I315" i="2"/>
  <c r="H315" i="2"/>
  <c r="E315" i="2"/>
  <c r="N314" i="2"/>
  <c r="I314" i="2"/>
  <c r="H314" i="2"/>
  <c r="E314" i="2"/>
  <c r="N313" i="2"/>
  <c r="O313" i="2" s="1"/>
  <c r="R313" i="2" s="1"/>
  <c r="I313" i="2"/>
  <c r="H313" i="2"/>
  <c r="E313" i="2"/>
  <c r="N311" i="2"/>
  <c r="I311" i="2"/>
  <c r="H311" i="2"/>
  <c r="E311" i="2"/>
  <c r="N310" i="2"/>
  <c r="Q310" i="2" s="1"/>
  <c r="I310" i="2"/>
  <c r="H310" i="2"/>
  <c r="N308" i="2"/>
  <c r="O308" i="2" s="1"/>
  <c r="R308" i="2" s="1"/>
  <c r="I308" i="2"/>
  <c r="H308" i="2"/>
  <c r="E308" i="2"/>
  <c r="N307" i="2"/>
  <c r="Q307" i="2" s="1"/>
  <c r="I307" i="2"/>
  <c r="H307" i="2"/>
  <c r="E307" i="2"/>
  <c r="N306" i="2"/>
  <c r="Q306" i="2" s="1"/>
  <c r="I306" i="2"/>
  <c r="H306" i="2"/>
  <c r="E306" i="2"/>
  <c r="N304" i="2"/>
  <c r="I304" i="2"/>
  <c r="H304" i="2"/>
  <c r="E304" i="2"/>
  <c r="N303" i="2"/>
  <c r="I303" i="2"/>
  <c r="H303" i="2"/>
  <c r="E303" i="2"/>
  <c r="N301" i="2"/>
  <c r="Q301" i="2" s="1"/>
  <c r="I301" i="2"/>
  <c r="H301" i="2"/>
  <c r="E301" i="2"/>
  <c r="N300" i="2"/>
  <c r="I300" i="2"/>
  <c r="H300" i="2"/>
  <c r="E300" i="2"/>
  <c r="N298" i="2"/>
  <c r="I298" i="2"/>
  <c r="H298" i="2"/>
  <c r="E298" i="2"/>
  <c r="N297" i="2"/>
  <c r="O297" i="2" s="1"/>
  <c r="R297" i="2" s="1"/>
  <c r="I297" i="2"/>
  <c r="H297" i="2"/>
  <c r="E297" i="2"/>
  <c r="N295" i="2"/>
  <c r="O295" i="2" s="1"/>
  <c r="R295" i="2" s="1"/>
  <c r="I295" i="2"/>
  <c r="H295" i="2"/>
  <c r="E295" i="2"/>
  <c r="N294" i="2"/>
  <c r="Q294" i="2" s="1"/>
  <c r="I294" i="2"/>
  <c r="H294" i="2"/>
  <c r="E294" i="2"/>
  <c r="N292" i="2"/>
  <c r="I292" i="2"/>
  <c r="H292" i="2"/>
  <c r="E292" i="2"/>
  <c r="N291" i="2"/>
  <c r="O291" i="2" s="1"/>
  <c r="R291" i="2" s="1"/>
  <c r="I291" i="2"/>
  <c r="H291" i="2"/>
  <c r="E291" i="2"/>
  <c r="N289" i="2"/>
  <c r="O289" i="2" s="1"/>
  <c r="R289" i="2" s="1"/>
  <c r="I289" i="2"/>
  <c r="H289" i="2"/>
  <c r="E289" i="2"/>
  <c r="N288" i="2"/>
  <c r="I288" i="2"/>
  <c r="H288" i="2"/>
  <c r="E288" i="2"/>
  <c r="N286" i="2"/>
  <c r="I286" i="2"/>
  <c r="H286" i="2"/>
  <c r="E286" i="2"/>
  <c r="N285" i="2"/>
  <c r="O285" i="2" s="1"/>
  <c r="R285" i="2" s="1"/>
  <c r="I285" i="2"/>
  <c r="H285" i="2"/>
  <c r="E285" i="2"/>
  <c r="N283" i="2"/>
  <c r="O283" i="2" s="1"/>
  <c r="R283" i="2" s="1"/>
  <c r="I283" i="2"/>
  <c r="H283" i="2"/>
  <c r="E283" i="2"/>
  <c r="N282" i="2"/>
  <c r="Q282" i="2" s="1"/>
  <c r="I282" i="2"/>
  <c r="H282" i="2"/>
  <c r="E282" i="2"/>
  <c r="N280" i="2"/>
  <c r="I280" i="2"/>
  <c r="H280" i="2"/>
  <c r="E280" i="2"/>
  <c r="N279" i="2"/>
  <c r="O279" i="2" s="1"/>
  <c r="R279" i="2" s="1"/>
  <c r="I279" i="2"/>
  <c r="H279" i="2"/>
  <c r="E279" i="2"/>
  <c r="N277" i="2"/>
  <c r="Q277" i="2" s="1"/>
  <c r="I277" i="2"/>
  <c r="H277" i="2"/>
  <c r="E277" i="2"/>
  <c r="N276" i="2"/>
  <c r="I276" i="2"/>
  <c r="H276" i="2"/>
  <c r="E276" i="2"/>
  <c r="N275" i="2"/>
  <c r="I275" i="2"/>
  <c r="H275" i="2"/>
  <c r="E275" i="2"/>
  <c r="I273" i="2"/>
  <c r="G273" i="2"/>
  <c r="F273" i="2"/>
  <c r="D273" i="2"/>
  <c r="E273" i="2" s="1"/>
  <c r="N272" i="2"/>
  <c r="Q272" i="2" s="1"/>
  <c r="I272" i="2"/>
  <c r="H272" i="2"/>
  <c r="E272" i="2"/>
  <c r="N270" i="2"/>
  <c r="I270" i="2"/>
  <c r="H270" i="2"/>
  <c r="E270" i="2"/>
  <c r="N269" i="2"/>
  <c r="O269" i="2" s="1"/>
  <c r="R269" i="2" s="1"/>
  <c r="I269" i="2"/>
  <c r="H269" i="2"/>
  <c r="E269" i="2"/>
  <c r="I267" i="2"/>
  <c r="G267" i="2"/>
  <c r="F267" i="2"/>
  <c r="E267" i="2"/>
  <c r="N266" i="2"/>
  <c r="O266" i="2" s="1"/>
  <c r="R266" i="2" s="1"/>
  <c r="I266" i="2"/>
  <c r="H266" i="2"/>
  <c r="E266" i="2"/>
  <c r="N264" i="2"/>
  <c r="I264" i="2"/>
  <c r="H264" i="2"/>
  <c r="E264" i="2"/>
  <c r="N263" i="2"/>
  <c r="Q263" i="2" s="1"/>
  <c r="I263" i="2"/>
  <c r="H263" i="2"/>
  <c r="E263" i="2"/>
  <c r="N261" i="2"/>
  <c r="I261" i="2"/>
  <c r="H261" i="2"/>
  <c r="E261" i="2"/>
  <c r="N260" i="2"/>
  <c r="O260" i="2" s="1"/>
  <c r="R260" i="2" s="1"/>
  <c r="I260" i="2"/>
  <c r="H260" i="2"/>
  <c r="E260" i="2"/>
  <c r="N258" i="2"/>
  <c r="O258" i="2" s="1"/>
  <c r="R258" i="2" s="1"/>
  <c r="I258" i="2"/>
  <c r="H258" i="2"/>
  <c r="E258" i="2"/>
  <c r="N257" i="2"/>
  <c r="Q257" i="2" s="1"/>
  <c r="I257" i="2"/>
  <c r="H257" i="2"/>
  <c r="E257" i="2"/>
  <c r="N255" i="2"/>
  <c r="I255" i="2"/>
  <c r="H255" i="2"/>
  <c r="E255" i="2"/>
  <c r="N254" i="2"/>
  <c r="O254" i="2" s="1"/>
  <c r="R254" i="2" s="1"/>
  <c r="I254" i="2"/>
  <c r="H254" i="2"/>
  <c r="E254" i="2"/>
  <c r="N253" i="2"/>
  <c r="I253" i="2"/>
  <c r="H253" i="2"/>
  <c r="E253" i="2"/>
  <c r="N251" i="2"/>
  <c r="Q251" i="2" s="1"/>
  <c r="I251" i="2"/>
  <c r="H251" i="2"/>
  <c r="E251" i="2"/>
  <c r="N250" i="2"/>
  <c r="I250" i="2"/>
  <c r="H250" i="2"/>
  <c r="E250" i="2"/>
  <c r="N248" i="2"/>
  <c r="O248" i="2" s="1"/>
  <c r="R248" i="2" s="1"/>
  <c r="I248" i="2"/>
  <c r="H248" i="2"/>
  <c r="E248" i="2"/>
  <c r="N247" i="2"/>
  <c r="O247" i="2" s="1"/>
  <c r="R247" i="2" s="1"/>
  <c r="I247" i="2"/>
  <c r="H247" i="2"/>
  <c r="E247" i="2"/>
  <c r="N245" i="2"/>
  <c r="Q245" i="2" s="1"/>
  <c r="I245" i="2"/>
  <c r="H245" i="2"/>
  <c r="E245" i="2"/>
  <c r="N244" i="2"/>
  <c r="I244" i="2"/>
  <c r="H244" i="2"/>
  <c r="E244" i="2"/>
  <c r="I242" i="2"/>
  <c r="G242" i="2"/>
  <c r="F242" i="2"/>
  <c r="D242" i="2"/>
  <c r="E242" i="2" s="1"/>
  <c r="N241" i="2"/>
  <c r="Q241" i="2" s="1"/>
  <c r="I241" i="2"/>
  <c r="H241" i="2"/>
  <c r="E241" i="2"/>
  <c r="N239" i="2"/>
  <c r="I239" i="2"/>
  <c r="H239" i="2"/>
  <c r="E239" i="2"/>
  <c r="N238" i="2"/>
  <c r="O238" i="2" s="1"/>
  <c r="R238" i="2" s="1"/>
  <c r="I238" i="2"/>
  <c r="H238" i="2"/>
  <c r="E238" i="2"/>
  <c r="N237" i="2"/>
  <c r="I237" i="2"/>
  <c r="H237" i="2"/>
  <c r="E237" i="2"/>
  <c r="N235" i="2"/>
  <c r="Q235" i="2" s="1"/>
  <c r="I235" i="2"/>
  <c r="H235" i="2"/>
  <c r="E235" i="2"/>
  <c r="N234" i="2"/>
  <c r="I234" i="2"/>
  <c r="H234" i="2"/>
  <c r="E234" i="2"/>
  <c r="N232" i="2"/>
  <c r="O232" i="2" s="1"/>
  <c r="R232" i="2" s="1"/>
  <c r="I232" i="2"/>
  <c r="H232" i="2"/>
  <c r="E232" i="2"/>
  <c r="N231" i="2"/>
  <c r="O231" i="2" s="1"/>
  <c r="R231" i="2" s="1"/>
  <c r="I231" i="2"/>
  <c r="H231" i="2"/>
  <c r="E231" i="2"/>
  <c r="N229" i="2"/>
  <c r="Q229" i="2" s="1"/>
  <c r="I229" i="2"/>
  <c r="H229" i="2"/>
  <c r="E229" i="2"/>
  <c r="N228" i="2"/>
  <c r="I228" i="2"/>
  <c r="H228" i="2"/>
  <c r="E228" i="2"/>
  <c r="N226" i="2"/>
  <c r="Q226" i="2" s="1"/>
  <c r="I226" i="2"/>
  <c r="H226" i="2"/>
  <c r="E226" i="2"/>
  <c r="N225" i="2"/>
  <c r="O225" i="2" s="1"/>
  <c r="R225" i="2" s="1"/>
  <c r="I225" i="2"/>
  <c r="H225" i="2"/>
  <c r="E225" i="2"/>
  <c r="N223" i="2"/>
  <c r="I223" i="2"/>
  <c r="H223" i="2"/>
  <c r="E223" i="2"/>
  <c r="I222" i="2"/>
  <c r="G222" i="2"/>
  <c r="F222" i="2"/>
  <c r="D222" i="2"/>
  <c r="E222" i="2" s="1"/>
  <c r="N220" i="2"/>
  <c r="O220" i="2" s="1"/>
  <c r="R220" i="2" s="1"/>
  <c r="I220" i="2"/>
  <c r="H220" i="2"/>
  <c r="E220" i="2"/>
  <c r="N219" i="2"/>
  <c r="Q219" i="2" s="1"/>
  <c r="I219" i="2"/>
  <c r="H219" i="2"/>
  <c r="E219" i="2"/>
  <c r="N218" i="2"/>
  <c r="I218" i="2"/>
  <c r="H218" i="2"/>
  <c r="E218" i="2"/>
  <c r="I216" i="2"/>
  <c r="G216" i="2"/>
  <c r="F216" i="2"/>
  <c r="D216" i="2"/>
  <c r="E216" i="2" s="1"/>
  <c r="N215" i="2"/>
  <c r="Q215" i="2" s="1"/>
  <c r="I215" i="2"/>
  <c r="H215" i="2"/>
  <c r="E215" i="2"/>
  <c r="N213" i="2"/>
  <c r="I213" i="2"/>
  <c r="H213" i="2"/>
  <c r="E213" i="2"/>
  <c r="I212" i="2"/>
  <c r="G212" i="2"/>
  <c r="F212" i="2"/>
  <c r="D212" i="2"/>
  <c r="E212" i="2" s="1"/>
  <c r="N210" i="2"/>
  <c r="Q210" i="2" s="1"/>
  <c r="I210" i="2"/>
  <c r="H210" i="2"/>
  <c r="E210" i="2"/>
  <c r="N209" i="2"/>
  <c r="I209" i="2"/>
  <c r="H209" i="2"/>
  <c r="E209" i="2"/>
  <c r="N207" i="2"/>
  <c r="H207" i="2"/>
  <c r="E207" i="2"/>
  <c r="N206" i="2"/>
  <c r="Q206" i="2" s="1"/>
  <c r="H206" i="2"/>
  <c r="E206" i="2"/>
  <c r="N204" i="2"/>
  <c r="O204" i="2" s="1"/>
  <c r="R204" i="2" s="1"/>
  <c r="H204" i="2"/>
  <c r="E204" i="2"/>
  <c r="N203" i="2"/>
  <c r="Q203" i="2" s="1"/>
  <c r="H203" i="2"/>
  <c r="E203" i="2"/>
  <c r="N201" i="2"/>
  <c r="H201" i="2"/>
  <c r="E201" i="2"/>
  <c r="R200" i="2"/>
  <c r="H200" i="2"/>
  <c r="E200" i="2"/>
  <c r="R199" i="2"/>
  <c r="H199" i="2"/>
  <c r="E199" i="2"/>
  <c r="R197" i="2"/>
  <c r="H197" i="2"/>
  <c r="E197" i="2"/>
  <c r="R196" i="2"/>
  <c r="H196" i="2"/>
  <c r="E196" i="2"/>
  <c r="R194" i="2"/>
  <c r="H194" i="2"/>
  <c r="E194" i="2"/>
  <c r="R193" i="2"/>
  <c r="H193" i="2"/>
  <c r="E193" i="2"/>
  <c r="A193" i="2"/>
  <c r="A194" i="2" s="1"/>
  <c r="A196" i="2" s="1"/>
  <c r="A197" i="2" s="1"/>
  <c r="A199" i="2" s="1"/>
  <c r="A200" i="2" s="1"/>
  <c r="A201" i="2" s="1"/>
  <c r="A203" i="2" s="1"/>
  <c r="A204" i="2" s="1"/>
  <c r="A206" i="2" s="1"/>
  <c r="A207" i="2" s="1"/>
  <c r="A209" i="2" s="1"/>
  <c r="R191" i="2"/>
  <c r="H191" i="2"/>
  <c r="E191" i="2"/>
  <c r="R190" i="2"/>
  <c r="H190" i="2"/>
  <c r="E190" i="2"/>
  <c r="R188" i="2"/>
  <c r="H188" i="2"/>
  <c r="E188" i="2"/>
  <c r="R187" i="2"/>
  <c r="H187" i="2"/>
  <c r="E187" i="2"/>
  <c r="N185" i="2"/>
  <c r="H185" i="2"/>
  <c r="E185" i="2"/>
  <c r="N184" i="2"/>
  <c r="H184" i="2"/>
  <c r="E184" i="2"/>
  <c r="B184" i="2"/>
  <c r="N183" i="2"/>
  <c r="O183" i="2" s="1"/>
  <c r="R183" i="2" s="1"/>
  <c r="I183" i="2"/>
  <c r="H183" i="2"/>
  <c r="E183" i="2"/>
  <c r="N181" i="2"/>
  <c r="O181" i="2" s="1"/>
  <c r="R181" i="2" s="1"/>
  <c r="I181" i="2"/>
  <c r="H181" i="2"/>
  <c r="E181" i="2"/>
  <c r="I180" i="2"/>
  <c r="G180" i="2"/>
  <c r="F180" i="2"/>
  <c r="D180" i="2"/>
  <c r="C180" i="2"/>
  <c r="N178" i="2"/>
  <c r="O178" i="2" s="1"/>
  <c r="R178" i="2" s="1"/>
  <c r="H178" i="2"/>
  <c r="N177" i="2"/>
  <c r="O177" i="2" s="1"/>
  <c r="R177" i="2" s="1"/>
  <c r="H177" i="2"/>
  <c r="N175" i="2"/>
  <c r="H175" i="2"/>
  <c r="N174" i="2"/>
  <c r="O174" i="2" s="1"/>
  <c r="R174" i="2" s="1"/>
  <c r="H174" i="2"/>
  <c r="N170" i="2"/>
  <c r="O170" i="2" s="1"/>
  <c r="R170" i="2" s="1"/>
  <c r="H170" i="2"/>
  <c r="N169" i="2"/>
  <c r="O169" i="2" s="1"/>
  <c r="R169" i="2" s="1"/>
  <c r="H169" i="2"/>
  <c r="N165" i="2"/>
  <c r="O165" i="2" s="1"/>
  <c r="R165" i="2" s="1"/>
  <c r="H165" i="2"/>
  <c r="N164" i="2"/>
  <c r="O164" i="2" s="1"/>
  <c r="R164" i="2" s="1"/>
  <c r="H164" i="2"/>
  <c r="N159" i="2"/>
  <c r="O159" i="2" s="1"/>
  <c r="R159" i="2" s="1"/>
  <c r="H159" i="2"/>
  <c r="N158" i="2"/>
  <c r="O158" i="2" s="1"/>
  <c r="R158" i="2" s="1"/>
  <c r="H158" i="2"/>
  <c r="N157" i="2"/>
  <c r="O157" i="2" s="1"/>
  <c r="R157" i="2" s="1"/>
  <c r="H157" i="2"/>
  <c r="N153" i="2"/>
  <c r="O153" i="2" s="1"/>
  <c r="R153" i="2" s="1"/>
  <c r="H153" i="2"/>
  <c r="N152" i="2"/>
  <c r="O152" i="2" s="1"/>
  <c r="R152" i="2" s="1"/>
  <c r="H152" i="2"/>
  <c r="N148" i="2"/>
  <c r="O148" i="2" s="1"/>
  <c r="R148" i="2" s="1"/>
  <c r="H148" i="2"/>
  <c r="N147" i="2"/>
  <c r="H147" i="2"/>
  <c r="N143" i="2"/>
  <c r="O143" i="2" s="1"/>
  <c r="R143" i="2" s="1"/>
  <c r="H143" i="2"/>
  <c r="N142" i="2"/>
  <c r="O142" i="2" s="1"/>
  <c r="R142" i="2" s="1"/>
  <c r="H142" i="2"/>
  <c r="N141" i="2"/>
  <c r="O141" i="2" s="1"/>
  <c r="R141" i="2" s="1"/>
  <c r="H141" i="2"/>
  <c r="N140" i="2"/>
  <c r="O140" i="2" s="1"/>
  <c r="R140" i="2" s="1"/>
  <c r="H140" i="2"/>
  <c r="E140" i="2"/>
  <c r="N139" i="2"/>
  <c r="H139" i="2"/>
  <c r="E139" i="2"/>
  <c r="F137" i="2"/>
  <c r="N136" i="2"/>
  <c r="Q136" i="2" s="1"/>
  <c r="H136" i="2"/>
  <c r="E136" i="2"/>
  <c r="N135" i="2"/>
  <c r="O135" i="2" s="1"/>
  <c r="R135" i="2" s="1"/>
  <c r="H135" i="2"/>
  <c r="E135" i="2"/>
  <c r="N134" i="2"/>
  <c r="O134" i="2" s="1"/>
  <c r="R134" i="2" s="1"/>
  <c r="H134" i="2"/>
  <c r="E134" i="2"/>
  <c r="N133" i="2"/>
  <c r="H133" i="2"/>
  <c r="E133" i="2"/>
  <c r="F130" i="2"/>
  <c r="N129" i="2"/>
  <c r="O129" i="2" s="1"/>
  <c r="R129" i="2" s="1"/>
  <c r="H129" i="2"/>
  <c r="E129" i="2"/>
  <c r="N128" i="2"/>
  <c r="O128" i="2" s="1"/>
  <c r="R128" i="2" s="1"/>
  <c r="H128" i="2"/>
  <c r="E128" i="2"/>
  <c r="N127" i="2"/>
  <c r="H127" i="2"/>
  <c r="E127" i="2"/>
  <c r="N126" i="2"/>
  <c r="Q126" i="2" s="1"/>
  <c r="H126" i="2"/>
  <c r="E126" i="2"/>
  <c r="N125" i="2"/>
  <c r="O125" i="2" s="1"/>
  <c r="R125" i="2" s="1"/>
  <c r="H125" i="2"/>
  <c r="E125" i="2"/>
  <c r="F123" i="2"/>
  <c r="N121" i="2"/>
  <c r="H121" i="2"/>
  <c r="E121" i="2"/>
  <c r="N120" i="2"/>
  <c r="Q120" i="2" s="1"/>
  <c r="H120" i="2"/>
  <c r="E120" i="2"/>
  <c r="N119" i="2"/>
  <c r="O119" i="2" s="1"/>
  <c r="R119" i="2" s="1"/>
  <c r="H119" i="2"/>
  <c r="E119" i="2"/>
  <c r="N118" i="2"/>
  <c r="O118" i="2" s="1"/>
  <c r="R118" i="2" s="1"/>
  <c r="H118" i="2"/>
  <c r="E118" i="2"/>
  <c r="F115" i="2"/>
  <c r="N114" i="2"/>
  <c r="O114" i="2" s="1"/>
  <c r="R114" i="2" s="1"/>
  <c r="H114" i="2"/>
  <c r="E114" i="2"/>
  <c r="N113" i="2"/>
  <c r="O113" i="2" s="1"/>
  <c r="R113" i="2" s="1"/>
  <c r="H113" i="2"/>
  <c r="E113" i="2"/>
  <c r="N112" i="2"/>
  <c r="H112" i="2"/>
  <c r="E112" i="2"/>
  <c r="N111" i="2"/>
  <c r="Q111" i="2" s="1"/>
  <c r="H111" i="2"/>
  <c r="E111" i="2"/>
  <c r="F108" i="2"/>
  <c r="N107" i="2"/>
  <c r="H107" i="2"/>
  <c r="E107" i="2"/>
  <c r="N106" i="2"/>
  <c r="Q106" i="2" s="1"/>
  <c r="H106" i="2"/>
  <c r="E106" i="2"/>
  <c r="N105" i="2"/>
  <c r="O105" i="2" s="1"/>
  <c r="R105" i="2" s="1"/>
  <c r="H105" i="2"/>
  <c r="E105" i="2"/>
  <c r="N104" i="2"/>
  <c r="Q104" i="2" s="1"/>
  <c r="H104" i="2"/>
  <c r="E104" i="2"/>
  <c r="F101" i="2"/>
  <c r="N100" i="2"/>
  <c r="O100" i="2" s="1"/>
  <c r="R100" i="2" s="1"/>
  <c r="H100" i="2"/>
  <c r="E100" i="2"/>
  <c r="N99" i="2"/>
  <c r="O99" i="2" s="1"/>
  <c r="R99" i="2" s="1"/>
  <c r="H99" i="2"/>
  <c r="E99" i="2"/>
  <c r="N98" i="2"/>
  <c r="H98" i="2"/>
  <c r="E98" i="2"/>
  <c r="N97" i="2"/>
  <c r="Q97" i="2" s="1"/>
  <c r="H97" i="2"/>
  <c r="E97" i="2"/>
  <c r="N96" i="2"/>
  <c r="O96" i="2" s="1"/>
  <c r="R96" i="2" s="1"/>
  <c r="H96" i="2"/>
  <c r="E96" i="2"/>
  <c r="F93" i="2"/>
  <c r="N92" i="2"/>
  <c r="H92" i="2"/>
  <c r="E92" i="2"/>
  <c r="N91" i="2"/>
  <c r="Q91" i="2" s="1"/>
  <c r="H91" i="2"/>
  <c r="E91" i="2"/>
  <c r="N90" i="2"/>
  <c r="O90" i="2" s="1"/>
  <c r="R90" i="2" s="1"/>
  <c r="H90" i="2"/>
  <c r="E90" i="2"/>
  <c r="N89" i="2"/>
  <c r="Q89" i="2" s="1"/>
  <c r="H89" i="2"/>
  <c r="E89" i="2"/>
  <c r="F86" i="2"/>
  <c r="N85" i="2"/>
  <c r="Q85" i="2" s="1"/>
  <c r="H85" i="2"/>
  <c r="E85" i="2"/>
  <c r="N84" i="2"/>
  <c r="O84" i="2" s="1"/>
  <c r="R84" i="2" s="1"/>
  <c r="H84" i="2"/>
  <c r="E84" i="2"/>
  <c r="N83" i="2"/>
  <c r="O83" i="2" s="1"/>
  <c r="R83" i="2" s="1"/>
  <c r="H83" i="2"/>
  <c r="E83" i="2"/>
  <c r="N82" i="2"/>
  <c r="H82" i="2"/>
  <c r="E82" i="2"/>
  <c r="N81" i="2"/>
  <c r="Q81" i="2" s="1"/>
  <c r="H81" i="2"/>
  <c r="E81" i="2"/>
  <c r="F78" i="2"/>
  <c r="N77" i="2"/>
  <c r="Q77" i="2" s="1"/>
  <c r="H77" i="2"/>
  <c r="E77" i="2"/>
  <c r="N76" i="2"/>
  <c r="H76" i="2"/>
  <c r="E76" i="2"/>
  <c r="N75" i="2"/>
  <c r="Q75" i="2" s="1"/>
  <c r="H75" i="2"/>
  <c r="E75" i="2"/>
  <c r="N74" i="2"/>
  <c r="O74" i="2" s="1"/>
  <c r="R74" i="2" s="1"/>
  <c r="H74" i="2"/>
  <c r="E74" i="2"/>
  <c r="N70" i="2"/>
  <c r="O70" i="2" s="1"/>
  <c r="R70" i="2" s="1"/>
  <c r="H70" i="2"/>
  <c r="E70" i="2"/>
  <c r="N69" i="2"/>
  <c r="H69" i="2"/>
  <c r="E69" i="2"/>
  <c r="N68" i="2"/>
  <c r="Q68" i="2" s="1"/>
  <c r="H68" i="2"/>
  <c r="E68" i="2"/>
  <c r="N67" i="2"/>
  <c r="O67" i="2" s="1"/>
  <c r="R67" i="2" s="1"/>
  <c r="H67" i="2"/>
  <c r="E67" i="2"/>
  <c r="N63" i="2"/>
  <c r="O63" i="2" s="1"/>
  <c r="R63" i="2" s="1"/>
  <c r="H63" i="2"/>
  <c r="E63" i="2"/>
  <c r="N62" i="2"/>
  <c r="H62" i="2"/>
  <c r="E62" i="2"/>
  <c r="N61" i="2"/>
  <c r="Q61" i="2" s="1"/>
  <c r="H61" i="2"/>
  <c r="E61" i="2"/>
  <c r="N60" i="2"/>
  <c r="O60" i="2" s="1"/>
  <c r="R60" i="2" s="1"/>
  <c r="H60" i="2"/>
  <c r="E60" i="2"/>
  <c r="N56" i="2"/>
  <c r="Q56" i="2" s="1"/>
  <c r="H56" i="2"/>
  <c r="E56" i="2"/>
  <c r="N55" i="2"/>
  <c r="H55" i="2"/>
  <c r="E55" i="2"/>
  <c r="N54" i="2"/>
  <c r="Q54" i="2" s="1"/>
  <c r="H54" i="2"/>
  <c r="E54" i="2"/>
  <c r="N53" i="2"/>
  <c r="O53" i="2" s="1"/>
  <c r="R53" i="2" s="1"/>
  <c r="H53" i="2"/>
  <c r="E53" i="2"/>
  <c r="N52" i="2"/>
  <c r="H52" i="2"/>
  <c r="E52" i="2"/>
  <c r="M50" i="2"/>
  <c r="G50" i="2"/>
  <c r="F50" i="2"/>
  <c r="D50" i="2"/>
  <c r="C50" i="2"/>
  <c r="M49" i="2"/>
  <c r="G49" i="2"/>
  <c r="F49" i="2"/>
  <c r="D49" i="2"/>
  <c r="C49" i="2"/>
  <c r="M48" i="2"/>
  <c r="G48" i="2"/>
  <c r="F48" i="2"/>
  <c r="D48" i="2"/>
  <c r="C48" i="2"/>
  <c r="M47" i="2"/>
  <c r="G47" i="2"/>
  <c r="F47" i="2"/>
  <c r="D47" i="2"/>
  <c r="C47" i="2"/>
  <c r="M43" i="2"/>
  <c r="J43" i="2"/>
  <c r="G43" i="2"/>
  <c r="F43" i="2"/>
  <c r="D43" i="2"/>
  <c r="C43" i="2"/>
  <c r="M42" i="2"/>
  <c r="J42" i="2"/>
  <c r="G42" i="2"/>
  <c r="F42" i="2"/>
  <c r="D42" i="2"/>
  <c r="C42" i="2"/>
  <c r="M41" i="2"/>
  <c r="J41" i="2"/>
  <c r="G41" i="2"/>
  <c r="F41" i="2"/>
  <c r="D41" i="2"/>
  <c r="C41" i="2"/>
  <c r="M40" i="2"/>
  <c r="J40" i="2"/>
  <c r="G40" i="2"/>
  <c r="F40" i="2"/>
  <c r="D40" i="2"/>
  <c r="C40" i="2"/>
  <c r="M36" i="2"/>
  <c r="J36" i="2"/>
  <c r="G36" i="2"/>
  <c r="F36" i="2"/>
  <c r="D36" i="2"/>
  <c r="C36" i="2"/>
  <c r="M35" i="2"/>
  <c r="J35" i="2"/>
  <c r="G35" i="2"/>
  <c r="F35" i="2"/>
  <c r="D35" i="2"/>
  <c r="C35" i="2"/>
  <c r="M34" i="2"/>
  <c r="J34" i="2"/>
  <c r="G34" i="2"/>
  <c r="F34" i="2"/>
  <c r="D34" i="2"/>
  <c r="C34" i="2"/>
  <c r="M33" i="2"/>
  <c r="J33" i="2"/>
  <c r="G33" i="2"/>
  <c r="F33" i="2"/>
  <c r="D33" i="2"/>
  <c r="C33" i="2"/>
  <c r="B33" i="2"/>
  <c r="A33" i="2"/>
  <c r="A34" i="2" s="1"/>
  <c r="A35" i="2" s="1"/>
  <c r="A36" i="2" s="1"/>
  <c r="A40" i="2" s="1"/>
  <c r="A41" i="2" s="1"/>
  <c r="A42" i="2" s="1"/>
  <c r="A43" i="2" s="1"/>
  <c r="A47" i="2" s="1"/>
  <c r="A48" i="2" s="1"/>
  <c r="A49" i="2" s="1"/>
  <c r="A50" i="2" s="1"/>
  <c r="A52" i="2" s="1"/>
  <c r="A53" i="2" s="1"/>
  <c r="A54" i="2" s="1"/>
  <c r="A55" i="2" s="1"/>
  <c r="A56" i="2" s="1"/>
  <c r="A60" i="2" s="1"/>
  <c r="A61" i="2" s="1"/>
  <c r="A62" i="2" s="1"/>
  <c r="A63" i="2" s="1"/>
  <c r="A67" i="2" s="1"/>
  <c r="A68" i="2" s="1"/>
  <c r="A69" i="2" s="1"/>
  <c r="A70" i="2" s="1"/>
  <c r="A74" i="2" s="1"/>
  <c r="A75" i="2" s="1"/>
  <c r="A76" i="2" s="1"/>
  <c r="A77" i="2" s="1"/>
  <c r="A81" i="2" s="1"/>
  <c r="A82" i="2" s="1"/>
  <c r="A83" i="2" s="1"/>
  <c r="A84" i="2" s="1"/>
  <c r="A85" i="2" s="1"/>
  <c r="A89" i="2" s="1"/>
  <c r="A90" i="2" s="1"/>
  <c r="A91" i="2" s="1"/>
  <c r="A92" i="2" s="1"/>
  <c r="A96" i="2" s="1"/>
  <c r="A97" i="2" s="1"/>
  <c r="A98" i="2" s="1"/>
  <c r="A99" i="2" s="1"/>
  <c r="A100" i="2" s="1"/>
  <c r="A104" i="2" s="1"/>
  <c r="A105" i="2" s="1"/>
  <c r="A106" i="2" s="1"/>
  <c r="A107" i="2" s="1"/>
  <c r="A111" i="2" s="1"/>
  <c r="A112" i="2" s="1"/>
  <c r="A113" i="2" s="1"/>
  <c r="A114" i="2" s="1"/>
  <c r="A118" i="2" s="1"/>
  <c r="A119" i="2" s="1"/>
  <c r="A120" i="2" s="1"/>
  <c r="A121" i="2" s="1"/>
  <c r="A125" i="2" s="1"/>
  <c r="A126" i="2" s="1"/>
  <c r="A127" i="2" s="1"/>
  <c r="A128" i="2" s="1"/>
  <c r="A129" i="2" s="1"/>
  <c r="A133" i="2" s="1"/>
  <c r="A134" i="2" s="1"/>
  <c r="A135" i="2" s="1"/>
  <c r="A136" i="2" s="1"/>
  <c r="A139" i="2" s="1"/>
  <c r="A140" i="2" s="1"/>
  <c r="A141" i="2" s="1"/>
  <c r="A142" i="2" s="1"/>
  <c r="A143" i="2" s="1"/>
  <c r="A147" i="2" s="1"/>
  <c r="A148" i="2" s="1"/>
  <c r="A152" i="2" s="1"/>
  <c r="A153" i="2" s="1"/>
  <c r="A157" i="2" s="1"/>
  <c r="A158" i="2" s="1"/>
  <c r="A159" i="2" s="1"/>
  <c r="A164" i="2" s="1"/>
  <c r="A165" i="2" s="1"/>
  <c r="A169" i="2" s="1"/>
  <c r="A170" i="2" s="1"/>
  <c r="A174" i="2" s="1"/>
  <c r="A175" i="2" s="1"/>
  <c r="A177" i="2" s="1"/>
  <c r="A178" i="2" s="1"/>
  <c r="A180" i="2" s="1"/>
  <c r="A181" i="2" s="1"/>
  <c r="A183" i="2" s="1"/>
  <c r="A184" i="2" s="1"/>
  <c r="A185" i="2" s="1"/>
  <c r="A187" i="2" s="1"/>
  <c r="A188" i="2" s="1"/>
  <c r="A190" i="2" s="1"/>
  <c r="M32" i="2"/>
  <c r="J32" i="2"/>
  <c r="G32" i="2"/>
  <c r="F32" i="2"/>
  <c r="D32" i="2"/>
  <c r="C32" i="2"/>
  <c r="M28" i="2"/>
  <c r="J28" i="2"/>
  <c r="G28" i="2"/>
  <c r="F28" i="2"/>
  <c r="D28" i="2"/>
  <c r="C28" i="2"/>
  <c r="M27" i="2"/>
  <c r="J27" i="2"/>
  <c r="G27" i="2"/>
  <c r="F27" i="2"/>
  <c r="D27" i="2"/>
  <c r="C27" i="2"/>
  <c r="J26" i="2"/>
  <c r="G26" i="2"/>
  <c r="F26" i="2"/>
  <c r="D26" i="2"/>
  <c r="C26" i="2"/>
  <c r="J25" i="2"/>
  <c r="G25" i="2"/>
  <c r="F25" i="2"/>
  <c r="D25" i="2"/>
  <c r="C25" i="2"/>
  <c r="M21" i="2"/>
  <c r="J21" i="2"/>
  <c r="G21" i="2"/>
  <c r="F21" i="2"/>
  <c r="D21" i="2"/>
  <c r="C21" i="2"/>
  <c r="M20" i="2"/>
  <c r="J20" i="2"/>
  <c r="G20" i="2"/>
  <c r="F20" i="2"/>
  <c r="D20" i="2"/>
  <c r="C20" i="2"/>
  <c r="M19" i="2"/>
  <c r="J19" i="2"/>
  <c r="G19" i="2"/>
  <c r="F19" i="2"/>
  <c r="D19" i="2"/>
  <c r="C19" i="2"/>
  <c r="M18" i="2"/>
  <c r="J18" i="2"/>
  <c r="G18" i="2"/>
  <c r="F18" i="2"/>
  <c r="D18" i="2"/>
  <c r="C18" i="2"/>
  <c r="M17" i="2"/>
  <c r="J17" i="2"/>
  <c r="G17" i="2"/>
  <c r="F17" i="2"/>
  <c r="D17" i="2"/>
  <c r="C17" i="2"/>
  <c r="M13" i="2"/>
  <c r="J13" i="2"/>
  <c r="G13" i="2"/>
  <c r="F13" i="2"/>
  <c r="D13" i="2"/>
  <c r="C13" i="2"/>
  <c r="M12" i="2"/>
  <c r="J12" i="2"/>
  <c r="G12" i="2"/>
  <c r="F12" i="2"/>
  <c r="D12" i="2"/>
  <c r="C12" i="2"/>
  <c r="M11" i="2"/>
  <c r="J11" i="2"/>
  <c r="G11" i="2"/>
  <c r="F11" i="2"/>
  <c r="D11" i="2"/>
  <c r="C11" i="2"/>
  <c r="B11" i="2"/>
  <c r="A11" i="2"/>
  <c r="A12" i="2" s="1"/>
  <c r="A13" i="2" s="1"/>
  <c r="A17" i="2" s="1"/>
  <c r="A18" i="2" s="1"/>
  <c r="A19" i="2" s="1"/>
  <c r="A20" i="2" s="1"/>
  <c r="A21" i="2" s="1"/>
  <c r="A25" i="2" s="1"/>
  <c r="AA10" i="2"/>
  <c r="M10" i="2"/>
  <c r="J10" i="2"/>
  <c r="G10" i="2"/>
  <c r="F10" i="2"/>
  <c r="D10" i="2"/>
  <c r="C10" i="2"/>
  <c r="H869" i="3"/>
  <c r="E869" i="3"/>
  <c r="I867" i="3"/>
  <c r="H867" i="3"/>
  <c r="E867" i="3"/>
  <c r="I865" i="3"/>
  <c r="H865" i="3"/>
  <c r="E865" i="3"/>
  <c r="I863" i="3"/>
  <c r="H863" i="3"/>
  <c r="E863" i="3"/>
  <c r="I861" i="3"/>
  <c r="H861" i="3"/>
  <c r="E861" i="3"/>
  <c r="I859" i="3"/>
  <c r="H859" i="3"/>
  <c r="E859" i="3"/>
  <c r="I857" i="3"/>
  <c r="H857" i="3"/>
  <c r="E857" i="3"/>
  <c r="I855" i="3"/>
  <c r="H855" i="3"/>
  <c r="E855" i="3"/>
  <c r="I853" i="3"/>
  <c r="H853" i="3"/>
  <c r="E853" i="3"/>
  <c r="I851" i="3"/>
  <c r="E851" i="3"/>
  <c r="I849" i="3"/>
  <c r="H849" i="3"/>
  <c r="E849" i="3"/>
  <c r="I847" i="3"/>
  <c r="H847" i="3"/>
  <c r="E847" i="3"/>
  <c r="I845" i="3"/>
  <c r="H845" i="3"/>
  <c r="E845" i="3"/>
  <c r="I843" i="3"/>
  <c r="H843" i="3"/>
  <c r="E843" i="3"/>
  <c r="I841" i="3"/>
  <c r="H841" i="3"/>
  <c r="E841" i="3"/>
  <c r="I839" i="3"/>
  <c r="H839" i="3"/>
  <c r="E839" i="3"/>
  <c r="I837" i="3"/>
  <c r="H837" i="3"/>
  <c r="E837" i="3"/>
  <c r="I835" i="3"/>
  <c r="H835" i="3"/>
  <c r="E835" i="3"/>
  <c r="I833" i="3"/>
  <c r="H833" i="3"/>
  <c r="E833" i="3"/>
  <c r="H831" i="3"/>
  <c r="E831" i="3"/>
  <c r="H829" i="3"/>
  <c r="E829" i="3"/>
  <c r="H827" i="3"/>
  <c r="E827" i="3"/>
  <c r="H825" i="3"/>
  <c r="E825" i="3"/>
  <c r="H823" i="3"/>
  <c r="E823" i="3"/>
  <c r="H821" i="3"/>
  <c r="E821" i="3"/>
  <c r="I819" i="3"/>
  <c r="H819" i="3"/>
  <c r="H817" i="3"/>
  <c r="E817" i="3"/>
  <c r="H815" i="3"/>
  <c r="E815" i="3"/>
  <c r="H813" i="3"/>
  <c r="E813" i="3"/>
  <c r="H811" i="3"/>
  <c r="E811" i="3"/>
  <c r="H809" i="3"/>
  <c r="E809" i="3"/>
  <c r="H807" i="3"/>
  <c r="E807" i="3"/>
  <c r="H805" i="3"/>
  <c r="E805" i="3"/>
  <c r="H803" i="3"/>
  <c r="E803" i="3"/>
  <c r="H801" i="3"/>
  <c r="H799" i="3"/>
  <c r="E799" i="3"/>
  <c r="H797" i="3"/>
  <c r="E797" i="3"/>
  <c r="H795" i="3"/>
  <c r="E795" i="3"/>
  <c r="H793" i="3"/>
  <c r="E793" i="3"/>
  <c r="H791" i="3"/>
  <c r="E791" i="3"/>
  <c r="H789" i="3"/>
  <c r="E789" i="3"/>
  <c r="H787" i="3"/>
  <c r="E787" i="3"/>
  <c r="H785" i="3"/>
  <c r="E785" i="3"/>
  <c r="H783" i="3"/>
  <c r="E783" i="3"/>
  <c r="H781" i="3"/>
  <c r="E781" i="3"/>
  <c r="H779" i="3"/>
  <c r="E779" i="3"/>
  <c r="H777" i="3"/>
  <c r="E777" i="3"/>
  <c r="H775" i="3"/>
  <c r="E775" i="3"/>
  <c r="H773" i="3"/>
  <c r="E773" i="3"/>
  <c r="H771" i="3"/>
  <c r="E771" i="3"/>
  <c r="H769" i="3"/>
  <c r="E769" i="3"/>
  <c r="I767" i="3"/>
  <c r="H767" i="3"/>
  <c r="E767" i="3"/>
  <c r="I765" i="3"/>
  <c r="H765" i="3"/>
  <c r="I763" i="3"/>
  <c r="H763" i="3"/>
  <c r="E763" i="3"/>
  <c r="H761" i="3"/>
  <c r="E761" i="3"/>
  <c r="H759" i="3"/>
  <c r="E759" i="3"/>
  <c r="H757" i="3"/>
  <c r="E757" i="3"/>
  <c r="H755" i="3"/>
  <c r="E755" i="3"/>
  <c r="H753" i="3"/>
  <c r="E753" i="3"/>
  <c r="H751" i="3"/>
  <c r="E751" i="3"/>
  <c r="H749" i="3"/>
  <c r="E749" i="3"/>
  <c r="H747" i="3"/>
  <c r="E747" i="3"/>
  <c r="H745" i="3"/>
  <c r="E745" i="3"/>
  <c r="H743" i="3"/>
  <c r="E743" i="3"/>
  <c r="H741" i="3"/>
  <c r="E741" i="3"/>
  <c r="H739" i="3"/>
  <c r="E739" i="3"/>
  <c r="H737" i="3"/>
  <c r="E737" i="3"/>
  <c r="H735" i="3"/>
  <c r="E735" i="3"/>
  <c r="H733" i="3"/>
  <c r="E733" i="3"/>
  <c r="H731" i="3"/>
  <c r="E731" i="3"/>
  <c r="H729" i="3"/>
  <c r="E729" i="3"/>
  <c r="H727" i="3"/>
  <c r="E727" i="3"/>
  <c r="H704" i="3"/>
  <c r="H702" i="3"/>
  <c r="H701" i="3"/>
  <c r="H700" i="3"/>
  <c r="I699" i="3"/>
  <c r="H699" i="3"/>
  <c r="H698" i="3"/>
  <c r="I697" i="3"/>
  <c r="H697" i="3"/>
  <c r="H696" i="3"/>
  <c r="H695" i="3"/>
  <c r="H694" i="3"/>
  <c r="H693" i="3"/>
  <c r="H692" i="3"/>
  <c r="H691" i="3"/>
  <c r="H690" i="3"/>
  <c r="H689" i="3"/>
  <c r="H687" i="3"/>
  <c r="H686" i="3"/>
  <c r="H685" i="3"/>
  <c r="H684" i="3"/>
  <c r="H683" i="3"/>
  <c r="H682" i="3"/>
  <c r="H681" i="3"/>
  <c r="H680" i="3"/>
  <c r="H679" i="3"/>
  <c r="E679" i="3"/>
  <c r="H678" i="3"/>
  <c r="H677" i="3"/>
  <c r="E677" i="3"/>
  <c r="H676" i="3"/>
  <c r="H675" i="3"/>
  <c r="E675" i="3"/>
  <c r="H673" i="3"/>
  <c r="H671" i="3"/>
  <c r="H669" i="3"/>
  <c r="H667" i="3"/>
  <c r="H665" i="3"/>
  <c r="E665" i="3"/>
  <c r="I663" i="3"/>
  <c r="H663" i="3"/>
  <c r="E663" i="3"/>
  <c r="I661" i="3"/>
  <c r="H661" i="3"/>
  <c r="E661" i="3"/>
  <c r="I659" i="3"/>
  <c r="H659" i="3"/>
  <c r="E659" i="3"/>
  <c r="I657" i="3"/>
  <c r="H657" i="3"/>
  <c r="E657" i="3"/>
  <c r="I655" i="3"/>
  <c r="H655" i="3"/>
  <c r="E655" i="3"/>
  <c r="I653" i="3"/>
  <c r="H653" i="3"/>
  <c r="I651" i="3"/>
  <c r="H651" i="3"/>
  <c r="I649" i="3"/>
  <c r="H649" i="3"/>
  <c r="I647" i="3"/>
  <c r="H647" i="3"/>
  <c r="I645" i="3"/>
  <c r="H645" i="3"/>
  <c r="I643" i="3"/>
  <c r="H643" i="3"/>
  <c r="I641" i="3"/>
  <c r="H641" i="3"/>
  <c r="I639" i="3"/>
  <c r="H639" i="3"/>
  <c r="I637" i="3"/>
  <c r="H637" i="3"/>
  <c r="I635" i="3"/>
  <c r="H635" i="3"/>
  <c r="I633" i="3"/>
  <c r="H633" i="3"/>
  <c r="I631" i="3"/>
  <c r="H631" i="3"/>
  <c r="I629" i="3"/>
  <c r="H629" i="3"/>
  <c r="I627" i="3"/>
  <c r="H627" i="3"/>
  <c r="I625" i="3"/>
  <c r="H625" i="3"/>
  <c r="I623" i="3"/>
  <c r="H623" i="3"/>
  <c r="I621" i="3"/>
  <c r="H621" i="3"/>
  <c r="I619" i="3"/>
  <c r="H619" i="3"/>
  <c r="I617" i="3"/>
  <c r="H617" i="3"/>
  <c r="I615" i="3"/>
  <c r="H615" i="3"/>
  <c r="I613" i="3"/>
  <c r="H613" i="3"/>
  <c r="I611" i="3"/>
  <c r="H611" i="3"/>
  <c r="I609" i="3"/>
  <c r="H609" i="3"/>
  <c r="I607" i="3"/>
  <c r="H607" i="3"/>
  <c r="I605" i="3"/>
  <c r="H605" i="3"/>
  <c r="I603" i="3"/>
  <c r="H603" i="3"/>
  <c r="I601" i="3"/>
  <c r="H601" i="3"/>
  <c r="I599" i="3"/>
  <c r="H599" i="3"/>
  <c r="I597" i="3"/>
  <c r="H597" i="3"/>
  <c r="I595" i="3"/>
  <c r="H595" i="3"/>
  <c r="I593" i="3"/>
  <c r="H593" i="3"/>
  <c r="I591" i="3"/>
  <c r="H591" i="3"/>
  <c r="I589" i="3"/>
  <c r="H589" i="3"/>
  <c r="I587" i="3"/>
  <c r="H587" i="3"/>
  <c r="I585" i="3"/>
  <c r="H585" i="3"/>
  <c r="I583" i="3"/>
  <c r="H583" i="3"/>
  <c r="I581" i="3"/>
  <c r="H581" i="3"/>
  <c r="I579" i="3"/>
  <c r="H579" i="3"/>
  <c r="I577" i="3"/>
  <c r="H577" i="3"/>
  <c r="I575" i="3"/>
  <c r="H575" i="3"/>
  <c r="I573" i="3"/>
  <c r="H573" i="3"/>
  <c r="I571" i="3"/>
  <c r="H571" i="3"/>
  <c r="O569" i="3"/>
  <c r="I569" i="3"/>
  <c r="H569" i="3"/>
  <c r="E569" i="3"/>
  <c r="Q567" i="3"/>
  <c r="E52" i="24" s="1"/>
  <c r="O567" i="3"/>
  <c r="I567" i="3"/>
  <c r="H567" i="3"/>
  <c r="E567" i="3"/>
  <c r="Q565" i="3"/>
  <c r="E51" i="24" s="1"/>
  <c r="O565" i="3"/>
  <c r="I565" i="3"/>
  <c r="H565" i="3"/>
  <c r="E565" i="3"/>
  <c r="N563" i="3"/>
  <c r="I563" i="3"/>
  <c r="H563" i="3"/>
  <c r="E563" i="3"/>
  <c r="N561" i="3"/>
  <c r="Q561" i="3" s="1"/>
  <c r="E49" i="24" s="1"/>
  <c r="I561" i="3"/>
  <c r="H561" i="3"/>
  <c r="E561" i="3"/>
  <c r="N559" i="3"/>
  <c r="O559" i="3" s="1"/>
  <c r="I559" i="3"/>
  <c r="H559" i="3"/>
  <c r="E559" i="3"/>
  <c r="N555" i="3"/>
  <c r="O555" i="3" s="1"/>
  <c r="I555" i="3"/>
  <c r="H555" i="3"/>
  <c r="E555" i="3"/>
  <c r="N551" i="3"/>
  <c r="I551" i="3"/>
  <c r="H551" i="3"/>
  <c r="E551" i="3"/>
  <c r="N549" i="3"/>
  <c r="Q549" i="3" s="1"/>
  <c r="E43" i="24" s="1"/>
  <c r="I549" i="3"/>
  <c r="H549" i="3"/>
  <c r="E549" i="3"/>
  <c r="N547" i="3"/>
  <c r="I547" i="3"/>
  <c r="H547" i="3"/>
  <c r="E547" i="3"/>
  <c r="N545" i="3"/>
  <c r="Q545" i="3" s="1"/>
  <c r="E41" i="24" s="1"/>
  <c r="I545" i="3"/>
  <c r="H545" i="3"/>
  <c r="E545" i="3"/>
  <c r="N543" i="3"/>
  <c r="O543" i="3" s="1"/>
  <c r="I543" i="3"/>
  <c r="H543" i="3"/>
  <c r="E543" i="3"/>
  <c r="N541" i="3"/>
  <c r="Q541" i="3" s="1"/>
  <c r="E39" i="24" s="1"/>
  <c r="I541" i="3"/>
  <c r="H541" i="3"/>
  <c r="E541" i="3"/>
  <c r="N539" i="3"/>
  <c r="I539" i="3"/>
  <c r="H539" i="3"/>
  <c r="E539" i="3"/>
  <c r="N537" i="3"/>
  <c r="Q537" i="3" s="1"/>
  <c r="E37" i="24" s="1"/>
  <c r="I537" i="3"/>
  <c r="H537" i="3"/>
  <c r="E537" i="3"/>
  <c r="N535" i="3"/>
  <c r="O535" i="3" s="1"/>
  <c r="I535" i="3"/>
  <c r="H535" i="3"/>
  <c r="E535" i="3"/>
  <c r="N513" i="3"/>
  <c r="Q513" i="3" s="1"/>
  <c r="E25" i="24" s="1"/>
  <c r="I513" i="3"/>
  <c r="H513" i="3"/>
  <c r="E513" i="3"/>
  <c r="N505" i="3"/>
  <c r="O505" i="3" s="1"/>
  <c r="I505" i="3"/>
  <c r="H505" i="3"/>
  <c r="E505" i="3"/>
  <c r="N503" i="3"/>
  <c r="I503" i="3"/>
  <c r="H503" i="3"/>
  <c r="E503" i="3"/>
  <c r="N501" i="3"/>
  <c r="I501" i="3"/>
  <c r="H501" i="3"/>
  <c r="E501" i="3"/>
  <c r="N499" i="3"/>
  <c r="I499" i="3"/>
  <c r="H499" i="3"/>
  <c r="E499" i="3"/>
  <c r="N497" i="3"/>
  <c r="O497" i="3" s="1"/>
  <c r="I497" i="3"/>
  <c r="H497" i="3"/>
  <c r="E497" i="3"/>
  <c r="N495" i="3"/>
  <c r="I495" i="3"/>
  <c r="H495" i="3"/>
  <c r="E495" i="3"/>
  <c r="N493" i="3"/>
  <c r="I493" i="3"/>
  <c r="H493" i="3"/>
  <c r="E493" i="3"/>
  <c r="N491" i="3"/>
  <c r="Q491" i="3" s="1"/>
  <c r="E14" i="24" s="1"/>
  <c r="I491" i="3"/>
  <c r="H491" i="3"/>
  <c r="E491" i="3"/>
  <c r="N489" i="3"/>
  <c r="Q489" i="3" s="1"/>
  <c r="E13" i="24" s="1"/>
  <c r="I489" i="3"/>
  <c r="H489" i="3"/>
  <c r="E489" i="3"/>
  <c r="N487" i="3"/>
  <c r="I487" i="3"/>
  <c r="H487" i="3"/>
  <c r="E487" i="3"/>
  <c r="N485" i="3"/>
  <c r="Q485" i="3" s="1"/>
  <c r="E11" i="24" s="1"/>
  <c r="I485" i="3"/>
  <c r="H485" i="3"/>
  <c r="E485" i="3"/>
  <c r="N483" i="3"/>
  <c r="Q483" i="3" s="1"/>
  <c r="E10" i="24" s="1"/>
  <c r="I483" i="3"/>
  <c r="H483" i="3"/>
  <c r="E483" i="3"/>
  <c r="N481" i="3"/>
  <c r="I481" i="3"/>
  <c r="H481" i="3"/>
  <c r="E481" i="3"/>
  <c r="N479" i="3"/>
  <c r="I479" i="3"/>
  <c r="H479" i="3"/>
  <c r="E479" i="3"/>
  <c r="N477" i="3"/>
  <c r="Q477" i="3" s="1"/>
  <c r="E7" i="24" s="1"/>
  <c r="I477" i="3"/>
  <c r="H477" i="3"/>
  <c r="E477" i="3"/>
  <c r="N475" i="3"/>
  <c r="I475" i="3"/>
  <c r="H475" i="3"/>
  <c r="E475" i="3"/>
  <c r="N473" i="3"/>
  <c r="Q473" i="3" s="1"/>
  <c r="E5" i="24" s="1"/>
  <c r="I473" i="3"/>
  <c r="H473" i="3"/>
  <c r="E473" i="3"/>
  <c r="N471" i="3"/>
  <c r="I471" i="3"/>
  <c r="H471" i="3"/>
  <c r="E471" i="3"/>
  <c r="N469" i="3"/>
  <c r="I469" i="3"/>
  <c r="H469" i="3"/>
  <c r="E469" i="3"/>
  <c r="N467" i="3"/>
  <c r="Q467" i="3" s="1"/>
  <c r="E2" i="24" s="1"/>
  <c r="I467" i="3"/>
  <c r="H467" i="3"/>
  <c r="E467" i="3"/>
  <c r="N465" i="3"/>
  <c r="Q465" i="3" s="1"/>
  <c r="I465" i="3"/>
  <c r="H465" i="3"/>
  <c r="E465" i="3"/>
  <c r="N463" i="3"/>
  <c r="I463" i="3"/>
  <c r="H463" i="3"/>
  <c r="E463" i="3"/>
  <c r="N461" i="3"/>
  <c r="Q461" i="3" s="1"/>
  <c r="I461" i="3"/>
  <c r="H461" i="3"/>
  <c r="E461" i="3"/>
  <c r="N459" i="3"/>
  <c r="Q459" i="3" s="1"/>
  <c r="I459" i="3"/>
  <c r="H459" i="3"/>
  <c r="E459" i="3"/>
  <c r="N457" i="3"/>
  <c r="O457" i="3" s="1"/>
  <c r="I457" i="3"/>
  <c r="H457" i="3"/>
  <c r="E457" i="3"/>
  <c r="N455" i="3"/>
  <c r="I455" i="3"/>
  <c r="H455" i="3"/>
  <c r="E455" i="3"/>
  <c r="N453" i="3"/>
  <c r="Q453" i="3" s="1"/>
  <c r="I453" i="3"/>
  <c r="H453" i="3"/>
  <c r="E453" i="3"/>
  <c r="N451" i="3"/>
  <c r="O451" i="3" s="1"/>
  <c r="I451" i="3"/>
  <c r="H451" i="3"/>
  <c r="E451" i="3"/>
  <c r="N449" i="3"/>
  <c r="I449" i="3"/>
  <c r="H449" i="3"/>
  <c r="E449" i="3"/>
  <c r="N447" i="3"/>
  <c r="I447" i="3"/>
  <c r="H447" i="3"/>
  <c r="E447" i="3"/>
  <c r="N445" i="3"/>
  <c r="I445" i="3"/>
  <c r="H445" i="3"/>
  <c r="E445" i="3"/>
  <c r="N443" i="3"/>
  <c r="Q443" i="3" s="1"/>
  <c r="I443" i="3"/>
  <c r="H443" i="3"/>
  <c r="E443" i="3"/>
  <c r="N441" i="3"/>
  <c r="Q441" i="3" s="1"/>
  <c r="I441" i="3"/>
  <c r="H441" i="3"/>
  <c r="E441" i="3"/>
  <c r="N439" i="3"/>
  <c r="I439" i="3"/>
  <c r="H439" i="3"/>
  <c r="E439" i="3"/>
  <c r="N437" i="3"/>
  <c r="Q437" i="3" s="1"/>
  <c r="I437" i="3"/>
  <c r="H437" i="3"/>
  <c r="E437" i="3"/>
  <c r="N435" i="3"/>
  <c r="Q435" i="3" s="1"/>
  <c r="I435" i="3"/>
  <c r="H435" i="3"/>
  <c r="E435" i="3"/>
  <c r="N433" i="3"/>
  <c r="O433" i="3" s="1"/>
  <c r="I433" i="3"/>
  <c r="H433" i="3"/>
  <c r="E433" i="3"/>
  <c r="N431" i="3"/>
  <c r="I431" i="3"/>
  <c r="H431" i="3"/>
  <c r="E431" i="3"/>
  <c r="N429" i="3"/>
  <c r="Q429" i="3" s="1"/>
  <c r="I429" i="3"/>
  <c r="H429" i="3"/>
  <c r="E429" i="3"/>
  <c r="N427" i="3"/>
  <c r="I427" i="3"/>
  <c r="H427" i="3"/>
  <c r="E427" i="3"/>
  <c r="N425" i="3"/>
  <c r="I425" i="3"/>
  <c r="H425" i="3"/>
  <c r="E425" i="3"/>
  <c r="N423" i="3"/>
  <c r="I423" i="3"/>
  <c r="H423" i="3"/>
  <c r="E423" i="3"/>
  <c r="N421" i="3"/>
  <c r="Q421" i="3" s="1"/>
  <c r="I421" i="3"/>
  <c r="H421" i="3"/>
  <c r="E421" i="3"/>
  <c r="N419" i="3"/>
  <c r="Q419" i="3" s="1"/>
  <c r="I419" i="3"/>
  <c r="H419" i="3"/>
  <c r="E419" i="3"/>
  <c r="N417" i="3"/>
  <c r="O417" i="3" s="1"/>
  <c r="I417" i="3"/>
  <c r="H417" i="3"/>
  <c r="E417" i="3"/>
  <c r="N415" i="3"/>
  <c r="I415" i="3"/>
  <c r="H415" i="3"/>
  <c r="E415" i="3"/>
  <c r="N413" i="3"/>
  <c r="Q413" i="3" s="1"/>
  <c r="I413" i="3"/>
  <c r="H413" i="3"/>
  <c r="E413" i="3"/>
  <c r="N411" i="3"/>
  <c r="I411" i="3"/>
  <c r="H411" i="3"/>
  <c r="E411" i="3"/>
  <c r="N409" i="3"/>
  <c r="O409" i="3" s="1"/>
  <c r="I409" i="3"/>
  <c r="H409" i="3"/>
  <c r="E409" i="3"/>
  <c r="N407" i="3"/>
  <c r="I407" i="3"/>
  <c r="H407" i="3"/>
  <c r="E407" i="3"/>
  <c r="N405" i="3"/>
  <c r="I405" i="3"/>
  <c r="H405" i="3"/>
  <c r="E405" i="3"/>
  <c r="N403" i="3"/>
  <c r="Q403" i="3" s="1"/>
  <c r="I403" i="3"/>
  <c r="H403" i="3"/>
  <c r="E403" i="3"/>
  <c r="N401" i="3"/>
  <c r="Q401" i="3" s="1"/>
  <c r="I401" i="3"/>
  <c r="H401" i="3"/>
  <c r="E401" i="3"/>
  <c r="N400" i="3"/>
  <c r="Q400" i="3" s="1"/>
  <c r="I400" i="3"/>
  <c r="H400" i="3"/>
  <c r="E400" i="3"/>
  <c r="N399" i="3"/>
  <c r="Q399" i="3" s="1"/>
  <c r="I399" i="3"/>
  <c r="H399" i="3"/>
  <c r="E399" i="3"/>
  <c r="N397" i="3"/>
  <c r="Q397" i="3" s="1"/>
  <c r="I397" i="3"/>
  <c r="H397" i="3"/>
  <c r="E397" i="3"/>
  <c r="N396" i="3"/>
  <c r="O396" i="3" s="1"/>
  <c r="I396" i="3"/>
  <c r="H396" i="3"/>
  <c r="E396" i="3"/>
  <c r="N394" i="3"/>
  <c r="I394" i="3"/>
  <c r="H394" i="3"/>
  <c r="E394" i="3"/>
  <c r="N393" i="3"/>
  <c r="I393" i="3"/>
  <c r="H393" i="3"/>
  <c r="E393" i="3"/>
  <c r="N391" i="3"/>
  <c r="I391" i="3"/>
  <c r="H391" i="3"/>
  <c r="E391" i="3"/>
  <c r="I390" i="3"/>
  <c r="H390" i="3"/>
  <c r="E390" i="3"/>
  <c r="N389" i="3"/>
  <c r="Q389" i="3" s="1"/>
  <c r="I389" i="3"/>
  <c r="H389" i="3"/>
  <c r="E389" i="3"/>
  <c r="O387" i="3"/>
  <c r="I387" i="3"/>
  <c r="H387" i="3"/>
  <c r="E387" i="3"/>
  <c r="N386" i="3"/>
  <c r="Q386" i="3" s="1"/>
  <c r="I386" i="3"/>
  <c r="H386" i="3"/>
  <c r="E386" i="3"/>
  <c r="N385" i="3"/>
  <c r="Q385" i="3" s="1"/>
  <c r="I385" i="3"/>
  <c r="H385" i="3"/>
  <c r="E385" i="3"/>
  <c r="N383" i="3"/>
  <c r="Q383" i="3" s="1"/>
  <c r="I383" i="3"/>
  <c r="H383" i="3"/>
  <c r="E383" i="3"/>
  <c r="N382" i="3"/>
  <c r="Q382" i="3" s="1"/>
  <c r="I382" i="3"/>
  <c r="H382" i="3"/>
  <c r="E382" i="3"/>
  <c r="N380" i="3"/>
  <c r="O380" i="3" s="1"/>
  <c r="I380" i="3"/>
  <c r="H380" i="3"/>
  <c r="E380" i="3"/>
  <c r="N379" i="3"/>
  <c r="O379" i="3" s="1"/>
  <c r="I379" i="3"/>
  <c r="H379" i="3"/>
  <c r="E379" i="3"/>
  <c r="N378" i="3"/>
  <c r="O378" i="3" s="1"/>
  <c r="I378" i="3"/>
  <c r="H378" i="3"/>
  <c r="E378" i="3"/>
  <c r="N376" i="3"/>
  <c r="I376" i="3"/>
  <c r="H376" i="3"/>
  <c r="E376" i="3"/>
  <c r="N375" i="3"/>
  <c r="I375" i="3"/>
  <c r="H375" i="3"/>
  <c r="E375" i="3"/>
  <c r="N373" i="3"/>
  <c r="Q373" i="3" s="1"/>
  <c r="I373" i="3"/>
  <c r="H373" i="3"/>
  <c r="E373" i="3"/>
  <c r="N372" i="3"/>
  <c r="Q372" i="3" s="1"/>
  <c r="I372" i="3"/>
  <c r="H372" i="3"/>
  <c r="E372" i="3"/>
  <c r="N370" i="3"/>
  <c r="Q370" i="3" s="1"/>
  <c r="I370" i="3"/>
  <c r="H370" i="3"/>
  <c r="E370" i="3"/>
  <c r="N369" i="3"/>
  <c r="Q369" i="3" s="1"/>
  <c r="I369" i="3"/>
  <c r="H369" i="3"/>
  <c r="E369" i="3"/>
  <c r="I367" i="3"/>
  <c r="E367" i="3"/>
  <c r="N366" i="3"/>
  <c r="O366" i="3" s="1"/>
  <c r="I366" i="3"/>
  <c r="H366" i="3"/>
  <c r="E366" i="3"/>
  <c r="N365" i="3"/>
  <c r="O365" i="3" s="1"/>
  <c r="I365" i="3"/>
  <c r="H365" i="3"/>
  <c r="E365" i="3"/>
  <c r="N363" i="3"/>
  <c r="I363" i="3"/>
  <c r="H363" i="3"/>
  <c r="E363" i="3"/>
  <c r="N362" i="3"/>
  <c r="I362" i="3"/>
  <c r="H362" i="3"/>
  <c r="E362" i="3"/>
  <c r="N361" i="3"/>
  <c r="I361" i="3"/>
  <c r="H361" i="3"/>
  <c r="E361" i="3"/>
  <c r="N359" i="3"/>
  <c r="Q359" i="3" s="1"/>
  <c r="I359" i="3"/>
  <c r="H359" i="3"/>
  <c r="E359" i="3"/>
  <c r="N358" i="3"/>
  <c r="Q358" i="3" s="1"/>
  <c r="I358" i="3"/>
  <c r="H358" i="3"/>
  <c r="E358" i="3"/>
  <c r="N356" i="3"/>
  <c r="Q356" i="3" s="1"/>
  <c r="I356" i="3"/>
  <c r="H356" i="3"/>
  <c r="E356" i="3"/>
  <c r="N355" i="3"/>
  <c r="Q355" i="3" s="1"/>
  <c r="I355" i="3"/>
  <c r="H355" i="3"/>
  <c r="E355" i="3"/>
  <c r="N354" i="3"/>
  <c r="Q354" i="3" s="1"/>
  <c r="I354" i="3"/>
  <c r="H354" i="3"/>
  <c r="E354" i="3"/>
  <c r="N353" i="3"/>
  <c r="Q353" i="3" s="1"/>
  <c r="I353" i="3"/>
  <c r="H353" i="3"/>
  <c r="E353" i="3"/>
  <c r="N352" i="3"/>
  <c r="Q352" i="3" s="1"/>
  <c r="I352" i="3"/>
  <c r="H352" i="3"/>
  <c r="E352" i="3"/>
  <c r="N350" i="3"/>
  <c r="O350" i="3" s="1"/>
  <c r="I350" i="3"/>
  <c r="H350" i="3"/>
  <c r="E350" i="3"/>
  <c r="N348" i="3"/>
  <c r="I348" i="3"/>
  <c r="H348" i="3"/>
  <c r="E348" i="3"/>
  <c r="N347" i="3"/>
  <c r="I347" i="3"/>
  <c r="H347" i="3"/>
  <c r="E347" i="3"/>
  <c r="N345" i="3"/>
  <c r="Q345" i="3" s="1"/>
  <c r="I345" i="3"/>
  <c r="H345" i="3"/>
  <c r="E345" i="3"/>
  <c r="N343" i="3"/>
  <c r="Q343" i="3" s="1"/>
  <c r="I343" i="3"/>
  <c r="H343" i="3"/>
  <c r="E343" i="3"/>
  <c r="N342" i="3"/>
  <c r="Q342" i="3" s="1"/>
  <c r="I342" i="3"/>
  <c r="H342" i="3"/>
  <c r="E342" i="3"/>
  <c r="N340" i="3"/>
  <c r="I340" i="3"/>
  <c r="H340" i="3"/>
  <c r="E340" i="3"/>
  <c r="N339" i="3"/>
  <c r="Q339" i="3" s="1"/>
  <c r="I339" i="3"/>
  <c r="H339" i="3"/>
  <c r="E339" i="3"/>
  <c r="N337" i="3"/>
  <c r="I337" i="3"/>
  <c r="H337" i="3"/>
  <c r="E337" i="3"/>
  <c r="N336" i="3"/>
  <c r="I336" i="3"/>
  <c r="H336" i="3"/>
  <c r="E336" i="3"/>
  <c r="N334" i="3"/>
  <c r="I334" i="3"/>
  <c r="H334" i="3"/>
  <c r="E334" i="3"/>
  <c r="N333" i="3"/>
  <c r="Q333" i="3" s="1"/>
  <c r="I333" i="3"/>
  <c r="H333" i="3"/>
  <c r="E333" i="3"/>
  <c r="N332" i="3"/>
  <c r="Q332" i="3" s="1"/>
  <c r="I332" i="3"/>
  <c r="H332" i="3"/>
  <c r="E332" i="3"/>
  <c r="I331" i="3"/>
  <c r="H331" i="3"/>
  <c r="E331" i="3"/>
  <c r="N329" i="3"/>
  <c r="O329" i="3" s="1"/>
  <c r="I329" i="3"/>
  <c r="H329" i="3"/>
  <c r="E329" i="3"/>
  <c r="N327" i="3"/>
  <c r="I327" i="3"/>
  <c r="H327" i="3"/>
  <c r="E327" i="3"/>
  <c r="N326" i="3"/>
  <c r="I326" i="3"/>
  <c r="H326" i="3"/>
  <c r="E326" i="3"/>
  <c r="G325" i="3"/>
  <c r="F325" i="3"/>
  <c r="N324" i="3"/>
  <c r="I324" i="3"/>
  <c r="H324" i="3"/>
  <c r="E324" i="3"/>
  <c r="N323" i="3"/>
  <c r="I323" i="3"/>
  <c r="H323" i="3"/>
  <c r="E323" i="3"/>
  <c r="N322" i="3"/>
  <c r="I322" i="3"/>
  <c r="H322" i="3"/>
  <c r="E322" i="3"/>
  <c r="N320" i="3"/>
  <c r="I320" i="3"/>
  <c r="H320" i="3"/>
  <c r="E320" i="3"/>
  <c r="N319" i="3"/>
  <c r="I319" i="3"/>
  <c r="H319" i="3"/>
  <c r="E319" i="3"/>
  <c r="N317" i="3"/>
  <c r="Q317" i="3" s="1"/>
  <c r="I317" i="3"/>
  <c r="H317" i="3"/>
  <c r="E317" i="3"/>
  <c r="N316" i="3"/>
  <c r="Q316" i="3" s="1"/>
  <c r="I316" i="3"/>
  <c r="H316" i="3"/>
  <c r="E316" i="3"/>
  <c r="N314" i="3"/>
  <c r="O314" i="3" s="1"/>
  <c r="I314" i="3"/>
  <c r="H314" i="3"/>
  <c r="E314" i="3"/>
  <c r="N313" i="3"/>
  <c r="I313" i="3"/>
  <c r="H313" i="3"/>
  <c r="E313" i="3"/>
  <c r="Q312" i="3"/>
  <c r="O312" i="3"/>
  <c r="I312" i="3"/>
  <c r="H312" i="3"/>
  <c r="E312" i="3"/>
  <c r="N311" i="3"/>
  <c r="Q311" i="3" s="1"/>
  <c r="I311" i="3"/>
  <c r="H311" i="3"/>
  <c r="E311" i="3"/>
  <c r="N309" i="3"/>
  <c r="Q309" i="3" s="1"/>
  <c r="I309" i="3"/>
  <c r="H309" i="3"/>
  <c r="E309" i="3"/>
  <c r="N308" i="3"/>
  <c r="I308" i="3"/>
  <c r="H308" i="3"/>
  <c r="E308" i="3"/>
  <c r="N306" i="3"/>
  <c r="I306" i="3"/>
  <c r="H306" i="3"/>
  <c r="E306" i="3"/>
  <c r="N305" i="3"/>
  <c r="O305" i="3" s="1"/>
  <c r="I305" i="3"/>
  <c r="H305" i="3"/>
  <c r="E305" i="3"/>
  <c r="N304" i="3"/>
  <c r="O304" i="3" s="1"/>
  <c r="I304" i="3"/>
  <c r="H304" i="3"/>
  <c r="E304" i="3"/>
  <c r="I302" i="3"/>
  <c r="H302" i="3"/>
  <c r="E302" i="3"/>
  <c r="I300" i="3"/>
  <c r="H300" i="3"/>
  <c r="E300" i="3"/>
  <c r="N299" i="3"/>
  <c r="O299" i="3" s="1"/>
  <c r="I299" i="3"/>
  <c r="H299" i="3"/>
  <c r="E299" i="3"/>
  <c r="N297" i="3"/>
  <c r="I297" i="3"/>
  <c r="H297" i="3"/>
  <c r="E297" i="3"/>
  <c r="N296" i="3"/>
  <c r="I296" i="3"/>
  <c r="H296" i="3"/>
  <c r="E296" i="3"/>
  <c r="N295" i="3"/>
  <c r="I295" i="3"/>
  <c r="H295" i="3"/>
  <c r="E295" i="3"/>
  <c r="N293" i="3"/>
  <c r="O293" i="3" s="1"/>
  <c r="I293" i="3"/>
  <c r="H293" i="3"/>
  <c r="E293" i="3"/>
  <c r="N292" i="3"/>
  <c r="Q292" i="3" s="1"/>
  <c r="I292" i="3"/>
  <c r="H292" i="3"/>
  <c r="N290" i="3"/>
  <c r="Q290" i="3" s="1"/>
  <c r="I290" i="3"/>
  <c r="H290" i="3"/>
  <c r="E290" i="3"/>
  <c r="N288" i="3"/>
  <c r="I288" i="3"/>
  <c r="H288" i="3"/>
  <c r="E288" i="3"/>
  <c r="N287" i="3"/>
  <c r="I287" i="3"/>
  <c r="H287" i="3"/>
  <c r="E287" i="3"/>
  <c r="N286" i="3"/>
  <c r="I286" i="3"/>
  <c r="H286" i="3"/>
  <c r="E286" i="3"/>
  <c r="N284" i="3"/>
  <c r="Q284" i="3" s="1"/>
  <c r="I284" i="3"/>
  <c r="H284" i="3"/>
  <c r="E284" i="3"/>
  <c r="N283" i="3"/>
  <c r="Q283" i="3" s="1"/>
  <c r="I283" i="3"/>
  <c r="H283" i="3"/>
  <c r="E283" i="3"/>
  <c r="N281" i="3"/>
  <c r="O281" i="3" s="1"/>
  <c r="I281" i="3"/>
  <c r="H281" i="3"/>
  <c r="E281" i="3"/>
  <c r="N280" i="3"/>
  <c r="O280" i="3" s="1"/>
  <c r="I280" i="3"/>
  <c r="H280" i="3"/>
  <c r="E280" i="3"/>
  <c r="N279" i="3"/>
  <c r="O279" i="3" s="1"/>
  <c r="I279" i="3"/>
  <c r="H279" i="3"/>
  <c r="N277" i="3"/>
  <c r="O277" i="3" s="1"/>
  <c r="I277" i="3"/>
  <c r="H277" i="3"/>
  <c r="E277" i="3"/>
  <c r="N276" i="3"/>
  <c r="O276" i="3" s="1"/>
  <c r="I276" i="3"/>
  <c r="H276" i="3"/>
  <c r="E276" i="3"/>
  <c r="N274" i="3"/>
  <c r="Q274" i="3" s="1"/>
  <c r="I274" i="3"/>
  <c r="H274" i="3"/>
  <c r="E274" i="3"/>
  <c r="N273" i="3"/>
  <c r="Q273" i="3" s="1"/>
  <c r="I273" i="3"/>
  <c r="H273" i="3"/>
  <c r="E273" i="3"/>
  <c r="N271" i="3"/>
  <c r="I271" i="3"/>
  <c r="H271" i="3"/>
  <c r="E271" i="3"/>
  <c r="N270" i="3"/>
  <c r="I270" i="3"/>
  <c r="H270" i="3"/>
  <c r="E270" i="3"/>
  <c r="I268" i="3"/>
  <c r="H268" i="3"/>
  <c r="E268" i="3"/>
  <c r="N266" i="3"/>
  <c r="Q266" i="3" s="1"/>
  <c r="I266" i="3"/>
  <c r="H266" i="3"/>
  <c r="E266" i="3"/>
  <c r="N265" i="3"/>
  <c r="Q265" i="3" s="1"/>
  <c r="I265" i="3"/>
  <c r="H265" i="3"/>
  <c r="E265" i="3"/>
  <c r="N263" i="3"/>
  <c r="I263" i="3"/>
  <c r="H263" i="3"/>
  <c r="E263" i="3"/>
  <c r="N262" i="3"/>
  <c r="I262" i="3"/>
  <c r="H262" i="3"/>
  <c r="E262" i="3"/>
  <c r="N260" i="3"/>
  <c r="Q260" i="3" s="1"/>
  <c r="I260" i="3"/>
  <c r="H260" i="3"/>
  <c r="E260" i="3"/>
  <c r="N259" i="3"/>
  <c r="Q259" i="3" s="1"/>
  <c r="I259" i="3"/>
  <c r="H259" i="3"/>
  <c r="E259" i="3"/>
  <c r="N257" i="3"/>
  <c r="Q257" i="3" s="1"/>
  <c r="I257" i="3"/>
  <c r="H257" i="3"/>
  <c r="E257" i="3"/>
  <c r="N256" i="3"/>
  <c r="Q256" i="3" s="1"/>
  <c r="I256" i="3"/>
  <c r="H256" i="3"/>
  <c r="E256" i="3"/>
  <c r="N254" i="3"/>
  <c r="Q254" i="3" s="1"/>
  <c r="I254" i="3"/>
  <c r="H254" i="3"/>
  <c r="E254" i="3"/>
  <c r="N253" i="3"/>
  <c r="I253" i="3"/>
  <c r="H253" i="3"/>
  <c r="E253" i="3"/>
  <c r="N252" i="3"/>
  <c r="Q252" i="3" s="1"/>
  <c r="I252" i="3"/>
  <c r="H252" i="3"/>
  <c r="E252" i="3"/>
  <c r="N250" i="3"/>
  <c r="I250" i="3"/>
  <c r="H250" i="3"/>
  <c r="E250" i="3"/>
  <c r="N249" i="3"/>
  <c r="I249" i="3"/>
  <c r="H249" i="3"/>
  <c r="E249" i="3"/>
  <c r="N247" i="3"/>
  <c r="Q247" i="3" s="1"/>
  <c r="I247" i="3"/>
  <c r="H247" i="3"/>
  <c r="E247" i="3"/>
  <c r="N246" i="3"/>
  <c r="Q246" i="3" s="1"/>
  <c r="I246" i="3"/>
  <c r="H246" i="3"/>
  <c r="E246" i="3"/>
  <c r="I244" i="3"/>
  <c r="G244" i="3"/>
  <c r="F244" i="3"/>
  <c r="E244" i="3"/>
  <c r="I243" i="3"/>
  <c r="G243" i="3"/>
  <c r="F243" i="3"/>
  <c r="D243" i="3"/>
  <c r="N241" i="3"/>
  <c r="I241" i="3"/>
  <c r="H241" i="3"/>
  <c r="E241" i="3"/>
  <c r="N240" i="3"/>
  <c r="I240" i="3"/>
  <c r="H240" i="3"/>
  <c r="E240" i="3"/>
  <c r="N238" i="3"/>
  <c r="Q238" i="3" s="1"/>
  <c r="I238" i="3"/>
  <c r="H238" i="3"/>
  <c r="E238" i="3"/>
  <c r="N237" i="3"/>
  <c r="Q237" i="3" s="1"/>
  <c r="I237" i="3"/>
  <c r="H237" i="3"/>
  <c r="E237" i="3"/>
  <c r="N235" i="3"/>
  <c r="Q235" i="3" s="1"/>
  <c r="I235" i="3"/>
  <c r="H235" i="3"/>
  <c r="E235" i="3"/>
  <c r="N234" i="3"/>
  <c r="Q234" i="3" s="1"/>
  <c r="I234" i="3"/>
  <c r="H234" i="3"/>
  <c r="E234" i="3"/>
  <c r="N232" i="3"/>
  <c r="Q232" i="3" s="1"/>
  <c r="I232" i="3"/>
  <c r="H232" i="3"/>
  <c r="E232" i="3"/>
  <c r="N231" i="3"/>
  <c r="Q231" i="3" s="1"/>
  <c r="I231" i="3"/>
  <c r="H231" i="3"/>
  <c r="E231" i="3"/>
  <c r="I230" i="3"/>
  <c r="G230" i="3"/>
  <c r="F230" i="3"/>
  <c r="D230" i="3"/>
  <c r="N228" i="3"/>
  <c r="Q228" i="3" s="1"/>
  <c r="I228" i="3"/>
  <c r="H228" i="3"/>
  <c r="E228" i="3"/>
  <c r="N227" i="3"/>
  <c r="Q227" i="3" s="1"/>
  <c r="I227" i="3"/>
  <c r="H227" i="3"/>
  <c r="E227" i="3"/>
  <c r="N225" i="3"/>
  <c r="I225" i="3"/>
  <c r="H225" i="3"/>
  <c r="E225" i="3"/>
  <c r="N224" i="3"/>
  <c r="I224" i="3"/>
  <c r="H224" i="3"/>
  <c r="E224" i="3"/>
  <c r="N222" i="3"/>
  <c r="Q222" i="3" s="1"/>
  <c r="I222" i="3"/>
  <c r="H222" i="3"/>
  <c r="E222" i="3"/>
  <c r="N221" i="3"/>
  <c r="Q221" i="3" s="1"/>
  <c r="I221" i="3"/>
  <c r="H221" i="3"/>
  <c r="E221" i="3"/>
  <c r="I219" i="3"/>
  <c r="G219" i="3"/>
  <c r="F219" i="3"/>
  <c r="D219" i="3"/>
  <c r="I218" i="3"/>
  <c r="G218" i="3"/>
  <c r="F218" i="3"/>
  <c r="E218" i="3"/>
  <c r="I216" i="3"/>
  <c r="G216" i="3"/>
  <c r="F216" i="3"/>
  <c r="D216" i="3"/>
  <c r="N215" i="3"/>
  <c r="I215" i="3"/>
  <c r="H215" i="3"/>
  <c r="E215" i="3"/>
  <c r="N214" i="3"/>
  <c r="O214" i="3" s="1"/>
  <c r="I214" i="3"/>
  <c r="H214" i="3"/>
  <c r="E214" i="3"/>
  <c r="N212" i="3"/>
  <c r="I212" i="3"/>
  <c r="H212" i="3"/>
  <c r="E212" i="3"/>
  <c r="N211" i="3"/>
  <c r="I211" i="3"/>
  <c r="H211" i="3"/>
  <c r="E211" i="3"/>
  <c r="N209" i="3"/>
  <c r="Q209" i="3" s="1"/>
  <c r="I209" i="3"/>
  <c r="H209" i="3"/>
  <c r="E209" i="3"/>
  <c r="N208" i="3"/>
  <c r="Q208" i="3" s="1"/>
  <c r="I208" i="3"/>
  <c r="H208" i="3"/>
  <c r="E208" i="3"/>
  <c r="N206" i="3"/>
  <c r="Q206" i="3" s="1"/>
  <c r="I206" i="3"/>
  <c r="H206" i="3"/>
  <c r="E206" i="3"/>
  <c r="N205" i="3"/>
  <c r="Q205" i="3" s="1"/>
  <c r="I205" i="3"/>
  <c r="H205" i="3"/>
  <c r="E205" i="3"/>
  <c r="N203" i="3"/>
  <c r="Q203" i="3" s="1"/>
  <c r="I203" i="3"/>
  <c r="H203" i="3"/>
  <c r="E203" i="3"/>
  <c r="I202" i="3"/>
  <c r="F202" i="3"/>
  <c r="E202" i="3"/>
  <c r="I200" i="3"/>
  <c r="G200" i="3"/>
  <c r="F200" i="3"/>
  <c r="D200" i="3"/>
  <c r="N199" i="3"/>
  <c r="I199" i="3"/>
  <c r="H199" i="3"/>
  <c r="E199" i="3"/>
  <c r="N197" i="3"/>
  <c r="Q197" i="3" s="1"/>
  <c r="H197" i="3"/>
  <c r="E197" i="3"/>
  <c r="N196" i="3"/>
  <c r="Q196" i="3" s="1"/>
  <c r="H196" i="3"/>
  <c r="E196" i="3"/>
  <c r="B196" i="3"/>
  <c r="I196" i="3" s="1"/>
  <c r="N195" i="3"/>
  <c r="Q195" i="3" s="1"/>
  <c r="I195" i="3"/>
  <c r="H195" i="3"/>
  <c r="E195" i="3"/>
  <c r="N193" i="3"/>
  <c r="I193" i="3"/>
  <c r="H193" i="3"/>
  <c r="E193" i="3"/>
  <c r="N192" i="3"/>
  <c r="I192" i="3"/>
  <c r="H192" i="3"/>
  <c r="E192" i="3"/>
  <c r="N190" i="3"/>
  <c r="Q190" i="3" s="1"/>
  <c r="I190" i="3"/>
  <c r="H190" i="3"/>
  <c r="E190" i="3"/>
  <c r="I189" i="3"/>
  <c r="G189" i="3"/>
  <c r="F189" i="3"/>
  <c r="D189" i="3"/>
  <c r="N187" i="3"/>
  <c r="Q187" i="3" s="1"/>
  <c r="I187" i="3"/>
  <c r="H187" i="3"/>
  <c r="E187" i="3"/>
  <c r="N186" i="3"/>
  <c r="Q186" i="3" s="1"/>
  <c r="I186" i="3"/>
  <c r="H186" i="3"/>
  <c r="E186" i="3"/>
  <c r="N184" i="3"/>
  <c r="Q184" i="3" s="1"/>
  <c r="H184" i="3"/>
  <c r="E184" i="3"/>
  <c r="N183" i="3"/>
  <c r="Q183" i="3" s="1"/>
  <c r="H183" i="3"/>
  <c r="E183" i="3"/>
  <c r="N181" i="3"/>
  <c r="Q181" i="3" s="1"/>
  <c r="H181" i="3"/>
  <c r="E181" i="3"/>
  <c r="N180" i="3"/>
  <c r="O180" i="3" s="1"/>
  <c r="H180" i="3"/>
  <c r="E180" i="3"/>
  <c r="N179" i="3"/>
  <c r="H179" i="3"/>
  <c r="E179" i="3"/>
  <c r="H177" i="3"/>
  <c r="E177" i="3"/>
  <c r="H176" i="3"/>
  <c r="E176" i="3"/>
  <c r="H174" i="3"/>
  <c r="E174" i="3"/>
  <c r="H173" i="3"/>
  <c r="E173" i="3"/>
  <c r="H171" i="3"/>
  <c r="E171" i="3"/>
  <c r="H170" i="3"/>
  <c r="E170" i="3"/>
  <c r="H168" i="3"/>
  <c r="E168" i="3"/>
  <c r="H167" i="3"/>
  <c r="E167" i="3"/>
  <c r="H165" i="3"/>
  <c r="E165" i="3"/>
  <c r="H164" i="3"/>
  <c r="E164" i="3"/>
  <c r="N162" i="3"/>
  <c r="H162" i="3"/>
  <c r="E162" i="3"/>
  <c r="N161" i="3"/>
  <c r="O161" i="3" s="1"/>
  <c r="H161" i="3"/>
  <c r="E161" i="3"/>
  <c r="B161" i="3"/>
  <c r="B162" i="3" s="1"/>
  <c r="N160" i="3"/>
  <c r="I160" i="3"/>
  <c r="H160" i="3"/>
  <c r="E160" i="3"/>
  <c r="I158" i="3"/>
  <c r="G158" i="3"/>
  <c r="F158" i="3"/>
  <c r="E158" i="3"/>
  <c r="I157" i="3"/>
  <c r="G157" i="3"/>
  <c r="F157" i="3"/>
  <c r="D157" i="3"/>
  <c r="C157" i="3"/>
  <c r="N155" i="3"/>
  <c r="H155" i="3"/>
  <c r="N154" i="3"/>
  <c r="H154" i="3"/>
  <c r="N152" i="3"/>
  <c r="Q152" i="3" s="1"/>
  <c r="H152" i="3"/>
  <c r="N151" i="3"/>
  <c r="Q151" i="3" s="1"/>
  <c r="H151" i="3"/>
  <c r="N147" i="3"/>
  <c r="H147" i="3"/>
  <c r="N146" i="3"/>
  <c r="O146" i="3" s="1"/>
  <c r="H146" i="3"/>
  <c r="N142" i="3"/>
  <c r="O142" i="3" s="1"/>
  <c r="H142" i="3"/>
  <c r="N141" i="3"/>
  <c r="Q141" i="3" s="1"/>
  <c r="H141" i="3"/>
  <c r="N137" i="3"/>
  <c r="Q137" i="3" s="1"/>
  <c r="H137" i="3"/>
  <c r="N136" i="3"/>
  <c r="H136" i="3"/>
  <c r="N135" i="3"/>
  <c r="O135" i="3" s="1"/>
  <c r="H135" i="3"/>
  <c r="F132" i="3"/>
  <c r="N131" i="3"/>
  <c r="H131" i="3"/>
  <c r="N130" i="3"/>
  <c r="Q130" i="3" s="1"/>
  <c r="H130" i="3"/>
  <c r="F127" i="3"/>
  <c r="N126" i="3"/>
  <c r="H126" i="3"/>
  <c r="N125" i="3"/>
  <c r="O125" i="3" s="1"/>
  <c r="H125" i="3"/>
  <c r="N124" i="3"/>
  <c r="H124" i="3"/>
  <c r="F122" i="3"/>
  <c r="N120" i="3"/>
  <c r="Q120" i="3" s="1"/>
  <c r="H120" i="3"/>
  <c r="N119" i="3"/>
  <c r="H119" i="3"/>
  <c r="N118" i="3"/>
  <c r="Q118" i="3" s="1"/>
  <c r="H118" i="3"/>
  <c r="E118" i="3"/>
  <c r="N117" i="3"/>
  <c r="Q117" i="3" s="1"/>
  <c r="H117" i="3"/>
  <c r="E117" i="3"/>
  <c r="F114" i="3"/>
  <c r="N113" i="3"/>
  <c r="Q113" i="3" s="1"/>
  <c r="H113" i="3"/>
  <c r="E113" i="3"/>
  <c r="N112" i="3"/>
  <c r="H112" i="3"/>
  <c r="E112" i="3"/>
  <c r="N111" i="3"/>
  <c r="Q111" i="3" s="1"/>
  <c r="H111" i="3"/>
  <c r="E111" i="3"/>
  <c r="N110" i="3"/>
  <c r="Q110" i="3" s="1"/>
  <c r="H110" i="3"/>
  <c r="E110" i="3"/>
  <c r="F107" i="3"/>
  <c r="N106" i="3"/>
  <c r="Q106" i="3" s="1"/>
  <c r="H106" i="3"/>
  <c r="E106" i="3"/>
  <c r="N105" i="3"/>
  <c r="Q105" i="3" s="1"/>
  <c r="H105" i="3"/>
  <c r="E105" i="3"/>
  <c r="N104" i="3"/>
  <c r="H104" i="3"/>
  <c r="E104" i="3"/>
  <c r="N103" i="3"/>
  <c r="Q103" i="3" s="1"/>
  <c r="H103" i="3"/>
  <c r="E103" i="3"/>
  <c r="F100" i="3"/>
  <c r="N99" i="3"/>
  <c r="Q99" i="3" s="1"/>
  <c r="H99" i="3"/>
  <c r="E99" i="3"/>
  <c r="N98" i="3"/>
  <c r="O98" i="3" s="1"/>
  <c r="H98" i="3"/>
  <c r="E98" i="3"/>
  <c r="N97" i="3"/>
  <c r="Q97" i="3" s="1"/>
  <c r="H97" i="3"/>
  <c r="E97" i="3"/>
  <c r="N96" i="3"/>
  <c r="H96" i="3"/>
  <c r="E96" i="3"/>
  <c r="N95" i="3"/>
  <c r="O95" i="3" s="1"/>
  <c r="H95" i="3"/>
  <c r="E95" i="3"/>
  <c r="F92" i="3"/>
  <c r="N91" i="3"/>
  <c r="Q91" i="3" s="1"/>
  <c r="H91" i="3"/>
  <c r="E91" i="3"/>
  <c r="N90" i="3"/>
  <c r="Q90" i="3" s="1"/>
  <c r="H90" i="3"/>
  <c r="E90" i="3"/>
  <c r="N89" i="3"/>
  <c r="H89" i="3"/>
  <c r="E89" i="3"/>
  <c r="N88" i="3"/>
  <c r="Q88" i="3" s="1"/>
  <c r="H88" i="3"/>
  <c r="E88" i="3"/>
  <c r="N84" i="3"/>
  <c r="H84" i="3"/>
  <c r="E84" i="3"/>
  <c r="M83" i="3"/>
  <c r="L83" i="3"/>
  <c r="K83" i="3"/>
  <c r="J83" i="3"/>
  <c r="G83" i="3"/>
  <c r="F83" i="3"/>
  <c r="D83" i="3"/>
  <c r="C83" i="3"/>
  <c r="M82" i="3"/>
  <c r="L82" i="3"/>
  <c r="K82" i="3"/>
  <c r="J82" i="3"/>
  <c r="G82" i="3"/>
  <c r="F82" i="3"/>
  <c r="D82" i="3"/>
  <c r="C82" i="3"/>
  <c r="A82" i="3"/>
  <c r="M81" i="3"/>
  <c r="L81" i="3"/>
  <c r="K81" i="3"/>
  <c r="J81" i="3"/>
  <c r="G81" i="3"/>
  <c r="F81" i="3"/>
  <c r="D81" i="3"/>
  <c r="C81" i="3"/>
  <c r="A81" i="3"/>
  <c r="M79" i="3"/>
  <c r="L79" i="3"/>
  <c r="K79" i="3"/>
  <c r="J79" i="3"/>
  <c r="G79" i="3"/>
  <c r="F79" i="3"/>
  <c r="D79" i="3"/>
  <c r="R79" i="3" s="1"/>
  <c r="C79" i="3"/>
  <c r="A79" i="3"/>
  <c r="M78" i="3"/>
  <c r="L78" i="3"/>
  <c r="K78" i="3"/>
  <c r="J78" i="3"/>
  <c r="G78" i="3"/>
  <c r="F78" i="3"/>
  <c r="D78" i="3"/>
  <c r="C78" i="3"/>
  <c r="M77" i="3"/>
  <c r="L77" i="3"/>
  <c r="K77" i="3"/>
  <c r="J77" i="3"/>
  <c r="G77" i="3"/>
  <c r="F77" i="3"/>
  <c r="D77" i="3"/>
  <c r="C77" i="3"/>
  <c r="M76" i="3"/>
  <c r="L76" i="3"/>
  <c r="K76" i="3"/>
  <c r="J76" i="3"/>
  <c r="G76" i="3"/>
  <c r="F76" i="3"/>
  <c r="D76" i="3"/>
  <c r="C76" i="3"/>
  <c r="M75" i="3"/>
  <c r="L75" i="3"/>
  <c r="K75" i="3"/>
  <c r="J75" i="3"/>
  <c r="G75" i="3"/>
  <c r="F75" i="3"/>
  <c r="D75" i="3"/>
  <c r="C75" i="3"/>
  <c r="M73" i="3"/>
  <c r="L73" i="3"/>
  <c r="K73" i="3"/>
  <c r="J73" i="3"/>
  <c r="G73" i="3"/>
  <c r="F73" i="3"/>
  <c r="D73" i="3"/>
  <c r="C73" i="3"/>
  <c r="M72" i="3"/>
  <c r="L72" i="3"/>
  <c r="K72" i="3"/>
  <c r="J72" i="3"/>
  <c r="G72" i="3"/>
  <c r="F72" i="3"/>
  <c r="D72" i="3"/>
  <c r="C72" i="3"/>
  <c r="M71" i="3"/>
  <c r="L71" i="3"/>
  <c r="K71" i="3"/>
  <c r="J71" i="3"/>
  <c r="G71" i="3"/>
  <c r="F71" i="3"/>
  <c r="D71" i="3"/>
  <c r="C71" i="3"/>
  <c r="M70" i="3"/>
  <c r="L70" i="3"/>
  <c r="K70" i="3"/>
  <c r="J70" i="3"/>
  <c r="G70" i="3"/>
  <c r="F70" i="3"/>
  <c r="D70" i="3"/>
  <c r="C70" i="3"/>
  <c r="M68" i="3"/>
  <c r="L68" i="3"/>
  <c r="K68" i="3"/>
  <c r="J68" i="3"/>
  <c r="G68" i="3"/>
  <c r="F68" i="3"/>
  <c r="D68" i="3"/>
  <c r="C68" i="3"/>
  <c r="M67" i="3"/>
  <c r="L67" i="3"/>
  <c r="K67" i="3"/>
  <c r="J67" i="3"/>
  <c r="G67" i="3"/>
  <c r="F67" i="3"/>
  <c r="D67" i="3"/>
  <c r="C67" i="3"/>
  <c r="M66" i="3"/>
  <c r="L66" i="3"/>
  <c r="K66" i="3"/>
  <c r="J66" i="3"/>
  <c r="G66" i="3"/>
  <c r="F66" i="3"/>
  <c r="D66" i="3"/>
  <c r="C66" i="3"/>
  <c r="M65" i="3"/>
  <c r="L65" i="3"/>
  <c r="K65" i="3"/>
  <c r="J65" i="3"/>
  <c r="G65" i="3"/>
  <c r="F65" i="3"/>
  <c r="D65" i="3"/>
  <c r="C65" i="3"/>
  <c r="M64" i="3"/>
  <c r="L64" i="3"/>
  <c r="K64" i="3"/>
  <c r="J64" i="3"/>
  <c r="G64" i="3"/>
  <c r="F64" i="3"/>
  <c r="D64" i="3"/>
  <c r="C64" i="3"/>
  <c r="M62" i="3"/>
  <c r="L62" i="3"/>
  <c r="K62" i="3"/>
  <c r="J62" i="3"/>
  <c r="G62" i="3"/>
  <c r="F62" i="3"/>
  <c r="D62" i="3"/>
  <c r="C62" i="3"/>
  <c r="M61" i="3"/>
  <c r="L61" i="3"/>
  <c r="K61" i="3"/>
  <c r="J61" i="3"/>
  <c r="G61" i="3"/>
  <c r="F61" i="3"/>
  <c r="D61" i="3"/>
  <c r="C61" i="3"/>
  <c r="M60" i="3"/>
  <c r="L60" i="3"/>
  <c r="K60" i="3"/>
  <c r="J60" i="3"/>
  <c r="G60" i="3"/>
  <c r="F60" i="3"/>
  <c r="D60" i="3"/>
  <c r="C60" i="3"/>
  <c r="M59" i="3"/>
  <c r="L59" i="3"/>
  <c r="K59" i="3"/>
  <c r="J59" i="3"/>
  <c r="G59" i="3"/>
  <c r="F59" i="3"/>
  <c r="F63" i="3" s="1"/>
  <c r="D59" i="3"/>
  <c r="C59" i="3"/>
  <c r="M57" i="3"/>
  <c r="L57" i="3"/>
  <c r="K57" i="3"/>
  <c r="J57" i="3"/>
  <c r="G57" i="3"/>
  <c r="F57" i="3"/>
  <c r="D57" i="3"/>
  <c r="C57" i="3"/>
  <c r="M56" i="3"/>
  <c r="L56" i="3"/>
  <c r="K56" i="3"/>
  <c r="J56" i="3"/>
  <c r="G56" i="3"/>
  <c r="F56" i="3"/>
  <c r="D56" i="3"/>
  <c r="C56" i="3"/>
  <c r="M55" i="3"/>
  <c r="L55" i="3"/>
  <c r="K55" i="3"/>
  <c r="J55" i="3"/>
  <c r="G55" i="3"/>
  <c r="F55" i="3"/>
  <c r="D55" i="3"/>
  <c r="C55" i="3"/>
  <c r="M54" i="3"/>
  <c r="L54" i="3"/>
  <c r="K54" i="3"/>
  <c r="J54" i="3"/>
  <c r="G54" i="3"/>
  <c r="F54" i="3"/>
  <c r="D54" i="3"/>
  <c r="C54" i="3"/>
  <c r="M52" i="3"/>
  <c r="L52" i="3"/>
  <c r="K52" i="3"/>
  <c r="J52" i="3"/>
  <c r="G52" i="3"/>
  <c r="F52" i="3"/>
  <c r="D52" i="3"/>
  <c r="C52" i="3"/>
  <c r="M51" i="3"/>
  <c r="L51" i="3"/>
  <c r="K51" i="3"/>
  <c r="J51" i="3"/>
  <c r="G51" i="3"/>
  <c r="F51" i="3"/>
  <c r="D51" i="3"/>
  <c r="C51" i="3"/>
  <c r="M50" i="3"/>
  <c r="L50" i="3"/>
  <c r="K50" i="3"/>
  <c r="J50" i="3"/>
  <c r="G50" i="3"/>
  <c r="F50" i="3"/>
  <c r="D50" i="3"/>
  <c r="C50" i="3"/>
  <c r="M49" i="3"/>
  <c r="L49" i="3"/>
  <c r="K49" i="3"/>
  <c r="J49" i="3"/>
  <c r="G49" i="3"/>
  <c r="F49" i="3"/>
  <c r="F53" i="3" s="1"/>
  <c r="D49" i="3"/>
  <c r="C49" i="3"/>
  <c r="M47" i="3"/>
  <c r="L47" i="3"/>
  <c r="K47" i="3"/>
  <c r="J47" i="3"/>
  <c r="G47" i="3"/>
  <c r="F47" i="3"/>
  <c r="D47" i="3"/>
  <c r="C47" i="3"/>
  <c r="M46" i="3"/>
  <c r="L46" i="3"/>
  <c r="K46" i="3"/>
  <c r="J46" i="3"/>
  <c r="G46" i="3"/>
  <c r="F46" i="3"/>
  <c r="D46" i="3"/>
  <c r="C46" i="3"/>
  <c r="M45" i="3"/>
  <c r="L45" i="3"/>
  <c r="K45" i="3"/>
  <c r="J45" i="3"/>
  <c r="G45" i="3"/>
  <c r="F45" i="3"/>
  <c r="D45" i="3"/>
  <c r="C45" i="3"/>
  <c r="M44" i="3"/>
  <c r="L44" i="3"/>
  <c r="K44" i="3"/>
  <c r="J44" i="3"/>
  <c r="G44" i="3"/>
  <c r="F44" i="3"/>
  <c r="D44" i="3"/>
  <c r="C44" i="3"/>
  <c r="M43" i="3"/>
  <c r="L43" i="3"/>
  <c r="K43" i="3"/>
  <c r="J43" i="3"/>
  <c r="G43" i="3"/>
  <c r="F43" i="3"/>
  <c r="D43" i="3"/>
  <c r="C43" i="3"/>
  <c r="M41" i="3"/>
  <c r="L41" i="3"/>
  <c r="K41" i="3"/>
  <c r="J41" i="3"/>
  <c r="G41" i="3"/>
  <c r="F41" i="3"/>
  <c r="D41" i="3"/>
  <c r="C41" i="3"/>
  <c r="M40" i="3"/>
  <c r="L40" i="3"/>
  <c r="K40" i="3"/>
  <c r="J40" i="3"/>
  <c r="G40" i="3"/>
  <c r="F40" i="3"/>
  <c r="D40" i="3"/>
  <c r="C40" i="3"/>
  <c r="M39" i="3"/>
  <c r="L39" i="3"/>
  <c r="K39" i="3"/>
  <c r="J39" i="3"/>
  <c r="G39" i="3"/>
  <c r="F39" i="3"/>
  <c r="D39" i="3"/>
  <c r="C39" i="3"/>
  <c r="M38" i="3"/>
  <c r="L38" i="3"/>
  <c r="K38" i="3"/>
  <c r="J38" i="3"/>
  <c r="G38" i="3"/>
  <c r="F38" i="3"/>
  <c r="F42" i="3" s="1"/>
  <c r="D38" i="3"/>
  <c r="C38" i="3"/>
  <c r="M36" i="3"/>
  <c r="L36" i="3"/>
  <c r="K36" i="3"/>
  <c r="J36" i="3"/>
  <c r="G36" i="3"/>
  <c r="F36" i="3"/>
  <c r="D36" i="3"/>
  <c r="C36" i="3"/>
  <c r="M35" i="3"/>
  <c r="L35" i="3"/>
  <c r="K35" i="3"/>
  <c r="J35" i="3"/>
  <c r="G35" i="3"/>
  <c r="F35" i="3"/>
  <c r="D35" i="3"/>
  <c r="C35" i="3"/>
  <c r="M34" i="3"/>
  <c r="L34" i="3"/>
  <c r="K34" i="3"/>
  <c r="J34" i="3"/>
  <c r="G34" i="3"/>
  <c r="F34" i="3"/>
  <c r="D34" i="3"/>
  <c r="C34" i="3"/>
  <c r="M33" i="3"/>
  <c r="L33" i="3"/>
  <c r="K33" i="3"/>
  <c r="J33" i="3"/>
  <c r="G33" i="3"/>
  <c r="F33" i="3"/>
  <c r="D33" i="3"/>
  <c r="C33" i="3"/>
  <c r="M31" i="3"/>
  <c r="L31" i="3"/>
  <c r="K31" i="3"/>
  <c r="J31" i="3"/>
  <c r="G31" i="3"/>
  <c r="F31" i="3"/>
  <c r="D31" i="3"/>
  <c r="C31" i="3"/>
  <c r="M30" i="3"/>
  <c r="L30" i="3"/>
  <c r="K30" i="3"/>
  <c r="J30" i="3"/>
  <c r="G30" i="3"/>
  <c r="F30" i="3"/>
  <c r="D30" i="3"/>
  <c r="C30" i="3"/>
  <c r="M29" i="3"/>
  <c r="L29" i="3"/>
  <c r="K29" i="3"/>
  <c r="J29" i="3"/>
  <c r="G29" i="3"/>
  <c r="F29" i="3"/>
  <c r="D29" i="3"/>
  <c r="C29" i="3"/>
  <c r="M28" i="3"/>
  <c r="L28" i="3"/>
  <c r="K28" i="3"/>
  <c r="J28" i="3"/>
  <c r="G28" i="3"/>
  <c r="F28" i="3"/>
  <c r="D28" i="3"/>
  <c r="C28" i="3"/>
  <c r="M27" i="3"/>
  <c r="L27" i="3"/>
  <c r="K27" i="3"/>
  <c r="J27" i="3"/>
  <c r="G27" i="3"/>
  <c r="F27" i="3"/>
  <c r="D27" i="3"/>
  <c r="C27" i="3"/>
  <c r="M25" i="3"/>
  <c r="L25" i="3"/>
  <c r="K25" i="3"/>
  <c r="J25" i="3"/>
  <c r="G25" i="3"/>
  <c r="F25" i="3"/>
  <c r="D25" i="3"/>
  <c r="C25" i="3"/>
  <c r="M24" i="3"/>
  <c r="L24" i="3"/>
  <c r="K24" i="3"/>
  <c r="J24" i="3"/>
  <c r="G24" i="3"/>
  <c r="F24" i="3"/>
  <c r="D24" i="3"/>
  <c r="C24" i="3"/>
  <c r="M23" i="3"/>
  <c r="L23" i="3"/>
  <c r="K23" i="3"/>
  <c r="J23" i="3"/>
  <c r="G23" i="3"/>
  <c r="F23" i="3"/>
  <c r="D23" i="3"/>
  <c r="C23" i="3"/>
  <c r="M22" i="3"/>
  <c r="L22" i="3"/>
  <c r="K22" i="3"/>
  <c r="J22" i="3"/>
  <c r="G22" i="3"/>
  <c r="F22" i="3"/>
  <c r="F26" i="3" s="1"/>
  <c r="D22" i="3"/>
  <c r="C22" i="3"/>
  <c r="B22" i="3"/>
  <c r="M20" i="3"/>
  <c r="L20" i="3"/>
  <c r="K20" i="3"/>
  <c r="J20" i="3"/>
  <c r="G20" i="3"/>
  <c r="F20" i="3"/>
  <c r="D20" i="3"/>
  <c r="C20" i="3"/>
  <c r="M19" i="3"/>
  <c r="L19" i="3"/>
  <c r="K19" i="3"/>
  <c r="J19" i="3"/>
  <c r="G19" i="3"/>
  <c r="F19" i="3"/>
  <c r="D19" i="3"/>
  <c r="C19" i="3"/>
  <c r="M18" i="3"/>
  <c r="L18" i="3"/>
  <c r="K18" i="3"/>
  <c r="J18" i="3"/>
  <c r="G18" i="3"/>
  <c r="F18" i="3"/>
  <c r="D18" i="3"/>
  <c r="C18" i="3"/>
  <c r="M17" i="3"/>
  <c r="L17" i="3"/>
  <c r="K17" i="3"/>
  <c r="J17" i="3"/>
  <c r="G17" i="3"/>
  <c r="F17" i="3"/>
  <c r="D17" i="3"/>
  <c r="C17" i="3"/>
  <c r="M15" i="3"/>
  <c r="L15" i="3"/>
  <c r="K15" i="3"/>
  <c r="J15" i="3"/>
  <c r="G15" i="3"/>
  <c r="F15" i="3"/>
  <c r="D15" i="3"/>
  <c r="C15" i="3"/>
  <c r="M14" i="3"/>
  <c r="L14" i="3"/>
  <c r="K14" i="3"/>
  <c r="J14" i="3"/>
  <c r="G14" i="3"/>
  <c r="F14" i="3"/>
  <c r="D14" i="3"/>
  <c r="C14" i="3"/>
  <c r="M13" i="3"/>
  <c r="L13" i="3"/>
  <c r="K13" i="3"/>
  <c r="J13" i="3"/>
  <c r="G13" i="3"/>
  <c r="F13" i="3"/>
  <c r="D13" i="3"/>
  <c r="C13" i="3"/>
  <c r="M12" i="3"/>
  <c r="L12" i="3"/>
  <c r="K12" i="3"/>
  <c r="J12" i="3"/>
  <c r="G12" i="3"/>
  <c r="F12" i="3"/>
  <c r="D12" i="3"/>
  <c r="C12" i="3"/>
  <c r="M11" i="3"/>
  <c r="L11" i="3"/>
  <c r="K11" i="3"/>
  <c r="J11" i="3"/>
  <c r="G11" i="3"/>
  <c r="F11" i="3"/>
  <c r="D11" i="3"/>
  <c r="C11" i="3"/>
  <c r="B11" i="3"/>
  <c r="A11" i="3"/>
  <c r="O2283" i="1"/>
  <c r="O2282" i="1"/>
  <c r="O2281" i="1"/>
  <c r="Q2279" i="1"/>
  <c r="P2279" i="1"/>
  <c r="J2279" i="1"/>
  <c r="I2279" i="1"/>
  <c r="F2279" i="1"/>
  <c r="Q2278" i="1"/>
  <c r="P2278" i="1"/>
  <c r="J2278" i="1"/>
  <c r="I2278" i="1"/>
  <c r="F2278" i="1"/>
  <c r="Q2277" i="1"/>
  <c r="P2277" i="1"/>
  <c r="J2277" i="1"/>
  <c r="I2277" i="1"/>
  <c r="F2277" i="1"/>
  <c r="Q2275" i="1"/>
  <c r="P2275" i="1"/>
  <c r="J2275" i="1"/>
  <c r="I2275" i="1"/>
  <c r="F2275" i="1"/>
  <c r="Q2274" i="1"/>
  <c r="P2274" i="1"/>
  <c r="J2274" i="1"/>
  <c r="I2274" i="1"/>
  <c r="F2274" i="1"/>
  <c r="Q2273" i="1"/>
  <c r="P2273" i="1"/>
  <c r="J2273" i="1"/>
  <c r="I2273" i="1"/>
  <c r="F2273" i="1"/>
  <c r="Q2271" i="1"/>
  <c r="P2271" i="1"/>
  <c r="J2271" i="1"/>
  <c r="I2271" i="1"/>
  <c r="F2271" i="1"/>
  <c r="Q2270" i="1"/>
  <c r="P2270" i="1"/>
  <c r="J2270" i="1"/>
  <c r="I2270" i="1"/>
  <c r="F2270" i="1"/>
  <c r="Q2269" i="1"/>
  <c r="P2269" i="1"/>
  <c r="J2269" i="1"/>
  <c r="I2269" i="1"/>
  <c r="F2269" i="1"/>
  <c r="O2267" i="1"/>
  <c r="O2266" i="1"/>
  <c r="O2265" i="1"/>
  <c r="Q2263" i="1"/>
  <c r="P2263" i="1"/>
  <c r="J2263" i="1"/>
  <c r="I2263" i="1"/>
  <c r="F2263" i="1"/>
  <c r="Q2262" i="1"/>
  <c r="P2262" i="1"/>
  <c r="J2262" i="1"/>
  <c r="I2262" i="1"/>
  <c r="F2262" i="1"/>
  <c r="Q2261" i="1"/>
  <c r="P2261" i="1"/>
  <c r="J2261" i="1"/>
  <c r="I2261" i="1"/>
  <c r="F2261" i="1"/>
  <c r="Q2259" i="1"/>
  <c r="P2259" i="1"/>
  <c r="J2259" i="1"/>
  <c r="I2259" i="1"/>
  <c r="F2259" i="1"/>
  <c r="Q2258" i="1"/>
  <c r="P2258" i="1"/>
  <c r="J2258" i="1"/>
  <c r="I2258" i="1"/>
  <c r="F2258" i="1"/>
  <c r="Q2257" i="1"/>
  <c r="P2257" i="1"/>
  <c r="J2257" i="1"/>
  <c r="I2257" i="1"/>
  <c r="F2257" i="1"/>
  <c r="O2255" i="1"/>
  <c r="O2254" i="1"/>
  <c r="O2253" i="1"/>
  <c r="Q2251" i="1"/>
  <c r="P2251" i="1"/>
  <c r="J2251" i="1"/>
  <c r="I2251" i="1"/>
  <c r="F2251" i="1"/>
  <c r="Q2250" i="1"/>
  <c r="P2250" i="1"/>
  <c r="J2250" i="1"/>
  <c r="I2250" i="1"/>
  <c r="F2250" i="1"/>
  <c r="Q2249" i="1"/>
  <c r="P2249" i="1"/>
  <c r="J2249" i="1"/>
  <c r="I2249" i="1"/>
  <c r="F2249" i="1"/>
  <c r="Q2247" i="1"/>
  <c r="P2247" i="1"/>
  <c r="J2247" i="1"/>
  <c r="I2247" i="1"/>
  <c r="F2247" i="1"/>
  <c r="Q2246" i="1"/>
  <c r="P2246" i="1"/>
  <c r="J2246" i="1"/>
  <c r="I2246" i="1"/>
  <c r="F2246" i="1"/>
  <c r="Q2245" i="1"/>
  <c r="P2245" i="1"/>
  <c r="J2245" i="1"/>
  <c r="I2245" i="1"/>
  <c r="F2245" i="1"/>
  <c r="O2243" i="1"/>
  <c r="O2242" i="1"/>
  <c r="O2241" i="1"/>
  <c r="Q2239" i="1"/>
  <c r="Q2243" i="1" s="1"/>
  <c r="P2239" i="1"/>
  <c r="P2243" i="1" s="1"/>
  <c r="J2239" i="1"/>
  <c r="I2239" i="1"/>
  <c r="F2239" i="1"/>
  <c r="Q2238" i="1"/>
  <c r="Q2242" i="1" s="1"/>
  <c r="P2238" i="1"/>
  <c r="P2242" i="1" s="1"/>
  <c r="J2238" i="1"/>
  <c r="I2238" i="1"/>
  <c r="F2238" i="1"/>
  <c r="Q2237" i="1"/>
  <c r="Q2241" i="1" s="1"/>
  <c r="P2237" i="1"/>
  <c r="P2241" i="1" s="1"/>
  <c r="J2237" i="1"/>
  <c r="I2237" i="1"/>
  <c r="F2237" i="1"/>
  <c r="I2235" i="1"/>
  <c r="I2234" i="1"/>
  <c r="I2233" i="1"/>
  <c r="O2231" i="1"/>
  <c r="O2230" i="1"/>
  <c r="O2229" i="1"/>
  <c r="Q2227" i="1"/>
  <c r="P2227" i="1"/>
  <c r="J2227" i="1"/>
  <c r="I2227" i="1"/>
  <c r="F2227" i="1"/>
  <c r="Q2226" i="1"/>
  <c r="P2226" i="1"/>
  <c r="J2226" i="1"/>
  <c r="I2226" i="1"/>
  <c r="F2226" i="1"/>
  <c r="Q2225" i="1"/>
  <c r="P2225" i="1"/>
  <c r="J2225" i="1"/>
  <c r="I2225" i="1"/>
  <c r="F2225" i="1"/>
  <c r="Q2223" i="1"/>
  <c r="P2223" i="1"/>
  <c r="J2223" i="1"/>
  <c r="I2223" i="1"/>
  <c r="F2223" i="1"/>
  <c r="Q2222" i="1"/>
  <c r="P2222" i="1"/>
  <c r="J2222" i="1"/>
  <c r="I2222" i="1"/>
  <c r="F2222" i="1"/>
  <c r="Q2221" i="1"/>
  <c r="P2221" i="1"/>
  <c r="J2221" i="1"/>
  <c r="I2221" i="1"/>
  <c r="F2221" i="1"/>
  <c r="O2215" i="1"/>
  <c r="J2215" i="1"/>
  <c r="I2215" i="1"/>
  <c r="F2215" i="1"/>
  <c r="O2214" i="1"/>
  <c r="Q2214" i="1" s="1"/>
  <c r="J2214" i="1"/>
  <c r="I2214" i="1"/>
  <c r="F2214" i="1"/>
  <c r="O2213" i="1"/>
  <c r="J2213" i="1"/>
  <c r="I2213" i="1"/>
  <c r="F2213" i="1"/>
  <c r="O2211" i="1"/>
  <c r="Q2211" i="1" s="1"/>
  <c r="J2211" i="1"/>
  <c r="I2211" i="1"/>
  <c r="F2211" i="1"/>
  <c r="O2210" i="1"/>
  <c r="J2210" i="1"/>
  <c r="I2210" i="1"/>
  <c r="F2210" i="1"/>
  <c r="O2209" i="1"/>
  <c r="Q2209" i="1" s="1"/>
  <c r="J2209" i="1"/>
  <c r="I2209" i="1"/>
  <c r="F2209" i="1"/>
  <c r="O2203" i="1"/>
  <c r="J2203" i="1"/>
  <c r="I2203" i="1"/>
  <c r="F2203" i="1"/>
  <c r="O2202" i="1"/>
  <c r="P2202" i="1" s="1"/>
  <c r="J2202" i="1"/>
  <c r="I2202" i="1"/>
  <c r="F2202" i="1"/>
  <c r="O2201" i="1"/>
  <c r="Q2201" i="1" s="1"/>
  <c r="J2201" i="1"/>
  <c r="I2201" i="1"/>
  <c r="F2201" i="1"/>
  <c r="O2199" i="1"/>
  <c r="P2199" i="1" s="1"/>
  <c r="J2199" i="1"/>
  <c r="I2199" i="1"/>
  <c r="F2199" i="1"/>
  <c r="O2198" i="1"/>
  <c r="P2198" i="1" s="1"/>
  <c r="J2198" i="1"/>
  <c r="I2198" i="1"/>
  <c r="F2198" i="1"/>
  <c r="O2197" i="1"/>
  <c r="J2197" i="1"/>
  <c r="I2197" i="1"/>
  <c r="F2197" i="1"/>
  <c r="O2191" i="1"/>
  <c r="Q2191" i="1" s="1"/>
  <c r="J2191" i="1"/>
  <c r="I2191" i="1"/>
  <c r="F2191" i="1"/>
  <c r="O2190" i="1"/>
  <c r="J2190" i="1"/>
  <c r="I2190" i="1"/>
  <c r="F2190" i="1"/>
  <c r="O2189" i="1"/>
  <c r="P2189" i="1" s="1"/>
  <c r="J2189" i="1"/>
  <c r="I2189" i="1"/>
  <c r="F2189" i="1"/>
  <c r="O2187" i="1"/>
  <c r="J2187" i="1"/>
  <c r="I2187" i="1"/>
  <c r="F2187" i="1"/>
  <c r="O2186" i="1"/>
  <c r="Q2186" i="1" s="1"/>
  <c r="J2186" i="1"/>
  <c r="I2186" i="1"/>
  <c r="F2186" i="1"/>
  <c r="O2185" i="1"/>
  <c r="J2185" i="1"/>
  <c r="I2185" i="1"/>
  <c r="F2185" i="1"/>
  <c r="O2183" i="1"/>
  <c r="J2183" i="1"/>
  <c r="I2183" i="1"/>
  <c r="F2183" i="1"/>
  <c r="O2182" i="1"/>
  <c r="J2182" i="1"/>
  <c r="I2182" i="1"/>
  <c r="F2182" i="1"/>
  <c r="O2181" i="1"/>
  <c r="O2193" i="1" s="1"/>
  <c r="J2181" i="1"/>
  <c r="I2181" i="1"/>
  <c r="F2181" i="1"/>
  <c r="O2175" i="1"/>
  <c r="Q2175" i="1" s="1"/>
  <c r="J2175" i="1"/>
  <c r="I2175" i="1"/>
  <c r="F2175" i="1"/>
  <c r="O2174" i="1"/>
  <c r="P2174" i="1" s="1"/>
  <c r="J2174" i="1"/>
  <c r="I2174" i="1"/>
  <c r="F2174" i="1"/>
  <c r="O2173" i="1"/>
  <c r="Q2173" i="1" s="1"/>
  <c r="J2173" i="1"/>
  <c r="I2173" i="1"/>
  <c r="F2173" i="1"/>
  <c r="O2171" i="1"/>
  <c r="Q2171" i="1" s="1"/>
  <c r="J2171" i="1"/>
  <c r="I2171" i="1"/>
  <c r="F2171" i="1"/>
  <c r="O2170" i="1"/>
  <c r="J2170" i="1"/>
  <c r="I2170" i="1"/>
  <c r="F2170" i="1"/>
  <c r="O2169" i="1"/>
  <c r="O2177" i="1" s="1"/>
  <c r="J2169" i="1"/>
  <c r="I2169" i="1"/>
  <c r="F2169" i="1"/>
  <c r="O2163" i="1"/>
  <c r="Q2163" i="1" s="1"/>
  <c r="J2163" i="1"/>
  <c r="I2163" i="1"/>
  <c r="F2163" i="1"/>
  <c r="O2162" i="1"/>
  <c r="J2162" i="1"/>
  <c r="I2162" i="1"/>
  <c r="F2162" i="1"/>
  <c r="O2161" i="1"/>
  <c r="Q2161" i="1" s="1"/>
  <c r="J2161" i="1"/>
  <c r="I2161" i="1"/>
  <c r="F2161" i="1"/>
  <c r="O2159" i="1"/>
  <c r="J2159" i="1"/>
  <c r="I2159" i="1"/>
  <c r="F2159" i="1"/>
  <c r="O2158" i="1"/>
  <c r="P2158" i="1" s="1"/>
  <c r="J2158" i="1"/>
  <c r="I2158" i="1"/>
  <c r="F2158" i="1"/>
  <c r="O2157" i="1"/>
  <c r="J2157" i="1"/>
  <c r="I2157" i="1"/>
  <c r="F2157" i="1"/>
  <c r="O2151" i="1"/>
  <c r="P2151" i="1" s="1"/>
  <c r="J2151" i="1"/>
  <c r="I2151" i="1"/>
  <c r="F2151" i="1"/>
  <c r="O2150" i="1"/>
  <c r="P2150" i="1" s="1"/>
  <c r="J2150" i="1"/>
  <c r="I2150" i="1"/>
  <c r="F2150" i="1"/>
  <c r="O2149" i="1"/>
  <c r="J2149" i="1"/>
  <c r="I2149" i="1"/>
  <c r="F2149" i="1"/>
  <c r="O2147" i="1"/>
  <c r="O2155" i="1" s="1"/>
  <c r="J2147" i="1"/>
  <c r="I2147" i="1"/>
  <c r="F2147" i="1"/>
  <c r="O2146" i="1"/>
  <c r="P2146" i="1" s="1"/>
  <c r="J2146" i="1"/>
  <c r="I2146" i="1"/>
  <c r="F2146" i="1"/>
  <c r="O2145" i="1"/>
  <c r="Q2145" i="1" s="1"/>
  <c r="J2145" i="1"/>
  <c r="I2145" i="1"/>
  <c r="F2145" i="1"/>
  <c r="O2139" i="1"/>
  <c r="J2139" i="1"/>
  <c r="I2139" i="1"/>
  <c r="F2139" i="1"/>
  <c r="O2138" i="1"/>
  <c r="Q2138" i="1" s="1"/>
  <c r="J2138" i="1"/>
  <c r="I2138" i="1"/>
  <c r="F2138" i="1"/>
  <c r="O2137" i="1"/>
  <c r="J2137" i="1"/>
  <c r="I2137" i="1"/>
  <c r="F2137" i="1"/>
  <c r="O2135" i="1"/>
  <c r="O2143" i="1" s="1"/>
  <c r="J2135" i="1"/>
  <c r="I2135" i="1"/>
  <c r="F2135" i="1"/>
  <c r="O2134" i="1"/>
  <c r="J2134" i="1"/>
  <c r="I2134" i="1"/>
  <c r="F2134" i="1"/>
  <c r="O2133" i="1"/>
  <c r="P2133" i="1" s="1"/>
  <c r="J2133" i="1"/>
  <c r="I2133" i="1"/>
  <c r="F2133" i="1"/>
  <c r="O2127" i="1"/>
  <c r="Q2127" i="1" s="1"/>
  <c r="J2127" i="1"/>
  <c r="I2127" i="1"/>
  <c r="F2127" i="1"/>
  <c r="O2126" i="1"/>
  <c r="P2126" i="1" s="1"/>
  <c r="J2126" i="1"/>
  <c r="I2126" i="1"/>
  <c r="F2126" i="1"/>
  <c r="O2125" i="1"/>
  <c r="Q2125" i="1" s="1"/>
  <c r="J2125" i="1"/>
  <c r="I2125" i="1"/>
  <c r="F2125" i="1"/>
  <c r="O2123" i="1"/>
  <c r="Q2123" i="1" s="1"/>
  <c r="J2123" i="1"/>
  <c r="I2123" i="1"/>
  <c r="F2123" i="1"/>
  <c r="O2122" i="1"/>
  <c r="J2122" i="1"/>
  <c r="I2122" i="1"/>
  <c r="F2122" i="1"/>
  <c r="O2121" i="1"/>
  <c r="Q2121" i="1" s="1"/>
  <c r="J2121" i="1"/>
  <c r="I2121" i="1"/>
  <c r="F2121" i="1"/>
  <c r="O2119" i="1"/>
  <c r="Q2119" i="1" s="1"/>
  <c r="J2119" i="1"/>
  <c r="I2119" i="1"/>
  <c r="F2119" i="1"/>
  <c r="O2118" i="1"/>
  <c r="Q2118" i="1" s="1"/>
  <c r="J2118" i="1"/>
  <c r="I2118" i="1"/>
  <c r="F2118" i="1"/>
  <c r="O2117" i="1"/>
  <c r="P2117" i="1" s="1"/>
  <c r="J2117" i="1"/>
  <c r="I2117" i="1"/>
  <c r="F2117" i="1"/>
  <c r="O2111" i="1"/>
  <c r="J2111" i="1"/>
  <c r="I2111" i="1"/>
  <c r="F2111" i="1"/>
  <c r="O2110" i="1"/>
  <c r="Q2110" i="1" s="1"/>
  <c r="J2110" i="1"/>
  <c r="I2110" i="1"/>
  <c r="F2110" i="1"/>
  <c r="O2109" i="1"/>
  <c r="J2109" i="1"/>
  <c r="I2109" i="1"/>
  <c r="F2109" i="1"/>
  <c r="O2107" i="1"/>
  <c r="O2115" i="1" s="1"/>
  <c r="J2107" i="1"/>
  <c r="I2107" i="1"/>
  <c r="F2107" i="1"/>
  <c r="O2106" i="1"/>
  <c r="J2106" i="1"/>
  <c r="I2106" i="1"/>
  <c r="F2106" i="1"/>
  <c r="O2105" i="1"/>
  <c r="P2105" i="1" s="1"/>
  <c r="J2105" i="1"/>
  <c r="I2105" i="1"/>
  <c r="F2105" i="1"/>
  <c r="O2099" i="1"/>
  <c r="Q2099" i="1" s="1"/>
  <c r="J2099" i="1"/>
  <c r="I2099" i="1"/>
  <c r="F2099" i="1"/>
  <c r="O2098" i="1"/>
  <c r="J2098" i="1"/>
  <c r="I2098" i="1"/>
  <c r="F2098" i="1"/>
  <c r="O2097" i="1"/>
  <c r="J2097" i="1"/>
  <c r="I2097" i="1"/>
  <c r="F2097" i="1"/>
  <c r="O2095" i="1"/>
  <c r="O2103" i="1" s="1"/>
  <c r="J2095" i="1"/>
  <c r="I2095" i="1"/>
  <c r="F2095" i="1"/>
  <c r="O2094" i="1"/>
  <c r="J2094" i="1"/>
  <c r="I2094" i="1"/>
  <c r="F2094" i="1"/>
  <c r="O2093" i="1"/>
  <c r="P2093" i="1" s="1"/>
  <c r="J2093" i="1"/>
  <c r="I2093" i="1"/>
  <c r="F2093" i="1"/>
  <c r="O2087" i="1"/>
  <c r="Q2087" i="1" s="1"/>
  <c r="J2087" i="1"/>
  <c r="I2087" i="1"/>
  <c r="F2087" i="1"/>
  <c r="O2086" i="1"/>
  <c r="J2086" i="1"/>
  <c r="I2086" i="1"/>
  <c r="F2086" i="1"/>
  <c r="O2085" i="1"/>
  <c r="P2085" i="1" s="1"/>
  <c r="J2085" i="1"/>
  <c r="I2085" i="1"/>
  <c r="F2085" i="1"/>
  <c r="O2083" i="1"/>
  <c r="O2091" i="1" s="1"/>
  <c r="J2083" i="1"/>
  <c r="I2083" i="1"/>
  <c r="F2083" i="1"/>
  <c r="O2082" i="1"/>
  <c r="P2082" i="1" s="1"/>
  <c r="J2082" i="1"/>
  <c r="I2082" i="1"/>
  <c r="F2082" i="1"/>
  <c r="O2081" i="1"/>
  <c r="J2081" i="1"/>
  <c r="I2081" i="1"/>
  <c r="F2081" i="1"/>
  <c r="O2075" i="1"/>
  <c r="P2075" i="1" s="1"/>
  <c r="J2075" i="1"/>
  <c r="I2075" i="1"/>
  <c r="F2075" i="1"/>
  <c r="O2074" i="1"/>
  <c r="Q2074" i="1" s="1"/>
  <c r="J2074" i="1"/>
  <c r="I2074" i="1"/>
  <c r="F2074" i="1"/>
  <c r="O2073" i="1"/>
  <c r="P2073" i="1" s="1"/>
  <c r="J2073" i="1"/>
  <c r="I2073" i="1"/>
  <c r="F2073" i="1"/>
  <c r="O2071" i="1"/>
  <c r="J2071" i="1"/>
  <c r="I2071" i="1"/>
  <c r="F2071" i="1"/>
  <c r="O2070" i="1"/>
  <c r="J2070" i="1"/>
  <c r="I2070" i="1"/>
  <c r="F2070" i="1"/>
  <c r="O2069" i="1"/>
  <c r="Q2069" i="1" s="1"/>
  <c r="J2069" i="1"/>
  <c r="I2069" i="1"/>
  <c r="F2069" i="1"/>
  <c r="Q2063" i="1"/>
  <c r="P2063" i="1"/>
  <c r="J2063" i="1"/>
  <c r="I2063" i="1"/>
  <c r="F2063" i="1"/>
  <c r="O2062" i="1"/>
  <c r="Q2062" i="1" s="1"/>
  <c r="J2062" i="1"/>
  <c r="I2062" i="1"/>
  <c r="F2062" i="1"/>
  <c r="O2061" i="1"/>
  <c r="P2061" i="1" s="1"/>
  <c r="J2061" i="1"/>
  <c r="I2061" i="1"/>
  <c r="F2061" i="1"/>
  <c r="O2059" i="1"/>
  <c r="J2059" i="1"/>
  <c r="I2059" i="1"/>
  <c r="F2059" i="1"/>
  <c r="O2058" i="1"/>
  <c r="Q2058" i="1" s="1"/>
  <c r="J2058" i="1"/>
  <c r="I2058" i="1"/>
  <c r="F2058" i="1"/>
  <c r="O2057" i="1"/>
  <c r="Q2057" i="1" s="1"/>
  <c r="J2057" i="1"/>
  <c r="I2057" i="1"/>
  <c r="F2057" i="1"/>
  <c r="O2051" i="1"/>
  <c r="J2051" i="1"/>
  <c r="I2051" i="1"/>
  <c r="F2051" i="1"/>
  <c r="O2050" i="1"/>
  <c r="P2050" i="1" s="1"/>
  <c r="J2050" i="1"/>
  <c r="I2050" i="1"/>
  <c r="F2050" i="1"/>
  <c r="O2049" i="1"/>
  <c r="J2049" i="1"/>
  <c r="I2049" i="1"/>
  <c r="F2049" i="1"/>
  <c r="O2047" i="1"/>
  <c r="J2047" i="1"/>
  <c r="I2047" i="1"/>
  <c r="F2047" i="1"/>
  <c r="O2046" i="1"/>
  <c r="J2046" i="1"/>
  <c r="I2046" i="1"/>
  <c r="F2046" i="1"/>
  <c r="O2045" i="1"/>
  <c r="Q2045" i="1" s="1"/>
  <c r="J2045" i="1"/>
  <c r="I2045" i="1"/>
  <c r="F2045" i="1"/>
  <c r="O2043" i="1"/>
  <c r="J2043" i="1"/>
  <c r="I2043" i="1"/>
  <c r="F2043" i="1"/>
  <c r="O2042" i="1"/>
  <c r="P2042" i="1" s="1"/>
  <c r="J2042" i="1"/>
  <c r="I2042" i="1"/>
  <c r="F2042" i="1"/>
  <c r="O2041" i="1"/>
  <c r="J2041" i="1"/>
  <c r="I2041" i="1"/>
  <c r="F2041" i="1"/>
  <c r="S2035" i="1"/>
  <c r="O2035" i="1"/>
  <c r="J2035" i="1"/>
  <c r="I2035" i="1"/>
  <c r="F2035" i="1"/>
  <c r="O2034" i="1"/>
  <c r="Q2034" i="1" s="1"/>
  <c r="J2034" i="1"/>
  <c r="I2034" i="1"/>
  <c r="F2034" i="1"/>
  <c r="O2033" i="1"/>
  <c r="J2033" i="1"/>
  <c r="I2033" i="1"/>
  <c r="F2033" i="1"/>
  <c r="O2030" i="1"/>
  <c r="O2039" i="1" s="1"/>
  <c r="J2030" i="1"/>
  <c r="I2030" i="1"/>
  <c r="F2030" i="1"/>
  <c r="O2029" i="1"/>
  <c r="O2038" i="1" s="1"/>
  <c r="J2029" i="1"/>
  <c r="I2029" i="1"/>
  <c r="F2029" i="1"/>
  <c r="O2028" i="1"/>
  <c r="P2028" i="1" s="1"/>
  <c r="J2028" i="1"/>
  <c r="I2028" i="1"/>
  <c r="F2028" i="1"/>
  <c r="O2022" i="1"/>
  <c r="Q2022" i="1" s="1"/>
  <c r="J2022" i="1"/>
  <c r="I2022" i="1"/>
  <c r="F2022" i="1"/>
  <c r="O2021" i="1"/>
  <c r="J2021" i="1"/>
  <c r="I2021" i="1"/>
  <c r="F2021" i="1"/>
  <c r="O2020" i="1"/>
  <c r="J2020" i="1"/>
  <c r="I2020" i="1"/>
  <c r="F2020" i="1"/>
  <c r="O2018" i="1"/>
  <c r="P2018" i="1" s="1"/>
  <c r="J2018" i="1"/>
  <c r="I2018" i="1"/>
  <c r="F2018" i="1"/>
  <c r="O2017" i="1"/>
  <c r="J2017" i="1"/>
  <c r="I2017" i="1"/>
  <c r="F2017" i="1"/>
  <c r="O2016" i="1"/>
  <c r="P2016" i="1" s="1"/>
  <c r="J2016" i="1"/>
  <c r="I2016" i="1"/>
  <c r="F2016" i="1"/>
  <c r="O2010" i="1"/>
  <c r="P2010" i="1" s="1"/>
  <c r="J2010" i="1"/>
  <c r="I2010" i="1"/>
  <c r="F2010" i="1"/>
  <c r="O2009" i="1"/>
  <c r="Q2009" i="1" s="1"/>
  <c r="J2009" i="1"/>
  <c r="I2009" i="1"/>
  <c r="F2009" i="1"/>
  <c r="O2008" i="1"/>
  <c r="Q2008" i="1" s="1"/>
  <c r="J2008" i="1"/>
  <c r="I2008" i="1"/>
  <c r="F2008" i="1"/>
  <c r="O2006" i="1"/>
  <c r="O2014" i="1" s="1"/>
  <c r="J2006" i="1"/>
  <c r="I2006" i="1"/>
  <c r="F2006" i="1"/>
  <c r="O2005" i="1"/>
  <c r="Q2005" i="1" s="1"/>
  <c r="Q2013" i="1" s="1"/>
  <c r="J2005" i="1"/>
  <c r="I2005" i="1"/>
  <c r="F2005" i="1"/>
  <c r="O2004" i="1"/>
  <c r="Q2004" i="1" s="1"/>
  <c r="J2004" i="1"/>
  <c r="I2004" i="1"/>
  <c r="F2004" i="1"/>
  <c r="O1998" i="1"/>
  <c r="J1998" i="1"/>
  <c r="I1998" i="1"/>
  <c r="F1998" i="1"/>
  <c r="O1997" i="1"/>
  <c r="P1997" i="1" s="1"/>
  <c r="J1997" i="1"/>
  <c r="I1997" i="1"/>
  <c r="F1997" i="1"/>
  <c r="O1996" i="1"/>
  <c r="J1996" i="1"/>
  <c r="I1996" i="1"/>
  <c r="F1996" i="1"/>
  <c r="O1994" i="1"/>
  <c r="Q1994" i="1" s="1"/>
  <c r="J1994" i="1"/>
  <c r="I1994" i="1"/>
  <c r="F1994" i="1"/>
  <c r="O1993" i="1"/>
  <c r="J1993" i="1"/>
  <c r="I1993" i="1"/>
  <c r="F1993" i="1"/>
  <c r="O1992" i="1"/>
  <c r="Q1992" i="1" s="1"/>
  <c r="J1992" i="1"/>
  <c r="I1992" i="1"/>
  <c r="F1992" i="1"/>
  <c r="O1986" i="1"/>
  <c r="Q1986" i="1" s="1"/>
  <c r="J1986" i="1"/>
  <c r="I1986" i="1"/>
  <c r="F1986" i="1"/>
  <c r="O1985" i="1"/>
  <c r="Q1985" i="1" s="1"/>
  <c r="J1985" i="1"/>
  <c r="I1985" i="1"/>
  <c r="F1985" i="1"/>
  <c r="O1984" i="1"/>
  <c r="J1984" i="1"/>
  <c r="I1984" i="1"/>
  <c r="F1984" i="1"/>
  <c r="O1982" i="1"/>
  <c r="Q1982" i="1" s="1"/>
  <c r="J1982" i="1"/>
  <c r="I1982" i="1"/>
  <c r="F1982" i="1"/>
  <c r="O1981" i="1"/>
  <c r="Q1981" i="1" s="1"/>
  <c r="J1981" i="1"/>
  <c r="I1981" i="1"/>
  <c r="F1981" i="1"/>
  <c r="O1980" i="1"/>
  <c r="Q1980" i="1" s="1"/>
  <c r="J1980" i="1"/>
  <c r="I1980" i="1"/>
  <c r="F1980" i="1"/>
  <c r="O1978" i="1"/>
  <c r="P1978" i="1" s="1"/>
  <c r="J1978" i="1"/>
  <c r="I1978" i="1"/>
  <c r="F1978" i="1"/>
  <c r="O1977" i="1"/>
  <c r="Q1977" i="1" s="1"/>
  <c r="J1977" i="1"/>
  <c r="I1977" i="1"/>
  <c r="F1977" i="1"/>
  <c r="O1976" i="1"/>
  <c r="Q1976" i="1" s="1"/>
  <c r="J1976" i="1"/>
  <c r="I1976" i="1"/>
  <c r="F1976" i="1"/>
  <c r="O1970" i="1"/>
  <c r="J1970" i="1"/>
  <c r="I1970" i="1"/>
  <c r="F1970" i="1"/>
  <c r="O1969" i="1"/>
  <c r="P1969" i="1" s="1"/>
  <c r="J1969" i="1"/>
  <c r="I1969" i="1"/>
  <c r="F1969" i="1"/>
  <c r="O1968" i="1"/>
  <c r="J1968" i="1"/>
  <c r="I1968" i="1"/>
  <c r="F1968" i="1"/>
  <c r="O1966" i="1"/>
  <c r="J1966" i="1"/>
  <c r="I1966" i="1"/>
  <c r="F1966" i="1"/>
  <c r="O1965" i="1"/>
  <c r="J1965" i="1"/>
  <c r="I1965" i="1"/>
  <c r="F1965" i="1"/>
  <c r="O1964" i="1"/>
  <c r="Q1964" i="1" s="1"/>
  <c r="J1964" i="1"/>
  <c r="I1964" i="1"/>
  <c r="F1964" i="1"/>
  <c r="O1962" i="1"/>
  <c r="J1962" i="1"/>
  <c r="I1962" i="1"/>
  <c r="F1962" i="1"/>
  <c r="O1956" i="1"/>
  <c r="Q1956" i="1" s="1"/>
  <c r="J1956" i="1"/>
  <c r="I1956" i="1"/>
  <c r="F1956" i="1"/>
  <c r="O1955" i="1"/>
  <c r="P1955" i="1" s="1"/>
  <c r="J1955" i="1"/>
  <c r="I1955" i="1"/>
  <c r="E1955" i="1"/>
  <c r="F1955" i="1" s="1"/>
  <c r="O1954" i="1"/>
  <c r="J1954" i="1"/>
  <c r="I1954" i="1"/>
  <c r="F1954" i="1"/>
  <c r="O1952" i="1"/>
  <c r="P1952" i="1" s="1"/>
  <c r="J1952" i="1"/>
  <c r="I1952" i="1"/>
  <c r="F1952" i="1"/>
  <c r="O1951" i="1"/>
  <c r="J1951" i="1"/>
  <c r="I1951" i="1"/>
  <c r="F1951" i="1"/>
  <c r="O1950" i="1"/>
  <c r="Q1950" i="1" s="1"/>
  <c r="J1950" i="1"/>
  <c r="I1950" i="1"/>
  <c r="F1950" i="1"/>
  <c r="O1944" i="1"/>
  <c r="P1944" i="1" s="1"/>
  <c r="J1944" i="1"/>
  <c r="I1944" i="1"/>
  <c r="F1944" i="1"/>
  <c r="O1943" i="1"/>
  <c r="Q1943" i="1" s="1"/>
  <c r="J1943" i="1"/>
  <c r="I1943" i="1"/>
  <c r="F1943" i="1"/>
  <c r="O1942" i="1"/>
  <c r="Q1942" i="1" s="1"/>
  <c r="J1942" i="1"/>
  <c r="I1942" i="1"/>
  <c r="F1942" i="1"/>
  <c r="O1940" i="1"/>
  <c r="Q1940" i="1" s="1"/>
  <c r="J1940" i="1"/>
  <c r="I1940" i="1"/>
  <c r="F1940" i="1"/>
  <c r="O1939" i="1"/>
  <c r="J1939" i="1"/>
  <c r="I1939" i="1"/>
  <c r="F1939" i="1"/>
  <c r="O1938" i="1"/>
  <c r="Q1938" i="1" s="1"/>
  <c r="J1938" i="1"/>
  <c r="I1938" i="1"/>
  <c r="F1938" i="1"/>
  <c r="O1933" i="1"/>
  <c r="Q1933" i="1" s="1"/>
  <c r="J1933" i="1"/>
  <c r="I1933" i="1"/>
  <c r="F1933" i="1"/>
  <c r="O1932" i="1"/>
  <c r="J1932" i="1"/>
  <c r="I1932" i="1"/>
  <c r="F1932" i="1"/>
  <c r="O1931" i="1"/>
  <c r="P1931" i="1" s="1"/>
  <c r="J1931" i="1"/>
  <c r="I1931" i="1"/>
  <c r="F1931" i="1"/>
  <c r="O1929" i="1"/>
  <c r="J1929" i="1"/>
  <c r="I1929" i="1"/>
  <c r="F1929" i="1"/>
  <c r="O1928" i="1"/>
  <c r="Q1928" i="1" s="1"/>
  <c r="J1928" i="1"/>
  <c r="I1928" i="1"/>
  <c r="F1928" i="1"/>
  <c r="O1927" i="1"/>
  <c r="J1927" i="1"/>
  <c r="I1927" i="1"/>
  <c r="F1927" i="1"/>
  <c r="O1921" i="1"/>
  <c r="Q1921" i="1" s="1"/>
  <c r="J1921" i="1"/>
  <c r="I1921" i="1"/>
  <c r="F1921" i="1"/>
  <c r="O1919" i="1"/>
  <c r="Q1919" i="1" s="1"/>
  <c r="J1919" i="1"/>
  <c r="I1919" i="1"/>
  <c r="F1919" i="1"/>
  <c r="O1918" i="1"/>
  <c r="Q1918" i="1" s="1"/>
  <c r="J1918" i="1"/>
  <c r="I1918" i="1"/>
  <c r="F1918" i="1"/>
  <c r="O1917" i="1"/>
  <c r="P1917" i="1" s="1"/>
  <c r="J1917" i="1"/>
  <c r="I1917" i="1"/>
  <c r="F1917" i="1"/>
  <c r="O1915" i="1"/>
  <c r="Q1915" i="1" s="1"/>
  <c r="J1915" i="1"/>
  <c r="I1915" i="1"/>
  <c r="F1915" i="1"/>
  <c r="O1914" i="1"/>
  <c r="J1914" i="1"/>
  <c r="I1914" i="1"/>
  <c r="F1914" i="1"/>
  <c r="O1913" i="1"/>
  <c r="Q1913" i="1" s="1"/>
  <c r="J1913" i="1"/>
  <c r="I1913" i="1"/>
  <c r="F1913" i="1"/>
  <c r="O1907" i="1"/>
  <c r="J1907" i="1"/>
  <c r="I1907" i="1"/>
  <c r="F1907" i="1"/>
  <c r="O1906" i="1"/>
  <c r="J1906" i="1"/>
  <c r="I1906" i="1"/>
  <c r="F1906" i="1"/>
  <c r="O1905" i="1"/>
  <c r="Q1905" i="1" s="1"/>
  <c r="J1905" i="1"/>
  <c r="I1905" i="1"/>
  <c r="F1905" i="1"/>
  <c r="O1903" i="1"/>
  <c r="J1903" i="1"/>
  <c r="I1903" i="1"/>
  <c r="F1903" i="1"/>
  <c r="O1902" i="1"/>
  <c r="Q1902" i="1" s="1"/>
  <c r="J1902" i="1"/>
  <c r="I1902" i="1"/>
  <c r="F1902" i="1"/>
  <c r="O1901" i="1"/>
  <c r="J1901" i="1"/>
  <c r="I1901" i="1"/>
  <c r="F1901" i="1"/>
  <c r="O1899" i="1"/>
  <c r="Q1899" i="1" s="1"/>
  <c r="J1899" i="1"/>
  <c r="I1899" i="1"/>
  <c r="F1899" i="1"/>
  <c r="O1898" i="1"/>
  <c r="J1898" i="1"/>
  <c r="I1898" i="1"/>
  <c r="F1898" i="1"/>
  <c r="O1897" i="1"/>
  <c r="P1897" i="1" s="1"/>
  <c r="J1897" i="1"/>
  <c r="I1897" i="1"/>
  <c r="F1897" i="1"/>
  <c r="O1891" i="1"/>
  <c r="P1891" i="1" s="1"/>
  <c r="J1891" i="1"/>
  <c r="I1891" i="1"/>
  <c r="F1891" i="1"/>
  <c r="O1890" i="1"/>
  <c r="Q1890" i="1" s="1"/>
  <c r="J1890" i="1"/>
  <c r="I1890" i="1"/>
  <c r="F1890" i="1"/>
  <c r="O1889" i="1"/>
  <c r="Q1889" i="1" s="1"/>
  <c r="J1889" i="1"/>
  <c r="I1889" i="1"/>
  <c r="F1889" i="1"/>
  <c r="O1887" i="1"/>
  <c r="Q1887" i="1" s="1"/>
  <c r="J1887" i="1"/>
  <c r="I1887" i="1"/>
  <c r="F1887" i="1"/>
  <c r="O1886" i="1"/>
  <c r="P1886" i="1" s="1"/>
  <c r="J1886" i="1"/>
  <c r="I1886" i="1"/>
  <c r="F1886" i="1"/>
  <c r="O1885" i="1"/>
  <c r="Q1885" i="1" s="1"/>
  <c r="J1885" i="1"/>
  <c r="I1885" i="1"/>
  <c r="F1885" i="1"/>
  <c r="O1883" i="1"/>
  <c r="Q1883" i="1" s="1"/>
  <c r="J1883" i="1"/>
  <c r="I1883" i="1"/>
  <c r="F1883" i="1"/>
  <c r="O1877" i="1"/>
  <c r="J1877" i="1"/>
  <c r="I1877" i="1"/>
  <c r="F1877" i="1"/>
  <c r="O1876" i="1"/>
  <c r="P1876" i="1" s="1"/>
  <c r="J1876" i="1"/>
  <c r="I1876" i="1"/>
  <c r="F1876" i="1"/>
  <c r="O1875" i="1"/>
  <c r="J1875" i="1"/>
  <c r="I1875" i="1"/>
  <c r="F1875" i="1"/>
  <c r="O1873" i="1"/>
  <c r="Q1873" i="1" s="1"/>
  <c r="J1873" i="1"/>
  <c r="I1873" i="1"/>
  <c r="F1873" i="1"/>
  <c r="O1872" i="1"/>
  <c r="J1872" i="1"/>
  <c r="I1872" i="1"/>
  <c r="F1872" i="1"/>
  <c r="O1871" i="1"/>
  <c r="O1880" i="1" s="1"/>
  <c r="J1871" i="1"/>
  <c r="I1871" i="1"/>
  <c r="F1871" i="1"/>
  <c r="O1865" i="1"/>
  <c r="Q1865" i="1" s="1"/>
  <c r="J1865" i="1"/>
  <c r="I1865" i="1"/>
  <c r="F1865" i="1"/>
  <c r="O1864" i="1"/>
  <c r="Q1864" i="1" s="1"/>
  <c r="J1864" i="1"/>
  <c r="I1864" i="1"/>
  <c r="F1864" i="1"/>
  <c r="O1863" i="1"/>
  <c r="P1863" i="1" s="1"/>
  <c r="J1863" i="1"/>
  <c r="I1863" i="1"/>
  <c r="F1863" i="1"/>
  <c r="O1861" i="1"/>
  <c r="Q1861" i="1" s="1"/>
  <c r="J1861" i="1"/>
  <c r="I1861" i="1"/>
  <c r="F1861" i="1"/>
  <c r="O1860" i="1"/>
  <c r="P1860" i="1" s="1"/>
  <c r="J1860" i="1"/>
  <c r="I1860" i="1"/>
  <c r="F1860" i="1"/>
  <c r="O1859" i="1"/>
  <c r="Q1859" i="1" s="1"/>
  <c r="J1859" i="1"/>
  <c r="I1859" i="1"/>
  <c r="F1859" i="1"/>
  <c r="O1853" i="1"/>
  <c r="P1853" i="1" s="1"/>
  <c r="J1853" i="1"/>
  <c r="I1853" i="1"/>
  <c r="F1853" i="1"/>
  <c r="O1852" i="1"/>
  <c r="J1852" i="1"/>
  <c r="I1852" i="1"/>
  <c r="F1852" i="1"/>
  <c r="O1851" i="1"/>
  <c r="Q1851" i="1" s="1"/>
  <c r="J1851" i="1"/>
  <c r="I1851" i="1"/>
  <c r="F1851" i="1"/>
  <c r="O1849" i="1"/>
  <c r="J1849" i="1"/>
  <c r="I1849" i="1"/>
  <c r="F1849" i="1"/>
  <c r="O1848" i="1"/>
  <c r="P1848" i="1" s="1"/>
  <c r="J1848" i="1"/>
  <c r="I1848" i="1"/>
  <c r="F1848" i="1"/>
  <c r="O1847" i="1"/>
  <c r="J1847" i="1"/>
  <c r="I1847" i="1"/>
  <c r="F1847" i="1"/>
  <c r="O1845" i="1"/>
  <c r="Q1845" i="1" s="1"/>
  <c r="J1845" i="1"/>
  <c r="I1845" i="1"/>
  <c r="F1845" i="1"/>
  <c r="O1839" i="1"/>
  <c r="Q1839" i="1" s="1"/>
  <c r="J1839" i="1"/>
  <c r="I1839" i="1"/>
  <c r="F1839" i="1"/>
  <c r="O1838" i="1"/>
  <c r="Q1838" i="1" s="1"/>
  <c r="J1838" i="1"/>
  <c r="I1838" i="1"/>
  <c r="F1838" i="1"/>
  <c r="O1837" i="1"/>
  <c r="P1837" i="1" s="1"/>
  <c r="J1837" i="1"/>
  <c r="I1837" i="1"/>
  <c r="F1837" i="1"/>
  <c r="O1835" i="1"/>
  <c r="Q1835" i="1" s="1"/>
  <c r="J1835" i="1"/>
  <c r="I1835" i="1"/>
  <c r="F1835" i="1"/>
  <c r="O1834" i="1"/>
  <c r="Q1834" i="1" s="1"/>
  <c r="J1834" i="1"/>
  <c r="I1834" i="1"/>
  <c r="F1834" i="1"/>
  <c r="O1833" i="1"/>
  <c r="Q1833" i="1" s="1"/>
  <c r="J1833" i="1"/>
  <c r="I1833" i="1"/>
  <c r="F1833" i="1"/>
  <c r="O1827" i="1"/>
  <c r="P1827" i="1" s="1"/>
  <c r="J1827" i="1"/>
  <c r="I1827" i="1"/>
  <c r="F1827" i="1"/>
  <c r="O1826" i="1"/>
  <c r="J1826" i="1"/>
  <c r="I1826" i="1"/>
  <c r="F1826" i="1"/>
  <c r="O1825" i="1"/>
  <c r="Q1825" i="1" s="1"/>
  <c r="J1825" i="1"/>
  <c r="I1825" i="1"/>
  <c r="F1825" i="1"/>
  <c r="O1823" i="1"/>
  <c r="J1823" i="1"/>
  <c r="I1823" i="1"/>
  <c r="F1823" i="1"/>
  <c r="O1822" i="1"/>
  <c r="P1822" i="1" s="1"/>
  <c r="J1822" i="1"/>
  <c r="I1822" i="1"/>
  <c r="F1822" i="1"/>
  <c r="O1821" i="1"/>
  <c r="J1821" i="1"/>
  <c r="I1821" i="1"/>
  <c r="F1821" i="1"/>
  <c r="O1819" i="1"/>
  <c r="Q1819" i="1" s="1"/>
  <c r="J1819" i="1"/>
  <c r="I1819" i="1"/>
  <c r="F1819" i="1"/>
  <c r="O1818" i="1"/>
  <c r="J1818" i="1"/>
  <c r="I1818" i="1"/>
  <c r="F1818" i="1"/>
  <c r="O1817" i="1"/>
  <c r="Q1817" i="1" s="1"/>
  <c r="J1817" i="1"/>
  <c r="I1817" i="1"/>
  <c r="F1817" i="1"/>
  <c r="O1811" i="1"/>
  <c r="P1811" i="1" s="1"/>
  <c r="J1811" i="1"/>
  <c r="I1811" i="1"/>
  <c r="F1811" i="1"/>
  <c r="O1810" i="1"/>
  <c r="Q1810" i="1" s="1"/>
  <c r="J1810" i="1"/>
  <c r="I1810" i="1"/>
  <c r="F1810" i="1"/>
  <c r="O1809" i="1"/>
  <c r="Q1809" i="1" s="1"/>
  <c r="J1809" i="1"/>
  <c r="I1809" i="1"/>
  <c r="F1809" i="1"/>
  <c r="O1807" i="1"/>
  <c r="Q1807" i="1" s="1"/>
  <c r="J1807" i="1"/>
  <c r="I1807" i="1"/>
  <c r="F1807" i="1"/>
  <c r="O1806" i="1"/>
  <c r="P1806" i="1" s="1"/>
  <c r="J1806" i="1"/>
  <c r="I1806" i="1"/>
  <c r="F1806" i="1"/>
  <c r="O1805" i="1"/>
  <c r="Q1805" i="1" s="1"/>
  <c r="J1805" i="1"/>
  <c r="I1805" i="1"/>
  <c r="F1805" i="1"/>
  <c r="O1803" i="1"/>
  <c r="Q1803" i="1" s="1"/>
  <c r="J1803" i="1"/>
  <c r="I1803" i="1"/>
  <c r="F1803" i="1"/>
  <c r="O1797" i="1"/>
  <c r="J1797" i="1"/>
  <c r="I1797" i="1"/>
  <c r="F1797" i="1"/>
  <c r="O1796" i="1"/>
  <c r="P1796" i="1" s="1"/>
  <c r="J1796" i="1"/>
  <c r="I1796" i="1"/>
  <c r="F1796" i="1"/>
  <c r="O1795" i="1"/>
  <c r="J1795" i="1"/>
  <c r="I1795" i="1"/>
  <c r="F1795" i="1"/>
  <c r="O1793" i="1"/>
  <c r="Q1793" i="1" s="1"/>
  <c r="J1793" i="1"/>
  <c r="I1793" i="1"/>
  <c r="F1793" i="1"/>
  <c r="O1792" i="1"/>
  <c r="J1792" i="1"/>
  <c r="I1792" i="1"/>
  <c r="F1792" i="1"/>
  <c r="O1791" i="1"/>
  <c r="P1791" i="1" s="1"/>
  <c r="J1791" i="1"/>
  <c r="I1791" i="1"/>
  <c r="F1791" i="1"/>
  <c r="O1785" i="1"/>
  <c r="Q1785" i="1" s="1"/>
  <c r="J1785" i="1"/>
  <c r="I1785" i="1"/>
  <c r="F1785" i="1"/>
  <c r="O1784" i="1"/>
  <c r="Q1784" i="1" s="1"/>
  <c r="J1784" i="1"/>
  <c r="I1784" i="1"/>
  <c r="F1784" i="1"/>
  <c r="O1783" i="1"/>
  <c r="Q1783" i="1" s="1"/>
  <c r="J1783" i="1"/>
  <c r="I1783" i="1"/>
  <c r="F1783" i="1"/>
  <c r="O1781" i="1"/>
  <c r="Q1781" i="1" s="1"/>
  <c r="J1781" i="1"/>
  <c r="I1781" i="1"/>
  <c r="F1781" i="1"/>
  <c r="O1780" i="1"/>
  <c r="P1780" i="1" s="1"/>
  <c r="J1780" i="1"/>
  <c r="I1780" i="1"/>
  <c r="F1780" i="1"/>
  <c r="O1779" i="1"/>
  <c r="Q1779" i="1" s="1"/>
  <c r="J1779" i="1"/>
  <c r="I1779" i="1"/>
  <c r="F1779" i="1"/>
  <c r="O1773" i="1"/>
  <c r="Q1773" i="1" s="1"/>
  <c r="J1773" i="1"/>
  <c r="I1773" i="1"/>
  <c r="F1773" i="1"/>
  <c r="O1772" i="1"/>
  <c r="J1772" i="1"/>
  <c r="I1772" i="1"/>
  <c r="F1772" i="1"/>
  <c r="O1771" i="1"/>
  <c r="Q1771" i="1" s="1"/>
  <c r="J1771" i="1"/>
  <c r="I1771" i="1"/>
  <c r="F1771" i="1"/>
  <c r="O1769" i="1"/>
  <c r="J1769" i="1"/>
  <c r="I1769" i="1"/>
  <c r="F1769" i="1"/>
  <c r="O1768" i="1"/>
  <c r="Q1768" i="1" s="1"/>
  <c r="J1768" i="1"/>
  <c r="I1768" i="1"/>
  <c r="F1768" i="1"/>
  <c r="O1767" i="1"/>
  <c r="J1767" i="1"/>
  <c r="I1767" i="1"/>
  <c r="F1767" i="1"/>
  <c r="O1765" i="1"/>
  <c r="P1765" i="1" s="1"/>
  <c r="J1765" i="1"/>
  <c r="I1765" i="1"/>
  <c r="F1765" i="1"/>
  <c r="O1759" i="1"/>
  <c r="Q1759" i="1" s="1"/>
  <c r="J1759" i="1"/>
  <c r="I1759" i="1"/>
  <c r="F1759" i="1"/>
  <c r="O1758" i="1"/>
  <c r="Q1758" i="1" s="1"/>
  <c r="J1758" i="1"/>
  <c r="I1758" i="1"/>
  <c r="F1758" i="1"/>
  <c r="O1757" i="1"/>
  <c r="P1757" i="1" s="1"/>
  <c r="J1757" i="1"/>
  <c r="I1757" i="1"/>
  <c r="F1757" i="1"/>
  <c r="O1754" i="1"/>
  <c r="Q1754" i="1" s="1"/>
  <c r="J1754" i="1"/>
  <c r="I1754" i="1"/>
  <c r="F1754" i="1"/>
  <c r="O1753" i="1"/>
  <c r="P1753" i="1" s="1"/>
  <c r="J1753" i="1"/>
  <c r="I1753" i="1"/>
  <c r="F1753" i="1"/>
  <c r="O1752" i="1"/>
  <c r="Q1752" i="1" s="1"/>
  <c r="J1752" i="1"/>
  <c r="I1752" i="1"/>
  <c r="F1752" i="1"/>
  <c r="O1746" i="1"/>
  <c r="P1746" i="1" s="1"/>
  <c r="J1746" i="1"/>
  <c r="I1746" i="1"/>
  <c r="F1746" i="1"/>
  <c r="O1745" i="1"/>
  <c r="J1745" i="1"/>
  <c r="I1745" i="1"/>
  <c r="F1745" i="1"/>
  <c r="O1744" i="1"/>
  <c r="Q1744" i="1" s="1"/>
  <c r="J1744" i="1"/>
  <c r="I1744" i="1"/>
  <c r="F1744" i="1"/>
  <c r="O1741" i="1"/>
  <c r="J1741" i="1"/>
  <c r="I1741" i="1"/>
  <c r="F1741" i="1"/>
  <c r="O1740" i="1"/>
  <c r="P1740" i="1" s="1"/>
  <c r="J1740" i="1"/>
  <c r="I1740" i="1"/>
  <c r="F1740" i="1"/>
  <c r="O1739" i="1"/>
  <c r="J1739" i="1"/>
  <c r="I1739" i="1"/>
  <c r="F1739" i="1"/>
  <c r="O1736" i="1"/>
  <c r="P1736" i="1" s="1"/>
  <c r="J1736" i="1"/>
  <c r="I1736" i="1"/>
  <c r="F1736" i="1"/>
  <c r="O1735" i="1"/>
  <c r="Q1735" i="1" s="1"/>
  <c r="J1735" i="1"/>
  <c r="I1735" i="1"/>
  <c r="F1735" i="1"/>
  <c r="O1734" i="1"/>
  <c r="P1734" i="1" s="1"/>
  <c r="J1734" i="1"/>
  <c r="I1734" i="1"/>
  <c r="F1734" i="1"/>
  <c r="O1727" i="1"/>
  <c r="J1727" i="1"/>
  <c r="I1727" i="1"/>
  <c r="F1727" i="1"/>
  <c r="O1726" i="1"/>
  <c r="Q1726" i="1" s="1"/>
  <c r="J1726" i="1"/>
  <c r="I1726" i="1"/>
  <c r="F1726" i="1"/>
  <c r="O1725" i="1"/>
  <c r="J1725" i="1"/>
  <c r="I1725" i="1"/>
  <c r="F1725" i="1"/>
  <c r="O1723" i="1"/>
  <c r="P1723" i="1" s="1"/>
  <c r="J1723" i="1"/>
  <c r="I1723" i="1"/>
  <c r="F1723" i="1"/>
  <c r="O1722" i="1"/>
  <c r="J1722" i="1"/>
  <c r="I1722" i="1"/>
  <c r="F1722" i="1"/>
  <c r="O1721" i="1"/>
  <c r="Q1721" i="1" s="1"/>
  <c r="J1721" i="1"/>
  <c r="I1721" i="1"/>
  <c r="F1721" i="1"/>
  <c r="O1719" i="1"/>
  <c r="J1719" i="1"/>
  <c r="I1719" i="1"/>
  <c r="F1719" i="1"/>
  <c r="O1713" i="1"/>
  <c r="Q1713" i="1" s="1"/>
  <c r="J1713" i="1"/>
  <c r="I1713" i="1"/>
  <c r="F1713" i="1"/>
  <c r="O1712" i="1"/>
  <c r="P1712" i="1" s="1"/>
  <c r="J1712" i="1"/>
  <c r="I1712" i="1"/>
  <c r="F1712" i="1"/>
  <c r="O1711" i="1"/>
  <c r="Q1711" i="1" s="1"/>
  <c r="J1711" i="1"/>
  <c r="I1711" i="1"/>
  <c r="F1711" i="1"/>
  <c r="O1709" i="1"/>
  <c r="J1709" i="1"/>
  <c r="I1709" i="1"/>
  <c r="F1709" i="1"/>
  <c r="O1708" i="1"/>
  <c r="J1708" i="1"/>
  <c r="I1708" i="1"/>
  <c r="F1708" i="1"/>
  <c r="O1707" i="1"/>
  <c r="P1707" i="1" s="1"/>
  <c r="J1707" i="1"/>
  <c r="I1707" i="1"/>
  <c r="F1707" i="1"/>
  <c r="O1701" i="1"/>
  <c r="J1701" i="1"/>
  <c r="I1701" i="1"/>
  <c r="F1701" i="1"/>
  <c r="O1700" i="1"/>
  <c r="Q1700" i="1" s="1"/>
  <c r="J1700" i="1"/>
  <c r="I1700" i="1"/>
  <c r="F1700" i="1"/>
  <c r="O1699" i="1"/>
  <c r="J1699" i="1"/>
  <c r="I1699" i="1"/>
  <c r="F1699" i="1"/>
  <c r="O1697" i="1"/>
  <c r="P1697" i="1" s="1"/>
  <c r="J1697" i="1"/>
  <c r="I1697" i="1"/>
  <c r="F1697" i="1"/>
  <c r="O1696" i="1"/>
  <c r="J1696" i="1"/>
  <c r="I1696" i="1"/>
  <c r="F1696" i="1"/>
  <c r="O1695" i="1"/>
  <c r="Q1695" i="1" s="1"/>
  <c r="J1695" i="1"/>
  <c r="I1695" i="1"/>
  <c r="F1695" i="1"/>
  <c r="O1689" i="1"/>
  <c r="Q1689" i="1" s="1"/>
  <c r="J1689" i="1"/>
  <c r="I1689" i="1"/>
  <c r="F1689" i="1"/>
  <c r="O1688" i="1"/>
  <c r="Q1688" i="1" s="1"/>
  <c r="J1688" i="1"/>
  <c r="I1688" i="1"/>
  <c r="F1688" i="1"/>
  <c r="O1687" i="1"/>
  <c r="P1687" i="1" s="1"/>
  <c r="J1687" i="1"/>
  <c r="I1687" i="1"/>
  <c r="F1687" i="1"/>
  <c r="O1685" i="1"/>
  <c r="Q1685" i="1" s="1"/>
  <c r="J1685" i="1"/>
  <c r="I1685" i="1"/>
  <c r="F1685" i="1"/>
  <c r="O1684" i="1"/>
  <c r="P1684" i="1" s="1"/>
  <c r="J1684" i="1"/>
  <c r="I1684" i="1"/>
  <c r="F1684" i="1"/>
  <c r="O1683" i="1"/>
  <c r="Q1683" i="1" s="1"/>
  <c r="J1683" i="1"/>
  <c r="I1683" i="1"/>
  <c r="F1683" i="1"/>
  <c r="O1681" i="1"/>
  <c r="O1691" i="1" s="1"/>
  <c r="J1681" i="1"/>
  <c r="I1681" i="1"/>
  <c r="F1681" i="1"/>
  <c r="O1674" i="1"/>
  <c r="J1674" i="1"/>
  <c r="I1674" i="1"/>
  <c r="F1674" i="1"/>
  <c r="O1673" i="1"/>
  <c r="Q1673" i="1" s="1"/>
  <c r="J1673" i="1"/>
  <c r="I1673" i="1"/>
  <c r="F1673" i="1"/>
  <c r="O1672" i="1"/>
  <c r="J1672" i="1"/>
  <c r="I1672" i="1"/>
  <c r="F1672" i="1"/>
  <c r="O1670" i="1"/>
  <c r="P1670" i="1" s="1"/>
  <c r="J1670" i="1"/>
  <c r="I1670" i="1"/>
  <c r="F1670" i="1"/>
  <c r="O1669" i="1"/>
  <c r="J1669" i="1"/>
  <c r="I1669" i="1"/>
  <c r="F1669" i="1"/>
  <c r="O1668" i="1"/>
  <c r="Q1668" i="1" s="1"/>
  <c r="J1668" i="1"/>
  <c r="I1668" i="1"/>
  <c r="F1668" i="1"/>
  <c r="O1666" i="1"/>
  <c r="J1666" i="1"/>
  <c r="I1666" i="1"/>
  <c r="F1666" i="1"/>
  <c r="O1665" i="1"/>
  <c r="J1665" i="1"/>
  <c r="I1665" i="1"/>
  <c r="F1665" i="1"/>
  <c r="O1664" i="1"/>
  <c r="J1664" i="1"/>
  <c r="I1664" i="1"/>
  <c r="F1664" i="1"/>
  <c r="O1658" i="1"/>
  <c r="Q1658" i="1" s="1"/>
  <c r="J1658" i="1"/>
  <c r="I1658" i="1"/>
  <c r="F1658" i="1"/>
  <c r="O1657" i="1"/>
  <c r="P1657" i="1" s="1"/>
  <c r="J1657" i="1"/>
  <c r="I1657" i="1"/>
  <c r="F1657" i="1"/>
  <c r="O1656" i="1"/>
  <c r="Q1656" i="1" s="1"/>
  <c r="J1656" i="1"/>
  <c r="I1656" i="1"/>
  <c r="F1656" i="1"/>
  <c r="O1654" i="1"/>
  <c r="J1654" i="1"/>
  <c r="I1654" i="1"/>
  <c r="F1654" i="1"/>
  <c r="O1653" i="1"/>
  <c r="O1661" i="1" s="1"/>
  <c r="J1653" i="1"/>
  <c r="I1653" i="1"/>
  <c r="F1653" i="1"/>
  <c r="O1652" i="1"/>
  <c r="O1660" i="1" s="1"/>
  <c r="J1652" i="1"/>
  <c r="I1652" i="1"/>
  <c r="F1652" i="1"/>
  <c r="O1646" i="1"/>
  <c r="J1646" i="1"/>
  <c r="I1646" i="1"/>
  <c r="F1646" i="1"/>
  <c r="O1645" i="1"/>
  <c r="Q1645" i="1" s="1"/>
  <c r="J1645" i="1"/>
  <c r="I1645" i="1"/>
  <c r="F1645" i="1"/>
  <c r="O1644" i="1"/>
  <c r="J1644" i="1"/>
  <c r="I1644" i="1"/>
  <c r="F1644" i="1"/>
  <c r="O1642" i="1"/>
  <c r="P1642" i="1" s="1"/>
  <c r="J1642" i="1"/>
  <c r="I1642" i="1"/>
  <c r="F1642" i="1"/>
  <c r="O1641" i="1"/>
  <c r="J1641" i="1"/>
  <c r="I1641" i="1"/>
  <c r="F1641" i="1"/>
  <c r="O1640" i="1"/>
  <c r="Q1640" i="1" s="1"/>
  <c r="J1640" i="1"/>
  <c r="I1640" i="1"/>
  <c r="F1640" i="1"/>
  <c r="O1638" i="1"/>
  <c r="J1638" i="1"/>
  <c r="I1638" i="1"/>
  <c r="F1638" i="1"/>
  <c r="O1632" i="1"/>
  <c r="Q1632" i="1" s="1"/>
  <c r="J1632" i="1"/>
  <c r="I1632" i="1"/>
  <c r="F1632" i="1"/>
  <c r="O1631" i="1"/>
  <c r="P1631" i="1" s="1"/>
  <c r="J1631" i="1"/>
  <c r="I1631" i="1"/>
  <c r="F1631" i="1"/>
  <c r="O1630" i="1"/>
  <c r="Q1630" i="1" s="1"/>
  <c r="J1630" i="1"/>
  <c r="I1630" i="1"/>
  <c r="F1630" i="1"/>
  <c r="O1628" i="1"/>
  <c r="O1636" i="1" s="1"/>
  <c r="J1628" i="1"/>
  <c r="I1628" i="1"/>
  <c r="F1628" i="1"/>
  <c r="O1627" i="1"/>
  <c r="O1635" i="1" s="1"/>
  <c r="J1627" i="1"/>
  <c r="I1627" i="1"/>
  <c r="F1627" i="1"/>
  <c r="O1626" i="1"/>
  <c r="Q1626" i="1" s="1"/>
  <c r="J1626" i="1"/>
  <c r="I1626" i="1"/>
  <c r="F1626" i="1"/>
  <c r="O1619" i="1"/>
  <c r="J1619" i="1"/>
  <c r="I1619" i="1"/>
  <c r="F1619" i="1"/>
  <c r="O1618" i="1"/>
  <c r="P1618" i="1" s="1"/>
  <c r="J1618" i="1"/>
  <c r="I1618" i="1"/>
  <c r="F1618" i="1"/>
  <c r="O1617" i="1"/>
  <c r="J1617" i="1"/>
  <c r="I1617" i="1"/>
  <c r="F1617" i="1"/>
  <c r="O1615" i="1"/>
  <c r="P1615" i="1" s="1"/>
  <c r="J1615" i="1"/>
  <c r="I1615" i="1"/>
  <c r="F1615" i="1"/>
  <c r="O1614" i="1"/>
  <c r="J1614" i="1"/>
  <c r="I1614" i="1"/>
  <c r="F1614" i="1"/>
  <c r="O1613" i="1"/>
  <c r="P1613" i="1" s="1"/>
  <c r="J1613" i="1"/>
  <c r="I1613" i="1"/>
  <c r="F1613" i="1"/>
  <c r="O1607" i="1"/>
  <c r="P1607" i="1" s="1"/>
  <c r="P1611" i="1" s="1"/>
  <c r="J1607" i="1"/>
  <c r="I1607" i="1"/>
  <c r="F1607" i="1"/>
  <c r="O1606" i="1"/>
  <c r="Q1606" i="1" s="1"/>
  <c r="Q1610" i="1" s="1"/>
  <c r="J1606" i="1"/>
  <c r="I1606" i="1"/>
  <c r="F1606" i="1"/>
  <c r="O1605" i="1"/>
  <c r="O1609" i="1" s="1"/>
  <c r="J1605" i="1"/>
  <c r="I1605" i="1"/>
  <c r="F1605" i="1"/>
  <c r="O1603" i="1"/>
  <c r="Q1603" i="1" s="1"/>
  <c r="J1603" i="1"/>
  <c r="I1603" i="1"/>
  <c r="F1603" i="1"/>
  <c r="O1597" i="1"/>
  <c r="P1597" i="1" s="1"/>
  <c r="J1597" i="1"/>
  <c r="I1597" i="1"/>
  <c r="F1597" i="1"/>
  <c r="O1596" i="1"/>
  <c r="J1596" i="1"/>
  <c r="I1596" i="1"/>
  <c r="F1596" i="1"/>
  <c r="O1595" i="1"/>
  <c r="P1595" i="1" s="1"/>
  <c r="J1595" i="1"/>
  <c r="I1595" i="1"/>
  <c r="F1595" i="1"/>
  <c r="O1593" i="1"/>
  <c r="J1593" i="1"/>
  <c r="I1593" i="1"/>
  <c r="F1593" i="1"/>
  <c r="O1592" i="1"/>
  <c r="P1592" i="1" s="1"/>
  <c r="J1592" i="1"/>
  <c r="I1592" i="1"/>
  <c r="F1592" i="1"/>
  <c r="O1591" i="1"/>
  <c r="J1591" i="1"/>
  <c r="I1591" i="1"/>
  <c r="F1591" i="1"/>
  <c r="O1589" i="1"/>
  <c r="P1589" i="1" s="1"/>
  <c r="J1589" i="1"/>
  <c r="I1589" i="1"/>
  <c r="F1589" i="1"/>
  <c r="O1588" i="1"/>
  <c r="J1588" i="1"/>
  <c r="I1588" i="1"/>
  <c r="F1588" i="1"/>
  <c r="O1587" i="1"/>
  <c r="P1587" i="1" s="1"/>
  <c r="J1587" i="1"/>
  <c r="I1587" i="1"/>
  <c r="F1587" i="1"/>
  <c r="O1581" i="1"/>
  <c r="Q1581" i="1" s="1"/>
  <c r="J1581" i="1"/>
  <c r="I1581" i="1"/>
  <c r="F1581" i="1"/>
  <c r="O1580" i="1"/>
  <c r="Q1580" i="1" s="1"/>
  <c r="J1580" i="1"/>
  <c r="I1580" i="1"/>
  <c r="F1580" i="1"/>
  <c r="O1579" i="1"/>
  <c r="Q1579" i="1" s="1"/>
  <c r="J1579" i="1"/>
  <c r="I1579" i="1"/>
  <c r="F1579" i="1"/>
  <c r="O1577" i="1"/>
  <c r="Q1577" i="1" s="1"/>
  <c r="J1577" i="1"/>
  <c r="I1577" i="1"/>
  <c r="F1577" i="1"/>
  <c r="O1575" i="1"/>
  <c r="Q1575" i="1" s="1"/>
  <c r="J1575" i="1"/>
  <c r="I1575" i="1"/>
  <c r="F1575" i="1"/>
  <c r="O1574" i="1"/>
  <c r="Q1574" i="1" s="1"/>
  <c r="J1574" i="1"/>
  <c r="I1574" i="1"/>
  <c r="F1574" i="1"/>
  <c r="O1573" i="1"/>
  <c r="Q1573" i="1" s="1"/>
  <c r="J1573" i="1"/>
  <c r="I1573" i="1"/>
  <c r="F1573" i="1"/>
  <c r="O1567" i="1"/>
  <c r="J1567" i="1"/>
  <c r="I1567" i="1"/>
  <c r="F1567" i="1"/>
  <c r="O1566" i="1"/>
  <c r="P1566" i="1" s="1"/>
  <c r="J1566" i="1"/>
  <c r="I1566" i="1"/>
  <c r="F1566" i="1"/>
  <c r="O1565" i="1"/>
  <c r="J1565" i="1"/>
  <c r="I1565" i="1"/>
  <c r="F1565" i="1"/>
  <c r="O1563" i="1"/>
  <c r="Q1563" i="1" s="1"/>
  <c r="J1563" i="1"/>
  <c r="I1563" i="1"/>
  <c r="F1563" i="1"/>
  <c r="O1562" i="1"/>
  <c r="J1562" i="1"/>
  <c r="I1562" i="1"/>
  <c r="F1562" i="1"/>
  <c r="O1561" i="1"/>
  <c r="P1561" i="1" s="1"/>
  <c r="J1561" i="1"/>
  <c r="I1561" i="1"/>
  <c r="F1561" i="1"/>
  <c r="O1555" i="1"/>
  <c r="J1555" i="1"/>
  <c r="I1555" i="1"/>
  <c r="F1555" i="1"/>
  <c r="O1554" i="1"/>
  <c r="Q1554" i="1" s="1"/>
  <c r="J1554" i="1"/>
  <c r="I1554" i="1"/>
  <c r="F1554" i="1"/>
  <c r="O1553" i="1"/>
  <c r="Q1553" i="1" s="1"/>
  <c r="J1553" i="1"/>
  <c r="I1553" i="1"/>
  <c r="F1553" i="1"/>
  <c r="O1551" i="1"/>
  <c r="Q1551" i="1" s="1"/>
  <c r="J1551" i="1"/>
  <c r="I1551" i="1"/>
  <c r="F1551" i="1"/>
  <c r="O1550" i="1"/>
  <c r="P1550" i="1" s="1"/>
  <c r="J1550" i="1"/>
  <c r="I1550" i="1"/>
  <c r="F1550" i="1"/>
  <c r="O1549" i="1"/>
  <c r="Q1549" i="1" s="1"/>
  <c r="J1549" i="1"/>
  <c r="I1549" i="1"/>
  <c r="F1549" i="1"/>
  <c r="O1543" i="1"/>
  <c r="Q1543" i="1" s="1"/>
  <c r="J1543" i="1"/>
  <c r="I1543" i="1"/>
  <c r="F1543" i="1"/>
  <c r="O1542" i="1"/>
  <c r="J1542" i="1"/>
  <c r="I1542" i="1"/>
  <c r="F1542" i="1"/>
  <c r="O1541" i="1"/>
  <c r="P1541" i="1" s="1"/>
  <c r="J1541" i="1"/>
  <c r="I1541" i="1"/>
  <c r="F1541" i="1"/>
  <c r="O1539" i="1"/>
  <c r="J1539" i="1"/>
  <c r="I1539" i="1"/>
  <c r="F1539" i="1"/>
  <c r="O1538" i="1"/>
  <c r="Q1538" i="1" s="1"/>
  <c r="J1538" i="1"/>
  <c r="I1538" i="1"/>
  <c r="F1538" i="1"/>
  <c r="O1537" i="1"/>
  <c r="J1537" i="1"/>
  <c r="I1537" i="1"/>
  <c r="F1537" i="1"/>
  <c r="O1535" i="1"/>
  <c r="P1535" i="1" s="1"/>
  <c r="J1535" i="1"/>
  <c r="I1535" i="1"/>
  <c r="F1535" i="1"/>
  <c r="O1528" i="1"/>
  <c r="P1528" i="1" s="1"/>
  <c r="P1532" i="1" s="1"/>
  <c r="J1528" i="1"/>
  <c r="I1528" i="1"/>
  <c r="F1528" i="1"/>
  <c r="O1527" i="1"/>
  <c r="Q1527" i="1" s="1"/>
  <c r="Q1531" i="1" s="1"/>
  <c r="J1527" i="1"/>
  <c r="I1527" i="1"/>
  <c r="F1527" i="1"/>
  <c r="O1526" i="1"/>
  <c r="O1530" i="1" s="1"/>
  <c r="J1526" i="1"/>
  <c r="I1526" i="1"/>
  <c r="F1526" i="1"/>
  <c r="O1520" i="1"/>
  <c r="J1520" i="1"/>
  <c r="I1520" i="1"/>
  <c r="F1520" i="1"/>
  <c r="O1519" i="1"/>
  <c r="P1519" i="1" s="1"/>
  <c r="J1519" i="1"/>
  <c r="I1519" i="1"/>
  <c r="F1519" i="1"/>
  <c r="O1518" i="1"/>
  <c r="J1518" i="1"/>
  <c r="I1518" i="1"/>
  <c r="F1518" i="1"/>
  <c r="O1516" i="1"/>
  <c r="Q1516" i="1" s="1"/>
  <c r="J1516" i="1"/>
  <c r="I1516" i="1"/>
  <c r="F1516" i="1"/>
  <c r="O1515" i="1"/>
  <c r="J1515" i="1"/>
  <c r="I1515" i="1"/>
  <c r="F1515" i="1"/>
  <c r="O1514" i="1"/>
  <c r="P1514" i="1" s="1"/>
  <c r="J1514" i="1"/>
  <c r="I1514" i="1"/>
  <c r="F1514" i="1"/>
  <c r="O1508" i="1"/>
  <c r="P1508" i="1" s="1"/>
  <c r="J1508" i="1"/>
  <c r="I1508" i="1"/>
  <c r="F1508" i="1"/>
  <c r="O1507" i="1"/>
  <c r="Q1507" i="1" s="1"/>
  <c r="J1507" i="1"/>
  <c r="I1507" i="1"/>
  <c r="F1507" i="1"/>
  <c r="O1506" i="1"/>
  <c r="Q1506" i="1" s="1"/>
  <c r="J1506" i="1"/>
  <c r="I1506" i="1"/>
  <c r="F1506" i="1"/>
  <c r="O1504" i="1"/>
  <c r="Q1504" i="1" s="1"/>
  <c r="J1504" i="1"/>
  <c r="I1504" i="1"/>
  <c r="F1504" i="1"/>
  <c r="O1503" i="1"/>
  <c r="P1503" i="1" s="1"/>
  <c r="J1503" i="1"/>
  <c r="I1503" i="1"/>
  <c r="F1503" i="1"/>
  <c r="O1502" i="1"/>
  <c r="Q1502" i="1" s="1"/>
  <c r="J1502" i="1"/>
  <c r="I1502" i="1"/>
  <c r="F1502" i="1"/>
  <c r="O1500" i="1"/>
  <c r="J1500" i="1"/>
  <c r="I1500" i="1"/>
  <c r="F1500" i="1"/>
  <c r="O1494" i="1"/>
  <c r="J1494" i="1"/>
  <c r="I1494" i="1"/>
  <c r="F1494" i="1"/>
  <c r="O1493" i="1"/>
  <c r="P1493" i="1" s="1"/>
  <c r="J1493" i="1"/>
  <c r="I1493" i="1"/>
  <c r="F1493" i="1"/>
  <c r="O1492" i="1"/>
  <c r="J1492" i="1"/>
  <c r="I1492" i="1"/>
  <c r="F1492" i="1"/>
  <c r="O1490" i="1"/>
  <c r="Q1490" i="1" s="1"/>
  <c r="J1490" i="1"/>
  <c r="I1490" i="1"/>
  <c r="F1490" i="1"/>
  <c r="O1489" i="1"/>
  <c r="J1489" i="1"/>
  <c r="I1489" i="1"/>
  <c r="F1489" i="1"/>
  <c r="O1488" i="1"/>
  <c r="P1488" i="1" s="1"/>
  <c r="J1488" i="1"/>
  <c r="I1488" i="1"/>
  <c r="F1488" i="1"/>
  <c r="O1482" i="1"/>
  <c r="Q1482" i="1" s="1"/>
  <c r="J1482" i="1"/>
  <c r="I1482" i="1"/>
  <c r="F1482" i="1"/>
  <c r="O1481" i="1"/>
  <c r="Q1481" i="1" s="1"/>
  <c r="J1481" i="1"/>
  <c r="I1481" i="1"/>
  <c r="F1481" i="1"/>
  <c r="O1480" i="1"/>
  <c r="P1480" i="1" s="1"/>
  <c r="J1480" i="1"/>
  <c r="I1480" i="1"/>
  <c r="F1480" i="1"/>
  <c r="O1478" i="1"/>
  <c r="Q1478" i="1" s="1"/>
  <c r="J1478" i="1"/>
  <c r="I1478" i="1"/>
  <c r="F1478" i="1"/>
  <c r="O1477" i="1"/>
  <c r="Q1477" i="1" s="1"/>
  <c r="J1477" i="1"/>
  <c r="I1477" i="1"/>
  <c r="F1477" i="1"/>
  <c r="O1476" i="1"/>
  <c r="Q1476" i="1" s="1"/>
  <c r="J1476" i="1"/>
  <c r="I1476" i="1"/>
  <c r="F1476" i="1"/>
  <c r="O1470" i="1"/>
  <c r="P1470" i="1" s="1"/>
  <c r="J1470" i="1"/>
  <c r="I1470" i="1"/>
  <c r="F1470" i="1"/>
  <c r="O1469" i="1"/>
  <c r="J1469" i="1"/>
  <c r="I1469" i="1"/>
  <c r="F1469" i="1"/>
  <c r="O1468" i="1"/>
  <c r="Q1468" i="1" s="1"/>
  <c r="J1468" i="1"/>
  <c r="I1468" i="1"/>
  <c r="F1468" i="1"/>
  <c r="O1466" i="1"/>
  <c r="J1466" i="1"/>
  <c r="I1466" i="1"/>
  <c r="F1466" i="1"/>
  <c r="O1465" i="1"/>
  <c r="P1465" i="1" s="1"/>
  <c r="J1465" i="1"/>
  <c r="I1465" i="1"/>
  <c r="F1465" i="1"/>
  <c r="O1464" i="1"/>
  <c r="J1464" i="1"/>
  <c r="I1464" i="1"/>
  <c r="F1464" i="1"/>
  <c r="O1462" i="1"/>
  <c r="Q1462" i="1" s="1"/>
  <c r="J1462" i="1"/>
  <c r="I1462" i="1"/>
  <c r="F1462" i="1"/>
  <c r="O1461" i="1"/>
  <c r="J1461" i="1"/>
  <c r="I1461" i="1"/>
  <c r="F1461" i="1"/>
  <c r="O1460" i="1"/>
  <c r="P1460" i="1" s="1"/>
  <c r="J1460" i="1"/>
  <c r="I1460" i="1"/>
  <c r="F1460" i="1"/>
  <c r="J1458" i="1"/>
  <c r="I1458" i="1"/>
  <c r="F1458" i="1"/>
  <c r="O1452" i="1"/>
  <c r="J1452" i="1"/>
  <c r="I1452" i="1"/>
  <c r="F1452" i="1"/>
  <c r="O1451" i="1"/>
  <c r="O1455" i="1" s="1"/>
  <c r="J1451" i="1"/>
  <c r="I1451" i="1"/>
  <c r="F1451" i="1"/>
  <c r="O1450" i="1"/>
  <c r="J1450" i="1"/>
  <c r="I1450" i="1"/>
  <c r="F1450" i="1"/>
  <c r="O1444" i="1"/>
  <c r="Q1444" i="1" s="1"/>
  <c r="J1444" i="1"/>
  <c r="I1444" i="1"/>
  <c r="F1444" i="1"/>
  <c r="O1443" i="1"/>
  <c r="Q1443" i="1" s="1"/>
  <c r="J1443" i="1"/>
  <c r="I1443" i="1"/>
  <c r="F1443" i="1"/>
  <c r="O1442" i="1"/>
  <c r="Q1442" i="1" s="1"/>
  <c r="J1442" i="1"/>
  <c r="I1442" i="1"/>
  <c r="F1442" i="1"/>
  <c r="O1440" i="1"/>
  <c r="O1448" i="1" s="1"/>
  <c r="J1440" i="1"/>
  <c r="I1440" i="1"/>
  <c r="F1440" i="1"/>
  <c r="O1439" i="1"/>
  <c r="J1439" i="1"/>
  <c r="I1439" i="1"/>
  <c r="F1439" i="1"/>
  <c r="O1438" i="1"/>
  <c r="Q1438" i="1" s="1"/>
  <c r="Q1446" i="1" s="1"/>
  <c r="J1438" i="1"/>
  <c r="I1438" i="1"/>
  <c r="F1438" i="1"/>
  <c r="O1429" i="1"/>
  <c r="J1429" i="1"/>
  <c r="I1429" i="1"/>
  <c r="F1429" i="1"/>
  <c r="O1428" i="1"/>
  <c r="P1428" i="1" s="1"/>
  <c r="J1428" i="1"/>
  <c r="I1428" i="1"/>
  <c r="F1428" i="1"/>
  <c r="O1427" i="1"/>
  <c r="J1427" i="1"/>
  <c r="I1427" i="1"/>
  <c r="F1427" i="1"/>
  <c r="O1425" i="1"/>
  <c r="Q1425" i="1" s="1"/>
  <c r="J1425" i="1"/>
  <c r="I1425" i="1"/>
  <c r="F1425" i="1"/>
  <c r="O1423" i="1"/>
  <c r="J1423" i="1"/>
  <c r="I1423" i="1"/>
  <c r="F1423" i="1"/>
  <c r="O1422" i="1"/>
  <c r="Q1422" i="1" s="1"/>
  <c r="J1422" i="1"/>
  <c r="I1422" i="1"/>
  <c r="F1422" i="1"/>
  <c r="O1421" i="1"/>
  <c r="J1421" i="1"/>
  <c r="I1421" i="1"/>
  <c r="F1421" i="1"/>
  <c r="O1415" i="1"/>
  <c r="Q1415" i="1" s="1"/>
  <c r="J1415" i="1"/>
  <c r="I1415" i="1"/>
  <c r="F1415" i="1"/>
  <c r="O1414" i="1"/>
  <c r="Q1414" i="1" s="1"/>
  <c r="J1414" i="1"/>
  <c r="I1414" i="1"/>
  <c r="F1414" i="1"/>
  <c r="O1413" i="1"/>
  <c r="Q1413" i="1" s="1"/>
  <c r="J1413" i="1"/>
  <c r="I1413" i="1"/>
  <c r="F1413" i="1"/>
  <c r="O1411" i="1"/>
  <c r="O1419" i="1" s="1"/>
  <c r="J1411" i="1"/>
  <c r="I1411" i="1"/>
  <c r="F1411" i="1"/>
  <c r="O1410" i="1"/>
  <c r="O1418" i="1" s="1"/>
  <c r="J1410" i="1"/>
  <c r="I1410" i="1"/>
  <c r="F1410" i="1"/>
  <c r="O1409" i="1"/>
  <c r="Q1409" i="1" s="1"/>
  <c r="Q1417" i="1" s="1"/>
  <c r="J1409" i="1"/>
  <c r="I1409" i="1"/>
  <c r="F1409" i="1"/>
  <c r="O1400" i="1"/>
  <c r="J1400" i="1"/>
  <c r="I1400" i="1"/>
  <c r="F1400" i="1"/>
  <c r="O1399" i="1"/>
  <c r="P1399" i="1" s="1"/>
  <c r="J1399" i="1"/>
  <c r="I1399" i="1"/>
  <c r="F1399" i="1"/>
  <c r="O1398" i="1"/>
  <c r="J1398" i="1"/>
  <c r="I1398" i="1"/>
  <c r="F1398" i="1"/>
  <c r="O1396" i="1"/>
  <c r="Q1396" i="1" s="1"/>
  <c r="J1396" i="1"/>
  <c r="I1396" i="1"/>
  <c r="F1396" i="1"/>
  <c r="O1395" i="1"/>
  <c r="J1395" i="1"/>
  <c r="I1395" i="1"/>
  <c r="F1395" i="1"/>
  <c r="O1394" i="1"/>
  <c r="P1394" i="1" s="1"/>
  <c r="J1394" i="1"/>
  <c r="I1394" i="1"/>
  <c r="F1394" i="1"/>
  <c r="O1385" i="1"/>
  <c r="P1385" i="1" s="1"/>
  <c r="J1385" i="1"/>
  <c r="I1385" i="1"/>
  <c r="F1385" i="1"/>
  <c r="O1384" i="1"/>
  <c r="Q1384" i="1" s="1"/>
  <c r="J1384" i="1"/>
  <c r="I1384" i="1"/>
  <c r="F1384" i="1"/>
  <c r="O1383" i="1"/>
  <c r="Q1383" i="1" s="1"/>
  <c r="J1383" i="1"/>
  <c r="I1383" i="1"/>
  <c r="F1383" i="1"/>
  <c r="O1381" i="1"/>
  <c r="Q1381" i="1" s="1"/>
  <c r="J1381" i="1"/>
  <c r="I1381" i="1"/>
  <c r="F1381" i="1"/>
  <c r="O1380" i="1"/>
  <c r="P1380" i="1" s="1"/>
  <c r="J1380" i="1"/>
  <c r="I1380" i="1"/>
  <c r="F1380" i="1"/>
  <c r="O1379" i="1"/>
  <c r="Q1379" i="1" s="1"/>
  <c r="J1379" i="1"/>
  <c r="I1379" i="1"/>
  <c r="F1379" i="1"/>
  <c r="Q1377" i="1"/>
  <c r="P1377" i="1"/>
  <c r="J1377" i="1"/>
  <c r="I1377" i="1"/>
  <c r="F1377" i="1"/>
  <c r="O1375" i="1"/>
  <c r="Q1375" i="1" s="1"/>
  <c r="J1375" i="1"/>
  <c r="I1375" i="1"/>
  <c r="F1375" i="1"/>
  <c r="O1374" i="1"/>
  <c r="J1374" i="1"/>
  <c r="I1374" i="1"/>
  <c r="F1374" i="1"/>
  <c r="O1373" i="1"/>
  <c r="P1373" i="1" s="1"/>
  <c r="J1373" i="1"/>
  <c r="I1373" i="1"/>
  <c r="F1373" i="1"/>
  <c r="O1367" i="1"/>
  <c r="P1367" i="1" s="1"/>
  <c r="J1367" i="1"/>
  <c r="I1367" i="1"/>
  <c r="F1367" i="1"/>
  <c r="O1366" i="1"/>
  <c r="Q1366" i="1" s="1"/>
  <c r="J1366" i="1"/>
  <c r="I1366" i="1"/>
  <c r="F1366" i="1"/>
  <c r="O1365" i="1"/>
  <c r="P1365" i="1" s="1"/>
  <c r="J1365" i="1"/>
  <c r="I1365" i="1"/>
  <c r="F1365" i="1"/>
  <c r="O1363" i="1"/>
  <c r="Q1363" i="1" s="1"/>
  <c r="J1363" i="1"/>
  <c r="I1363" i="1"/>
  <c r="F1363" i="1"/>
  <c r="O1362" i="1"/>
  <c r="P1362" i="1" s="1"/>
  <c r="J1362" i="1"/>
  <c r="I1362" i="1"/>
  <c r="F1362" i="1"/>
  <c r="O1361" i="1"/>
  <c r="Q1361" i="1" s="1"/>
  <c r="J1361" i="1"/>
  <c r="I1361" i="1"/>
  <c r="F1361" i="1"/>
  <c r="O1355" i="1"/>
  <c r="P1355" i="1" s="1"/>
  <c r="J1355" i="1"/>
  <c r="I1355" i="1"/>
  <c r="F1355" i="1"/>
  <c r="O1354" i="1"/>
  <c r="J1354" i="1"/>
  <c r="I1354" i="1"/>
  <c r="F1354" i="1"/>
  <c r="O1353" i="1"/>
  <c r="P1353" i="1" s="1"/>
  <c r="J1353" i="1"/>
  <c r="I1353" i="1"/>
  <c r="F1353" i="1"/>
  <c r="O1351" i="1"/>
  <c r="J1351" i="1"/>
  <c r="I1351" i="1"/>
  <c r="F1351" i="1"/>
  <c r="O1350" i="1"/>
  <c r="Q1350" i="1" s="1"/>
  <c r="J1350" i="1"/>
  <c r="I1350" i="1"/>
  <c r="F1350" i="1"/>
  <c r="O1349" i="1"/>
  <c r="J1349" i="1"/>
  <c r="I1349" i="1"/>
  <c r="F1349" i="1"/>
  <c r="O1347" i="1"/>
  <c r="P1347" i="1" s="1"/>
  <c r="J1347" i="1"/>
  <c r="I1347" i="1"/>
  <c r="F1347" i="1"/>
  <c r="O1346" i="1"/>
  <c r="J1346" i="1"/>
  <c r="I1346" i="1"/>
  <c r="F1346" i="1"/>
  <c r="O1345" i="1"/>
  <c r="P1345" i="1" s="1"/>
  <c r="J1345" i="1"/>
  <c r="I1345" i="1"/>
  <c r="F1345" i="1"/>
  <c r="J1341" i="1"/>
  <c r="I1341" i="1"/>
  <c r="F1341" i="1"/>
  <c r="O1335" i="1"/>
  <c r="J1335" i="1"/>
  <c r="I1335" i="1"/>
  <c r="F1335" i="1"/>
  <c r="O1334" i="1"/>
  <c r="Q1334" i="1" s="1"/>
  <c r="J1334" i="1"/>
  <c r="I1334" i="1"/>
  <c r="F1334" i="1"/>
  <c r="O1333" i="1"/>
  <c r="J1333" i="1"/>
  <c r="I1333" i="1"/>
  <c r="F1333" i="1"/>
  <c r="O1331" i="1"/>
  <c r="Q1331" i="1" s="1"/>
  <c r="J1331" i="1"/>
  <c r="I1331" i="1"/>
  <c r="F1331" i="1"/>
  <c r="O1330" i="1"/>
  <c r="J1330" i="1"/>
  <c r="I1330" i="1"/>
  <c r="F1330" i="1"/>
  <c r="O1329" i="1"/>
  <c r="Q1329" i="1" s="1"/>
  <c r="J1329" i="1"/>
  <c r="I1329" i="1"/>
  <c r="F1329" i="1"/>
  <c r="O1323" i="1"/>
  <c r="J1323" i="1"/>
  <c r="I1323" i="1"/>
  <c r="F1323" i="1"/>
  <c r="O1322" i="1"/>
  <c r="Q1322" i="1" s="1"/>
  <c r="J1322" i="1"/>
  <c r="I1322" i="1"/>
  <c r="F1322" i="1"/>
  <c r="O1321" i="1"/>
  <c r="Q1321" i="1" s="1"/>
  <c r="J1321" i="1"/>
  <c r="I1321" i="1"/>
  <c r="F1321" i="1"/>
  <c r="O1319" i="1"/>
  <c r="Q1319" i="1" s="1"/>
  <c r="J1319" i="1"/>
  <c r="I1319" i="1"/>
  <c r="F1319" i="1"/>
  <c r="O1318" i="1"/>
  <c r="Q1318" i="1" s="1"/>
  <c r="J1318" i="1"/>
  <c r="I1318" i="1"/>
  <c r="F1318" i="1"/>
  <c r="O1317" i="1"/>
  <c r="Q1317" i="1" s="1"/>
  <c r="J1317" i="1"/>
  <c r="I1317" i="1"/>
  <c r="F1317" i="1"/>
  <c r="O1313" i="1"/>
  <c r="Q1313" i="1" s="1"/>
  <c r="J1313" i="1"/>
  <c r="I1313" i="1"/>
  <c r="F1313" i="1"/>
  <c r="O1312" i="1"/>
  <c r="Q1312" i="1" s="1"/>
  <c r="J1312" i="1"/>
  <c r="I1312" i="1"/>
  <c r="F1312" i="1"/>
  <c r="O1311" i="1"/>
  <c r="J1311" i="1"/>
  <c r="I1311" i="1"/>
  <c r="F1311" i="1"/>
  <c r="O1305" i="1"/>
  <c r="J1305" i="1"/>
  <c r="I1305" i="1"/>
  <c r="F1305" i="1"/>
  <c r="O1304" i="1"/>
  <c r="Q1304" i="1" s="1"/>
  <c r="J1304" i="1"/>
  <c r="I1304" i="1"/>
  <c r="F1304" i="1"/>
  <c r="O1303" i="1"/>
  <c r="J1303" i="1"/>
  <c r="I1303" i="1"/>
  <c r="F1303" i="1"/>
  <c r="O1301" i="1"/>
  <c r="Q1301" i="1" s="1"/>
  <c r="J1301" i="1"/>
  <c r="I1301" i="1"/>
  <c r="F1301" i="1"/>
  <c r="O1300" i="1"/>
  <c r="J1300" i="1"/>
  <c r="I1300" i="1"/>
  <c r="F1300" i="1"/>
  <c r="O1299" i="1"/>
  <c r="Q1299" i="1" s="1"/>
  <c r="J1299" i="1"/>
  <c r="I1299" i="1"/>
  <c r="F1299" i="1"/>
  <c r="O1297" i="1"/>
  <c r="J1297" i="1"/>
  <c r="I1297" i="1"/>
  <c r="F1297" i="1"/>
  <c r="O1291" i="1"/>
  <c r="Q1291" i="1" s="1"/>
  <c r="J1291" i="1"/>
  <c r="I1291" i="1"/>
  <c r="F1291" i="1"/>
  <c r="O1290" i="1"/>
  <c r="P1290" i="1" s="1"/>
  <c r="J1290" i="1"/>
  <c r="I1290" i="1"/>
  <c r="F1290" i="1"/>
  <c r="O1289" i="1"/>
  <c r="Q1289" i="1" s="1"/>
  <c r="J1289" i="1"/>
  <c r="I1289" i="1"/>
  <c r="F1289" i="1"/>
  <c r="O1287" i="1"/>
  <c r="Q1287" i="1" s="1"/>
  <c r="J1287" i="1"/>
  <c r="I1287" i="1"/>
  <c r="F1287" i="1"/>
  <c r="O1286" i="1"/>
  <c r="Q1286" i="1" s="1"/>
  <c r="J1286" i="1"/>
  <c r="I1286" i="1"/>
  <c r="F1286" i="1"/>
  <c r="O1285" i="1"/>
  <c r="P1285" i="1" s="1"/>
  <c r="J1285" i="1"/>
  <c r="I1285" i="1"/>
  <c r="F1285" i="1"/>
  <c r="O1283" i="1"/>
  <c r="Q1283" i="1" s="1"/>
  <c r="J1283" i="1"/>
  <c r="I1283" i="1"/>
  <c r="F1283" i="1"/>
  <c r="O1282" i="1"/>
  <c r="O1294" i="1" s="1"/>
  <c r="J1282" i="1"/>
  <c r="I1282" i="1"/>
  <c r="F1282" i="1"/>
  <c r="O1281" i="1"/>
  <c r="Q1281" i="1" s="1"/>
  <c r="J1281" i="1"/>
  <c r="I1281" i="1"/>
  <c r="F1281" i="1"/>
  <c r="O1275" i="1"/>
  <c r="P1275" i="1" s="1"/>
  <c r="J1275" i="1"/>
  <c r="I1275" i="1"/>
  <c r="F1275" i="1"/>
  <c r="O1274" i="1"/>
  <c r="J1274" i="1"/>
  <c r="I1274" i="1"/>
  <c r="F1274" i="1"/>
  <c r="O1273" i="1"/>
  <c r="P1273" i="1" s="1"/>
  <c r="J1273" i="1"/>
  <c r="I1273" i="1"/>
  <c r="F1273" i="1"/>
  <c r="O1271" i="1"/>
  <c r="J1271" i="1"/>
  <c r="I1271" i="1"/>
  <c r="F1271" i="1"/>
  <c r="O1270" i="1"/>
  <c r="P1270" i="1" s="1"/>
  <c r="J1270" i="1"/>
  <c r="I1270" i="1"/>
  <c r="F1270" i="1"/>
  <c r="O1269" i="1"/>
  <c r="J1269" i="1"/>
  <c r="I1269" i="1"/>
  <c r="F1269" i="1"/>
  <c r="O1263" i="1"/>
  <c r="Q1263" i="1" s="1"/>
  <c r="J1263" i="1"/>
  <c r="I1263" i="1"/>
  <c r="F1263" i="1"/>
  <c r="O1262" i="1"/>
  <c r="P1262" i="1" s="1"/>
  <c r="J1262" i="1"/>
  <c r="I1262" i="1"/>
  <c r="F1262" i="1"/>
  <c r="O1261" i="1"/>
  <c r="Q1261" i="1" s="1"/>
  <c r="J1261" i="1"/>
  <c r="I1261" i="1"/>
  <c r="F1261" i="1"/>
  <c r="O1259" i="1"/>
  <c r="O1267" i="1" s="1"/>
  <c r="J1259" i="1"/>
  <c r="I1259" i="1"/>
  <c r="F1259" i="1"/>
  <c r="O1258" i="1"/>
  <c r="J1258" i="1"/>
  <c r="I1258" i="1"/>
  <c r="F1258" i="1"/>
  <c r="O1257" i="1"/>
  <c r="P1257" i="1" s="1"/>
  <c r="J1257" i="1"/>
  <c r="I1257" i="1"/>
  <c r="F1257" i="1"/>
  <c r="O1255" i="1"/>
  <c r="Q1255" i="1" s="1"/>
  <c r="J1255" i="1"/>
  <c r="I1255" i="1"/>
  <c r="O1249" i="1"/>
  <c r="P1249" i="1" s="1"/>
  <c r="J1249" i="1"/>
  <c r="I1249" i="1"/>
  <c r="F1249" i="1"/>
  <c r="O1248" i="1"/>
  <c r="Q1248" i="1" s="1"/>
  <c r="J1248" i="1"/>
  <c r="I1248" i="1"/>
  <c r="F1248" i="1"/>
  <c r="O1247" i="1"/>
  <c r="P1247" i="1" s="1"/>
  <c r="J1247" i="1"/>
  <c r="I1247" i="1"/>
  <c r="F1247" i="1"/>
  <c r="O1245" i="1"/>
  <c r="Q1245" i="1" s="1"/>
  <c r="J1245" i="1"/>
  <c r="I1245" i="1"/>
  <c r="F1245" i="1"/>
  <c r="O1244" i="1"/>
  <c r="P1244" i="1" s="1"/>
  <c r="J1244" i="1"/>
  <c r="I1244" i="1"/>
  <c r="F1244" i="1"/>
  <c r="O1243" i="1"/>
  <c r="Q1243" i="1" s="1"/>
  <c r="J1243" i="1"/>
  <c r="I1243" i="1"/>
  <c r="F1243" i="1"/>
  <c r="O1237" i="1"/>
  <c r="P1237" i="1" s="1"/>
  <c r="J1237" i="1"/>
  <c r="I1237" i="1"/>
  <c r="F1237" i="1"/>
  <c r="O1236" i="1"/>
  <c r="J1236" i="1"/>
  <c r="I1236" i="1"/>
  <c r="F1236" i="1"/>
  <c r="O1235" i="1"/>
  <c r="P1235" i="1" s="1"/>
  <c r="J1235" i="1"/>
  <c r="I1235" i="1"/>
  <c r="F1235" i="1"/>
  <c r="O1233" i="1"/>
  <c r="J1233" i="1"/>
  <c r="I1233" i="1"/>
  <c r="F1233" i="1"/>
  <c r="O1232" i="1"/>
  <c r="P1232" i="1" s="1"/>
  <c r="J1232" i="1"/>
  <c r="I1232" i="1"/>
  <c r="F1232" i="1"/>
  <c r="O1231" i="1"/>
  <c r="J1231" i="1"/>
  <c r="I1231" i="1"/>
  <c r="F1231" i="1"/>
  <c r="O1225" i="1"/>
  <c r="Q1225" i="1" s="1"/>
  <c r="J1225" i="1"/>
  <c r="I1225" i="1"/>
  <c r="F1225" i="1"/>
  <c r="O1224" i="1"/>
  <c r="P1224" i="1" s="1"/>
  <c r="J1224" i="1"/>
  <c r="I1224" i="1"/>
  <c r="F1224" i="1"/>
  <c r="O1223" i="1"/>
  <c r="Q1223" i="1" s="1"/>
  <c r="J1223" i="1"/>
  <c r="I1223" i="1"/>
  <c r="F1223" i="1"/>
  <c r="O1221" i="1"/>
  <c r="O1229" i="1" s="1"/>
  <c r="J1221" i="1"/>
  <c r="I1221" i="1"/>
  <c r="F1221" i="1"/>
  <c r="O1220" i="1"/>
  <c r="J1220" i="1"/>
  <c r="I1220" i="1"/>
  <c r="F1220" i="1"/>
  <c r="O1219" i="1"/>
  <c r="P1219" i="1" s="1"/>
  <c r="J1219" i="1"/>
  <c r="I1219" i="1"/>
  <c r="F1219" i="1"/>
  <c r="J1217" i="1"/>
  <c r="I1217" i="1"/>
  <c r="F1217" i="1"/>
  <c r="O1211" i="1"/>
  <c r="Q1211" i="1" s="1"/>
  <c r="J1211" i="1"/>
  <c r="I1211" i="1"/>
  <c r="F1211" i="1"/>
  <c r="O1210" i="1"/>
  <c r="Q1210" i="1" s="1"/>
  <c r="J1210" i="1"/>
  <c r="I1210" i="1"/>
  <c r="F1210" i="1"/>
  <c r="O1209" i="1"/>
  <c r="Q1209" i="1" s="1"/>
  <c r="J1209" i="1"/>
  <c r="I1209" i="1"/>
  <c r="F1209" i="1"/>
  <c r="O1207" i="1"/>
  <c r="O1215" i="1" s="1"/>
  <c r="J1207" i="1"/>
  <c r="I1207" i="1"/>
  <c r="F1207" i="1"/>
  <c r="O1206" i="1"/>
  <c r="J1206" i="1"/>
  <c r="I1206" i="1"/>
  <c r="F1206" i="1"/>
  <c r="O1205" i="1"/>
  <c r="J1205" i="1"/>
  <c r="I1205" i="1"/>
  <c r="F1205" i="1"/>
  <c r="O1199" i="1"/>
  <c r="J1199" i="1"/>
  <c r="I1199" i="1"/>
  <c r="F1199" i="1"/>
  <c r="O1198" i="1"/>
  <c r="P1198" i="1" s="1"/>
  <c r="J1198" i="1"/>
  <c r="I1198" i="1"/>
  <c r="F1198" i="1"/>
  <c r="O1197" i="1"/>
  <c r="J1197" i="1"/>
  <c r="I1197" i="1"/>
  <c r="F1197" i="1"/>
  <c r="O1195" i="1"/>
  <c r="Q1195" i="1" s="1"/>
  <c r="J1195" i="1"/>
  <c r="I1195" i="1"/>
  <c r="F1195" i="1"/>
  <c r="O1194" i="1"/>
  <c r="J1194" i="1"/>
  <c r="I1194" i="1"/>
  <c r="F1194" i="1"/>
  <c r="O1193" i="1"/>
  <c r="P1193" i="1" s="1"/>
  <c r="J1193" i="1"/>
  <c r="I1193" i="1"/>
  <c r="F1193" i="1"/>
  <c r="O1187" i="1"/>
  <c r="P1187" i="1" s="1"/>
  <c r="J1187" i="1"/>
  <c r="I1187" i="1"/>
  <c r="F1187" i="1"/>
  <c r="O1186" i="1"/>
  <c r="Q1186" i="1" s="1"/>
  <c r="J1186" i="1"/>
  <c r="I1186" i="1"/>
  <c r="F1186" i="1"/>
  <c r="O1185" i="1"/>
  <c r="Q1185" i="1" s="1"/>
  <c r="J1185" i="1"/>
  <c r="I1185" i="1"/>
  <c r="F1185" i="1"/>
  <c r="O1183" i="1"/>
  <c r="Q1183" i="1" s="1"/>
  <c r="J1183" i="1"/>
  <c r="I1183" i="1"/>
  <c r="F1183" i="1"/>
  <c r="O1182" i="1"/>
  <c r="P1182" i="1" s="1"/>
  <c r="J1182" i="1"/>
  <c r="I1182" i="1"/>
  <c r="F1182" i="1"/>
  <c r="O1181" i="1"/>
  <c r="Q1181" i="1" s="1"/>
  <c r="J1181" i="1"/>
  <c r="I1181" i="1"/>
  <c r="F1181" i="1"/>
  <c r="O1175" i="1"/>
  <c r="Q1175" i="1" s="1"/>
  <c r="J1175" i="1"/>
  <c r="I1175" i="1"/>
  <c r="F1175" i="1"/>
  <c r="O1174" i="1"/>
  <c r="J1174" i="1"/>
  <c r="I1174" i="1"/>
  <c r="F1174" i="1"/>
  <c r="O1173" i="1"/>
  <c r="Q1173" i="1" s="1"/>
  <c r="J1173" i="1"/>
  <c r="I1173" i="1"/>
  <c r="F1173" i="1"/>
  <c r="O1171" i="1"/>
  <c r="J1171" i="1"/>
  <c r="I1171" i="1"/>
  <c r="F1171" i="1"/>
  <c r="O1170" i="1"/>
  <c r="P1170" i="1" s="1"/>
  <c r="J1170" i="1"/>
  <c r="I1170" i="1"/>
  <c r="F1170" i="1"/>
  <c r="O1169" i="1"/>
  <c r="J1169" i="1"/>
  <c r="I1169" i="1"/>
  <c r="F1169" i="1"/>
  <c r="O1163" i="1"/>
  <c r="Q1163" i="1" s="1"/>
  <c r="J1163" i="1"/>
  <c r="I1163" i="1"/>
  <c r="F1163" i="1"/>
  <c r="O1162" i="1"/>
  <c r="Q1162" i="1" s="1"/>
  <c r="J1162" i="1"/>
  <c r="I1162" i="1"/>
  <c r="F1162" i="1"/>
  <c r="O1161" i="1"/>
  <c r="Q1161" i="1" s="1"/>
  <c r="J1161" i="1"/>
  <c r="I1161" i="1"/>
  <c r="F1161" i="1"/>
  <c r="O1159" i="1"/>
  <c r="Q1159" i="1" s="1"/>
  <c r="J1159" i="1"/>
  <c r="I1159" i="1"/>
  <c r="F1159" i="1"/>
  <c r="O1158" i="1"/>
  <c r="Q1158" i="1" s="1"/>
  <c r="J1158" i="1"/>
  <c r="I1158" i="1"/>
  <c r="F1158" i="1"/>
  <c r="O1157" i="1"/>
  <c r="Q1157" i="1" s="1"/>
  <c r="J1157" i="1"/>
  <c r="I1157" i="1"/>
  <c r="F1157" i="1"/>
  <c r="O1155" i="1"/>
  <c r="Q1155" i="1" s="1"/>
  <c r="J1155" i="1"/>
  <c r="I1155" i="1"/>
  <c r="F1155" i="1"/>
  <c r="O1154" i="1"/>
  <c r="P1154" i="1" s="1"/>
  <c r="J1154" i="1"/>
  <c r="I1154" i="1"/>
  <c r="F1154" i="1"/>
  <c r="O1153" i="1"/>
  <c r="Q1153" i="1" s="1"/>
  <c r="J1153" i="1"/>
  <c r="I1153" i="1"/>
  <c r="F1153" i="1"/>
  <c r="O1147" i="1"/>
  <c r="Q1147" i="1" s="1"/>
  <c r="J1147" i="1"/>
  <c r="I1147" i="1"/>
  <c r="F1147" i="1"/>
  <c r="O1146" i="1"/>
  <c r="J1146" i="1"/>
  <c r="I1146" i="1"/>
  <c r="F1146" i="1"/>
  <c r="O1145" i="1"/>
  <c r="P1145" i="1" s="1"/>
  <c r="J1145" i="1"/>
  <c r="I1145" i="1"/>
  <c r="F1145" i="1"/>
  <c r="O1143" i="1"/>
  <c r="J1143" i="1"/>
  <c r="I1143" i="1"/>
  <c r="F1143" i="1"/>
  <c r="O1142" i="1"/>
  <c r="J1142" i="1"/>
  <c r="I1142" i="1"/>
  <c r="F1142" i="1"/>
  <c r="O1141" i="1"/>
  <c r="J1141" i="1"/>
  <c r="I1141" i="1"/>
  <c r="F1141" i="1"/>
  <c r="O1135" i="1"/>
  <c r="J1135" i="1"/>
  <c r="I1135" i="1"/>
  <c r="F1135" i="1"/>
  <c r="O1134" i="1"/>
  <c r="P1134" i="1" s="1"/>
  <c r="J1134" i="1"/>
  <c r="I1134" i="1"/>
  <c r="F1134" i="1"/>
  <c r="O1133" i="1"/>
  <c r="J1133" i="1"/>
  <c r="I1133" i="1"/>
  <c r="F1133" i="1"/>
  <c r="O1131" i="1"/>
  <c r="O1139" i="1" s="1"/>
  <c r="J1131" i="1"/>
  <c r="I1131" i="1"/>
  <c r="F1131" i="1"/>
  <c r="O1130" i="1"/>
  <c r="J1130" i="1"/>
  <c r="I1130" i="1"/>
  <c r="F1130" i="1"/>
  <c r="O1129" i="1"/>
  <c r="P1129" i="1" s="1"/>
  <c r="J1129" i="1"/>
  <c r="I1129" i="1"/>
  <c r="F1129" i="1"/>
  <c r="J1123" i="1"/>
  <c r="H1123" i="1"/>
  <c r="G1123" i="1"/>
  <c r="F1123" i="1"/>
  <c r="J1122" i="1"/>
  <c r="H1122" i="1"/>
  <c r="G1122" i="1"/>
  <c r="F1122" i="1"/>
  <c r="J1121" i="1"/>
  <c r="H1121" i="1"/>
  <c r="G1121" i="1"/>
  <c r="F1121" i="1"/>
  <c r="J1119" i="1"/>
  <c r="H1119" i="1"/>
  <c r="G1119" i="1"/>
  <c r="E1119" i="1"/>
  <c r="F1119" i="1" s="1"/>
  <c r="O1118" i="1"/>
  <c r="Q1118" i="1" s="1"/>
  <c r="J1118" i="1"/>
  <c r="I1118" i="1"/>
  <c r="F1118" i="1"/>
  <c r="J1117" i="1"/>
  <c r="H1117" i="1"/>
  <c r="G1117" i="1"/>
  <c r="E1117" i="1"/>
  <c r="F1117" i="1" s="1"/>
  <c r="O1111" i="1"/>
  <c r="P1111" i="1" s="1"/>
  <c r="J1111" i="1"/>
  <c r="I1111" i="1"/>
  <c r="F1111" i="1"/>
  <c r="O1110" i="1"/>
  <c r="J1110" i="1"/>
  <c r="I1110" i="1"/>
  <c r="F1110" i="1"/>
  <c r="O1109" i="1"/>
  <c r="Q1109" i="1" s="1"/>
  <c r="J1109" i="1"/>
  <c r="I1109" i="1"/>
  <c r="F1109" i="1"/>
  <c r="O1107" i="1"/>
  <c r="O1115" i="1" s="1"/>
  <c r="J1107" i="1"/>
  <c r="I1107" i="1"/>
  <c r="F1107" i="1"/>
  <c r="O1106" i="1"/>
  <c r="Q1106" i="1" s="1"/>
  <c r="J1106" i="1"/>
  <c r="I1106" i="1"/>
  <c r="F1106" i="1"/>
  <c r="O1105" i="1"/>
  <c r="J1105" i="1"/>
  <c r="I1105" i="1"/>
  <c r="F1105" i="1"/>
  <c r="O1099" i="1"/>
  <c r="Q1099" i="1" s="1"/>
  <c r="J1099" i="1"/>
  <c r="I1099" i="1"/>
  <c r="F1099" i="1"/>
  <c r="O1098" i="1"/>
  <c r="Q1098" i="1" s="1"/>
  <c r="J1098" i="1"/>
  <c r="I1098" i="1"/>
  <c r="F1098" i="1"/>
  <c r="O1097" i="1"/>
  <c r="Q1097" i="1" s="1"/>
  <c r="J1097" i="1"/>
  <c r="I1097" i="1"/>
  <c r="F1097" i="1"/>
  <c r="O1095" i="1"/>
  <c r="J1095" i="1"/>
  <c r="I1095" i="1"/>
  <c r="F1095" i="1"/>
  <c r="O1094" i="1"/>
  <c r="Q1094" i="1" s="1"/>
  <c r="Q1102" i="1" s="1"/>
  <c r="J1094" i="1"/>
  <c r="I1094" i="1"/>
  <c r="F1094" i="1"/>
  <c r="O1093" i="1"/>
  <c r="Q1093" i="1" s="1"/>
  <c r="J1093" i="1"/>
  <c r="I1093" i="1"/>
  <c r="F1093" i="1"/>
  <c r="O1087" i="1"/>
  <c r="J1087" i="1"/>
  <c r="I1087" i="1"/>
  <c r="F1087" i="1"/>
  <c r="O1086" i="1"/>
  <c r="Q1086" i="1" s="1"/>
  <c r="J1086" i="1"/>
  <c r="I1086" i="1"/>
  <c r="F1086" i="1"/>
  <c r="O1085" i="1"/>
  <c r="J1085" i="1"/>
  <c r="I1085" i="1"/>
  <c r="F1085" i="1"/>
  <c r="O1083" i="1"/>
  <c r="O1091" i="1" s="1"/>
  <c r="J1083" i="1"/>
  <c r="I1083" i="1"/>
  <c r="F1083" i="1"/>
  <c r="O1082" i="1"/>
  <c r="J1082" i="1"/>
  <c r="I1082" i="1"/>
  <c r="F1082" i="1"/>
  <c r="O1081" i="1"/>
  <c r="Q1081" i="1" s="1"/>
  <c r="J1081" i="1"/>
  <c r="I1081" i="1"/>
  <c r="F1081" i="1"/>
  <c r="O1075" i="1"/>
  <c r="Q1075" i="1" s="1"/>
  <c r="J1075" i="1"/>
  <c r="I1075" i="1"/>
  <c r="F1075" i="1"/>
  <c r="O1074" i="1"/>
  <c r="Q1074" i="1" s="1"/>
  <c r="J1074" i="1"/>
  <c r="I1074" i="1"/>
  <c r="F1074" i="1"/>
  <c r="O1073" i="1"/>
  <c r="J1073" i="1"/>
  <c r="I1073" i="1"/>
  <c r="F1073" i="1"/>
  <c r="O1071" i="1"/>
  <c r="Q1071" i="1" s="1"/>
  <c r="J1071" i="1"/>
  <c r="I1071" i="1"/>
  <c r="F1071" i="1"/>
  <c r="O1070" i="1"/>
  <c r="Q1070" i="1" s="1"/>
  <c r="J1070" i="1"/>
  <c r="I1070" i="1"/>
  <c r="F1070" i="1"/>
  <c r="O1069" i="1"/>
  <c r="P1069" i="1" s="1"/>
  <c r="J1069" i="1"/>
  <c r="I1069" i="1"/>
  <c r="F1069" i="1"/>
  <c r="O1067" i="1"/>
  <c r="Q1067" i="1" s="1"/>
  <c r="J1067" i="1"/>
  <c r="I1067" i="1"/>
  <c r="F1067" i="1"/>
  <c r="O1066" i="1"/>
  <c r="Q1066" i="1" s="1"/>
  <c r="J1066" i="1"/>
  <c r="I1066" i="1"/>
  <c r="F1066" i="1"/>
  <c r="J1065" i="1"/>
  <c r="H1065" i="1"/>
  <c r="G1065" i="1"/>
  <c r="E1065" i="1"/>
  <c r="F1065" i="1" s="1"/>
  <c r="O1059" i="1"/>
  <c r="P1059" i="1" s="1"/>
  <c r="J1059" i="1"/>
  <c r="I1059" i="1"/>
  <c r="F1059" i="1"/>
  <c r="O1058" i="1"/>
  <c r="Q1058" i="1" s="1"/>
  <c r="J1058" i="1"/>
  <c r="I1058" i="1"/>
  <c r="F1058" i="1"/>
  <c r="O1057" i="1"/>
  <c r="Q1057" i="1" s="1"/>
  <c r="J1057" i="1"/>
  <c r="I1057" i="1"/>
  <c r="F1057" i="1"/>
  <c r="O1055" i="1"/>
  <c r="J1055" i="1"/>
  <c r="I1055" i="1"/>
  <c r="F1055" i="1"/>
  <c r="O1054" i="1"/>
  <c r="J1054" i="1"/>
  <c r="I1054" i="1"/>
  <c r="F1054" i="1"/>
  <c r="O1053" i="1"/>
  <c r="Q1053" i="1" s="1"/>
  <c r="J1053" i="1"/>
  <c r="I1053" i="1"/>
  <c r="F1053" i="1"/>
  <c r="O1047" i="1"/>
  <c r="P1047" i="1" s="1"/>
  <c r="J1047" i="1"/>
  <c r="I1047" i="1"/>
  <c r="F1047" i="1"/>
  <c r="O1046" i="1"/>
  <c r="Q1046" i="1" s="1"/>
  <c r="J1046" i="1"/>
  <c r="I1046" i="1"/>
  <c r="F1046" i="1"/>
  <c r="O1045" i="1"/>
  <c r="P1045" i="1" s="1"/>
  <c r="J1045" i="1"/>
  <c r="I1045" i="1"/>
  <c r="F1045" i="1"/>
  <c r="O1043" i="1"/>
  <c r="J1043" i="1"/>
  <c r="I1043" i="1"/>
  <c r="F1043" i="1"/>
  <c r="O1042" i="1"/>
  <c r="Q1042" i="1" s="1"/>
  <c r="Q1050" i="1" s="1"/>
  <c r="J1042" i="1"/>
  <c r="I1042" i="1"/>
  <c r="F1042" i="1"/>
  <c r="O1041" i="1"/>
  <c r="P1041" i="1" s="1"/>
  <c r="P1049" i="1" s="1"/>
  <c r="J1041" i="1"/>
  <c r="I1041" i="1"/>
  <c r="F1041" i="1"/>
  <c r="O1035" i="1"/>
  <c r="Q1035" i="1" s="1"/>
  <c r="J1035" i="1"/>
  <c r="I1035" i="1"/>
  <c r="F1035" i="1"/>
  <c r="O1034" i="1"/>
  <c r="P1034" i="1" s="1"/>
  <c r="J1034" i="1"/>
  <c r="I1034" i="1"/>
  <c r="F1034" i="1"/>
  <c r="O1033" i="1"/>
  <c r="Q1033" i="1" s="1"/>
  <c r="J1033" i="1"/>
  <c r="I1033" i="1"/>
  <c r="F1033" i="1"/>
  <c r="J1031" i="1"/>
  <c r="H1031" i="1"/>
  <c r="G1031" i="1"/>
  <c r="E1031" i="1"/>
  <c r="F1031" i="1" s="1"/>
  <c r="O1030" i="1"/>
  <c r="Q1030" i="1" s="1"/>
  <c r="J1030" i="1"/>
  <c r="I1030" i="1"/>
  <c r="F1030" i="1"/>
  <c r="O1029" i="1"/>
  <c r="P1029" i="1" s="1"/>
  <c r="J1029" i="1"/>
  <c r="I1029" i="1"/>
  <c r="F1029" i="1"/>
  <c r="J1023" i="1"/>
  <c r="H1023" i="1"/>
  <c r="G1023" i="1"/>
  <c r="E1023" i="1"/>
  <c r="F1023" i="1" s="1"/>
  <c r="J1022" i="1"/>
  <c r="H1022" i="1"/>
  <c r="G1022" i="1"/>
  <c r="E1022" i="1"/>
  <c r="F1022" i="1" s="1"/>
  <c r="J1021" i="1"/>
  <c r="H1021" i="1"/>
  <c r="G1021" i="1"/>
  <c r="E1021" i="1"/>
  <c r="F1021" i="1" s="1"/>
  <c r="J1019" i="1"/>
  <c r="H1019" i="1"/>
  <c r="G1019" i="1"/>
  <c r="E1019" i="1"/>
  <c r="F1019" i="1" s="1"/>
  <c r="O1018" i="1"/>
  <c r="Q1018" i="1" s="1"/>
  <c r="J1018" i="1"/>
  <c r="I1018" i="1"/>
  <c r="F1018" i="1"/>
  <c r="O1017" i="1"/>
  <c r="P1017" i="1" s="1"/>
  <c r="J1017" i="1"/>
  <c r="I1017" i="1"/>
  <c r="F1017" i="1"/>
  <c r="O1011" i="1"/>
  <c r="P1011" i="1" s="1"/>
  <c r="J1011" i="1"/>
  <c r="I1011" i="1"/>
  <c r="F1011" i="1"/>
  <c r="O1010" i="1"/>
  <c r="J1010" i="1"/>
  <c r="I1010" i="1"/>
  <c r="F1010" i="1"/>
  <c r="J1009" i="1"/>
  <c r="H1009" i="1"/>
  <c r="G1009" i="1"/>
  <c r="E1009" i="1"/>
  <c r="F1009" i="1" s="1"/>
  <c r="O1007" i="1"/>
  <c r="P1007" i="1" s="1"/>
  <c r="J1007" i="1"/>
  <c r="I1007" i="1"/>
  <c r="F1007" i="1"/>
  <c r="O1006" i="1"/>
  <c r="Q1006" i="1" s="1"/>
  <c r="J1006" i="1"/>
  <c r="I1006" i="1"/>
  <c r="F1006" i="1"/>
  <c r="O1005" i="1"/>
  <c r="P1005" i="1" s="1"/>
  <c r="J1005" i="1"/>
  <c r="I1005" i="1"/>
  <c r="F1005" i="1"/>
  <c r="O1003" i="1"/>
  <c r="P1003" i="1" s="1"/>
  <c r="P1015" i="1" s="1"/>
  <c r="J1003" i="1"/>
  <c r="I1003" i="1"/>
  <c r="F1003" i="1"/>
  <c r="O1002" i="1"/>
  <c r="Q1002" i="1" s="1"/>
  <c r="J1002" i="1"/>
  <c r="I1002" i="1"/>
  <c r="F1002" i="1"/>
  <c r="O1001" i="1"/>
  <c r="J1001" i="1"/>
  <c r="I1001" i="1"/>
  <c r="F1001" i="1"/>
  <c r="O994" i="1"/>
  <c r="P994" i="1" s="1"/>
  <c r="J994" i="1"/>
  <c r="I994" i="1"/>
  <c r="F994" i="1"/>
  <c r="O993" i="1"/>
  <c r="Q993" i="1" s="1"/>
  <c r="J993" i="1"/>
  <c r="I993" i="1"/>
  <c r="F993" i="1"/>
  <c r="O992" i="1"/>
  <c r="Q992" i="1" s="1"/>
  <c r="J992" i="1"/>
  <c r="I992" i="1"/>
  <c r="F992" i="1"/>
  <c r="O991" i="1"/>
  <c r="Q991" i="1" s="1"/>
  <c r="J991" i="1"/>
  <c r="I991" i="1"/>
  <c r="F991" i="1"/>
  <c r="O989" i="1"/>
  <c r="J989" i="1"/>
  <c r="I989" i="1"/>
  <c r="F989" i="1"/>
  <c r="O988" i="1"/>
  <c r="Q988" i="1" s="1"/>
  <c r="J988" i="1"/>
  <c r="I988" i="1"/>
  <c r="F988" i="1"/>
  <c r="O987" i="1"/>
  <c r="Q987" i="1" s="1"/>
  <c r="J987" i="1"/>
  <c r="I987" i="1"/>
  <c r="F987" i="1"/>
  <c r="O986" i="1"/>
  <c r="Q986" i="1" s="1"/>
  <c r="J986" i="1"/>
  <c r="I986" i="1"/>
  <c r="F986" i="1"/>
  <c r="O979" i="1"/>
  <c r="P979" i="1" s="1"/>
  <c r="J979" i="1"/>
  <c r="I979" i="1"/>
  <c r="F979" i="1"/>
  <c r="O978" i="1"/>
  <c r="Q978" i="1" s="1"/>
  <c r="J978" i="1"/>
  <c r="I978" i="1"/>
  <c r="F978" i="1"/>
  <c r="O977" i="1"/>
  <c r="Q977" i="1" s="1"/>
  <c r="J977" i="1"/>
  <c r="I977" i="1"/>
  <c r="F977" i="1"/>
  <c r="O976" i="1"/>
  <c r="Q976" i="1" s="1"/>
  <c r="J976" i="1"/>
  <c r="I976" i="1"/>
  <c r="F976" i="1"/>
  <c r="O974" i="1"/>
  <c r="O984" i="1" s="1"/>
  <c r="J974" i="1"/>
  <c r="I974" i="1"/>
  <c r="F974" i="1"/>
  <c r="O973" i="1"/>
  <c r="Q973" i="1" s="1"/>
  <c r="J973" i="1"/>
  <c r="I973" i="1"/>
  <c r="F973" i="1"/>
  <c r="O972" i="1"/>
  <c r="Q972" i="1" s="1"/>
  <c r="J972" i="1"/>
  <c r="I972" i="1"/>
  <c r="F972" i="1"/>
  <c r="O971" i="1"/>
  <c r="Q971" i="1" s="1"/>
  <c r="J971" i="1"/>
  <c r="I971" i="1"/>
  <c r="F971" i="1"/>
  <c r="O964" i="1"/>
  <c r="Q964" i="1" s="1"/>
  <c r="J964" i="1"/>
  <c r="I964" i="1"/>
  <c r="F964" i="1"/>
  <c r="O963" i="1"/>
  <c r="Q963" i="1" s="1"/>
  <c r="J963" i="1"/>
  <c r="I963" i="1"/>
  <c r="F963" i="1"/>
  <c r="O962" i="1"/>
  <c r="P962" i="1" s="1"/>
  <c r="J962" i="1"/>
  <c r="I962" i="1"/>
  <c r="F962" i="1"/>
  <c r="O961" i="1"/>
  <c r="Q961" i="1" s="1"/>
  <c r="J961" i="1"/>
  <c r="I961" i="1"/>
  <c r="F961" i="1"/>
  <c r="O959" i="1"/>
  <c r="Q959" i="1" s="1"/>
  <c r="J959" i="1"/>
  <c r="I959" i="1"/>
  <c r="F959" i="1"/>
  <c r="O958" i="1"/>
  <c r="Q958" i="1" s="1"/>
  <c r="J958" i="1"/>
  <c r="I958" i="1"/>
  <c r="O957" i="1"/>
  <c r="J957" i="1"/>
  <c r="I957" i="1"/>
  <c r="F957" i="1"/>
  <c r="O956" i="1"/>
  <c r="J956" i="1"/>
  <c r="I956" i="1"/>
  <c r="J949" i="1"/>
  <c r="H949" i="1"/>
  <c r="E949" i="1"/>
  <c r="F949" i="1" s="1"/>
  <c r="O948" i="1"/>
  <c r="Q948" i="1" s="1"/>
  <c r="J948" i="1"/>
  <c r="I948" i="1"/>
  <c r="F948" i="1"/>
  <c r="O947" i="1"/>
  <c r="Q947" i="1" s="1"/>
  <c r="J947" i="1"/>
  <c r="I947" i="1"/>
  <c r="F947" i="1"/>
  <c r="O946" i="1"/>
  <c r="Q946" i="1" s="1"/>
  <c r="J946" i="1"/>
  <c r="I946" i="1"/>
  <c r="F946" i="1"/>
  <c r="O944" i="1"/>
  <c r="P944" i="1" s="1"/>
  <c r="J944" i="1"/>
  <c r="I944" i="1"/>
  <c r="F944" i="1"/>
  <c r="O943" i="1"/>
  <c r="Q943" i="1" s="1"/>
  <c r="J943" i="1"/>
  <c r="I943" i="1"/>
  <c r="F943" i="1"/>
  <c r="O942" i="1"/>
  <c r="O952" i="1" s="1"/>
  <c r="J942" i="1"/>
  <c r="I942" i="1"/>
  <c r="F942" i="1"/>
  <c r="O941" i="1"/>
  <c r="Q941" i="1" s="1"/>
  <c r="Q951" i="1" s="1"/>
  <c r="J941" i="1"/>
  <c r="I941" i="1"/>
  <c r="F941" i="1"/>
  <c r="O934" i="1"/>
  <c r="P934" i="1" s="1"/>
  <c r="J934" i="1"/>
  <c r="I934" i="1"/>
  <c r="F934" i="1"/>
  <c r="J933" i="1"/>
  <c r="G933" i="1"/>
  <c r="F933" i="1"/>
  <c r="J932" i="1"/>
  <c r="G932" i="1"/>
  <c r="I932" i="1" s="1"/>
  <c r="F932" i="1"/>
  <c r="J931" i="1"/>
  <c r="H931" i="1"/>
  <c r="G931" i="1"/>
  <c r="E931" i="1"/>
  <c r="F931" i="1" s="1"/>
  <c r="O929" i="1"/>
  <c r="J929" i="1"/>
  <c r="I929" i="1"/>
  <c r="F929" i="1"/>
  <c r="J928" i="1"/>
  <c r="H928" i="1"/>
  <c r="G928" i="1"/>
  <c r="E928" i="1"/>
  <c r="F928" i="1" s="1"/>
  <c r="J927" i="1"/>
  <c r="H927" i="1"/>
  <c r="G927" i="1"/>
  <c r="E927" i="1"/>
  <c r="F927" i="1" s="1"/>
  <c r="O926" i="1"/>
  <c r="J926" i="1"/>
  <c r="I926" i="1"/>
  <c r="F926" i="1"/>
  <c r="O919" i="1"/>
  <c r="P919" i="1" s="1"/>
  <c r="J919" i="1"/>
  <c r="I919" i="1"/>
  <c r="F919" i="1"/>
  <c r="O918" i="1"/>
  <c r="J918" i="1"/>
  <c r="I918" i="1"/>
  <c r="F918" i="1"/>
  <c r="O917" i="1"/>
  <c r="P917" i="1" s="1"/>
  <c r="J917" i="1"/>
  <c r="I917" i="1"/>
  <c r="F917" i="1"/>
  <c r="O916" i="1"/>
  <c r="J916" i="1"/>
  <c r="I916" i="1"/>
  <c r="F916" i="1"/>
  <c r="O914" i="1"/>
  <c r="P914" i="1" s="1"/>
  <c r="I914" i="1"/>
  <c r="F914" i="1"/>
  <c r="O913" i="1"/>
  <c r="I913" i="1"/>
  <c r="F913" i="1"/>
  <c r="O912" i="1"/>
  <c r="P912" i="1" s="1"/>
  <c r="I912" i="1"/>
  <c r="F912" i="1"/>
  <c r="O911" i="1"/>
  <c r="I911" i="1"/>
  <c r="F911" i="1"/>
  <c r="B911" i="1"/>
  <c r="O909" i="1"/>
  <c r="Q909" i="1" s="1"/>
  <c r="J909" i="1"/>
  <c r="I909" i="1"/>
  <c r="F909" i="1"/>
  <c r="O908" i="1"/>
  <c r="P908" i="1" s="1"/>
  <c r="J908" i="1"/>
  <c r="I908" i="1"/>
  <c r="F908" i="1"/>
  <c r="O907" i="1"/>
  <c r="P907" i="1" s="1"/>
  <c r="J907" i="1"/>
  <c r="I907" i="1"/>
  <c r="F907" i="1"/>
  <c r="O906" i="1"/>
  <c r="P906" i="1" s="1"/>
  <c r="J906" i="1"/>
  <c r="I906" i="1"/>
  <c r="F906" i="1"/>
  <c r="O899" i="1"/>
  <c r="Q899" i="1" s="1"/>
  <c r="J899" i="1"/>
  <c r="I899" i="1"/>
  <c r="F899" i="1"/>
  <c r="O898" i="1"/>
  <c r="Q898" i="1" s="1"/>
  <c r="J898" i="1"/>
  <c r="I898" i="1"/>
  <c r="F898" i="1"/>
  <c r="J897" i="1"/>
  <c r="H897" i="1"/>
  <c r="G897" i="1"/>
  <c r="E897" i="1"/>
  <c r="F897" i="1" s="1"/>
  <c r="O896" i="1"/>
  <c r="J896" i="1"/>
  <c r="I896" i="1"/>
  <c r="F896" i="1"/>
  <c r="O894" i="1"/>
  <c r="P894" i="1" s="1"/>
  <c r="J894" i="1"/>
  <c r="I894" i="1"/>
  <c r="F894" i="1"/>
  <c r="O893" i="1"/>
  <c r="J893" i="1"/>
  <c r="I893" i="1"/>
  <c r="F893" i="1"/>
  <c r="O892" i="1"/>
  <c r="Q892" i="1" s="1"/>
  <c r="J892" i="1"/>
  <c r="I892" i="1"/>
  <c r="F892" i="1"/>
  <c r="O891" i="1"/>
  <c r="O901" i="1" s="1"/>
  <c r="J891" i="1"/>
  <c r="I891" i="1"/>
  <c r="F891" i="1"/>
  <c r="O884" i="1"/>
  <c r="P884" i="1" s="1"/>
  <c r="J884" i="1"/>
  <c r="I884" i="1"/>
  <c r="F884" i="1"/>
  <c r="O883" i="1"/>
  <c r="J883" i="1"/>
  <c r="I883" i="1"/>
  <c r="F883" i="1"/>
  <c r="O882" i="1"/>
  <c r="P882" i="1" s="1"/>
  <c r="J882" i="1"/>
  <c r="I882" i="1"/>
  <c r="F882" i="1"/>
  <c r="O881" i="1"/>
  <c r="J881" i="1"/>
  <c r="I881" i="1"/>
  <c r="F881" i="1"/>
  <c r="J879" i="1"/>
  <c r="H879" i="1"/>
  <c r="G879" i="1"/>
  <c r="E879" i="1"/>
  <c r="F879" i="1" s="1"/>
  <c r="J878" i="1"/>
  <c r="H878" i="1"/>
  <c r="G878" i="1"/>
  <c r="E878" i="1"/>
  <c r="F878" i="1" s="1"/>
  <c r="J877" i="1"/>
  <c r="H877" i="1"/>
  <c r="G877" i="1"/>
  <c r="E877" i="1"/>
  <c r="F877" i="1" s="1"/>
  <c r="J876" i="1"/>
  <c r="H876" i="1"/>
  <c r="G876" i="1"/>
  <c r="E876" i="1"/>
  <c r="F876" i="1" s="1"/>
  <c r="O869" i="1"/>
  <c r="P869" i="1" s="1"/>
  <c r="J869" i="1"/>
  <c r="I869" i="1"/>
  <c r="F869" i="1"/>
  <c r="O868" i="1"/>
  <c r="J868" i="1"/>
  <c r="I868" i="1"/>
  <c r="F868" i="1"/>
  <c r="O867" i="1"/>
  <c r="P867" i="1" s="1"/>
  <c r="J867" i="1"/>
  <c r="I867" i="1"/>
  <c r="F867" i="1"/>
  <c r="O866" i="1"/>
  <c r="J866" i="1"/>
  <c r="I866" i="1"/>
  <c r="F866" i="1"/>
  <c r="O864" i="1"/>
  <c r="P864" i="1" s="1"/>
  <c r="J864" i="1"/>
  <c r="I864" i="1"/>
  <c r="F864" i="1"/>
  <c r="O863" i="1"/>
  <c r="J863" i="1"/>
  <c r="I863" i="1"/>
  <c r="F863" i="1"/>
  <c r="O862" i="1"/>
  <c r="P862" i="1" s="1"/>
  <c r="J862" i="1"/>
  <c r="I862" i="1"/>
  <c r="F862" i="1"/>
  <c r="O861" i="1"/>
  <c r="J861" i="1"/>
  <c r="I861" i="1"/>
  <c r="F861" i="1"/>
  <c r="O854" i="1"/>
  <c r="P854" i="1" s="1"/>
  <c r="I854" i="1"/>
  <c r="F854" i="1"/>
  <c r="O853" i="1"/>
  <c r="I853" i="1"/>
  <c r="F853" i="1"/>
  <c r="O852" i="1"/>
  <c r="P852" i="1" s="1"/>
  <c r="I852" i="1"/>
  <c r="F852" i="1"/>
  <c r="O851" i="1"/>
  <c r="I851" i="1"/>
  <c r="F851" i="1"/>
  <c r="O849" i="1"/>
  <c r="Q849" i="1" s="1"/>
  <c r="I849" i="1"/>
  <c r="F849" i="1"/>
  <c r="O848" i="1"/>
  <c r="I848" i="1"/>
  <c r="F848" i="1"/>
  <c r="O847" i="1"/>
  <c r="O857" i="1" s="1"/>
  <c r="I847" i="1"/>
  <c r="F847" i="1"/>
  <c r="O846" i="1"/>
  <c r="P846" i="1" s="1"/>
  <c r="I846" i="1"/>
  <c r="F846" i="1"/>
  <c r="B846" i="1"/>
  <c r="J847" i="1" s="1"/>
  <c r="A846" i="1"/>
  <c r="O839" i="1"/>
  <c r="Q839" i="1" s="1"/>
  <c r="J839" i="1"/>
  <c r="I839" i="1"/>
  <c r="F839" i="1"/>
  <c r="O838" i="1"/>
  <c r="P838" i="1" s="1"/>
  <c r="J838" i="1"/>
  <c r="I838" i="1"/>
  <c r="F838" i="1"/>
  <c r="O837" i="1"/>
  <c r="Q837" i="1" s="1"/>
  <c r="J837" i="1"/>
  <c r="I837" i="1"/>
  <c r="F837" i="1"/>
  <c r="O836" i="1"/>
  <c r="Q836" i="1" s="1"/>
  <c r="J836" i="1"/>
  <c r="I836" i="1"/>
  <c r="F836" i="1"/>
  <c r="O834" i="1"/>
  <c r="J834" i="1"/>
  <c r="I834" i="1"/>
  <c r="F834" i="1"/>
  <c r="O833" i="1"/>
  <c r="P833" i="1" s="1"/>
  <c r="P843" i="1" s="1"/>
  <c r="J833" i="1"/>
  <c r="I833" i="1"/>
  <c r="F833" i="1"/>
  <c r="O832" i="1"/>
  <c r="P832" i="1" s="1"/>
  <c r="J832" i="1"/>
  <c r="I832" i="1"/>
  <c r="F832" i="1"/>
  <c r="O831" i="1"/>
  <c r="Q831" i="1" s="1"/>
  <c r="J831" i="1"/>
  <c r="I831" i="1"/>
  <c r="F831" i="1"/>
  <c r="O824" i="1"/>
  <c r="O829" i="1" s="1"/>
  <c r="J824" i="1"/>
  <c r="I824" i="1"/>
  <c r="F824" i="1"/>
  <c r="O823" i="1"/>
  <c r="P823" i="1" s="1"/>
  <c r="P828" i="1" s="1"/>
  <c r="J823" i="1"/>
  <c r="I823" i="1"/>
  <c r="F823" i="1"/>
  <c r="O822" i="1"/>
  <c r="O827" i="1" s="1"/>
  <c r="J822" i="1"/>
  <c r="I822" i="1"/>
  <c r="F822" i="1"/>
  <c r="O821" i="1"/>
  <c r="O826" i="1" s="1"/>
  <c r="J821" i="1"/>
  <c r="I821" i="1"/>
  <c r="F821" i="1"/>
  <c r="J819" i="1"/>
  <c r="I819" i="1"/>
  <c r="F819" i="1"/>
  <c r="J818" i="1"/>
  <c r="I818" i="1"/>
  <c r="F818" i="1"/>
  <c r="J817" i="1"/>
  <c r="I817" i="1"/>
  <c r="F817" i="1"/>
  <c r="J816" i="1"/>
  <c r="I816" i="1"/>
  <c r="F816" i="1"/>
  <c r="J814" i="1"/>
  <c r="I814" i="1"/>
  <c r="F814" i="1"/>
  <c r="J813" i="1"/>
  <c r="I813" i="1"/>
  <c r="F813" i="1"/>
  <c r="J812" i="1"/>
  <c r="I812" i="1"/>
  <c r="F812" i="1"/>
  <c r="J811" i="1"/>
  <c r="I811" i="1"/>
  <c r="F811" i="1"/>
  <c r="Q809" i="1"/>
  <c r="P809" i="1"/>
  <c r="O809" i="1"/>
  <c r="Q808" i="1"/>
  <c r="P808" i="1"/>
  <c r="O808" i="1"/>
  <c r="Q807" i="1"/>
  <c r="P807" i="1"/>
  <c r="O807" i="1"/>
  <c r="Q806" i="1"/>
  <c r="P806" i="1"/>
  <c r="O806" i="1"/>
  <c r="J804" i="1"/>
  <c r="I804" i="1"/>
  <c r="F804" i="1"/>
  <c r="J803" i="1"/>
  <c r="I803" i="1"/>
  <c r="F803" i="1"/>
  <c r="J802" i="1"/>
  <c r="I802" i="1"/>
  <c r="F802" i="1"/>
  <c r="J801" i="1"/>
  <c r="I801" i="1"/>
  <c r="F801" i="1"/>
  <c r="J799" i="1"/>
  <c r="I799" i="1"/>
  <c r="F799" i="1"/>
  <c r="J798" i="1"/>
  <c r="I798" i="1"/>
  <c r="F798" i="1"/>
  <c r="J797" i="1"/>
  <c r="I797" i="1"/>
  <c r="F797" i="1"/>
  <c r="J796" i="1"/>
  <c r="I796" i="1"/>
  <c r="F796" i="1"/>
  <c r="Q794" i="1"/>
  <c r="P794" i="1"/>
  <c r="O794" i="1"/>
  <c r="Q793" i="1"/>
  <c r="P793" i="1"/>
  <c r="O793" i="1"/>
  <c r="Q792" i="1"/>
  <c r="P792" i="1"/>
  <c r="O792" i="1"/>
  <c r="Q791" i="1"/>
  <c r="P791" i="1"/>
  <c r="O791" i="1"/>
  <c r="H791" i="1"/>
  <c r="G791" i="1"/>
  <c r="E791" i="1"/>
  <c r="D791" i="1"/>
  <c r="J789" i="1"/>
  <c r="I789" i="1"/>
  <c r="F789" i="1"/>
  <c r="J788" i="1"/>
  <c r="I788" i="1"/>
  <c r="F788" i="1"/>
  <c r="J787" i="1"/>
  <c r="I787" i="1"/>
  <c r="F787" i="1"/>
  <c r="J786" i="1"/>
  <c r="I786" i="1"/>
  <c r="F786" i="1"/>
  <c r="J784" i="1"/>
  <c r="I784" i="1"/>
  <c r="F784" i="1"/>
  <c r="J783" i="1"/>
  <c r="I783" i="1"/>
  <c r="F783" i="1"/>
  <c r="J782" i="1"/>
  <c r="I782" i="1"/>
  <c r="F782" i="1"/>
  <c r="J781" i="1"/>
  <c r="I781" i="1"/>
  <c r="F781" i="1"/>
  <c r="H780" i="1"/>
  <c r="Q779" i="1"/>
  <c r="P779" i="1"/>
  <c r="O779" i="1"/>
  <c r="H779" i="1"/>
  <c r="Q778" i="1"/>
  <c r="P778" i="1"/>
  <c r="O778" i="1"/>
  <c r="H778" i="1"/>
  <c r="Q777" i="1"/>
  <c r="P777" i="1"/>
  <c r="O777" i="1"/>
  <c r="H777" i="1"/>
  <c r="Q776" i="1"/>
  <c r="P776" i="1"/>
  <c r="O776" i="1"/>
  <c r="H776" i="1"/>
  <c r="G776" i="1"/>
  <c r="E776" i="1"/>
  <c r="D776" i="1"/>
  <c r="J774" i="1"/>
  <c r="I774" i="1"/>
  <c r="F774" i="1"/>
  <c r="J773" i="1"/>
  <c r="I773" i="1"/>
  <c r="F773" i="1"/>
  <c r="J772" i="1"/>
  <c r="I772" i="1"/>
  <c r="F772" i="1"/>
  <c r="J771" i="1"/>
  <c r="I771" i="1"/>
  <c r="F771" i="1"/>
  <c r="J769" i="1"/>
  <c r="I769" i="1"/>
  <c r="F769" i="1"/>
  <c r="J768" i="1"/>
  <c r="I768" i="1"/>
  <c r="F768" i="1"/>
  <c r="J767" i="1"/>
  <c r="I767" i="1"/>
  <c r="F767" i="1"/>
  <c r="J766" i="1"/>
  <c r="I766" i="1"/>
  <c r="F766" i="1"/>
  <c r="Q764" i="1"/>
  <c r="P764" i="1"/>
  <c r="O764" i="1"/>
  <c r="H764" i="1"/>
  <c r="Q763" i="1"/>
  <c r="P763" i="1"/>
  <c r="O763" i="1"/>
  <c r="H763" i="1"/>
  <c r="Q762" i="1"/>
  <c r="P762" i="1"/>
  <c r="O762" i="1"/>
  <c r="H762" i="1"/>
  <c r="Q761" i="1"/>
  <c r="P761" i="1"/>
  <c r="O761" i="1"/>
  <c r="H761" i="1"/>
  <c r="H765" i="1" s="1"/>
  <c r="J759" i="1"/>
  <c r="I759" i="1"/>
  <c r="F759" i="1"/>
  <c r="J758" i="1"/>
  <c r="I758" i="1"/>
  <c r="F758" i="1"/>
  <c r="J757" i="1"/>
  <c r="I757" i="1"/>
  <c r="F757" i="1"/>
  <c r="J756" i="1"/>
  <c r="I756" i="1"/>
  <c r="F756" i="1"/>
  <c r="J754" i="1"/>
  <c r="I754" i="1"/>
  <c r="F754" i="1"/>
  <c r="J753" i="1"/>
  <c r="I753" i="1"/>
  <c r="F753" i="1"/>
  <c r="J752" i="1"/>
  <c r="I752" i="1"/>
  <c r="F752" i="1"/>
  <c r="J751" i="1"/>
  <c r="I751" i="1"/>
  <c r="F751" i="1"/>
  <c r="H749" i="1"/>
  <c r="G749" i="1"/>
  <c r="H748" i="1"/>
  <c r="G748" i="1"/>
  <c r="H747" i="1"/>
  <c r="G747" i="1"/>
  <c r="H746" i="1"/>
  <c r="G746" i="1"/>
  <c r="I744" i="1"/>
  <c r="F744" i="1"/>
  <c r="I743" i="1"/>
  <c r="F743" i="1"/>
  <c r="I742" i="1"/>
  <c r="F742" i="1"/>
  <c r="I741" i="1"/>
  <c r="F741" i="1"/>
  <c r="O739" i="1"/>
  <c r="I739" i="1"/>
  <c r="F739" i="1"/>
  <c r="O738" i="1"/>
  <c r="I738" i="1"/>
  <c r="F738" i="1"/>
  <c r="O737" i="1"/>
  <c r="P737" i="1" s="1"/>
  <c r="I737" i="1"/>
  <c r="F737" i="1"/>
  <c r="O736" i="1"/>
  <c r="I736" i="1"/>
  <c r="F736" i="1"/>
  <c r="B736" i="1"/>
  <c r="O734" i="1"/>
  <c r="P734" i="1" s="1"/>
  <c r="J734" i="1"/>
  <c r="I734" i="1"/>
  <c r="F734" i="1"/>
  <c r="O733" i="1"/>
  <c r="Q733" i="1" s="1"/>
  <c r="J733" i="1"/>
  <c r="I733" i="1"/>
  <c r="F733" i="1"/>
  <c r="O732" i="1"/>
  <c r="J732" i="1"/>
  <c r="I732" i="1"/>
  <c r="F732" i="1"/>
  <c r="O731" i="1"/>
  <c r="Q731" i="1" s="1"/>
  <c r="J731" i="1"/>
  <c r="I731" i="1"/>
  <c r="F731" i="1"/>
  <c r="H729" i="1"/>
  <c r="G729" i="1"/>
  <c r="H728" i="1"/>
  <c r="G728" i="1"/>
  <c r="H727" i="1"/>
  <c r="G727" i="1"/>
  <c r="H726" i="1"/>
  <c r="G726" i="1"/>
  <c r="O724" i="1"/>
  <c r="J724" i="1"/>
  <c r="I724" i="1"/>
  <c r="F724" i="1"/>
  <c r="O723" i="1"/>
  <c r="P723" i="1" s="1"/>
  <c r="J723" i="1"/>
  <c r="I723" i="1"/>
  <c r="F723" i="1"/>
  <c r="O722" i="1"/>
  <c r="J722" i="1"/>
  <c r="I722" i="1"/>
  <c r="F722" i="1"/>
  <c r="O721" i="1"/>
  <c r="P721" i="1" s="1"/>
  <c r="J721" i="1"/>
  <c r="I721" i="1"/>
  <c r="F721" i="1"/>
  <c r="O719" i="1"/>
  <c r="I719" i="1"/>
  <c r="F719" i="1"/>
  <c r="O718" i="1"/>
  <c r="I718" i="1"/>
  <c r="F718" i="1"/>
  <c r="O717" i="1"/>
  <c r="I717" i="1"/>
  <c r="F717" i="1"/>
  <c r="O716" i="1"/>
  <c r="P716" i="1" s="1"/>
  <c r="I716" i="1"/>
  <c r="F716" i="1"/>
  <c r="H714" i="1"/>
  <c r="G714" i="1"/>
  <c r="H713" i="1"/>
  <c r="G713" i="1"/>
  <c r="H712" i="1"/>
  <c r="G712" i="1"/>
  <c r="H711" i="1"/>
  <c r="G711" i="1"/>
  <c r="O709" i="1"/>
  <c r="P709" i="1" s="1"/>
  <c r="I709" i="1"/>
  <c r="F709" i="1"/>
  <c r="O708" i="1"/>
  <c r="I708" i="1"/>
  <c r="F708" i="1"/>
  <c r="O707" i="1"/>
  <c r="P707" i="1" s="1"/>
  <c r="I707" i="1"/>
  <c r="F707" i="1"/>
  <c r="O706" i="1"/>
  <c r="I706" i="1"/>
  <c r="F706" i="1"/>
  <c r="O704" i="1"/>
  <c r="Q704" i="1" s="1"/>
  <c r="I704" i="1"/>
  <c r="F704" i="1"/>
  <c r="O703" i="1"/>
  <c r="P703" i="1" s="1"/>
  <c r="I703" i="1"/>
  <c r="F703" i="1"/>
  <c r="O702" i="1"/>
  <c r="P702" i="1" s="1"/>
  <c r="I702" i="1"/>
  <c r="F702" i="1"/>
  <c r="O701" i="1"/>
  <c r="O711" i="1" s="1"/>
  <c r="I701" i="1"/>
  <c r="F701" i="1"/>
  <c r="H699" i="1"/>
  <c r="G699" i="1"/>
  <c r="H698" i="1"/>
  <c r="G698" i="1"/>
  <c r="H697" i="1"/>
  <c r="G697" i="1"/>
  <c r="H696" i="1"/>
  <c r="G696" i="1"/>
  <c r="O694" i="1"/>
  <c r="Q694" i="1" s="1"/>
  <c r="I694" i="1"/>
  <c r="F694" i="1"/>
  <c r="O693" i="1"/>
  <c r="P693" i="1" s="1"/>
  <c r="I693" i="1"/>
  <c r="F693" i="1"/>
  <c r="O692" i="1"/>
  <c r="Q692" i="1" s="1"/>
  <c r="I692" i="1"/>
  <c r="F692" i="1"/>
  <c r="O691" i="1"/>
  <c r="Q691" i="1" s="1"/>
  <c r="I691" i="1"/>
  <c r="F691" i="1"/>
  <c r="O689" i="1"/>
  <c r="O699" i="1" s="1"/>
  <c r="I689" i="1"/>
  <c r="F689" i="1"/>
  <c r="O688" i="1"/>
  <c r="I688" i="1"/>
  <c r="F688" i="1"/>
  <c r="O687" i="1"/>
  <c r="P687" i="1" s="1"/>
  <c r="I687" i="1"/>
  <c r="F687" i="1"/>
  <c r="O686" i="1"/>
  <c r="O696" i="1" s="1"/>
  <c r="I686" i="1"/>
  <c r="F686" i="1"/>
  <c r="H683" i="1"/>
  <c r="G683" i="1"/>
  <c r="H682" i="1"/>
  <c r="G682" i="1"/>
  <c r="H681" i="1"/>
  <c r="G681" i="1"/>
  <c r="H680" i="1"/>
  <c r="G680" i="1"/>
  <c r="O679" i="1"/>
  <c r="Q679" i="1" s="1"/>
  <c r="I679" i="1"/>
  <c r="O678" i="1"/>
  <c r="P678" i="1" s="1"/>
  <c r="I678" i="1"/>
  <c r="O677" i="1"/>
  <c r="Q677" i="1" s="1"/>
  <c r="I677" i="1"/>
  <c r="O676" i="1"/>
  <c r="I676" i="1"/>
  <c r="O674" i="1"/>
  <c r="O684" i="1" s="1"/>
  <c r="I674" i="1"/>
  <c r="O673" i="1"/>
  <c r="P673" i="1" s="1"/>
  <c r="I673" i="1"/>
  <c r="O672" i="1"/>
  <c r="I672" i="1"/>
  <c r="O671" i="1"/>
  <c r="Q671" i="1" s="1"/>
  <c r="I671" i="1"/>
  <c r="H668" i="1"/>
  <c r="G668" i="1"/>
  <c r="H667" i="1"/>
  <c r="G667" i="1"/>
  <c r="H666" i="1"/>
  <c r="G666" i="1"/>
  <c r="H665" i="1"/>
  <c r="G665" i="1"/>
  <c r="O664" i="1"/>
  <c r="Q664" i="1" s="1"/>
  <c r="I664" i="1"/>
  <c r="O663" i="1"/>
  <c r="P663" i="1" s="1"/>
  <c r="I663" i="1"/>
  <c r="O662" i="1"/>
  <c r="P662" i="1" s="1"/>
  <c r="I662" i="1"/>
  <c r="O661" i="1"/>
  <c r="I661" i="1"/>
  <c r="O659" i="1"/>
  <c r="I659" i="1"/>
  <c r="O658" i="1"/>
  <c r="I658" i="1"/>
  <c r="O657" i="1"/>
  <c r="I657" i="1"/>
  <c r="O656" i="1"/>
  <c r="Q656" i="1" s="1"/>
  <c r="I656" i="1"/>
  <c r="H653" i="1"/>
  <c r="G653" i="1"/>
  <c r="H652" i="1"/>
  <c r="G652" i="1"/>
  <c r="H651" i="1"/>
  <c r="G651" i="1"/>
  <c r="H650" i="1"/>
  <c r="G650" i="1"/>
  <c r="O649" i="1"/>
  <c r="Q649" i="1" s="1"/>
  <c r="I649" i="1"/>
  <c r="O648" i="1"/>
  <c r="P648" i="1" s="1"/>
  <c r="I648" i="1"/>
  <c r="O647" i="1"/>
  <c r="Q647" i="1" s="1"/>
  <c r="I647" i="1"/>
  <c r="O646" i="1"/>
  <c r="I646" i="1"/>
  <c r="O644" i="1"/>
  <c r="I644" i="1"/>
  <c r="O643" i="1"/>
  <c r="P643" i="1" s="1"/>
  <c r="I643" i="1"/>
  <c r="O642" i="1"/>
  <c r="I642" i="1"/>
  <c r="O641" i="1"/>
  <c r="Q641" i="1" s="1"/>
  <c r="I641" i="1"/>
  <c r="O639" i="1"/>
  <c r="Q639" i="1" s="1"/>
  <c r="I639" i="1"/>
  <c r="O638" i="1"/>
  <c r="I638" i="1"/>
  <c r="O637" i="1"/>
  <c r="P637" i="1" s="1"/>
  <c r="I637" i="1"/>
  <c r="O636" i="1"/>
  <c r="P636" i="1" s="1"/>
  <c r="I636" i="1"/>
  <c r="H633" i="1"/>
  <c r="G633" i="1"/>
  <c r="H632" i="1"/>
  <c r="G632" i="1"/>
  <c r="H631" i="1"/>
  <c r="G631" i="1"/>
  <c r="H630" i="1"/>
  <c r="G630" i="1"/>
  <c r="O629" i="1"/>
  <c r="P629" i="1" s="1"/>
  <c r="I629" i="1"/>
  <c r="O628" i="1"/>
  <c r="Q628" i="1" s="1"/>
  <c r="I628" i="1"/>
  <c r="O627" i="1"/>
  <c r="I627" i="1"/>
  <c r="O626" i="1"/>
  <c r="Q626" i="1" s="1"/>
  <c r="I626" i="1"/>
  <c r="O624" i="1"/>
  <c r="P624" i="1" s="1"/>
  <c r="I624" i="1"/>
  <c r="O623" i="1"/>
  <c r="I623" i="1"/>
  <c r="O622" i="1"/>
  <c r="Q622" i="1" s="1"/>
  <c r="I622" i="1"/>
  <c r="O621" i="1"/>
  <c r="P621" i="1" s="1"/>
  <c r="I621" i="1"/>
  <c r="H618" i="1"/>
  <c r="G618" i="1"/>
  <c r="H617" i="1"/>
  <c r="G617" i="1"/>
  <c r="H616" i="1"/>
  <c r="G616" i="1"/>
  <c r="H615" i="1"/>
  <c r="G615" i="1"/>
  <c r="O614" i="1"/>
  <c r="P614" i="1" s="1"/>
  <c r="I614" i="1"/>
  <c r="O613" i="1"/>
  <c r="Q613" i="1" s="1"/>
  <c r="I613" i="1"/>
  <c r="O612" i="1"/>
  <c r="I612" i="1"/>
  <c r="O611" i="1"/>
  <c r="Q611" i="1" s="1"/>
  <c r="I611" i="1"/>
  <c r="O609" i="1"/>
  <c r="Q609" i="1" s="1"/>
  <c r="I609" i="1"/>
  <c r="O608" i="1"/>
  <c r="I608" i="1"/>
  <c r="O607" i="1"/>
  <c r="Q607" i="1" s="1"/>
  <c r="I607" i="1"/>
  <c r="O606" i="1"/>
  <c r="P606" i="1" s="1"/>
  <c r="I606" i="1"/>
  <c r="H603" i="1"/>
  <c r="G603" i="1"/>
  <c r="H602" i="1"/>
  <c r="G602" i="1"/>
  <c r="H601" i="1"/>
  <c r="G601" i="1"/>
  <c r="H600" i="1"/>
  <c r="G600" i="1"/>
  <c r="O599" i="1"/>
  <c r="P599" i="1" s="1"/>
  <c r="I599" i="1"/>
  <c r="O598" i="1"/>
  <c r="Q598" i="1" s="1"/>
  <c r="I598" i="1"/>
  <c r="O597" i="1"/>
  <c r="I597" i="1"/>
  <c r="O596" i="1"/>
  <c r="Q596" i="1" s="1"/>
  <c r="I596" i="1"/>
  <c r="O594" i="1"/>
  <c r="Q594" i="1" s="1"/>
  <c r="I594" i="1"/>
  <c r="O593" i="1"/>
  <c r="I593" i="1"/>
  <c r="O592" i="1"/>
  <c r="Q592" i="1" s="1"/>
  <c r="I592" i="1"/>
  <c r="O591" i="1"/>
  <c r="P591" i="1" s="1"/>
  <c r="I591" i="1"/>
  <c r="O589" i="1"/>
  <c r="I589" i="1"/>
  <c r="O588" i="1"/>
  <c r="Q588" i="1" s="1"/>
  <c r="I588" i="1"/>
  <c r="O587" i="1"/>
  <c r="P587" i="1" s="1"/>
  <c r="I587" i="1"/>
  <c r="O586" i="1"/>
  <c r="P586" i="1" s="1"/>
  <c r="I586" i="1"/>
  <c r="O584" i="1"/>
  <c r="Q584" i="1" s="1"/>
  <c r="I584" i="1"/>
  <c r="F584" i="1"/>
  <c r="O583" i="1"/>
  <c r="P583" i="1" s="1"/>
  <c r="I583" i="1"/>
  <c r="F583" i="1"/>
  <c r="O582" i="1"/>
  <c r="Q582" i="1" s="1"/>
  <c r="I582" i="1"/>
  <c r="F582" i="1"/>
  <c r="O581" i="1"/>
  <c r="Q581" i="1" s="1"/>
  <c r="I581" i="1"/>
  <c r="F581" i="1"/>
  <c r="H579" i="1"/>
  <c r="G579" i="1"/>
  <c r="E579" i="1"/>
  <c r="D579" i="1"/>
  <c r="O578" i="1"/>
  <c r="I578" i="1"/>
  <c r="F578" i="1"/>
  <c r="O577" i="1"/>
  <c r="I577" i="1"/>
  <c r="F577" i="1"/>
  <c r="O576" i="1"/>
  <c r="I576" i="1"/>
  <c r="F576" i="1"/>
  <c r="O575" i="1"/>
  <c r="P575" i="1" s="1"/>
  <c r="I575" i="1"/>
  <c r="F575" i="1"/>
  <c r="H573" i="1"/>
  <c r="G573" i="1"/>
  <c r="H572" i="1"/>
  <c r="G572" i="1"/>
  <c r="H571" i="1"/>
  <c r="G571" i="1"/>
  <c r="H570" i="1"/>
  <c r="G570" i="1"/>
  <c r="H569" i="1"/>
  <c r="G569" i="1"/>
  <c r="E569" i="1"/>
  <c r="D569" i="1"/>
  <c r="O568" i="1"/>
  <c r="I568" i="1"/>
  <c r="F568" i="1"/>
  <c r="O567" i="1"/>
  <c r="P567" i="1" s="1"/>
  <c r="I567" i="1"/>
  <c r="F567" i="1"/>
  <c r="O566" i="1"/>
  <c r="I566" i="1"/>
  <c r="F566" i="1"/>
  <c r="O565" i="1"/>
  <c r="P565" i="1" s="1"/>
  <c r="I565" i="1"/>
  <c r="F565" i="1"/>
  <c r="H563" i="1"/>
  <c r="G563" i="1"/>
  <c r="E563" i="1"/>
  <c r="D563" i="1"/>
  <c r="O562" i="1"/>
  <c r="I562" i="1"/>
  <c r="F562" i="1"/>
  <c r="O561" i="1"/>
  <c r="P561" i="1" s="1"/>
  <c r="I561" i="1"/>
  <c r="F561" i="1"/>
  <c r="O560" i="1"/>
  <c r="I560" i="1"/>
  <c r="F560" i="1"/>
  <c r="O559" i="1"/>
  <c r="P559" i="1" s="1"/>
  <c r="I559" i="1"/>
  <c r="F559" i="1"/>
  <c r="H557" i="1"/>
  <c r="G557" i="1"/>
  <c r="E557" i="1"/>
  <c r="D557" i="1"/>
  <c r="O556" i="1"/>
  <c r="I556" i="1"/>
  <c r="F556" i="1"/>
  <c r="O555" i="1"/>
  <c r="P555" i="1" s="1"/>
  <c r="I555" i="1"/>
  <c r="F555" i="1"/>
  <c r="O554" i="1"/>
  <c r="I554" i="1"/>
  <c r="F554" i="1"/>
  <c r="O553" i="1"/>
  <c r="P553" i="1" s="1"/>
  <c r="I553" i="1"/>
  <c r="F553" i="1"/>
  <c r="H551" i="1"/>
  <c r="G551" i="1"/>
  <c r="E551" i="1"/>
  <c r="D551" i="1"/>
  <c r="O550" i="1"/>
  <c r="I550" i="1"/>
  <c r="F550" i="1"/>
  <c r="O549" i="1"/>
  <c r="P549" i="1" s="1"/>
  <c r="I549" i="1"/>
  <c r="F549" i="1"/>
  <c r="O548" i="1"/>
  <c r="I548" i="1"/>
  <c r="F548" i="1"/>
  <c r="O547" i="1"/>
  <c r="I547" i="1"/>
  <c r="F547" i="1"/>
  <c r="H545" i="1"/>
  <c r="G545" i="1"/>
  <c r="H544" i="1"/>
  <c r="G544" i="1"/>
  <c r="H543" i="1"/>
  <c r="G543" i="1"/>
  <c r="H542" i="1"/>
  <c r="G542" i="1"/>
  <c r="H541" i="1"/>
  <c r="G541" i="1"/>
  <c r="E541" i="1"/>
  <c r="D541" i="1"/>
  <c r="O540" i="1"/>
  <c r="P540" i="1" s="1"/>
  <c r="I540" i="1"/>
  <c r="F540" i="1"/>
  <c r="O539" i="1"/>
  <c r="I539" i="1"/>
  <c r="F539" i="1"/>
  <c r="O538" i="1"/>
  <c r="P538" i="1" s="1"/>
  <c r="I538" i="1"/>
  <c r="F538" i="1"/>
  <c r="O537" i="1"/>
  <c r="I537" i="1"/>
  <c r="F537" i="1"/>
  <c r="H534" i="1"/>
  <c r="G534" i="1"/>
  <c r="E534" i="1"/>
  <c r="D534" i="1"/>
  <c r="O533" i="1"/>
  <c r="P533" i="1" s="1"/>
  <c r="I533" i="1"/>
  <c r="F533" i="1"/>
  <c r="O532" i="1"/>
  <c r="I532" i="1"/>
  <c r="F532" i="1"/>
  <c r="O531" i="1"/>
  <c r="P531" i="1" s="1"/>
  <c r="I531" i="1"/>
  <c r="F531" i="1"/>
  <c r="O530" i="1"/>
  <c r="I530" i="1"/>
  <c r="F530" i="1"/>
  <c r="H527" i="1"/>
  <c r="G527" i="1"/>
  <c r="E527" i="1"/>
  <c r="D527" i="1"/>
  <c r="O526" i="1"/>
  <c r="P526" i="1" s="1"/>
  <c r="I526" i="1"/>
  <c r="F526" i="1"/>
  <c r="O525" i="1"/>
  <c r="I525" i="1"/>
  <c r="F525" i="1"/>
  <c r="O524" i="1"/>
  <c r="P524" i="1" s="1"/>
  <c r="I524" i="1"/>
  <c r="F524" i="1"/>
  <c r="O523" i="1"/>
  <c r="I523" i="1"/>
  <c r="F523" i="1"/>
  <c r="H521" i="1"/>
  <c r="G521" i="1"/>
  <c r="E521" i="1"/>
  <c r="D521" i="1"/>
  <c r="O520" i="1"/>
  <c r="P520" i="1" s="1"/>
  <c r="I520" i="1"/>
  <c r="F520" i="1"/>
  <c r="O519" i="1"/>
  <c r="I519" i="1"/>
  <c r="F519" i="1"/>
  <c r="O518" i="1"/>
  <c r="P518" i="1" s="1"/>
  <c r="I518" i="1"/>
  <c r="F518" i="1"/>
  <c r="O517" i="1"/>
  <c r="I517" i="1"/>
  <c r="F517" i="1"/>
  <c r="H515" i="1"/>
  <c r="G515" i="1"/>
  <c r="H514" i="1"/>
  <c r="G514" i="1"/>
  <c r="H513" i="1"/>
  <c r="G513" i="1"/>
  <c r="H512" i="1"/>
  <c r="G512" i="1"/>
  <c r="H511" i="1"/>
  <c r="G511" i="1"/>
  <c r="E511" i="1"/>
  <c r="D511" i="1"/>
  <c r="O510" i="1"/>
  <c r="I510" i="1"/>
  <c r="F510" i="1"/>
  <c r="O509" i="1"/>
  <c r="P509" i="1" s="1"/>
  <c r="I509" i="1"/>
  <c r="F509" i="1"/>
  <c r="O508" i="1"/>
  <c r="I508" i="1"/>
  <c r="F508" i="1"/>
  <c r="O507" i="1"/>
  <c r="I507" i="1"/>
  <c r="F507" i="1"/>
  <c r="H505" i="1"/>
  <c r="G505" i="1"/>
  <c r="E505" i="1"/>
  <c r="D505" i="1"/>
  <c r="O504" i="1"/>
  <c r="I504" i="1"/>
  <c r="F504" i="1"/>
  <c r="O503" i="1"/>
  <c r="P503" i="1" s="1"/>
  <c r="I503" i="1"/>
  <c r="F503" i="1"/>
  <c r="O502" i="1"/>
  <c r="I502" i="1"/>
  <c r="F502" i="1"/>
  <c r="O501" i="1"/>
  <c r="P501" i="1" s="1"/>
  <c r="I501" i="1"/>
  <c r="F501" i="1"/>
  <c r="H498" i="1"/>
  <c r="G498" i="1"/>
  <c r="E498" i="1"/>
  <c r="D498" i="1"/>
  <c r="O497" i="1"/>
  <c r="I497" i="1"/>
  <c r="F497" i="1"/>
  <c r="O496" i="1"/>
  <c r="P496" i="1" s="1"/>
  <c r="I496" i="1"/>
  <c r="F496" i="1"/>
  <c r="O495" i="1"/>
  <c r="I495" i="1"/>
  <c r="F495" i="1"/>
  <c r="O494" i="1"/>
  <c r="P494" i="1" s="1"/>
  <c r="I494" i="1"/>
  <c r="F494" i="1"/>
  <c r="H492" i="1"/>
  <c r="G492" i="1"/>
  <c r="E492" i="1"/>
  <c r="D492" i="1"/>
  <c r="O491" i="1"/>
  <c r="I491" i="1"/>
  <c r="F491" i="1"/>
  <c r="O490" i="1"/>
  <c r="P490" i="1" s="1"/>
  <c r="I490" i="1"/>
  <c r="F490" i="1"/>
  <c r="O489" i="1"/>
  <c r="I489" i="1"/>
  <c r="F489" i="1"/>
  <c r="O488" i="1"/>
  <c r="P488" i="1" s="1"/>
  <c r="I488" i="1"/>
  <c r="F488" i="1"/>
  <c r="H485" i="1"/>
  <c r="G485" i="1"/>
  <c r="E485" i="1"/>
  <c r="D485" i="1"/>
  <c r="O484" i="1"/>
  <c r="I484" i="1"/>
  <c r="F484" i="1"/>
  <c r="O483" i="1"/>
  <c r="P483" i="1" s="1"/>
  <c r="I483" i="1"/>
  <c r="F483" i="1"/>
  <c r="O482" i="1"/>
  <c r="I482" i="1"/>
  <c r="F482" i="1"/>
  <c r="O481" i="1"/>
  <c r="P481" i="1" s="1"/>
  <c r="I481" i="1"/>
  <c r="F481" i="1"/>
  <c r="H477" i="1"/>
  <c r="G477" i="1"/>
  <c r="H476" i="1"/>
  <c r="G476" i="1"/>
  <c r="H475" i="1"/>
  <c r="G475" i="1"/>
  <c r="H474" i="1"/>
  <c r="G474" i="1"/>
  <c r="H472" i="1"/>
  <c r="G472" i="1"/>
  <c r="E472" i="1"/>
  <c r="D472" i="1"/>
  <c r="O471" i="1"/>
  <c r="P471" i="1" s="1"/>
  <c r="I471" i="1"/>
  <c r="F471" i="1"/>
  <c r="O470" i="1"/>
  <c r="I470" i="1"/>
  <c r="F470" i="1"/>
  <c r="O469" i="1"/>
  <c r="P469" i="1" s="1"/>
  <c r="I469" i="1"/>
  <c r="F469" i="1"/>
  <c r="O468" i="1"/>
  <c r="I468" i="1"/>
  <c r="F468" i="1"/>
  <c r="H465" i="1"/>
  <c r="G465" i="1"/>
  <c r="E465" i="1"/>
  <c r="D465" i="1"/>
  <c r="O464" i="1"/>
  <c r="P464" i="1" s="1"/>
  <c r="I464" i="1"/>
  <c r="F464" i="1"/>
  <c r="O463" i="1"/>
  <c r="I463" i="1"/>
  <c r="F463" i="1"/>
  <c r="O462" i="1"/>
  <c r="P462" i="1" s="1"/>
  <c r="I462" i="1"/>
  <c r="F462" i="1"/>
  <c r="O461" i="1"/>
  <c r="I461" i="1"/>
  <c r="F461" i="1"/>
  <c r="H458" i="1"/>
  <c r="G458" i="1"/>
  <c r="E458" i="1"/>
  <c r="D458" i="1"/>
  <c r="O457" i="1"/>
  <c r="P457" i="1" s="1"/>
  <c r="I457" i="1"/>
  <c r="F457" i="1"/>
  <c r="O456" i="1"/>
  <c r="I456" i="1"/>
  <c r="F456" i="1"/>
  <c r="O455" i="1"/>
  <c r="P455" i="1" s="1"/>
  <c r="I455" i="1"/>
  <c r="F455" i="1"/>
  <c r="O454" i="1"/>
  <c r="I454" i="1"/>
  <c r="F454" i="1"/>
  <c r="H450" i="1"/>
  <c r="G450" i="1"/>
  <c r="E450" i="1"/>
  <c r="D450" i="1"/>
  <c r="O449" i="1"/>
  <c r="P449" i="1" s="1"/>
  <c r="I449" i="1"/>
  <c r="F449" i="1"/>
  <c r="O448" i="1"/>
  <c r="I448" i="1"/>
  <c r="F448" i="1"/>
  <c r="O447" i="1"/>
  <c r="P447" i="1" s="1"/>
  <c r="I447" i="1"/>
  <c r="F447" i="1"/>
  <c r="O446" i="1"/>
  <c r="I446" i="1"/>
  <c r="F446" i="1"/>
  <c r="H443" i="1"/>
  <c r="G443" i="1"/>
  <c r="H442" i="1"/>
  <c r="G442" i="1"/>
  <c r="H441" i="1"/>
  <c r="G441" i="1"/>
  <c r="H440" i="1"/>
  <c r="G440" i="1"/>
  <c r="H438" i="1"/>
  <c r="G438" i="1"/>
  <c r="E438" i="1"/>
  <c r="D438" i="1"/>
  <c r="O437" i="1"/>
  <c r="I437" i="1"/>
  <c r="F437" i="1"/>
  <c r="O436" i="1"/>
  <c r="P436" i="1" s="1"/>
  <c r="I436" i="1"/>
  <c r="F436" i="1"/>
  <c r="O435" i="1"/>
  <c r="I435" i="1"/>
  <c r="F435" i="1"/>
  <c r="O434" i="1"/>
  <c r="Q434" i="1" s="1"/>
  <c r="I434" i="1"/>
  <c r="F434" i="1"/>
  <c r="H431" i="1"/>
  <c r="G431" i="1"/>
  <c r="E431" i="1"/>
  <c r="D431" i="1"/>
  <c r="O430" i="1"/>
  <c r="I430" i="1"/>
  <c r="F430" i="1"/>
  <c r="O429" i="1"/>
  <c r="P429" i="1" s="1"/>
  <c r="I429" i="1"/>
  <c r="F429" i="1"/>
  <c r="O428" i="1"/>
  <c r="I428" i="1"/>
  <c r="F428" i="1"/>
  <c r="O427" i="1"/>
  <c r="N83" i="3" s="1"/>
  <c r="I427" i="1"/>
  <c r="H83" i="3" s="1"/>
  <c r="F427" i="1"/>
  <c r="E83" i="3" s="1"/>
  <c r="A427" i="1"/>
  <c r="A83" i="3" s="1"/>
  <c r="A84" i="3" s="1"/>
  <c r="A88" i="3" s="1"/>
  <c r="A89" i="3" s="1"/>
  <c r="A90" i="3" s="1"/>
  <c r="A91" i="3" s="1"/>
  <c r="A95" i="3" s="1"/>
  <c r="A96" i="3" s="1"/>
  <c r="A97" i="3" s="1"/>
  <c r="A98" i="3" s="1"/>
  <c r="A99" i="3" s="1"/>
  <c r="A103" i="3" s="1"/>
  <c r="A104" i="3" s="1"/>
  <c r="A105" i="3" s="1"/>
  <c r="A106" i="3" s="1"/>
  <c r="A110" i="3" s="1"/>
  <c r="A111" i="3" s="1"/>
  <c r="A112" i="3" s="1"/>
  <c r="A113" i="3" s="1"/>
  <c r="A117" i="3" s="1"/>
  <c r="A118" i="3" s="1"/>
  <c r="A119" i="3" s="1"/>
  <c r="A120" i="3" s="1"/>
  <c r="A124" i="3" s="1"/>
  <c r="A125" i="3" s="1"/>
  <c r="A126" i="3" s="1"/>
  <c r="A130" i="3" s="1"/>
  <c r="A131" i="3" s="1"/>
  <c r="A135" i="3" s="1"/>
  <c r="A136" i="3" s="1"/>
  <c r="A137" i="3" s="1"/>
  <c r="A141" i="3" s="1"/>
  <c r="A142" i="3" s="1"/>
  <c r="A146" i="3" s="1"/>
  <c r="A147" i="3" s="1"/>
  <c r="A151" i="3" s="1"/>
  <c r="A152" i="3" s="1"/>
  <c r="A154" i="3" s="1"/>
  <c r="A155" i="3" s="1"/>
  <c r="A157" i="3" s="1"/>
  <c r="A158" i="3" s="1"/>
  <c r="A160" i="3" s="1"/>
  <c r="A161" i="3" s="1"/>
  <c r="A162" i="3" s="1"/>
  <c r="A164" i="3" s="1"/>
  <c r="A165" i="3" s="1"/>
  <c r="A167" i="3" s="1"/>
  <c r="A168" i="3" s="1"/>
  <c r="A170" i="3" s="1"/>
  <c r="A171" i="3" s="1"/>
  <c r="A173" i="3" s="1"/>
  <c r="A174" i="3" s="1"/>
  <c r="A176" i="3" s="1"/>
  <c r="A177" i="3" s="1"/>
  <c r="A179" i="3" s="1"/>
  <c r="A180" i="3" s="1"/>
  <c r="A181" i="3" s="1"/>
  <c r="A183" i="3" s="1"/>
  <c r="A184" i="3" s="1"/>
  <c r="H424" i="1"/>
  <c r="G424" i="1"/>
  <c r="E424" i="1"/>
  <c r="D424" i="1"/>
  <c r="O423" i="1"/>
  <c r="I423" i="1"/>
  <c r="F423" i="1"/>
  <c r="O422" i="1"/>
  <c r="P422" i="1" s="1"/>
  <c r="I422" i="1"/>
  <c r="F422" i="1"/>
  <c r="O421" i="1"/>
  <c r="I421" i="1"/>
  <c r="F421" i="1"/>
  <c r="O420" i="1"/>
  <c r="N82" i="3" s="1"/>
  <c r="I420" i="1"/>
  <c r="H82" i="3" s="1"/>
  <c r="F420" i="1"/>
  <c r="E82" i="3" s="1"/>
  <c r="H417" i="1"/>
  <c r="G417" i="1"/>
  <c r="E417" i="1"/>
  <c r="D417" i="1"/>
  <c r="O416" i="1"/>
  <c r="Q416" i="1" s="1"/>
  <c r="I416" i="1"/>
  <c r="F416" i="1"/>
  <c r="O415" i="1"/>
  <c r="I415" i="1"/>
  <c r="F415" i="1"/>
  <c r="O414" i="1"/>
  <c r="Q414" i="1" s="1"/>
  <c r="I414" i="1"/>
  <c r="F414" i="1"/>
  <c r="O413" i="1"/>
  <c r="N81" i="3" s="1"/>
  <c r="I413" i="1"/>
  <c r="F413" i="1"/>
  <c r="E81" i="3" s="1"/>
  <c r="H409" i="1"/>
  <c r="G409" i="1"/>
  <c r="H408" i="1"/>
  <c r="G408" i="1"/>
  <c r="H407" i="1"/>
  <c r="G407" i="1"/>
  <c r="H406" i="1"/>
  <c r="G406" i="1"/>
  <c r="H404" i="1"/>
  <c r="G404" i="1"/>
  <c r="E404" i="1"/>
  <c r="D404" i="1"/>
  <c r="O403" i="1"/>
  <c r="P403" i="1" s="1"/>
  <c r="I403" i="1"/>
  <c r="F403" i="1"/>
  <c r="O402" i="1"/>
  <c r="I402" i="1"/>
  <c r="F402" i="1"/>
  <c r="O401" i="1"/>
  <c r="P401" i="1" s="1"/>
  <c r="I401" i="1"/>
  <c r="F401" i="1"/>
  <c r="O400" i="1"/>
  <c r="I400" i="1"/>
  <c r="H79" i="3" s="1"/>
  <c r="F400" i="1"/>
  <c r="E79" i="3" s="1"/>
  <c r="H398" i="1"/>
  <c r="G398" i="1"/>
  <c r="E398" i="1"/>
  <c r="D398" i="1"/>
  <c r="O397" i="1"/>
  <c r="Q397" i="1" s="1"/>
  <c r="I397" i="1"/>
  <c r="F397" i="1"/>
  <c r="O396" i="1"/>
  <c r="Q396" i="1" s="1"/>
  <c r="I396" i="1"/>
  <c r="F396" i="1"/>
  <c r="O395" i="1"/>
  <c r="I395" i="1"/>
  <c r="F395" i="1"/>
  <c r="O394" i="1"/>
  <c r="N78" i="3" s="1"/>
  <c r="I394" i="1"/>
  <c r="H78" i="3" s="1"/>
  <c r="F394" i="1"/>
  <c r="E78" i="3" s="1"/>
  <c r="H392" i="1"/>
  <c r="G392" i="1"/>
  <c r="E392" i="1"/>
  <c r="D392" i="1"/>
  <c r="O391" i="1"/>
  <c r="P391" i="1" s="1"/>
  <c r="I391" i="1"/>
  <c r="F391" i="1"/>
  <c r="O390" i="1"/>
  <c r="Q390" i="1" s="1"/>
  <c r="I390" i="1"/>
  <c r="F390" i="1"/>
  <c r="O389" i="1"/>
  <c r="Q389" i="1" s="1"/>
  <c r="I389" i="1"/>
  <c r="F389" i="1"/>
  <c r="O388" i="1"/>
  <c r="N77" i="3" s="1"/>
  <c r="I388" i="1"/>
  <c r="H77" i="3" s="1"/>
  <c r="F388" i="1"/>
  <c r="E77" i="3" s="1"/>
  <c r="H386" i="1"/>
  <c r="G386" i="1"/>
  <c r="E386" i="1"/>
  <c r="D386" i="1"/>
  <c r="O385" i="1"/>
  <c r="Q385" i="1" s="1"/>
  <c r="I385" i="1"/>
  <c r="F385" i="1"/>
  <c r="O384" i="1"/>
  <c r="Q384" i="1" s="1"/>
  <c r="I384" i="1"/>
  <c r="F384" i="1"/>
  <c r="O383" i="1"/>
  <c r="Q383" i="1" s="1"/>
  <c r="I383" i="1"/>
  <c r="F383" i="1"/>
  <c r="O382" i="1"/>
  <c r="N76" i="3" s="1"/>
  <c r="I382" i="1"/>
  <c r="H76" i="3" s="1"/>
  <c r="F382" i="1"/>
  <c r="E76" i="3" s="1"/>
  <c r="H380" i="1"/>
  <c r="G380" i="1"/>
  <c r="E380" i="1"/>
  <c r="D380" i="1"/>
  <c r="O379" i="1"/>
  <c r="I379" i="1"/>
  <c r="F379" i="1"/>
  <c r="O378" i="1"/>
  <c r="Q378" i="1" s="1"/>
  <c r="I378" i="1"/>
  <c r="F378" i="1"/>
  <c r="O377" i="1"/>
  <c r="P377" i="1" s="1"/>
  <c r="I377" i="1"/>
  <c r="F377" i="1"/>
  <c r="O376" i="1"/>
  <c r="N75" i="3" s="1"/>
  <c r="I376" i="1"/>
  <c r="H75" i="3" s="1"/>
  <c r="F376" i="1"/>
  <c r="E75" i="3" s="1"/>
  <c r="G372" i="1"/>
  <c r="G371" i="1"/>
  <c r="G370" i="1"/>
  <c r="G369" i="1"/>
  <c r="H367" i="1"/>
  <c r="G367" i="1"/>
  <c r="E367" i="1"/>
  <c r="D367" i="1"/>
  <c r="O366" i="1"/>
  <c r="P366" i="1" s="1"/>
  <c r="I366" i="1"/>
  <c r="F366" i="1"/>
  <c r="O365" i="1"/>
  <c r="I365" i="1"/>
  <c r="F365" i="1"/>
  <c r="O364" i="1"/>
  <c r="P364" i="1" s="1"/>
  <c r="I364" i="1"/>
  <c r="F364" i="1"/>
  <c r="O363" i="1"/>
  <c r="I363" i="1"/>
  <c r="H73" i="3" s="1"/>
  <c r="F363" i="1"/>
  <c r="E73" i="3" s="1"/>
  <c r="H360" i="1"/>
  <c r="G360" i="1"/>
  <c r="E360" i="1"/>
  <c r="D360" i="1"/>
  <c r="O359" i="1"/>
  <c r="P359" i="1" s="1"/>
  <c r="I359" i="1"/>
  <c r="F359" i="1"/>
  <c r="O358" i="1"/>
  <c r="I358" i="1"/>
  <c r="F358" i="1"/>
  <c r="O357" i="1"/>
  <c r="P357" i="1" s="1"/>
  <c r="I357" i="1"/>
  <c r="F357" i="1"/>
  <c r="O356" i="1"/>
  <c r="I356" i="1"/>
  <c r="H72" i="3" s="1"/>
  <c r="F356" i="1"/>
  <c r="E72" i="3" s="1"/>
  <c r="H354" i="1"/>
  <c r="G354" i="1"/>
  <c r="E354" i="1"/>
  <c r="D354" i="1"/>
  <c r="O353" i="1"/>
  <c r="P353" i="1" s="1"/>
  <c r="I353" i="1"/>
  <c r="F353" i="1"/>
  <c r="O352" i="1"/>
  <c r="I352" i="1"/>
  <c r="F352" i="1"/>
  <c r="O351" i="1"/>
  <c r="P351" i="1" s="1"/>
  <c r="I351" i="1"/>
  <c r="F351" i="1"/>
  <c r="O350" i="1"/>
  <c r="I350" i="1"/>
  <c r="H71" i="3" s="1"/>
  <c r="F350" i="1"/>
  <c r="E71" i="3" s="1"/>
  <c r="H347" i="1"/>
  <c r="G347" i="1"/>
  <c r="E347" i="1"/>
  <c r="D347" i="1"/>
  <c r="O346" i="1"/>
  <c r="I346" i="1"/>
  <c r="F346" i="1"/>
  <c r="O345" i="1"/>
  <c r="I345" i="1"/>
  <c r="F345" i="1"/>
  <c r="O344" i="1"/>
  <c r="P344" i="1" s="1"/>
  <c r="I344" i="1"/>
  <c r="F344" i="1"/>
  <c r="O343" i="1"/>
  <c r="I343" i="1"/>
  <c r="H70" i="3" s="1"/>
  <c r="F343" i="1"/>
  <c r="E70" i="3" s="1"/>
  <c r="G339" i="1"/>
  <c r="G338" i="1"/>
  <c r="G337" i="1"/>
  <c r="G336" i="1"/>
  <c r="H334" i="1"/>
  <c r="G334" i="1"/>
  <c r="E334" i="1"/>
  <c r="D334" i="1"/>
  <c r="O333" i="1"/>
  <c r="Q333" i="1" s="1"/>
  <c r="I333" i="1"/>
  <c r="F333" i="1"/>
  <c r="O332" i="1"/>
  <c r="P332" i="1" s="1"/>
  <c r="I332" i="1"/>
  <c r="F332" i="1"/>
  <c r="O331" i="1"/>
  <c r="Q331" i="1" s="1"/>
  <c r="I331" i="1"/>
  <c r="F331" i="1"/>
  <c r="O330" i="1"/>
  <c r="N68" i="3" s="1"/>
  <c r="I330" i="1"/>
  <c r="H68" i="3" s="1"/>
  <c r="F330" i="1"/>
  <c r="H327" i="1"/>
  <c r="G327" i="1"/>
  <c r="E327" i="1"/>
  <c r="D327" i="1"/>
  <c r="O326" i="1"/>
  <c r="Q326" i="1" s="1"/>
  <c r="I326" i="1"/>
  <c r="F326" i="1"/>
  <c r="O325" i="1"/>
  <c r="P325" i="1" s="1"/>
  <c r="I325" i="1"/>
  <c r="F325" i="1"/>
  <c r="O324" i="1"/>
  <c r="Q324" i="1" s="1"/>
  <c r="I324" i="1"/>
  <c r="F324" i="1"/>
  <c r="O323" i="1"/>
  <c r="N67" i="3" s="1"/>
  <c r="I323" i="1"/>
  <c r="H67" i="3" s="1"/>
  <c r="F323" i="1"/>
  <c r="H321" i="1"/>
  <c r="G321" i="1"/>
  <c r="E321" i="1"/>
  <c r="D321" i="1"/>
  <c r="O320" i="1"/>
  <c r="Q320" i="1" s="1"/>
  <c r="I320" i="1"/>
  <c r="F320" i="1"/>
  <c r="O319" i="1"/>
  <c r="P319" i="1" s="1"/>
  <c r="I319" i="1"/>
  <c r="F319" i="1"/>
  <c r="O318" i="1"/>
  <c r="Q318" i="1" s="1"/>
  <c r="I318" i="1"/>
  <c r="F318" i="1"/>
  <c r="O317" i="1"/>
  <c r="N66" i="3" s="1"/>
  <c r="I317" i="1"/>
  <c r="H66" i="3" s="1"/>
  <c r="F317" i="1"/>
  <c r="H315" i="1"/>
  <c r="G315" i="1"/>
  <c r="E315" i="1"/>
  <c r="D315" i="1"/>
  <c r="O314" i="1"/>
  <c r="Q314" i="1" s="1"/>
  <c r="I314" i="1"/>
  <c r="F314" i="1"/>
  <c r="O313" i="1"/>
  <c r="Q313" i="1" s="1"/>
  <c r="I313" i="1"/>
  <c r="F313" i="1"/>
  <c r="O312" i="1"/>
  <c r="Q312" i="1" s="1"/>
  <c r="I312" i="1"/>
  <c r="F312" i="1"/>
  <c r="O311" i="1"/>
  <c r="N65" i="3" s="1"/>
  <c r="I311" i="1"/>
  <c r="H65" i="3" s="1"/>
  <c r="F311" i="1"/>
  <c r="H309" i="1"/>
  <c r="G309" i="1"/>
  <c r="E309" i="1"/>
  <c r="D309" i="1"/>
  <c r="O308" i="1"/>
  <c r="P308" i="1" s="1"/>
  <c r="I308" i="1"/>
  <c r="F308" i="1"/>
  <c r="O307" i="1"/>
  <c r="I307" i="1"/>
  <c r="F307" i="1"/>
  <c r="O306" i="1"/>
  <c r="I306" i="1"/>
  <c r="F306" i="1"/>
  <c r="O305" i="1"/>
  <c r="N64" i="3" s="1"/>
  <c r="I305" i="1"/>
  <c r="H64" i="3" s="1"/>
  <c r="F305" i="1"/>
  <c r="H302" i="1"/>
  <c r="E302" i="1"/>
  <c r="D302" i="1"/>
  <c r="H301" i="1"/>
  <c r="E301" i="1"/>
  <c r="D301" i="1"/>
  <c r="H300" i="1"/>
  <c r="E300" i="1"/>
  <c r="D300" i="1"/>
  <c r="H299" i="1"/>
  <c r="E299" i="1"/>
  <c r="D299" i="1"/>
  <c r="H297" i="1"/>
  <c r="E297" i="1"/>
  <c r="D297" i="1"/>
  <c r="O296" i="1"/>
  <c r="P296" i="1" s="1"/>
  <c r="I296" i="1"/>
  <c r="F296" i="1"/>
  <c r="O295" i="1"/>
  <c r="I295" i="1"/>
  <c r="F295" i="1"/>
  <c r="O294" i="1"/>
  <c r="P294" i="1" s="1"/>
  <c r="I294" i="1"/>
  <c r="F294" i="1"/>
  <c r="O293" i="1"/>
  <c r="I293" i="1"/>
  <c r="H62" i="3" s="1"/>
  <c r="F293" i="1"/>
  <c r="E62" i="3" s="1"/>
  <c r="H291" i="1"/>
  <c r="E291" i="1"/>
  <c r="D291" i="1"/>
  <c r="O290" i="1"/>
  <c r="Q290" i="1" s="1"/>
  <c r="I290" i="1"/>
  <c r="F290" i="1"/>
  <c r="O289" i="1"/>
  <c r="Q289" i="1" s="1"/>
  <c r="I289" i="1"/>
  <c r="F289" i="1"/>
  <c r="O288" i="1"/>
  <c r="Q288" i="1" s="1"/>
  <c r="I288" i="1"/>
  <c r="F288" i="1"/>
  <c r="O287" i="1"/>
  <c r="N61" i="3" s="1"/>
  <c r="I287" i="1"/>
  <c r="H61" i="3" s="1"/>
  <c r="F287" i="1"/>
  <c r="E61" i="3" s="1"/>
  <c r="AE286" i="1"/>
  <c r="AD286" i="1"/>
  <c r="AC286" i="1"/>
  <c r="AB286" i="1"/>
  <c r="Z286" i="1"/>
  <c r="Y286" i="1"/>
  <c r="X286" i="1"/>
  <c r="W286" i="1"/>
  <c r="H285" i="1"/>
  <c r="E285" i="1"/>
  <c r="D285" i="1"/>
  <c r="O284" i="1"/>
  <c r="I284" i="1"/>
  <c r="F284" i="1"/>
  <c r="O283" i="1"/>
  <c r="P283" i="1" s="1"/>
  <c r="I283" i="1"/>
  <c r="F283" i="1"/>
  <c r="O282" i="1"/>
  <c r="I282" i="1"/>
  <c r="F282" i="1"/>
  <c r="O281" i="1"/>
  <c r="N60" i="3" s="1"/>
  <c r="I281" i="1"/>
  <c r="F281" i="1"/>
  <c r="E60" i="3" s="1"/>
  <c r="H279" i="1"/>
  <c r="E279" i="1"/>
  <c r="D279" i="1"/>
  <c r="O278" i="1"/>
  <c r="P278" i="1" s="1"/>
  <c r="I278" i="1"/>
  <c r="F278" i="1"/>
  <c r="O277" i="1"/>
  <c r="P277" i="1" s="1"/>
  <c r="I277" i="1"/>
  <c r="F277" i="1"/>
  <c r="O276" i="1"/>
  <c r="I276" i="1"/>
  <c r="F276" i="1"/>
  <c r="O275" i="1"/>
  <c r="N59" i="3" s="1"/>
  <c r="I275" i="1"/>
  <c r="H59" i="3" s="1"/>
  <c r="F275" i="1"/>
  <c r="H271" i="1"/>
  <c r="E271" i="1"/>
  <c r="D271" i="1"/>
  <c r="G270" i="1"/>
  <c r="O267" i="1"/>
  <c r="Q267" i="1" s="1"/>
  <c r="I267" i="1"/>
  <c r="F267" i="1"/>
  <c r="O266" i="1"/>
  <c r="Q266" i="1" s="1"/>
  <c r="I266" i="1"/>
  <c r="F266" i="1"/>
  <c r="O265" i="1"/>
  <c r="Q265" i="1" s="1"/>
  <c r="I265" i="1"/>
  <c r="F265" i="1"/>
  <c r="O264" i="1"/>
  <c r="N57" i="3" s="1"/>
  <c r="I264" i="1"/>
  <c r="H57" i="3" s="1"/>
  <c r="F264" i="1"/>
  <c r="H261" i="1"/>
  <c r="E261" i="1"/>
  <c r="D261" i="1"/>
  <c r="O260" i="1"/>
  <c r="P260" i="1" s="1"/>
  <c r="I260" i="1"/>
  <c r="F260" i="1"/>
  <c r="O259" i="1"/>
  <c r="I259" i="1"/>
  <c r="F259" i="1"/>
  <c r="O258" i="1"/>
  <c r="P258" i="1" s="1"/>
  <c r="I258" i="1"/>
  <c r="F258" i="1"/>
  <c r="O257" i="1"/>
  <c r="I257" i="1"/>
  <c r="H56" i="3" s="1"/>
  <c r="F257" i="1"/>
  <c r="E56" i="3" s="1"/>
  <c r="H254" i="1"/>
  <c r="E254" i="1"/>
  <c r="D254" i="1"/>
  <c r="O253" i="1"/>
  <c r="Q253" i="1" s="1"/>
  <c r="I253" i="1"/>
  <c r="F253" i="1"/>
  <c r="O252" i="1"/>
  <c r="Q252" i="1" s="1"/>
  <c r="I252" i="1"/>
  <c r="F252" i="1"/>
  <c r="O251" i="1"/>
  <c r="Q251" i="1" s="1"/>
  <c r="I251" i="1"/>
  <c r="F251" i="1"/>
  <c r="O250" i="1"/>
  <c r="N55" i="3" s="1"/>
  <c r="I250" i="1"/>
  <c r="H55" i="3" s="1"/>
  <c r="F250" i="1"/>
  <c r="E55" i="3" s="1"/>
  <c r="H247" i="1"/>
  <c r="E247" i="1"/>
  <c r="D247" i="1"/>
  <c r="O246" i="1"/>
  <c r="I246" i="1"/>
  <c r="F246" i="1"/>
  <c r="O245" i="1"/>
  <c r="P245" i="1" s="1"/>
  <c r="I245" i="1"/>
  <c r="F245" i="1"/>
  <c r="O244" i="1"/>
  <c r="I244" i="1"/>
  <c r="F244" i="1"/>
  <c r="O243" i="1"/>
  <c r="N54" i="3" s="1"/>
  <c r="I243" i="1"/>
  <c r="F243" i="1"/>
  <c r="E54" i="3" s="1"/>
  <c r="G237" i="1"/>
  <c r="H235" i="1"/>
  <c r="E235" i="1"/>
  <c r="D235" i="1"/>
  <c r="O234" i="1"/>
  <c r="I234" i="1"/>
  <c r="F234" i="1"/>
  <c r="O233" i="1"/>
  <c r="P233" i="1" s="1"/>
  <c r="I233" i="1"/>
  <c r="F233" i="1"/>
  <c r="O232" i="1"/>
  <c r="I232" i="1"/>
  <c r="F232" i="1"/>
  <c r="O231" i="1"/>
  <c r="N52" i="3" s="1"/>
  <c r="I231" i="1"/>
  <c r="F231" i="1"/>
  <c r="E52" i="3" s="1"/>
  <c r="H228" i="1"/>
  <c r="E228" i="1"/>
  <c r="D228" i="1"/>
  <c r="O227" i="1"/>
  <c r="Q227" i="1" s="1"/>
  <c r="I227" i="1"/>
  <c r="F227" i="1"/>
  <c r="O226" i="1"/>
  <c r="Q226" i="1" s="1"/>
  <c r="I226" i="1"/>
  <c r="F226" i="1"/>
  <c r="O225" i="1"/>
  <c r="Q225" i="1" s="1"/>
  <c r="I225" i="1"/>
  <c r="F225" i="1"/>
  <c r="O224" i="1"/>
  <c r="N51" i="3" s="1"/>
  <c r="I224" i="1"/>
  <c r="H51" i="3" s="1"/>
  <c r="F224" i="1"/>
  <c r="H221" i="1"/>
  <c r="E221" i="1"/>
  <c r="D221" i="1"/>
  <c r="O220" i="1"/>
  <c r="P220" i="1" s="1"/>
  <c r="I220" i="1"/>
  <c r="F220" i="1"/>
  <c r="O219" i="1"/>
  <c r="I219" i="1"/>
  <c r="F219" i="1"/>
  <c r="O218" i="1"/>
  <c r="P218" i="1" s="1"/>
  <c r="I218" i="1"/>
  <c r="F218" i="1"/>
  <c r="O217" i="1"/>
  <c r="I217" i="1"/>
  <c r="H50" i="3" s="1"/>
  <c r="F217" i="1"/>
  <c r="E50" i="3" s="1"/>
  <c r="H214" i="1"/>
  <c r="E214" i="1"/>
  <c r="D214" i="1"/>
  <c r="O213" i="1"/>
  <c r="Q213" i="1" s="1"/>
  <c r="I213" i="1"/>
  <c r="F213" i="1"/>
  <c r="O212" i="1"/>
  <c r="P212" i="1" s="1"/>
  <c r="I212" i="1"/>
  <c r="F212" i="1"/>
  <c r="O211" i="1"/>
  <c r="P211" i="1" s="1"/>
  <c r="I211" i="1"/>
  <c r="F211" i="1"/>
  <c r="O210" i="1"/>
  <c r="N49" i="3" s="1"/>
  <c r="I210" i="1"/>
  <c r="H49" i="3" s="1"/>
  <c r="F210" i="1"/>
  <c r="E49" i="3" s="1"/>
  <c r="H207" i="1"/>
  <c r="E207" i="1"/>
  <c r="D207" i="1"/>
  <c r="G202" i="1"/>
  <c r="O200" i="1"/>
  <c r="Q200" i="1" s="1"/>
  <c r="I200" i="1"/>
  <c r="F200" i="1"/>
  <c r="O199" i="1"/>
  <c r="Q199" i="1" s="1"/>
  <c r="I199" i="1"/>
  <c r="F199" i="1"/>
  <c r="O198" i="1"/>
  <c r="Q198" i="1" s="1"/>
  <c r="I198" i="1"/>
  <c r="F198" i="1"/>
  <c r="O197" i="1"/>
  <c r="N47" i="3" s="1"/>
  <c r="I197" i="1"/>
  <c r="H47" i="3" s="1"/>
  <c r="F197" i="1"/>
  <c r="E47" i="3" s="1"/>
  <c r="H194" i="1"/>
  <c r="E194" i="1"/>
  <c r="D194" i="1"/>
  <c r="O193" i="1"/>
  <c r="I193" i="1"/>
  <c r="F193" i="1"/>
  <c r="O192" i="1"/>
  <c r="P192" i="1" s="1"/>
  <c r="I192" i="1"/>
  <c r="F192" i="1"/>
  <c r="O191" i="1"/>
  <c r="I191" i="1"/>
  <c r="F191" i="1"/>
  <c r="O190" i="1"/>
  <c r="N46" i="3" s="1"/>
  <c r="I190" i="1"/>
  <c r="F190" i="1"/>
  <c r="E46" i="3" s="1"/>
  <c r="H187" i="1"/>
  <c r="E187" i="1"/>
  <c r="D187" i="1"/>
  <c r="O186" i="1"/>
  <c r="Q186" i="1" s="1"/>
  <c r="I186" i="1"/>
  <c r="F186" i="1"/>
  <c r="O185" i="1"/>
  <c r="P185" i="1" s="1"/>
  <c r="I185" i="1"/>
  <c r="F185" i="1"/>
  <c r="O184" i="1"/>
  <c r="Q184" i="1" s="1"/>
  <c r="I184" i="1"/>
  <c r="F184" i="1"/>
  <c r="O183" i="1"/>
  <c r="N45" i="3" s="1"/>
  <c r="I183" i="1"/>
  <c r="H45" i="3" s="1"/>
  <c r="F183" i="1"/>
  <c r="H181" i="1"/>
  <c r="O180" i="1"/>
  <c r="P180" i="1" s="1"/>
  <c r="I180" i="1"/>
  <c r="F180" i="1"/>
  <c r="O179" i="1"/>
  <c r="I179" i="1"/>
  <c r="F179" i="1"/>
  <c r="O178" i="1"/>
  <c r="P178" i="1" s="1"/>
  <c r="I178" i="1"/>
  <c r="F178" i="1"/>
  <c r="O177" i="1"/>
  <c r="I177" i="1"/>
  <c r="H44" i="3" s="1"/>
  <c r="F177" i="1"/>
  <c r="E44" i="3" s="1"/>
  <c r="H175" i="1"/>
  <c r="O174" i="1"/>
  <c r="Q174" i="1" s="1"/>
  <c r="I174" i="1"/>
  <c r="F174" i="1"/>
  <c r="O173" i="1"/>
  <c r="Q173" i="1" s="1"/>
  <c r="I173" i="1"/>
  <c r="F173" i="1"/>
  <c r="O172" i="1"/>
  <c r="Q172" i="1" s="1"/>
  <c r="I172" i="1"/>
  <c r="F172" i="1"/>
  <c r="O171" i="1"/>
  <c r="N43" i="3" s="1"/>
  <c r="I171" i="1"/>
  <c r="H43" i="3" s="1"/>
  <c r="F171" i="1"/>
  <c r="E43" i="3" s="1"/>
  <c r="H166" i="1"/>
  <c r="G166" i="1"/>
  <c r="E166" i="1"/>
  <c r="D166" i="1"/>
  <c r="O164" i="1"/>
  <c r="N51" i="5" s="1"/>
  <c r="Q51" i="5" s="1"/>
  <c r="I164" i="1"/>
  <c r="F164" i="1"/>
  <c r="E51" i="5" s="1"/>
  <c r="O163" i="1"/>
  <c r="O50" i="4" s="1"/>
  <c r="Q50" i="4" s="1"/>
  <c r="I163" i="1"/>
  <c r="F163" i="1"/>
  <c r="F50" i="4" s="1"/>
  <c r="O162" i="1"/>
  <c r="N50" i="2" s="1"/>
  <c r="Q50" i="2" s="1"/>
  <c r="I162" i="1"/>
  <c r="F162" i="1"/>
  <c r="E50" i="2" s="1"/>
  <c r="O161" i="1"/>
  <c r="N41" i="3" s="1"/>
  <c r="I161" i="1"/>
  <c r="H41" i="3" s="1"/>
  <c r="F161" i="1"/>
  <c r="E41" i="3" s="1"/>
  <c r="O159" i="1"/>
  <c r="N50" i="5" s="1"/>
  <c r="Q50" i="5" s="1"/>
  <c r="I159" i="1"/>
  <c r="F159" i="1"/>
  <c r="E50" i="5" s="1"/>
  <c r="O158" i="1"/>
  <c r="O49" i="4" s="1"/>
  <c r="Q49" i="4" s="1"/>
  <c r="I158" i="1"/>
  <c r="F158" i="1"/>
  <c r="F49" i="4" s="1"/>
  <c r="O157" i="1"/>
  <c r="N49" i="2" s="1"/>
  <c r="Q49" i="2" s="1"/>
  <c r="I157" i="1"/>
  <c r="F157" i="1"/>
  <c r="E49" i="2" s="1"/>
  <c r="O156" i="1"/>
  <c r="N40" i="3" s="1"/>
  <c r="I156" i="1"/>
  <c r="H40" i="3" s="1"/>
  <c r="F156" i="1"/>
  <c r="E40" i="3" s="1"/>
  <c r="O154" i="1"/>
  <c r="N49" i="5" s="1"/>
  <c r="Q49" i="5" s="1"/>
  <c r="I154" i="1"/>
  <c r="F154" i="1"/>
  <c r="E49" i="5" s="1"/>
  <c r="O153" i="1"/>
  <c r="O48" i="4" s="1"/>
  <c r="Q48" i="4" s="1"/>
  <c r="I153" i="1"/>
  <c r="F153" i="1"/>
  <c r="F48" i="4" s="1"/>
  <c r="O152" i="1"/>
  <c r="N48" i="2" s="1"/>
  <c r="I152" i="1"/>
  <c r="F152" i="1"/>
  <c r="E48" i="2" s="1"/>
  <c r="O151" i="1"/>
  <c r="N39" i="3" s="1"/>
  <c r="I151" i="1"/>
  <c r="H39" i="3" s="1"/>
  <c r="F151" i="1"/>
  <c r="E39" i="3" s="1"/>
  <c r="O149" i="1"/>
  <c r="N48" i="5" s="1"/>
  <c r="Q48" i="5" s="1"/>
  <c r="I149" i="1"/>
  <c r="F149" i="1"/>
  <c r="E48" i="5" s="1"/>
  <c r="O148" i="1"/>
  <c r="O47" i="4" s="1"/>
  <c r="Q47" i="4" s="1"/>
  <c r="I148" i="1"/>
  <c r="F148" i="1"/>
  <c r="F47" i="4" s="1"/>
  <c r="O147" i="1"/>
  <c r="N47" i="2" s="1"/>
  <c r="Q47" i="2" s="1"/>
  <c r="I147" i="1"/>
  <c r="F147" i="1"/>
  <c r="E47" i="2" s="1"/>
  <c r="O146" i="1"/>
  <c r="N38" i="3" s="1"/>
  <c r="I146" i="1"/>
  <c r="H38" i="3" s="1"/>
  <c r="F146" i="1"/>
  <c r="E38" i="3" s="1"/>
  <c r="H141" i="1"/>
  <c r="G141" i="1"/>
  <c r="E141" i="1"/>
  <c r="D141" i="1"/>
  <c r="O139" i="1"/>
  <c r="N44" i="5" s="1"/>
  <c r="Q44" i="5" s="1"/>
  <c r="I139" i="1"/>
  <c r="F139" i="1"/>
  <c r="E44" i="5" s="1"/>
  <c r="O138" i="1"/>
  <c r="O43" i="4" s="1"/>
  <c r="Q43" i="4" s="1"/>
  <c r="I138" i="1"/>
  <c r="F138" i="1"/>
  <c r="F43" i="4" s="1"/>
  <c r="O137" i="1"/>
  <c r="N43" i="2" s="1"/>
  <c r="Q43" i="2" s="1"/>
  <c r="I137" i="1"/>
  <c r="F137" i="1"/>
  <c r="E43" i="2" s="1"/>
  <c r="O136" i="1"/>
  <c r="N36" i="3" s="1"/>
  <c r="I136" i="1"/>
  <c r="H36" i="3" s="1"/>
  <c r="F136" i="1"/>
  <c r="E36" i="3" s="1"/>
  <c r="O134" i="1"/>
  <c r="N43" i="5" s="1"/>
  <c r="Q43" i="5" s="1"/>
  <c r="I134" i="1"/>
  <c r="F134" i="1"/>
  <c r="E43" i="5" s="1"/>
  <c r="O133" i="1"/>
  <c r="O42" i="4" s="1"/>
  <c r="Q42" i="4" s="1"/>
  <c r="I133" i="1"/>
  <c r="F133" i="1"/>
  <c r="F42" i="4" s="1"/>
  <c r="O132" i="1"/>
  <c r="N42" i="2" s="1"/>
  <c r="I132" i="1"/>
  <c r="F132" i="1"/>
  <c r="E42" i="2" s="1"/>
  <c r="O131" i="1"/>
  <c r="N35" i="3" s="1"/>
  <c r="I131" i="1"/>
  <c r="H35" i="3" s="1"/>
  <c r="F131" i="1"/>
  <c r="E35" i="3" s="1"/>
  <c r="O129" i="1"/>
  <c r="N42" i="5" s="1"/>
  <c r="Q42" i="5" s="1"/>
  <c r="I129" i="1"/>
  <c r="F129" i="1"/>
  <c r="E42" i="5" s="1"/>
  <c r="O128" i="1"/>
  <c r="O41" i="4" s="1"/>
  <c r="Q41" i="4" s="1"/>
  <c r="I128" i="1"/>
  <c r="F128" i="1"/>
  <c r="F41" i="4" s="1"/>
  <c r="O127" i="1"/>
  <c r="N41" i="2" s="1"/>
  <c r="Q41" i="2" s="1"/>
  <c r="I127" i="1"/>
  <c r="F127" i="1"/>
  <c r="E41" i="2" s="1"/>
  <c r="O126" i="1"/>
  <c r="N34" i="3" s="1"/>
  <c r="I126" i="1"/>
  <c r="H34" i="3" s="1"/>
  <c r="F126" i="1"/>
  <c r="E34" i="3" s="1"/>
  <c r="O124" i="1"/>
  <c r="N41" i="5" s="1"/>
  <c r="I124" i="1"/>
  <c r="F124" i="1"/>
  <c r="E41" i="5" s="1"/>
  <c r="O123" i="1"/>
  <c r="O40" i="4" s="1"/>
  <c r="I123" i="1"/>
  <c r="F123" i="1"/>
  <c r="F40" i="4" s="1"/>
  <c r="O122" i="1"/>
  <c r="N40" i="2" s="1"/>
  <c r="I122" i="1"/>
  <c r="F122" i="1"/>
  <c r="E40" i="2" s="1"/>
  <c r="O121" i="1"/>
  <c r="N33" i="3" s="1"/>
  <c r="I121" i="1"/>
  <c r="H33" i="3" s="1"/>
  <c r="F121" i="1"/>
  <c r="E33" i="3" s="1"/>
  <c r="H116" i="1"/>
  <c r="G116" i="1"/>
  <c r="E116" i="1"/>
  <c r="D116" i="1"/>
  <c r="O114" i="1"/>
  <c r="N37" i="5" s="1"/>
  <c r="Q37" i="5" s="1"/>
  <c r="I114" i="1"/>
  <c r="F114" i="1"/>
  <c r="E37" i="5" s="1"/>
  <c r="O113" i="1"/>
  <c r="O36" i="4" s="1"/>
  <c r="Q36" i="4" s="1"/>
  <c r="I113" i="1"/>
  <c r="F113" i="1"/>
  <c r="F36" i="4" s="1"/>
  <c r="O112" i="1"/>
  <c r="N36" i="2" s="1"/>
  <c r="I112" i="1"/>
  <c r="F112" i="1"/>
  <c r="E36" i="2" s="1"/>
  <c r="O111" i="1"/>
  <c r="N31" i="3" s="1"/>
  <c r="I111" i="1"/>
  <c r="H31" i="3" s="1"/>
  <c r="F111" i="1"/>
  <c r="E31" i="3" s="1"/>
  <c r="O109" i="1"/>
  <c r="N36" i="5" s="1"/>
  <c r="Q36" i="5" s="1"/>
  <c r="I109" i="1"/>
  <c r="F109" i="1"/>
  <c r="E36" i="5" s="1"/>
  <c r="O108" i="1"/>
  <c r="O35" i="4" s="1"/>
  <c r="Q35" i="4" s="1"/>
  <c r="I108" i="1"/>
  <c r="F108" i="1"/>
  <c r="F35" i="4" s="1"/>
  <c r="O107" i="1"/>
  <c r="N35" i="2" s="1"/>
  <c r="Q35" i="2" s="1"/>
  <c r="I107" i="1"/>
  <c r="F107" i="1"/>
  <c r="E35" i="2" s="1"/>
  <c r="O106" i="1"/>
  <c r="N30" i="3" s="1"/>
  <c r="I106" i="1"/>
  <c r="H30" i="3" s="1"/>
  <c r="F106" i="1"/>
  <c r="E30" i="3" s="1"/>
  <c r="O104" i="1"/>
  <c r="N35" i="5" s="1"/>
  <c r="Q35" i="5" s="1"/>
  <c r="I104" i="1"/>
  <c r="F104" i="1"/>
  <c r="E35" i="5" s="1"/>
  <c r="O103" i="1"/>
  <c r="O34" i="4" s="1"/>
  <c r="Q34" i="4" s="1"/>
  <c r="I103" i="1"/>
  <c r="F103" i="1"/>
  <c r="F34" i="4" s="1"/>
  <c r="O102" i="1"/>
  <c r="N34" i="2" s="1"/>
  <c r="I102" i="1"/>
  <c r="F102" i="1"/>
  <c r="E34" i="2" s="1"/>
  <c r="O101" i="1"/>
  <c r="N29" i="3" s="1"/>
  <c r="I101" i="1"/>
  <c r="H29" i="3" s="1"/>
  <c r="F101" i="1"/>
  <c r="E29" i="3" s="1"/>
  <c r="O99" i="1"/>
  <c r="N34" i="5" s="1"/>
  <c r="Q34" i="5" s="1"/>
  <c r="I99" i="1"/>
  <c r="F99" i="1"/>
  <c r="E34" i="5" s="1"/>
  <c r="O98" i="1"/>
  <c r="O33" i="4" s="1"/>
  <c r="Q33" i="4" s="1"/>
  <c r="I98" i="1"/>
  <c r="F98" i="1"/>
  <c r="F33" i="4" s="1"/>
  <c r="O97" i="1"/>
  <c r="N33" i="2" s="1"/>
  <c r="Q33" i="2" s="1"/>
  <c r="I97" i="1"/>
  <c r="F97" i="1"/>
  <c r="E33" i="2" s="1"/>
  <c r="O96" i="1"/>
  <c r="N28" i="3" s="1"/>
  <c r="I96" i="1"/>
  <c r="H28" i="3" s="1"/>
  <c r="F96" i="1"/>
  <c r="E28" i="3" s="1"/>
  <c r="O94" i="1"/>
  <c r="N33" i="5" s="1"/>
  <c r="I94" i="1"/>
  <c r="F94" i="1"/>
  <c r="E33" i="5" s="1"/>
  <c r="O93" i="1"/>
  <c r="O32" i="4" s="1"/>
  <c r="I93" i="1"/>
  <c r="F93" i="1"/>
  <c r="F32" i="4" s="1"/>
  <c r="O92" i="1"/>
  <c r="N32" i="2" s="1"/>
  <c r="I92" i="1"/>
  <c r="F92" i="1"/>
  <c r="E32" i="2" s="1"/>
  <c r="O91" i="1"/>
  <c r="N27" i="3" s="1"/>
  <c r="I91" i="1"/>
  <c r="H27" i="3" s="1"/>
  <c r="F91" i="1"/>
  <c r="E27" i="3" s="1"/>
  <c r="H86" i="1"/>
  <c r="G86" i="1"/>
  <c r="E86" i="1"/>
  <c r="D86" i="1"/>
  <c r="O84" i="1"/>
  <c r="N29" i="5" s="1"/>
  <c r="Q29" i="5" s="1"/>
  <c r="I84" i="1"/>
  <c r="F84" i="1"/>
  <c r="E29" i="5" s="1"/>
  <c r="O83" i="1"/>
  <c r="O28" i="4" s="1"/>
  <c r="Q28" i="4" s="1"/>
  <c r="I83" i="1"/>
  <c r="F83" i="1"/>
  <c r="F28" i="4" s="1"/>
  <c r="O82" i="1"/>
  <c r="N28" i="2" s="1"/>
  <c r="Q28" i="2" s="1"/>
  <c r="I82" i="1"/>
  <c r="F82" i="1"/>
  <c r="E28" i="2" s="1"/>
  <c r="O81" i="1"/>
  <c r="N25" i="3" s="1"/>
  <c r="I81" i="1"/>
  <c r="H25" i="3" s="1"/>
  <c r="F81" i="1"/>
  <c r="E25" i="3" s="1"/>
  <c r="O79" i="1"/>
  <c r="N28" i="5" s="1"/>
  <c r="Q28" i="5" s="1"/>
  <c r="I79" i="1"/>
  <c r="F79" i="1"/>
  <c r="E28" i="5" s="1"/>
  <c r="O78" i="1"/>
  <c r="O27" i="4" s="1"/>
  <c r="Q27" i="4" s="1"/>
  <c r="I78" i="1"/>
  <c r="F78" i="1"/>
  <c r="F27" i="4" s="1"/>
  <c r="O77" i="1"/>
  <c r="N27" i="2" s="1"/>
  <c r="Q27" i="2" s="1"/>
  <c r="I77" i="1"/>
  <c r="F77" i="1"/>
  <c r="E27" i="2" s="1"/>
  <c r="O76" i="1"/>
  <c r="N24" i="3" s="1"/>
  <c r="I76" i="1"/>
  <c r="H24" i="3" s="1"/>
  <c r="F76" i="1"/>
  <c r="E24" i="3" s="1"/>
  <c r="O74" i="1"/>
  <c r="N27" i="5" s="1"/>
  <c r="Q27" i="5" s="1"/>
  <c r="I74" i="1"/>
  <c r="F74" i="1"/>
  <c r="E27" i="5" s="1"/>
  <c r="O73" i="1"/>
  <c r="O26" i="4" s="1"/>
  <c r="Q26" i="4" s="1"/>
  <c r="I73" i="1"/>
  <c r="F73" i="1"/>
  <c r="F26" i="4" s="1"/>
  <c r="O72" i="1"/>
  <c r="N26" i="2" s="1"/>
  <c r="Q26" i="2" s="1"/>
  <c r="I72" i="1"/>
  <c r="F72" i="1"/>
  <c r="E26" i="2" s="1"/>
  <c r="O71" i="1"/>
  <c r="N23" i="3" s="1"/>
  <c r="I71" i="1"/>
  <c r="H23" i="3" s="1"/>
  <c r="F71" i="1"/>
  <c r="E23" i="3" s="1"/>
  <c r="B71" i="1"/>
  <c r="B23" i="3" s="1"/>
  <c r="O69" i="1"/>
  <c r="N26" i="5" s="1"/>
  <c r="J69" i="1"/>
  <c r="I69" i="1"/>
  <c r="H26" i="5" s="1"/>
  <c r="F69" i="1"/>
  <c r="E26" i="5" s="1"/>
  <c r="O68" i="1"/>
  <c r="O25" i="4" s="1"/>
  <c r="J68" i="1"/>
  <c r="I68" i="1"/>
  <c r="F68" i="1"/>
  <c r="F25" i="4" s="1"/>
  <c r="O67" i="1"/>
  <c r="N25" i="2" s="1"/>
  <c r="J67" i="1"/>
  <c r="I67" i="1"/>
  <c r="F67" i="1"/>
  <c r="E25" i="2" s="1"/>
  <c r="O66" i="1"/>
  <c r="N22" i="3" s="1"/>
  <c r="J66" i="1"/>
  <c r="I22" i="3" s="1"/>
  <c r="I66" i="1"/>
  <c r="H22" i="3" s="1"/>
  <c r="F66" i="1"/>
  <c r="E22" i="3" s="1"/>
  <c r="H61" i="1"/>
  <c r="G61" i="1"/>
  <c r="E61" i="1"/>
  <c r="D61" i="1"/>
  <c r="O59" i="1"/>
  <c r="N22" i="5" s="1"/>
  <c r="Q22" i="5" s="1"/>
  <c r="I59" i="1"/>
  <c r="H22" i="5" s="1"/>
  <c r="F59" i="1"/>
  <c r="E22" i="5" s="1"/>
  <c r="O58" i="1"/>
  <c r="I58" i="1"/>
  <c r="I21" i="4" s="1"/>
  <c r="F58" i="1"/>
  <c r="F21" i="4" s="1"/>
  <c r="O57" i="1"/>
  <c r="N21" i="2" s="1"/>
  <c r="Q21" i="2" s="1"/>
  <c r="I57" i="1"/>
  <c r="H21" i="2" s="1"/>
  <c r="F57" i="1"/>
  <c r="E21" i="2" s="1"/>
  <c r="O56" i="1"/>
  <c r="I56" i="1"/>
  <c r="H20" i="3" s="1"/>
  <c r="F56" i="1"/>
  <c r="E20" i="3" s="1"/>
  <c r="O54" i="1"/>
  <c r="I54" i="1"/>
  <c r="H21" i="5" s="1"/>
  <c r="F54" i="1"/>
  <c r="E21" i="5" s="1"/>
  <c r="O53" i="1"/>
  <c r="O20" i="4" s="1"/>
  <c r="Q20" i="4" s="1"/>
  <c r="I53" i="1"/>
  <c r="I20" i="4" s="1"/>
  <c r="F53" i="1"/>
  <c r="F20" i="4" s="1"/>
  <c r="O52" i="1"/>
  <c r="I52" i="1"/>
  <c r="H20" i="2" s="1"/>
  <c r="F52" i="1"/>
  <c r="E20" i="2" s="1"/>
  <c r="O51" i="1"/>
  <c r="N19" i="3" s="1"/>
  <c r="I51" i="1"/>
  <c r="H19" i="3" s="1"/>
  <c r="F51" i="1"/>
  <c r="E19" i="3" s="1"/>
  <c r="O49" i="1"/>
  <c r="N20" i="5" s="1"/>
  <c r="Q20" i="5" s="1"/>
  <c r="I49" i="1"/>
  <c r="H20" i="5" s="1"/>
  <c r="F49" i="1"/>
  <c r="E20" i="5" s="1"/>
  <c r="O48" i="1"/>
  <c r="I48" i="1"/>
  <c r="I19" i="4" s="1"/>
  <c r="F48" i="1"/>
  <c r="F19" i="4" s="1"/>
  <c r="O47" i="1"/>
  <c r="N19" i="2" s="1"/>
  <c r="Q19" i="2" s="1"/>
  <c r="I47" i="1"/>
  <c r="H19" i="2" s="1"/>
  <c r="F47" i="1"/>
  <c r="E19" i="2" s="1"/>
  <c r="O46" i="1"/>
  <c r="I46" i="1"/>
  <c r="H18" i="3" s="1"/>
  <c r="F46" i="1"/>
  <c r="E18" i="3" s="1"/>
  <c r="O44" i="1"/>
  <c r="I44" i="1"/>
  <c r="H19" i="5" s="1"/>
  <c r="F44" i="1"/>
  <c r="E19" i="5" s="1"/>
  <c r="O43" i="1"/>
  <c r="Q43" i="1" s="1"/>
  <c r="I43" i="1"/>
  <c r="I18" i="4" s="1"/>
  <c r="F43" i="1"/>
  <c r="F18" i="4" s="1"/>
  <c r="O42" i="1"/>
  <c r="Q42" i="1" s="1"/>
  <c r="I42" i="1"/>
  <c r="H18" i="2" s="1"/>
  <c r="F42" i="1"/>
  <c r="E18" i="2" s="1"/>
  <c r="O41" i="1"/>
  <c r="Q41" i="1" s="1"/>
  <c r="Q17" i="3" s="1"/>
  <c r="I41" i="1"/>
  <c r="H17" i="3" s="1"/>
  <c r="F41" i="1"/>
  <c r="E17" i="3" s="1"/>
  <c r="O39" i="1"/>
  <c r="I39" i="1"/>
  <c r="H18" i="5" s="1"/>
  <c r="F39" i="1"/>
  <c r="E18" i="5" s="1"/>
  <c r="O38" i="1"/>
  <c r="I38" i="1"/>
  <c r="I17" i="4" s="1"/>
  <c r="F38" i="1"/>
  <c r="F17" i="4" s="1"/>
  <c r="O37" i="1"/>
  <c r="I37" i="1"/>
  <c r="H17" i="2" s="1"/>
  <c r="F37" i="1"/>
  <c r="E17" i="2" s="1"/>
  <c r="O36" i="1"/>
  <c r="I36" i="1"/>
  <c r="F36" i="1"/>
  <c r="E15" i="3" s="1"/>
  <c r="H31" i="1"/>
  <c r="G31" i="1"/>
  <c r="E31" i="1"/>
  <c r="D31" i="1"/>
  <c r="O29" i="1"/>
  <c r="Q29" i="1" s="1"/>
  <c r="I29" i="1"/>
  <c r="H14" i="5" s="1"/>
  <c r="F29" i="1"/>
  <c r="E14" i="5" s="1"/>
  <c r="O28" i="1"/>
  <c r="Q28" i="1" s="1"/>
  <c r="I28" i="1"/>
  <c r="I13" i="4" s="1"/>
  <c r="F28" i="1"/>
  <c r="F13" i="4" s="1"/>
  <c r="O27" i="1"/>
  <c r="Q27" i="1" s="1"/>
  <c r="I27" i="1"/>
  <c r="H13" i="2" s="1"/>
  <c r="F27" i="1"/>
  <c r="E13" i="2" s="1"/>
  <c r="O26" i="1"/>
  <c r="Q26" i="1" s="1"/>
  <c r="Q14" i="3" s="1"/>
  <c r="I26" i="1"/>
  <c r="H14" i="3" s="1"/>
  <c r="F26" i="1"/>
  <c r="E14" i="3" s="1"/>
  <c r="O24" i="1"/>
  <c r="Q24" i="1" s="1"/>
  <c r="I24" i="1"/>
  <c r="H13" i="5" s="1"/>
  <c r="F24" i="1"/>
  <c r="E13" i="5" s="1"/>
  <c r="O23" i="1"/>
  <c r="Q23" i="1" s="1"/>
  <c r="I23" i="1"/>
  <c r="I12" i="4" s="1"/>
  <c r="F23" i="1"/>
  <c r="F12" i="4" s="1"/>
  <c r="O22" i="1"/>
  <c r="Q22" i="1" s="1"/>
  <c r="I22" i="1"/>
  <c r="H12" i="2" s="1"/>
  <c r="F22" i="1"/>
  <c r="E12" i="2" s="1"/>
  <c r="O21" i="1"/>
  <c r="Q21" i="1" s="1"/>
  <c r="Q13" i="3" s="1"/>
  <c r="I21" i="1"/>
  <c r="H13" i="3" s="1"/>
  <c r="F21" i="1"/>
  <c r="E13" i="3" s="1"/>
  <c r="O19" i="1"/>
  <c r="I19" i="1"/>
  <c r="H12" i="5" s="1"/>
  <c r="F19" i="1"/>
  <c r="E12" i="5" s="1"/>
  <c r="O18" i="1"/>
  <c r="I18" i="1"/>
  <c r="I11" i="4" s="1"/>
  <c r="F18" i="1"/>
  <c r="F11" i="4" s="1"/>
  <c r="O17" i="1"/>
  <c r="Q17" i="1" s="1"/>
  <c r="I17" i="1"/>
  <c r="H11" i="2" s="1"/>
  <c r="F17" i="1"/>
  <c r="E11" i="2" s="1"/>
  <c r="O16" i="1"/>
  <c r="I16" i="1"/>
  <c r="H12" i="3" s="1"/>
  <c r="F16" i="1"/>
  <c r="E12" i="3" s="1"/>
  <c r="B16" i="1"/>
  <c r="B21" i="1" s="1"/>
  <c r="B26" i="1" s="1"/>
  <c r="A16" i="1"/>
  <c r="A12" i="3" s="1"/>
  <c r="O14" i="1"/>
  <c r="Q14" i="1" s="1"/>
  <c r="J14" i="1"/>
  <c r="I11" i="5" s="1"/>
  <c r="I14" i="1"/>
  <c r="H11" i="5" s="1"/>
  <c r="F14" i="1"/>
  <c r="E11" i="5" s="1"/>
  <c r="O13" i="1"/>
  <c r="J13" i="1"/>
  <c r="I13" i="1"/>
  <c r="I10" i="4" s="1"/>
  <c r="F13" i="1"/>
  <c r="F10" i="4" s="1"/>
  <c r="O12" i="1"/>
  <c r="J12" i="1"/>
  <c r="I10" i="2" s="1"/>
  <c r="I12" i="1"/>
  <c r="H10" i="2" s="1"/>
  <c r="F12" i="1"/>
  <c r="E10" i="2" s="1"/>
  <c r="O11" i="1"/>
  <c r="Q11" i="1" s="1"/>
  <c r="Q11" i="3" s="1"/>
  <c r="J11" i="1"/>
  <c r="I11" i="3" s="1"/>
  <c r="I11" i="1"/>
  <c r="H11" i="3" s="1"/>
  <c r="F11" i="1"/>
  <c r="E11" i="3" s="1"/>
  <c r="C904" i="9"/>
  <c r="F899" i="9"/>
  <c r="C897" i="9"/>
  <c r="C892" i="9"/>
  <c r="F887" i="9"/>
  <c r="C885" i="9"/>
  <c r="C880" i="9"/>
  <c r="F875" i="9"/>
  <c r="C873" i="9"/>
  <c r="C868" i="9"/>
  <c r="C858" i="9"/>
  <c r="F853" i="9"/>
  <c r="C850" i="9"/>
  <c r="C853" i="9" s="1"/>
  <c r="F845" i="9"/>
  <c r="C843" i="9"/>
  <c r="C838" i="9"/>
  <c r="C834" i="9"/>
  <c r="F829" i="9"/>
  <c r="C827" i="9"/>
  <c r="C822" i="9"/>
  <c r="F817" i="9"/>
  <c r="C815" i="9"/>
  <c r="C810" i="9"/>
  <c r="C805" i="9"/>
  <c r="F800" i="9"/>
  <c r="C798" i="9"/>
  <c r="C793" i="9"/>
  <c r="F788" i="9"/>
  <c r="C786" i="9"/>
  <c r="C780" i="9"/>
  <c r="C774" i="9"/>
  <c r="F769" i="9"/>
  <c r="C767" i="9"/>
  <c r="C762" i="9"/>
  <c r="F757" i="9"/>
  <c r="C755" i="9"/>
  <c r="C748" i="9"/>
  <c r="F743" i="9"/>
  <c r="C741" i="9"/>
  <c r="C734" i="9"/>
  <c r="F728" i="9"/>
  <c r="C726" i="9"/>
  <c r="C720" i="9"/>
  <c r="F715" i="9"/>
  <c r="C711" i="9"/>
  <c r="C705" i="9"/>
  <c r="F700" i="9"/>
  <c r="C698" i="9"/>
  <c r="C700" i="9" s="1"/>
  <c r="C692" i="9"/>
  <c r="F687" i="9"/>
  <c r="C685" i="9"/>
  <c r="C680" i="9"/>
  <c r="F675" i="9"/>
  <c r="C673" i="9"/>
  <c r="C668" i="9"/>
  <c r="F663" i="9"/>
  <c r="C661" i="9"/>
  <c r="C656" i="9"/>
  <c r="F651" i="9"/>
  <c r="C649" i="9"/>
  <c r="C644" i="9"/>
  <c r="C639" i="9"/>
  <c r="F634" i="9"/>
  <c r="C632" i="9"/>
  <c r="C627" i="9"/>
  <c r="F622" i="9"/>
  <c r="C620" i="9"/>
  <c r="C615" i="9"/>
  <c r="F610" i="9"/>
  <c r="C605" i="9"/>
  <c r="C599" i="9"/>
  <c r="C597" i="9"/>
  <c r="F592" i="9"/>
  <c r="C586" i="9"/>
  <c r="C581" i="9"/>
  <c r="F576" i="9"/>
  <c r="C574" i="9"/>
  <c r="C566" i="9"/>
  <c r="F561" i="9"/>
  <c r="C559" i="9"/>
  <c r="C554" i="9"/>
  <c r="C546" i="9"/>
  <c r="F541" i="9"/>
  <c r="C539" i="9"/>
  <c r="C534" i="9"/>
  <c r="F529" i="9"/>
  <c r="C527" i="9"/>
  <c r="C522" i="9"/>
  <c r="F517" i="9"/>
  <c r="C514" i="9"/>
  <c r="C509" i="9"/>
  <c r="F504" i="9"/>
  <c r="C502" i="9"/>
  <c r="C497" i="9"/>
  <c r="F492" i="9"/>
  <c r="C490" i="9"/>
  <c r="C485" i="9"/>
  <c r="F479" i="9"/>
  <c r="C477" i="9"/>
  <c r="C472" i="9"/>
  <c r="C467" i="9"/>
  <c r="F461" i="9"/>
  <c r="C459" i="9"/>
  <c r="C453" i="9"/>
  <c r="F446" i="9"/>
  <c r="C444" i="9"/>
  <c r="C438" i="9"/>
  <c r="F431" i="9"/>
  <c r="C429" i="9"/>
  <c r="C423" i="9"/>
  <c r="F416" i="9"/>
  <c r="C414" i="9"/>
  <c r="C408" i="9"/>
  <c r="F401" i="9"/>
  <c r="C399" i="9"/>
  <c r="C390" i="9"/>
  <c r="F383" i="9"/>
  <c r="C381" i="9"/>
  <c r="C372" i="9"/>
  <c r="C363" i="9"/>
  <c r="F356" i="9"/>
  <c r="C354" i="9"/>
  <c r="C345" i="9"/>
  <c r="F338" i="9"/>
  <c r="C336" i="9"/>
  <c r="C327" i="9"/>
  <c r="F320" i="9"/>
  <c r="C318" i="9"/>
  <c r="C309" i="9"/>
  <c r="F302" i="9"/>
  <c r="C300" i="9"/>
  <c r="C291" i="9"/>
  <c r="F287" i="9"/>
  <c r="C282" i="9"/>
  <c r="C274" i="9"/>
  <c r="C266" i="9"/>
  <c r="F260" i="9"/>
  <c r="F255" i="9"/>
  <c r="C255" i="9"/>
  <c r="F249" i="9"/>
  <c r="F243" i="9"/>
  <c r="C243" i="9"/>
  <c r="F237" i="9"/>
  <c r="F232" i="9"/>
  <c r="C232" i="9"/>
  <c r="F226" i="9"/>
  <c r="F221" i="9"/>
  <c r="C221" i="9"/>
  <c r="F215" i="9"/>
  <c r="F209" i="9"/>
  <c r="C209" i="9"/>
  <c r="F203" i="9"/>
  <c r="F197" i="9"/>
  <c r="C197" i="9"/>
  <c r="F191" i="9"/>
  <c r="F185" i="9"/>
  <c r="C185" i="9"/>
  <c r="F179" i="9"/>
  <c r="F173" i="9"/>
  <c r="C173" i="9"/>
  <c r="F167" i="9"/>
  <c r="F161" i="9"/>
  <c r="C161" i="9"/>
  <c r="F155" i="9"/>
  <c r="F149" i="9"/>
  <c r="C149" i="9"/>
  <c r="F143" i="9"/>
  <c r="F137" i="9"/>
  <c r="C137" i="9"/>
  <c r="F131" i="9"/>
  <c r="F125" i="9"/>
  <c r="C125" i="9"/>
  <c r="F119" i="9"/>
  <c r="F113" i="9"/>
  <c r="C113" i="9"/>
  <c r="F107" i="9"/>
  <c r="F101" i="9"/>
  <c r="C101" i="9"/>
  <c r="F95" i="9"/>
  <c r="F89" i="9"/>
  <c r="C89" i="9"/>
  <c r="F83" i="9"/>
  <c r="F77" i="9"/>
  <c r="C77" i="9"/>
  <c r="F71" i="9"/>
  <c r="F65" i="9"/>
  <c r="C65" i="9"/>
  <c r="F59" i="9"/>
  <c r="F52" i="9"/>
  <c r="C52" i="9"/>
  <c r="F46" i="9"/>
  <c r="F39" i="9"/>
  <c r="C39" i="9"/>
  <c r="F33" i="9"/>
  <c r="F26" i="9"/>
  <c r="C26" i="9"/>
  <c r="F20" i="9"/>
  <c r="B15" i="9"/>
  <c r="F13" i="9"/>
  <c r="C13" i="9"/>
  <c r="F7" i="9"/>
  <c r="F32" i="3" l="1"/>
  <c r="R12" i="3"/>
  <c r="I185" i="2"/>
  <c r="B34" i="2"/>
  <c r="I34" i="2" s="1"/>
  <c r="R13" i="3"/>
  <c r="R14" i="3"/>
  <c r="R15" i="3"/>
  <c r="R17" i="3"/>
  <c r="R18" i="3"/>
  <c r="R19" i="3"/>
  <c r="R20" i="3"/>
  <c r="R189" i="3"/>
  <c r="R82" i="3"/>
  <c r="R83" i="3"/>
  <c r="R157" i="3"/>
  <c r="R216" i="3"/>
  <c r="R26" i="3"/>
  <c r="R63" i="3"/>
  <c r="R81" i="3"/>
  <c r="R107" i="3"/>
  <c r="R127" i="3"/>
  <c r="N202" i="3"/>
  <c r="R202" i="3"/>
  <c r="R219" i="3"/>
  <c r="R32" i="3"/>
  <c r="R42" i="3"/>
  <c r="R100" i="3"/>
  <c r="R122" i="3"/>
  <c r="R132" i="3"/>
  <c r="R218" i="3"/>
  <c r="R53" i="3"/>
  <c r="R114" i="3"/>
  <c r="R244" i="3"/>
  <c r="R22" i="3"/>
  <c r="R23" i="3"/>
  <c r="R24" i="3"/>
  <c r="R25" i="3"/>
  <c r="R27" i="3"/>
  <c r="R28" i="3"/>
  <c r="R29" i="3"/>
  <c r="R30" i="3"/>
  <c r="R31" i="3"/>
  <c r="R33" i="3"/>
  <c r="R34" i="3"/>
  <c r="R35" i="3"/>
  <c r="R36" i="3"/>
  <c r="R38" i="3"/>
  <c r="R39" i="3"/>
  <c r="R40" i="3"/>
  <c r="R41" i="3"/>
  <c r="R43" i="3"/>
  <c r="R44" i="3"/>
  <c r="R45" i="3"/>
  <c r="R46" i="3"/>
  <c r="R47" i="3"/>
  <c r="R49" i="3"/>
  <c r="R50" i="3"/>
  <c r="R51" i="3"/>
  <c r="R52" i="3"/>
  <c r="R54" i="3"/>
  <c r="R55" i="3"/>
  <c r="R56" i="3"/>
  <c r="R57" i="3"/>
  <c r="R59" i="3"/>
  <c r="R60" i="3"/>
  <c r="R61" i="3"/>
  <c r="R62" i="3"/>
  <c r="R64" i="3"/>
  <c r="R65" i="3"/>
  <c r="R66" i="3"/>
  <c r="R67" i="3"/>
  <c r="R68" i="3"/>
  <c r="R70" i="3"/>
  <c r="R71" i="3"/>
  <c r="R72" i="3"/>
  <c r="R73" i="3"/>
  <c r="R75" i="3"/>
  <c r="R76" i="3"/>
  <c r="R77" i="3"/>
  <c r="R78" i="3"/>
  <c r="R92" i="3"/>
  <c r="R158" i="3"/>
  <c r="R200" i="3"/>
  <c r="R230" i="3"/>
  <c r="R243" i="3"/>
  <c r="R325" i="3"/>
  <c r="B13" i="5"/>
  <c r="B14" i="5" s="1"/>
  <c r="B18" i="5" s="1"/>
  <c r="B19" i="5" s="1"/>
  <c r="B20" i="5" s="1"/>
  <c r="B21" i="5" s="1"/>
  <c r="B22" i="5" s="1"/>
  <c r="B26" i="5" s="1"/>
  <c r="B27" i="5" s="1"/>
  <c r="B28" i="5" s="1"/>
  <c r="B29" i="5" s="1"/>
  <c r="B33" i="5" s="1"/>
  <c r="B34" i="5" s="1"/>
  <c r="B35" i="5" s="1"/>
  <c r="B12" i="2"/>
  <c r="F74" i="3"/>
  <c r="O1717" i="1"/>
  <c r="O1213" i="1"/>
  <c r="O999" i="1"/>
  <c r="F58" i="3"/>
  <c r="E46" i="5"/>
  <c r="F21" i="3"/>
  <c r="O1062" i="1"/>
  <c r="F16" i="3"/>
  <c r="O1716" i="1"/>
  <c r="O1677" i="1"/>
  <c r="F48" i="3"/>
  <c r="H41" i="5"/>
  <c r="P2173" i="1"/>
  <c r="Q356" i="2"/>
  <c r="Q1687" i="1"/>
  <c r="Q823" i="1"/>
  <c r="Q828" i="1" s="1"/>
  <c r="Q1597" i="1"/>
  <c r="Q2061" i="1"/>
  <c r="Q2065" i="1" s="1"/>
  <c r="Q146" i="3"/>
  <c r="Q629" i="1"/>
  <c r="Q350" i="3"/>
  <c r="O352" i="3"/>
  <c r="O353" i="3"/>
  <c r="O354" i="3"/>
  <c r="O355" i="3"/>
  <c r="O356" i="3"/>
  <c r="Q232" i="2"/>
  <c r="G700" i="9"/>
  <c r="E200" i="3"/>
  <c r="Q1170" i="1"/>
  <c r="Q1837" i="1"/>
  <c r="Q1841" i="1" s="1"/>
  <c r="Q2050" i="1"/>
  <c r="O151" i="3"/>
  <c r="H34" i="2"/>
  <c r="H43" i="2"/>
  <c r="Q882" i="1"/>
  <c r="P1409" i="1"/>
  <c r="P1865" i="1"/>
  <c r="Q2158" i="1"/>
  <c r="Q497" i="3"/>
  <c r="E17" i="24" s="1"/>
  <c r="Q289" i="2"/>
  <c r="P232" i="4"/>
  <c r="O55" i="5"/>
  <c r="O127" i="5"/>
  <c r="Q1997" i="1"/>
  <c r="Q231" i="2"/>
  <c r="Q449" i="1"/>
  <c r="Q838" i="1"/>
  <c r="P1331" i="1"/>
  <c r="Q1931" i="1"/>
  <c r="Q2105" i="1"/>
  <c r="G15" i="2"/>
  <c r="Q295" i="2"/>
  <c r="Q317" i="2"/>
  <c r="Q352" i="2"/>
  <c r="Q422" i="2"/>
  <c r="Q223" i="5"/>
  <c r="Q142" i="3"/>
  <c r="D45" i="2"/>
  <c r="D15" i="4"/>
  <c r="G23" i="4"/>
  <c r="E45" i="4"/>
  <c r="C634" i="9"/>
  <c r="G634" i="9" s="1"/>
  <c r="C757" i="9"/>
  <c r="G757" i="9" s="1"/>
  <c r="G853" i="9"/>
  <c r="H27" i="2"/>
  <c r="H33" i="2"/>
  <c r="H42" i="2"/>
  <c r="I27" i="4"/>
  <c r="I32" i="4"/>
  <c r="I34" i="4"/>
  <c r="I36" i="4"/>
  <c r="I41" i="4"/>
  <c r="I43" i="4"/>
  <c r="Q57" i="1"/>
  <c r="Q586" i="1"/>
  <c r="P592" i="1"/>
  <c r="Q606" i="1"/>
  <c r="Q616" i="1" s="1"/>
  <c r="Q662" i="1"/>
  <c r="O747" i="1"/>
  <c r="Q1129" i="1"/>
  <c r="P1477" i="1"/>
  <c r="Q1765" i="1"/>
  <c r="Q1944" i="1"/>
  <c r="Q1948" i="1" s="1"/>
  <c r="Q2082" i="1"/>
  <c r="P2229" i="1"/>
  <c r="Q2254" i="1"/>
  <c r="P2255" i="1"/>
  <c r="Q95" i="3"/>
  <c r="O120" i="3"/>
  <c r="Q125" i="3"/>
  <c r="O465" i="3"/>
  <c r="Q177" i="2"/>
  <c r="Q183" i="2"/>
  <c r="Q248" i="2"/>
  <c r="I35" i="4"/>
  <c r="Q203" i="5"/>
  <c r="N266" i="5"/>
  <c r="O266" i="5" s="1"/>
  <c r="Q298" i="5"/>
  <c r="O329" i="5"/>
  <c r="P264" i="1"/>
  <c r="O57" i="3" s="1"/>
  <c r="P588" i="1"/>
  <c r="P594" i="1"/>
  <c r="E15" i="4"/>
  <c r="H23" i="4"/>
  <c r="Q264" i="1"/>
  <c r="Q57" i="3" s="1"/>
  <c r="F80" i="3"/>
  <c r="O309" i="3"/>
  <c r="Q115" i="4"/>
  <c r="C431" i="9"/>
  <c r="G431" i="9" s="1"/>
  <c r="C769" i="9"/>
  <c r="G769" i="9" s="1"/>
  <c r="Q66" i="1"/>
  <c r="Q22" i="3" s="1"/>
  <c r="O270" i="1"/>
  <c r="P265" i="1"/>
  <c r="P266" i="1"/>
  <c r="P388" i="1"/>
  <c r="O77" i="3" s="1"/>
  <c r="P389" i="1"/>
  <c r="I485" i="1"/>
  <c r="I492" i="1"/>
  <c r="Q555" i="1"/>
  <c r="Q732" i="1"/>
  <c r="Q1187" i="1"/>
  <c r="Q1191" i="1" s="1"/>
  <c r="Q1365" i="1"/>
  <c r="Q1369" i="1" s="1"/>
  <c r="Q1550" i="1"/>
  <c r="Q1558" i="1" s="1"/>
  <c r="Q1723" i="1"/>
  <c r="Q1917" i="1"/>
  <c r="Q1923" i="1" s="1"/>
  <c r="Q1969" i="1"/>
  <c r="Q2028" i="1"/>
  <c r="Q2174" i="1"/>
  <c r="Q2267" i="1"/>
  <c r="O491" i="3"/>
  <c r="Q157" i="2"/>
  <c r="Q258" i="2"/>
  <c r="O378" i="2"/>
  <c r="R378" i="2" s="1"/>
  <c r="Q484" i="2"/>
  <c r="P100" i="4"/>
  <c r="P208" i="4"/>
  <c r="N212" i="5"/>
  <c r="Q212" i="5" s="1"/>
  <c r="O215" i="5"/>
  <c r="Q383" i="5"/>
  <c r="C817" i="9"/>
  <c r="G817" i="9" s="1"/>
  <c r="O406" i="1"/>
  <c r="H730" i="1"/>
  <c r="Q1978" i="1"/>
  <c r="Q1990" i="1" s="1"/>
  <c r="P2069" i="1"/>
  <c r="P2077" i="1" s="1"/>
  <c r="Q2126" i="1"/>
  <c r="Q2199" i="1"/>
  <c r="Q135" i="3"/>
  <c r="O141" i="3"/>
  <c r="O184" i="3"/>
  <c r="Q457" i="3"/>
  <c r="O459" i="3"/>
  <c r="Q492" i="2"/>
  <c r="P226" i="4"/>
  <c r="F16" i="5"/>
  <c r="R13" i="5"/>
  <c r="R14" i="5"/>
  <c r="R20" i="5"/>
  <c r="R180" i="5"/>
  <c r="O257" i="5"/>
  <c r="Q286" i="5"/>
  <c r="O361" i="5"/>
  <c r="C592" i="9"/>
  <c r="G592" i="9" s="1"/>
  <c r="C675" i="9"/>
  <c r="G675" i="9" s="1"/>
  <c r="C800" i="9"/>
  <c r="G800" i="9" s="1"/>
  <c r="C887" i="9"/>
  <c r="G887" i="9" s="1"/>
  <c r="Q401" i="1"/>
  <c r="P596" i="1"/>
  <c r="I1119" i="1"/>
  <c r="I1122" i="1"/>
  <c r="O2178" i="1"/>
  <c r="P120" i="4"/>
  <c r="H27" i="5"/>
  <c r="G210" i="9"/>
  <c r="P396" i="1"/>
  <c r="P397" i="1"/>
  <c r="Q561" i="1"/>
  <c r="F569" i="1"/>
  <c r="O669" i="1"/>
  <c r="Q914" i="1"/>
  <c r="P988" i="1"/>
  <c r="P1299" i="1"/>
  <c r="P1575" i="1"/>
  <c r="Q1657" i="1"/>
  <c r="Q1806" i="1"/>
  <c r="Q1814" i="1" s="1"/>
  <c r="P1919" i="1"/>
  <c r="Q1955" i="1"/>
  <c r="P1992" i="1"/>
  <c r="Q2093" i="1"/>
  <c r="Q2146" i="1"/>
  <c r="Q2189" i="1"/>
  <c r="Q2229" i="1"/>
  <c r="P2230" i="1"/>
  <c r="Q2266" i="1"/>
  <c r="P2267" i="1"/>
  <c r="Q214" i="3"/>
  <c r="O238" i="3"/>
  <c r="Q276" i="3"/>
  <c r="O339" i="3"/>
  <c r="Q505" i="3"/>
  <c r="E21" i="24" s="1"/>
  <c r="Q170" i="2"/>
  <c r="O235" i="2"/>
  <c r="R235" i="2" s="1"/>
  <c r="O263" i="2"/>
  <c r="R263" i="2" s="1"/>
  <c r="Q325" i="2"/>
  <c r="Q340" i="2"/>
  <c r="Q368" i="2"/>
  <c r="Q399" i="2"/>
  <c r="Q436" i="2"/>
  <c r="Q500" i="2"/>
  <c r="Q202" i="4"/>
  <c r="P204" i="4"/>
  <c r="Q216" i="4"/>
  <c r="O71" i="5"/>
  <c r="O99" i="5"/>
  <c r="Q106" i="5"/>
  <c r="Q114" i="5"/>
  <c r="O121" i="5"/>
  <c r="Q141" i="5"/>
  <c r="Q143" i="5"/>
  <c r="Q150" i="5"/>
  <c r="O235" i="5"/>
  <c r="Q245" i="5"/>
  <c r="Q327" i="5"/>
  <c r="Q337" i="5"/>
  <c r="O365" i="5"/>
  <c r="O403" i="5"/>
  <c r="Q164" i="1"/>
  <c r="P171" i="1"/>
  <c r="O43" i="3" s="1"/>
  <c r="P172" i="1"/>
  <c r="F438" i="1"/>
  <c r="Q279" i="3"/>
  <c r="Q293" i="3"/>
  <c r="O545" i="3"/>
  <c r="F23" i="2"/>
  <c r="C23" i="2"/>
  <c r="F45" i="2"/>
  <c r="Q114" i="2"/>
  <c r="Q220" i="2"/>
  <c r="Q247" i="2"/>
  <c r="Q279" i="2"/>
  <c r="O345" i="2"/>
  <c r="R345" i="2" s="1"/>
  <c r="O374" i="2"/>
  <c r="R374" i="2" s="1"/>
  <c r="O403" i="2"/>
  <c r="R403" i="2" s="1"/>
  <c r="Q454" i="2"/>
  <c r="G39" i="5"/>
  <c r="G46" i="5"/>
  <c r="O123" i="5"/>
  <c r="Q297" i="5"/>
  <c r="Q307" i="5"/>
  <c r="O313" i="5"/>
  <c r="Q325" i="5"/>
  <c r="P67" i="1"/>
  <c r="O25" i="2" s="1"/>
  <c r="R25" i="2" s="1"/>
  <c r="P72" i="1"/>
  <c r="O26" i="2" s="1"/>
  <c r="R26" i="2" s="1"/>
  <c r="Q233" i="1"/>
  <c r="P416" i="1"/>
  <c r="Q420" i="1"/>
  <c r="Q82" i="3" s="1"/>
  <c r="F498" i="1"/>
  <c r="F505" i="1"/>
  <c r="Q624" i="1"/>
  <c r="P641" i="1"/>
  <c r="O668" i="1"/>
  <c r="O728" i="1"/>
  <c r="P732" i="1"/>
  <c r="P747" i="1" s="1"/>
  <c r="I928" i="1"/>
  <c r="I1019" i="1"/>
  <c r="O1022" i="1"/>
  <c r="P1022" i="1" s="1"/>
  <c r="I1023" i="1"/>
  <c r="O1924" i="1"/>
  <c r="Q2066" i="1"/>
  <c r="O2219" i="1"/>
  <c r="Q180" i="3"/>
  <c r="N189" i="3"/>
  <c r="O189" i="3" s="1"/>
  <c r="O235" i="3"/>
  <c r="E243" i="3"/>
  <c r="H244" i="3"/>
  <c r="O246" i="3"/>
  <c r="Q433" i="3"/>
  <c r="I48" i="4"/>
  <c r="P134" i="4"/>
  <c r="P161" i="4"/>
  <c r="P230" i="4"/>
  <c r="H48" i="5"/>
  <c r="Q1787" i="1"/>
  <c r="P1984" i="1"/>
  <c r="Q1984" i="1"/>
  <c r="Q1988" i="1" s="1"/>
  <c r="P2183" i="1"/>
  <c r="Q2183" i="1"/>
  <c r="Q334" i="3"/>
  <c r="O334" i="3"/>
  <c r="O393" i="2"/>
  <c r="R393" i="2" s="1"/>
  <c r="Q393" i="2"/>
  <c r="Q129" i="4"/>
  <c r="P129" i="4"/>
  <c r="O97" i="5"/>
  <c r="Q97" i="5"/>
  <c r="Q171" i="5"/>
  <c r="O171" i="5"/>
  <c r="C492" i="9"/>
  <c r="G492" i="9" s="1"/>
  <c r="E15" i="2"/>
  <c r="E16" i="5"/>
  <c r="Q152" i="1"/>
  <c r="O300" i="1"/>
  <c r="Q413" i="1"/>
  <c r="Q81" i="3" s="1"/>
  <c r="P414" i="1"/>
  <c r="Q457" i="1"/>
  <c r="F465" i="1"/>
  <c r="I505" i="1"/>
  <c r="Q503" i="1"/>
  <c r="F511" i="1"/>
  <c r="F527" i="1"/>
  <c r="F534" i="1"/>
  <c r="F551" i="1"/>
  <c r="I569" i="1"/>
  <c r="I579" i="1"/>
  <c r="P611" i="1"/>
  <c r="P616" i="1" s="1"/>
  <c r="P639" i="1"/>
  <c r="O876" i="1"/>
  <c r="O886" i="1" s="1"/>
  <c r="P909" i="1"/>
  <c r="P924" i="1" s="1"/>
  <c r="O967" i="1"/>
  <c r="Q962" i="1"/>
  <c r="P1098" i="1"/>
  <c r="Q1154" i="1"/>
  <c r="Q1166" i="1" s="1"/>
  <c r="Q1167" i="1"/>
  <c r="Q1198" i="1"/>
  <c r="Q1221" i="1"/>
  <c r="Q1229" i="1" s="1"/>
  <c r="P1350" i="1"/>
  <c r="P1482" i="1"/>
  <c r="P1553" i="1"/>
  <c r="Q1607" i="1"/>
  <c r="Q1611" i="1" s="1"/>
  <c r="Q1631" i="1"/>
  <c r="Q1670" i="1"/>
  <c r="Q1707" i="1"/>
  <c r="Q1715" i="1" s="1"/>
  <c r="Q1734" i="1"/>
  <c r="P1783" i="1"/>
  <c r="P1809" i="1"/>
  <c r="Q1848" i="1"/>
  <c r="Q1876" i="1"/>
  <c r="Q1966" i="1"/>
  <c r="P1966" i="1"/>
  <c r="P2098" i="1"/>
  <c r="Q2098" i="1"/>
  <c r="Q2149" i="1"/>
  <c r="Q2153" i="1" s="1"/>
  <c r="P2149" i="1"/>
  <c r="Q154" i="3"/>
  <c r="O154" i="3"/>
  <c r="Q179" i="3"/>
  <c r="O179" i="3"/>
  <c r="Q308" i="3"/>
  <c r="O308" i="3"/>
  <c r="Q323" i="3"/>
  <c r="O323" i="3"/>
  <c r="Q411" i="3"/>
  <c r="O411" i="3"/>
  <c r="Q427" i="3"/>
  <c r="O427" i="3"/>
  <c r="O175" i="2"/>
  <c r="R175" i="2" s="1"/>
  <c r="Q175" i="2"/>
  <c r="O237" i="2"/>
  <c r="R237" i="2" s="1"/>
  <c r="Q237" i="2"/>
  <c r="O264" i="2"/>
  <c r="R264" i="2" s="1"/>
  <c r="Q264" i="2"/>
  <c r="Q372" i="2"/>
  <c r="O372" i="2"/>
  <c r="R372" i="2" s="1"/>
  <c r="O502" i="2"/>
  <c r="R502" i="2" s="1"/>
  <c r="Q502" i="2"/>
  <c r="P128" i="4"/>
  <c r="Q128" i="4"/>
  <c r="P217" i="4"/>
  <c r="Q217" i="4"/>
  <c r="Q82" i="5"/>
  <c r="O82" i="5"/>
  <c r="Q359" i="5"/>
  <c r="O359" i="5"/>
  <c r="O381" i="5"/>
  <c r="Q381" i="5"/>
  <c r="O313" i="3"/>
  <c r="Q313" i="3"/>
  <c r="Q493" i="3"/>
  <c r="E15" i="24" s="1"/>
  <c r="O493" i="3"/>
  <c r="O303" i="2"/>
  <c r="R303" i="2" s="1"/>
  <c r="Q303" i="2"/>
  <c r="Q320" i="2"/>
  <c r="O320" i="2"/>
  <c r="R320" i="2" s="1"/>
  <c r="G256" i="9"/>
  <c r="C401" i="9"/>
  <c r="G401" i="9" s="1"/>
  <c r="C461" i="9"/>
  <c r="G461" i="9" s="1"/>
  <c r="C829" i="9"/>
  <c r="G829" i="9" s="1"/>
  <c r="C899" i="9"/>
  <c r="G899" i="9" s="1"/>
  <c r="I15" i="4"/>
  <c r="H16" i="5"/>
  <c r="F23" i="4"/>
  <c r="Q185" i="1"/>
  <c r="P186" i="1"/>
  <c r="Q296" i="1"/>
  <c r="O338" i="1"/>
  <c r="P311" i="1"/>
  <c r="O65" i="3" s="1"/>
  <c r="X376" i="1"/>
  <c r="Q357" i="1"/>
  <c r="P384" i="1"/>
  <c r="P385" i="1"/>
  <c r="Q427" i="1"/>
  <c r="Q83" i="3" s="1"/>
  <c r="Q471" i="1"/>
  <c r="Q488" i="1"/>
  <c r="H546" i="1"/>
  <c r="Q549" i="1"/>
  <c r="F557" i="1"/>
  <c r="P613" i="1"/>
  <c r="Q614" i="1"/>
  <c r="Q619" i="1" s="1"/>
  <c r="O653" i="1"/>
  <c r="O654" i="1"/>
  <c r="Q673" i="1"/>
  <c r="Q693" i="1"/>
  <c r="P694" i="1"/>
  <c r="F776" i="1"/>
  <c r="P821" i="1"/>
  <c r="P826" i="1" s="1"/>
  <c r="P836" i="1"/>
  <c r="Q854" i="1"/>
  <c r="Q859" i="1" s="1"/>
  <c r="P973" i="1"/>
  <c r="Q1041" i="1"/>
  <c r="P1106" i="1"/>
  <c r="P1159" i="1"/>
  <c r="P1175" i="1"/>
  <c r="Q1235" i="1"/>
  <c r="P1313" i="1"/>
  <c r="P1383" i="1"/>
  <c r="Q1503" i="1"/>
  <c r="Q1511" i="1" s="1"/>
  <c r="Q1561" i="1"/>
  <c r="P1579" i="1"/>
  <c r="Q1613" i="1"/>
  <c r="Q1642" i="1"/>
  <c r="Q1681" i="1"/>
  <c r="P1709" i="1"/>
  <c r="Q1811" i="1"/>
  <c r="Q1815" i="1" s="1"/>
  <c r="Q1860" i="1"/>
  <c r="Q1868" i="1" s="1"/>
  <c r="Q1886" i="1"/>
  <c r="Q1894" i="1" s="1"/>
  <c r="P1939" i="1"/>
  <c r="Q1939" i="1"/>
  <c r="Q1947" i="1" s="1"/>
  <c r="P2070" i="1"/>
  <c r="Q2070" i="1"/>
  <c r="Q2078" i="1" s="1"/>
  <c r="O162" i="3"/>
  <c r="Q162" i="3"/>
  <c r="E216" i="3"/>
  <c r="O306" i="3"/>
  <c r="Q306" i="3"/>
  <c r="Q391" i="3"/>
  <c r="O391" i="3"/>
  <c r="O425" i="3"/>
  <c r="Q425" i="3"/>
  <c r="Q501" i="3"/>
  <c r="E19" i="24" s="1"/>
  <c r="O501" i="3"/>
  <c r="O52" i="2"/>
  <c r="R52" i="2" s="1"/>
  <c r="Q52" i="2"/>
  <c r="Q223" i="2"/>
  <c r="O223" i="2"/>
  <c r="R223" i="2" s="1"/>
  <c r="Q350" i="2"/>
  <c r="O350" i="2"/>
  <c r="R350" i="2" s="1"/>
  <c r="P127" i="4"/>
  <c r="Q127" i="4"/>
  <c r="Q135" i="4"/>
  <c r="P135" i="4"/>
  <c r="Q144" i="4"/>
  <c r="P144" i="4"/>
  <c r="Q175" i="5"/>
  <c r="O175" i="5"/>
  <c r="O225" i="5"/>
  <c r="Q225" i="5"/>
  <c r="O335" i="5"/>
  <c r="Q335" i="5"/>
  <c r="E230" i="3"/>
  <c r="O139" i="2"/>
  <c r="R139" i="2" s="1"/>
  <c r="Q139" i="2"/>
  <c r="Q184" i="2"/>
  <c r="O184" i="2"/>
  <c r="R184" i="2" s="1"/>
  <c r="G27" i="9"/>
  <c r="G53" i="9"/>
  <c r="C504" i="9"/>
  <c r="G504" i="9" s="1"/>
  <c r="C663" i="9"/>
  <c r="G663" i="9" s="1"/>
  <c r="O337" i="1"/>
  <c r="F563" i="1"/>
  <c r="Q575" i="1"/>
  <c r="G620" i="1"/>
  <c r="Q821" i="1"/>
  <c r="Q826" i="1" s="1"/>
  <c r="Q934" i="1"/>
  <c r="Q979" i="1"/>
  <c r="I1009" i="1"/>
  <c r="Q1083" i="1"/>
  <c r="O1102" i="1"/>
  <c r="O1178" i="1"/>
  <c r="Q1182" i="1"/>
  <c r="Q1190" i="1" s="1"/>
  <c r="Q1244" i="1"/>
  <c r="Q1252" i="1" s="1"/>
  <c r="Q1285" i="1"/>
  <c r="Q1293" i="1" s="1"/>
  <c r="Q1428" i="1"/>
  <c r="Q1432" i="1" s="1"/>
  <c r="P1468" i="1"/>
  <c r="Q1485" i="1"/>
  <c r="Q1508" i="1"/>
  <c r="Q1512" i="1" s="1"/>
  <c r="Q1566" i="1"/>
  <c r="Q1584" i="1"/>
  <c r="O1585" i="1"/>
  <c r="Q1592" i="1"/>
  <c r="Q1618" i="1"/>
  <c r="O1634" i="1"/>
  <c r="Q1652" i="1"/>
  <c r="Q1660" i="1" s="1"/>
  <c r="O1662" i="1"/>
  <c r="Q1684" i="1"/>
  <c r="Q1692" i="1" s="1"/>
  <c r="Q1712" i="1"/>
  <c r="Q1753" i="1"/>
  <c r="Q1762" i="1" s="1"/>
  <c r="Q1796" i="1"/>
  <c r="Q1827" i="1"/>
  <c r="Q1842" i="1"/>
  <c r="Q1863" i="1"/>
  <c r="Q1867" i="1" s="1"/>
  <c r="Q1897" i="1"/>
  <c r="P1907" i="1"/>
  <c r="Q1907" i="1"/>
  <c r="P2021" i="1"/>
  <c r="Q2021" i="1"/>
  <c r="Q2122" i="1"/>
  <c r="P2122" i="1"/>
  <c r="Q2203" i="1"/>
  <c r="P2203" i="1"/>
  <c r="O215" i="3"/>
  <c r="Q215" i="3"/>
  <c r="Q253" i="3"/>
  <c r="O253" i="3"/>
  <c r="Q322" i="3"/>
  <c r="O322" i="3"/>
  <c r="Q324" i="3"/>
  <c r="O324" i="3"/>
  <c r="Q340" i="3"/>
  <c r="O340" i="3"/>
  <c r="O499" i="3"/>
  <c r="Q499" i="3"/>
  <c r="E18" i="24" s="1"/>
  <c r="O551" i="3"/>
  <c r="Q551" i="3"/>
  <c r="E44" i="24" s="1"/>
  <c r="O147" i="2"/>
  <c r="R147" i="2" s="1"/>
  <c r="Q147" i="2"/>
  <c r="O253" i="2"/>
  <c r="R253" i="2" s="1"/>
  <c r="Q253" i="2"/>
  <c r="Q311" i="2"/>
  <c r="O311" i="2"/>
  <c r="R311" i="2" s="1"/>
  <c r="Q418" i="2"/>
  <c r="O418" i="2"/>
  <c r="R418" i="2" s="1"/>
  <c r="Q53" i="5"/>
  <c r="O53" i="5"/>
  <c r="O295" i="5"/>
  <c r="Q295" i="5"/>
  <c r="Q371" i="5"/>
  <c r="O371" i="5"/>
  <c r="Q2253" i="1"/>
  <c r="P2254" i="1"/>
  <c r="P2265" i="1"/>
  <c r="N218" i="3"/>
  <c r="Q218" i="3" s="1"/>
  <c r="H35" i="2"/>
  <c r="G30" i="4"/>
  <c r="I79" i="4"/>
  <c r="I80" i="4" s="1"/>
  <c r="H36" i="5"/>
  <c r="N180" i="5"/>
  <c r="Q180" i="5" s="1"/>
  <c r="N242" i="5"/>
  <c r="Q242" i="5" s="1"/>
  <c r="O1960" i="1"/>
  <c r="O2205" i="1"/>
  <c r="F85" i="3"/>
  <c r="O106" i="3"/>
  <c r="I161" i="3"/>
  <c r="H230" i="3"/>
  <c r="O333" i="3"/>
  <c r="Q535" i="3"/>
  <c r="E36" i="24" s="1"/>
  <c r="O537" i="3"/>
  <c r="Q70" i="2"/>
  <c r="H101" i="2"/>
  <c r="O203" i="2"/>
  <c r="R203" i="2" s="1"/>
  <c r="Q254" i="2"/>
  <c r="E23" i="4"/>
  <c r="I33" i="4"/>
  <c r="G45" i="4"/>
  <c r="Q69" i="4"/>
  <c r="P70" i="4"/>
  <c r="P143" i="4"/>
  <c r="O213" i="4"/>
  <c r="P213" i="4" s="1"/>
  <c r="D24" i="5"/>
  <c r="R33" i="5"/>
  <c r="R34" i="5"/>
  <c r="R37" i="5"/>
  <c r="R48" i="5"/>
  <c r="R50" i="5"/>
  <c r="Q154" i="5"/>
  <c r="Q155" i="5"/>
  <c r="O220" i="5"/>
  <c r="O282" i="5"/>
  <c r="Q405" i="5"/>
  <c r="O2013" i="1"/>
  <c r="O2130" i="1"/>
  <c r="P2145" i="1"/>
  <c r="P2207" i="1"/>
  <c r="Q417" i="3"/>
  <c r="O419" i="3"/>
  <c r="O453" i="3"/>
  <c r="O461" i="3"/>
  <c r="O467" i="3"/>
  <c r="Q165" i="2"/>
  <c r="H267" i="2"/>
  <c r="H273" i="2"/>
  <c r="O328" i="2"/>
  <c r="R328" i="2" s="1"/>
  <c r="I26" i="4"/>
  <c r="I47" i="4"/>
  <c r="Q61" i="4"/>
  <c r="Q62" i="4"/>
  <c r="Q63" i="4"/>
  <c r="Q141" i="4"/>
  <c r="P142" i="4"/>
  <c r="I223" i="4"/>
  <c r="F31" i="5"/>
  <c r="H28" i="5"/>
  <c r="O64" i="5"/>
  <c r="O149" i="5"/>
  <c r="O181" i="5"/>
  <c r="Q247" i="5"/>
  <c r="O363" i="5"/>
  <c r="O380" i="5"/>
  <c r="O389" i="5"/>
  <c r="H193" i="9"/>
  <c r="G233" i="9"/>
  <c r="C715" i="9"/>
  <c r="G715" i="9" s="1"/>
  <c r="Q104" i="1"/>
  <c r="P106" i="1"/>
  <c r="O30" i="3" s="1"/>
  <c r="Q108" i="1"/>
  <c r="P109" i="1"/>
  <c r="O36" i="5" s="1"/>
  <c r="P111" i="1"/>
  <c r="O31" i="3" s="1"/>
  <c r="P112" i="1"/>
  <c r="O36" i="2" s="1"/>
  <c r="R36" i="2" s="1"/>
  <c r="P156" i="1"/>
  <c r="O40" i="3" s="1"/>
  <c r="Q162" i="1"/>
  <c r="Q211" i="1"/>
  <c r="P213" i="1"/>
  <c r="Q220" i="1"/>
  <c r="Q224" i="1"/>
  <c r="Q51" i="3" s="1"/>
  <c r="P225" i="1"/>
  <c r="P226" i="1"/>
  <c r="Q277" i="1"/>
  <c r="F300" i="1"/>
  <c r="Q325" i="1"/>
  <c r="G340" i="1"/>
  <c r="O372" i="1"/>
  <c r="Q524" i="1"/>
  <c r="I551" i="1"/>
  <c r="P609" i="1"/>
  <c r="P619" i="1" s="1"/>
  <c r="Q636" i="1"/>
  <c r="H670" i="1"/>
  <c r="P677" i="1"/>
  <c r="Q678" i="1"/>
  <c r="H685" i="1"/>
  <c r="Q734" i="1"/>
  <c r="Q737" i="1"/>
  <c r="J846" i="1"/>
  <c r="J848" i="1"/>
  <c r="J849" i="1"/>
  <c r="B851" i="1"/>
  <c r="J852" i="1" s="1"/>
  <c r="O879" i="1"/>
  <c r="P879" i="1" s="1"/>
  <c r="P889" i="1" s="1"/>
  <c r="O983" i="1"/>
  <c r="Q997" i="1"/>
  <c r="Q994" i="1"/>
  <c r="Q1007" i="1"/>
  <c r="Q1034" i="1"/>
  <c r="Q1038" i="1" s="1"/>
  <c r="Q1059" i="1"/>
  <c r="P1075" i="1"/>
  <c r="Q1111" i="1"/>
  <c r="Q1193" i="1"/>
  <c r="Q1207" i="1"/>
  <c r="Q1215" i="1" s="1"/>
  <c r="Q1273" i="1"/>
  <c r="P1304" i="1"/>
  <c r="P1321" i="1"/>
  <c r="Q1345" i="1"/>
  <c r="Q1355" i="1"/>
  <c r="Q1373" i="1"/>
  <c r="Q1387" i="1" s="1"/>
  <c r="P1396" i="1"/>
  <c r="P1414" i="1"/>
  <c r="O1432" i="1"/>
  <c r="P1451" i="1"/>
  <c r="P1455" i="1" s="1"/>
  <c r="P1462" i="1"/>
  <c r="Q1480" i="1"/>
  <c r="Q1484" i="1" s="1"/>
  <c r="Q1493" i="1"/>
  <c r="O1510" i="1"/>
  <c r="P1526" i="1"/>
  <c r="P1530" i="1" s="1"/>
  <c r="Q1541" i="1"/>
  <c r="G222" i="9"/>
  <c r="C302" i="9"/>
  <c r="G302" i="9" s="1"/>
  <c r="C416" i="9"/>
  <c r="G416" i="9" s="1"/>
  <c r="Q84" i="1"/>
  <c r="P91" i="1"/>
  <c r="O27" i="3" s="1"/>
  <c r="P92" i="1"/>
  <c r="O32" i="2" s="1"/>
  <c r="R32" i="2" s="1"/>
  <c r="Q98" i="1"/>
  <c r="P99" i="1"/>
  <c r="O34" i="5" s="1"/>
  <c r="P101" i="1"/>
  <c r="O29" i="3" s="1"/>
  <c r="P102" i="1"/>
  <c r="O34" i="2" s="1"/>
  <c r="R34" i="2" s="1"/>
  <c r="Q106" i="1"/>
  <c r="Q30" i="3" s="1"/>
  <c r="Q134" i="1"/>
  <c r="P136" i="1"/>
  <c r="O36" i="3" s="1"/>
  <c r="Q138" i="1"/>
  <c r="P139" i="1"/>
  <c r="O44" i="5" s="1"/>
  <c r="P146" i="1"/>
  <c r="O38" i="3" s="1"/>
  <c r="Q148" i="1"/>
  <c r="P149" i="1"/>
  <c r="O48" i="5" s="1"/>
  <c r="P151" i="1"/>
  <c r="O39" i="3" s="1"/>
  <c r="P152" i="1"/>
  <c r="O48" i="2" s="1"/>
  <c r="R48" i="2" s="1"/>
  <c r="P173" i="1"/>
  <c r="P174" i="1"/>
  <c r="Q190" i="1"/>
  <c r="Q46" i="3" s="1"/>
  <c r="P197" i="1"/>
  <c r="O47" i="3" s="1"/>
  <c r="P198" i="1"/>
  <c r="Q260" i="1"/>
  <c r="I458" i="1"/>
  <c r="Q464" i="1"/>
  <c r="Q531" i="1"/>
  <c r="Q567" i="1"/>
  <c r="P628" i="1"/>
  <c r="H700" i="1"/>
  <c r="P943" i="1"/>
  <c r="P959" i="1"/>
  <c r="P977" i="1"/>
  <c r="O998" i="1"/>
  <c r="O1014" i="1"/>
  <c r="I1022" i="1"/>
  <c r="Q1061" i="1"/>
  <c r="P1083" i="1"/>
  <c r="P1131" i="1"/>
  <c r="Q1189" i="1"/>
  <c r="O1325" i="1"/>
  <c r="O1327" i="1"/>
  <c r="O1417" i="1"/>
  <c r="Q1526" i="1"/>
  <c r="Q1530" i="1" s="1"/>
  <c r="G14" i="9"/>
  <c r="Q47" i="1"/>
  <c r="Q53" i="1"/>
  <c r="Q72" i="1"/>
  <c r="P73" i="1"/>
  <c r="P26" i="4" s="1"/>
  <c r="Q74" i="1"/>
  <c r="P76" i="1"/>
  <c r="O24" i="3" s="1"/>
  <c r="Q78" i="1"/>
  <c r="P79" i="1"/>
  <c r="O28" i="5" s="1"/>
  <c r="P81" i="1"/>
  <c r="O25" i="3" s="1"/>
  <c r="P82" i="1"/>
  <c r="O28" i="2" s="1"/>
  <c r="R28" i="2" s="1"/>
  <c r="Q124" i="1"/>
  <c r="P126" i="1"/>
  <c r="O34" i="3" s="1"/>
  <c r="Q128" i="1"/>
  <c r="P129" i="1"/>
  <c r="O42" i="5" s="1"/>
  <c r="P131" i="1"/>
  <c r="O35" i="3" s="1"/>
  <c r="P132" i="1"/>
  <c r="O42" i="2" s="1"/>
  <c r="R42" i="2" s="1"/>
  <c r="Q136" i="1"/>
  <c r="Q36" i="3" s="1"/>
  <c r="Q146" i="1"/>
  <c r="Q38" i="3" s="1"/>
  <c r="Q311" i="1"/>
  <c r="Q65" i="3" s="1"/>
  <c r="P312" i="1"/>
  <c r="P313" i="1"/>
  <c r="Q344" i="1"/>
  <c r="F450" i="1"/>
  <c r="H478" i="1"/>
  <c r="Q538" i="1"/>
  <c r="P581" i="1"/>
  <c r="Q583" i="1"/>
  <c r="P584" i="1"/>
  <c r="Q599" i="1"/>
  <c r="G635" i="1"/>
  <c r="P849" i="1"/>
  <c r="P859" i="1" s="1"/>
  <c r="Q864" i="1"/>
  <c r="O928" i="1"/>
  <c r="Q928" i="1" s="1"/>
  <c r="P947" i="1"/>
  <c r="P992" i="1"/>
  <c r="P1057" i="1"/>
  <c r="P1071" i="1"/>
  <c r="P1099" i="1"/>
  <c r="P1109" i="1"/>
  <c r="P1118" i="1"/>
  <c r="Q1131" i="1"/>
  <c r="O1486" i="1"/>
  <c r="P1555" i="1"/>
  <c r="Q1555" i="1"/>
  <c r="Q1559" i="1" s="1"/>
  <c r="G102" i="9"/>
  <c r="G244" i="9"/>
  <c r="C284" i="9"/>
  <c r="G287" i="9" s="1"/>
  <c r="C338" i="9"/>
  <c r="G338" i="9" s="1"/>
  <c r="P66" i="1"/>
  <c r="O22" i="3" s="1"/>
  <c r="Q76" i="1"/>
  <c r="Q24" i="3" s="1"/>
  <c r="Q114" i="1"/>
  <c r="P121" i="1"/>
  <c r="O33" i="3" s="1"/>
  <c r="P122" i="1"/>
  <c r="O40" i="2" s="1"/>
  <c r="Q126" i="1"/>
  <c r="Q34" i="3" s="1"/>
  <c r="Q158" i="1"/>
  <c r="P159" i="1"/>
  <c r="O50" i="5" s="1"/>
  <c r="P161" i="1"/>
  <c r="O41" i="3" s="1"/>
  <c r="P162" i="1"/>
  <c r="O50" i="2" s="1"/>
  <c r="R50" i="2" s="1"/>
  <c r="P164" i="1"/>
  <c r="O51" i="5" s="1"/>
  <c r="Q180" i="1"/>
  <c r="P210" i="1"/>
  <c r="O49" i="3" s="1"/>
  <c r="P224" i="1"/>
  <c r="O51" i="3" s="1"/>
  <c r="Q243" i="1"/>
  <c r="Q54" i="3" s="1"/>
  <c r="P250" i="1"/>
  <c r="O55" i="3" s="1"/>
  <c r="P251" i="1"/>
  <c r="P276" i="1"/>
  <c r="Q281" i="1"/>
  <c r="Q60" i="3" s="1"/>
  <c r="P287" i="1"/>
  <c r="O61" i="3" s="1"/>
  <c r="P288" i="1"/>
  <c r="F301" i="1"/>
  <c r="P320" i="1"/>
  <c r="Q323" i="1"/>
  <c r="Q67" i="3" s="1"/>
  <c r="P324" i="1"/>
  <c r="F458" i="1"/>
  <c r="I498" i="1"/>
  <c r="Q518" i="1"/>
  <c r="P598" i="1"/>
  <c r="G685" i="1"/>
  <c r="O683" i="1"/>
  <c r="O828" i="1"/>
  <c r="Q841" i="1"/>
  <c r="Q982" i="1"/>
  <c r="Q998" i="1"/>
  <c r="P1094" i="1"/>
  <c r="Q1145" i="1"/>
  <c r="P1207" i="1"/>
  <c r="Q1249" i="1"/>
  <c r="Q1253" i="1" s="1"/>
  <c r="Q1259" i="1"/>
  <c r="Q1267" i="1" s="1"/>
  <c r="Q1440" i="1"/>
  <c r="Q1448" i="1" s="1"/>
  <c r="Q1488" i="1"/>
  <c r="P1516" i="1"/>
  <c r="Q1535" i="1"/>
  <c r="Q1585" i="1"/>
  <c r="Q1665" i="1"/>
  <c r="P1785" i="1"/>
  <c r="P1889" i="1"/>
  <c r="P1902" i="1"/>
  <c r="P1950" i="1"/>
  <c r="Q2012" i="1"/>
  <c r="Q2016" i="1"/>
  <c r="Q2042" i="1"/>
  <c r="P2058" i="1"/>
  <c r="P2110" i="1"/>
  <c r="P2138" i="1"/>
  <c r="O2166" i="1"/>
  <c r="P2201" i="1"/>
  <c r="P2211" i="1"/>
  <c r="P2266" i="1"/>
  <c r="O99" i="3"/>
  <c r="H107" i="3"/>
  <c r="O118" i="3"/>
  <c r="O197" i="3"/>
  <c r="N216" i="3"/>
  <c r="O216" i="3" s="1"/>
  <c r="O222" i="3"/>
  <c r="O234" i="3"/>
  <c r="O254" i="3"/>
  <c r="Q277" i="3"/>
  <c r="Q314" i="3"/>
  <c r="O316" i="3"/>
  <c r="Q378" i="3"/>
  <c r="Q409" i="3"/>
  <c r="Q451" i="3"/>
  <c r="Q543" i="3"/>
  <c r="E40" i="24" s="1"/>
  <c r="O104" i="2"/>
  <c r="R104" i="2" s="1"/>
  <c r="Q128" i="2"/>
  <c r="Q140" i="2"/>
  <c r="Q283" i="2"/>
  <c r="Q476" i="2"/>
  <c r="D30" i="4"/>
  <c r="I50" i="4"/>
  <c r="P83" i="4"/>
  <c r="Q85" i="4"/>
  <c r="P86" i="4"/>
  <c r="I94" i="4"/>
  <c r="P154" i="4"/>
  <c r="Q160" i="4"/>
  <c r="P166" i="4"/>
  <c r="Q175" i="4"/>
  <c r="R11" i="5"/>
  <c r="O62" i="5"/>
  <c r="Q76" i="5"/>
  <c r="O93" i="5"/>
  <c r="O137" i="5"/>
  <c r="O177" i="5"/>
  <c r="O231" i="5"/>
  <c r="O237" i="5"/>
  <c r="O263" i="5"/>
  <c r="Q288" i="5"/>
  <c r="Q314" i="5"/>
  <c r="O402" i="5"/>
  <c r="Q1587" i="1"/>
  <c r="Q1697" i="1"/>
  <c r="Q1763" i="1"/>
  <c r="Q1780" i="1"/>
  <c r="Q1788" i="1" s="1"/>
  <c r="Q1893" i="1"/>
  <c r="P2045" i="1"/>
  <c r="P2161" i="1"/>
  <c r="P2171" i="1"/>
  <c r="P2181" i="1"/>
  <c r="P2191" i="1"/>
  <c r="O91" i="3"/>
  <c r="Q161" i="3"/>
  <c r="O187" i="3"/>
  <c r="O195" i="3"/>
  <c r="O196" i="3"/>
  <c r="Q281" i="3"/>
  <c r="O283" i="3"/>
  <c r="O372" i="3"/>
  <c r="O385" i="3"/>
  <c r="O389" i="3"/>
  <c r="O397" i="3"/>
  <c r="O413" i="3"/>
  <c r="O421" i="3"/>
  <c r="O485" i="3"/>
  <c r="Q84" i="2"/>
  <c r="O85" i="2"/>
  <c r="R85" i="2" s="1"/>
  <c r="Q118" i="2"/>
  <c r="Q142" i="2"/>
  <c r="Q178" i="2"/>
  <c r="H180" i="2"/>
  <c r="O241" i="2"/>
  <c r="R241" i="2" s="1"/>
  <c r="N242" i="2"/>
  <c r="O242" i="2" s="1"/>
  <c r="R242" i="2" s="1"/>
  <c r="O257" i="2"/>
  <c r="R257" i="2" s="1"/>
  <c r="O277" i="2"/>
  <c r="R277" i="2" s="1"/>
  <c r="Q297" i="2"/>
  <c r="O363" i="2"/>
  <c r="R363" i="2" s="1"/>
  <c r="O369" i="2"/>
  <c r="R369" i="2" s="1"/>
  <c r="Q381" i="2"/>
  <c r="Q150" i="4"/>
  <c r="P159" i="4"/>
  <c r="Q390" i="5"/>
  <c r="O397" i="5"/>
  <c r="O400" i="5"/>
  <c r="L6" i="21"/>
  <c r="L7" i="21" s="1"/>
  <c r="P1581" i="1"/>
  <c r="P1744" i="1"/>
  <c r="P1759" i="1"/>
  <c r="Q1822" i="1"/>
  <c r="Q1853" i="1"/>
  <c r="P1871" i="1"/>
  <c r="P2008" i="1"/>
  <c r="P2154" i="1"/>
  <c r="O2153" i="1"/>
  <c r="P2163" i="1"/>
  <c r="O2207" i="1"/>
  <c r="O117" i="3"/>
  <c r="O252" i="3"/>
  <c r="Q280" i="3"/>
  <c r="Q329" i="3"/>
  <c r="Q365" i="3"/>
  <c r="O473" i="3"/>
  <c r="O56" i="2"/>
  <c r="R56" i="2" s="1"/>
  <c r="Q60" i="2"/>
  <c r="O61" i="2"/>
  <c r="R61" i="2" s="1"/>
  <c r="O77" i="2"/>
  <c r="R77" i="2" s="1"/>
  <c r="H222" i="2"/>
  <c r="O226" i="2"/>
  <c r="R226" i="2" s="1"/>
  <c r="O301" i="2"/>
  <c r="R301" i="2" s="1"/>
  <c r="Q313" i="2"/>
  <c r="O324" i="2"/>
  <c r="R324" i="2" s="1"/>
  <c r="O420" i="2"/>
  <c r="R420" i="2" s="1"/>
  <c r="O550" i="2"/>
  <c r="R550" i="2" s="1"/>
  <c r="Q702" i="2"/>
  <c r="Q60" i="4"/>
  <c r="Q121" i="4"/>
  <c r="P122" i="4"/>
  <c r="P136" i="4"/>
  <c r="P149" i="4"/>
  <c r="Q178" i="4"/>
  <c r="F181" i="4"/>
  <c r="O57" i="5"/>
  <c r="O69" i="5"/>
  <c r="Q85" i="5"/>
  <c r="Q101" i="5"/>
  <c r="O105" i="5"/>
  <c r="O129" i="5"/>
  <c r="O213" i="5"/>
  <c r="O219" i="5"/>
  <c r="O255" i="5"/>
  <c r="O264" i="5"/>
  <c r="H266" i="5"/>
  <c r="O276" i="5"/>
  <c r="O285" i="5"/>
  <c r="O345" i="5"/>
  <c r="O369" i="5"/>
  <c r="O378" i="5"/>
  <c r="P1626" i="1"/>
  <c r="P1665" i="1"/>
  <c r="Q1871" i="1"/>
  <c r="P2062" i="1"/>
  <c r="Q2075" i="1"/>
  <c r="P2135" i="1"/>
  <c r="P2186" i="1"/>
  <c r="P2209" i="1"/>
  <c r="O273" i="3"/>
  <c r="O359" i="3"/>
  <c r="Q559" i="3"/>
  <c r="E48" i="24" s="1"/>
  <c r="O561" i="3"/>
  <c r="G30" i="2"/>
  <c r="F30" i="2"/>
  <c r="Q74" i="2"/>
  <c r="O75" i="2"/>
  <c r="R75" i="2" s="1"/>
  <c r="Q100" i="2"/>
  <c r="Q134" i="2"/>
  <c r="Q152" i="2"/>
  <c r="E180" i="2"/>
  <c r="N273" i="2"/>
  <c r="O273" i="2" s="1"/>
  <c r="R273" i="2" s="1"/>
  <c r="Q346" i="2"/>
  <c r="Q387" i="2"/>
  <c r="Q446" i="2"/>
  <c r="I49" i="4"/>
  <c r="P97" i="4"/>
  <c r="P98" i="4"/>
  <c r="P99" i="4"/>
  <c r="Q170" i="4"/>
  <c r="P176" i="4"/>
  <c r="O181" i="4"/>
  <c r="P181" i="4" s="1"/>
  <c r="P205" i="4"/>
  <c r="P211" i="4"/>
  <c r="P224" i="4"/>
  <c r="P236" i="4"/>
  <c r="C39" i="5"/>
  <c r="R36" i="5"/>
  <c r="R43" i="5"/>
  <c r="R44" i="5"/>
  <c r="H87" i="5"/>
  <c r="O91" i="5"/>
  <c r="O113" i="5"/>
  <c r="Q130" i="5"/>
  <c r="O135" i="5"/>
  <c r="O222" i="5"/>
  <c r="H241" i="5"/>
  <c r="O253" i="5"/>
  <c r="O269" i="5"/>
  <c r="O283" i="5"/>
  <c r="O321" i="5"/>
  <c r="O331" i="5"/>
  <c r="O353" i="5"/>
  <c r="O358" i="5"/>
  <c r="O376" i="5"/>
  <c r="O558" i="5"/>
  <c r="C517" i="9"/>
  <c r="G517" i="9" s="1"/>
  <c r="C576" i="9"/>
  <c r="G576" i="9" s="1"/>
  <c r="C687" i="9"/>
  <c r="G687" i="9" s="1"/>
  <c r="E23" i="2"/>
  <c r="I23" i="4"/>
  <c r="J72" i="1"/>
  <c r="O88" i="1"/>
  <c r="O118" i="1"/>
  <c r="O168" i="1"/>
  <c r="I187" i="1"/>
  <c r="O239" i="1"/>
  <c r="I279" i="1"/>
  <c r="I300" i="1"/>
  <c r="Q307" i="1"/>
  <c r="Q319" i="1"/>
  <c r="P323" i="1"/>
  <c r="O67" i="3" s="1"/>
  <c r="Q332" i="1"/>
  <c r="P333" i="1"/>
  <c r="Q346" i="1"/>
  <c r="Q359" i="1"/>
  <c r="P376" i="1"/>
  <c r="O75" i="3" s="1"/>
  <c r="Q377" i="1"/>
  <c r="P378" i="1"/>
  <c r="P382" i="1"/>
  <c r="O76" i="3" s="1"/>
  <c r="P383" i="1"/>
  <c r="F392" i="1"/>
  <c r="Q391" i="1"/>
  <c r="P394" i="1"/>
  <c r="O78" i="3" s="1"/>
  <c r="P395" i="1"/>
  <c r="Q403" i="1"/>
  <c r="Q422" i="1"/>
  <c r="I424" i="1"/>
  <c r="Q429" i="1"/>
  <c r="I431" i="1"/>
  <c r="F472" i="1"/>
  <c r="Q481" i="1"/>
  <c r="Q496" i="1"/>
  <c r="O512" i="1"/>
  <c r="Q509" i="1"/>
  <c r="G516" i="1"/>
  <c r="F521" i="1"/>
  <c r="G546" i="1"/>
  <c r="O545" i="1"/>
  <c r="O570" i="1"/>
  <c r="O571" i="1"/>
  <c r="O603" i="1"/>
  <c r="H604" i="1"/>
  <c r="P607" i="1"/>
  <c r="P622" i="1"/>
  <c r="H635" i="1"/>
  <c r="Q643" i="1"/>
  <c r="P647" i="1"/>
  <c r="Q648" i="1"/>
  <c r="P658" i="1"/>
  <c r="P668" i="1" s="1"/>
  <c r="Q659" i="1"/>
  <c r="Q669" i="1" s="1"/>
  <c r="P664" i="1"/>
  <c r="P671" i="1"/>
  <c r="Q689" i="1"/>
  <c r="Q699" i="1" s="1"/>
  <c r="P691" i="1"/>
  <c r="Q702" i="1"/>
  <c r="P704" i="1"/>
  <c r="P714" i="1" s="1"/>
  <c r="Q707" i="1"/>
  <c r="O712" i="1"/>
  <c r="Q716" i="1"/>
  <c r="Q723" i="1"/>
  <c r="P733" i="1"/>
  <c r="O749" i="1"/>
  <c r="P822" i="1"/>
  <c r="P827" i="1" s="1"/>
  <c r="P831" i="1"/>
  <c r="Q833" i="1"/>
  <c r="O844" i="1"/>
  <c r="P837" i="1"/>
  <c r="P842" i="1" s="1"/>
  <c r="O841" i="1"/>
  <c r="Q847" i="1"/>
  <c r="O858" i="1"/>
  <c r="P872" i="1"/>
  <c r="Q869" i="1"/>
  <c r="I879" i="1"/>
  <c r="P899" i="1"/>
  <c r="P904" i="1" s="1"/>
  <c r="Q907" i="1"/>
  <c r="Q919" i="1"/>
  <c r="P942" i="1"/>
  <c r="Q944" i="1"/>
  <c r="P948" i="1"/>
  <c r="O951" i="1"/>
  <c r="Q968" i="1"/>
  <c r="P961" i="1"/>
  <c r="P964" i="1"/>
  <c r="P972" i="1"/>
  <c r="Q974" i="1"/>
  <c r="P978" i="1"/>
  <c r="O982" i="1"/>
  <c r="P987" i="1"/>
  <c r="Q989" i="1"/>
  <c r="P993" i="1"/>
  <c r="O997" i="1"/>
  <c r="P1002" i="1"/>
  <c r="Q1005" i="1"/>
  <c r="Q1017" i="1"/>
  <c r="P1046" i="1"/>
  <c r="P1054" i="1"/>
  <c r="P1058" i="1"/>
  <c r="O1078" i="1"/>
  <c r="Q1069" i="1"/>
  <c r="P1074" i="1"/>
  <c r="P1081" i="1"/>
  <c r="P1086" i="1"/>
  <c r="G198" i="9"/>
  <c r="C356" i="9"/>
  <c r="G356" i="9" s="1"/>
  <c r="C383" i="9"/>
  <c r="G383" i="9" s="1"/>
  <c r="C541" i="9"/>
  <c r="G541" i="9" s="1"/>
  <c r="H23" i="2"/>
  <c r="Q49" i="1"/>
  <c r="Q51" i="1"/>
  <c r="Q19" i="3" s="1"/>
  <c r="Q59" i="1"/>
  <c r="F30" i="4"/>
  <c r="P68" i="1"/>
  <c r="P25" i="4" s="1"/>
  <c r="P71" i="1"/>
  <c r="O23" i="3" s="1"/>
  <c r="P74" i="1"/>
  <c r="O27" i="5" s="1"/>
  <c r="Q82" i="1"/>
  <c r="P83" i="1"/>
  <c r="P28" i="4" s="1"/>
  <c r="P84" i="1"/>
  <c r="O29" i="5" s="1"/>
  <c r="Q92" i="1"/>
  <c r="P93" i="1"/>
  <c r="P32" i="4" s="1"/>
  <c r="P94" i="1"/>
  <c r="O33" i="5" s="1"/>
  <c r="Q102" i="1"/>
  <c r="P103" i="1"/>
  <c r="P34" i="4" s="1"/>
  <c r="P104" i="1"/>
  <c r="O35" i="5" s="1"/>
  <c r="Q112" i="1"/>
  <c r="P113" i="1"/>
  <c r="P36" i="4" s="1"/>
  <c r="P114" i="1"/>
  <c r="O37" i="5" s="1"/>
  <c r="Q122" i="1"/>
  <c r="P123" i="1"/>
  <c r="P40" i="4" s="1"/>
  <c r="P124" i="1"/>
  <c r="O41" i="5" s="1"/>
  <c r="Q132" i="1"/>
  <c r="P133" i="1"/>
  <c r="P42" i="4" s="1"/>
  <c r="P134" i="1"/>
  <c r="O43" i="5" s="1"/>
  <c r="O141" i="1"/>
  <c r="P153" i="1"/>
  <c r="P48" i="4" s="1"/>
  <c r="P154" i="1"/>
  <c r="O49" i="5" s="1"/>
  <c r="P163" i="1"/>
  <c r="P50" i="4" s="1"/>
  <c r="F194" i="1"/>
  <c r="O205" i="1"/>
  <c r="F214" i="1"/>
  <c r="F247" i="1"/>
  <c r="O271" i="1"/>
  <c r="F285" i="1"/>
  <c r="O369" i="1"/>
  <c r="O370" i="1"/>
  <c r="F380" i="1"/>
  <c r="F386" i="1"/>
  <c r="F398" i="1"/>
  <c r="Q395" i="1"/>
  <c r="H439" i="1"/>
  <c r="I438" i="1"/>
  <c r="G439" i="1"/>
  <c r="Q447" i="1"/>
  <c r="Q462" i="1"/>
  <c r="O474" i="1"/>
  <c r="F485" i="1"/>
  <c r="Q490" i="1"/>
  <c r="Q494" i="1"/>
  <c r="Q507" i="1"/>
  <c r="Q520" i="1"/>
  <c r="Q533" i="1"/>
  <c r="F541" i="1"/>
  <c r="Q547" i="1"/>
  <c r="I557" i="1"/>
  <c r="Q559" i="1"/>
  <c r="Q577" i="1"/>
  <c r="P582" i="1"/>
  <c r="Q587" i="1"/>
  <c r="Q591" i="1"/>
  <c r="Q621" i="1"/>
  <c r="Q631" i="1" s="1"/>
  <c r="P626" i="1"/>
  <c r="P631" i="1" s="1"/>
  <c r="H655" i="1"/>
  <c r="Q658" i="1"/>
  <c r="Q663" i="1"/>
  <c r="G670" i="1"/>
  <c r="Q674" i="1"/>
  <c r="Q684" i="1" s="1"/>
  <c r="P679" i="1"/>
  <c r="Q687" i="1"/>
  <c r="Q697" i="1" s="1"/>
  <c r="P692" i="1"/>
  <c r="P697" i="1" s="1"/>
  <c r="P731" i="1"/>
  <c r="Q739" i="1"/>
  <c r="H750" i="1"/>
  <c r="F791" i="1"/>
  <c r="O842" i="1"/>
  <c r="P834" i="1"/>
  <c r="O856" i="1"/>
  <c r="P848" i="1"/>
  <c r="Q862" i="1"/>
  <c r="O872" i="1"/>
  <c r="I877" i="1"/>
  <c r="Q894" i="1"/>
  <c r="Q904" i="1" s="1"/>
  <c r="I897" i="1"/>
  <c r="O921" i="1"/>
  <c r="O922" i="1"/>
  <c r="I927" i="1"/>
  <c r="O932" i="1"/>
  <c r="Q932" i="1" s="1"/>
  <c r="Q942" i="1"/>
  <c r="Q952" i="1" s="1"/>
  <c r="P946" i="1"/>
  <c r="O953" i="1"/>
  <c r="Q957" i="1"/>
  <c r="P958" i="1"/>
  <c r="O969" i="1"/>
  <c r="Q983" i="1"/>
  <c r="P976" i="1"/>
  <c r="P991" i="1"/>
  <c r="O1015" i="1"/>
  <c r="P1006" i="1"/>
  <c r="O1009" i="1"/>
  <c r="P1009" i="1" s="1"/>
  <c r="Q1011" i="1"/>
  <c r="P1018" i="1"/>
  <c r="I1021" i="1"/>
  <c r="O1037" i="1"/>
  <c r="Q1047" i="1"/>
  <c r="Q1054" i="1"/>
  <c r="Q1062" i="1" s="1"/>
  <c r="P1066" i="1"/>
  <c r="P1070" i="1"/>
  <c r="Q1101" i="1"/>
  <c r="P1097" i="1"/>
  <c r="O1119" i="1"/>
  <c r="Q1119" i="1" s="1"/>
  <c r="O1122" i="1"/>
  <c r="Q1122" i="1" s="1"/>
  <c r="Q1126" i="1" s="1"/>
  <c r="G150" i="9"/>
  <c r="C479" i="9"/>
  <c r="G479" i="9" s="1"/>
  <c r="C529" i="9"/>
  <c r="G529" i="9" s="1"/>
  <c r="C600" i="9"/>
  <c r="C610" i="9" s="1"/>
  <c r="G610" i="9" s="1"/>
  <c r="C651" i="9"/>
  <c r="G651" i="9" s="1"/>
  <c r="C728" i="9"/>
  <c r="G728" i="9" s="1"/>
  <c r="C743" i="9"/>
  <c r="G743" i="9" s="1"/>
  <c r="A21" i="1"/>
  <c r="A13" i="3" s="1"/>
  <c r="Q68" i="1"/>
  <c r="J73" i="1"/>
  <c r="Q94" i="1"/>
  <c r="P96" i="1"/>
  <c r="O28" i="3" s="1"/>
  <c r="O143" i="1"/>
  <c r="Q154" i="1"/>
  <c r="Q178" i="1"/>
  <c r="P183" i="1"/>
  <c r="O45" i="3" s="1"/>
  <c r="P199" i="1"/>
  <c r="P200" i="1"/>
  <c r="Q218" i="1"/>
  <c r="P227" i="1"/>
  <c r="I228" i="1"/>
  <c r="Q231" i="1"/>
  <c r="Q52" i="3" s="1"/>
  <c r="F254" i="1"/>
  <c r="P252" i="1"/>
  <c r="P253" i="1"/>
  <c r="Q258" i="1"/>
  <c r="P267" i="1"/>
  <c r="P275" i="1"/>
  <c r="O59" i="3" s="1"/>
  <c r="P289" i="1"/>
  <c r="P290" i="1"/>
  <c r="Q294" i="1"/>
  <c r="P305" i="1"/>
  <c r="O64" i="3" s="1"/>
  <c r="P314" i="1"/>
  <c r="P317" i="1"/>
  <c r="O66" i="3" s="1"/>
  <c r="P326" i="1"/>
  <c r="P330" i="1"/>
  <c r="O68" i="3" s="1"/>
  <c r="Q353" i="1"/>
  <c r="Q366" i="1"/>
  <c r="F417" i="1"/>
  <c r="F424" i="1"/>
  <c r="O843" i="1"/>
  <c r="O968" i="1"/>
  <c r="Q1078" i="1"/>
  <c r="P1093" i="1"/>
  <c r="I1117" i="1"/>
  <c r="Q1134" i="1"/>
  <c r="Q1142" i="1"/>
  <c r="P1142" i="1"/>
  <c r="G40" i="9"/>
  <c r="C446" i="9"/>
  <c r="G446" i="9" s="1"/>
  <c r="H24" i="5"/>
  <c r="P69" i="1"/>
  <c r="O26" i="5" s="1"/>
  <c r="J71" i="1"/>
  <c r="I23" i="3" s="1"/>
  <c r="J74" i="1"/>
  <c r="P77" i="1"/>
  <c r="O27" i="2" s="1"/>
  <c r="R27" i="2" s="1"/>
  <c r="P78" i="1"/>
  <c r="P27" i="4" s="1"/>
  <c r="O86" i="1"/>
  <c r="Q96" i="1"/>
  <c r="Q28" i="3" s="1"/>
  <c r="P97" i="1"/>
  <c r="O33" i="2" s="1"/>
  <c r="R33" i="2" s="1"/>
  <c r="P98" i="1"/>
  <c r="P33" i="4" s="1"/>
  <c r="P107" i="1"/>
  <c r="O35" i="2" s="1"/>
  <c r="R35" i="2" s="1"/>
  <c r="P108" i="1"/>
  <c r="P35" i="4" s="1"/>
  <c r="O116" i="1"/>
  <c r="P127" i="1"/>
  <c r="O41" i="2" s="1"/>
  <c r="R41" i="2" s="1"/>
  <c r="P128" i="1"/>
  <c r="P41" i="4" s="1"/>
  <c r="P137" i="1"/>
  <c r="O43" i="2" s="1"/>
  <c r="R43" i="2" s="1"/>
  <c r="P138" i="1"/>
  <c r="P43" i="4" s="1"/>
  <c r="P147" i="1"/>
  <c r="O47" i="2" s="1"/>
  <c r="R47" i="2" s="1"/>
  <c r="P148" i="1"/>
  <c r="P47" i="4" s="1"/>
  <c r="Q156" i="1"/>
  <c r="Q40" i="3" s="1"/>
  <c r="P157" i="1"/>
  <c r="O49" i="2" s="1"/>
  <c r="R49" i="2" s="1"/>
  <c r="P158" i="1"/>
  <c r="P49" i="4" s="1"/>
  <c r="O166" i="1"/>
  <c r="Q183" i="1"/>
  <c r="Q45" i="3" s="1"/>
  <c r="P184" i="1"/>
  <c r="Q192" i="1"/>
  <c r="I214" i="1"/>
  <c r="F235" i="1"/>
  <c r="Q245" i="1"/>
  <c r="I254" i="1"/>
  <c r="F299" i="1"/>
  <c r="Q275" i="1"/>
  <c r="Q59" i="3" s="1"/>
  <c r="Q283" i="1"/>
  <c r="F291" i="1"/>
  <c r="I291" i="1"/>
  <c r="I302" i="1"/>
  <c r="Q305" i="1"/>
  <c r="Q64" i="3" s="1"/>
  <c r="P306" i="1"/>
  <c r="P307" i="1"/>
  <c r="O339" i="1"/>
  <c r="Q317" i="1"/>
  <c r="Q66" i="3" s="1"/>
  <c r="P318" i="1"/>
  <c r="Q330" i="1"/>
  <c r="Q68" i="3" s="1"/>
  <c r="P331" i="1"/>
  <c r="X379" i="1"/>
  <c r="Q351" i="1"/>
  <c r="Q364" i="1"/>
  <c r="G373" i="1"/>
  <c r="P390" i="1"/>
  <c r="O439" i="1"/>
  <c r="Q436" i="1"/>
  <c r="Q455" i="1"/>
  <c r="Q469" i="1"/>
  <c r="Q483" i="1"/>
  <c r="F492" i="1"/>
  <c r="Q501" i="1"/>
  <c r="I511" i="1"/>
  <c r="Q526" i="1"/>
  <c r="I541" i="1"/>
  <c r="Q540" i="1"/>
  <c r="Q553" i="1"/>
  <c r="I563" i="1"/>
  <c r="Q565" i="1"/>
  <c r="F579" i="1"/>
  <c r="G604" i="1"/>
  <c r="Q644" i="1"/>
  <c r="Q654" i="1" s="1"/>
  <c r="P649" i="1"/>
  <c r="P656" i="1"/>
  <c r="P701" i="1"/>
  <c r="Q709" i="1"/>
  <c r="Q714" i="1" s="1"/>
  <c r="Q718" i="1"/>
  <c r="Q721" i="1"/>
  <c r="P824" i="1"/>
  <c r="P829" i="1" s="1"/>
  <c r="P839" i="1"/>
  <c r="P847" i="1"/>
  <c r="P857" i="1" s="1"/>
  <c r="Q852" i="1"/>
  <c r="Q867" i="1"/>
  <c r="I878" i="1"/>
  <c r="Q884" i="1"/>
  <c r="P898" i="1"/>
  <c r="Q912" i="1"/>
  <c r="Q917" i="1"/>
  <c r="I931" i="1"/>
  <c r="P941" i="1"/>
  <c r="Q969" i="1"/>
  <c r="P963" i="1"/>
  <c r="P971" i="1"/>
  <c r="P974" i="1"/>
  <c r="P984" i="1" s="1"/>
  <c r="O981" i="1"/>
  <c r="P986" i="1"/>
  <c r="P989" i="1"/>
  <c r="P999" i="1" s="1"/>
  <c r="O996" i="1"/>
  <c r="P1001" i="1"/>
  <c r="O1023" i="1"/>
  <c r="Q1023" i="1" s="1"/>
  <c r="O1031" i="1"/>
  <c r="P1031" i="1" s="1"/>
  <c r="P1035" i="1"/>
  <c r="P1053" i="1"/>
  <c r="O1079" i="1"/>
  <c r="P1147" i="1"/>
  <c r="P1157" i="1"/>
  <c r="P1162" i="1"/>
  <c r="P1185" i="1"/>
  <c r="P1195" i="1"/>
  <c r="P1205" i="1"/>
  <c r="P1210" i="1"/>
  <c r="Q1219" i="1"/>
  <c r="Q1227" i="1" s="1"/>
  <c r="O1228" i="1"/>
  <c r="Q1224" i="1"/>
  <c r="Q1232" i="1"/>
  <c r="Q1237" i="1"/>
  <c r="Q1247" i="1"/>
  <c r="Q1251" i="1" s="1"/>
  <c r="Q1257" i="1"/>
  <c r="Q1265" i="1" s="1"/>
  <c r="O1266" i="1"/>
  <c r="Q1262" i="1"/>
  <c r="Q1270" i="1"/>
  <c r="Q1275" i="1"/>
  <c r="Q1290" i="1"/>
  <c r="P1301" i="1"/>
  <c r="P1311" i="1"/>
  <c r="P1318" i="1"/>
  <c r="P1323" i="1"/>
  <c r="P1329" i="1"/>
  <c r="P1334" i="1"/>
  <c r="Q1347" i="1"/>
  <c r="Q1353" i="1"/>
  <c r="Q1362" i="1"/>
  <c r="Q1370" i="1" s="1"/>
  <c r="Q1367" i="1"/>
  <c r="Q1371" i="1" s="1"/>
  <c r="P1375" i="1"/>
  <c r="Q1380" i="1"/>
  <c r="Q1385" i="1"/>
  <c r="Q1389" i="1" s="1"/>
  <c r="Q1394" i="1"/>
  <c r="Q1399" i="1"/>
  <c r="Q1411" i="1"/>
  <c r="Q1419" i="1" s="1"/>
  <c r="P1422" i="1"/>
  <c r="P1432" i="1" s="1"/>
  <c r="P1440" i="1"/>
  <c r="O1446" i="1"/>
  <c r="Q1460" i="1"/>
  <c r="Q1465" i="1"/>
  <c r="Q1470" i="1"/>
  <c r="Q1514" i="1"/>
  <c r="Q1519" i="1"/>
  <c r="Q1528" i="1"/>
  <c r="Q1532" i="1" s="1"/>
  <c r="P1563" i="1"/>
  <c r="P1573" i="1"/>
  <c r="Q1589" i="1"/>
  <c r="Q1595" i="1"/>
  <c r="Q1605" i="1"/>
  <c r="Q1609" i="1" s="1"/>
  <c r="O1611" i="1"/>
  <c r="Q1615" i="1"/>
  <c r="P1652" i="1"/>
  <c r="O1693" i="1"/>
  <c r="Q1740" i="1"/>
  <c r="Q1746" i="1"/>
  <c r="Q1757" i="1"/>
  <c r="Q1761" i="1" s="1"/>
  <c r="P1771" i="1"/>
  <c r="Q1791" i="1"/>
  <c r="P1819" i="1"/>
  <c r="P1825" i="1"/>
  <c r="P1834" i="1"/>
  <c r="P1839" i="1"/>
  <c r="P1845" i="1"/>
  <c r="P1851" i="1"/>
  <c r="Q1891" i="1"/>
  <c r="Q1895" i="1" s="1"/>
  <c r="P1928" i="1"/>
  <c r="P1933" i="1"/>
  <c r="P1942" i="1"/>
  <c r="O1948" i="1"/>
  <c r="Q1952" i="1"/>
  <c r="Q1960" i="1" s="1"/>
  <c r="P1964" i="1"/>
  <c r="P1994" i="1"/>
  <c r="P2005" i="1"/>
  <c r="Q2010" i="1"/>
  <c r="Q2018" i="1"/>
  <c r="Q2026" i="1" s="1"/>
  <c r="O2026" i="1"/>
  <c r="Q2030" i="1"/>
  <c r="O2055" i="1"/>
  <c r="Q2047" i="1"/>
  <c r="I162" i="3"/>
  <c r="B164" i="3"/>
  <c r="I164" i="3" s="1"/>
  <c r="O1166" i="1"/>
  <c r="P1173" i="1"/>
  <c r="O1191" i="1"/>
  <c r="Q1205" i="1"/>
  <c r="Q1213" i="1" s="1"/>
  <c r="O1214" i="1"/>
  <c r="P1221" i="1"/>
  <c r="O1227" i="1"/>
  <c r="P1259" i="1"/>
  <c r="O1265" i="1"/>
  <c r="P1282" i="1"/>
  <c r="P1287" i="1"/>
  <c r="O1293" i="1"/>
  <c r="Q1311" i="1"/>
  <c r="Q1325" i="1" s="1"/>
  <c r="Q1326" i="1"/>
  <c r="Q1323" i="1"/>
  <c r="Q1327" i="1" s="1"/>
  <c r="O1371" i="1"/>
  <c r="P1538" i="1"/>
  <c r="P1543" i="1"/>
  <c r="O1559" i="1"/>
  <c r="P1628" i="1"/>
  <c r="P1668" i="1"/>
  <c r="P1673" i="1"/>
  <c r="P1689" i="1"/>
  <c r="P1695" i="1"/>
  <c r="P1700" i="1"/>
  <c r="O1715" i="1"/>
  <c r="Q1789" i="1"/>
  <c r="P1793" i="1"/>
  <c r="P1803" i="1"/>
  <c r="O1815" i="1"/>
  <c r="Q1843" i="1"/>
  <c r="Q1869" i="1"/>
  <c r="P1873" i="1"/>
  <c r="P1883" i="1"/>
  <c r="P1899" i="1"/>
  <c r="P1905" i="1"/>
  <c r="P1914" i="1"/>
  <c r="Q1946" i="1"/>
  <c r="O1990" i="1"/>
  <c r="P2034" i="1"/>
  <c r="P2047" i="1"/>
  <c r="O1165" i="1"/>
  <c r="O1240" i="1"/>
  <c r="O1278" i="1"/>
  <c r="Q1282" i="1"/>
  <c r="Q1295" i="1"/>
  <c r="O1389" i="1"/>
  <c r="P1425" i="1"/>
  <c r="P1438" i="1"/>
  <c r="P1443" i="1"/>
  <c r="Q1451" i="1"/>
  <c r="Q1455" i="1" s="1"/>
  <c r="Q1486" i="1"/>
  <c r="P1490" i="1"/>
  <c r="P1500" i="1"/>
  <c r="P1506" i="1"/>
  <c r="O1512" i="1"/>
  <c r="O1532" i="1"/>
  <c r="Q1557" i="1"/>
  <c r="Q1628" i="1"/>
  <c r="Q1636" i="1" s="1"/>
  <c r="P1640" i="1"/>
  <c r="P1645" i="1"/>
  <c r="P1654" i="1"/>
  <c r="Q1693" i="1"/>
  <c r="Q1709" i="1"/>
  <c r="Q1717" i="1" s="1"/>
  <c r="P1721" i="1"/>
  <c r="P1726" i="1"/>
  <c r="O1749" i="1"/>
  <c r="P1768" i="1"/>
  <c r="P1773" i="1"/>
  <c r="O1789" i="1"/>
  <c r="Q1813" i="1"/>
  <c r="P1817" i="1"/>
  <c r="O1869" i="1"/>
  <c r="O1895" i="1"/>
  <c r="Q1914" i="1"/>
  <c r="Q1924" i="1" s="1"/>
  <c r="Q1925" i="1"/>
  <c r="P1976" i="1"/>
  <c r="P1981" i="1"/>
  <c r="P1986" i="1"/>
  <c r="O1150" i="1"/>
  <c r="O1253" i="1"/>
  <c r="P1411" i="1"/>
  <c r="O1447" i="1"/>
  <c r="Q1500" i="1"/>
  <c r="Q1510" i="1" s="1"/>
  <c r="Q1583" i="1"/>
  <c r="P1605" i="1"/>
  <c r="P1609" i="1" s="1"/>
  <c r="Q1654" i="1"/>
  <c r="Q1662" i="1" s="1"/>
  <c r="P1681" i="1"/>
  <c r="P1691" i="1" s="1"/>
  <c r="O1763" i="1"/>
  <c r="O1843" i="1"/>
  <c r="O1923" i="1"/>
  <c r="O1935" i="1"/>
  <c r="P2022" i="1"/>
  <c r="P2026" i="1" s="1"/>
  <c r="P2030" i="1"/>
  <c r="O2077" i="1"/>
  <c r="Q2085" i="1"/>
  <c r="P2119" i="1"/>
  <c r="P2123" i="1"/>
  <c r="Q2133" i="1"/>
  <c r="P2147" i="1"/>
  <c r="P2155" i="1" s="1"/>
  <c r="Q2151" i="1"/>
  <c r="P2170" i="1"/>
  <c r="P2178" i="1" s="1"/>
  <c r="O2179" i="1"/>
  <c r="Q2230" i="1"/>
  <c r="P2281" i="1"/>
  <c r="O88" i="3"/>
  <c r="O90" i="3"/>
  <c r="Q98" i="3"/>
  <c r="O111" i="3"/>
  <c r="O113" i="3"/>
  <c r="O130" i="3"/>
  <c r="O137" i="3"/>
  <c r="B197" i="3"/>
  <c r="I197" i="3" s="1"/>
  <c r="H202" i="3"/>
  <c r="O203" i="3"/>
  <c r="Q305" i="3"/>
  <c r="O311" i="3"/>
  <c r="O449" i="3"/>
  <c r="Q449" i="3"/>
  <c r="Q2073" i="1"/>
  <c r="Q2077" i="1" s="1"/>
  <c r="P2087" i="1"/>
  <c r="P2095" i="1"/>
  <c r="P2099" i="1"/>
  <c r="P2107" i="1"/>
  <c r="P2121" i="1"/>
  <c r="P2127" i="1"/>
  <c r="Q2281" i="1"/>
  <c r="P2282" i="1"/>
  <c r="P2283" i="1"/>
  <c r="O97" i="3"/>
  <c r="O103" i="3"/>
  <c r="O105" i="3"/>
  <c r="O110" i="3"/>
  <c r="N200" i="3"/>
  <c r="O205" i="3"/>
  <c r="O206" i="3"/>
  <c r="O209" i="3"/>
  <c r="N219" i="3"/>
  <c r="O219" i="3" s="1"/>
  <c r="O221" i="3"/>
  <c r="O227" i="3"/>
  <c r="O228" i="3"/>
  <c r="N230" i="3"/>
  <c r="Q230" i="3" s="1"/>
  <c r="O231" i="3"/>
  <c r="O232" i="3"/>
  <c r="O256" i="3"/>
  <c r="O257" i="3"/>
  <c r="O260" i="3"/>
  <c r="Q304" i="3"/>
  <c r="O332" i="3"/>
  <c r="O342" i="3"/>
  <c r="O343" i="3"/>
  <c r="O358" i="3"/>
  <c r="Q380" i="3"/>
  <c r="O382" i="3"/>
  <c r="O383" i="3"/>
  <c r="O386" i="3"/>
  <c r="Q396" i="3"/>
  <c r="O399" i="3"/>
  <c r="O400" i="3"/>
  <c r="O401" i="3"/>
  <c r="O429" i="3"/>
  <c r="O435" i="3"/>
  <c r="O441" i="3"/>
  <c r="O475" i="3"/>
  <c r="Q475" i="3"/>
  <c r="E6" i="24" s="1"/>
  <c r="P2074" i="1"/>
  <c r="Q2095" i="1"/>
  <c r="Q2103" i="1" s="1"/>
  <c r="Q2107" i="1"/>
  <c r="P2118" i="1"/>
  <c r="P2125" i="1"/>
  <c r="O2131" i="1"/>
  <c r="Q2135" i="1"/>
  <c r="O2154" i="1"/>
  <c r="P2169" i="1"/>
  <c r="P2175" i="1"/>
  <c r="P2179" i="1" s="1"/>
  <c r="Q2181" i="1"/>
  <c r="P2214" i="1"/>
  <c r="Q2231" i="1"/>
  <c r="F37" i="3"/>
  <c r="O152" i="3"/>
  <c r="O183" i="3"/>
  <c r="O186" i="3"/>
  <c r="E189" i="3"/>
  <c r="O208" i="3"/>
  <c r="H219" i="3"/>
  <c r="O259" i="3"/>
  <c r="O265" i="3"/>
  <c r="O266" i="3"/>
  <c r="O274" i="3"/>
  <c r="O290" i="3"/>
  <c r="O292" i="3"/>
  <c r="Q299" i="3"/>
  <c r="O317" i="3"/>
  <c r="O345" i="3"/>
  <c r="Q366" i="3"/>
  <c r="O369" i="3"/>
  <c r="O370" i="3"/>
  <c r="O373" i="3"/>
  <c r="Q379" i="3"/>
  <c r="O403" i="3"/>
  <c r="O437" i="3"/>
  <c r="O443" i="3"/>
  <c r="Q445" i="3"/>
  <c r="O445" i="3"/>
  <c r="O481" i="3"/>
  <c r="Q481" i="3"/>
  <c r="E9" i="24" s="1"/>
  <c r="Q2169" i="1"/>
  <c r="Q2177" i="1" s="1"/>
  <c r="Q2197" i="1"/>
  <c r="Q2205" i="1" s="1"/>
  <c r="O2206" i="1"/>
  <c r="Q2202" i="1"/>
  <c r="Q2255" i="1"/>
  <c r="H100" i="3"/>
  <c r="O181" i="3"/>
  <c r="O190" i="3"/>
  <c r="O237" i="3"/>
  <c r="N244" i="3"/>
  <c r="O244" i="3" s="1"/>
  <c r="O247" i="3"/>
  <c r="O284" i="3"/>
  <c r="Q469" i="3"/>
  <c r="E3" i="24" s="1"/>
  <c r="O469" i="3"/>
  <c r="O477" i="3"/>
  <c r="O483" i="3"/>
  <c r="O489" i="3"/>
  <c r="O541" i="3"/>
  <c r="O549" i="3"/>
  <c r="Q555" i="3"/>
  <c r="E46" i="24" s="1"/>
  <c r="F15" i="2"/>
  <c r="C38" i="2"/>
  <c r="I33" i="2"/>
  <c r="H40" i="2"/>
  <c r="Q63" i="2"/>
  <c r="O81" i="2"/>
  <c r="R81" i="2" s="1"/>
  <c r="Q83" i="2"/>
  <c r="Q90" i="2"/>
  <c r="O91" i="2"/>
  <c r="R91" i="2" s="1"/>
  <c r="Q96" i="2"/>
  <c r="O97" i="2"/>
  <c r="R97" i="2" s="1"/>
  <c r="Q99" i="2"/>
  <c r="Q105" i="2"/>
  <c r="O106" i="2"/>
  <c r="R106" i="2" s="1"/>
  <c r="O111" i="2"/>
  <c r="R111" i="2" s="1"/>
  <c r="Q113" i="2"/>
  <c r="Q119" i="2"/>
  <c r="O120" i="2"/>
  <c r="R120" i="2" s="1"/>
  <c r="Q125" i="2"/>
  <c r="O126" i="2"/>
  <c r="R126" i="2" s="1"/>
  <c r="Q135" i="2"/>
  <c r="O136" i="2"/>
  <c r="R136" i="2" s="1"/>
  <c r="Q143" i="2"/>
  <c r="Q153" i="2"/>
  <c r="Q164" i="2"/>
  <c r="Q174" i="2"/>
  <c r="N180" i="2"/>
  <c r="O180" i="2" s="1"/>
  <c r="R180" i="2" s="1"/>
  <c r="Q181" i="2"/>
  <c r="B185" i="2"/>
  <c r="Q204" i="2"/>
  <c r="O206" i="2"/>
  <c r="R206" i="2" s="1"/>
  <c r="O210" i="2"/>
  <c r="R210" i="2" s="1"/>
  <c r="H212" i="2"/>
  <c r="O219" i="2"/>
  <c r="R219" i="2" s="1"/>
  <c r="Q225" i="2"/>
  <c r="O229" i="2"/>
  <c r="R229" i="2" s="1"/>
  <c r="Q238" i="2"/>
  <c r="O245" i="2"/>
  <c r="R245" i="2" s="1"/>
  <c r="O251" i="2"/>
  <c r="R251" i="2" s="1"/>
  <c r="Q260" i="2"/>
  <c r="Q266" i="2"/>
  <c r="N267" i="2"/>
  <c r="Q269" i="2"/>
  <c r="Q285" i="2"/>
  <c r="Q291" i="2"/>
  <c r="O307" i="2"/>
  <c r="R307" i="2" s="1"/>
  <c r="O322" i="2"/>
  <c r="R322" i="2" s="1"/>
  <c r="Q334" i="2"/>
  <c r="Q414" i="2"/>
  <c r="Q428" i="2"/>
  <c r="Q67" i="4"/>
  <c r="Q68" i="4"/>
  <c r="Q76" i="4"/>
  <c r="P76" i="4"/>
  <c r="P91" i="4"/>
  <c r="Q91" i="4"/>
  <c r="H28" i="2"/>
  <c r="H47" i="2"/>
  <c r="H48" i="2"/>
  <c r="Q67" i="2"/>
  <c r="O68" i="2"/>
  <c r="R68" i="2" s="1"/>
  <c r="Q159" i="2"/>
  <c r="I184" i="2"/>
  <c r="O380" i="2"/>
  <c r="R380" i="2" s="1"/>
  <c r="O384" i="2"/>
  <c r="R384" i="2" s="1"/>
  <c r="Q394" i="2"/>
  <c r="O400" i="2"/>
  <c r="R400" i="2" s="1"/>
  <c r="O405" i="2"/>
  <c r="R405" i="2" s="1"/>
  <c r="O410" i="2"/>
  <c r="R410" i="2" s="1"/>
  <c r="Q430" i="2"/>
  <c r="Q438" i="2"/>
  <c r="O460" i="2"/>
  <c r="R460" i="2" s="1"/>
  <c r="O468" i="2"/>
  <c r="R468" i="2" s="1"/>
  <c r="Q494" i="2"/>
  <c r="G15" i="4"/>
  <c r="H38" i="4"/>
  <c r="Q75" i="4"/>
  <c r="P75" i="4"/>
  <c r="P90" i="4"/>
  <c r="Q90" i="4"/>
  <c r="H26" i="2"/>
  <c r="O89" i="2"/>
  <c r="R89" i="2" s="1"/>
  <c r="H115" i="2"/>
  <c r="Q129" i="2"/>
  <c r="Q141" i="2"/>
  <c r="Q148" i="2"/>
  <c r="Q158" i="2"/>
  <c r="Q169" i="2"/>
  <c r="O215" i="2"/>
  <c r="R215" i="2" s="1"/>
  <c r="H216" i="2"/>
  <c r="N222" i="2"/>
  <c r="O222" i="2" s="1"/>
  <c r="R222" i="2" s="1"/>
  <c r="H242" i="2"/>
  <c r="Q308" i="2"/>
  <c r="O329" i="2"/>
  <c r="R329" i="2" s="1"/>
  <c r="O332" i="2"/>
  <c r="R332" i="2" s="1"/>
  <c r="O338" i="2"/>
  <c r="R338" i="2" s="1"/>
  <c r="Q358" i="2"/>
  <c r="Q364" i="2"/>
  <c r="O386" i="2"/>
  <c r="R386" i="2" s="1"/>
  <c r="Q389" i="2"/>
  <c r="O412" i="2"/>
  <c r="R412" i="2" s="1"/>
  <c r="O444" i="2"/>
  <c r="R444" i="2" s="1"/>
  <c r="O452" i="2"/>
  <c r="R452" i="2" s="1"/>
  <c r="Q478" i="2"/>
  <c r="Q486" i="2"/>
  <c r="H15" i="4"/>
  <c r="I25" i="4"/>
  <c r="D38" i="4"/>
  <c r="D45" i="4"/>
  <c r="Q74" i="4"/>
  <c r="P74" i="4"/>
  <c r="Q78" i="4"/>
  <c r="P78" i="4"/>
  <c r="P93" i="4"/>
  <c r="Q93" i="4"/>
  <c r="O513" i="3"/>
  <c r="D15" i="2"/>
  <c r="G23" i="2"/>
  <c r="D30" i="2"/>
  <c r="G38" i="2"/>
  <c r="H41" i="2"/>
  <c r="H49" i="2"/>
  <c r="Q53" i="2"/>
  <c r="O54" i="2"/>
  <c r="R54" i="2" s="1"/>
  <c r="Q375" i="2"/>
  <c r="Q406" i="2"/>
  <c r="Q462" i="2"/>
  <c r="Q470" i="2"/>
  <c r="Q554" i="2"/>
  <c r="D23" i="4"/>
  <c r="E30" i="4"/>
  <c r="K30" i="4"/>
  <c r="H30" i="4"/>
  <c r="E38" i="4"/>
  <c r="Q77" i="4"/>
  <c r="P77" i="4"/>
  <c r="Q84" i="4"/>
  <c r="P84" i="4"/>
  <c r="P92" i="4"/>
  <c r="Q92" i="4"/>
  <c r="Q112" i="4"/>
  <c r="P113" i="4"/>
  <c r="P119" i="4"/>
  <c r="P123" i="4"/>
  <c r="P130" i="4"/>
  <c r="P137" i="4"/>
  <c r="Q155" i="4"/>
  <c r="P171" i="4"/>
  <c r="P179" i="4"/>
  <c r="R41" i="5"/>
  <c r="R51" i="5"/>
  <c r="Q170" i="5"/>
  <c r="Q178" i="5"/>
  <c r="Q185" i="5"/>
  <c r="Q204" i="5"/>
  <c r="Q232" i="5"/>
  <c r="Q234" i="5"/>
  <c r="Q241" i="5"/>
  <c r="Q254" i="5"/>
  <c r="Q270" i="5"/>
  <c r="Q272" i="5"/>
  <c r="Q275" i="5"/>
  <c r="O300" i="5"/>
  <c r="O306" i="5"/>
  <c r="O322" i="5"/>
  <c r="O324" i="5"/>
  <c r="O332" i="5"/>
  <c r="O334" i="5"/>
  <c r="O343" i="5"/>
  <c r="O347" i="5"/>
  <c r="O349" i="5"/>
  <c r="O366" i="5"/>
  <c r="O368" i="5"/>
  <c r="O387" i="5"/>
  <c r="O393" i="5"/>
  <c r="P114" i="4"/>
  <c r="I181" i="4"/>
  <c r="Q220" i="4"/>
  <c r="O223" i="4"/>
  <c r="Q223" i="4" s="1"/>
  <c r="P227" i="4"/>
  <c r="P233" i="4"/>
  <c r="G24" i="5"/>
  <c r="H29" i="5"/>
  <c r="H34" i="5"/>
  <c r="Q54" i="5"/>
  <c r="H72" i="5"/>
  <c r="O77" i="5"/>
  <c r="O86" i="5"/>
  <c r="Q98" i="5"/>
  <c r="Q145" i="5"/>
  <c r="O176" i="5"/>
  <c r="O210" i="5"/>
  <c r="O308" i="5"/>
  <c r="O310" i="5"/>
  <c r="O341" i="5"/>
  <c r="O346" i="5"/>
  <c r="O355" i="5"/>
  <c r="O375" i="5"/>
  <c r="O392" i="5"/>
  <c r="O399" i="5"/>
  <c r="O534" i="5"/>
  <c r="O536" i="5"/>
  <c r="O538" i="5"/>
  <c r="O540" i="5"/>
  <c r="P229" i="4"/>
  <c r="P235" i="4"/>
  <c r="R12" i="5"/>
  <c r="R18" i="5"/>
  <c r="R19" i="5"/>
  <c r="C24" i="5"/>
  <c r="R29" i="5"/>
  <c r="H37" i="5"/>
  <c r="F39" i="5"/>
  <c r="H44" i="5"/>
  <c r="F46" i="5"/>
  <c r="H51" i="5"/>
  <c r="H79" i="5"/>
  <c r="H94" i="5"/>
  <c r="O554" i="5"/>
  <c r="P182" i="4"/>
  <c r="P185" i="4"/>
  <c r="P207" i="4"/>
  <c r="I213" i="4"/>
  <c r="R21" i="5"/>
  <c r="R22" i="5"/>
  <c r="R27" i="5"/>
  <c r="G31" i="5"/>
  <c r="H33" i="5"/>
  <c r="H43" i="5"/>
  <c r="G52" i="5"/>
  <c r="H50" i="5"/>
  <c r="Q63" i="5"/>
  <c r="Q68" i="5"/>
  <c r="O84" i="5"/>
  <c r="O107" i="5"/>
  <c r="Q112" i="5"/>
  <c r="O115" i="5"/>
  <c r="O119" i="5"/>
  <c r="Q128" i="5"/>
  <c r="Q136" i="5"/>
  <c r="H180" i="5"/>
  <c r="H212" i="5"/>
  <c r="O294" i="5"/>
  <c r="N12" i="5"/>
  <c r="Q12" i="5" s="1"/>
  <c r="P19" i="1"/>
  <c r="O12" i="5" s="1"/>
  <c r="B14" i="3"/>
  <c r="J28" i="1"/>
  <c r="J26" i="1"/>
  <c r="I14" i="3" s="1"/>
  <c r="J29" i="1"/>
  <c r="I14" i="5" s="1"/>
  <c r="J27" i="1"/>
  <c r="I13" i="2" s="1"/>
  <c r="H60" i="3"/>
  <c r="I285" i="1"/>
  <c r="E64" i="3"/>
  <c r="F309" i="1"/>
  <c r="N73" i="3"/>
  <c r="Q363" i="1"/>
  <c r="Q73" i="3" s="1"/>
  <c r="P363" i="1"/>
  <c r="O73" i="3" s="1"/>
  <c r="H81" i="3"/>
  <c r="I417" i="1"/>
  <c r="Q421" i="1"/>
  <c r="P421" i="1"/>
  <c r="Q461" i="1"/>
  <c r="P461" i="1"/>
  <c r="P514" i="1"/>
  <c r="O515" i="1"/>
  <c r="Q510" i="1"/>
  <c r="P510" i="1"/>
  <c r="Q539" i="1"/>
  <c r="P539" i="1"/>
  <c r="Q562" i="1"/>
  <c r="P562" i="1"/>
  <c r="Q566" i="1"/>
  <c r="P566" i="1"/>
  <c r="Q642" i="1"/>
  <c r="P642" i="1"/>
  <c r="Q315" i="5"/>
  <c r="O315" i="5"/>
  <c r="Q320" i="5"/>
  <c r="O320" i="5"/>
  <c r="Q352" i="5"/>
  <c r="O352" i="5"/>
  <c r="Q384" i="5"/>
  <c r="O384" i="5"/>
  <c r="Q396" i="5"/>
  <c r="O396" i="5"/>
  <c r="G90" i="9"/>
  <c r="O10" i="4"/>
  <c r="O33" i="1"/>
  <c r="P13" i="1"/>
  <c r="B12" i="3"/>
  <c r="J18" i="1"/>
  <c r="J16" i="1"/>
  <c r="I12" i="3" s="1"/>
  <c r="J19" i="1"/>
  <c r="I12" i="5" s="1"/>
  <c r="J17" i="1"/>
  <c r="I11" i="2" s="1"/>
  <c r="Q19" i="1"/>
  <c r="I31" i="1"/>
  <c r="N15" i="3"/>
  <c r="O61" i="1"/>
  <c r="P36" i="1"/>
  <c r="Q219" i="1"/>
  <c r="P219" i="1"/>
  <c r="O302" i="1"/>
  <c r="Q352" i="1"/>
  <c r="P352" i="1"/>
  <c r="O371" i="1"/>
  <c r="I450" i="1"/>
  <c r="Q448" i="1"/>
  <c r="P448" i="1"/>
  <c r="Q454" i="1"/>
  <c r="P454" i="1"/>
  <c r="P476" i="1"/>
  <c r="G478" i="1"/>
  <c r="Q482" i="1"/>
  <c r="P482" i="1"/>
  <c r="Q504" i="1"/>
  <c r="P504" i="1"/>
  <c r="Q508" i="1"/>
  <c r="P508" i="1"/>
  <c r="I534" i="1"/>
  <c r="Q532" i="1"/>
  <c r="P532" i="1"/>
  <c r="Q537" i="1"/>
  <c r="P537" i="1"/>
  <c r="Q556" i="1"/>
  <c r="P556" i="1"/>
  <c r="Q560" i="1"/>
  <c r="P560" i="1"/>
  <c r="Q578" i="1"/>
  <c r="P578" i="1"/>
  <c r="O604" i="1"/>
  <c r="O618" i="1"/>
  <c r="Q608" i="1"/>
  <c r="Q618" i="1" s="1"/>
  <c r="P608" i="1"/>
  <c r="Q638" i="1"/>
  <c r="P638" i="1"/>
  <c r="P653" i="1" s="1"/>
  <c r="O666" i="1"/>
  <c r="Q661" i="1"/>
  <c r="Q666" i="1" s="1"/>
  <c r="P661" i="1"/>
  <c r="Q706" i="1"/>
  <c r="P706" i="1"/>
  <c r="Q719" i="1"/>
  <c r="P719" i="1"/>
  <c r="J738" i="1"/>
  <c r="J736" i="1"/>
  <c r="B741" i="1"/>
  <c r="J739" i="1"/>
  <c r="J737" i="1"/>
  <c r="Q861" i="1"/>
  <c r="O871" i="1"/>
  <c r="P861" i="1"/>
  <c r="Q896" i="1"/>
  <c r="P896" i="1"/>
  <c r="Q913" i="1"/>
  <c r="P913" i="1"/>
  <c r="Q916" i="1"/>
  <c r="P916" i="1"/>
  <c r="Q929" i="1"/>
  <c r="O939" i="1"/>
  <c r="P929" i="1"/>
  <c r="P939" i="1" s="1"/>
  <c r="O933" i="1"/>
  <c r="I933" i="1"/>
  <c r="Q956" i="1"/>
  <c r="Q966" i="1" s="1"/>
  <c r="P956" i="1"/>
  <c r="Q1073" i="1"/>
  <c r="P1073" i="1"/>
  <c r="Q1085" i="1"/>
  <c r="Q1089" i="1" s="1"/>
  <c r="P1085" i="1"/>
  <c r="O1089" i="1"/>
  <c r="I1123" i="1"/>
  <c r="O1123" i="1"/>
  <c r="Q1133" i="1"/>
  <c r="P1133" i="1"/>
  <c r="P1137" i="1" s="1"/>
  <c r="O1137" i="1"/>
  <c r="Q1423" i="1"/>
  <c r="O1433" i="1"/>
  <c r="P1423" i="1"/>
  <c r="Q1429" i="1"/>
  <c r="P1429" i="1"/>
  <c r="O1497" i="1"/>
  <c r="Q1489" i="1"/>
  <c r="P1489" i="1"/>
  <c r="P1497" i="1" s="1"/>
  <c r="Q1494" i="1"/>
  <c r="Q1498" i="1" s="1"/>
  <c r="O1498" i="1"/>
  <c r="P1494" i="1"/>
  <c r="Q1537" i="1"/>
  <c r="O1545" i="1"/>
  <c r="P1537" i="1"/>
  <c r="P1545" i="1" s="1"/>
  <c r="Q1542" i="1"/>
  <c r="Q1546" i="1" s="1"/>
  <c r="P1542" i="1"/>
  <c r="O1546" i="1"/>
  <c r="Q1588" i="1"/>
  <c r="P1588" i="1"/>
  <c r="O1600" i="1"/>
  <c r="O1601" i="1"/>
  <c r="Q1593" i="1"/>
  <c r="P1593" i="1"/>
  <c r="P1601" i="1" s="1"/>
  <c r="O1704" i="1"/>
  <c r="Q1696" i="1"/>
  <c r="Q1704" i="1" s="1"/>
  <c r="P1696" i="1"/>
  <c r="Q1701" i="1"/>
  <c r="O1705" i="1"/>
  <c r="P1701" i="1"/>
  <c r="P1705" i="1" s="1"/>
  <c r="N10" i="2"/>
  <c r="O32" i="1"/>
  <c r="P12" i="1"/>
  <c r="N12" i="3"/>
  <c r="P16" i="1"/>
  <c r="O12" i="3" s="1"/>
  <c r="O11" i="4"/>
  <c r="Q11" i="4" s="1"/>
  <c r="P18" i="1"/>
  <c r="P11" i="4" s="1"/>
  <c r="N20" i="2"/>
  <c r="Q20" i="2" s="1"/>
  <c r="Q52" i="1"/>
  <c r="P52" i="1"/>
  <c r="O20" i="2" s="1"/>
  <c r="R20" i="2" s="1"/>
  <c r="E45" i="3"/>
  <c r="F187" i="1"/>
  <c r="N56" i="3"/>
  <c r="Q257" i="1"/>
  <c r="Q56" i="3" s="1"/>
  <c r="P257" i="1"/>
  <c r="O56" i="3" s="1"/>
  <c r="E68" i="3"/>
  <c r="F334" i="1"/>
  <c r="Q358" i="1"/>
  <c r="P358" i="1"/>
  <c r="Q456" i="1"/>
  <c r="P456" i="1"/>
  <c r="Q484" i="1"/>
  <c r="P484" i="1"/>
  <c r="Q489" i="1"/>
  <c r="P489" i="1"/>
  <c r="Q517" i="1"/>
  <c r="O542" i="1"/>
  <c r="P517" i="1"/>
  <c r="O617" i="1"/>
  <c r="Q612" i="1"/>
  <c r="Q617" i="1" s="1"/>
  <c r="P612" i="1"/>
  <c r="O681" i="1"/>
  <c r="Q676" i="1"/>
  <c r="Q681" i="1" s="1"/>
  <c r="P676" i="1"/>
  <c r="Q708" i="1"/>
  <c r="P708" i="1"/>
  <c r="P713" i="1" s="1"/>
  <c r="Q868" i="1"/>
  <c r="P868" i="1"/>
  <c r="O903" i="1"/>
  <c r="Q893" i="1"/>
  <c r="Q903" i="1" s="1"/>
  <c r="P893" i="1"/>
  <c r="I1121" i="1"/>
  <c r="O1121" i="1"/>
  <c r="Q1767" i="1"/>
  <c r="O1775" i="1"/>
  <c r="P1767" i="1"/>
  <c r="Q1772" i="1"/>
  <c r="Q1776" i="1" s="1"/>
  <c r="P1772" i="1"/>
  <c r="O1776" i="1"/>
  <c r="Q1818" i="1"/>
  <c r="P1818" i="1"/>
  <c r="O1830" i="1"/>
  <c r="O2079" i="1"/>
  <c r="Q2071" i="1"/>
  <c r="P2071" i="1"/>
  <c r="P2079" i="1" s="1"/>
  <c r="Q112" i="3"/>
  <c r="O112" i="3"/>
  <c r="Q364" i="5"/>
  <c r="O364" i="5"/>
  <c r="Q406" i="5"/>
  <c r="O406" i="5"/>
  <c r="G138" i="9"/>
  <c r="G186" i="9"/>
  <c r="C561" i="9"/>
  <c r="G561" i="9" s="1"/>
  <c r="C788" i="9"/>
  <c r="G788" i="9" s="1"/>
  <c r="C875" i="9"/>
  <c r="G875" i="9" s="1"/>
  <c r="Q12" i="1"/>
  <c r="Q16" i="1"/>
  <c r="Q12" i="3" s="1"/>
  <c r="Q18" i="1"/>
  <c r="N17" i="2"/>
  <c r="P37" i="1"/>
  <c r="O62" i="1"/>
  <c r="O17" i="4"/>
  <c r="O63" i="1"/>
  <c r="P38" i="1"/>
  <c r="N18" i="5"/>
  <c r="P39" i="1"/>
  <c r="O64" i="1"/>
  <c r="O19" i="4"/>
  <c r="Q19" i="4" s="1"/>
  <c r="Q48" i="1"/>
  <c r="P48" i="1"/>
  <c r="P19" i="4" s="1"/>
  <c r="E39" i="5"/>
  <c r="H46" i="3"/>
  <c r="I194" i="1"/>
  <c r="Q193" i="1"/>
  <c r="P193" i="1"/>
  <c r="E51" i="3"/>
  <c r="F228" i="1"/>
  <c r="Q282" i="1"/>
  <c r="P282" i="1"/>
  <c r="N62" i="3"/>
  <c r="Q293" i="1"/>
  <c r="Q62" i="3" s="1"/>
  <c r="P293" i="1"/>
  <c r="O62" i="3" s="1"/>
  <c r="F302" i="1"/>
  <c r="N72" i="3"/>
  <c r="Q356" i="1"/>
  <c r="Q72" i="3" s="1"/>
  <c r="P356" i="1"/>
  <c r="O72" i="3" s="1"/>
  <c r="G78" i="9"/>
  <c r="G126" i="9"/>
  <c r="G174" i="9"/>
  <c r="C320" i="9"/>
  <c r="G320" i="9" s="1"/>
  <c r="C622" i="9"/>
  <c r="G622" i="9" s="1"/>
  <c r="C845" i="9"/>
  <c r="G845" i="9" s="1"/>
  <c r="H15" i="2"/>
  <c r="Q13" i="1"/>
  <c r="N11" i="5"/>
  <c r="O34" i="1"/>
  <c r="P14" i="1"/>
  <c r="N13" i="3"/>
  <c r="P21" i="1"/>
  <c r="O13" i="3" s="1"/>
  <c r="N12" i="2"/>
  <c r="Q12" i="2" s="1"/>
  <c r="P22" i="1"/>
  <c r="O12" i="2" s="1"/>
  <c r="R12" i="2" s="1"/>
  <c r="O12" i="4"/>
  <c r="Q12" i="4" s="1"/>
  <c r="P23" i="1"/>
  <c r="P12" i="4" s="1"/>
  <c r="N13" i="5"/>
  <c r="Q13" i="5" s="1"/>
  <c r="P24" i="1"/>
  <c r="O13" i="5" s="1"/>
  <c r="B36" i="1"/>
  <c r="Q36" i="1"/>
  <c r="Q15" i="3" s="1"/>
  <c r="Q37" i="1"/>
  <c r="Q38" i="1"/>
  <c r="Q39" i="1"/>
  <c r="N17" i="3"/>
  <c r="P41" i="1"/>
  <c r="O17" i="3" s="1"/>
  <c r="N18" i="2"/>
  <c r="Q18" i="2" s="1"/>
  <c r="P42" i="1"/>
  <c r="O18" i="2" s="1"/>
  <c r="R18" i="2" s="1"/>
  <c r="O18" i="4"/>
  <c r="Q18" i="4" s="1"/>
  <c r="P43" i="1"/>
  <c r="P18" i="4" s="1"/>
  <c r="N19" i="5"/>
  <c r="Q19" i="5" s="1"/>
  <c r="Q44" i="1"/>
  <c r="P44" i="1"/>
  <c r="O19" i="5" s="1"/>
  <c r="N18" i="3"/>
  <c r="Q46" i="1"/>
  <c r="Q18" i="3" s="1"/>
  <c r="P46" i="1"/>
  <c r="O18" i="3" s="1"/>
  <c r="O21" i="4"/>
  <c r="Q21" i="4" s="1"/>
  <c r="Q58" i="1"/>
  <c r="P58" i="1"/>
  <c r="P21" i="4" s="1"/>
  <c r="F86" i="1"/>
  <c r="F116" i="1"/>
  <c r="Q179" i="1"/>
  <c r="P179" i="1"/>
  <c r="Q191" i="1"/>
  <c r="P191" i="1"/>
  <c r="N50" i="3"/>
  <c r="Q217" i="1"/>
  <c r="Q50" i="3" s="1"/>
  <c r="P217" i="1"/>
  <c r="O50" i="3" s="1"/>
  <c r="H52" i="3"/>
  <c r="I235" i="1"/>
  <c r="Q234" i="1"/>
  <c r="P234" i="1"/>
  <c r="Y377" i="1"/>
  <c r="P370" i="1"/>
  <c r="X378" i="1"/>
  <c r="Q345" i="1"/>
  <c r="P345" i="1"/>
  <c r="N71" i="3"/>
  <c r="Q350" i="1"/>
  <c r="Q71" i="3" s="1"/>
  <c r="P350" i="1"/>
  <c r="O71" i="3" s="1"/>
  <c r="V414" i="1"/>
  <c r="Q402" i="1"/>
  <c r="Q407" i="1" s="1"/>
  <c r="O407" i="1"/>
  <c r="P402" i="1"/>
  <c r="O442" i="1"/>
  <c r="Q437" i="1"/>
  <c r="P437" i="1"/>
  <c r="Q446" i="1"/>
  <c r="P446" i="1"/>
  <c r="I472" i="1"/>
  <c r="P474" i="1"/>
  <c r="Q470" i="1"/>
  <c r="O475" i="1"/>
  <c r="P470" i="1"/>
  <c r="Q497" i="1"/>
  <c r="P497" i="1"/>
  <c r="Q502" i="1"/>
  <c r="P502" i="1"/>
  <c r="P545" i="1"/>
  <c r="I527" i="1"/>
  <c r="Q525" i="1"/>
  <c r="P525" i="1"/>
  <c r="Q530" i="1"/>
  <c r="P530" i="1"/>
  <c r="P572" i="1"/>
  <c r="O573" i="1"/>
  <c r="Q550" i="1"/>
  <c r="P550" i="1"/>
  <c r="Q554" i="1"/>
  <c r="P554" i="1"/>
  <c r="O602" i="1"/>
  <c r="Q576" i="1"/>
  <c r="P576" i="1"/>
  <c r="Q597" i="1"/>
  <c r="P597" i="1"/>
  <c r="H620" i="1"/>
  <c r="O632" i="1"/>
  <c r="Q627" i="1"/>
  <c r="Q632" i="1" s="1"/>
  <c r="P627" i="1"/>
  <c r="O652" i="1"/>
  <c r="Q646" i="1"/>
  <c r="P646" i="1"/>
  <c r="G655" i="1"/>
  <c r="O682" i="1"/>
  <c r="Q672" i="1"/>
  <c r="Q682" i="1" s="1"/>
  <c r="P672" i="1"/>
  <c r="P683" i="1"/>
  <c r="O698" i="1"/>
  <c r="Q688" i="1"/>
  <c r="P688" i="1"/>
  <c r="P698" i="1" s="1"/>
  <c r="P712" i="1"/>
  <c r="O713" i="1"/>
  <c r="H715" i="1"/>
  <c r="P726" i="1"/>
  <c r="O727" i="1"/>
  <c r="Q717" i="1"/>
  <c r="P717" i="1"/>
  <c r="Q722" i="1"/>
  <c r="P722" i="1"/>
  <c r="O729" i="1"/>
  <c r="Q853" i="1"/>
  <c r="P853" i="1"/>
  <c r="O873" i="1"/>
  <c r="Q863" i="1"/>
  <c r="P863" i="1"/>
  <c r="P874" i="1"/>
  <c r="Q881" i="1"/>
  <c r="P881" i="1"/>
  <c r="P922" i="1"/>
  <c r="Q911" i="1"/>
  <c r="P911" i="1"/>
  <c r="Q918" i="1"/>
  <c r="P918" i="1"/>
  <c r="Q926" i="1"/>
  <c r="P926" i="1"/>
  <c r="Q981" i="1"/>
  <c r="O1019" i="1"/>
  <c r="O1151" i="1"/>
  <c r="Q1143" i="1"/>
  <c r="Q1151" i="1" s="1"/>
  <c r="P1143" i="1"/>
  <c r="Q1349" i="1"/>
  <c r="O1357" i="1"/>
  <c r="P1349" i="1"/>
  <c r="P1357" i="1" s="1"/>
  <c r="Q1354" i="1"/>
  <c r="P1354" i="1"/>
  <c r="O1522" i="1"/>
  <c r="Q1518" i="1"/>
  <c r="P1518" i="1"/>
  <c r="P1522" i="1" s="1"/>
  <c r="Q1666" i="1"/>
  <c r="O1678" i="1"/>
  <c r="P1666" i="1"/>
  <c r="Q1672" i="1"/>
  <c r="P1672" i="1"/>
  <c r="O1799" i="1"/>
  <c r="Q1795" i="1"/>
  <c r="P1795" i="1"/>
  <c r="P1799" i="1" s="1"/>
  <c r="Q1847" i="1"/>
  <c r="Q1855" i="1" s="1"/>
  <c r="O1855" i="1"/>
  <c r="P1847" i="1"/>
  <c r="Q1852" i="1"/>
  <c r="P1852" i="1"/>
  <c r="P1856" i="1" s="1"/>
  <c r="O1856" i="1"/>
  <c r="N11" i="2"/>
  <c r="Q11" i="2" s="1"/>
  <c r="P17" i="1"/>
  <c r="O11" i="2" s="1"/>
  <c r="R11" i="2" s="1"/>
  <c r="H15" i="3"/>
  <c r="I61" i="1"/>
  <c r="Q244" i="1"/>
  <c r="P244" i="1"/>
  <c r="Q284" i="1"/>
  <c r="P284" i="1"/>
  <c r="Q295" i="1"/>
  <c r="P295" i="1"/>
  <c r="E65" i="3"/>
  <c r="F315" i="1"/>
  <c r="E66" i="3"/>
  <c r="F321" i="1"/>
  <c r="E67" i="3"/>
  <c r="F327" i="1"/>
  <c r="Q428" i="1"/>
  <c r="P428" i="1"/>
  <c r="Q736" i="1"/>
  <c r="Q746" i="1" s="1"/>
  <c r="P736" i="1"/>
  <c r="O949" i="1"/>
  <c r="I949" i="1"/>
  <c r="Q1461" i="1"/>
  <c r="P1461" i="1"/>
  <c r="O1473" i="1"/>
  <c r="O1474" i="1"/>
  <c r="Q1466" i="1"/>
  <c r="P1466" i="1"/>
  <c r="O1831" i="1"/>
  <c r="Q1823" i="1"/>
  <c r="P1823" i="1"/>
  <c r="O1879" i="1"/>
  <c r="Q1875" i="1"/>
  <c r="P1875" i="1"/>
  <c r="Q292" i="5"/>
  <c r="O292" i="5"/>
  <c r="G66" i="9"/>
  <c r="G114" i="9"/>
  <c r="G163" i="9"/>
  <c r="N11" i="3"/>
  <c r="O31" i="1"/>
  <c r="P11" i="1"/>
  <c r="B13" i="3"/>
  <c r="J24" i="1"/>
  <c r="I13" i="5" s="1"/>
  <c r="J22" i="1"/>
  <c r="I12" i="2" s="1"/>
  <c r="J23" i="1"/>
  <c r="J21" i="1"/>
  <c r="I13" i="3" s="1"/>
  <c r="N14" i="3"/>
  <c r="P26" i="1"/>
  <c r="O14" i="3" s="1"/>
  <c r="N13" i="2"/>
  <c r="Q13" i="2" s="1"/>
  <c r="P27" i="1"/>
  <c r="O13" i="2" s="1"/>
  <c r="R13" i="2" s="1"/>
  <c r="O13" i="4"/>
  <c r="Q13" i="4" s="1"/>
  <c r="P28" i="1"/>
  <c r="P13" i="4" s="1"/>
  <c r="N14" i="5"/>
  <c r="Q14" i="5" s="1"/>
  <c r="P29" i="1"/>
  <c r="O14" i="5" s="1"/>
  <c r="N21" i="5"/>
  <c r="Q21" i="5" s="1"/>
  <c r="Q54" i="1"/>
  <c r="P54" i="1"/>
  <c r="O21" i="5" s="1"/>
  <c r="N20" i="3"/>
  <c r="Q56" i="1"/>
  <c r="Q20" i="3" s="1"/>
  <c r="P56" i="1"/>
  <c r="O20" i="3" s="1"/>
  <c r="E38" i="2"/>
  <c r="E45" i="2"/>
  <c r="F166" i="1"/>
  <c r="N44" i="3"/>
  <c r="Q177" i="1"/>
  <c r="Q44" i="3" s="1"/>
  <c r="P177" i="1"/>
  <c r="Q232" i="1"/>
  <c r="P232" i="1"/>
  <c r="O238" i="1"/>
  <c r="H54" i="3"/>
  <c r="I247" i="1"/>
  <c r="O272" i="1"/>
  <c r="Q246" i="1"/>
  <c r="P246" i="1"/>
  <c r="Q259" i="1"/>
  <c r="P259" i="1"/>
  <c r="E57" i="3"/>
  <c r="F271" i="1"/>
  <c r="O269" i="1"/>
  <c r="E59" i="3"/>
  <c r="F279" i="1"/>
  <c r="O301" i="1"/>
  <c r="I301" i="1"/>
  <c r="N70" i="3"/>
  <c r="Q343" i="1"/>
  <c r="P343" i="1"/>
  <c r="Q365" i="1"/>
  <c r="P365" i="1"/>
  <c r="V415" i="1"/>
  <c r="Q379" i="1"/>
  <c r="P379" i="1"/>
  <c r="N79" i="3"/>
  <c r="O405" i="1"/>
  <c r="Q400" i="1"/>
  <c r="P400" i="1"/>
  <c r="Q415" i="1"/>
  <c r="P415" i="1"/>
  <c r="P441" i="1" s="1"/>
  <c r="Q423" i="1"/>
  <c r="P423" i="1"/>
  <c r="Q430" i="1"/>
  <c r="P430" i="1"/>
  <c r="Q435" i="1"/>
  <c r="P435" i="1"/>
  <c r="O440" i="1"/>
  <c r="I465" i="1"/>
  <c r="Q463" i="1"/>
  <c r="P463" i="1"/>
  <c r="O473" i="1"/>
  <c r="Q468" i="1"/>
  <c r="P468" i="1"/>
  <c r="Q491" i="1"/>
  <c r="P491" i="1"/>
  <c r="Q495" i="1"/>
  <c r="P495" i="1"/>
  <c r="H516" i="1"/>
  <c r="O513" i="1"/>
  <c r="I521" i="1"/>
  <c r="P543" i="1"/>
  <c r="O544" i="1"/>
  <c r="Q519" i="1"/>
  <c r="P519" i="1"/>
  <c r="Q523" i="1"/>
  <c r="P523" i="1"/>
  <c r="Q548" i="1"/>
  <c r="P548" i="1"/>
  <c r="Q568" i="1"/>
  <c r="P568" i="1"/>
  <c r="Q589" i="1"/>
  <c r="P589" i="1"/>
  <c r="Q593" i="1"/>
  <c r="P593" i="1"/>
  <c r="O633" i="1"/>
  <c r="Q623" i="1"/>
  <c r="Q633" i="1" s="1"/>
  <c r="P623" i="1"/>
  <c r="P634" i="1"/>
  <c r="O667" i="1"/>
  <c r="Q657" i="1"/>
  <c r="P657" i="1"/>
  <c r="P667" i="1" s="1"/>
  <c r="Q686" i="1"/>
  <c r="Q696" i="1" s="1"/>
  <c r="P686" i="1"/>
  <c r="Q724" i="1"/>
  <c r="P724" i="1"/>
  <c r="O748" i="1"/>
  <c r="Q738" i="1"/>
  <c r="Q748" i="1" s="1"/>
  <c r="P738" i="1"/>
  <c r="O746" i="1"/>
  <c r="Q851" i="1"/>
  <c r="P851" i="1"/>
  <c r="P856" i="1" s="1"/>
  <c r="Q866" i="1"/>
  <c r="P866" i="1"/>
  <c r="I876" i="1"/>
  <c r="O877" i="1"/>
  <c r="Q883" i="1"/>
  <c r="P883" i="1"/>
  <c r="Q891" i="1"/>
  <c r="P891" i="1"/>
  <c r="O923" i="1"/>
  <c r="J913" i="1"/>
  <c r="J911" i="1"/>
  <c r="J914" i="1"/>
  <c r="J912" i="1"/>
  <c r="Q953" i="1"/>
  <c r="O966" i="1"/>
  <c r="Q996" i="1"/>
  <c r="Q1010" i="1"/>
  <c r="Q1014" i="1" s="1"/>
  <c r="P1010" i="1"/>
  <c r="O1051" i="1"/>
  <c r="Q1043" i="1"/>
  <c r="P1043" i="1"/>
  <c r="P1051" i="1" s="1"/>
  <c r="I1065" i="1"/>
  <c r="O1065" i="1"/>
  <c r="O1241" i="1"/>
  <c r="Q1233" i="1"/>
  <c r="P1233" i="1"/>
  <c r="P1241" i="1" s="1"/>
  <c r="O1279" i="1"/>
  <c r="Q1271" i="1"/>
  <c r="P1271" i="1"/>
  <c r="P1279" i="1" s="1"/>
  <c r="O1569" i="1"/>
  <c r="Q1565" i="1"/>
  <c r="P1565" i="1"/>
  <c r="P1569" i="1" s="1"/>
  <c r="O1621" i="1"/>
  <c r="Q1617" i="1"/>
  <c r="P1617" i="1"/>
  <c r="P1621" i="1" s="1"/>
  <c r="Q1741" i="1"/>
  <c r="P1741" i="1"/>
  <c r="P1750" i="1" s="1"/>
  <c r="Q1898" i="1"/>
  <c r="P1898" i="1"/>
  <c r="O1910" i="1"/>
  <c r="O1911" i="1"/>
  <c r="Q1903" i="1"/>
  <c r="P1903" i="1"/>
  <c r="Q2020" i="1"/>
  <c r="P2020" i="1"/>
  <c r="P2024" i="1" s="1"/>
  <c r="Q2033" i="1"/>
  <c r="P2033" i="1"/>
  <c r="P2037" i="1" s="1"/>
  <c r="O2037" i="1"/>
  <c r="Q2097" i="1"/>
  <c r="P2097" i="1"/>
  <c r="P2101" i="1" s="1"/>
  <c r="Q2109" i="1"/>
  <c r="P2109" i="1"/>
  <c r="P2113" i="1" s="1"/>
  <c r="O2113" i="1"/>
  <c r="Q225" i="3"/>
  <c r="O225" i="3"/>
  <c r="Q240" i="3"/>
  <c r="O240" i="3"/>
  <c r="H243" i="3"/>
  <c r="N243" i="3"/>
  <c r="N30" i="2"/>
  <c r="Q25" i="2"/>
  <c r="Q30" i="2" s="1"/>
  <c r="Q26" i="5"/>
  <c r="Q31" i="5" s="1"/>
  <c r="N31" i="5"/>
  <c r="O89" i="1"/>
  <c r="O38" i="4"/>
  <c r="Q32" i="4"/>
  <c r="Q38" i="4" s="1"/>
  <c r="O119" i="1"/>
  <c r="Q40" i="4"/>
  <c r="Q45" i="4" s="1"/>
  <c r="O45" i="4"/>
  <c r="I141" i="1"/>
  <c r="O142" i="1"/>
  <c r="O169" i="1"/>
  <c r="O204" i="1"/>
  <c r="F207" i="1"/>
  <c r="I221" i="1"/>
  <c r="O237" i="1"/>
  <c r="I261" i="1"/>
  <c r="I297" i="1"/>
  <c r="I309" i="1"/>
  <c r="I315" i="1"/>
  <c r="I321" i="1"/>
  <c r="I327" i="1"/>
  <c r="I334" i="1"/>
  <c r="X377" i="1"/>
  <c r="V413" i="1"/>
  <c r="F431" i="1"/>
  <c r="A434" i="1"/>
  <c r="A446" i="1" s="1"/>
  <c r="A454" i="1" s="1"/>
  <c r="A461" i="1" s="1"/>
  <c r="A468" i="1" s="1"/>
  <c r="A481" i="1" s="1"/>
  <c r="A488" i="1" s="1"/>
  <c r="A494" i="1" s="1"/>
  <c r="A501" i="1" s="1"/>
  <c r="A507" i="1" s="1"/>
  <c r="A517" i="1" s="1"/>
  <c r="A523" i="1" s="1"/>
  <c r="A530" i="1" s="1"/>
  <c r="A537" i="1" s="1"/>
  <c r="A547" i="1" s="1"/>
  <c r="A553" i="1" s="1"/>
  <c r="A559" i="1" s="1"/>
  <c r="A565" i="1" s="1"/>
  <c r="A575" i="1" s="1"/>
  <c r="O441" i="1"/>
  <c r="O514" i="1"/>
  <c r="O572" i="1"/>
  <c r="O601" i="1"/>
  <c r="O616" i="1"/>
  <c r="O631" i="1"/>
  <c r="Q637" i="1"/>
  <c r="O697" i="1"/>
  <c r="Q701" i="1"/>
  <c r="Q703" i="1"/>
  <c r="O726" i="1"/>
  <c r="Q822" i="1"/>
  <c r="Q827" i="1" s="1"/>
  <c r="Q824" i="1"/>
  <c r="Q829" i="1" s="1"/>
  <c r="Q832" i="1"/>
  <c r="Q842" i="1" s="1"/>
  <c r="Q834" i="1"/>
  <c r="Q844" i="1" s="1"/>
  <c r="Q846" i="1"/>
  <c r="Q848" i="1"/>
  <c r="O878" i="1"/>
  <c r="O897" i="1"/>
  <c r="O902" i="1" s="1"/>
  <c r="O904" i="1"/>
  <c r="Q906" i="1"/>
  <c r="Q908" i="1"/>
  <c r="O927" i="1"/>
  <c r="O931" i="1"/>
  <c r="Q1001" i="1"/>
  <c r="Q1003" i="1"/>
  <c r="O1021" i="1"/>
  <c r="O1025" i="1" s="1"/>
  <c r="Q1029" i="1"/>
  <c r="Q1037" i="1" s="1"/>
  <c r="O1038" i="1"/>
  <c r="P1030" i="1"/>
  <c r="P1038" i="1" s="1"/>
  <c r="O1061" i="1"/>
  <c r="O1101" i="1"/>
  <c r="Q1105" i="1"/>
  <c r="Q1113" i="1" s="1"/>
  <c r="O1113" i="1"/>
  <c r="P1105" i="1"/>
  <c r="Q1110" i="1"/>
  <c r="Q1114" i="1" s="1"/>
  <c r="P1110" i="1"/>
  <c r="O1114" i="1"/>
  <c r="O1117" i="1"/>
  <c r="Q1169" i="1"/>
  <c r="Q1177" i="1" s="1"/>
  <c r="O1177" i="1"/>
  <c r="P1169" i="1"/>
  <c r="Q1174" i="1"/>
  <c r="P1174" i="1"/>
  <c r="P1178" i="1" s="1"/>
  <c r="O1201" i="1"/>
  <c r="Q1197" i="1"/>
  <c r="P1197" i="1"/>
  <c r="P1201" i="1" s="1"/>
  <c r="Q1297" i="1"/>
  <c r="P1297" i="1"/>
  <c r="O1307" i="1"/>
  <c r="Q1303" i="1"/>
  <c r="Q1307" i="1" s="1"/>
  <c r="P1303" i="1"/>
  <c r="O1337" i="1"/>
  <c r="Q1333" i="1"/>
  <c r="Q1337" i="1" s="1"/>
  <c r="P1333" i="1"/>
  <c r="O1402" i="1"/>
  <c r="Q1398" i="1"/>
  <c r="P1398" i="1"/>
  <c r="P1402" i="1" s="1"/>
  <c r="Q1452" i="1"/>
  <c r="Q1456" i="1" s="1"/>
  <c r="O1456" i="1"/>
  <c r="P1452" i="1"/>
  <c r="P1456" i="1" s="1"/>
  <c r="Q1638" i="1"/>
  <c r="P1638" i="1"/>
  <c r="O1648" i="1"/>
  <c r="Q1644" i="1"/>
  <c r="P1644" i="1"/>
  <c r="O1730" i="1"/>
  <c r="Q1722" i="1"/>
  <c r="Q1730" i="1" s="1"/>
  <c r="P1722" i="1"/>
  <c r="Q1727" i="1"/>
  <c r="O1731" i="1"/>
  <c r="P1727" i="1"/>
  <c r="P1731" i="1" s="1"/>
  <c r="O1750" i="1"/>
  <c r="O1936" i="1"/>
  <c r="Q1929" i="1"/>
  <c r="Q1936" i="1" s="1"/>
  <c r="P1929" i="1"/>
  <c r="O1959" i="1"/>
  <c r="Q1951" i="1"/>
  <c r="P1951" i="1"/>
  <c r="P1959" i="1" s="1"/>
  <c r="Q1962" i="1"/>
  <c r="P1962" i="1"/>
  <c r="O1972" i="1"/>
  <c r="Q1968" i="1"/>
  <c r="Q1972" i="1" s="1"/>
  <c r="P1968" i="1"/>
  <c r="O2000" i="1"/>
  <c r="Q1996" i="1"/>
  <c r="Q2000" i="1" s="1"/>
  <c r="P1996" i="1"/>
  <c r="O2067" i="1"/>
  <c r="Q2059" i="1"/>
  <c r="Q2067" i="1" s="1"/>
  <c r="P2059" i="1"/>
  <c r="P2067" i="1" s="1"/>
  <c r="O2217" i="1"/>
  <c r="Q2213" i="1"/>
  <c r="Q2217" i="1" s="1"/>
  <c r="P2213" i="1"/>
  <c r="Q96" i="3"/>
  <c r="O96" i="3"/>
  <c r="Q104" i="3"/>
  <c r="O104" i="3"/>
  <c r="Q76" i="2"/>
  <c r="O76" i="2"/>
  <c r="R76" i="2" s="1"/>
  <c r="Q234" i="2"/>
  <c r="O234" i="2"/>
  <c r="R234" i="2" s="1"/>
  <c r="Q244" i="2"/>
  <c r="O244" i="2"/>
  <c r="R244" i="2" s="1"/>
  <c r="Q276" i="2"/>
  <c r="O276" i="2"/>
  <c r="R276" i="2" s="1"/>
  <c r="Q288" i="2"/>
  <c r="O288" i="2"/>
  <c r="R288" i="2" s="1"/>
  <c r="Q300" i="2"/>
  <c r="O300" i="2"/>
  <c r="R300" i="2" s="1"/>
  <c r="Q383" i="2"/>
  <c r="O383" i="2"/>
  <c r="R383" i="2" s="1"/>
  <c r="E30" i="2"/>
  <c r="E31" i="5"/>
  <c r="F38" i="4"/>
  <c r="F45" i="4"/>
  <c r="F141" i="1"/>
  <c r="O203" i="1"/>
  <c r="O240" i="1"/>
  <c r="I299" i="1"/>
  <c r="I347" i="1"/>
  <c r="I354" i="1"/>
  <c r="I360" i="1"/>
  <c r="I367" i="1"/>
  <c r="I404" i="1"/>
  <c r="O408" i="1"/>
  <c r="O476" i="1"/>
  <c r="O543" i="1"/>
  <c r="O619" i="1"/>
  <c r="O634" i="1"/>
  <c r="O651" i="1"/>
  <c r="O714" i="1"/>
  <c r="O859" i="1"/>
  <c r="O874" i="1"/>
  <c r="O924" i="1"/>
  <c r="O1063" i="1"/>
  <c r="Q1055" i="1"/>
  <c r="Q1079" i="1"/>
  <c r="O1090" i="1"/>
  <c r="Q1082" i="1"/>
  <c r="Q1090" i="1" s="1"/>
  <c r="P1082" i="1"/>
  <c r="Q1087" i="1"/>
  <c r="P1087" i="1"/>
  <c r="O1103" i="1"/>
  <c r="Q1095" i="1"/>
  <c r="Q1103" i="1" s="1"/>
  <c r="O1138" i="1"/>
  <c r="Q1130" i="1"/>
  <c r="P1130" i="1"/>
  <c r="P1138" i="1" s="1"/>
  <c r="Q1135" i="1"/>
  <c r="P1135" i="1"/>
  <c r="Q1141" i="1"/>
  <c r="O1149" i="1"/>
  <c r="P1141" i="1"/>
  <c r="P1149" i="1" s="1"/>
  <c r="Q1146" i="1"/>
  <c r="P1146" i="1"/>
  <c r="Q1165" i="1"/>
  <c r="Q1231" i="1"/>
  <c r="O1239" i="1"/>
  <c r="P1231" i="1"/>
  <c r="P1239" i="1" s="1"/>
  <c r="Q1236" i="1"/>
  <c r="P1236" i="1"/>
  <c r="P1240" i="1" s="1"/>
  <c r="Q1269" i="1"/>
  <c r="O1277" i="1"/>
  <c r="P1269" i="1"/>
  <c r="P1277" i="1" s="1"/>
  <c r="Q1274" i="1"/>
  <c r="P1274" i="1"/>
  <c r="P1278" i="1" s="1"/>
  <c r="Q1346" i="1"/>
  <c r="P1346" i="1"/>
  <c r="O1359" i="1"/>
  <c r="Q1351" i="1"/>
  <c r="P1351" i="1"/>
  <c r="P1359" i="1" s="1"/>
  <c r="Q1374" i="1"/>
  <c r="P1374" i="1"/>
  <c r="O1431" i="1"/>
  <c r="Q1421" i="1"/>
  <c r="P1421" i="1"/>
  <c r="Q1427" i="1"/>
  <c r="P1427" i="1"/>
  <c r="Q1464" i="1"/>
  <c r="O1472" i="1"/>
  <c r="P1464" i="1"/>
  <c r="Q1469" i="1"/>
  <c r="P1469" i="1"/>
  <c r="O1496" i="1"/>
  <c r="Q1492" i="1"/>
  <c r="P1492" i="1"/>
  <c r="P1496" i="1" s="1"/>
  <c r="O1523" i="1"/>
  <c r="Q1515" i="1"/>
  <c r="P1515" i="1"/>
  <c r="P1523" i="1" s="1"/>
  <c r="Q1520" i="1"/>
  <c r="Q1524" i="1" s="1"/>
  <c r="O1524" i="1"/>
  <c r="P1520" i="1"/>
  <c r="O1547" i="1"/>
  <c r="Q1539" i="1"/>
  <c r="Q1547" i="1" s="1"/>
  <c r="P1539" i="1"/>
  <c r="O1570" i="1"/>
  <c r="Q1562" i="1"/>
  <c r="P1562" i="1"/>
  <c r="P1570" i="1" s="1"/>
  <c r="Q1567" i="1"/>
  <c r="Q1571" i="1" s="1"/>
  <c r="O1571" i="1"/>
  <c r="P1567" i="1"/>
  <c r="Q1591" i="1"/>
  <c r="O1599" i="1"/>
  <c r="P1591" i="1"/>
  <c r="P1599" i="1" s="1"/>
  <c r="Q1596" i="1"/>
  <c r="P1596" i="1"/>
  <c r="O1622" i="1"/>
  <c r="Q1614" i="1"/>
  <c r="P1614" i="1"/>
  <c r="P1622" i="1" s="1"/>
  <c r="Q1619" i="1"/>
  <c r="O1623" i="1"/>
  <c r="P1619" i="1"/>
  <c r="P1623" i="1" s="1"/>
  <c r="Q1634" i="1"/>
  <c r="O1676" i="1"/>
  <c r="Q1664" i="1"/>
  <c r="Q1676" i="1" s="1"/>
  <c r="P1664" i="1"/>
  <c r="Q1669" i="1"/>
  <c r="P1669" i="1"/>
  <c r="Q1674" i="1"/>
  <c r="P1674" i="1"/>
  <c r="O1703" i="1"/>
  <c r="Q1699" i="1"/>
  <c r="Q1703" i="1" s="1"/>
  <c r="P1699" i="1"/>
  <c r="Q1739" i="1"/>
  <c r="O1748" i="1"/>
  <c r="P1739" i="1"/>
  <c r="Q1745" i="1"/>
  <c r="P1745" i="1"/>
  <c r="O1777" i="1"/>
  <c r="Q1769" i="1"/>
  <c r="Q1777" i="1" s="1"/>
  <c r="P1769" i="1"/>
  <c r="O1800" i="1"/>
  <c r="Q1792" i="1"/>
  <c r="P1792" i="1"/>
  <c r="P1800" i="1" s="1"/>
  <c r="Q1797" i="1"/>
  <c r="Q1801" i="1" s="1"/>
  <c r="O1801" i="1"/>
  <c r="P1797" i="1"/>
  <c r="Q1821" i="1"/>
  <c r="Q1829" i="1" s="1"/>
  <c r="O1829" i="1"/>
  <c r="P1821" i="1"/>
  <c r="Q1826" i="1"/>
  <c r="P1826" i="1"/>
  <c r="O1857" i="1"/>
  <c r="Q1849" i="1"/>
  <c r="P1849" i="1"/>
  <c r="P1857" i="1" s="1"/>
  <c r="Q1872" i="1"/>
  <c r="P1872" i="1"/>
  <c r="P1880" i="1" s="1"/>
  <c r="Q1877" i="1"/>
  <c r="Q1881" i="1" s="1"/>
  <c r="O1881" i="1"/>
  <c r="P1877" i="1"/>
  <c r="Q1901" i="1"/>
  <c r="O1909" i="1"/>
  <c r="P1901" i="1"/>
  <c r="Q1906" i="1"/>
  <c r="P1906" i="1"/>
  <c r="Q2041" i="1"/>
  <c r="P2041" i="1"/>
  <c r="O2053" i="1"/>
  <c r="O2054" i="1"/>
  <c r="Q2046" i="1"/>
  <c r="P2046" i="1"/>
  <c r="P2054" i="1" s="1"/>
  <c r="Q2051" i="1"/>
  <c r="P2051" i="1"/>
  <c r="Q199" i="3"/>
  <c r="O199" i="3"/>
  <c r="Q202" i="3"/>
  <c r="O202" i="3"/>
  <c r="F15" i="4"/>
  <c r="F31" i="1"/>
  <c r="E24" i="5"/>
  <c r="P47" i="1"/>
  <c r="O19" i="2" s="1"/>
  <c r="R19" i="2" s="1"/>
  <c r="P49" i="1"/>
  <c r="O20" i="5" s="1"/>
  <c r="P51" i="1"/>
  <c r="O19" i="3" s="1"/>
  <c r="P53" i="1"/>
  <c r="P20" i="4" s="1"/>
  <c r="P57" i="1"/>
  <c r="O21" i="2" s="1"/>
  <c r="R21" i="2" s="1"/>
  <c r="P59" i="1"/>
  <c r="O22" i="5" s="1"/>
  <c r="F61" i="1"/>
  <c r="Q67" i="1"/>
  <c r="O30" i="4"/>
  <c r="Q25" i="4"/>
  <c r="Q30" i="4" s="1"/>
  <c r="Q69" i="1"/>
  <c r="Q71" i="1"/>
  <c r="Q73" i="1"/>
  <c r="B76" i="1"/>
  <c r="Q77" i="1"/>
  <c r="Q79" i="1"/>
  <c r="Q81" i="1"/>
  <c r="Q25" i="3" s="1"/>
  <c r="Q83" i="1"/>
  <c r="I86" i="1"/>
  <c r="O87" i="1"/>
  <c r="Q91" i="1"/>
  <c r="Q32" i="2"/>
  <c r="N38" i="2"/>
  <c r="O538" i="2" s="1"/>
  <c r="R538" i="2" s="1"/>
  <c r="Q93" i="1"/>
  <c r="N39" i="5"/>
  <c r="Q33" i="5"/>
  <c r="Q39" i="5" s="1"/>
  <c r="Q97" i="1"/>
  <c r="Q99" i="1"/>
  <c r="Q101" i="1"/>
  <c r="Q29" i="3" s="1"/>
  <c r="Q34" i="2"/>
  <c r="O534" i="2"/>
  <c r="R534" i="2" s="1"/>
  <c r="Q103" i="1"/>
  <c r="Q107" i="1"/>
  <c r="Q109" i="1"/>
  <c r="Q111" i="1"/>
  <c r="Q31" i="3" s="1"/>
  <c r="O536" i="2"/>
  <c r="R536" i="2" s="1"/>
  <c r="Q36" i="2"/>
  <c r="Q113" i="1"/>
  <c r="I116" i="1"/>
  <c r="O117" i="1"/>
  <c r="Q121" i="1"/>
  <c r="O540" i="2"/>
  <c r="R540" i="2" s="1"/>
  <c r="Q40" i="2"/>
  <c r="N45" i="2"/>
  <c r="Q123" i="1"/>
  <c r="N46" i="5"/>
  <c r="Q41" i="5"/>
  <c r="Q46" i="5" s="1"/>
  <c r="Q127" i="1"/>
  <c r="Q129" i="1"/>
  <c r="Q131" i="1"/>
  <c r="Q35" i="3" s="1"/>
  <c r="O542" i="2"/>
  <c r="R542" i="2" s="1"/>
  <c r="Q42" i="2"/>
  <c r="Q133" i="1"/>
  <c r="Q137" i="1"/>
  <c r="Q139" i="1"/>
  <c r="O144" i="1"/>
  <c r="Q147" i="1"/>
  <c r="Q149" i="1"/>
  <c r="Q151" i="1"/>
  <c r="Q48" i="2"/>
  <c r="O548" i="2"/>
  <c r="R548" i="2" s="1"/>
  <c r="Q153" i="1"/>
  <c r="Q157" i="1"/>
  <c r="Q159" i="1"/>
  <c r="Q161" i="1"/>
  <c r="Q41" i="3" s="1"/>
  <c r="Q163" i="1"/>
  <c r="I166" i="1"/>
  <c r="O167" i="1"/>
  <c r="Q171" i="1"/>
  <c r="P190" i="1"/>
  <c r="O46" i="3" s="1"/>
  <c r="Q197" i="1"/>
  <c r="Q47" i="3" s="1"/>
  <c r="O202" i="1"/>
  <c r="I207" i="1"/>
  <c r="Q210" i="1"/>
  <c r="Q212" i="1"/>
  <c r="F221" i="1"/>
  <c r="P231" i="1"/>
  <c r="O52" i="3" s="1"/>
  <c r="P243" i="1"/>
  <c r="Q250" i="1"/>
  <c r="Q55" i="3" s="1"/>
  <c r="F261" i="1"/>
  <c r="I271" i="1"/>
  <c r="Q276" i="1"/>
  <c r="Q278" i="1"/>
  <c r="P281" i="1"/>
  <c r="Q287" i="1"/>
  <c r="Q61" i="3" s="1"/>
  <c r="F297" i="1"/>
  <c r="O299" i="1"/>
  <c r="Q306" i="1"/>
  <c r="Q337" i="1" s="1"/>
  <c r="Q308" i="1"/>
  <c r="Q339" i="1" s="1"/>
  <c r="O336" i="1"/>
  <c r="P346" i="1"/>
  <c r="F347" i="1"/>
  <c r="F354" i="1"/>
  <c r="F360" i="1"/>
  <c r="F367" i="1"/>
  <c r="Q376" i="1"/>
  <c r="I380" i="1"/>
  <c r="Q382" i="1"/>
  <c r="Q76" i="3" s="1"/>
  <c r="I386" i="1"/>
  <c r="Q388" i="1"/>
  <c r="Q77" i="3" s="1"/>
  <c r="I392" i="1"/>
  <c r="Q394" i="1"/>
  <c r="Q78" i="3" s="1"/>
  <c r="I398" i="1"/>
  <c r="F404" i="1"/>
  <c r="V412" i="1"/>
  <c r="P413" i="1"/>
  <c r="O81" i="3" s="1"/>
  <c r="P420" i="1"/>
  <c r="O82" i="3" s="1"/>
  <c r="P427" i="1"/>
  <c r="O83" i="3" s="1"/>
  <c r="P434" i="1"/>
  <c r="P507" i="1"/>
  <c r="P512" i="1" s="1"/>
  <c r="P547" i="1"/>
  <c r="P570" i="1" s="1"/>
  <c r="P577" i="1"/>
  <c r="P644" i="1"/>
  <c r="P659" i="1"/>
  <c r="P674" i="1"/>
  <c r="P689" i="1"/>
  <c r="P718" i="1"/>
  <c r="P728" i="1" s="1"/>
  <c r="P739" i="1"/>
  <c r="P749" i="1" s="1"/>
  <c r="P892" i="1"/>
  <c r="P957" i="1"/>
  <c r="P967" i="1" s="1"/>
  <c r="I1031" i="1"/>
  <c r="P1033" i="1"/>
  <c r="P1037" i="1" s="1"/>
  <c r="O1050" i="1"/>
  <c r="P1042" i="1"/>
  <c r="Q1045" i="1"/>
  <c r="O1049" i="1"/>
  <c r="P1055" i="1"/>
  <c r="P1063" i="1" s="1"/>
  <c r="P1067" i="1"/>
  <c r="P1095" i="1"/>
  <c r="Q1107" i="1"/>
  <c r="P1107" i="1"/>
  <c r="P1115" i="1" s="1"/>
  <c r="O1179" i="1"/>
  <c r="Q1171" i="1"/>
  <c r="Q1179" i="1" s="1"/>
  <c r="P1171" i="1"/>
  <c r="O1202" i="1"/>
  <c r="Q1194" i="1"/>
  <c r="P1194" i="1"/>
  <c r="P1202" i="1" s="1"/>
  <c r="Q1199" i="1"/>
  <c r="Q1203" i="1" s="1"/>
  <c r="O1203" i="1"/>
  <c r="P1199" i="1"/>
  <c r="O1308" i="1"/>
  <c r="Q1300" i="1"/>
  <c r="Q1308" i="1" s="1"/>
  <c r="P1300" i="1"/>
  <c r="Q1305" i="1"/>
  <c r="Q1309" i="1" s="1"/>
  <c r="O1309" i="1"/>
  <c r="P1305" i="1"/>
  <c r="O1338" i="1"/>
  <c r="Q1330" i="1"/>
  <c r="Q1338" i="1" s="1"/>
  <c r="P1330" i="1"/>
  <c r="Q1335" i="1"/>
  <c r="Q1339" i="1" s="1"/>
  <c r="O1339" i="1"/>
  <c r="P1335" i="1"/>
  <c r="O1358" i="1"/>
  <c r="O1403" i="1"/>
  <c r="Q1395" i="1"/>
  <c r="P1395" i="1"/>
  <c r="P1403" i="1" s="1"/>
  <c r="Q1400" i="1"/>
  <c r="Q1404" i="1" s="1"/>
  <c r="O1404" i="1"/>
  <c r="P1400" i="1"/>
  <c r="O1454" i="1"/>
  <c r="Q1450" i="1"/>
  <c r="Q1454" i="1" s="1"/>
  <c r="P1450" i="1"/>
  <c r="P1454" i="1" s="1"/>
  <c r="O1649" i="1"/>
  <c r="Q1641" i="1"/>
  <c r="Q1649" i="1" s="1"/>
  <c r="P1641" i="1"/>
  <c r="Q1646" i="1"/>
  <c r="O1650" i="1"/>
  <c r="P1646" i="1"/>
  <c r="P1650" i="1" s="1"/>
  <c r="O1729" i="1"/>
  <c r="Q1719" i="1"/>
  <c r="P1719" i="1"/>
  <c r="Q1725" i="1"/>
  <c r="P1725" i="1"/>
  <c r="Q1927" i="1"/>
  <c r="O1934" i="1"/>
  <c r="P1927" i="1"/>
  <c r="P1934" i="1" s="1"/>
  <c r="Q1932" i="1"/>
  <c r="Q1935" i="1" s="1"/>
  <c r="P1932" i="1"/>
  <c r="Q1954" i="1"/>
  <c r="Q1958" i="1" s="1"/>
  <c r="P1954" i="1"/>
  <c r="O1958" i="1"/>
  <c r="O1973" i="1"/>
  <c r="Q1965" i="1"/>
  <c r="P1965" i="1"/>
  <c r="P1973" i="1" s="1"/>
  <c r="Q1970" i="1"/>
  <c r="O1974" i="1"/>
  <c r="P1970" i="1"/>
  <c r="Q1989" i="1"/>
  <c r="O2001" i="1"/>
  <c r="Q1993" i="1"/>
  <c r="P1993" i="1"/>
  <c r="P2001" i="1" s="1"/>
  <c r="Q1998" i="1"/>
  <c r="Q2002" i="1" s="1"/>
  <c r="O2002" i="1"/>
  <c r="P1998" i="1"/>
  <c r="O2142" i="1"/>
  <c r="Q2134" i="1"/>
  <c r="Q2142" i="1" s="1"/>
  <c r="P2134" i="1"/>
  <c r="Q2139" i="1"/>
  <c r="P2139" i="1"/>
  <c r="Q2185" i="1"/>
  <c r="P2185" i="1"/>
  <c r="Q2190" i="1"/>
  <c r="P2190" i="1"/>
  <c r="O2194" i="1"/>
  <c r="Q62" i="2"/>
  <c r="O62" i="2"/>
  <c r="R62" i="2" s="1"/>
  <c r="Q201" i="2"/>
  <c r="O201" i="2"/>
  <c r="R201" i="2" s="1"/>
  <c r="O1190" i="1"/>
  <c r="O1252" i="1"/>
  <c r="O1326" i="1"/>
  <c r="O1370" i="1"/>
  <c r="O1388" i="1"/>
  <c r="O1485" i="1"/>
  <c r="O1511" i="1"/>
  <c r="O1531" i="1"/>
  <c r="O1558" i="1"/>
  <c r="O1584" i="1"/>
  <c r="O1610" i="1"/>
  <c r="O1692" i="1"/>
  <c r="O1762" i="1"/>
  <c r="O1788" i="1"/>
  <c r="O1814" i="1"/>
  <c r="O1842" i="1"/>
  <c r="O1868" i="1"/>
  <c r="O1894" i="1"/>
  <c r="O1947" i="1"/>
  <c r="O1989" i="1"/>
  <c r="O2012" i="1"/>
  <c r="O2025" i="1"/>
  <c r="Q2017" i="1"/>
  <c r="Q2081" i="1"/>
  <c r="O2089" i="1"/>
  <c r="P2081" i="1"/>
  <c r="P2089" i="1" s="1"/>
  <c r="Q2086" i="1"/>
  <c r="P2086" i="1"/>
  <c r="P2090" i="1" s="1"/>
  <c r="O2090" i="1"/>
  <c r="O2102" i="1"/>
  <c r="Q2094" i="1"/>
  <c r="Q2157" i="1"/>
  <c r="Q2165" i="1" s="1"/>
  <c r="O2165" i="1"/>
  <c r="P2157" i="1"/>
  <c r="Q2162" i="1"/>
  <c r="P2162" i="1"/>
  <c r="P2166" i="1" s="1"/>
  <c r="P2253" i="1"/>
  <c r="Q2265" i="1"/>
  <c r="Q2282" i="1"/>
  <c r="Q84" i="3"/>
  <c r="O84" i="3"/>
  <c r="H114" i="3"/>
  <c r="Q126" i="3"/>
  <c r="O126" i="3"/>
  <c r="Q136" i="3"/>
  <c r="O136" i="3"/>
  <c r="Q160" i="3"/>
  <c r="O160" i="3"/>
  <c r="Q193" i="3"/>
  <c r="O193" i="3"/>
  <c r="Q211" i="3"/>
  <c r="O211" i="3"/>
  <c r="H216" i="3"/>
  <c r="E219" i="3"/>
  <c r="Q250" i="3"/>
  <c r="O250" i="3"/>
  <c r="Q262" i="3"/>
  <c r="O262" i="3"/>
  <c r="Q270" i="3"/>
  <c r="O270" i="3"/>
  <c r="Q287" i="3"/>
  <c r="O287" i="3"/>
  <c r="Q296" i="3"/>
  <c r="O296" i="3"/>
  <c r="Q337" i="3"/>
  <c r="O337" i="3"/>
  <c r="Q431" i="3"/>
  <c r="O431" i="3"/>
  <c r="Q463" i="3"/>
  <c r="O463" i="3"/>
  <c r="Q495" i="3"/>
  <c r="E16" i="24" s="1"/>
  <c r="O495" i="3"/>
  <c r="Q503" i="3"/>
  <c r="E20" i="24" s="1"/>
  <c r="O503" i="3"/>
  <c r="Q213" i="2"/>
  <c r="O213" i="2"/>
  <c r="R213" i="2" s="1"/>
  <c r="P1153" i="1"/>
  <c r="P1155" i="1"/>
  <c r="P1158" i="1"/>
  <c r="P1161" i="1"/>
  <c r="P1163" i="1"/>
  <c r="O1167" i="1"/>
  <c r="P1181" i="1"/>
  <c r="P1183" i="1"/>
  <c r="P1191" i="1" s="1"/>
  <c r="P1186" i="1"/>
  <c r="P1190" i="1" s="1"/>
  <c r="O1189" i="1"/>
  <c r="P1206" i="1"/>
  <c r="P1209" i="1"/>
  <c r="P1211" i="1"/>
  <c r="P1220" i="1"/>
  <c r="P1228" i="1" s="1"/>
  <c r="P1223" i="1"/>
  <c r="P1227" i="1" s="1"/>
  <c r="P1225" i="1"/>
  <c r="P1243" i="1"/>
  <c r="P1251" i="1" s="1"/>
  <c r="P1245" i="1"/>
  <c r="P1253" i="1" s="1"/>
  <c r="P1248" i="1"/>
  <c r="P1252" i="1" s="1"/>
  <c r="O1251" i="1"/>
  <c r="P1255" i="1"/>
  <c r="P1258" i="1"/>
  <c r="P1266" i="1" s="1"/>
  <c r="P1261" i="1"/>
  <c r="P1263" i="1"/>
  <c r="P1281" i="1"/>
  <c r="P1283" i="1"/>
  <c r="P1286" i="1"/>
  <c r="P1289" i="1"/>
  <c r="P1291" i="1"/>
  <c r="O1295" i="1"/>
  <c r="P1312" i="1"/>
  <c r="P1317" i="1"/>
  <c r="P1319" i="1"/>
  <c r="P1322" i="1"/>
  <c r="P1361" i="1"/>
  <c r="P1369" i="1" s="1"/>
  <c r="P1363" i="1"/>
  <c r="P1371" i="1" s="1"/>
  <c r="P1366" i="1"/>
  <c r="P1370" i="1" s="1"/>
  <c r="O1369" i="1"/>
  <c r="P1379" i="1"/>
  <c r="P1381" i="1"/>
  <c r="P1384" i="1"/>
  <c r="O1387" i="1"/>
  <c r="P1410" i="1"/>
  <c r="P1413" i="1"/>
  <c r="P1415" i="1"/>
  <c r="P1439" i="1"/>
  <c r="P1442" i="1"/>
  <c r="P1444" i="1"/>
  <c r="P1476" i="1"/>
  <c r="P1484" i="1" s="1"/>
  <c r="P1478" i="1"/>
  <c r="P1481" i="1"/>
  <c r="O1484" i="1"/>
  <c r="P1502" i="1"/>
  <c r="P1504" i="1"/>
  <c r="P1512" i="1" s="1"/>
  <c r="P1507" i="1"/>
  <c r="P1511" i="1" s="1"/>
  <c r="P1527" i="1"/>
  <c r="P1531" i="1" s="1"/>
  <c r="P1549" i="1"/>
  <c r="P1551" i="1"/>
  <c r="P1554" i="1"/>
  <c r="P1558" i="1" s="1"/>
  <c r="O1557" i="1"/>
  <c r="P1574" i="1"/>
  <c r="P1577" i="1"/>
  <c r="P1580" i="1"/>
  <c r="O1583" i="1"/>
  <c r="P1603" i="1"/>
  <c r="P1606" i="1"/>
  <c r="P1610" i="1" s="1"/>
  <c r="P1627" i="1"/>
  <c r="P1635" i="1" s="1"/>
  <c r="P1630" i="1"/>
  <c r="P1632" i="1"/>
  <c r="P1653" i="1"/>
  <c r="P1661" i="1" s="1"/>
  <c r="P1656" i="1"/>
  <c r="P1658" i="1"/>
  <c r="P1683" i="1"/>
  <c r="P1685" i="1"/>
  <c r="P1688" i="1"/>
  <c r="P1692" i="1" s="1"/>
  <c r="P1708" i="1"/>
  <c r="P1716" i="1" s="1"/>
  <c r="P1711" i="1"/>
  <c r="P1715" i="1" s="1"/>
  <c r="P1713" i="1"/>
  <c r="P1735" i="1"/>
  <c r="P1752" i="1"/>
  <c r="P1761" i="1" s="1"/>
  <c r="P1754" i="1"/>
  <c r="P1758" i="1"/>
  <c r="P1762" i="1" s="1"/>
  <c r="O1761" i="1"/>
  <c r="P1779" i="1"/>
  <c r="P1781" i="1"/>
  <c r="P1784" i="1"/>
  <c r="P1788" i="1" s="1"/>
  <c r="O1787" i="1"/>
  <c r="P1805" i="1"/>
  <c r="P1807" i="1"/>
  <c r="P1815" i="1" s="1"/>
  <c r="P1810" i="1"/>
  <c r="P1814" i="1" s="1"/>
  <c r="O1813" i="1"/>
  <c r="P1833" i="1"/>
  <c r="P1841" i="1" s="1"/>
  <c r="P1835" i="1"/>
  <c r="P1838" i="1"/>
  <c r="O1841" i="1"/>
  <c r="P1859" i="1"/>
  <c r="P1867" i="1" s="1"/>
  <c r="P1861" i="1"/>
  <c r="P1864" i="1"/>
  <c r="P1868" i="1" s="1"/>
  <c r="O1867" i="1"/>
  <c r="P1885" i="1"/>
  <c r="P1887" i="1"/>
  <c r="P1895" i="1" s="1"/>
  <c r="P1890" i="1"/>
  <c r="P1894" i="1" s="1"/>
  <c r="O1893" i="1"/>
  <c r="P1913" i="1"/>
  <c r="P1923" i="1" s="1"/>
  <c r="P1915" i="1"/>
  <c r="P1918" i="1"/>
  <c r="P1921" i="1"/>
  <c r="O1925" i="1"/>
  <c r="P1938" i="1"/>
  <c r="P1940" i="1"/>
  <c r="P1948" i="1" s="1"/>
  <c r="P1943" i="1"/>
  <c r="O1946" i="1"/>
  <c r="P1956" i="1"/>
  <c r="P1960" i="1" s="1"/>
  <c r="P1977" i="1"/>
  <c r="P1980" i="1"/>
  <c r="P1982" i="1"/>
  <c r="P1985" i="1"/>
  <c r="O1988" i="1"/>
  <c r="P2004" i="1"/>
  <c r="P2006" i="1"/>
  <c r="P2014" i="1" s="1"/>
  <c r="P2009" i="1"/>
  <c r="P2017" i="1"/>
  <c r="Q2029" i="1"/>
  <c r="Q2038" i="1" s="1"/>
  <c r="P2029" i="1"/>
  <c r="Q2035" i="1"/>
  <c r="P2035" i="1"/>
  <c r="Q2043" i="1"/>
  <c r="P2043" i="1"/>
  <c r="Q2049" i="1"/>
  <c r="P2049" i="1"/>
  <c r="P2057" i="1"/>
  <c r="P2065" i="1" s="1"/>
  <c r="O2066" i="1"/>
  <c r="O2065" i="1"/>
  <c r="O2078" i="1"/>
  <c r="P2094" i="1"/>
  <c r="O2114" i="1"/>
  <c r="Q2106" i="1"/>
  <c r="Q2114" i="1" s="1"/>
  <c r="P2106" i="1"/>
  <c r="Q2111" i="1"/>
  <c r="P2111" i="1"/>
  <c r="Q2131" i="1"/>
  <c r="O2141" i="1"/>
  <c r="Q2137" i="1"/>
  <c r="P2137" i="1"/>
  <c r="P2141" i="1" s="1"/>
  <c r="Q2179" i="1"/>
  <c r="Q2182" i="1"/>
  <c r="P2182" i="1"/>
  <c r="O2195" i="1"/>
  <c r="Q2187" i="1"/>
  <c r="P2187" i="1"/>
  <c r="P2206" i="1"/>
  <c r="O2218" i="1"/>
  <c r="Q2210" i="1"/>
  <c r="Q2218" i="1" s="1"/>
  <c r="P2210" i="1"/>
  <c r="Q2215" i="1"/>
  <c r="Q2219" i="1" s="1"/>
  <c r="P2215" i="1"/>
  <c r="P2231" i="1"/>
  <c r="Q2283" i="1"/>
  <c r="Q119" i="3"/>
  <c r="O119" i="3"/>
  <c r="Q147" i="3"/>
  <c r="O147" i="3"/>
  <c r="Q224" i="3"/>
  <c r="O224" i="3"/>
  <c r="Q241" i="3"/>
  <c r="O241" i="3"/>
  <c r="Q55" i="2"/>
  <c r="O55" i="2"/>
  <c r="R55" i="2" s="1"/>
  <c r="Q69" i="2"/>
  <c r="O69" i="2"/>
  <c r="R69" i="2" s="1"/>
  <c r="Q107" i="2"/>
  <c r="O107" i="2"/>
  <c r="R107" i="2" s="1"/>
  <c r="Q133" i="2"/>
  <c r="O133" i="2"/>
  <c r="R133" i="2" s="1"/>
  <c r="Q207" i="2"/>
  <c r="O207" i="2"/>
  <c r="R207" i="2" s="1"/>
  <c r="Q1206" i="1"/>
  <c r="Q1214" i="1" s="1"/>
  <c r="Q1220" i="1"/>
  <c r="Q1258" i="1"/>
  <c r="Q1410" i="1"/>
  <c r="Q1418" i="1" s="1"/>
  <c r="Q1439" i="1"/>
  <c r="Q1447" i="1" s="1"/>
  <c r="Q1627" i="1"/>
  <c r="Q1653" i="1"/>
  <c r="Q1708" i="1"/>
  <c r="Q2006" i="1"/>
  <c r="O2024" i="1"/>
  <c r="Q2083" i="1"/>
  <c r="Q2091" i="1" s="1"/>
  <c r="P2083" i="1"/>
  <c r="O2101" i="1"/>
  <c r="O2129" i="1"/>
  <c r="Q2117" i="1"/>
  <c r="Q2129" i="1" s="1"/>
  <c r="O2167" i="1"/>
  <c r="Q2159" i="1"/>
  <c r="Q2167" i="1" s="1"/>
  <c r="P2159" i="1"/>
  <c r="Q89" i="3"/>
  <c r="O89" i="3"/>
  <c r="Q124" i="3"/>
  <c r="O124" i="3"/>
  <c r="Q131" i="3"/>
  <c r="O131" i="3"/>
  <c r="Q155" i="3"/>
  <c r="O155" i="3"/>
  <c r="Q192" i="3"/>
  <c r="O192" i="3"/>
  <c r="Q212" i="3"/>
  <c r="O212" i="3"/>
  <c r="Q249" i="3"/>
  <c r="O249" i="3"/>
  <c r="Q263" i="3"/>
  <c r="O263" i="3"/>
  <c r="Q271" i="3"/>
  <c r="O271" i="3"/>
  <c r="Q286" i="3"/>
  <c r="O286" i="3"/>
  <c r="Q288" i="3"/>
  <c r="O288" i="3"/>
  <c r="H36" i="2"/>
  <c r="F44" i="2"/>
  <c r="Q434" i="2"/>
  <c r="O434" i="2"/>
  <c r="R434" i="2" s="1"/>
  <c r="Q450" i="2"/>
  <c r="O450" i="2"/>
  <c r="R450" i="2" s="1"/>
  <c r="Q466" i="2"/>
  <c r="O466" i="2"/>
  <c r="R466" i="2" s="1"/>
  <c r="Q482" i="2"/>
  <c r="O482" i="2"/>
  <c r="R482" i="2" s="1"/>
  <c r="Q498" i="2"/>
  <c r="O498" i="2"/>
  <c r="R498" i="2" s="1"/>
  <c r="J26" i="4"/>
  <c r="J27" i="4" s="1"/>
  <c r="J28" i="4" s="1"/>
  <c r="J32" i="4" s="1"/>
  <c r="Q2147" i="1"/>
  <c r="Q2150" i="1"/>
  <c r="Q2170" i="1"/>
  <c r="Q2198" i="1"/>
  <c r="H189" i="3"/>
  <c r="H200" i="3"/>
  <c r="H218" i="3"/>
  <c r="Q319" i="3"/>
  <c r="O319" i="3"/>
  <c r="Q326" i="3"/>
  <c r="O326" i="3"/>
  <c r="Q347" i="3"/>
  <c r="O347" i="3"/>
  <c r="Q362" i="3"/>
  <c r="O362" i="3"/>
  <c r="Q375" i="3"/>
  <c r="O375" i="3"/>
  <c r="Q394" i="3"/>
  <c r="O394" i="3"/>
  <c r="Q405" i="3"/>
  <c r="O405" i="3"/>
  <c r="Q439" i="3"/>
  <c r="O439" i="3"/>
  <c r="Q471" i="3"/>
  <c r="E4" i="24" s="1"/>
  <c r="O471" i="3"/>
  <c r="Q563" i="3"/>
  <c r="E50" i="24" s="1"/>
  <c r="O563" i="3"/>
  <c r="C15" i="2"/>
  <c r="D23" i="2"/>
  <c r="C45" i="2"/>
  <c r="H50" i="2"/>
  <c r="Q82" i="2"/>
  <c r="O82" i="2"/>
  <c r="R82" i="2" s="1"/>
  <c r="Q112" i="2"/>
  <c r="O112" i="2"/>
  <c r="R112" i="2" s="1"/>
  <c r="Q209" i="2"/>
  <c r="O209" i="2"/>
  <c r="R209" i="2" s="1"/>
  <c r="Q255" i="2"/>
  <c r="O255" i="2"/>
  <c r="R255" i="2" s="1"/>
  <c r="Q327" i="2"/>
  <c r="O327" i="2"/>
  <c r="R327" i="2" s="1"/>
  <c r="Q408" i="2"/>
  <c r="O408" i="2"/>
  <c r="R408" i="2" s="1"/>
  <c r="P2197" i="1"/>
  <c r="Q295" i="3"/>
  <c r="O295" i="3"/>
  <c r="Q297" i="3"/>
  <c r="O297" i="3"/>
  <c r="Q336" i="3"/>
  <c r="O336" i="3"/>
  <c r="Q447" i="3"/>
  <c r="O447" i="3"/>
  <c r="Q479" i="3"/>
  <c r="E8" i="24" s="1"/>
  <c r="O479" i="3"/>
  <c r="D38" i="2"/>
  <c r="Q92" i="2"/>
  <c r="O92" i="2"/>
  <c r="R92" i="2" s="1"/>
  <c r="Q121" i="2"/>
  <c r="O121" i="2"/>
  <c r="R121" i="2" s="1"/>
  <c r="Q185" i="2"/>
  <c r="O185" i="2"/>
  <c r="R185" i="2" s="1"/>
  <c r="Q320" i="3"/>
  <c r="O320" i="3"/>
  <c r="Q327" i="3"/>
  <c r="O327" i="3"/>
  <c r="Q348" i="3"/>
  <c r="O348" i="3"/>
  <c r="Q361" i="3"/>
  <c r="O361" i="3"/>
  <c r="Q363" i="3"/>
  <c r="O363" i="3"/>
  <c r="Q376" i="3"/>
  <c r="O376" i="3"/>
  <c r="Q393" i="3"/>
  <c r="O393" i="3"/>
  <c r="Q407" i="3"/>
  <c r="O407" i="3"/>
  <c r="Q415" i="3"/>
  <c r="O415" i="3"/>
  <c r="Q423" i="3"/>
  <c r="O423" i="3"/>
  <c r="Q455" i="3"/>
  <c r="O455" i="3"/>
  <c r="Q487" i="3"/>
  <c r="E12" i="24" s="1"/>
  <c r="O487" i="3"/>
  <c r="Q539" i="3"/>
  <c r="E38" i="24" s="1"/>
  <c r="O539" i="3"/>
  <c r="Q547" i="3"/>
  <c r="E42" i="24" s="1"/>
  <c r="O547" i="3"/>
  <c r="C30" i="2"/>
  <c r="H32" i="2"/>
  <c r="F38" i="2"/>
  <c r="F39" i="2"/>
  <c r="Q98" i="2"/>
  <c r="O98" i="2"/>
  <c r="R98" i="2" s="1"/>
  <c r="H108" i="2"/>
  <c r="Q127" i="2"/>
  <c r="O127" i="2"/>
  <c r="R127" i="2" s="1"/>
  <c r="Q218" i="2"/>
  <c r="O218" i="2"/>
  <c r="R218" i="2" s="1"/>
  <c r="Q228" i="2"/>
  <c r="O228" i="2"/>
  <c r="R228" i="2" s="1"/>
  <c r="Q315" i="2"/>
  <c r="O315" i="2"/>
  <c r="R315" i="2" s="1"/>
  <c r="Q337" i="2"/>
  <c r="O337" i="2"/>
  <c r="R337" i="2" s="1"/>
  <c r="Q349" i="2"/>
  <c r="O349" i="2"/>
  <c r="R349" i="2" s="1"/>
  <c r="Q361" i="2"/>
  <c r="O361" i="2"/>
  <c r="R361" i="2" s="1"/>
  <c r="Q371" i="2"/>
  <c r="O371" i="2"/>
  <c r="R371" i="2" s="1"/>
  <c r="Q397" i="2"/>
  <c r="O397" i="2"/>
  <c r="R397" i="2" s="1"/>
  <c r="Q53" i="4"/>
  <c r="P53" i="4"/>
  <c r="N212" i="2"/>
  <c r="N216" i="2"/>
  <c r="Q270" i="2"/>
  <c r="O270" i="2"/>
  <c r="R270" i="2" s="1"/>
  <c r="Q280" i="2"/>
  <c r="O280" i="2"/>
  <c r="R280" i="2" s="1"/>
  <c r="Q292" i="2"/>
  <c r="O292" i="2"/>
  <c r="R292" i="2" s="1"/>
  <c r="Q304" i="2"/>
  <c r="O304" i="2"/>
  <c r="R304" i="2" s="1"/>
  <c r="Q341" i="2"/>
  <c r="O341" i="2"/>
  <c r="R341" i="2" s="1"/>
  <c r="Q353" i="2"/>
  <c r="O353" i="2"/>
  <c r="R353" i="2" s="1"/>
  <c r="Q365" i="2"/>
  <c r="O365" i="2"/>
  <c r="R365" i="2" s="1"/>
  <c r="Q390" i="2"/>
  <c r="O390" i="2"/>
  <c r="R390" i="2" s="1"/>
  <c r="Q424" i="2"/>
  <c r="O424" i="2"/>
  <c r="R424" i="2" s="1"/>
  <c r="Q440" i="2"/>
  <c r="O440" i="2"/>
  <c r="R440" i="2" s="1"/>
  <c r="Q456" i="2"/>
  <c r="O456" i="2"/>
  <c r="R456" i="2" s="1"/>
  <c r="Q472" i="2"/>
  <c r="O472" i="2"/>
  <c r="R472" i="2" s="1"/>
  <c r="Q488" i="2"/>
  <c r="O488" i="2"/>
  <c r="R488" i="2" s="1"/>
  <c r="Q504" i="2"/>
  <c r="O504" i="2"/>
  <c r="R504" i="2" s="1"/>
  <c r="Q52" i="4"/>
  <c r="P52" i="4"/>
  <c r="Q56" i="4"/>
  <c r="P56" i="4"/>
  <c r="O120" i="5"/>
  <c r="Q120" i="5"/>
  <c r="G45" i="2"/>
  <c r="Q239" i="2"/>
  <c r="O239" i="2"/>
  <c r="R239" i="2" s="1"/>
  <c r="Q250" i="2"/>
  <c r="O250" i="2"/>
  <c r="R250" i="2" s="1"/>
  <c r="Q261" i="2"/>
  <c r="O261" i="2"/>
  <c r="R261" i="2" s="1"/>
  <c r="Q321" i="2"/>
  <c r="O321" i="2"/>
  <c r="R321" i="2" s="1"/>
  <c r="Q376" i="2"/>
  <c r="O376" i="2"/>
  <c r="R376" i="2" s="1"/>
  <c r="Q402" i="2"/>
  <c r="O402" i="2"/>
  <c r="R402" i="2" s="1"/>
  <c r="Q416" i="2"/>
  <c r="O416" i="2"/>
  <c r="R416" i="2" s="1"/>
  <c r="J33" i="4"/>
  <c r="B34" i="4"/>
  <c r="Q55" i="4"/>
  <c r="P55" i="4"/>
  <c r="H25" i="2"/>
  <c r="O272" i="2"/>
  <c r="R272" i="2" s="1"/>
  <c r="Q275" i="2"/>
  <c r="O275" i="2"/>
  <c r="R275" i="2" s="1"/>
  <c r="O282" i="2"/>
  <c r="R282" i="2" s="1"/>
  <c r="Q286" i="2"/>
  <c r="O286" i="2"/>
  <c r="R286" i="2" s="1"/>
  <c r="O294" i="2"/>
  <c r="R294" i="2" s="1"/>
  <c r="Q298" i="2"/>
  <c r="O298" i="2"/>
  <c r="R298" i="2" s="1"/>
  <c r="O306" i="2"/>
  <c r="R306" i="2" s="1"/>
  <c r="O310" i="2"/>
  <c r="R310" i="2" s="1"/>
  <c r="Q314" i="2"/>
  <c r="O314" i="2"/>
  <c r="R314" i="2" s="1"/>
  <c r="O331" i="2"/>
  <c r="R331" i="2" s="1"/>
  <c r="Q335" i="2"/>
  <c r="O335" i="2"/>
  <c r="R335" i="2" s="1"/>
  <c r="O343" i="2"/>
  <c r="R343" i="2" s="1"/>
  <c r="Q347" i="2"/>
  <c r="O347" i="2"/>
  <c r="R347" i="2" s="1"/>
  <c r="O355" i="2"/>
  <c r="R355" i="2" s="1"/>
  <c r="Q359" i="2"/>
  <c r="O359" i="2"/>
  <c r="R359" i="2" s="1"/>
  <c r="O366" i="2"/>
  <c r="R366" i="2" s="1"/>
  <c r="O392" i="2"/>
  <c r="R392" i="2" s="1"/>
  <c r="Q396" i="2"/>
  <c r="O396" i="2"/>
  <c r="R396" i="2" s="1"/>
  <c r="O426" i="2"/>
  <c r="R426" i="2" s="1"/>
  <c r="Q432" i="2"/>
  <c r="O432" i="2"/>
  <c r="R432" i="2" s="1"/>
  <c r="O442" i="2"/>
  <c r="R442" i="2" s="1"/>
  <c r="Q448" i="2"/>
  <c r="O448" i="2"/>
  <c r="R448" i="2" s="1"/>
  <c r="O458" i="2"/>
  <c r="R458" i="2" s="1"/>
  <c r="Q464" i="2"/>
  <c r="O464" i="2"/>
  <c r="R464" i="2" s="1"/>
  <c r="O474" i="2"/>
  <c r="R474" i="2" s="1"/>
  <c r="Q480" i="2"/>
  <c r="O480" i="2"/>
  <c r="R480" i="2" s="1"/>
  <c r="O490" i="2"/>
  <c r="R490" i="2" s="1"/>
  <c r="Q496" i="2"/>
  <c r="O496" i="2"/>
  <c r="R496" i="2" s="1"/>
  <c r="O506" i="2"/>
  <c r="R506" i="2" s="1"/>
  <c r="Q54" i="4"/>
  <c r="P54" i="4"/>
  <c r="Q104" i="4"/>
  <c r="P104" i="4"/>
  <c r="Q105" i="4"/>
  <c r="P105" i="4"/>
  <c r="Q106" i="4"/>
  <c r="P106" i="4"/>
  <c r="Q107" i="4"/>
  <c r="P107" i="4"/>
  <c r="Q108" i="4"/>
  <c r="P108" i="4"/>
  <c r="P145" i="4"/>
  <c r="Q145" i="4"/>
  <c r="G38" i="4"/>
  <c r="O100" i="5"/>
  <c r="Q100" i="5"/>
  <c r="I28" i="4"/>
  <c r="H45" i="4"/>
  <c r="I42" i="4"/>
  <c r="P165" i="4"/>
  <c r="Q165" i="4"/>
  <c r="Q184" i="4"/>
  <c r="P184" i="4"/>
  <c r="I40" i="4"/>
  <c r="B186" i="4"/>
  <c r="J185" i="4"/>
  <c r="Q219" i="4"/>
  <c r="P219" i="4"/>
  <c r="G16" i="5"/>
  <c r="D16" i="5"/>
  <c r="D31" i="5"/>
  <c r="R26" i="5"/>
  <c r="D39" i="5"/>
  <c r="H35" i="5"/>
  <c r="R35" i="5"/>
  <c r="D46" i="5"/>
  <c r="Q56" i="5"/>
  <c r="O56" i="5"/>
  <c r="H65" i="5"/>
  <c r="Q70" i="5"/>
  <c r="O70" i="5"/>
  <c r="O78" i="5"/>
  <c r="Q78" i="5"/>
  <c r="O92" i="5"/>
  <c r="Q92" i="5"/>
  <c r="O134" i="5"/>
  <c r="Q134" i="5"/>
  <c r="Q214" i="4"/>
  <c r="P214" i="4"/>
  <c r="Q221" i="4"/>
  <c r="P221" i="4"/>
  <c r="H42" i="5"/>
  <c r="R42" i="5"/>
  <c r="H58" i="5"/>
  <c r="Q61" i="5"/>
  <c r="O61" i="5"/>
  <c r="Q75" i="5"/>
  <c r="O75" i="5"/>
  <c r="O144" i="5"/>
  <c r="Q144" i="5"/>
  <c r="Q251" i="5"/>
  <c r="O251" i="5"/>
  <c r="Q210" i="4"/>
  <c r="P210" i="4"/>
  <c r="F24" i="5"/>
  <c r="C31" i="5"/>
  <c r="H49" i="5"/>
  <c r="R49" i="5"/>
  <c r="F52" i="5"/>
  <c r="R52" i="5" s="1"/>
  <c r="Q209" i="5"/>
  <c r="O209" i="5"/>
  <c r="N244" i="5"/>
  <c r="H244" i="5"/>
  <c r="C16" i="5"/>
  <c r="C46" i="5"/>
  <c r="Q165" i="5"/>
  <c r="O165" i="5"/>
  <c r="Q166" i="5"/>
  <c r="O166" i="5"/>
  <c r="Q183" i="5"/>
  <c r="O183" i="5"/>
  <c r="Q201" i="5"/>
  <c r="O201" i="5"/>
  <c r="Q206" i="5"/>
  <c r="O206" i="5"/>
  <c r="Q216" i="5"/>
  <c r="O216" i="5"/>
  <c r="R242" i="5"/>
  <c r="H242" i="5"/>
  <c r="Q261" i="5"/>
  <c r="O261" i="5"/>
  <c r="Q304" i="5"/>
  <c r="O304" i="5"/>
  <c r="R28" i="5"/>
  <c r="Q159" i="5"/>
  <c r="O159" i="5"/>
  <c r="Q161" i="5"/>
  <c r="O161" i="5"/>
  <c r="Q184" i="5"/>
  <c r="O184" i="5"/>
  <c r="Q207" i="5"/>
  <c r="O207" i="5"/>
  <c r="Q239" i="5"/>
  <c r="O239" i="5"/>
  <c r="Q317" i="5"/>
  <c r="O317" i="5"/>
  <c r="Q350" i="5"/>
  <c r="O350" i="5"/>
  <c r="Q386" i="5"/>
  <c r="O386" i="5"/>
  <c r="Q394" i="5"/>
  <c r="O394" i="5"/>
  <c r="Q408" i="5"/>
  <c r="O408" i="5"/>
  <c r="Q412" i="5"/>
  <c r="O412" i="5"/>
  <c r="Q416" i="5"/>
  <c r="O416" i="5"/>
  <c r="Q420" i="5"/>
  <c r="O420" i="5"/>
  <c r="Q424" i="5"/>
  <c r="O424" i="5"/>
  <c r="Q428" i="5"/>
  <c r="O428" i="5"/>
  <c r="Q432" i="5"/>
  <c r="O432" i="5"/>
  <c r="Q436" i="5"/>
  <c r="O436" i="5"/>
  <c r="Q440" i="5"/>
  <c r="O440" i="5"/>
  <c r="Q444" i="5"/>
  <c r="O444" i="5"/>
  <c r="Q448" i="5"/>
  <c r="O448" i="5"/>
  <c r="Q452" i="5"/>
  <c r="O452" i="5"/>
  <c r="Q456" i="5"/>
  <c r="O456" i="5"/>
  <c r="Q460" i="5"/>
  <c r="O460" i="5"/>
  <c r="Q464" i="5"/>
  <c r="O464" i="5"/>
  <c r="Q468" i="5"/>
  <c r="O468" i="5"/>
  <c r="Q472" i="5"/>
  <c r="O472" i="5"/>
  <c r="Q476" i="5"/>
  <c r="O476" i="5"/>
  <c r="Q480" i="5"/>
  <c r="O480" i="5"/>
  <c r="Q484" i="5"/>
  <c r="O484" i="5"/>
  <c r="Q488" i="5"/>
  <c r="O488" i="5"/>
  <c r="Q492" i="5"/>
  <c r="O492" i="5"/>
  <c r="Q496" i="5"/>
  <c r="O496" i="5"/>
  <c r="Q500" i="5"/>
  <c r="O500" i="5"/>
  <c r="Q504" i="5"/>
  <c r="O504" i="5"/>
  <c r="Q83" i="5"/>
  <c r="Q90" i="5"/>
  <c r="Q108" i="5"/>
  <c r="Q122" i="5"/>
  <c r="Q142" i="5"/>
  <c r="B185" i="5"/>
  <c r="I184" i="5"/>
  <c r="Q218" i="5"/>
  <c r="O218" i="5"/>
  <c r="Q229" i="5"/>
  <c r="O229" i="5"/>
  <c r="N267" i="5"/>
  <c r="H267" i="5"/>
  <c r="N273" i="5"/>
  <c r="H273" i="5"/>
  <c r="Q280" i="5"/>
  <c r="O280" i="5"/>
  <c r="Q160" i="5"/>
  <c r="O160" i="5"/>
  <c r="Q226" i="5"/>
  <c r="O226" i="5"/>
  <c r="Q250" i="5"/>
  <c r="O250" i="5"/>
  <c r="Q258" i="5"/>
  <c r="O258" i="5"/>
  <c r="Q277" i="5"/>
  <c r="O277" i="5"/>
  <c r="Q291" i="5"/>
  <c r="O291" i="5"/>
  <c r="Q301" i="5"/>
  <c r="O301" i="5"/>
  <c r="Q328" i="5"/>
  <c r="O328" i="5"/>
  <c r="Q338" i="5"/>
  <c r="O338" i="5"/>
  <c r="Q372" i="5"/>
  <c r="O372" i="5"/>
  <c r="L2" i="21"/>
  <c r="L3" i="21" s="1"/>
  <c r="K2" i="21"/>
  <c r="Q544" i="5"/>
  <c r="O544" i="5"/>
  <c r="Q548" i="5"/>
  <c r="O548" i="5"/>
  <c r="E180" i="5"/>
  <c r="Q228" i="5"/>
  <c r="O228" i="5"/>
  <c r="Q238" i="5"/>
  <c r="O238" i="5"/>
  <c r="R244" i="5"/>
  <c r="Q248" i="5"/>
  <c r="O248" i="5"/>
  <c r="Q260" i="5"/>
  <c r="O260" i="5"/>
  <c r="Q279" i="5"/>
  <c r="O279" i="5"/>
  <c r="Q289" i="5"/>
  <c r="O289" i="5"/>
  <c r="Q303" i="5"/>
  <c r="O303" i="5"/>
  <c r="Q311" i="5"/>
  <c r="O311" i="5"/>
  <c r="Q340" i="5"/>
  <c r="O340" i="5"/>
  <c r="Q374" i="5"/>
  <c r="O374" i="5"/>
  <c r="M2" i="21"/>
  <c r="M3" i="21" s="1"/>
  <c r="Q410" i="5"/>
  <c r="O410" i="5"/>
  <c r="Q414" i="5"/>
  <c r="O414" i="5"/>
  <c r="Q418" i="5"/>
  <c r="O418" i="5"/>
  <c r="Q422" i="5"/>
  <c r="O422" i="5"/>
  <c r="Q426" i="5"/>
  <c r="O426" i="5"/>
  <c r="Q430" i="5"/>
  <c r="O430" i="5"/>
  <c r="Q434" i="5"/>
  <c r="O434" i="5"/>
  <c r="Q438" i="5"/>
  <c r="O438" i="5"/>
  <c r="Q442" i="5"/>
  <c r="O442" i="5"/>
  <c r="Q446" i="5"/>
  <c r="O446" i="5"/>
  <c r="Q450" i="5"/>
  <c r="O450" i="5"/>
  <c r="Q454" i="5"/>
  <c r="O454" i="5"/>
  <c r="Q458" i="5"/>
  <c r="O458" i="5"/>
  <c r="Q462" i="5"/>
  <c r="O462" i="5"/>
  <c r="Q466" i="5"/>
  <c r="O466" i="5"/>
  <c r="Q470" i="5"/>
  <c r="O470" i="5"/>
  <c r="Q474" i="5"/>
  <c r="O474" i="5"/>
  <c r="Q478" i="5"/>
  <c r="O478" i="5"/>
  <c r="Q482" i="5"/>
  <c r="O482" i="5"/>
  <c r="Q486" i="5"/>
  <c r="O486" i="5"/>
  <c r="Q490" i="5"/>
  <c r="O490" i="5"/>
  <c r="Q494" i="5"/>
  <c r="O494" i="5"/>
  <c r="Q498" i="5"/>
  <c r="O498" i="5"/>
  <c r="Q502" i="5"/>
  <c r="O502" i="5"/>
  <c r="Q506" i="5"/>
  <c r="O506" i="5"/>
  <c r="Q546" i="5"/>
  <c r="O546" i="5"/>
  <c r="Q550" i="5"/>
  <c r="O550" i="5"/>
  <c r="K6" i="21"/>
  <c r="K7" i="21" s="1"/>
  <c r="M6" i="21"/>
  <c r="M7" i="21" s="1"/>
  <c r="E157" i="3"/>
  <c r="N158" i="3"/>
  <c r="O158" i="3" s="1"/>
  <c r="N157" i="3"/>
  <c r="Q157" i="3" s="1"/>
  <c r="R11" i="3"/>
  <c r="H158" i="3"/>
  <c r="F69" i="3"/>
  <c r="H157" i="3"/>
  <c r="B187" i="2" l="1"/>
  <c r="B13" i="2"/>
  <c r="B35" i="2"/>
  <c r="I34" i="5"/>
  <c r="R37" i="3"/>
  <c r="R21" i="3"/>
  <c r="R85" i="3"/>
  <c r="R16" i="3"/>
  <c r="R58" i="3"/>
  <c r="R69" i="3"/>
  <c r="R80" i="3"/>
  <c r="R48" i="3"/>
  <c r="R74" i="3"/>
  <c r="P1787" i="1"/>
  <c r="Q1496" i="1"/>
  <c r="Q651" i="1"/>
  <c r="Q266" i="5"/>
  <c r="I87" i="4"/>
  <c r="I88" i="4" s="1"/>
  <c r="Q1716" i="1"/>
  <c r="Q667" i="1"/>
  <c r="Q1599" i="1"/>
  <c r="Q1570" i="1"/>
  <c r="R16" i="5"/>
  <c r="Q2154" i="1"/>
  <c r="P1925" i="1"/>
  <c r="P1789" i="1"/>
  <c r="P1472" i="1"/>
  <c r="P1307" i="1"/>
  <c r="Q2155" i="1"/>
  <c r="P1634" i="1"/>
  <c r="Q1857" i="1"/>
  <c r="P1113" i="1"/>
  <c r="P876" i="1"/>
  <c r="P886" i="1" s="1"/>
  <c r="Q1775" i="1"/>
  <c r="P2177" i="1"/>
  <c r="P2193" i="1"/>
  <c r="Q1138" i="1"/>
  <c r="Q1201" i="1"/>
  <c r="Q1911" i="1"/>
  <c r="Q213" i="4"/>
  <c r="P2205" i="1"/>
  <c r="P1485" i="1"/>
  <c r="Q1115" i="1"/>
  <c r="P1776" i="1"/>
  <c r="Q747" i="1"/>
  <c r="H30" i="2"/>
  <c r="Q189" i="3"/>
  <c r="P1338" i="1"/>
  <c r="Q1731" i="1"/>
  <c r="Q2039" i="1"/>
  <c r="P2013" i="1"/>
  <c r="P1636" i="1"/>
  <c r="Q2166" i="1"/>
  <c r="P1958" i="1"/>
  <c r="P2217" i="1"/>
  <c r="Q2101" i="1"/>
  <c r="Q272" i="1"/>
  <c r="P1813" i="1"/>
  <c r="P1662" i="1"/>
  <c r="P1229" i="1"/>
  <c r="P1974" i="1"/>
  <c r="Q1178" i="1"/>
  <c r="Q1239" i="1"/>
  <c r="P270" i="1"/>
  <c r="P618" i="1"/>
  <c r="P1486" i="1"/>
  <c r="Q1049" i="1"/>
  <c r="Q216" i="3"/>
  <c r="Q2054" i="1"/>
  <c r="Q1569" i="1"/>
  <c r="Q2195" i="1"/>
  <c r="P1763" i="1"/>
  <c r="Q2025" i="1"/>
  <c r="Q1149" i="1"/>
  <c r="J854" i="1"/>
  <c r="P928" i="1"/>
  <c r="Q1139" i="1"/>
  <c r="P238" i="1"/>
  <c r="P1090" i="1"/>
  <c r="P1972" i="1"/>
  <c r="P696" i="1"/>
  <c r="P983" i="1"/>
  <c r="Q244" i="3"/>
  <c r="P1294" i="1"/>
  <c r="P1214" i="1"/>
  <c r="P1166" i="1"/>
  <c r="Q1934" i="1"/>
  <c r="Q1650" i="1"/>
  <c r="P1179" i="1"/>
  <c r="Q271" i="1"/>
  <c r="P2039" i="1"/>
  <c r="Q1974" i="1"/>
  <c r="Q1635" i="1"/>
  <c r="Q1150" i="1"/>
  <c r="Q1091" i="1"/>
  <c r="P1730" i="1"/>
  <c r="Q1691" i="1"/>
  <c r="Q634" i="1"/>
  <c r="Q683" i="1"/>
  <c r="Q2130" i="1"/>
  <c r="Q2207" i="1"/>
  <c r="P1703" i="1"/>
  <c r="Q843" i="1"/>
  <c r="P1585" i="1"/>
  <c r="O218" i="3"/>
  <c r="B165" i="3"/>
  <c r="B167" i="3" s="1"/>
  <c r="P2219" i="1"/>
  <c r="P2038" i="1"/>
  <c r="P1448" i="1"/>
  <c r="P1417" i="1"/>
  <c r="P1325" i="1"/>
  <c r="P1267" i="1"/>
  <c r="P2165" i="1"/>
  <c r="Q2193" i="1"/>
  <c r="P1339" i="1"/>
  <c r="P1203" i="1"/>
  <c r="Q1202" i="1"/>
  <c r="P1079" i="1"/>
  <c r="O1026" i="1"/>
  <c r="P654" i="1"/>
  <c r="P1909" i="1"/>
  <c r="Q1959" i="1"/>
  <c r="J851" i="1"/>
  <c r="P301" i="1"/>
  <c r="P1151" i="1"/>
  <c r="P407" i="1"/>
  <c r="P601" i="1"/>
  <c r="I30" i="4"/>
  <c r="H38" i="2"/>
  <c r="Q2141" i="1"/>
  <c r="P2012" i="1"/>
  <c r="P2015" i="1" s="1"/>
  <c r="P1988" i="1"/>
  <c r="P1418" i="1"/>
  <c r="P2143" i="1"/>
  <c r="Q1973" i="1"/>
  <c r="P1801" i="1"/>
  <c r="P1571" i="1"/>
  <c r="Q1277" i="1"/>
  <c r="Q1402" i="1"/>
  <c r="P1014" i="1"/>
  <c r="J853" i="1"/>
  <c r="P632" i="1"/>
  <c r="Q939" i="1"/>
  <c r="P2114" i="1"/>
  <c r="P1842" i="1"/>
  <c r="P1559" i="1"/>
  <c r="Q2001" i="1"/>
  <c r="Q2003" i="1" s="1"/>
  <c r="P684" i="1"/>
  <c r="Q1909" i="1"/>
  <c r="P1524" i="1"/>
  <c r="Q1278" i="1"/>
  <c r="P682" i="1"/>
  <c r="Q1022" i="1"/>
  <c r="Q1026" i="1" s="1"/>
  <c r="Q653" i="1"/>
  <c r="O180" i="5"/>
  <c r="X413" i="1"/>
  <c r="Q1388" i="1"/>
  <c r="Q1240" i="1"/>
  <c r="Q336" i="1"/>
  <c r="P748" i="1"/>
  <c r="P544" i="1"/>
  <c r="Q301" i="1"/>
  <c r="Q270" i="1"/>
  <c r="Q1799" i="1"/>
  <c r="Q1522" i="1"/>
  <c r="Q240" i="1"/>
  <c r="P966" i="1"/>
  <c r="P2078" i="1"/>
  <c r="P338" i="1"/>
  <c r="P1119" i="1"/>
  <c r="P969" i="1"/>
  <c r="Q2090" i="1"/>
  <c r="P2142" i="1"/>
  <c r="P1649" i="1"/>
  <c r="P1881" i="1"/>
  <c r="P1676" i="1"/>
  <c r="Q1622" i="1"/>
  <c r="Q1359" i="1"/>
  <c r="P1139" i="1"/>
  <c r="P1039" i="1"/>
  <c r="Q1279" i="1"/>
  <c r="Q1661" i="1"/>
  <c r="P1869" i="1"/>
  <c r="R39" i="5"/>
  <c r="Q1228" i="1"/>
  <c r="P1893" i="1"/>
  <c r="P1389" i="1"/>
  <c r="P1213" i="1"/>
  <c r="Q879" i="1"/>
  <c r="Q889" i="1" s="1"/>
  <c r="Q205" i="1"/>
  <c r="P903" i="1"/>
  <c r="P1704" i="1"/>
  <c r="Q1137" i="1"/>
  <c r="O212" i="5"/>
  <c r="Q181" i="4"/>
  <c r="P1446" i="1"/>
  <c r="P1387" i="1"/>
  <c r="Q1403" i="1"/>
  <c r="P1308" i="1"/>
  <c r="P699" i="1"/>
  <c r="Q1621" i="1"/>
  <c r="Q603" i="1"/>
  <c r="Q1831" i="1"/>
  <c r="O889" i="1"/>
  <c r="P666" i="1"/>
  <c r="P1061" i="1"/>
  <c r="P1215" i="1"/>
  <c r="Q2102" i="1"/>
  <c r="A26" i="1"/>
  <c r="A14" i="3" s="1"/>
  <c r="Q1800" i="1"/>
  <c r="P1748" i="1"/>
  <c r="O30" i="2"/>
  <c r="R30" i="2" s="1"/>
  <c r="P901" i="1"/>
  <c r="P1474" i="1"/>
  <c r="Q876" i="1"/>
  <c r="Q886" i="1" s="1"/>
  <c r="P1102" i="1"/>
  <c r="P2091" i="1"/>
  <c r="P2218" i="1"/>
  <c r="Q1880" i="1"/>
  <c r="Q1748" i="1"/>
  <c r="P2000" i="1"/>
  <c r="Q2037" i="1"/>
  <c r="Q924" i="1"/>
  <c r="P981" i="1"/>
  <c r="P45" i="4"/>
  <c r="Z379" i="1"/>
  <c r="Q370" i="1"/>
  <c r="I38" i="4"/>
  <c r="H39" i="5"/>
  <c r="P143" i="1"/>
  <c r="Q2079" i="1"/>
  <c r="P652" i="1"/>
  <c r="P2195" i="1"/>
  <c r="P1947" i="1"/>
  <c r="P1660" i="1"/>
  <c r="P1189" i="1"/>
  <c r="Q1677" i="1"/>
  <c r="Q1063" i="1"/>
  <c r="P89" i="1"/>
  <c r="P1114" i="1"/>
  <c r="P932" i="1"/>
  <c r="W415" i="1"/>
  <c r="P271" i="1"/>
  <c r="P1879" i="1"/>
  <c r="P1309" i="1"/>
  <c r="P1050" i="1"/>
  <c r="P223" i="4"/>
  <c r="Q222" i="2"/>
  <c r="Q2178" i="1"/>
  <c r="P2167" i="1"/>
  <c r="Q219" i="3"/>
  <c r="P2053" i="1"/>
  <c r="P2025" i="1"/>
  <c r="P1693" i="1"/>
  <c r="P1404" i="1"/>
  <c r="Q302" i="1"/>
  <c r="Q239" i="1"/>
  <c r="Q2113" i="1"/>
  <c r="P633" i="1"/>
  <c r="P167" i="1"/>
  <c r="P1855" i="1"/>
  <c r="Q698" i="1"/>
  <c r="Q1705" i="1"/>
  <c r="Q874" i="1"/>
  <c r="O230" i="3"/>
  <c r="P239" i="1"/>
  <c r="Q273" i="2"/>
  <c r="Q749" i="1"/>
  <c r="P1326" i="1"/>
  <c r="Q1750" i="1"/>
  <c r="Q1051" i="1"/>
  <c r="Q1357" i="1"/>
  <c r="P1122" i="1"/>
  <c r="P1126" i="1" s="1"/>
  <c r="P204" i="1"/>
  <c r="Q1601" i="1"/>
  <c r="P711" i="1"/>
  <c r="Q728" i="1"/>
  <c r="Q372" i="1"/>
  <c r="P1026" i="1"/>
  <c r="Q999" i="1"/>
  <c r="Q984" i="1"/>
  <c r="P142" i="1"/>
  <c r="Q572" i="1"/>
  <c r="Q1266" i="1"/>
  <c r="P1946" i="1"/>
  <c r="P1419" i="1"/>
  <c r="P2002" i="1"/>
  <c r="P1337" i="1"/>
  <c r="Q858" i="1"/>
  <c r="Q1241" i="1"/>
  <c r="Q601" i="1"/>
  <c r="P982" i="1"/>
  <c r="P203" i="1"/>
  <c r="Q1358" i="1"/>
  <c r="O31" i="5"/>
  <c r="H52" i="5"/>
  <c r="G95" i="5"/>
  <c r="P1990" i="1"/>
  <c r="Q1474" i="1"/>
  <c r="P858" i="1"/>
  <c r="P144" i="1"/>
  <c r="P205" i="1"/>
  <c r="P1775" i="1"/>
  <c r="O1127" i="1"/>
  <c r="P1089" i="1"/>
  <c r="P2130" i="1"/>
  <c r="P2066" i="1"/>
  <c r="Q1856" i="1"/>
  <c r="P651" i="1"/>
  <c r="P998" i="1"/>
  <c r="Q901" i="1"/>
  <c r="P302" i="1"/>
  <c r="Q204" i="1"/>
  <c r="Q2143" i="1"/>
  <c r="P2115" i="1"/>
  <c r="P968" i="1"/>
  <c r="Q514" i="1"/>
  <c r="Q474" i="1"/>
  <c r="Q406" i="1"/>
  <c r="O39" i="5"/>
  <c r="P30" i="4"/>
  <c r="P997" i="1"/>
  <c r="P406" i="1"/>
  <c r="W413" i="1"/>
  <c r="Q1879" i="1"/>
  <c r="Q2024" i="1"/>
  <c r="Z377" i="1"/>
  <c r="P1091" i="1"/>
  <c r="Q476" i="1"/>
  <c r="Q2089" i="1"/>
  <c r="P1829" i="1"/>
  <c r="P1150" i="1"/>
  <c r="Q652" i="1"/>
  <c r="P440" i="1"/>
  <c r="P2103" i="1"/>
  <c r="P2131" i="1"/>
  <c r="P1498" i="1"/>
  <c r="Q1294" i="1"/>
  <c r="P951" i="1"/>
  <c r="Q857" i="1"/>
  <c r="P1078" i="1"/>
  <c r="Q967" i="1"/>
  <c r="Q872" i="1"/>
  <c r="Q545" i="1"/>
  <c r="P38" i="4"/>
  <c r="P953" i="1"/>
  <c r="P617" i="1"/>
  <c r="Q512" i="1"/>
  <c r="Q543" i="1"/>
  <c r="P2153" i="1"/>
  <c r="R31" i="5"/>
  <c r="P2129" i="1"/>
  <c r="Q441" i="1"/>
  <c r="R24" i="5"/>
  <c r="Q242" i="2"/>
  <c r="Q2206" i="1"/>
  <c r="Q2053" i="1"/>
  <c r="P1924" i="1"/>
  <c r="P1717" i="1"/>
  <c r="P1583" i="1"/>
  <c r="P1447" i="1"/>
  <c r="P1103" i="1"/>
  <c r="P141" i="1"/>
  <c r="P118" i="1"/>
  <c r="P1777" i="1"/>
  <c r="P1677" i="1"/>
  <c r="Q1623" i="1"/>
  <c r="Q1523" i="1"/>
  <c r="Q1472" i="1"/>
  <c r="P1358" i="1"/>
  <c r="P169" i="1"/>
  <c r="P1936" i="1"/>
  <c r="O1126" i="1"/>
  <c r="Q1015" i="1"/>
  <c r="Q923" i="1"/>
  <c r="Q713" i="1"/>
  <c r="P1911" i="1"/>
  <c r="Q1009" i="1"/>
  <c r="Q1013" i="1" s="1"/>
  <c r="Q238" i="1"/>
  <c r="P746" i="1"/>
  <c r="P88" i="1"/>
  <c r="P166" i="1"/>
  <c r="O38" i="2"/>
  <c r="R38" i="2" s="1"/>
  <c r="P681" i="1"/>
  <c r="P119" i="1"/>
  <c r="P168" i="1"/>
  <c r="H46" i="5"/>
  <c r="Q180" i="2"/>
  <c r="Q2014" i="1"/>
  <c r="Q2015" i="1" s="1"/>
  <c r="P2194" i="1"/>
  <c r="Q2115" i="1"/>
  <c r="P2102" i="1"/>
  <c r="P1989" i="1"/>
  <c r="P1843" i="1"/>
  <c r="P1557" i="1"/>
  <c r="P1510" i="1"/>
  <c r="P1388" i="1"/>
  <c r="P1327" i="1"/>
  <c r="P1293" i="1"/>
  <c r="P1165" i="1"/>
  <c r="P1935" i="1"/>
  <c r="P669" i="1"/>
  <c r="Q300" i="1"/>
  <c r="Q119" i="1"/>
  <c r="Q1749" i="1"/>
  <c r="P1547" i="1"/>
  <c r="P1177" i="1"/>
  <c r="Q921" i="1"/>
  <c r="Q711" i="1"/>
  <c r="P116" i="1"/>
  <c r="P1023" i="1"/>
  <c r="P571" i="1"/>
  <c r="P272" i="1"/>
  <c r="P1831" i="1"/>
  <c r="P921" i="1"/>
  <c r="P240" i="1"/>
  <c r="Q203" i="1"/>
  <c r="P117" i="1"/>
  <c r="P87" i="1"/>
  <c r="P300" i="1"/>
  <c r="P1546" i="1"/>
  <c r="Q1545" i="1"/>
  <c r="P336" i="1"/>
  <c r="P86" i="1"/>
  <c r="H31" i="5"/>
  <c r="P952" i="1"/>
  <c r="Q712" i="1"/>
  <c r="Q439" i="1"/>
  <c r="Q571" i="1"/>
  <c r="P473" i="1"/>
  <c r="P727" i="1"/>
  <c r="Q1497" i="1"/>
  <c r="O242" i="5"/>
  <c r="P841" i="1"/>
  <c r="W414" i="1"/>
  <c r="O1013" i="1"/>
  <c r="P1584" i="1"/>
  <c r="P1265" i="1"/>
  <c r="Q144" i="1"/>
  <c r="P339" i="1"/>
  <c r="R46" i="5"/>
  <c r="Q142" i="1"/>
  <c r="Q117" i="1"/>
  <c r="P1431" i="1"/>
  <c r="P1013" i="1"/>
  <c r="Q922" i="1"/>
  <c r="P1101" i="1"/>
  <c r="P844" i="1"/>
  <c r="O46" i="5"/>
  <c r="P1062" i="1"/>
  <c r="F95" i="5"/>
  <c r="R95" i="5" s="1"/>
  <c r="Q88" i="1"/>
  <c r="P2055" i="1"/>
  <c r="Q1473" i="1"/>
  <c r="Q573" i="1"/>
  <c r="P923" i="1"/>
  <c r="Q267" i="2"/>
  <c r="O267" i="2"/>
  <c r="R267" i="2" s="1"/>
  <c r="Q1031" i="1"/>
  <c r="Q1039" i="1" s="1"/>
  <c r="O1039" i="1"/>
  <c r="I45" i="4"/>
  <c r="P1648" i="1"/>
  <c r="P1433" i="1"/>
  <c r="B188" i="2"/>
  <c r="I187" i="2"/>
  <c r="P996" i="1"/>
  <c r="Q570" i="1"/>
  <c r="Q338" i="1"/>
  <c r="Q89" i="1"/>
  <c r="Q1648" i="1"/>
  <c r="Q856" i="1"/>
  <c r="Q873" i="1"/>
  <c r="Q602" i="1"/>
  <c r="Q1600" i="1"/>
  <c r="H45" i="2"/>
  <c r="Q200" i="3"/>
  <c r="O200" i="3"/>
  <c r="P337" i="1"/>
  <c r="Q668" i="1"/>
  <c r="Q726" i="1"/>
  <c r="Q70" i="3"/>
  <c r="Z376" i="1"/>
  <c r="Q369" i="1"/>
  <c r="Q475" i="1"/>
  <c r="R40" i="2"/>
  <c r="O45" i="2"/>
  <c r="R45" i="2" s="1"/>
  <c r="O17" i="2"/>
  <c r="P62" i="1"/>
  <c r="Q542" i="1"/>
  <c r="P871" i="1"/>
  <c r="Q158" i="3"/>
  <c r="K3" i="21"/>
  <c r="Q3" i="21"/>
  <c r="J34" i="4"/>
  <c r="B35" i="4"/>
  <c r="O54" i="3"/>
  <c r="P269" i="1"/>
  <c r="Q49" i="3"/>
  <c r="Q237" i="1"/>
  <c r="Q168" i="1"/>
  <c r="Q169" i="1"/>
  <c r="Q45" i="2"/>
  <c r="Q118" i="1"/>
  <c r="Q23" i="3"/>
  <c r="Q86" i="1"/>
  <c r="Q87" i="1"/>
  <c r="Q2055" i="1"/>
  <c r="Q1431" i="1"/>
  <c r="Q931" i="1"/>
  <c r="Q936" i="1" s="1"/>
  <c r="P931" i="1"/>
  <c r="P936" i="1" s="1"/>
  <c r="Q243" i="3"/>
  <c r="O243" i="3"/>
  <c r="Q544" i="1"/>
  <c r="Q473" i="1"/>
  <c r="Q440" i="1"/>
  <c r="Q79" i="3"/>
  <c r="Q405" i="1"/>
  <c r="X415" i="1"/>
  <c r="Q408" i="1"/>
  <c r="O11" i="3"/>
  <c r="P31" i="1"/>
  <c r="Q1678" i="1"/>
  <c r="Q727" i="1"/>
  <c r="P602" i="1"/>
  <c r="P442" i="1"/>
  <c r="Y378" i="1"/>
  <c r="P371" i="1"/>
  <c r="N16" i="5"/>
  <c r="Q11" i="5"/>
  <c r="Q16" i="5" s="1"/>
  <c r="Q17" i="2"/>
  <c r="Q23" i="2" s="1"/>
  <c r="N23" i="2"/>
  <c r="O10" i="2"/>
  <c r="P32" i="1"/>
  <c r="Q933" i="1"/>
  <c r="Q938" i="1" s="1"/>
  <c r="P933" i="1"/>
  <c r="J742" i="1"/>
  <c r="J743" i="1"/>
  <c r="J744" i="1"/>
  <c r="J741" i="1"/>
  <c r="P729" i="1"/>
  <c r="P604" i="1"/>
  <c r="P513" i="1"/>
  <c r="P10" i="4"/>
  <c r="P15" i="4" s="1"/>
  <c r="P33" i="1"/>
  <c r="P515" i="1"/>
  <c r="X414" i="1"/>
  <c r="P372" i="1"/>
  <c r="Y379" i="1"/>
  <c r="O1125" i="1"/>
  <c r="Q1117" i="1"/>
  <c r="P1117" i="1"/>
  <c r="O79" i="3"/>
  <c r="P405" i="1"/>
  <c r="W412" i="1"/>
  <c r="O44" i="3"/>
  <c r="P202" i="1"/>
  <c r="Q269" i="1"/>
  <c r="P17" i="4"/>
  <c r="P23" i="4" s="1"/>
  <c r="P63" i="1"/>
  <c r="Q1121" i="1"/>
  <c r="P1121" i="1"/>
  <c r="O273" i="5"/>
  <c r="Q273" i="5"/>
  <c r="I185" i="5"/>
  <c r="B187" i="5"/>
  <c r="B36" i="5"/>
  <c r="I35" i="5"/>
  <c r="P1749" i="1"/>
  <c r="P1729" i="1"/>
  <c r="P439" i="1"/>
  <c r="Q43" i="3"/>
  <c r="Q202" i="1"/>
  <c r="Q167" i="1"/>
  <c r="Q1021" i="1"/>
  <c r="Q1025" i="1" s="1"/>
  <c r="P1021" i="1"/>
  <c r="P1025" i="1" s="1"/>
  <c r="O937" i="1"/>
  <c r="Q927" i="1"/>
  <c r="Q937" i="1" s="1"/>
  <c r="P927" i="1"/>
  <c r="Q897" i="1"/>
  <c r="Q902" i="1" s="1"/>
  <c r="P897" i="1"/>
  <c r="P902" i="1" s="1"/>
  <c r="P1910" i="1"/>
  <c r="Q877" i="1"/>
  <c r="Q887" i="1" s="1"/>
  <c r="P877" i="1"/>
  <c r="P887" i="1" s="1"/>
  <c r="O887" i="1"/>
  <c r="P873" i="1"/>
  <c r="P475" i="1"/>
  <c r="Q442" i="1"/>
  <c r="Q371" i="1"/>
  <c r="Z378" i="1"/>
  <c r="B15" i="3"/>
  <c r="J38" i="1"/>
  <c r="J36" i="1"/>
  <c r="I15" i="3" s="1"/>
  <c r="J39" i="1"/>
  <c r="I18" i="5" s="1"/>
  <c r="J37" i="1"/>
  <c r="I17" i="2" s="1"/>
  <c r="B41" i="1"/>
  <c r="O18" i="5"/>
  <c r="O24" i="5" s="1"/>
  <c r="P64" i="1"/>
  <c r="Q17" i="4"/>
  <c r="Q23" i="4" s="1"/>
  <c r="O23" i="4"/>
  <c r="P1830" i="1"/>
  <c r="P542" i="1"/>
  <c r="Q1123" i="1"/>
  <c r="Q1127" i="1" s="1"/>
  <c r="P1123" i="1"/>
  <c r="O938" i="1"/>
  <c r="Q871" i="1"/>
  <c r="Q729" i="1"/>
  <c r="Q604" i="1"/>
  <c r="Q513" i="1"/>
  <c r="P408" i="1"/>
  <c r="Q515" i="1"/>
  <c r="O267" i="5"/>
  <c r="Q267" i="5"/>
  <c r="O244" i="5"/>
  <c r="Q244" i="5"/>
  <c r="Q212" i="2"/>
  <c r="O212" i="2"/>
  <c r="R212" i="2" s="1"/>
  <c r="Q39" i="3"/>
  <c r="Q166" i="1"/>
  <c r="Q27" i="3"/>
  <c r="Q116" i="1"/>
  <c r="J186" i="4"/>
  <c r="B188" i="4"/>
  <c r="Q216" i="2"/>
  <c r="O216" i="2"/>
  <c r="R216" i="2" s="1"/>
  <c r="J30" i="4"/>
  <c r="Q2194" i="1"/>
  <c r="P1295" i="1"/>
  <c r="P1167" i="1"/>
  <c r="Q1729" i="1"/>
  <c r="P603" i="1"/>
  <c r="Q75" i="3"/>
  <c r="X412" i="1"/>
  <c r="O60" i="3"/>
  <c r="P299" i="1"/>
  <c r="Q143" i="1"/>
  <c r="Q33" i="3"/>
  <c r="Q141" i="1"/>
  <c r="Q38" i="2"/>
  <c r="B24" i="3"/>
  <c r="J78" i="1"/>
  <c r="J76" i="1"/>
  <c r="I24" i="3" s="1"/>
  <c r="B81" i="1"/>
  <c r="J77" i="1"/>
  <c r="J79" i="1"/>
  <c r="P237" i="1"/>
  <c r="O888" i="1"/>
  <c r="Q878" i="1"/>
  <c r="Q888" i="1" s="1"/>
  <c r="P878" i="1"/>
  <c r="P888" i="1" s="1"/>
  <c r="Q299" i="1"/>
  <c r="Q1910" i="1"/>
  <c r="O1077" i="1"/>
  <c r="Q1065" i="1"/>
  <c r="Q1077" i="1" s="1"/>
  <c r="P1065" i="1"/>
  <c r="P1077" i="1" s="1"/>
  <c r="O70" i="3"/>
  <c r="Y376" i="1"/>
  <c r="P369" i="1"/>
  <c r="P1473" i="1"/>
  <c r="O954" i="1"/>
  <c r="Q949" i="1"/>
  <c r="Q954" i="1" s="1"/>
  <c r="P949" i="1"/>
  <c r="P954" i="1" s="1"/>
  <c r="P1678" i="1"/>
  <c r="O1027" i="1"/>
  <c r="Q1019" i="1"/>
  <c r="Q1027" i="1" s="1"/>
  <c r="P1019" i="1"/>
  <c r="O936" i="1"/>
  <c r="P573" i="1"/>
  <c r="O11" i="5"/>
  <c r="O16" i="5" s="1"/>
  <c r="P34" i="1"/>
  <c r="N24" i="5"/>
  <c r="Q18" i="5"/>
  <c r="Q24" i="5" s="1"/>
  <c r="Q1830" i="1"/>
  <c r="N15" i="2"/>
  <c r="Q10" i="2"/>
  <c r="Q15" i="2" s="1"/>
  <c r="P1600" i="1"/>
  <c r="Q1433" i="1"/>
  <c r="O15" i="3"/>
  <c r="P61" i="1"/>
  <c r="O15" i="4"/>
  <c r="Q10" i="4"/>
  <c r="Q15" i="4" s="1"/>
  <c r="O157" i="3"/>
  <c r="B36" i="2" l="1"/>
  <c r="I35" i="2"/>
  <c r="B17" i="2"/>
  <c r="P938" i="1"/>
  <c r="I165" i="3"/>
  <c r="P1127" i="1"/>
  <c r="A36" i="1"/>
  <c r="A15" i="3" s="1"/>
  <c r="P937" i="1"/>
  <c r="P2003" i="1"/>
  <c r="P1027" i="1"/>
  <c r="H95" i="5"/>
  <c r="P1125" i="1"/>
  <c r="I188" i="2"/>
  <c r="B190" i="2"/>
  <c r="Q1125" i="1"/>
  <c r="B37" i="5"/>
  <c r="I36" i="5"/>
  <c r="R10" i="2"/>
  <c r="O15" i="2"/>
  <c r="R15" i="2" s="1"/>
  <c r="B168" i="3"/>
  <c r="I167" i="3"/>
  <c r="I187" i="5"/>
  <c r="B188" i="5"/>
  <c r="O23" i="2"/>
  <c r="R23" i="2" s="1"/>
  <c r="R17" i="2"/>
  <c r="B25" i="3"/>
  <c r="J84" i="1"/>
  <c r="J82" i="1"/>
  <c r="B91" i="1"/>
  <c r="J81" i="1"/>
  <c r="I25" i="3" s="1"/>
  <c r="J83" i="1"/>
  <c r="J188" i="4"/>
  <c r="B189" i="4"/>
  <c r="B17" i="3"/>
  <c r="J44" i="1"/>
  <c r="I19" i="5" s="1"/>
  <c r="I20" i="5" s="1"/>
  <c r="I21" i="5" s="1"/>
  <c r="I22" i="5" s="1"/>
  <c r="I26" i="5" s="1"/>
  <c r="I27" i="5" s="1"/>
  <c r="I28" i="5" s="1"/>
  <c r="I29" i="5" s="1"/>
  <c r="I33" i="5" s="1"/>
  <c r="J42" i="1"/>
  <c r="I18" i="2" s="1"/>
  <c r="I19" i="2" s="1"/>
  <c r="I20" i="2" s="1"/>
  <c r="I21" i="2" s="1"/>
  <c r="I25" i="2" s="1"/>
  <c r="I26" i="2" s="1"/>
  <c r="I27" i="2" s="1"/>
  <c r="I28" i="2" s="1"/>
  <c r="I32" i="2" s="1"/>
  <c r="J43" i="1"/>
  <c r="J41" i="1"/>
  <c r="I17" i="3" s="1"/>
  <c r="B46" i="1"/>
  <c r="J35" i="4"/>
  <c r="B36" i="4"/>
  <c r="B18" i="2" l="1"/>
  <c r="I36" i="2"/>
  <c r="B40" i="2"/>
  <c r="A41" i="1"/>
  <c r="A17" i="3" s="1"/>
  <c r="B191" i="2"/>
  <c r="I190" i="2"/>
  <c r="B40" i="4"/>
  <c r="J36" i="4"/>
  <c r="B27" i="3"/>
  <c r="B96" i="1"/>
  <c r="J94" i="1"/>
  <c r="J92" i="1"/>
  <c r="J93" i="1"/>
  <c r="J91" i="1"/>
  <c r="I27" i="3" s="1"/>
  <c r="I188" i="5"/>
  <c r="B190" i="5"/>
  <c r="B191" i="4"/>
  <c r="J189" i="4"/>
  <c r="B18" i="3"/>
  <c r="J48" i="1"/>
  <c r="J46" i="1"/>
  <c r="I18" i="3" s="1"/>
  <c r="B51" i="1"/>
  <c r="J49" i="1"/>
  <c r="J47" i="1"/>
  <c r="B170" i="3"/>
  <c r="I168" i="3"/>
  <c r="B41" i="5"/>
  <c r="I37" i="5"/>
  <c r="I40" i="2" l="1"/>
  <c r="B41" i="2"/>
  <c r="B19" i="2"/>
  <c r="A46" i="1"/>
  <c r="A18" i="3" s="1"/>
  <c r="I191" i="2"/>
  <c r="B193" i="2"/>
  <c r="B192" i="4"/>
  <c r="J191" i="4"/>
  <c r="B19" i="3"/>
  <c r="J54" i="1"/>
  <c r="J52" i="1"/>
  <c r="J53" i="1"/>
  <c r="J51" i="1"/>
  <c r="I19" i="3" s="1"/>
  <c r="B56" i="1"/>
  <c r="B191" i="5"/>
  <c r="I190" i="5"/>
  <c r="B28" i="3"/>
  <c r="J98" i="1"/>
  <c r="J96" i="1"/>
  <c r="I28" i="3" s="1"/>
  <c r="B101" i="1"/>
  <c r="J99" i="1"/>
  <c r="J97" i="1"/>
  <c r="B42" i="5"/>
  <c r="I41" i="5"/>
  <c r="I170" i="3"/>
  <c r="B171" i="3"/>
  <c r="J40" i="4"/>
  <c r="B41" i="4"/>
  <c r="B20" i="2" l="1"/>
  <c r="B42" i="2"/>
  <c r="I41" i="2"/>
  <c r="A51" i="1"/>
  <c r="A19" i="3" s="1"/>
  <c r="I193" i="2"/>
  <c r="B194" i="2"/>
  <c r="B193" i="5"/>
  <c r="I191" i="5"/>
  <c r="B173" i="3"/>
  <c r="I171" i="3"/>
  <c r="B29" i="3"/>
  <c r="B106" i="1"/>
  <c r="J104" i="1"/>
  <c r="J102" i="1"/>
  <c r="J103" i="1"/>
  <c r="J101" i="1"/>
  <c r="I29" i="3" s="1"/>
  <c r="B42" i="4"/>
  <c r="J41" i="4"/>
  <c r="B20" i="3"/>
  <c r="J58" i="1"/>
  <c r="J56" i="1"/>
  <c r="I20" i="3" s="1"/>
  <c r="J59" i="1"/>
  <c r="J57" i="1"/>
  <c r="B43" i="5"/>
  <c r="I42" i="5"/>
  <c r="J192" i="4"/>
  <c r="B194" i="4"/>
  <c r="B21" i="2" l="1"/>
  <c r="I42" i="2"/>
  <c r="B43" i="2"/>
  <c r="A56" i="1"/>
  <c r="A66" i="1" s="1"/>
  <c r="B196" i="2"/>
  <c r="I194" i="2"/>
  <c r="I173" i="3"/>
  <c r="B174" i="3"/>
  <c r="B44" i="5"/>
  <c r="I43" i="5"/>
  <c r="B30" i="3"/>
  <c r="J108" i="1"/>
  <c r="J106" i="1"/>
  <c r="I30" i="3" s="1"/>
  <c r="B111" i="1"/>
  <c r="J107" i="1"/>
  <c r="J109" i="1"/>
  <c r="J194" i="4"/>
  <c r="B195" i="4"/>
  <c r="J42" i="4"/>
  <c r="B43" i="4"/>
  <c r="B194" i="5"/>
  <c r="I193" i="5"/>
  <c r="I43" i="2" l="1"/>
  <c r="B47" i="2"/>
  <c r="B25" i="2"/>
  <c r="A20" i="3"/>
  <c r="I196" i="2"/>
  <c r="B197" i="2"/>
  <c r="B48" i="5"/>
  <c r="I44" i="5"/>
  <c r="J43" i="4"/>
  <c r="B47" i="4"/>
  <c r="A22" i="3"/>
  <c r="A71" i="1"/>
  <c r="B31" i="3"/>
  <c r="J114" i="1"/>
  <c r="J112" i="1"/>
  <c r="B121" i="1"/>
  <c r="J111" i="1"/>
  <c r="I31" i="3" s="1"/>
  <c r="J113" i="1"/>
  <c r="B176" i="3"/>
  <c r="I174" i="3"/>
  <c r="B197" i="4"/>
  <c r="J195" i="4"/>
  <c r="B196" i="5"/>
  <c r="I194" i="5"/>
  <c r="B26" i="2" l="1"/>
  <c r="B48" i="2"/>
  <c r="I47" i="2"/>
  <c r="B199" i="2"/>
  <c r="I197" i="2"/>
  <c r="A23" i="3"/>
  <c r="A76" i="1"/>
  <c r="J47" i="4"/>
  <c r="B48" i="4"/>
  <c r="B33" i="3"/>
  <c r="B126" i="1"/>
  <c r="J124" i="1"/>
  <c r="J122" i="1"/>
  <c r="J123" i="1"/>
  <c r="J121" i="1"/>
  <c r="I33" i="3" s="1"/>
  <c r="B198" i="4"/>
  <c r="J197" i="4"/>
  <c r="I48" i="5"/>
  <c r="B49" i="5"/>
  <c r="I196" i="5"/>
  <c r="B197" i="5"/>
  <c r="I176" i="3"/>
  <c r="B177" i="3"/>
  <c r="I48" i="2" l="1"/>
  <c r="B49" i="2"/>
  <c r="B27" i="2"/>
  <c r="I199" i="2"/>
  <c r="B200" i="2"/>
  <c r="B179" i="3"/>
  <c r="I177" i="3"/>
  <c r="B34" i="3"/>
  <c r="J128" i="1"/>
  <c r="J126" i="1"/>
  <c r="I34" i="3" s="1"/>
  <c r="B131" i="1"/>
  <c r="J129" i="1"/>
  <c r="J127" i="1"/>
  <c r="B50" i="5"/>
  <c r="I49" i="5"/>
  <c r="A24" i="3"/>
  <c r="A81" i="1"/>
  <c r="I197" i="5"/>
  <c r="B199" i="5"/>
  <c r="B49" i="4"/>
  <c r="J48" i="4"/>
  <c r="J198" i="4"/>
  <c r="B200" i="4"/>
  <c r="B28" i="2" l="1"/>
  <c r="B50" i="2"/>
  <c r="I49" i="2"/>
  <c r="I200" i="2"/>
  <c r="B201" i="2"/>
  <c r="A25" i="3"/>
  <c r="A91" i="1"/>
  <c r="J200" i="4"/>
  <c r="B201" i="4"/>
  <c r="B35" i="3"/>
  <c r="B136" i="1"/>
  <c r="J134" i="1"/>
  <c r="J132" i="1"/>
  <c r="J133" i="1"/>
  <c r="J131" i="1"/>
  <c r="I35" i="3" s="1"/>
  <c r="I199" i="5"/>
  <c r="B200" i="5"/>
  <c r="B50" i="4"/>
  <c r="J49" i="4"/>
  <c r="B51" i="5"/>
  <c r="I50" i="5"/>
  <c r="B180" i="3"/>
  <c r="I179" i="3"/>
  <c r="B52" i="2" l="1"/>
  <c r="I50" i="2"/>
  <c r="I201" i="2"/>
  <c r="B203" i="2"/>
  <c r="B36" i="3"/>
  <c r="B146" i="1"/>
  <c r="J138" i="1"/>
  <c r="J136" i="1"/>
  <c r="I36" i="3" s="1"/>
  <c r="J137" i="1"/>
  <c r="J139" i="1"/>
  <c r="J50" i="4"/>
  <c r="B52" i="4"/>
  <c r="I200" i="5"/>
  <c r="B201" i="5"/>
  <c r="B202" i="4"/>
  <c r="J201" i="4"/>
  <c r="A27" i="3"/>
  <c r="A96" i="1"/>
  <c r="B53" i="5"/>
  <c r="I51" i="5"/>
  <c r="B181" i="3"/>
  <c r="I180" i="3"/>
  <c r="I52" i="2" l="1"/>
  <c r="B53" i="2"/>
  <c r="B204" i="2"/>
  <c r="I203" i="2"/>
  <c r="J52" i="4"/>
  <c r="B53" i="4"/>
  <c r="B54" i="5"/>
  <c r="I53" i="5"/>
  <c r="B204" i="4"/>
  <c r="J202" i="4"/>
  <c r="A28" i="3"/>
  <c r="A101" i="1"/>
  <c r="I201" i="5"/>
  <c r="B203" i="5"/>
  <c r="B38" i="3"/>
  <c r="J148" i="1"/>
  <c r="J146" i="1"/>
  <c r="I38" i="3" s="1"/>
  <c r="B151" i="1"/>
  <c r="J147" i="1"/>
  <c r="J149" i="1"/>
  <c r="I181" i="3"/>
  <c r="B183" i="3"/>
  <c r="B54" i="2" l="1"/>
  <c r="I53" i="2"/>
  <c r="B206" i="2"/>
  <c r="I204" i="2"/>
  <c r="B39" i="3"/>
  <c r="B156" i="1"/>
  <c r="J154" i="1"/>
  <c r="J152" i="1"/>
  <c r="J151" i="1"/>
  <c r="I39" i="3" s="1"/>
  <c r="J153" i="1"/>
  <c r="B204" i="5"/>
  <c r="I203" i="5"/>
  <c r="J53" i="4"/>
  <c r="B54" i="4"/>
  <c r="B205" i="4"/>
  <c r="J204" i="4"/>
  <c r="B184" i="3"/>
  <c r="I183" i="3"/>
  <c r="A29" i="3"/>
  <c r="A106" i="1"/>
  <c r="B55" i="5"/>
  <c r="I54" i="5"/>
  <c r="I54" i="2" l="1"/>
  <c r="B55" i="2"/>
  <c r="I184" i="3"/>
  <c r="I206" i="2"/>
  <c r="B207" i="2"/>
  <c r="A30" i="3"/>
  <c r="A111" i="1"/>
  <c r="I55" i="5"/>
  <c r="B56" i="5"/>
  <c r="B207" i="4"/>
  <c r="J205" i="4"/>
  <c r="I204" i="5"/>
  <c r="B206" i="5"/>
  <c r="J54" i="4"/>
  <c r="B55" i="4"/>
  <c r="B40" i="3"/>
  <c r="J158" i="1"/>
  <c r="J156" i="1"/>
  <c r="I40" i="3" s="1"/>
  <c r="B161" i="1"/>
  <c r="J157" i="1"/>
  <c r="J159" i="1"/>
  <c r="I55" i="2" l="1"/>
  <c r="B56" i="2"/>
  <c r="I207" i="2"/>
  <c r="I206" i="5"/>
  <c r="B207" i="5"/>
  <c r="I56" i="5"/>
  <c r="B57" i="5"/>
  <c r="B41" i="3"/>
  <c r="J164" i="1"/>
  <c r="J162" i="1"/>
  <c r="B171" i="1"/>
  <c r="J161" i="1"/>
  <c r="I41" i="3" s="1"/>
  <c r="J163" i="1"/>
  <c r="J55" i="4"/>
  <c r="B56" i="4"/>
  <c r="A31" i="3"/>
  <c r="A121" i="1"/>
  <c r="B208" i="4"/>
  <c r="J208" i="4" s="1"/>
  <c r="J207" i="4"/>
  <c r="B60" i="2" l="1"/>
  <c r="I56" i="2"/>
  <c r="I207" i="5"/>
  <c r="J56" i="4"/>
  <c r="B60" i="4"/>
  <c r="B43" i="3"/>
  <c r="J174" i="1"/>
  <c r="J172" i="1"/>
  <c r="J173" i="1"/>
  <c r="J171" i="1"/>
  <c r="I43" i="3" s="1"/>
  <c r="B177" i="1"/>
  <c r="B61" i="5"/>
  <c r="I57" i="5"/>
  <c r="A33" i="3"/>
  <c r="A126" i="1"/>
  <c r="I60" i="2" l="1"/>
  <c r="B61" i="2"/>
  <c r="I61" i="5"/>
  <c r="B62" i="5"/>
  <c r="B61" i="4"/>
  <c r="J60" i="4"/>
  <c r="A34" i="3"/>
  <c r="A131" i="1"/>
  <c r="B44" i="3"/>
  <c r="B183" i="1"/>
  <c r="J179" i="1"/>
  <c r="J177" i="1"/>
  <c r="I44" i="3" s="1"/>
  <c r="J180" i="1"/>
  <c r="J178" i="1"/>
  <c r="B62" i="2" l="1"/>
  <c r="I61" i="2"/>
  <c r="B45" i="3"/>
  <c r="B190" i="1"/>
  <c r="J185" i="1"/>
  <c r="J183" i="1"/>
  <c r="I45" i="3" s="1"/>
  <c r="J184" i="1"/>
  <c r="J186" i="1"/>
  <c r="B62" i="4"/>
  <c r="J61" i="4"/>
  <c r="A35" i="3"/>
  <c r="A136" i="1"/>
  <c r="B63" i="5"/>
  <c r="I62" i="5"/>
  <c r="B63" i="2" l="1"/>
  <c r="I62" i="2"/>
  <c r="B64" i="5"/>
  <c r="I63" i="5"/>
  <c r="B63" i="4"/>
  <c r="J62" i="4"/>
  <c r="A36" i="3"/>
  <c r="A146" i="1"/>
  <c r="B46" i="3"/>
  <c r="J193" i="1"/>
  <c r="J191" i="1"/>
  <c r="B197" i="1"/>
  <c r="J192" i="1"/>
  <c r="J190" i="1"/>
  <c r="I46" i="3" s="1"/>
  <c r="B67" i="2" l="1"/>
  <c r="I63" i="2"/>
  <c r="B67" i="4"/>
  <c r="J63" i="4"/>
  <c r="B47" i="3"/>
  <c r="J200" i="1"/>
  <c r="J198" i="1"/>
  <c r="B210" i="1"/>
  <c r="J199" i="1"/>
  <c r="J197" i="1"/>
  <c r="I47" i="3" s="1"/>
  <c r="A38" i="3"/>
  <c r="A151" i="1"/>
  <c r="B68" i="5"/>
  <c r="I64" i="5"/>
  <c r="I67" i="2" l="1"/>
  <c r="B68" i="2"/>
  <c r="A39" i="3"/>
  <c r="A156" i="1"/>
  <c r="B49" i="3"/>
  <c r="J213" i="1"/>
  <c r="J211" i="1"/>
  <c r="B217" i="1"/>
  <c r="J210" i="1"/>
  <c r="I49" i="3" s="1"/>
  <c r="J212" i="1"/>
  <c r="B69" i="5"/>
  <c r="I68" i="5"/>
  <c r="B68" i="4"/>
  <c r="J67" i="4"/>
  <c r="I68" i="2" l="1"/>
  <c r="B69" i="2"/>
  <c r="I69" i="5"/>
  <c r="B70" i="5"/>
  <c r="B50" i="3"/>
  <c r="B224" i="1"/>
  <c r="J219" i="1"/>
  <c r="J217" i="1"/>
  <c r="I50" i="3" s="1"/>
  <c r="J220" i="1"/>
  <c r="J218" i="1"/>
  <c r="A40" i="3"/>
  <c r="A161" i="1"/>
  <c r="B69" i="4"/>
  <c r="J68" i="4"/>
  <c r="I69" i="2" l="1"/>
  <c r="B70" i="2"/>
  <c r="B51" i="3"/>
  <c r="B231" i="1"/>
  <c r="J226" i="1"/>
  <c r="J224" i="1"/>
  <c r="I51" i="3" s="1"/>
  <c r="J227" i="1"/>
  <c r="J225" i="1"/>
  <c r="B70" i="4"/>
  <c r="J69" i="4"/>
  <c r="A41" i="3"/>
  <c r="A171" i="1"/>
  <c r="I70" i="5"/>
  <c r="B71" i="5"/>
  <c r="I70" i="2" l="1"/>
  <c r="B74" i="2"/>
  <c r="B75" i="5"/>
  <c r="I71" i="5"/>
  <c r="B74" i="4"/>
  <c r="J70" i="4"/>
  <c r="A43" i="3"/>
  <c r="A177" i="1"/>
  <c r="B52" i="3"/>
  <c r="J234" i="1"/>
  <c r="J232" i="1"/>
  <c r="B243" i="1"/>
  <c r="J233" i="1"/>
  <c r="J231" i="1"/>
  <c r="I52" i="3" s="1"/>
  <c r="I74" i="2" l="1"/>
  <c r="B75" i="2"/>
  <c r="B75" i="4"/>
  <c r="J74" i="4"/>
  <c r="B54" i="3"/>
  <c r="J246" i="1"/>
  <c r="J244" i="1"/>
  <c r="B250" i="1"/>
  <c r="J245" i="1"/>
  <c r="J243" i="1"/>
  <c r="I54" i="3" s="1"/>
  <c r="A44" i="3"/>
  <c r="A183" i="1"/>
  <c r="I75" i="5"/>
  <c r="B76" i="5"/>
  <c r="B76" i="2" l="1"/>
  <c r="I75" i="2"/>
  <c r="A45" i="3"/>
  <c r="A190" i="1"/>
  <c r="B55" i="3"/>
  <c r="J253" i="1"/>
  <c r="J251" i="1"/>
  <c r="J250" i="1"/>
  <c r="I55" i="3" s="1"/>
  <c r="B257" i="1"/>
  <c r="J252" i="1"/>
  <c r="B77" i="5"/>
  <c r="I76" i="5"/>
  <c r="B76" i="4"/>
  <c r="J75" i="4"/>
  <c r="I76" i="2" l="1"/>
  <c r="B77" i="2"/>
  <c r="A46" i="3"/>
  <c r="A197" i="1"/>
  <c r="B78" i="5"/>
  <c r="I77" i="5"/>
  <c r="B77" i="4"/>
  <c r="J76" i="4"/>
  <c r="B56" i="3"/>
  <c r="B264" i="1"/>
  <c r="J259" i="1"/>
  <c r="J257" i="1"/>
  <c r="I56" i="3" s="1"/>
  <c r="J260" i="1"/>
  <c r="J258" i="1"/>
  <c r="B81" i="2" l="1"/>
  <c r="I77" i="2"/>
  <c r="A47" i="3"/>
  <c r="A210" i="1"/>
  <c r="B57" i="3"/>
  <c r="B275" i="1"/>
  <c r="J266" i="1"/>
  <c r="J264" i="1"/>
  <c r="I57" i="3" s="1"/>
  <c r="J265" i="1"/>
  <c r="J267" i="1"/>
  <c r="B78" i="4"/>
  <c r="J77" i="4"/>
  <c r="B82" i="5"/>
  <c r="I78" i="5"/>
  <c r="I81" i="2" l="1"/>
  <c r="B82" i="2"/>
  <c r="A49" i="3"/>
  <c r="A217" i="1"/>
  <c r="B59" i="3"/>
  <c r="B281" i="1"/>
  <c r="J277" i="1"/>
  <c r="J275" i="1"/>
  <c r="I59" i="3" s="1"/>
  <c r="J276" i="1"/>
  <c r="J278" i="1"/>
  <c r="B83" i="4"/>
  <c r="J78" i="4"/>
  <c r="B83" i="5"/>
  <c r="I82" i="5"/>
  <c r="I82" i="2" l="1"/>
  <c r="B83" i="2"/>
  <c r="A50" i="3"/>
  <c r="A224" i="1"/>
  <c r="B60" i="3"/>
  <c r="J284" i="1"/>
  <c r="J282" i="1"/>
  <c r="B287" i="1"/>
  <c r="J283" i="1"/>
  <c r="J281" i="1"/>
  <c r="I60" i="3" s="1"/>
  <c r="I83" i="5"/>
  <c r="B84" i="5"/>
  <c r="B84" i="4"/>
  <c r="J83" i="4"/>
  <c r="B84" i="2" l="1"/>
  <c r="I83" i="2"/>
  <c r="B85" i="5"/>
  <c r="I84" i="5"/>
  <c r="B61" i="3"/>
  <c r="J290" i="1"/>
  <c r="J288" i="1"/>
  <c r="J287" i="1"/>
  <c r="I61" i="3" s="1"/>
  <c r="B293" i="1"/>
  <c r="J289" i="1"/>
  <c r="A51" i="3"/>
  <c r="A231" i="1"/>
  <c r="B85" i="4"/>
  <c r="J84" i="4"/>
  <c r="B85" i="2" l="1"/>
  <c r="I84" i="2"/>
  <c r="A52" i="3"/>
  <c r="A243" i="1"/>
  <c r="B86" i="5"/>
  <c r="I85" i="5"/>
  <c r="B86" i="4"/>
  <c r="J85" i="4"/>
  <c r="B62" i="3"/>
  <c r="B305" i="1"/>
  <c r="J295" i="1"/>
  <c r="J293" i="1"/>
  <c r="I62" i="3" s="1"/>
  <c r="J296" i="1"/>
  <c r="J294" i="1"/>
  <c r="I85" i="2" l="1"/>
  <c r="B89" i="2"/>
  <c r="B90" i="5"/>
  <c r="I86" i="5"/>
  <c r="B64" i="3"/>
  <c r="B311" i="1"/>
  <c r="J307" i="1"/>
  <c r="J305" i="1"/>
  <c r="I64" i="3" s="1"/>
  <c r="J306" i="1"/>
  <c r="J308" i="1"/>
  <c r="A54" i="3"/>
  <c r="A250" i="1"/>
  <c r="B90" i="4"/>
  <c r="J86" i="4"/>
  <c r="B90" i="2" l="1"/>
  <c r="I89" i="2"/>
  <c r="B65" i="3"/>
  <c r="B317" i="1"/>
  <c r="J313" i="1"/>
  <c r="J311" i="1"/>
  <c r="I65" i="3" s="1"/>
  <c r="J312" i="1"/>
  <c r="J314" i="1"/>
  <c r="A55" i="3"/>
  <c r="A257" i="1"/>
  <c r="B91" i="4"/>
  <c r="J90" i="4"/>
  <c r="B91" i="5"/>
  <c r="I90" i="5"/>
  <c r="B91" i="2" l="1"/>
  <c r="I90" i="2"/>
  <c r="B66" i="3"/>
  <c r="B323" i="1"/>
  <c r="J319" i="1"/>
  <c r="J317" i="1"/>
  <c r="I66" i="3" s="1"/>
  <c r="J318" i="1"/>
  <c r="J320" i="1"/>
  <c r="A56" i="3"/>
  <c r="A264" i="1"/>
  <c r="B92" i="4"/>
  <c r="J91" i="4"/>
  <c r="B92" i="5"/>
  <c r="I91" i="5"/>
  <c r="I91" i="2" l="1"/>
  <c r="B92" i="2"/>
  <c r="B67" i="3"/>
  <c r="B330" i="1"/>
  <c r="J325" i="1"/>
  <c r="J323" i="1"/>
  <c r="I67" i="3" s="1"/>
  <c r="J324" i="1"/>
  <c r="J326" i="1"/>
  <c r="A57" i="3"/>
  <c r="A275" i="1"/>
  <c r="B93" i="4"/>
  <c r="J92" i="4"/>
  <c r="I92" i="5"/>
  <c r="B93" i="5"/>
  <c r="I92" i="2" l="1"/>
  <c r="B96" i="2"/>
  <c r="B97" i="5"/>
  <c r="I93" i="5"/>
  <c r="A59" i="3"/>
  <c r="A281" i="1"/>
  <c r="B68" i="3"/>
  <c r="J332" i="1"/>
  <c r="J330" i="1"/>
  <c r="I68" i="3" s="1"/>
  <c r="J331" i="1"/>
  <c r="B343" i="1"/>
  <c r="J333" i="1"/>
  <c r="B97" i="4"/>
  <c r="J93" i="4"/>
  <c r="I96" i="2" l="1"/>
  <c r="B97" i="2"/>
  <c r="A60" i="3"/>
  <c r="A287" i="1"/>
  <c r="B70" i="3"/>
  <c r="J345" i="1"/>
  <c r="J343" i="1"/>
  <c r="I70" i="3" s="1"/>
  <c r="J346" i="1"/>
  <c r="J344" i="1"/>
  <c r="B350" i="1"/>
  <c r="B98" i="4"/>
  <c r="J97" i="4"/>
  <c r="I97" i="5"/>
  <c r="B98" i="5"/>
  <c r="I97" i="2" l="1"/>
  <c r="B98" i="2"/>
  <c r="I98" i="5"/>
  <c r="B99" i="5"/>
  <c r="A61" i="3"/>
  <c r="A293" i="1"/>
  <c r="B71" i="3"/>
  <c r="J352" i="1"/>
  <c r="J350" i="1"/>
  <c r="I71" i="3" s="1"/>
  <c r="J353" i="1"/>
  <c r="J351" i="1"/>
  <c r="B356" i="1"/>
  <c r="B99" i="4"/>
  <c r="J98" i="4"/>
  <c r="I98" i="2" l="1"/>
  <c r="B99" i="2"/>
  <c r="A62" i="3"/>
  <c r="A305" i="1"/>
  <c r="B100" i="4"/>
  <c r="J99" i="4"/>
  <c r="B72" i="3"/>
  <c r="J358" i="1"/>
  <c r="J356" i="1"/>
  <c r="I72" i="3" s="1"/>
  <c r="J359" i="1"/>
  <c r="J357" i="1"/>
  <c r="B363" i="1"/>
  <c r="B100" i="5"/>
  <c r="I99" i="5"/>
  <c r="B100" i="2" l="1"/>
  <c r="I99" i="2"/>
  <c r="B73" i="3"/>
  <c r="J365" i="1"/>
  <c r="J363" i="1"/>
  <c r="I73" i="3" s="1"/>
  <c r="B376" i="1"/>
  <c r="J366" i="1"/>
  <c r="J364" i="1"/>
  <c r="B101" i="5"/>
  <c r="I100" i="5"/>
  <c r="J100" i="4"/>
  <c r="B104" i="4"/>
  <c r="A64" i="3"/>
  <c r="A311" i="1"/>
  <c r="B104" i="2" l="1"/>
  <c r="I100" i="2"/>
  <c r="A65" i="3"/>
  <c r="A317" i="1"/>
  <c r="B75" i="3"/>
  <c r="J379" i="1"/>
  <c r="J378" i="1"/>
  <c r="B382" i="1"/>
  <c r="J377" i="1"/>
  <c r="J376" i="1"/>
  <c r="I75" i="3" s="1"/>
  <c r="B105" i="5"/>
  <c r="I101" i="5"/>
  <c r="J104" i="4"/>
  <c r="B105" i="4"/>
  <c r="B105" i="2" l="1"/>
  <c r="I104" i="2"/>
  <c r="J105" i="4"/>
  <c r="B106" i="4"/>
  <c r="B76" i="3"/>
  <c r="J385" i="1"/>
  <c r="J383" i="1"/>
  <c r="B388" i="1"/>
  <c r="J384" i="1"/>
  <c r="J382" i="1"/>
  <c r="I76" i="3" s="1"/>
  <c r="A66" i="3"/>
  <c r="A323" i="1"/>
  <c r="B106" i="5"/>
  <c r="I105" i="5"/>
  <c r="B106" i="2" l="1"/>
  <c r="I105" i="2"/>
  <c r="A67" i="3"/>
  <c r="A330" i="1"/>
  <c r="B77" i="3"/>
  <c r="J391" i="1"/>
  <c r="J389" i="1"/>
  <c r="B394" i="1"/>
  <c r="J388" i="1"/>
  <c r="I77" i="3" s="1"/>
  <c r="J390" i="1"/>
  <c r="J106" i="4"/>
  <c r="B107" i="4"/>
  <c r="I106" i="5"/>
  <c r="B107" i="5"/>
  <c r="I106" i="2" l="1"/>
  <c r="B107" i="2"/>
  <c r="B78" i="3"/>
  <c r="J397" i="1"/>
  <c r="J395" i="1"/>
  <c r="J396" i="1"/>
  <c r="B400" i="1"/>
  <c r="J394" i="1"/>
  <c r="I78" i="3" s="1"/>
  <c r="J107" i="4"/>
  <c r="B108" i="4"/>
  <c r="B108" i="5"/>
  <c r="I107" i="5"/>
  <c r="A68" i="3"/>
  <c r="A343" i="1"/>
  <c r="B111" i="2" l="1"/>
  <c r="I107" i="2"/>
  <c r="J108" i="4"/>
  <c r="B112" i="4"/>
  <c r="A70" i="3"/>
  <c r="A350" i="1"/>
  <c r="I108" i="5"/>
  <c r="B112" i="5"/>
  <c r="B79" i="3"/>
  <c r="J402" i="1"/>
  <c r="J400" i="1"/>
  <c r="I79" i="3" s="1"/>
  <c r="B413" i="1"/>
  <c r="J403" i="1"/>
  <c r="J401" i="1"/>
  <c r="I111" i="2" l="1"/>
  <c r="B112" i="2"/>
  <c r="B113" i="4"/>
  <c r="J112" i="4"/>
  <c r="B81" i="3"/>
  <c r="J415" i="1"/>
  <c r="B420" i="1"/>
  <c r="J414" i="1"/>
  <c r="J413" i="1"/>
  <c r="I81" i="3" s="1"/>
  <c r="J416" i="1"/>
  <c r="B113" i="5"/>
  <c r="I112" i="5"/>
  <c r="A71" i="3"/>
  <c r="A356" i="1"/>
  <c r="I112" i="2" l="1"/>
  <c r="B113" i="2"/>
  <c r="A72" i="3"/>
  <c r="A363" i="1"/>
  <c r="B114" i="5"/>
  <c r="I113" i="5"/>
  <c r="B82" i="3"/>
  <c r="J423" i="1"/>
  <c r="J421" i="1"/>
  <c r="B427" i="1"/>
  <c r="J422" i="1"/>
  <c r="J420" i="1"/>
  <c r="I82" i="3" s="1"/>
  <c r="B114" i="4"/>
  <c r="J113" i="4"/>
  <c r="B114" i="2" l="1"/>
  <c r="I113" i="2"/>
  <c r="B83" i="3"/>
  <c r="B84" i="3" s="1"/>
  <c r="J430" i="1"/>
  <c r="J428" i="1"/>
  <c r="B434" i="1"/>
  <c r="J429" i="1"/>
  <c r="J427" i="1"/>
  <c r="I83" i="3" s="1"/>
  <c r="A73" i="3"/>
  <c r="A376" i="1"/>
  <c r="B115" i="4"/>
  <c r="J114" i="4"/>
  <c r="I114" i="5"/>
  <c r="B115" i="5"/>
  <c r="I114" i="2" l="1"/>
  <c r="B118" i="2"/>
  <c r="B119" i="4"/>
  <c r="J115" i="4"/>
  <c r="B119" i="5"/>
  <c r="I115" i="5"/>
  <c r="A75" i="3"/>
  <c r="A382" i="1"/>
  <c r="J437" i="1"/>
  <c r="J435" i="1"/>
  <c r="J436" i="1"/>
  <c r="J434" i="1"/>
  <c r="B446" i="1"/>
  <c r="B88" i="3"/>
  <c r="I84" i="3"/>
  <c r="B119" i="2" l="1"/>
  <c r="I118" i="2"/>
  <c r="I88" i="3"/>
  <c r="B89" i="3"/>
  <c r="A76" i="3"/>
  <c r="A388" i="1"/>
  <c r="J448" i="1"/>
  <c r="J446" i="1"/>
  <c r="J449" i="1"/>
  <c r="J447" i="1"/>
  <c r="B454" i="1"/>
  <c r="B120" i="5"/>
  <c r="I119" i="5"/>
  <c r="B120" i="4"/>
  <c r="J119" i="4"/>
  <c r="B120" i="2" l="1"/>
  <c r="I119" i="2"/>
  <c r="B121" i="5"/>
  <c r="I120" i="5"/>
  <c r="B121" i="4"/>
  <c r="J120" i="4"/>
  <c r="I89" i="3"/>
  <c r="B90" i="3"/>
  <c r="J456" i="1"/>
  <c r="J454" i="1"/>
  <c r="J457" i="1"/>
  <c r="J455" i="1"/>
  <c r="B461" i="1"/>
  <c r="A77" i="3"/>
  <c r="A394" i="1"/>
  <c r="A78" i="3" s="1"/>
  <c r="I120" i="2" l="1"/>
  <c r="B121" i="2"/>
  <c r="I90" i="3"/>
  <c r="B91" i="3"/>
  <c r="B122" i="4"/>
  <c r="J121" i="4"/>
  <c r="J463" i="1"/>
  <c r="J461" i="1"/>
  <c r="J464" i="1"/>
  <c r="J462" i="1"/>
  <c r="B468" i="1"/>
  <c r="B122" i="5"/>
  <c r="I121" i="5"/>
  <c r="I121" i="2" l="1"/>
  <c r="B125" i="2"/>
  <c r="I122" i="5"/>
  <c r="B123" i="5"/>
  <c r="B123" i="4"/>
  <c r="J122" i="4"/>
  <c r="I91" i="3"/>
  <c r="B95" i="3"/>
  <c r="J470" i="1"/>
  <c r="J468" i="1"/>
  <c r="B481" i="1"/>
  <c r="J471" i="1"/>
  <c r="J469" i="1"/>
  <c r="I125" i="2" l="1"/>
  <c r="B126" i="2"/>
  <c r="B96" i="3"/>
  <c r="I95" i="3"/>
  <c r="B127" i="5"/>
  <c r="I123" i="5"/>
  <c r="J484" i="1"/>
  <c r="J482" i="1"/>
  <c r="B488" i="1"/>
  <c r="J483" i="1"/>
  <c r="J481" i="1"/>
  <c r="B127" i="4"/>
  <c r="J123" i="4"/>
  <c r="B127" i="2" l="1"/>
  <c r="I126" i="2"/>
  <c r="B128" i="4"/>
  <c r="J127" i="4"/>
  <c r="B128" i="5"/>
  <c r="I127" i="5"/>
  <c r="J491" i="1"/>
  <c r="J489" i="1"/>
  <c r="B494" i="1"/>
  <c r="J490" i="1"/>
  <c r="J488" i="1"/>
  <c r="B97" i="3"/>
  <c r="I96" i="3"/>
  <c r="I127" i="2" l="1"/>
  <c r="B128" i="2"/>
  <c r="I97" i="3"/>
  <c r="B98" i="3"/>
  <c r="J497" i="1"/>
  <c r="J495" i="1"/>
  <c r="B501" i="1"/>
  <c r="J496" i="1"/>
  <c r="J494" i="1"/>
  <c r="B129" i="5"/>
  <c r="I128" i="5"/>
  <c r="B129" i="4"/>
  <c r="J128" i="4"/>
  <c r="B129" i="2" l="1"/>
  <c r="I128" i="2"/>
  <c r="B130" i="4"/>
  <c r="J129" i="4"/>
  <c r="J504" i="1"/>
  <c r="J502" i="1"/>
  <c r="B507" i="1"/>
  <c r="J503" i="1"/>
  <c r="J501" i="1"/>
  <c r="I129" i="5"/>
  <c r="B130" i="5"/>
  <c r="B99" i="3"/>
  <c r="I98" i="3"/>
  <c r="B133" i="2" l="1"/>
  <c r="I129" i="2"/>
  <c r="J510" i="1"/>
  <c r="J508" i="1"/>
  <c r="J509" i="1"/>
  <c r="J507" i="1"/>
  <c r="B517" i="1"/>
  <c r="B103" i="3"/>
  <c r="I99" i="3"/>
  <c r="I130" i="5"/>
  <c r="B134" i="5"/>
  <c r="B134" i="4"/>
  <c r="J130" i="4"/>
  <c r="I133" i="2" l="1"/>
  <c r="B134" i="2"/>
  <c r="B135" i="4"/>
  <c r="J134" i="4"/>
  <c r="I103" i="3"/>
  <c r="B104" i="3"/>
  <c r="I134" i="5"/>
  <c r="B135" i="5"/>
  <c r="J519" i="1"/>
  <c r="J517" i="1"/>
  <c r="J520" i="1"/>
  <c r="J518" i="1"/>
  <c r="B523" i="1"/>
  <c r="I134" i="2" l="1"/>
  <c r="B135" i="2"/>
  <c r="B136" i="5"/>
  <c r="I135" i="5"/>
  <c r="I104" i="3"/>
  <c r="B105" i="3"/>
  <c r="J525" i="1"/>
  <c r="J523" i="1"/>
  <c r="J526" i="1"/>
  <c r="J524" i="1"/>
  <c r="B530" i="1"/>
  <c r="B136" i="4"/>
  <c r="J135" i="4"/>
  <c r="I135" i="2" l="1"/>
  <c r="B136" i="2"/>
  <c r="B106" i="3"/>
  <c r="I105" i="3"/>
  <c r="B137" i="4"/>
  <c r="J136" i="4"/>
  <c r="J532" i="1"/>
  <c r="J530" i="1"/>
  <c r="J533" i="1"/>
  <c r="J531" i="1"/>
  <c r="B537" i="1"/>
  <c r="B137" i="5"/>
  <c r="I136" i="5"/>
  <c r="I136" i="2" l="1"/>
  <c r="B139" i="2"/>
  <c r="J539" i="1"/>
  <c r="J537" i="1"/>
  <c r="B547" i="1"/>
  <c r="J540" i="1"/>
  <c r="J538" i="1"/>
  <c r="B141" i="5"/>
  <c r="I137" i="5"/>
  <c r="B110" i="3"/>
  <c r="I106" i="3"/>
  <c r="B141" i="4"/>
  <c r="J137" i="4"/>
  <c r="B140" i="2" l="1"/>
  <c r="I139" i="2"/>
  <c r="I110" i="3"/>
  <c r="B111" i="3"/>
  <c r="J550" i="1"/>
  <c r="J548" i="1"/>
  <c r="B553" i="1"/>
  <c r="J549" i="1"/>
  <c r="J547" i="1"/>
  <c r="B142" i="4"/>
  <c r="J141" i="4"/>
  <c r="B142" i="5"/>
  <c r="I141" i="5"/>
  <c r="B141" i="2" l="1"/>
  <c r="I140" i="2"/>
  <c r="I142" i="5"/>
  <c r="B143" i="5"/>
  <c r="I111" i="3"/>
  <c r="B112" i="3"/>
  <c r="B143" i="4"/>
  <c r="J142" i="4"/>
  <c r="J556" i="1"/>
  <c r="J554" i="1"/>
  <c r="B559" i="1"/>
  <c r="J555" i="1"/>
  <c r="J553" i="1"/>
  <c r="B142" i="2" l="1"/>
  <c r="I141" i="2"/>
  <c r="B113" i="3"/>
  <c r="I112" i="3"/>
  <c r="I143" i="5"/>
  <c r="B144" i="5"/>
  <c r="J562" i="1"/>
  <c r="J560" i="1"/>
  <c r="B565" i="1"/>
  <c r="J561" i="1"/>
  <c r="J559" i="1"/>
  <c r="B144" i="4"/>
  <c r="J143" i="4"/>
  <c r="I142" i="2" l="1"/>
  <c r="B143" i="2"/>
  <c r="B117" i="3"/>
  <c r="I113" i="3"/>
  <c r="I144" i="5"/>
  <c r="B145" i="5"/>
  <c r="B145" i="4"/>
  <c r="J144" i="4"/>
  <c r="J568" i="1"/>
  <c r="J566" i="1"/>
  <c r="B575" i="1"/>
  <c r="J567" i="1"/>
  <c r="J565" i="1"/>
  <c r="B147" i="2" l="1"/>
  <c r="I143" i="2"/>
  <c r="B149" i="5"/>
  <c r="I145" i="5"/>
  <c r="J578" i="1"/>
  <c r="J576" i="1"/>
  <c r="B581" i="1"/>
  <c r="J577" i="1"/>
  <c r="J575" i="1"/>
  <c r="J145" i="4"/>
  <c r="B149" i="4"/>
  <c r="I117" i="3"/>
  <c r="B118" i="3"/>
  <c r="B148" i="2" l="1"/>
  <c r="I147" i="2"/>
  <c r="B150" i="4"/>
  <c r="J149" i="4"/>
  <c r="I149" i="5"/>
  <c r="B150" i="5"/>
  <c r="B586" i="1"/>
  <c r="J584" i="1"/>
  <c r="J582" i="1"/>
  <c r="J583" i="1"/>
  <c r="J581" i="1"/>
  <c r="B119" i="3"/>
  <c r="I118" i="3"/>
  <c r="B152" i="2" l="1"/>
  <c r="I148" i="2"/>
  <c r="B154" i="5"/>
  <c r="I150" i="5"/>
  <c r="B120" i="3"/>
  <c r="I119" i="3"/>
  <c r="B591" i="1"/>
  <c r="J589" i="1"/>
  <c r="J588" i="1"/>
  <c r="J587" i="1"/>
  <c r="J586" i="1"/>
  <c r="J150" i="4"/>
  <c r="B154" i="4"/>
  <c r="B153" i="2" l="1"/>
  <c r="I152" i="2"/>
  <c r="J593" i="1"/>
  <c r="J592" i="1"/>
  <c r="J591" i="1"/>
  <c r="B596" i="1"/>
  <c r="J594" i="1"/>
  <c r="B155" i="5"/>
  <c r="I154" i="5"/>
  <c r="B155" i="4"/>
  <c r="J154" i="4"/>
  <c r="I120" i="3"/>
  <c r="B124" i="3"/>
  <c r="I153" i="2" l="1"/>
  <c r="B157" i="2"/>
  <c r="J155" i="4"/>
  <c r="B159" i="4"/>
  <c r="B606" i="1"/>
  <c r="J597" i="1"/>
  <c r="J596" i="1"/>
  <c r="J599" i="1"/>
  <c r="J598" i="1"/>
  <c r="B125" i="3"/>
  <c r="I124" i="3"/>
  <c r="B159" i="5"/>
  <c r="I155" i="5"/>
  <c r="B158" i="2" l="1"/>
  <c r="I157" i="2"/>
  <c r="J608" i="1"/>
  <c r="J607" i="1"/>
  <c r="J606" i="1"/>
  <c r="B611" i="1"/>
  <c r="J609" i="1"/>
  <c r="B160" i="5"/>
  <c r="I159" i="5"/>
  <c r="B160" i="4"/>
  <c r="J159" i="4"/>
  <c r="B126" i="3"/>
  <c r="I125" i="3"/>
  <c r="B159" i="2" l="1"/>
  <c r="I158" i="2"/>
  <c r="B161" i="5"/>
  <c r="I160" i="5"/>
  <c r="I126" i="3"/>
  <c r="B130" i="3"/>
  <c r="J160" i="4"/>
  <c r="B161" i="4"/>
  <c r="B621" i="1"/>
  <c r="J612" i="1"/>
  <c r="J611" i="1"/>
  <c r="J614" i="1"/>
  <c r="J613" i="1"/>
  <c r="B164" i="2" l="1"/>
  <c r="I159" i="2"/>
  <c r="I130" i="3"/>
  <c r="B131" i="3"/>
  <c r="J623" i="1"/>
  <c r="J622" i="1"/>
  <c r="J621" i="1"/>
  <c r="B626" i="1"/>
  <c r="J624" i="1"/>
  <c r="B165" i="4"/>
  <c r="J161" i="4"/>
  <c r="I161" i="5"/>
  <c r="B165" i="5"/>
  <c r="I164" i="2" l="1"/>
  <c r="B165" i="2"/>
  <c r="B135" i="3"/>
  <c r="I131" i="3"/>
  <c r="B636" i="1"/>
  <c r="J627" i="1"/>
  <c r="J626" i="1"/>
  <c r="J629" i="1"/>
  <c r="J628" i="1"/>
  <c r="J165" i="4"/>
  <c r="B166" i="4"/>
  <c r="I165" i="5"/>
  <c r="B166" i="5"/>
  <c r="B169" i="2" l="1"/>
  <c r="I165" i="2"/>
  <c r="I166" i="5"/>
  <c r="B170" i="5"/>
  <c r="J638" i="1"/>
  <c r="J637" i="1"/>
  <c r="J636" i="1"/>
  <c r="B641" i="1"/>
  <c r="J639" i="1"/>
  <c r="B170" i="4"/>
  <c r="J166" i="4"/>
  <c r="B136" i="3"/>
  <c r="I135" i="3"/>
  <c r="B170" i="2" l="1"/>
  <c r="I169" i="2"/>
  <c r="J642" i="1"/>
  <c r="J641" i="1"/>
  <c r="B646" i="1"/>
  <c r="J644" i="1"/>
  <c r="J643" i="1"/>
  <c r="J170" i="4"/>
  <c r="B171" i="4"/>
  <c r="I136" i="3"/>
  <c r="B137" i="3"/>
  <c r="I170" i="5"/>
  <c r="B171" i="5"/>
  <c r="I170" i="2" l="1"/>
  <c r="B174" i="2"/>
  <c r="B175" i="5"/>
  <c r="I171" i="5"/>
  <c r="B175" i="4"/>
  <c r="J171" i="4"/>
  <c r="J646" i="1"/>
  <c r="J649" i="1"/>
  <c r="J648" i="1"/>
  <c r="B656" i="1"/>
  <c r="J647" i="1"/>
  <c r="B141" i="3"/>
  <c r="I137" i="3"/>
  <c r="B175" i="2" l="1"/>
  <c r="I174" i="2"/>
  <c r="I141" i="3"/>
  <c r="B142" i="3"/>
  <c r="J657" i="1"/>
  <c r="J656" i="1"/>
  <c r="B661" i="1"/>
  <c r="J659" i="1"/>
  <c r="J658" i="1"/>
  <c r="J175" i="4"/>
  <c r="B176" i="4"/>
  <c r="B176" i="5"/>
  <c r="I175" i="5"/>
  <c r="B177" i="2" l="1"/>
  <c r="I175" i="2"/>
  <c r="B177" i="5"/>
  <c r="I176" i="5"/>
  <c r="I142" i="3"/>
  <c r="B146" i="3"/>
  <c r="B178" i="4"/>
  <c r="J176" i="4"/>
  <c r="J661" i="1"/>
  <c r="J664" i="1"/>
  <c r="J663" i="1"/>
  <c r="J662" i="1"/>
  <c r="B671" i="1"/>
  <c r="B178" i="2" l="1"/>
  <c r="I177" i="2"/>
  <c r="B147" i="3"/>
  <c r="I146" i="3"/>
  <c r="J672" i="1"/>
  <c r="J671" i="1"/>
  <c r="B676" i="1"/>
  <c r="J674" i="1"/>
  <c r="J673" i="1"/>
  <c r="J178" i="4"/>
  <c r="B179" i="4"/>
  <c r="J179" i="4" s="1"/>
  <c r="B178" i="5"/>
  <c r="I177" i="5"/>
  <c r="I178" i="2" l="1"/>
  <c r="I178" i="5"/>
  <c r="J676" i="1"/>
  <c r="J679" i="1"/>
  <c r="J678" i="1"/>
  <c r="J677" i="1"/>
  <c r="B686" i="1"/>
  <c r="B151" i="3"/>
  <c r="I147" i="3"/>
  <c r="X36" i="2" l="1"/>
  <c r="X34" i="2"/>
  <c r="X25" i="2"/>
  <c r="X24" i="2"/>
  <c r="X19" i="2"/>
  <c r="X16" i="2"/>
  <c r="X32" i="2"/>
  <c r="X27" i="2"/>
  <c r="X37" i="2"/>
  <c r="X33" i="2"/>
  <c r="X23" i="2"/>
  <c r="X18" i="2"/>
  <c r="X35" i="2"/>
  <c r="X22" i="2"/>
  <c r="X28" i="2"/>
  <c r="X26" i="2"/>
  <c r="X21" i="2"/>
  <c r="X29" i="2"/>
  <c r="X17" i="2"/>
  <c r="X31" i="2"/>
  <c r="X30" i="2"/>
  <c r="X20" i="2"/>
  <c r="I151" i="3"/>
  <c r="B152" i="3"/>
  <c r="J688" i="1"/>
  <c r="J686" i="1"/>
  <c r="B691" i="1"/>
  <c r="J689" i="1"/>
  <c r="J687" i="1"/>
  <c r="I152" i="3" l="1"/>
  <c r="B154" i="3"/>
  <c r="B701" i="1"/>
  <c r="J694" i="1"/>
  <c r="J692" i="1"/>
  <c r="J693" i="1"/>
  <c r="J691" i="1"/>
  <c r="J703" i="1" l="1"/>
  <c r="J701" i="1"/>
  <c r="J702" i="1"/>
  <c r="B706" i="1"/>
  <c r="J704" i="1"/>
  <c r="B155" i="3"/>
  <c r="I154" i="3"/>
  <c r="I155" i="3" l="1"/>
  <c r="J708" i="1"/>
  <c r="J706" i="1"/>
  <c r="B716" i="1"/>
  <c r="J709" i="1"/>
  <c r="J707" i="1"/>
  <c r="J719" i="1" l="1"/>
  <c r="J717" i="1"/>
  <c r="J718" i="1"/>
  <c r="J7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cakishule</author>
  </authors>
  <commentList>
    <comment ref="B543" authorId="0" shapeId="0" xr:uid="{00000000-0006-0000-0000-000001000000}">
      <text>
        <r>
          <rPr>
            <b/>
            <sz val="11"/>
            <color indexed="81"/>
            <rFont val="Tahoma"/>
            <family val="2"/>
          </rPr>
          <t>cakishule:</t>
        </r>
        <r>
          <rPr>
            <sz val="11"/>
            <color indexed="81"/>
            <rFont val="Tahoma"/>
            <family val="2"/>
          </rPr>
          <t xml:space="preserve">
Value-dated September 01, 2005</t>
        </r>
      </text>
    </comment>
    <comment ref="E549" authorId="0" shapeId="0" xr:uid="{00000000-0006-0000-0000-000002000000}">
      <text>
        <r>
          <rPr>
            <b/>
            <sz val="12"/>
            <color indexed="81"/>
            <rFont val="Tahoma"/>
            <family val="2"/>
          </rPr>
          <t>cakishule:</t>
        </r>
        <r>
          <rPr>
            <sz val="12"/>
            <color indexed="81"/>
            <rFont val="Tahoma"/>
            <family val="2"/>
          </rPr>
          <t xml:space="preserve">
Special issue maturity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BOU</author>
    <author>cakishule</author>
    <author>lkatusiime</author>
    <author>ematovu</author>
    <author>gainomugisha</author>
    <author>pnabachwa</author>
    <author>dkrubatsimbira</author>
  </authors>
  <commentList>
    <comment ref="O5" authorId="0" shapeId="0" xr:uid="{00000000-0006-0000-0100-000001000000}">
      <text>
        <r>
          <rPr>
            <b/>
            <sz val="8"/>
            <color indexed="81"/>
            <rFont val="Tahoma"/>
            <family val="2"/>
          </rPr>
          <t xml:space="preserve">BOU:
</t>
        </r>
        <r>
          <rPr>
            <b/>
            <sz val="10"/>
            <color indexed="81"/>
            <rFont val="Tahoma"/>
            <family val="2"/>
          </rPr>
          <t>Cost value divided by face value of issues</t>
        </r>
      </text>
    </comment>
    <comment ref="J731" authorId="0" shapeId="0" xr:uid="{00000000-0006-0000-0100-000002000000}">
      <text>
        <r>
          <rPr>
            <b/>
            <sz val="8"/>
            <color indexed="81"/>
            <rFont val="Tahoma"/>
            <family val="2"/>
          </rPr>
          <t>BOU:</t>
        </r>
        <r>
          <rPr>
            <sz val="8"/>
            <color indexed="81"/>
            <rFont val="Tahoma"/>
            <family val="2"/>
          </rPr>
          <t xml:space="preserve">
</t>
        </r>
        <r>
          <rPr>
            <sz val="9"/>
            <color indexed="81"/>
            <rFont val="Tahoma"/>
            <family val="2"/>
          </rPr>
          <t>Please check out these dates</t>
        </r>
      </text>
    </comment>
    <comment ref="J736" authorId="0" shapeId="0" xr:uid="{00000000-0006-0000-0100-000003000000}">
      <text>
        <r>
          <rPr>
            <b/>
            <sz val="8"/>
            <color indexed="81"/>
            <rFont val="Tahoma"/>
            <family val="2"/>
          </rPr>
          <t>BOU:</t>
        </r>
        <r>
          <rPr>
            <sz val="8"/>
            <color indexed="81"/>
            <rFont val="Tahoma"/>
            <family val="2"/>
          </rPr>
          <t xml:space="preserve">
</t>
        </r>
        <r>
          <rPr>
            <sz val="9"/>
            <color indexed="81"/>
            <rFont val="Tahoma"/>
            <family val="2"/>
          </rPr>
          <t>Please check out these dates</t>
        </r>
      </text>
    </comment>
    <comment ref="A1001" authorId="1" shapeId="0" xr:uid="{00000000-0006-0000-0100-000004000000}">
      <text>
        <r>
          <rPr>
            <b/>
            <sz val="8"/>
            <color indexed="81"/>
            <rFont val="Tahoma"/>
            <family val="2"/>
          </rPr>
          <t>cakishule:</t>
        </r>
        <r>
          <rPr>
            <sz val="8"/>
            <color indexed="81"/>
            <rFont val="Tahoma"/>
            <family val="2"/>
          </rPr>
          <t xml:space="preserve">
</t>
        </r>
        <r>
          <rPr>
            <sz val="10"/>
            <color indexed="81"/>
            <rFont val="Tahoma"/>
            <family val="2"/>
          </rPr>
          <t>First auction in which the 273-day paper was discontinued.</t>
        </r>
        <r>
          <rPr>
            <sz val="8"/>
            <color indexed="81"/>
            <rFont val="Tahoma"/>
            <family val="2"/>
          </rPr>
          <t xml:space="preserve">
</t>
        </r>
      </text>
    </comment>
    <comment ref="A1217" authorId="2" shapeId="0" xr:uid="{00000000-0006-0000-0100-000005000000}">
      <text>
        <r>
          <rPr>
            <b/>
            <sz val="8"/>
            <color indexed="81"/>
            <rFont val="Tahoma"/>
            <family val="2"/>
          </rPr>
          <t>lkatusiime:</t>
        </r>
        <r>
          <rPr>
            <sz val="8"/>
            <color indexed="81"/>
            <rFont val="Tahoma"/>
            <family val="2"/>
          </rPr>
          <t xml:space="preserve">
</t>
        </r>
        <r>
          <rPr>
            <sz val="12"/>
            <color indexed="81"/>
            <rFont val="Tahoma"/>
            <family val="2"/>
          </rPr>
          <t>Failure to settle Collateral</t>
        </r>
      </text>
    </comment>
    <comment ref="A1219" authorId="2" shapeId="0" xr:uid="{00000000-0006-0000-0100-000006000000}">
      <text>
        <r>
          <rPr>
            <b/>
            <sz val="8"/>
            <color indexed="81"/>
            <rFont val="Tahoma"/>
            <family val="2"/>
          </rPr>
          <t>lkatusiime:</t>
        </r>
        <r>
          <rPr>
            <sz val="8"/>
            <color indexed="81"/>
            <rFont val="Tahoma"/>
            <family val="2"/>
          </rPr>
          <t xml:space="preserve">
Auction 644  and 645 are one and the same. As a result of a system problem with the Cds, Noah the MIS manager had to  cancel Auction 644 on the system. So though invitations to the Auctions had been tenederred  under 644, the the results were recorded on Auction no. 645</t>
        </r>
      </text>
    </comment>
    <comment ref="A1255" authorId="2" shapeId="0" xr:uid="{00000000-0006-0000-0100-000007000000}">
      <text>
        <r>
          <rPr>
            <b/>
            <sz val="8"/>
            <color indexed="81"/>
            <rFont val="Tahoma"/>
            <family val="2"/>
          </rPr>
          <t>lkatusiime:</t>
        </r>
        <r>
          <rPr>
            <sz val="8"/>
            <color indexed="81"/>
            <rFont val="Tahoma"/>
            <family val="2"/>
          </rPr>
          <t xml:space="preserve">
</t>
        </r>
        <r>
          <rPr>
            <sz val="11"/>
            <color indexed="81"/>
            <rFont val="Tahoma"/>
            <family val="2"/>
          </rPr>
          <t>Failure to settle Collateral</t>
        </r>
      </text>
    </comment>
    <comment ref="A1269" authorId="2" shapeId="0" xr:uid="{00000000-0006-0000-0100-000008000000}">
      <text>
        <r>
          <rPr>
            <b/>
            <sz val="8"/>
            <color indexed="81"/>
            <rFont val="Tahoma"/>
            <family val="2"/>
          </rPr>
          <t>lkatusiime:</t>
        </r>
        <r>
          <rPr>
            <sz val="8"/>
            <color indexed="81"/>
            <rFont val="Tahoma"/>
            <family val="2"/>
          </rPr>
          <t xml:space="preserve">
Auction No. 654 Was for Repos- 50bn to mature in 2007</t>
        </r>
      </text>
    </comment>
    <comment ref="A1297" authorId="1" shapeId="0" xr:uid="{00000000-0006-0000-0100-000009000000}">
      <text>
        <r>
          <rPr>
            <b/>
            <sz val="10"/>
            <color indexed="81"/>
            <rFont val="Tahoma"/>
            <family val="2"/>
          </rPr>
          <t>cakishule:</t>
        </r>
        <r>
          <rPr>
            <sz val="10"/>
            <color indexed="81"/>
            <rFont val="Tahoma"/>
            <family val="2"/>
          </rPr>
          <t xml:space="preserve">
Failure to settle collateral</t>
        </r>
      </text>
    </comment>
    <comment ref="A1315" authorId="2" shapeId="0" xr:uid="{00000000-0006-0000-0100-00000A000000}">
      <text>
        <r>
          <rPr>
            <b/>
            <sz val="8"/>
            <color indexed="81"/>
            <rFont val="Tahoma"/>
            <family val="2"/>
          </rPr>
          <t>lkatusiime:</t>
        </r>
        <r>
          <rPr>
            <sz val="12"/>
            <color indexed="81"/>
            <rFont val="Tahoma"/>
            <family val="2"/>
          </rPr>
          <t xml:space="preserve">
Auction for issue of 
TB securities for  repos</t>
        </r>
      </text>
    </comment>
    <comment ref="A1343" authorId="2" shapeId="0" xr:uid="{00000000-0006-0000-0100-00000B000000}">
      <text>
        <r>
          <rPr>
            <b/>
            <sz val="9"/>
            <color indexed="81"/>
            <rFont val="Tahoma"/>
            <family val="2"/>
          </rPr>
          <t>lkatusiime:</t>
        </r>
        <r>
          <rPr>
            <sz val="9"/>
            <color indexed="81"/>
            <rFont val="Tahoma"/>
            <family val="2"/>
          </rPr>
          <t xml:space="preserve">
Auction 670 was a non market Auction with Stanbic Bank</t>
        </r>
      </text>
    </comment>
    <comment ref="A1349" authorId="2" shapeId="0" xr:uid="{00000000-0006-0000-0100-00000C000000}">
      <text>
        <r>
          <rPr>
            <b/>
            <sz val="8"/>
            <color indexed="81"/>
            <rFont val="Tahoma"/>
            <family val="2"/>
          </rPr>
          <t>lkatusiime:</t>
        </r>
        <r>
          <rPr>
            <sz val="8"/>
            <color indexed="81"/>
            <rFont val="Tahoma"/>
            <family val="2"/>
          </rPr>
          <t xml:space="preserve">
Auction 672 and 673 were non market auctions while auction  674 was for tbils for Repos</t>
        </r>
      </text>
    </comment>
    <comment ref="A1377" authorId="2" shapeId="0" xr:uid="{00000000-0006-0000-0100-00000D000000}">
      <text>
        <r>
          <rPr>
            <b/>
            <sz val="8"/>
            <color indexed="81"/>
            <rFont val="Tahoma"/>
            <family val="2"/>
          </rPr>
          <t>lkatusiime:</t>
        </r>
        <r>
          <rPr>
            <sz val="8"/>
            <color indexed="81"/>
            <rFont val="Tahoma"/>
            <family val="2"/>
          </rPr>
          <t xml:space="preserve">
</t>
        </r>
        <r>
          <rPr>
            <sz val="12"/>
            <color indexed="81"/>
            <rFont val="Tahoma"/>
            <family val="2"/>
          </rPr>
          <t>Failure to settle collateral</t>
        </r>
      </text>
    </comment>
    <comment ref="A1425" authorId="2" shapeId="0" xr:uid="{00000000-0006-0000-0100-00000E000000}">
      <text>
        <r>
          <rPr>
            <b/>
            <sz val="8"/>
            <color indexed="81"/>
            <rFont val="Tahoma"/>
            <family val="2"/>
          </rPr>
          <t>lkatusiime:</t>
        </r>
        <r>
          <rPr>
            <sz val="8"/>
            <color indexed="81"/>
            <rFont val="Tahoma"/>
            <family val="2"/>
          </rPr>
          <t xml:space="preserve">
</t>
        </r>
        <r>
          <rPr>
            <sz val="12"/>
            <color indexed="81"/>
            <rFont val="Tahoma"/>
            <family val="2"/>
          </rPr>
          <t>Failure to settle collateral</t>
        </r>
      </text>
    </comment>
    <comment ref="B1427" authorId="1" shapeId="0" xr:uid="{00000000-0006-0000-0100-00000F000000}">
      <text>
        <r>
          <rPr>
            <b/>
            <sz val="10"/>
            <color indexed="81"/>
            <rFont val="Tahoma"/>
            <family val="2"/>
          </rPr>
          <t>cakishule:</t>
        </r>
        <r>
          <rPr>
            <sz val="10"/>
            <color indexed="81"/>
            <rFont val="Tahoma"/>
            <family val="2"/>
          </rPr>
          <t xml:space="preserve">
Auction was actually done on the 21st and value-dated same day due to CHOGM holidays, but inputed in the CDS as 20th to allow for same day value. This affects the maturity days (will fall on Wenesdays, and not the traditional Thursdays).</t>
        </r>
      </text>
    </comment>
    <comment ref="A1436" authorId="2" shapeId="0" xr:uid="{00000000-0006-0000-0100-000010000000}">
      <text>
        <r>
          <rPr>
            <b/>
            <sz val="11"/>
            <color indexed="81"/>
            <rFont val="Tahoma"/>
            <family val="2"/>
          </rPr>
          <t>lkatusiime:</t>
        </r>
        <r>
          <rPr>
            <sz val="11"/>
            <color indexed="81"/>
            <rFont val="Tahoma"/>
            <family val="2"/>
          </rPr>
          <t xml:space="preserve">
auction  695  was a roll over for tbils for Repos</t>
        </r>
      </text>
    </comment>
    <comment ref="A1458" authorId="2" shapeId="0" xr:uid="{00000000-0006-0000-0100-000011000000}">
      <text>
        <r>
          <rPr>
            <b/>
            <sz val="8"/>
            <color indexed="81"/>
            <rFont val="Tahoma"/>
            <family val="2"/>
          </rPr>
          <t>lkatusiime:</t>
        </r>
        <r>
          <rPr>
            <sz val="8"/>
            <color indexed="81"/>
            <rFont val="Tahoma"/>
            <family val="2"/>
          </rPr>
          <t xml:space="preserve">
Failure to settle collateral</t>
        </r>
      </text>
    </comment>
    <comment ref="A1480" authorId="2" shapeId="0" xr:uid="{00000000-0006-0000-0100-000012000000}">
      <text>
        <r>
          <rPr>
            <b/>
            <sz val="8"/>
            <color indexed="81"/>
            <rFont val="Tahoma"/>
            <family val="2"/>
          </rPr>
          <t>lkatusiime:</t>
        </r>
        <r>
          <rPr>
            <sz val="8"/>
            <color indexed="81"/>
            <rFont val="Tahoma"/>
            <family val="2"/>
          </rPr>
          <t xml:space="preserve">
</t>
        </r>
        <r>
          <rPr>
            <sz val="10"/>
            <color indexed="81"/>
            <rFont val="Tahoma"/>
            <family val="2"/>
          </rPr>
          <t xml:space="preserve">Auction NO.  704  was issue of TBILS for Reppos 19 March </t>
        </r>
      </text>
    </comment>
    <comment ref="B1500" authorId="3" shapeId="0" xr:uid="{00000000-0006-0000-0100-000013000000}">
      <text>
        <r>
          <rPr>
            <b/>
            <sz val="8"/>
            <color indexed="81"/>
            <rFont val="Tahoma"/>
            <family val="2"/>
          </rPr>
          <t>ematovu:</t>
        </r>
        <r>
          <rPr>
            <sz val="8"/>
            <color indexed="81"/>
            <rFont val="Tahoma"/>
            <family val="2"/>
          </rPr>
          <t xml:space="preserve">
Failure to settle collateral</t>
        </r>
      </text>
    </comment>
    <comment ref="B1535" authorId="1" shapeId="0" xr:uid="{00000000-0006-0000-0100-000014000000}">
      <text>
        <r>
          <rPr>
            <sz val="10"/>
            <color indexed="81"/>
            <rFont val="Tahoma"/>
            <family val="2"/>
          </rPr>
          <t>Failure-To-Settle Collateral</t>
        </r>
      </text>
    </comment>
    <comment ref="A1537" authorId="2" shapeId="0" xr:uid="{00000000-0006-0000-0100-000015000000}">
      <text>
        <r>
          <rPr>
            <b/>
            <sz val="8"/>
            <color indexed="81"/>
            <rFont val="Tahoma"/>
            <family val="2"/>
          </rPr>
          <t>lkatusiime:</t>
        </r>
        <r>
          <rPr>
            <sz val="8"/>
            <color indexed="81"/>
            <rFont val="Tahoma"/>
            <family val="2"/>
          </rPr>
          <t xml:space="preserve">
Auctions 714 and 715</t>
        </r>
      </text>
    </comment>
    <comment ref="E1561" authorId="4" shapeId="0" xr:uid="{00000000-0006-0000-0100-000016000000}">
      <text>
        <r>
          <rPr>
            <sz val="9"/>
            <color indexed="81"/>
            <rFont val="Tahoma"/>
            <family val="2"/>
          </rPr>
          <t>unauctioned amt of Shs.3,019,600,000</t>
        </r>
        <r>
          <rPr>
            <sz val="8"/>
            <color indexed="81"/>
            <rFont val="Tahoma"/>
            <family val="2"/>
          </rPr>
          <t xml:space="preserve">
</t>
        </r>
      </text>
    </comment>
    <comment ref="E1563" authorId="4" shapeId="0" xr:uid="{00000000-0006-0000-0100-000017000000}">
      <text>
        <r>
          <rPr>
            <sz val="9"/>
            <color indexed="81"/>
            <rFont val="Tahoma"/>
            <family val="2"/>
          </rPr>
          <t>unauctioned amt of Shs. 3,654,400,000</t>
        </r>
      </text>
    </comment>
    <comment ref="A1587" authorId="2" shapeId="0" xr:uid="{00000000-0006-0000-0100-000018000000}">
      <text>
        <r>
          <rPr>
            <b/>
            <sz val="8"/>
            <color indexed="81"/>
            <rFont val="Tahoma"/>
            <family val="2"/>
          </rPr>
          <t>lkatusiime:</t>
        </r>
        <r>
          <rPr>
            <sz val="8"/>
            <color indexed="81"/>
            <rFont val="Tahoma"/>
            <family val="2"/>
          </rPr>
          <t xml:space="preserve">
Auction 725 in house Auction Tbill Auction for REPOS</t>
        </r>
      </text>
    </comment>
    <comment ref="A1626" authorId="5" shapeId="0" xr:uid="{00000000-0006-0000-0100-000019000000}">
      <text>
        <r>
          <rPr>
            <b/>
            <sz val="8"/>
            <color indexed="81"/>
            <rFont val="Tahoma"/>
            <family val="2"/>
          </rPr>
          <t>pnabachwa:</t>
        </r>
        <r>
          <rPr>
            <sz val="8"/>
            <color indexed="81"/>
            <rFont val="Tahoma"/>
            <family val="2"/>
          </rPr>
          <t xml:space="preserve">
AUCTION 733 WAS A NON-MARKET</t>
        </r>
      </text>
    </comment>
    <comment ref="A1656" authorId="5" shapeId="0" xr:uid="{00000000-0006-0000-0100-00001A000000}">
      <text>
        <r>
          <rPr>
            <b/>
            <sz val="8"/>
            <color indexed="81"/>
            <rFont val="Tahoma"/>
            <family val="2"/>
          </rPr>
          <t>pnabachwa:</t>
        </r>
        <r>
          <rPr>
            <sz val="8"/>
            <color indexed="81"/>
            <rFont val="Tahoma"/>
            <family val="2"/>
          </rPr>
          <t xml:space="preserve">
747 was a non market auction</t>
        </r>
      </text>
    </comment>
    <comment ref="A1681" authorId="5" shapeId="0" xr:uid="{00000000-0006-0000-0100-00001B000000}">
      <text>
        <r>
          <rPr>
            <b/>
            <sz val="8"/>
            <color indexed="81"/>
            <rFont val="Tahoma"/>
            <family val="2"/>
          </rPr>
          <t>pnabachwa:</t>
        </r>
        <r>
          <rPr>
            <sz val="8"/>
            <color indexed="81"/>
            <rFont val="Tahoma"/>
            <family val="2"/>
          </rPr>
          <t xml:space="preserve">
FAILURE TO SETTLE COLLATERAL
</t>
        </r>
      </text>
    </comment>
    <comment ref="A1719" authorId="2" shapeId="0" xr:uid="{00000000-0006-0000-0100-00001C000000}">
      <text>
        <r>
          <rPr>
            <b/>
            <sz val="12"/>
            <color indexed="81"/>
            <rFont val="Tahoma"/>
            <family val="2"/>
          </rPr>
          <t>lkatusiime:</t>
        </r>
        <r>
          <rPr>
            <sz val="12"/>
            <color indexed="81"/>
            <rFont val="Tahoma"/>
            <family val="2"/>
          </rPr>
          <t xml:space="preserve">
</t>
        </r>
        <r>
          <rPr>
            <sz val="11"/>
            <color indexed="81"/>
            <rFont val="Tahoma"/>
            <family val="2"/>
          </rPr>
          <t>FAILURE TO SETTLE COLLATERAL</t>
        </r>
      </text>
    </comment>
    <comment ref="A1765" authorId="5" shapeId="0" xr:uid="{00000000-0006-0000-0100-00001D000000}">
      <text>
        <r>
          <rPr>
            <b/>
            <sz val="8"/>
            <color indexed="81"/>
            <rFont val="Tahoma"/>
            <family val="2"/>
          </rPr>
          <t>pnabachwa:</t>
        </r>
        <r>
          <rPr>
            <sz val="8"/>
            <color indexed="81"/>
            <rFont val="Tahoma"/>
            <family val="2"/>
          </rPr>
          <t xml:space="preserve">
FAILURE TO SETTLE COLLATERAL
</t>
        </r>
      </text>
    </comment>
    <comment ref="A1767" authorId="5" shapeId="0" xr:uid="{00000000-0006-0000-0100-00001E000000}">
      <text>
        <r>
          <rPr>
            <b/>
            <sz val="8"/>
            <color indexed="81"/>
            <rFont val="Tahoma"/>
            <family val="2"/>
          </rPr>
          <t>pnabachwa:</t>
        </r>
        <r>
          <rPr>
            <sz val="8"/>
            <color indexed="81"/>
            <rFont val="Tahoma"/>
            <family val="2"/>
          </rPr>
          <t xml:space="preserve">
WAS ALSO CALLED NO. 78 BY FINANCIAL MARKETS
</t>
        </r>
      </text>
    </comment>
    <comment ref="A1783" authorId="5" shapeId="0" xr:uid="{00000000-0006-0000-0100-00001F000000}">
      <text>
        <r>
          <rPr>
            <b/>
            <sz val="8"/>
            <color indexed="81"/>
            <rFont val="Tahoma"/>
            <family val="2"/>
          </rPr>
          <t>pnabachwa:</t>
        </r>
        <r>
          <rPr>
            <sz val="8"/>
            <color indexed="81"/>
            <rFont val="Tahoma"/>
            <family val="2"/>
          </rPr>
          <t xml:space="preserve">
769 was a roll-over of a repo</t>
        </r>
      </text>
    </comment>
    <comment ref="A1803" authorId="5" shapeId="0" xr:uid="{00000000-0006-0000-0100-000020000000}">
      <text>
        <r>
          <rPr>
            <b/>
            <sz val="8"/>
            <color indexed="81"/>
            <rFont val="Tahoma"/>
            <family val="2"/>
          </rPr>
          <t>pnabachwa:</t>
        </r>
        <r>
          <rPr>
            <sz val="8"/>
            <color indexed="81"/>
            <rFont val="Tahoma"/>
            <family val="2"/>
          </rPr>
          <t xml:space="preserve">
FAILURE TO SETTLE COLLATERAL
</t>
        </r>
      </text>
    </comment>
    <comment ref="A1845" authorId="5" shapeId="0" xr:uid="{00000000-0006-0000-0100-000021000000}">
      <text>
        <r>
          <rPr>
            <b/>
            <sz val="8"/>
            <color indexed="81"/>
            <rFont val="Tahoma"/>
            <family val="2"/>
          </rPr>
          <t>pnabachwa:</t>
        </r>
        <r>
          <rPr>
            <sz val="8"/>
            <color indexed="81"/>
            <rFont val="Tahoma"/>
            <family val="2"/>
          </rPr>
          <t xml:space="preserve">
FAILURE TO SETTLE COLLATERAL
</t>
        </r>
      </text>
    </comment>
    <comment ref="A1883" authorId="5" shapeId="0" xr:uid="{00000000-0006-0000-0100-000022000000}">
      <text>
        <r>
          <rPr>
            <b/>
            <sz val="8"/>
            <color indexed="81"/>
            <rFont val="Tahoma"/>
            <family val="2"/>
          </rPr>
          <t>pnabachwa:</t>
        </r>
        <r>
          <rPr>
            <sz val="8"/>
            <color indexed="81"/>
            <rFont val="Tahoma"/>
            <family val="2"/>
          </rPr>
          <t xml:space="preserve">
FAILURE TO SETTLE COLLATERAL
</t>
        </r>
      </text>
    </comment>
    <comment ref="A1921" authorId="5" shapeId="0" xr:uid="{00000000-0006-0000-0100-000023000000}">
      <text>
        <r>
          <rPr>
            <b/>
            <sz val="8"/>
            <color indexed="81"/>
            <rFont val="Tahoma"/>
            <family val="2"/>
          </rPr>
          <t>jkassami:</t>
        </r>
        <r>
          <rPr>
            <sz val="8"/>
            <color indexed="81"/>
            <rFont val="Tahoma"/>
            <family val="2"/>
          </rPr>
          <t xml:space="preserve">
FAILURE TO SETTLE COLLATERAL
</t>
        </r>
      </text>
    </comment>
    <comment ref="A1962" authorId="5" shapeId="0" xr:uid="{00000000-0006-0000-0100-000024000000}">
      <text>
        <r>
          <rPr>
            <b/>
            <sz val="8"/>
            <color indexed="81"/>
            <rFont val="Tahoma"/>
            <family val="2"/>
          </rPr>
          <t>jkassami:</t>
        </r>
        <r>
          <rPr>
            <sz val="8"/>
            <color indexed="81"/>
            <rFont val="Tahoma"/>
            <family val="2"/>
          </rPr>
          <t xml:space="preserve">
FAILURE TO SETTLE COLLATERAL
</t>
        </r>
      </text>
    </comment>
    <comment ref="E2033" authorId="6" shapeId="0" xr:uid="{00000000-0006-0000-0100-000025000000}">
      <text>
        <r>
          <rPr>
            <b/>
            <sz val="8"/>
            <color indexed="81"/>
            <rFont val="Tahoma"/>
            <family val="2"/>
          </rPr>
          <t>dkrubatsimbira:</t>
        </r>
        <r>
          <rPr>
            <sz val="8"/>
            <color indexed="81"/>
            <rFont val="Tahoma"/>
            <family val="2"/>
          </rPr>
          <t xml:space="preserve">
</t>
        </r>
        <r>
          <rPr>
            <sz val="8"/>
            <color indexed="81"/>
            <rFont val="Tahoma"/>
            <family val="2"/>
          </rPr>
          <t>Check the press release and  bid list for the 91 day.  The results of the auction are misleading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BOU</author>
    <author>lkatusiime</author>
    <author>cakishule</author>
    <author>gainomugisha</author>
    <author>pnabachwa</author>
  </authors>
  <commentList>
    <comment ref="I161" authorId="0" shapeId="0" xr:uid="{00000000-0006-0000-0200-000001000000}">
      <text>
        <r>
          <rPr>
            <b/>
            <sz val="8"/>
            <color indexed="81"/>
            <rFont val="Tahoma"/>
            <family val="2"/>
          </rPr>
          <t>BOU:</t>
        </r>
        <r>
          <rPr>
            <sz val="8"/>
            <color indexed="81"/>
            <rFont val="Tahoma"/>
            <family val="2"/>
          </rPr>
          <t xml:space="preserve">
</t>
        </r>
        <r>
          <rPr>
            <sz val="9"/>
            <color indexed="81"/>
            <rFont val="Tahoma"/>
            <family val="2"/>
          </rPr>
          <t>Please check out these dates</t>
        </r>
      </text>
    </comment>
    <comment ref="A268" authorId="1" shapeId="0" xr:uid="{00000000-0006-0000-0200-000002000000}">
      <text>
        <r>
          <rPr>
            <b/>
            <sz val="8"/>
            <color indexed="81"/>
            <rFont val="Tahoma"/>
            <family val="2"/>
          </rPr>
          <t>lkatusiime:</t>
        </r>
        <r>
          <rPr>
            <sz val="8"/>
            <color indexed="81"/>
            <rFont val="Tahoma"/>
            <family val="2"/>
          </rPr>
          <t xml:space="preserve">
</t>
        </r>
        <r>
          <rPr>
            <sz val="12"/>
            <color indexed="81"/>
            <rFont val="Tahoma"/>
            <family val="2"/>
          </rPr>
          <t>Failure to settle Collateral</t>
        </r>
      </text>
    </comment>
    <comment ref="A279" authorId="1" shapeId="0" xr:uid="{00000000-0006-0000-0200-000003000000}">
      <text>
        <r>
          <rPr>
            <b/>
            <sz val="8"/>
            <color indexed="81"/>
            <rFont val="Tahoma"/>
            <family val="2"/>
          </rPr>
          <t>lkatusiime:</t>
        </r>
        <r>
          <rPr>
            <sz val="8"/>
            <color indexed="81"/>
            <rFont val="Tahoma"/>
            <family val="2"/>
          </rPr>
          <t xml:space="preserve">
</t>
        </r>
        <r>
          <rPr>
            <sz val="11"/>
            <color indexed="81"/>
            <rFont val="Tahoma"/>
            <family val="2"/>
          </rPr>
          <t>Failure to settle Collateral</t>
        </r>
      </text>
    </comment>
    <comment ref="A290" authorId="2" shapeId="0" xr:uid="{00000000-0006-0000-0200-000004000000}">
      <text>
        <r>
          <rPr>
            <b/>
            <sz val="10"/>
            <color indexed="81"/>
            <rFont val="Tahoma"/>
            <family val="2"/>
          </rPr>
          <t>cakishule:</t>
        </r>
        <r>
          <rPr>
            <sz val="10"/>
            <color indexed="81"/>
            <rFont val="Tahoma"/>
            <family val="2"/>
          </rPr>
          <t xml:space="preserve">
Failure to settle collateral</t>
        </r>
      </text>
    </comment>
    <comment ref="A305" authorId="1" shapeId="0" xr:uid="{00000000-0006-0000-0200-000005000000}">
      <text>
        <r>
          <rPr>
            <b/>
            <sz val="8"/>
            <color indexed="81"/>
            <rFont val="Tahoma"/>
            <family val="2"/>
          </rPr>
          <t>lkatusiime:</t>
        </r>
        <r>
          <rPr>
            <sz val="8"/>
            <color indexed="81"/>
            <rFont val="Tahoma"/>
            <family val="2"/>
          </rPr>
          <t xml:space="preserve">
Auction 672 and 673 were non market auctions while auction  674 was for tbils for Repos</t>
        </r>
      </text>
    </comment>
    <comment ref="A312" authorId="1" shapeId="0" xr:uid="{00000000-0006-0000-0200-000006000000}">
      <text>
        <r>
          <rPr>
            <b/>
            <sz val="8"/>
            <color indexed="81"/>
            <rFont val="Tahoma"/>
            <family val="2"/>
          </rPr>
          <t>lkatusiime:</t>
        </r>
        <r>
          <rPr>
            <sz val="8"/>
            <color indexed="81"/>
            <rFont val="Tahoma"/>
            <family val="2"/>
          </rPr>
          <t xml:space="preserve">
</t>
        </r>
        <r>
          <rPr>
            <sz val="12"/>
            <color indexed="81"/>
            <rFont val="Tahoma"/>
            <family val="2"/>
          </rPr>
          <t>Failure to settle collateral</t>
        </r>
      </text>
    </comment>
    <comment ref="A323" authorId="1" shapeId="0" xr:uid="{00000000-0006-0000-0200-000007000000}">
      <text>
        <r>
          <rPr>
            <b/>
            <sz val="8"/>
            <color indexed="81"/>
            <rFont val="Tahoma"/>
            <family val="2"/>
          </rPr>
          <t>lkatusiime:</t>
        </r>
        <r>
          <rPr>
            <sz val="8"/>
            <color indexed="81"/>
            <rFont val="Tahoma"/>
            <family val="2"/>
          </rPr>
          <t xml:space="preserve">
</t>
        </r>
        <r>
          <rPr>
            <sz val="12"/>
            <color indexed="81"/>
            <rFont val="Tahoma"/>
            <family val="2"/>
          </rPr>
          <t>Failure to settle collateral</t>
        </r>
      </text>
    </comment>
    <comment ref="A331" authorId="1" shapeId="0" xr:uid="{00000000-0006-0000-0200-000008000000}">
      <text>
        <r>
          <rPr>
            <b/>
            <sz val="8"/>
            <color indexed="81"/>
            <rFont val="Tahoma"/>
            <family val="2"/>
          </rPr>
          <t>lkatusiime:</t>
        </r>
        <r>
          <rPr>
            <sz val="8"/>
            <color indexed="81"/>
            <rFont val="Tahoma"/>
            <family val="2"/>
          </rPr>
          <t xml:space="preserve">
Failure to settle collateral</t>
        </r>
      </text>
    </comment>
    <comment ref="B352" authorId="2" shapeId="0" xr:uid="{00000000-0006-0000-0200-000009000000}">
      <text>
        <r>
          <rPr>
            <sz val="10"/>
            <color indexed="81"/>
            <rFont val="Tahoma"/>
            <family val="2"/>
          </rPr>
          <t>Failure-To-Settle Collateral</t>
        </r>
      </text>
    </comment>
    <comment ref="D358" authorId="3" shapeId="0" xr:uid="{00000000-0006-0000-0200-00000A000000}">
      <text>
        <r>
          <rPr>
            <sz val="9"/>
            <color indexed="81"/>
            <rFont val="Tahoma"/>
            <family val="2"/>
          </rPr>
          <t>unauctioned amt of Shs.3,019,600,000</t>
        </r>
        <r>
          <rPr>
            <sz val="8"/>
            <color indexed="81"/>
            <rFont val="Tahoma"/>
            <family val="2"/>
          </rPr>
          <t xml:space="preserve">
</t>
        </r>
      </text>
    </comment>
    <comment ref="A365" authorId="1" shapeId="0" xr:uid="{00000000-0006-0000-0200-00000B000000}">
      <text>
        <r>
          <rPr>
            <b/>
            <sz val="8"/>
            <color indexed="81"/>
            <rFont val="Tahoma"/>
            <family val="2"/>
          </rPr>
          <t>lkatusiime:</t>
        </r>
        <r>
          <rPr>
            <sz val="8"/>
            <color indexed="81"/>
            <rFont val="Tahoma"/>
            <family val="2"/>
          </rPr>
          <t xml:space="preserve">
Auction 725 in house Auction Tbill Auction for REPOS</t>
        </r>
      </text>
    </comment>
    <comment ref="A375" authorId="4" shapeId="0" xr:uid="{00000000-0006-0000-0200-00000C000000}">
      <text>
        <r>
          <rPr>
            <b/>
            <sz val="8"/>
            <color indexed="81"/>
            <rFont val="Tahoma"/>
            <family val="2"/>
          </rPr>
          <t>pnabachwa:</t>
        </r>
        <r>
          <rPr>
            <sz val="8"/>
            <color indexed="81"/>
            <rFont val="Tahoma"/>
            <family val="2"/>
          </rPr>
          <t xml:space="preserve">
AUCTION 733 WAS A NON-MARKET
</t>
        </r>
      </text>
    </comment>
    <comment ref="A378" authorId="4" shapeId="0" xr:uid="{00000000-0006-0000-0200-00000D000000}">
      <text>
        <r>
          <rPr>
            <b/>
            <sz val="8"/>
            <color indexed="81"/>
            <rFont val="Tahoma"/>
            <family val="2"/>
          </rPr>
          <t>pnabachwa:</t>
        </r>
        <r>
          <rPr>
            <sz val="8"/>
            <color indexed="81"/>
            <rFont val="Tahoma"/>
            <family val="2"/>
          </rPr>
          <t xml:space="preserve">
Failure to settle collateral</t>
        </r>
      </text>
    </comment>
    <comment ref="A383" authorId="4" shapeId="0" xr:uid="{00000000-0006-0000-0200-00000E000000}">
      <text>
        <r>
          <rPr>
            <b/>
            <sz val="8"/>
            <color indexed="81"/>
            <rFont val="Tahoma"/>
            <family val="2"/>
          </rPr>
          <t>pnabachwa:</t>
        </r>
        <r>
          <rPr>
            <sz val="8"/>
            <color indexed="81"/>
            <rFont val="Tahoma"/>
            <family val="2"/>
          </rPr>
          <t xml:space="preserve">
744 was a non-market auction
</t>
        </r>
      </text>
    </comment>
    <comment ref="A389" authorId="4" shapeId="0" xr:uid="{00000000-0006-0000-0200-00000F000000}">
      <text>
        <r>
          <rPr>
            <b/>
            <sz val="8"/>
            <color indexed="81"/>
            <rFont val="Tahoma"/>
            <family val="2"/>
          </rPr>
          <t>pnabachwa:</t>
        </r>
        <r>
          <rPr>
            <sz val="8"/>
            <color indexed="81"/>
            <rFont val="Tahoma"/>
            <family val="2"/>
          </rPr>
          <t xml:space="preserve">
FAILURE TO SETTLE COLLATERAL
</t>
        </r>
      </text>
    </comment>
    <comment ref="A399" authorId="1" shapeId="0" xr:uid="{00000000-0006-0000-0200-000010000000}">
      <text>
        <r>
          <rPr>
            <b/>
            <sz val="12"/>
            <color indexed="81"/>
            <rFont val="Tahoma"/>
            <family val="2"/>
          </rPr>
          <t>lkatusiime:</t>
        </r>
        <r>
          <rPr>
            <sz val="12"/>
            <color indexed="81"/>
            <rFont val="Tahoma"/>
            <family val="2"/>
          </rPr>
          <t xml:space="preserve">
</t>
        </r>
        <r>
          <rPr>
            <sz val="11"/>
            <color indexed="81"/>
            <rFont val="Tahoma"/>
            <family val="2"/>
          </rPr>
          <t>FAILURE TO SETTLE COLLATERAL</t>
        </r>
      </text>
    </comment>
    <comment ref="A429" authorId="4" shapeId="0" xr:uid="{00000000-0006-0000-0200-000011000000}">
      <text>
        <r>
          <rPr>
            <b/>
            <sz val="8"/>
            <color indexed="81"/>
            <rFont val="Tahoma"/>
            <family val="2"/>
          </rPr>
          <t>pnabachwa:</t>
        </r>
        <r>
          <rPr>
            <sz val="8"/>
            <color indexed="81"/>
            <rFont val="Tahoma"/>
            <family val="2"/>
          </rPr>
          <t xml:space="preserve">
FAILURE TO SETTLE COLLATERAL
</t>
        </r>
      </text>
    </comment>
    <comment ref="A443" authorId="4" shapeId="0" xr:uid="{00000000-0006-0000-0200-000012000000}">
      <text>
        <r>
          <rPr>
            <b/>
            <sz val="8"/>
            <color indexed="81"/>
            <rFont val="Tahoma"/>
            <family val="2"/>
          </rPr>
          <t>pnabachwa:</t>
        </r>
        <r>
          <rPr>
            <sz val="8"/>
            <color indexed="81"/>
            <rFont val="Tahoma"/>
            <family val="2"/>
          </rPr>
          <t xml:space="preserve">
FAILURE TO SETTLE COLLATERAL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lkatusiime</author>
    <author>pnabachwa</author>
  </authors>
  <commentList>
    <comment ref="A321" authorId="0" shapeId="0" xr:uid="{00000000-0006-0000-0300-000001000000}">
      <text>
        <r>
          <rPr>
            <b/>
            <sz val="8"/>
            <color indexed="81"/>
            <rFont val="Tahoma"/>
            <family val="2"/>
          </rPr>
          <t>lkatusiime:</t>
        </r>
        <r>
          <rPr>
            <sz val="8"/>
            <color indexed="81"/>
            <rFont val="Tahoma"/>
            <family val="2"/>
          </rPr>
          <t xml:space="preserve">
Auction 672 and 673 were non market auctions while auction  674 was for tbils for Repos</t>
        </r>
      </text>
    </comment>
    <comment ref="A374" authorId="0" shapeId="0" xr:uid="{00000000-0006-0000-0300-000002000000}">
      <text>
        <r>
          <rPr>
            <b/>
            <sz val="8"/>
            <color indexed="81"/>
            <rFont val="Tahoma"/>
            <family val="2"/>
          </rPr>
          <t>lkatusiime:</t>
        </r>
        <r>
          <rPr>
            <sz val="8"/>
            <color indexed="81"/>
            <rFont val="Tahoma"/>
            <family val="2"/>
          </rPr>
          <t xml:space="preserve">
Auction 725 in house Auction Tbill Auction for REPOS</t>
        </r>
      </text>
    </comment>
    <comment ref="A383" authorId="1" shapeId="0" xr:uid="{00000000-0006-0000-0300-000003000000}">
      <text>
        <r>
          <rPr>
            <b/>
            <sz val="8"/>
            <color indexed="81"/>
            <rFont val="Tahoma"/>
            <family val="2"/>
          </rPr>
          <t>pnabachwa:</t>
        </r>
        <r>
          <rPr>
            <sz val="8"/>
            <color indexed="81"/>
            <rFont val="Tahoma"/>
            <family val="2"/>
          </rPr>
          <t xml:space="preserve">
AUCTION 733 WAS NON-MARKET</t>
        </r>
      </text>
    </comment>
    <comment ref="A390" authorId="1" shapeId="0" xr:uid="{00000000-0006-0000-0300-000004000000}">
      <text>
        <r>
          <rPr>
            <b/>
            <sz val="8"/>
            <color indexed="81"/>
            <rFont val="Tahoma"/>
            <family val="2"/>
          </rPr>
          <t>pnabachwa:</t>
        </r>
        <r>
          <rPr>
            <sz val="8"/>
            <color indexed="81"/>
            <rFont val="Tahoma"/>
            <family val="2"/>
          </rPr>
          <t xml:space="preserve">
744 WAS A NON-MKT AUCTION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lkatusiime</author>
    <author>gainomugisha</author>
    <author>pnabachwa</author>
  </authors>
  <commentList>
    <comment ref="A321" authorId="0" shapeId="0" xr:uid="{00000000-0006-0000-0500-000001000000}">
      <text>
        <r>
          <rPr>
            <b/>
            <sz val="8"/>
            <color indexed="81"/>
            <rFont val="Tahoma"/>
            <family val="2"/>
          </rPr>
          <t>lkatusiime:</t>
        </r>
        <r>
          <rPr>
            <sz val="8"/>
            <color indexed="81"/>
            <rFont val="Tahoma"/>
            <family val="2"/>
          </rPr>
          <t xml:space="preserve">
Auction 672 and 673 were non market auctions while auction  674 was for tbils for Repos</t>
        </r>
      </text>
    </comment>
    <comment ref="D368" authorId="1" shapeId="0" xr:uid="{00000000-0006-0000-0500-000002000000}">
      <text>
        <r>
          <rPr>
            <sz val="9"/>
            <color indexed="81"/>
            <rFont val="Tahoma"/>
            <family val="2"/>
          </rPr>
          <t>unauctioned amt of Shs. 3,654,400,000</t>
        </r>
      </text>
    </comment>
    <comment ref="A374" authorId="0" shapeId="0" xr:uid="{00000000-0006-0000-0500-000003000000}">
      <text>
        <r>
          <rPr>
            <b/>
            <sz val="8"/>
            <color indexed="81"/>
            <rFont val="Tahoma"/>
            <family val="2"/>
          </rPr>
          <t>lkatusiime:</t>
        </r>
        <r>
          <rPr>
            <sz val="8"/>
            <color indexed="81"/>
            <rFont val="Tahoma"/>
            <family val="2"/>
          </rPr>
          <t xml:space="preserve">
Auction 725 in house Auction Tbill Auction for REPOS</t>
        </r>
      </text>
    </comment>
    <comment ref="A383" authorId="2" shapeId="0" xr:uid="{00000000-0006-0000-0500-000004000000}">
      <text>
        <r>
          <rPr>
            <b/>
            <sz val="8"/>
            <color indexed="81"/>
            <rFont val="Tahoma"/>
            <family val="2"/>
          </rPr>
          <t>pnabachwa:</t>
        </r>
        <r>
          <rPr>
            <sz val="8"/>
            <color indexed="81"/>
            <rFont val="Tahoma"/>
            <family val="2"/>
          </rPr>
          <t xml:space="preserve">
AUCTION 733 WAS A NON-MARKET</t>
        </r>
      </text>
    </comment>
    <comment ref="A390" authorId="2" shapeId="0" xr:uid="{00000000-0006-0000-0500-000005000000}">
      <text>
        <r>
          <rPr>
            <b/>
            <sz val="8"/>
            <color indexed="81"/>
            <rFont val="Tahoma"/>
            <family val="2"/>
          </rPr>
          <t>pnabachwa:</t>
        </r>
        <r>
          <rPr>
            <sz val="8"/>
            <color indexed="81"/>
            <rFont val="Tahoma"/>
            <family val="2"/>
          </rPr>
          <t xml:space="preserve">
744  WAS A NON MARKET AUCTION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drkawooya</author>
  </authors>
  <commentList>
    <comment ref="B29" authorId="0" shapeId="0" xr:uid="{00000000-0006-0000-0600-000001000000}">
      <text>
        <r>
          <rPr>
            <b/>
            <sz val="8"/>
            <color indexed="81"/>
            <rFont val="Tahoma"/>
            <family val="2"/>
          </rPr>
          <t>drkawooya:</t>
        </r>
        <r>
          <rPr>
            <sz val="8"/>
            <color indexed="81"/>
            <rFont val="Tahoma"/>
            <family val="2"/>
          </rPr>
          <t xml:space="preserve">
 Re opening 
9- Dec-2009</t>
        </r>
      </text>
    </comment>
    <comment ref="B30" authorId="0" shapeId="0" xr:uid="{00000000-0006-0000-0600-000002000000}">
      <text>
        <r>
          <rPr>
            <b/>
            <sz val="8"/>
            <color indexed="81"/>
            <rFont val="Tahoma"/>
            <family val="2"/>
          </rPr>
          <t>drkawooya:</t>
        </r>
        <r>
          <rPr>
            <sz val="8"/>
            <color indexed="81"/>
            <rFont val="Tahoma"/>
            <family val="2"/>
          </rPr>
          <t xml:space="preserve">
 Re opening 
9- Dec-2009</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drkawooya</author>
  </authors>
  <commentList>
    <comment ref="B38" authorId="0" shapeId="0" xr:uid="{00000000-0006-0000-1600-000001000000}">
      <text>
        <r>
          <rPr>
            <b/>
            <sz val="8"/>
            <color indexed="81"/>
            <rFont val="Tahoma"/>
            <family val="2"/>
          </rPr>
          <t>drkawooya:</t>
        </r>
        <r>
          <rPr>
            <sz val="8"/>
            <color indexed="81"/>
            <rFont val="Tahoma"/>
            <family val="2"/>
          </rPr>
          <t xml:space="preserve">
 Re opening 
9- Dec-2009</t>
        </r>
      </text>
    </comment>
    <comment ref="B143" authorId="0" shapeId="0" xr:uid="{00000000-0006-0000-1600-000002000000}">
      <text>
        <r>
          <rPr>
            <b/>
            <sz val="8"/>
            <color indexed="81"/>
            <rFont val="Tahoma"/>
            <family val="2"/>
          </rPr>
          <t>drkawooya:</t>
        </r>
        <r>
          <rPr>
            <sz val="8"/>
            <color indexed="81"/>
            <rFont val="Tahoma"/>
            <family val="2"/>
          </rPr>
          <t xml:space="preserve">
 Re opening 
9- Dec-2009</t>
        </r>
      </text>
    </comment>
  </commentList>
</comments>
</file>

<file path=xl/sharedStrings.xml><?xml version="1.0" encoding="utf-8"?>
<sst xmlns="http://schemas.openxmlformats.org/spreadsheetml/2006/main" count="2129" uniqueCount="521">
  <si>
    <t>Ref:ISS0001. WK3</t>
  </si>
  <si>
    <t>worksheet a</t>
  </si>
  <si>
    <t>-</t>
  </si>
  <si>
    <t xml:space="preserve">Auction </t>
  </si>
  <si>
    <t>Issue date</t>
  </si>
  <si>
    <t xml:space="preserve">Amount offered </t>
  </si>
  <si>
    <t>Total bids</t>
  </si>
  <si>
    <t>Over/(Under)</t>
  </si>
  <si>
    <t xml:space="preserve">  Face Value of</t>
  </si>
  <si>
    <t xml:space="preserve">  Cost Value</t>
  </si>
  <si>
    <t xml:space="preserve">  Interest due</t>
  </si>
  <si>
    <t xml:space="preserve"> Date due</t>
  </si>
  <si>
    <t>Duration</t>
  </si>
  <si>
    <t>Implicit annual</t>
  </si>
  <si>
    <t xml:space="preserve">Clearing </t>
  </si>
  <si>
    <t>Lowest</t>
  </si>
  <si>
    <t>Weighted</t>
  </si>
  <si>
    <t>Average</t>
  </si>
  <si>
    <t xml:space="preserve">Annualised </t>
  </si>
  <si>
    <t>No</t>
  </si>
  <si>
    <t>in</t>
  </si>
  <si>
    <t>(Competitive &amp;</t>
  </si>
  <si>
    <t>Subscribed</t>
  </si>
  <si>
    <t>issues</t>
  </si>
  <si>
    <t>interest rate</t>
  </si>
  <si>
    <t>factor</t>
  </si>
  <si>
    <t xml:space="preserve">Discount </t>
  </si>
  <si>
    <t>yield</t>
  </si>
  <si>
    <t>Auction</t>
  </si>
  <si>
    <t>Uncompetitive)</t>
  </si>
  <si>
    <t>(%)</t>
  </si>
  <si>
    <t xml:space="preserve"> Price </t>
  </si>
  <si>
    <t>(1)</t>
  </si>
  <si>
    <t>(1a)</t>
  </si>
  <si>
    <t>(1b)</t>
  </si>
  <si>
    <t>(2)</t>
  </si>
  <si>
    <t>(3)</t>
  </si>
  <si>
    <t>(4)</t>
  </si>
  <si>
    <t>(5)</t>
  </si>
  <si>
    <t>(6)</t>
  </si>
  <si>
    <t>(9)</t>
  </si>
  <si>
    <t>(10)</t>
  </si>
  <si>
    <t>(11)</t>
  </si>
  <si>
    <t>(12)</t>
  </si>
  <si>
    <t>(13)</t>
  </si>
  <si>
    <t xml:space="preserve">  </t>
  </si>
  <si>
    <t>TOTAL JULY 2001</t>
  </si>
  <si>
    <t>Monthly Average of 91 day bill rate</t>
  </si>
  <si>
    <t>Monthly Average of 182 day bill rate</t>
  </si>
  <si>
    <t>Monthly Average of 273 day bill rate</t>
  </si>
  <si>
    <t>Monthly Average of 364 day bill rate</t>
  </si>
  <si>
    <t>TOTAL AUG 2001</t>
  </si>
  <si>
    <t>TOTAL SEP 2001</t>
  </si>
  <si>
    <t>TOTAL OCT 2001</t>
  </si>
  <si>
    <t>TOTAL NOV 2001</t>
  </si>
  <si>
    <t>TOTAL DEC 2001</t>
  </si>
  <si>
    <t>TOTAL JAN 2002</t>
  </si>
  <si>
    <t>TOTAL FEB 2002</t>
  </si>
  <si>
    <t>TOTAL MAR 2002</t>
  </si>
  <si>
    <t>TOTAL APR 2002</t>
  </si>
  <si>
    <t>Total May</t>
  </si>
  <si>
    <t>Total June</t>
  </si>
  <si>
    <t>Ref:ISS9899. WK3</t>
  </si>
  <si>
    <t>worksheet b</t>
  </si>
  <si>
    <t>Total July 2001</t>
  </si>
  <si>
    <t>Total Aug 2001</t>
  </si>
  <si>
    <t>Total Sep 2001</t>
  </si>
  <si>
    <t>Total Oct 2001</t>
  </si>
  <si>
    <t>Total Nov 2001</t>
  </si>
  <si>
    <t>Annualised</t>
  </si>
  <si>
    <t>Total Jul 2001</t>
  </si>
  <si>
    <t>april-june</t>
  </si>
  <si>
    <t>jul-sept</t>
  </si>
  <si>
    <t>Total July</t>
  </si>
  <si>
    <t>Total August</t>
  </si>
  <si>
    <t>Total September</t>
  </si>
  <si>
    <t>Total October</t>
  </si>
  <si>
    <t>Total November</t>
  </si>
  <si>
    <t>Total December</t>
  </si>
  <si>
    <t>Total January</t>
  </si>
  <si>
    <t>Total February</t>
  </si>
  <si>
    <t>Total May 2003</t>
  </si>
  <si>
    <t>Total April 2003</t>
  </si>
  <si>
    <t>Total March 2003</t>
  </si>
  <si>
    <t>Total June 2003</t>
  </si>
  <si>
    <t>Total Sept 2003</t>
  </si>
  <si>
    <t>Total Aug 2003</t>
  </si>
  <si>
    <t>Total Jul 2003</t>
  </si>
  <si>
    <t>Total Oct 2003</t>
  </si>
  <si>
    <t>Total Nov 2003</t>
  </si>
  <si>
    <t>FXD 1/2004/2</t>
  </si>
  <si>
    <t>Yield to</t>
  </si>
  <si>
    <t>Maturity</t>
  </si>
  <si>
    <t>FXD 2/2004/3</t>
  </si>
  <si>
    <t>FXD 3/2004/5</t>
  </si>
  <si>
    <t>Auction no.</t>
  </si>
  <si>
    <t>Date</t>
  </si>
  <si>
    <t>Paper</t>
  </si>
  <si>
    <r>
      <t>Source:</t>
    </r>
    <r>
      <rPr>
        <sz val="11"/>
        <rFont val="Garamond"/>
        <family val="1"/>
      </rPr>
      <t xml:space="preserve">  Bank of Uganda: Research Department, Domestic and Financial Markets Department</t>
    </r>
  </si>
  <si>
    <r>
      <t xml:space="preserve">Issues (billions of UgShs.) </t>
    </r>
    <r>
      <rPr>
        <b/>
        <sz val="8"/>
        <rFont val="Garamond"/>
        <family val="1"/>
      </rPr>
      <t>a/</t>
    </r>
  </si>
  <si>
    <r>
      <t>Maturities (billions of UgShs.)</t>
    </r>
    <r>
      <rPr>
        <b/>
        <sz val="8"/>
        <rFont val="Garamond"/>
        <family val="1"/>
      </rPr>
      <t xml:space="preserve"> b/</t>
    </r>
  </si>
  <si>
    <r>
      <t>b/</t>
    </r>
    <r>
      <rPr>
        <sz val="11"/>
        <rFont val="Garamond"/>
        <family val="1"/>
      </rPr>
      <t xml:space="preserve"> Also note that Tbill maturities are weekly</t>
    </r>
  </si>
  <si>
    <t xml:space="preserve">Net Issuance </t>
  </si>
  <si>
    <t>Reopening</t>
  </si>
  <si>
    <t>Q000005-T-BOND-2-14-JAN-2006</t>
  </si>
  <si>
    <t>Q000005-T-BOND-3-22-FEB-2007</t>
  </si>
  <si>
    <t>FXD 4/2004/10</t>
  </si>
  <si>
    <t>FXD 5/2004/2</t>
  </si>
  <si>
    <t>Q000005-T-BOND-2-29-JUN-2006</t>
  </si>
  <si>
    <t xml:space="preserve"> A</t>
  </si>
  <si>
    <t>B</t>
  </si>
  <si>
    <t>C</t>
  </si>
  <si>
    <t>D</t>
  </si>
  <si>
    <t>E</t>
  </si>
  <si>
    <t>F</t>
  </si>
  <si>
    <t>G</t>
  </si>
  <si>
    <t>Security</t>
  </si>
  <si>
    <t xml:space="preserve">Carrying </t>
  </si>
  <si>
    <t>Semi-Ann</t>
  </si>
  <si>
    <t xml:space="preserve">Gross </t>
  </si>
  <si>
    <t>Net</t>
  </si>
  <si>
    <t>Amort</t>
  </si>
  <si>
    <t xml:space="preserve">Net </t>
  </si>
  <si>
    <t>Number</t>
  </si>
  <si>
    <t>Value</t>
  </si>
  <si>
    <t>Interest</t>
  </si>
  <si>
    <t>Coupon</t>
  </si>
  <si>
    <t>Tax</t>
  </si>
  <si>
    <t>Discount</t>
  </si>
  <si>
    <t>Semi Annual</t>
  </si>
  <si>
    <t>at Beg of</t>
  </si>
  <si>
    <t>Expense</t>
  </si>
  <si>
    <t>Period</t>
  </si>
  <si>
    <t>Payment</t>
  </si>
  <si>
    <t>( C - D )</t>
  </si>
  <si>
    <t>( B - C )</t>
  </si>
  <si>
    <t xml:space="preserve">FXD 1/2004/2 </t>
  </si>
  <si>
    <t>FXD 6/2004/3</t>
  </si>
  <si>
    <t>Q000005-T-BOND-3-04-OCT-2007</t>
  </si>
  <si>
    <t xml:space="preserve"> ,</t>
  </si>
  <si>
    <t>April</t>
  </si>
  <si>
    <t>May</t>
  </si>
  <si>
    <t>June</t>
  </si>
  <si>
    <t>July</t>
  </si>
  <si>
    <t>August</t>
  </si>
  <si>
    <t>Sept</t>
  </si>
  <si>
    <t>Oct</t>
  </si>
  <si>
    <t>Mon Tot</t>
  </si>
  <si>
    <t>Q000005-T-BOND-5-19-MAR-2009</t>
  </si>
  <si>
    <t>FXD 1/2005/2</t>
  </si>
  <si>
    <t>Q000005-T-BOND-2-25-JAN-2007</t>
  </si>
  <si>
    <t>DISCONTINUED</t>
  </si>
  <si>
    <r>
      <t xml:space="preserve">a/  </t>
    </r>
    <r>
      <rPr>
        <sz val="14"/>
        <rFont val="Garamond"/>
        <family val="1"/>
      </rPr>
      <t>Please</t>
    </r>
    <r>
      <rPr>
        <b/>
        <sz val="14"/>
        <rFont val="Garamond"/>
        <family val="1"/>
      </rPr>
      <t xml:space="preserve"> </t>
    </r>
    <r>
      <rPr>
        <sz val="14"/>
        <rFont val="Garamond"/>
        <family val="1"/>
      </rPr>
      <t>note that Tbill Issues are bi-monthly</t>
    </r>
  </si>
  <si>
    <t>Nov</t>
  </si>
  <si>
    <t>Dec</t>
  </si>
  <si>
    <t>Jan</t>
  </si>
  <si>
    <t>Feb</t>
  </si>
  <si>
    <t>Mar</t>
  </si>
  <si>
    <t>FXD 2/2005/3</t>
  </si>
  <si>
    <t>Q000005-T-BOND-3-17-APR-2008</t>
  </si>
  <si>
    <t>FXD 3/2005/2</t>
  </si>
  <si>
    <t>Apr</t>
  </si>
  <si>
    <t>FXD 4/2005/3</t>
  </si>
  <si>
    <t>Q000005-T-BOND-3-24-JUL-2008</t>
  </si>
  <si>
    <t>With</t>
  </si>
  <si>
    <t>Q000005-T-BOND-3-18-SEP-2008</t>
  </si>
  <si>
    <t>6/2005/2-T-BOND-2-29-NOV-07</t>
  </si>
  <si>
    <t xml:space="preserve">Bond </t>
  </si>
  <si>
    <t>Converted</t>
  </si>
  <si>
    <t>FXD 5/2004/2 (Shs90.00bn)</t>
  </si>
  <si>
    <t>Q000005-T-BOND-2-29-NOV-2007</t>
  </si>
  <si>
    <t>Bond</t>
  </si>
  <si>
    <t>Bought back</t>
  </si>
  <si>
    <t>Buyback</t>
  </si>
  <si>
    <t>No.</t>
  </si>
  <si>
    <t>45220-T-BOND-3-05-MAR-09</t>
  </si>
  <si>
    <t>29-1</t>
  </si>
  <si>
    <t>45220-T-BOND-3-25-JUN-09</t>
  </si>
  <si>
    <t>45220-T-BOND-3-20-AUG-09</t>
  </si>
  <si>
    <t>45220-T-BOND-2-16-OCT-08</t>
  </si>
  <si>
    <t>Q000005-T-BOND-2-10-JAN-2008</t>
  </si>
  <si>
    <t>Conversion</t>
  </si>
  <si>
    <t>45220-T-BOND-3-05-FEB-2009</t>
  </si>
  <si>
    <t>45220-T-BOND-3-12-NOV-09</t>
  </si>
  <si>
    <t>45220-T-BOND-5-26-MAY-11</t>
  </si>
  <si>
    <t>45220-T-BOND-2-11-DEC-08</t>
  </si>
  <si>
    <t>45220-T-BOND-3-29-APR-10</t>
  </si>
  <si>
    <t>45220-T-BOND-3-05-FEB-09</t>
  </si>
  <si>
    <t>45220-T-BOND-5-19-JUL-12</t>
  </si>
  <si>
    <t>45220-T-BOND-2-07-JAN-10</t>
  </si>
  <si>
    <t>Monthly 91 day bill rate</t>
  </si>
  <si>
    <t>Monthly 182 day bill rate</t>
  </si>
  <si>
    <t>Monthly 364 day bill rate</t>
  </si>
  <si>
    <t>45220-T-BOND-3-24-MAY-12</t>
  </si>
  <si>
    <t>45220-T-BOND-5-11-SEP-14</t>
  </si>
  <si>
    <t>45220-T-BOND-10-23-JAN-20</t>
  </si>
  <si>
    <t>45220-T-BOND-5-26-FEB-15</t>
  </si>
  <si>
    <t>45220-T-BOND-2-11-OCT-12</t>
  </si>
  <si>
    <t>45220-T-BOND-3-24-OCT-13</t>
  </si>
  <si>
    <t>45220-T-BOND-10-21-JAN-21</t>
  </si>
  <si>
    <t>45220-T-BOND-3-27-FEB-14</t>
  </si>
  <si>
    <t>45220-T-BOND-3-24-APR-14</t>
  </si>
  <si>
    <t>45220-T-BOND-5-08-SEP-16</t>
  </si>
  <si>
    <t>45220-T-BOND-2-22-MAY-14</t>
  </si>
  <si>
    <t>45220-T-BOND-5-22-FEB-18</t>
  </si>
  <si>
    <t>45220-T-BOND-3-21-APR-16</t>
  </si>
  <si>
    <t>Bid to cover ratios</t>
  </si>
  <si>
    <t>45220-T-BOND-5-31-may-18</t>
  </si>
  <si>
    <t>45220-T-BOND-5-Nov-15</t>
  </si>
  <si>
    <t>45220-T-BOND-19-MAY-16</t>
  </si>
  <si>
    <t>45220-T-BOND-13-JUN-19</t>
  </si>
  <si>
    <t>45220-T-BOND-14-JUL-16</t>
  </si>
  <si>
    <t>45220-T-BOND-11-JUL-19</t>
  </si>
  <si>
    <t>45220-T-BOND-25-Feb-16</t>
  </si>
  <si>
    <t>45220-T-BOND-18-Jan-24</t>
  </si>
  <si>
    <t>45220-T-BOND-1-Dec-16</t>
  </si>
  <si>
    <t>45220-T-BOND-1-Nov-18</t>
  </si>
  <si>
    <t>45220-T-BOND-9-Jun-22</t>
  </si>
  <si>
    <t>45220-T-BOND-6-Sep-18</t>
  </si>
  <si>
    <t>45220-T-BOND-10-Sep-15</t>
  </si>
  <si>
    <t>45220-T-BOND-3-02-Jun-16</t>
  </si>
  <si>
    <t>45220-T-BOND-3-14-Jul-16</t>
  </si>
  <si>
    <t>45220-T-BOND-16-Nov-28</t>
  </si>
  <si>
    <t>45220-T-BOND-24-Mar-16</t>
  </si>
  <si>
    <t>45220-T-BOND-19-May-16</t>
  </si>
  <si>
    <t>2 YEAR 14-JUL-2016</t>
  </si>
  <si>
    <t>TBOND-10YR-14.000% 01-AUG-2024</t>
  </si>
  <si>
    <t>Bid to cover Ratio</t>
  </si>
  <si>
    <t>15 YEAR 23-AUG-2019</t>
  </si>
  <si>
    <t>Rejected Amount</t>
  </si>
  <si>
    <t>14.250% 23-AUG-2029</t>
  </si>
  <si>
    <t>13.750% 07 Oct 2016</t>
  </si>
  <si>
    <t>13.750% 11-JUL-2019</t>
  </si>
  <si>
    <t>10.750% 28-DEC-2017 Re-open</t>
  </si>
  <si>
    <t>14.000% 01-AUG-2024 Re-open</t>
  </si>
  <si>
    <t>Tenor</t>
  </si>
  <si>
    <t>WAP Range</t>
  </si>
  <si>
    <t>YTM Range</t>
  </si>
  <si>
    <t>Years</t>
  </si>
  <si>
    <t>Bid-to-cover</t>
  </si>
  <si>
    <t>2YR 13.750% 07-OCT-2016 Re - open</t>
  </si>
  <si>
    <t>15YR 14.250% 23-AUG-2029 Re - open</t>
  </si>
  <si>
    <t>10YR 17.000% 16-JAN-2025</t>
  </si>
  <si>
    <t>2YR 16.750% 23-Feb-2017</t>
  </si>
  <si>
    <t>Core inflation</t>
  </si>
  <si>
    <t>2YR 16.750% 23-FEB-2017 Re-open</t>
  </si>
  <si>
    <t xml:space="preserve">5YR 17.00% 19-MAR-2020 </t>
  </si>
  <si>
    <t>2YR 16.750% 23-FEB-2017 Re open</t>
  </si>
  <si>
    <t>10YR 17.00 16-JAN-2025 Re open</t>
  </si>
  <si>
    <t xml:space="preserve">15YR 17.500% 2-MAY-2030 </t>
  </si>
  <si>
    <t>5YR 17.000% 19-MAR-2020 Re open</t>
  </si>
  <si>
    <t>45220-T-BOND-5-01-NOV-18 Re open</t>
  </si>
  <si>
    <t>10 YR 17.000% 16-JAN-2025 Re open</t>
  </si>
  <si>
    <t>18.750% 2YR 10-AUG-2017</t>
  </si>
  <si>
    <t>15 YR 17.500% 02-MAY-2030 Re open</t>
  </si>
  <si>
    <t>18.750% 2YR 10-AUG-2016 Re open</t>
  </si>
  <si>
    <t>20.000% 5YR 03-SEPT-2020</t>
  </si>
  <si>
    <t>UG0000001558 0.000% 10/AUG/2017 Re open</t>
  </si>
  <si>
    <t>UG0000001400 17.000% 16/JAN/2025 Re open</t>
  </si>
  <si>
    <t>5YR RE-OPEN 14.625% 01-NOV-2018  Re open</t>
  </si>
  <si>
    <t>15YR  RE-OPEN 17.500% 02-MAY-2030 Re open</t>
  </si>
  <si>
    <t xml:space="preserve"> 2YR NEW 20.00% 30-NOV-2017                  </t>
  </si>
  <si>
    <t>5YR  RE-OPEN 20.000% 03-SEP-2020 Re open</t>
  </si>
  <si>
    <t xml:space="preserve"> 03-SEP-2020</t>
  </si>
  <si>
    <t xml:space="preserve"> 2YR NEW 20.00% 30-NOV-2017 Re open           </t>
  </si>
  <si>
    <t>Coupon %</t>
  </si>
  <si>
    <t>YTM %</t>
  </si>
  <si>
    <t>Dirty Price</t>
  </si>
  <si>
    <t>Clean Price</t>
  </si>
  <si>
    <t xml:space="preserve"> 3YR NEW 18.625% 21-FEB-2019 </t>
  </si>
  <si>
    <t>5YR NEW 18.375% 18-Feb-2021</t>
  </si>
  <si>
    <t xml:space="preserve"> 2YR NEW 16.125% 22-MAR-2018            </t>
  </si>
  <si>
    <t>10YR (Re-open) 19.500%  18-DEC-2025</t>
  </si>
  <si>
    <t>2YR (Re-open) 16.125%  22-MAR-2018</t>
  </si>
  <si>
    <t>15YR (NEW) 17.000%  03-APR-2031</t>
  </si>
  <si>
    <t>5YR (NEW) 16.5%  13-MAY-2021</t>
  </si>
  <si>
    <t>3YR (Re-open) 18.625%  21-FEB-2019</t>
  </si>
  <si>
    <t>10YR (Re-open) 19.5%  18-DEC-2025</t>
  </si>
  <si>
    <t>5YR (Re-open) 13.75%  13-JUN-2019</t>
  </si>
  <si>
    <t>15YR (Re-open) 17.00%  13-APR-2031</t>
  </si>
  <si>
    <t>2YR (NEW) 16.625%  09-AUG-2018</t>
  </si>
  <si>
    <t>5YR (Re-open) 16.5%  13-MAY-2021</t>
  </si>
  <si>
    <t>3YR (New) 16.375%  05-SEP-2019</t>
  </si>
  <si>
    <t>10YR (New) 16.625%  27-AUG-2026</t>
  </si>
  <si>
    <t>Money Market yield</t>
  </si>
  <si>
    <t>Money Market</t>
  </si>
  <si>
    <t>Money market yielr</t>
  </si>
  <si>
    <t>Re-open 2 yr 09 Aug 2018</t>
  </si>
  <si>
    <t>15 YEAR 17.000% 3/APR/2031</t>
  </si>
  <si>
    <t>3YR RE-OPEN 16.375% - 05 SEP 2019</t>
  </si>
  <si>
    <t>5Y NEW 16.750%  28-OCT-2021</t>
  </si>
  <si>
    <t>3YR RE-OPEN 18.625% - 21 FEB 2019</t>
  </si>
  <si>
    <t>10Y RE-OPEN 16.625% 27-AUG-2026</t>
  </si>
  <si>
    <t>3YR 16.375% 05 Sep 2019</t>
  </si>
  <si>
    <t>15YR 17.000% 03-APR-2031</t>
  </si>
  <si>
    <t>3YR 18.625% 21FEB</t>
  </si>
  <si>
    <t xml:space="preserve"> 25-Jan-2017</t>
  </si>
  <si>
    <t>5 YR 16.750% 28OCT</t>
  </si>
  <si>
    <t xml:space="preserve">    5 YR RE-OPEN 17.000% 19-MAR-2020</t>
  </si>
  <si>
    <t xml:space="preserve"> 10 YR 16.625%B 27AUG 2026 </t>
  </si>
  <si>
    <t xml:space="preserve"> 22-FEB-2017</t>
  </si>
  <si>
    <t xml:space="preserve">  3YR 18.625%21FEB2019 </t>
  </si>
  <si>
    <t xml:space="preserve"> 22-Mar-2017</t>
  </si>
  <si>
    <t xml:space="preserve">  15 YR 16.375% 04MAR</t>
  </si>
  <si>
    <t xml:space="preserve"> 5YR 17.000% 19 MAR 2020 </t>
  </si>
  <si>
    <t xml:space="preserve"> 19-APR-2017 </t>
  </si>
  <si>
    <t xml:space="preserve">  5YR 16.750% 28 OCT 2021</t>
  </si>
  <si>
    <t xml:space="preserve">  5YR 13.250%  17-MAY-19 </t>
  </si>
  <si>
    <t xml:space="preserve">10 YR 16.000% 06-MAY-2027 </t>
  </si>
  <si>
    <t xml:space="preserve"> </t>
  </si>
  <si>
    <t>13.750% 17-MAY-2019 (RE-OPEN)</t>
  </si>
  <si>
    <t>5YR 14.125% - 07-JUL-2022</t>
  </si>
  <si>
    <t>Primary Market Yields</t>
  </si>
  <si>
    <t>91-day</t>
  </si>
  <si>
    <t>YTM</t>
  </si>
  <si>
    <t>182-day</t>
  </si>
  <si>
    <t>364-day</t>
  </si>
  <si>
    <t>Bonds</t>
  </si>
  <si>
    <t>Tenor (years)</t>
  </si>
  <si>
    <t>UG12G0608202 3YR 13.250%</t>
  </si>
  <si>
    <t>UG12J06052777 10YR 16.000%</t>
  </si>
  <si>
    <t>UG0000001251 13.750% 11JUL19R3</t>
  </si>
  <si>
    <t>UG12K0403325 16.375% 04MAR32R1</t>
  </si>
  <si>
    <t>RE OPEN 3YR 13.250% 06-AUG-2020</t>
  </si>
  <si>
    <t>10YR(RE-OPEN) 16.000% 06-MAY-2027</t>
  </si>
  <si>
    <t>UG0000007324 11.000% 23-JAN-2020</t>
  </si>
  <si>
    <t>UG12H0707226 14.125% - 07-JUL-2022</t>
  </si>
  <si>
    <t xml:space="preserve"> 14-Sep-2017 </t>
  </si>
  <si>
    <t xml:space="preserve"> 28-Sep-2017 </t>
  </si>
  <si>
    <t xml:space="preserve"> 25-Jan-2018 </t>
  </si>
  <si>
    <t xml:space="preserve"> 26-Oct-2017</t>
  </si>
  <si>
    <t xml:space="preserve"> 26-Apr-2018 </t>
  </si>
  <si>
    <t xml:space="preserve"> 25-Oct-2018</t>
  </si>
  <si>
    <t xml:space="preserve"> 09-Nov-2017</t>
  </si>
  <si>
    <t xml:space="preserve"> 23-Nov-2017</t>
  </si>
  <si>
    <t xml:space="preserve"> 22-Nov-2018</t>
  </si>
  <si>
    <t xml:space="preserve">:UG0000007324 11.000% 23-JAN2020R2 </t>
  </si>
  <si>
    <t xml:space="preserve">UG12H0707226 R1 14.125% 07-JUL-2022R2 </t>
  </si>
  <si>
    <t xml:space="preserve"> 23-Jan-2020</t>
  </si>
  <si>
    <t xml:space="preserve"> 05-Apr-2018 </t>
  </si>
  <si>
    <t xml:space="preserve"> 05-Jul-2018 </t>
  </si>
  <si>
    <t xml:space="preserve">UG0000001665 18.375% 18-FEB-2021R2 </t>
  </si>
  <si>
    <t xml:space="preserve"> UG12JI301280 14.125% 13-JAN-2028</t>
  </si>
  <si>
    <t>UG0000001665 18.375% 18-FEB-2021R2</t>
  </si>
  <si>
    <t>UG0000007324 11.000% 23-JAN-2020 R3</t>
  </si>
  <si>
    <t>UG12K0302337 14.443% 03-FEB-2033</t>
  </si>
  <si>
    <t>UG12J1301280 14.125% 13-JAN-2028 R1</t>
  </si>
  <si>
    <t>RE OPEN 3YR 13.250% 06-AUG-2020R2</t>
  </si>
  <si>
    <t>UG12K0403325 16.375% 04MAR32R2</t>
  </si>
  <si>
    <t>YR(NEW) UG12F1604202 11.250%</t>
  </si>
  <si>
    <t xml:space="preserve">UG00000011367 5YR (REOPEN)11.000% 13-APR-2023 R1 </t>
  </si>
  <si>
    <t>2YR OPEN 20.000% 30-NOV-2017</t>
  </si>
  <si>
    <t xml:space="preserve"> 10YR  OPEN 19.500% 18-DEC-2025</t>
  </si>
  <si>
    <t>UG0000001707 16.500% 13-MAY-2021R1</t>
  </si>
  <si>
    <t>UG12K0302337 14.375% 03-FEB-2033R1</t>
  </si>
  <si>
    <t>UG12F1604202 11.250% 16-APRIL-2020R1</t>
  </si>
  <si>
    <t>UG0000011367 11.000%13-APR-2023R2</t>
  </si>
  <si>
    <t>UG0000001079 11.000% 09-JUNE-2022R1</t>
  </si>
  <si>
    <t>UG000001327 14.250%23-AUG-2029R4</t>
  </si>
  <si>
    <t>average</t>
  </si>
  <si>
    <t>Monthly</t>
  </si>
  <si>
    <t>Max</t>
  </si>
  <si>
    <t xml:space="preserve"> UG0000000865 11.000% 21-JAN-2021R </t>
  </si>
  <si>
    <t xml:space="preserve">UG12K0302337 14.375% 15YR (REOPEN) 03-FEB-2033 R2 </t>
  </si>
  <si>
    <t>UG0000001079 11.00% 3 Year (REOPEN) 9-Jun-2022</t>
  </si>
  <si>
    <t>UG0000001533 14.25% 10 Years (REOPEN) 23-Aug-2029</t>
  </si>
  <si>
    <t>UG0000000865 11.000% 21-JAN-2021 (REOPEN)</t>
  </si>
  <si>
    <t>UG12J1801248 14.000% 18-JAN-2024 (REOPEN)</t>
  </si>
  <si>
    <t>UG12J1802248 14.000% 18-JAN-2024R (REOPEN)</t>
  </si>
  <si>
    <t>UG0000000865 11.000% 21-JAN-2021R (REOPEN)</t>
  </si>
  <si>
    <t>UG0000001079 11.000% 09-JUN-2022R</t>
  </si>
  <si>
    <t>UG0000001533 14.250% 23-AUG-2029R</t>
  </si>
  <si>
    <t>UG0000000865 11.000% 21-JAN-2021R4</t>
  </si>
  <si>
    <t>UG12K0302337 14.375% 03-FEB-2033R4</t>
  </si>
  <si>
    <t>UG0000001079 11.000% 09-JUNE-2022R5</t>
  </si>
  <si>
    <t>UG0000015333 14.250% 23-AUG-2029 R6</t>
  </si>
  <si>
    <t>UG0000000865 11.000% 21-JAN-2021 R</t>
  </si>
  <si>
    <t>UG12J1802248 14.000% 18-JAN-2024R</t>
  </si>
  <si>
    <t>91-Day</t>
  </si>
  <si>
    <t>10-Year</t>
  </si>
  <si>
    <t xml:space="preserve">UG0000001079 11.000% 09-JUN-2022R8 </t>
  </si>
  <si>
    <t xml:space="preserve"> UG12K0302337 14.375% 03-FEB-2033R7</t>
  </si>
  <si>
    <t>UG0000000865 11.0000% 21-JAN-2021R</t>
  </si>
  <si>
    <t>UG0000001079 11.000% 09-JUN-2022R9</t>
  </si>
  <si>
    <t xml:space="preserve"> UG0000015333 14.250% 23-AUG-2029R9 </t>
  </si>
  <si>
    <t>UG0000001467 14.000% 01-AUG-2024 (RE- OPEN)</t>
  </si>
  <si>
    <t>UG12K2206346 14.250% 22-JUN-2034 (NEW)</t>
  </si>
  <si>
    <t>UG0000001244 11.000% 13-APR-2023 (RE-OPEN)</t>
  </si>
  <si>
    <t>UG0000001533 14.250% 23-AUG-2029 (RE-OPEN)</t>
  </si>
  <si>
    <t>UG0000001079 11.000% 09-JUNE-2022 (REOPEN)</t>
  </si>
  <si>
    <t>UG0000001467 14.000% 01-AUG-2024</t>
  </si>
  <si>
    <t>UG0000001244 11% 13-APR-23 R4</t>
  </si>
  <si>
    <t>UG12K2206346 14.250% 22-JUN-2034 R1</t>
  </si>
  <si>
    <t xml:space="preserve">UG0000001079 11.000% 09-JUN-2022R12 </t>
  </si>
  <si>
    <t xml:space="preserve">UG0000001533 14.250% 23-AUG-2029R12 </t>
  </si>
  <si>
    <t>UG12K2206346 14.250% 22-JUN-2034 R3</t>
  </si>
  <si>
    <t>UG0000001079 11.000% 09-JUN-22</t>
  </si>
  <si>
    <t>UG0000001467R4 14.000% 01-AUG-2024</t>
  </si>
  <si>
    <t>UG0000001244 11.000% 13-APR-2023</t>
  </si>
  <si>
    <t>UG0000001533 14.250% 23-AUG-2029</t>
  </si>
  <si>
    <t>UG0000001079 11.000% 09-JUNE-2022</t>
  </si>
  <si>
    <t>UG12K2206346 14.250% 22-JUNE-2034</t>
  </si>
  <si>
    <t>UG0000001244 11.000% 13-APR-23</t>
  </si>
  <si>
    <t>UG0000001079 11.000% 09-JUNE-2022R14</t>
  </si>
  <si>
    <t>UG0000001467 14.000% 01-AUG-2024R6</t>
  </si>
  <si>
    <t>UG0000001244 11.000% 13-APR-2023 RE-OPEN</t>
  </si>
  <si>
    <t>UG12K2206346 14.250% 22-JUN-2034 RE-OPEN</t>
  </si>
  <si>
    <t>UG0000001079 11.000% 09-JUNE-2022 RE-OPEN</t>
  </si>
  <si>
    <t>UG0000001079 14.250% 23-AUG-2029 RE-OPEN</t>
  </si>
  <si>
    <t>UG12JJ1801248 14.000% 18-JUNE-2024</t>
  </si>
  <si>
    <t>UG12J2708269 16.625% 27-AUG-2026</t>
  </si>
  <si>
    <t>UG12J1801248 14.000% 18-JAN-2024</t>
  </si>
  <si>
    <t>UG12K0304317 17.000% 03-APR-2031</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</si>
  <si>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</si>
  <si>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</si>
  <si>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</si>
  <si>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</si>
  <si>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</si>
  <si>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</si>
  <si>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</si>
  <si>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</si>
  <si>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</si>
  <si>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</si>
  <si>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</si>
  <si>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</si>
  <si>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</si>
  <si>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</si>
  <si>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</si>
  <si>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</si>
  <si>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</si>
  <si>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</si>
  <si>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</si>
  <si>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</si>
  <si>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</si>
  <si>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</si>
  <si>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</si>
  <si>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RESIDUAL OUTPUT</t>
  </si>
  <si>
    <t>Observation</t>
  </si>
  <si>
    <t>Predicted 8.978</t>
  </si>
  <si>
    <t>Residuals</t>
  </si>
  <si>
    <t>UG0000001244 11.000% 13-APRIL-2023</t>
  </si>
  <si>
    <t>UG12K0304317 17.000% 03-APRIL-2031</t>
  </si>
  <si>
    <t>UG12J1411303 16.000% 14-NOV-2030</t>
  </si>
  <si>
    <t>UG12K0811352 16.250% 08-NOV-2035</t>
  </si>
  <si>
    <t>UG12L0111405 17.500% 01-NOV-2040</t>
  </si>
  <si>
    <t>UG12K2206346 14.250% 22-JUN-2034</t>
  </si>
  <si>
    <t>UG12K2206346 14.250% 22-JUNE-2034 RE-OPEN</t>
  </si>
  <si>
    <t>UG12J1801248 14.000% 18-JAN-2024 (RE-OPEN)</t>
  </si>
  <si>
    <t>UG0000001244 11% 13-APR-2023</t>
  </si>
  <si>
    <t>UG12K0304317 17% 03-APR-2031 RE-OPENING</t>
  </si>
  <si>
    <t>UG12J0605277 16.000% 06-MAY-2027</t>
  </si>
  <si>
    <t>UG12L0111405 17.500% 01-NOV-40  RE-OPENING</t>
  </si>
  <si>
    <t>UG0000001517 17.000% 16-JAN-2025 (RE-OPEN)</t>
  </si>
  <si>
    <t>UG12K0811352 16.250% 08-NOV-2035 RE-OPEN</t>
  </si>
  <si>
    <t>UG12F0709234 10.000% 07-SEP-2023</t>
  </si>
  <si>
    <t>UG12K0403325 16.375% 04-MAR-2032 RE-OPEN</t>
  </si>
  <si>
    <t>UG12K0403325 16.375%  04-MAR-2032</t>
  </si>
  <si>
    <t>UG0000001517 17.000% 16-JAN-2025</t>
  </si>
  <si>
    <t>UG12F0709234 10.000% 07-SEP-2023 RE-OPENING</t>
  </si>
  <si>
    <t>UG12K0403325 16.375% 04-MAR-2032  RE-OPEN</t>
  </si>
  <si>
    <t>UG12L0111405 17.500% 01-NOV-2040 RE-OPENED BONDS</t>
  </si>
  <si>
    <t>UG12K0403325 16.375% 04-MAR-2032 RE-OPENING</t>
  </si>
  <si>
    <t>UG12F3005242 13.750% 30-May-2024</t>
  </si>
  <si>
    <t>UG12G2905259 14.00% 29-May-2025</t>
  </si>
  <si>
    <t>UG12J2005328 15.00% 20-May-2032</t>
  </si>
  <si>
    <t>UG12K1405378 16.00% 14-May-2037</t>
  </si>
  <si>
    <t>UG12L0805428 17.75% 08-May-2042</t>
  </si>
  <si>
    <t>UG12F0808242 14.000% 08-AUG-24</t>
  </si>
  <si>
    <t>UG12J2005328 15.000% 20-MAY-32</t>
  </si>
  <si>
    <t>UG12J1301280  14.125% 13-JAN-2028</t>
  </si>
  <si>
    <t>UG12L1408420 18.500 % 14-AUG-2042</t>
  </si>
  <si>
    <t>UG12G2905259 14.000% 29-May-2025</t>
  </si>
  <si>
    <t>UG12K1405378 16.000% 14-May-2037 RE-OPENED BONDS</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</si>
  <si>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</si>
  <si>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</si>
  <si>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</si>
  <si>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</si>
  <si>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</si>
  <si>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</si>
  <si>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</si>
  <si>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</si>
  <si>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</si>
  <si>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</si>
  <si>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</si>
  <si>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</si>
  <si>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</si>
  <si>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</si>
  <si>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</si>
  <si>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</si>
  <si>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</si>
  <si>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</si>
  <si>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</si>
  <si>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</si>
  <si>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</si>
  <si>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</si>
  <si>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UG12F0808242  14.000% 08-AUG-2024</t>
  </si>
  <si>
    <t>UG12J2005328 15.000% 20-MAY-2032</t>
  </si>
  <si>
    <t>UG12J1301280  14.125% 13-JAN-2028 RE-OPENED BONDS</t>
  </si>
  <si>
    <t>UG12G2905259 14.000% 29-MAY-2025</t>
  </si>
  <si>
    <t>UG12K1405378 16.000% 14-MAY-2037</t>
  </si>
  <si>
    <t>UG12F0808242 14.000% 08-AUG-2024</t>
  </si>
  <si>
    <t>UG12J1301280 14.125% 13-JAN-2028</t>
  </si>
  <si>
    <t>UG12L1408420 18.500% 14-AUG-2042</t>
  </si>
  <si>
    <t xml:space="preserve">UG12J2005328 15.000 % 20-MAY-2032  </t>
  </si>
  <si>
    <t xml:space="preserve">UG12F0808242  14.000% BOND 08-AUG-24 </t>
  </si>
  <si>
    <t>UG12K1405378 16.000% 14-May-2037</t>
  </si>
  <si>
    <t>UG12G0907265 13.500% 09-July-2026</t>
  </si>
  <si>
    <t>UG12L1806433 15.000% 18-June-2043</t>
  </si>
  <si>
    <t>UG12K0302337 14.375 % 03-FEB-2033</t>
  </si>
  <si>
    <t>UG12K0302337 14.375% 03-FEB-2033</t>
  </si>
  <si>
    <t>UG12K0302337 14.375 % 03-FEB-203</t>
  </si>
  <si>
    <t>Reopening No</t>
  </si>
  <si>
    <t>Auction No</t>
  </si>
  <si>
    <t>Tenor Years</t>
  </si>
  <si>
    <t>Amount offered in Auction</t>
  </si>
  <si>
    <t>Total bids (Competitive &amp; Uncompetitive)</t>
  </si>
  <si>
    <t>Over/(Under) Subscribed</t>
  </si>
  <si>
    <t xml:space="preserve">  Face Value of Issues</t>
  </si>
  <si>
    <t>Weighted Average Price</t>
  </si>
  <si>
    <t>Yield to Maturity</t>
  </si>
  <si>
    <t>WAP Range (Rejected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</si>
</sst>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3" formatCode="_(* #,##0.00_);_(* \(#,##0.00\);_(* &quot;-&quot;??_);_(@_)"/>
    <numFmt numFmtId="164" formatCode="_-* #,##0_-;\-* #,##0_-;_-* &quot;-&quot;_-;_-@_-"/>
    <numFmt numFmtId="165" formatCode="_-&quot;£&quot;* #,##0.00_-;\-&quot;£&quot;* #,##0.00_-;_-&quot;£&quot;* &quot;-&quot;??_-;_-@_-"/>
    <numFmt numFmtId="166" formatCode="_-* #,##0.00_-;\-* #,##0.00_-;_-* &quot;-&quot;??_-;_-@_-"/>
    <numFmt numFmtId="167" formatCode="0_)"/>
    <numFmt numFmtId="168" formatCode="dd\-mmm\-yy_)"/>
    <numFmt numFmtId="169" formatCode="0.000_)"/>
    <numFmt numFmtId="170" formatCode="#,##0.000_);\(#,##0.000\)"/>
    <numFmt numFmtId="171" formatCode="0.00_)"/>
    <numFmt numFmtId="172" formatCode="0.0_)"/>
    <numFmt numFmtId="173" formatCode="_-* #,##0_-;\-* #,##0_-;_-* &quot;-&quot;??_-;_-@_-"/>
    <numFmt numFmtId="174" formatCode="0.000"/>
    <numFmt numFmtId="175" formatCode="#,##0.000"/>
    <numFmt numFmtId="176" formatCode="_-* #,##0.000_-;\-* #,##0.000_-;_-* &quot;-&quot;??_-;_-@_-"/>
    <numFmt numFmtId="177" formatCode="_-* #,##0.0000_-;\-* #,##0.0000_-;_-* &quot;-&quot;??_-;_-@_-"/>
    <numFmt numFmtId="178" formatCode="0.0000_)"/>
    <numFmt numFmtId="179" formatCode="_(* #,##0_);_(* \(#,##0\);_(* &quot;-&quot;??_);_(@_)"/>
    <numFmt numFmtId="180" formatCode="mmm\-yy_)"/>
    <numFmt numFmtId="181" formatCode="0.0000000_)"/>
    <numFmt numFmtId="182" formatCode="#,##0.0"/>
    <numFmt numFmtId="183" formatCode="#,##0.0000000"/>
    <numFmt numFmtId="184" formatCode="[$-409]d\-mmm\-yy;@"/>
    <numFmt numFmtId="185" formatCode="[$-409]dd\-mmm\-yy;@"/>
    <numFmt numFmtId="186" formatCode="#,##0;\-#,##0;\-"/>
    <numFmt numFmtId="187" formatCode="#,##0;\-#,##0;&quot;-&quot;"/>
    <numFmt numFmtId="188" formatCode="_(* #,##0.00_);_(* \(#,##0.00\);_(* \-??_);_(@_)"/>
    <numFmt numFmtId="189" formatCode="#,##0.00\ ;&quot; (&quot;#,##0.00\);&quot; -&quot;#\ ;@\ "/>
    <numFmt numFmtId="190" formatCode="_ * #,##0.00_ ;_ * \-#,##0.00_ ;_ * &quot;-&quot;??_ ;_ @_ "/>
    <numFmt numFmtId="191" formatCode="&quot;91&quot;#,##0.000&quot;28&quot;"/>
    <numFmt numFmtId="192" formatCode="\9\1#,##0.000\2\8"/>
    <numFmt numFmtId="193" formatCode="mm/dd/yy"/>
    <numFmt numFmtId="194" formatCode="dd/mm/yy;@"/>
  </numFmts>
  <fonts count="132">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9"/>
      <color indexed="8"/>
      <name val="Arial"/>
      <family val="2"/>
    </font>
    <font>
      <sz val="12"/>
      <color indexed="8"/>
      <name val="Arial"/>
      <family val="2"/>
    </font>
    <font>
      <sz val="10"/>
      <color indexed="8"/>
      <name val="Arial"/>
      <family val="2"/>
    </font>
    <font>
      <b/>
      <sz val="10"/>
      <color indexed="8"/>
      <name val="Arial"/>
      <family val="2"/>
    </font>
    <font>
      <sz val="9"/>
      <color indexed="8"/>
      <name val="Arial"/>
      <family val="2"/>
    </font>
    <font>
      <b/>
      <sz val="12"/>
      <color indexed="8"/>
      <name val="Arial"/>
      <family val="2"/>
    </font>
    <font>
      <b/>
      <i/>
      <sz val="12"/>
      <color indexed="8"/>
      <name val="Arial"/>
      <family val="2"/>
    </font>
    <font>
      <sz val="8"/>
      <color indexed="8"/>
      <name val="Arial"/>
      <family val="2"/>
    </font>
    <font>
      <b/>
      <sz val="10"/>
      <color indexed="8"/>
      <name val="Times New Roman"/>
      <family val="1"/>
    </font>
    <font>
      <b/>
      <sz val="10"/>
      <color indexed="8"/>
      <name val="Arial"/>
      <family val="2"/>
    </font>
    <font>
      <sz val="10"/>
      <color indexed="8"/>
      <name val="Arial"/>
      <family val="2"/>
    </font>
    <font>
      <b/>
      <sz val="8"/>
      <color indexed="8"/>
      <name val="Arial"/>
      <family val="2"/>
    </font>
    <font>
      <b/>
      <sz val="12"/>
      <name val="Arial"/>
      <family val="2"/>
    </font>
    <font>
      <sz val="12"/>
      <name val="Arial"/>
      <family val="2"/>
    </font>
    <font>
      <sz val="12"/>
      <color indexed="8"/>
      <name val="Arial"/>
      <family val="2"/>
    </font>
    <font>
      <b/>
      <sz val="12"/>
      <color indexed="8"/>
      <name val="Arial"/>
      <family val="2"/>
    </font>
    <font>
      <sz val="8"/>
      <color indexed="81"/>
      <name val="Tahoma"/>
      <family val="2"/>
    </font>
    <font>
      <b/>
      <sz val="8"/>
      <color indexed="81"/>
      <name val="Tahoma"/>
      <family val="2"/>
    </font>
    <font>
      <b/>
      <sz val="10"/>
      <color indexed="81"/>
      <name val="Tahoma"/>
      <family val="2"/>
    </font>
    <font>
      <sz val="9"/>
      <color indexed="81"/>
      <name val="Tahoma"/>
      <family val="2"/>
    </font>
    <font>
      <sz val="8"/>
      <name val="Arial"/>
      <family val="2"/>
    </font>
    <font>
      <sz val="11"/>
      <name val="Garamond"/>
      <family val="1"/>
    </font>
    <font>
      <sz val="11"/>
      <color indexed="8"/>
      <name val="Garamond"/>
      <family val="1"/>
    </font>
    <font>
      <b/>
      <sz val="11"/>
      <name val="Garamond"/>
      <family val="1"/>
    </font>
    <font>
      <b/>
      <sz val="8"/>
      <name val="Garamond"/>
      <family val="1"/>
    </font>
    <font>
      <b/>
      <sz val="8"/>
      <name val="Arial"/>
      <family val="2"/>
    </font>
    <font>
      <sz val="10"/>
      <color indexed="81"/>
      <name val="Tahoma"/>
      <family val="2"/>
    </font>
    <font>
      <sz val="50"/>
      <name val="Arial"/>
      <family val="2"/>
    </font>
    <font>
      <b/>
      <sz val="14"/>
      <name val="Garamond"/>
      <family val="1"/>
    </font>
    <font>
      <sz val="14"/>
      <name val="Garamond"/>
      <family val="1"/>
    </font>
    <font>
      <sz val="12"/>
      <name val="Arial"/>
      <family val="2"/>
    </font>
    <font>
      <b/>
      <sz val="11"/>
      <color indexed="81"/>
      <name val="Tahoma"/>
      <family val="2"/>
    </font>
    <font>
      <sz val="11"/>
      <color indexed="81"/>
      <name val="Tahoma"/>
      <family val="2"/>
    </font>
    <font>
      <b/>
      <sz val="12"/>
      <color indexed="81"/>
      <name val="Tahoma"/>
      <family val="2"/>
    </font>
    <font>
      <sz val="12"/>
      <color indexed="81"/>
      <name val="Tahoma"/>
      <family val="2"/>
    </font>
    <font>
      <b/>
      <sz val="12"/>
      <name val="Arial"/>
      <family val="2"/>
    </font>
    <font>
      <sz val="8"/>
      <color indexed="10"/>
      <name val="Arial"/>
      <family val="2"/>
    </font>
    <font>
      <sz val="12"/>
      <color indexed="10"/>
      <name val="Arial"/>
      <family val="2"/>
    </font>
    <font>
      <b/>
      <sz val="9"/>
      <color indexed="81"/>
      <name val="Tahoma"/>
      <family val="2"/>
    </font>
    <font>
      <sz val="12"/>
      <color indexed="10"/>
      <name val="Arial"/>
      <family val="2"/>
    </font>
    <font>
      <sz val="12"/>
      <name val="Arial"/>
      <family val="2"/>
    </font>
    <font>
      <sz val="12"/>
      <name val="Arial"/>
      <family val="2"/>
    </font>
    <font>
      <sz val="12"/>
      <name val="Arial"/>
      <family val="2"/>
    </font>
    <font>
      <sz val="12"/>
      <color rgb="FFFF0000"/>
      <name val="Arial"/>
      <family val="2"/>
    </font>
    <font>
      <sz val="12"/>
      <color theme="1"/>
      <name val="Arial"/>
      <family val="2"/>
    </font>
    <font>
      <sz val="9"/>
      <color indexed="8"/>
      <name val="Arial"/>
      <family val="1"/>
      <charset val="1"/>
    </font>
    <font>
      <sz val="11"/>
      <name val="Cambria"/>
      <family val="1"/>
    </font>
    <font>
      <sz val="10"/>
      <name val="Arial Unicode MS"/>
      <family val="2"/>
    </font>
    <font>
      <sz val="12"/>
      <name val="Arial"/>
      <family val="2"/>
    </font>
    <font>
      <sz val="10"/>
      <name val="MS Sans Serif"/>
      <family val="2"/>
    </font>
    <font>
      <sz val="8"/>
      <color indexed="8"/>
      <name val="Calibri"/>
      <family val="2"/>
    </font>
    <font>
      <sz val="11"/>
      <color indexed="8"/>
      <name val="Calibri"/>
      <family val="2"/>
    </font>
    <font>
      <sz val="11"/>
      <color rgb="FF006100"/>
      <name val="Calibri"/>
      <family val="2"/>
      <scheme val="minor"/>
    </font>
    <font>
      <sz val="8"/>
      <color rgb="FFFF0000"/>
      <name val="Arial"/>
      <family val="2"/>
    </font>
    <font>
      <i/>
      <sz val="12"/>
      <name val="Arial"/>
      <family val="2"/>
    </font>
    <font>
      <sz val="12"/>
      <name val="Times New Roman"/>
      <family val="1"/>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theme="1"/>
      <name val="Calibri"/>
      <family val="2"/>
    </font>
    <font>
      <sz val="11"/>
      <color theme="1"/>
      <name val="Calibri"/>
      <family val="2"/>
    </font>
    <font>
      <sz val="12"/>
      <name val="Arial"/>
      <family val="2"/>
    </font>
    <font>
      <sz val="10"/>
      <name val="Arial"/>
      <family val="2"/>
    </font>
    <font>
      <sz val="12"/>
      <name val="Tms Rmn"/>
    </font>
    <font>
      <sz val="10"/>
      <name val="MS Serif"/>
      <family val="1"/>
    </font>
    <font>
      <sz val="10"/>
      <color indexed="16"/>
      <name val="MS Serif"/>
      <family val="1"/>
    </font>
    <font>
      <sz val="10"/>
      <name val="Helv"/>
    </font>
    <font>
      <sz val="8"/>
      <name val="Helv"/>
    </font>
    <font>
      <b/>
      <sz val="8"/>
      <color indexed="8"/>
      <name val="Helv"/>
    </font>
    <font>
      <sz val="11"/>
      <name val="Calibri"/>
      <family val="2"/>
    </font>
    <font>
      <sz val="8"/>
      <color theme="1"/>
      <name val="Calibri"/>
      <family val="2"/>
      <scheme val="minor"/>
    </font>
    <font>
      <sz val="8"/>
      <color theme="0"/>
      <name val="Calibri"/>
      <family val="2"/>
      <scheme val="minor"/>
    </font>
    <font>
      <sz val="8"/>
      <color rgb="FF9C0006"/>
      <name val="Calibri"/>
      <family val="2"/>
      <scheme val="minor"/>
    </font>
    <font>
      <b/>
      <sz val="8"/>
      <color rgb="FFFA7D00"/>
      <name val="Calibri"/>
      <family val="2"/>
      <scheme val="minor"/>
    </font>
    <font>
      <b/>
      <sz val="8"/>
      <color theme="0"/>
      <name val="Calibri"/>
      <family val="2"/>
      <scheme val="minor"/>
    </font>
    <font>
      <sz val="12"/>
      <color theme="1"/>
      <name val="Californian FB"/>
      <family val="2"/>
    </font>
    <font>
      <i/>
      <sz val="8"/>
      <color rgb="FF7F7F7F"/>
      <name val="Calibri"/>
      <family val="2"/>
      <scheme val="minor"/>
    </font>
    <font>
      <sz val="11"/>
      <color rgb="FF085AAF"/>
      <name val="Calibri"/>
      <family val="2"/>
      <scheme val="minor"/>
    </font>
    <font>
      <sz val="8"/>
      <color rgb="FF006100"/>
      <name val="Calibri"/>
      <family val="2"/>
      <scheme val="minor"/>
    </font>
    <font>
      <u/>
      <sz val="11"/>
      <color theme="10"/>
      <name val="Calibri"/>
      <family val="2"/>
    </font>
    <font>
      <sz val="8"/>
      <color rgb="FF3F3F76"/>
      <name val="Calibri"/>
      <family val="2"/>
      <scheme val="minor"/>
    </font>
    <font>
      <sz val="8"/>
      <color rgb="FFFA7D00"/>
      <name val="Calibri"/>
      <family val="2"/>
      <scheme val="minor"/>
    </font>
    <font>
      <sz val="8"/>
      <color rgb="FF9C6500"/>
      <name val="Calibri"/>
      <family val="2"/>
      <scheme val="minor"/>
    </font>
    <font>
      <sz val="10"/>
      <color theme="1"/>
      <name val="Calibri"/>
      <family val="2"/>
      <scheme val="minor"/>
    </font>
    <font>
      <b/>
      <sz val="8"/>
      <color rgb="FF3F3F3F"/>
      <name val="Calibri"/>
      <family val="2"/>
      <scheme val="minor"/>
    </font>
    <font>
      <sz val="18"/>
      <color theme="3"/>
      <name val="Cambria"/>
      <family val="2"/>
      <scheme val="major"/>
    </font>
    <font>
      <b/>
      <sz val="8"/>
      <color theme="1"/>
      <name val="Calibri"/>
      <family val="2"/>
      <scheme val="minor"/>
    </font>
    <font>
      <sz val="8"/>
      <color rgb="FFFF0000"/>
      <name val="Calibri"/>
      <family val="2"/>
      <scheme val="minor"/>
    </font>
    <font>
      <b/>
      <sz val="10"/>
      <color indexed="8"/>
      <name val="Cambria"/>
      <family val="1"/>
      <scheme val="major"/>
    </font>
    <font>
      <sz val="10"/>
      <color indexed="8"/>
      <name val="Cambria"/>
      <family val="1"/>
      <scheme val="major"/>
    </font>
    <font>
      <sz val="12"/>
      <name val="Cambria"/>
      <family val="1"/>
      <scheme val="major"/>
    </font>
    <font>
      <b/>
      <sz val="12"/>
      <color indexed="8"/>
      <name val="Cambria"/>
      <family val="1"/>
      <scheme val="major"/>
    </font>
    <font>
      <sz val="12"/>
      <color indexed="8"/>
      <name val="Cambria"/>
      <family val="1"/>
      <scheme val="major"/>
    </font>
    <font>
      <b/>
      <sz val="12"/>
      <name val="Cambria"/>
      <family val="1"/>
      <scheme val="major"/>
    </font>
    <font>
      <sz val="12"/>
      <color rgb="FFFF0000"/>
      <name val="Cambria"/>
      <family val="1"/>
      <scheme val="major"/>
    </font>
    <font>
      <sz val="12"/>
      <color theme="1"/>
      <name val="Cambria"/>
      <family val="1"/>
      <scheme val="major"/>
    </font>
    <font>
      <b/>
      <sz val="10"/>
      <name val="Cambria"/>
      <family val="1"/>
      <scheme val="major"/>
    </font>
    <font>
      <sz val="10"/>
      <name val="Cambria"/>
      <family val="1"/>
      <scheme val="major"/>
    </font>
    <font>
      <sz val="10"/>
      <color theme="1"/>
      <name val="Cambria"/>
      <family val="1"/>
      <scheme val="major"/>
    </font>
    <font>
      <sz val="10"/>
      <color rgb="FFFF0000"/>
      <name val="Cambria"/>
      <family val="1"/>
      <scheme val="major"/>
    </font>
    <font>
      <sz val="9"/>
      <name val="Cambria"/>
      <family val="1"/>
      <scheme val="major"/>
    </font>
    <font>
      <b/>
      <sz val="9"/>
      <name val="Cambria"/>
      <family val="1"/>
      <scheme val="major"/>
    </font>
    <font>
      <sz val="9"/>
      <color rgb="FFFF0000"/>
      <name val="Cambria"/>
      <family val="1"/>
      <scheme val="major"/>
    </font>
    <font>
      <sz val="14"/>
      <name val="Cambria"/>
      <family val="1"/>
      <scheme val="major"/>
    </font>
    <font>
      <b/>
      <i/>
      <sz val="12"/>
      <name val="Cambria"/>
      <family val="1"/>
      <scheme val="major"/>
    </font>
    <font>
      <sz val="11"/>
      <color indexed="8"/>
      <name val="Cambria"/>
      <family val="1"/>
      <scheme val="major"/>
    </font>
    <font>
      <sz val="11"/>
      <name val="Cambria"/>
      <family val="1"/>
      <scheme val="major"/>
    </font>
    <font>
      <sz val="11"/>
      <color rgb="FF000000"/>
      <name val="Cambria"/>
      <family val="1"/>
      <scheme val="major"/>
    </font>
    <font>
      <sz val="11"/>
      <color rgb="FFFF0000"/>
      <name val="Cambria"/>
      <family val="1"/>
      <scheme val="major"/>
    </font>
  </fonts>
  <fills count="4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rgb="FFFFFFCC"/>
      </patternFill>
    </fill>
    <fill>
      <patternFill patternType="solid">
        <fgColor rgb="FFC6EFCE"/>
      </patternFill>
    </fill>
    <fill>
      <patternFill patternType="solid">
        <fgColor theme="4" tint="0.59999389629810485"/>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31"/>
      </patternFill>
    </fill>
    <fill>
      <patternFill patternType="solid">
        <fgColor indexed="22"/>
        <bgColor indexed="64"/>
      </patternFill>
    </fill>
    <fill>
      <patternFill patternType="solid">
        <fgColor indexed="26"/>
        <bgColor indexed="9"/>
      </patternFill>
    </fill>
    <fill>
      <patternFill patternType="solid">
        <fgColor indexed="26"/>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medium">
        <color indexed="8"/>
      </top>
      <bottom style="medium">
        <color indexed="8"/>
      </bottom>
      <diagonal/>
    </border>
    <border>
      <left/>
      <right/>
      <top style="medium">
        <color indexed="64"/>
      </top>
      <bottom style="medium">
        <color indexed="64"/>
      </bottom>
      <diagonal/>
    </border>
    <border>
      <left/>
      <right/>
      <top style="thin">
        <color indexed="8"/>
      </top>
      <bottom style="thin">
        <color indexed="8"/>
      </bottom>
      <diagonal/>
    </border>
    <border>
      <left/>
      <right/>
      <top style="thin">
        <color indexed="64"/>
      </top>
      <bottom style="thin">
        <color indexed="64"/>
      </bottom>
      <diagonal/>
    </border>
  </borders>
  <cellStyleXfs count="1875">
    <xf numFmtId="167" fontId="0" fillId="0" borderId="0"/>
    <xf numFmtId="166" fontId="9" fillId="0" borderId="0" applyFont="0" applyFill="0" applyBorder="0" applyAlignment="0" applyProtection="0"/>
    <xf numFmtId="9" fontId="58" fillId="0" borderId="0" applyFont="0" applyFill="0" applyBorder="0" applyAlignment="0" applyProtection="0"/>
    <xf numFmtId="0" fontId="8" fillId="0" borderId="0"/>
    <xf numFmtId="9" fontId="8" fillId="0" borderId="0" applyFont="0" applyFill="0" applyBorder="0" applyAlignment="0" applyProtection="0"/>
    <xf numFmtId="166" fontId="9" fillId="0" borderId="0" applyFont="0" applyFill="0" applyBorder="0" applyAlignment="0" applyProtection="0"/>
    <xf numFmtId="43" fontId="59" fillId="0" borderId="0" applyFont="0" applyFill="0" applyBorder="0" applyAlignment="0" applyProtection="0"/>
    <xf numFmtId="43" fontId="60" fillId="0" borderId="0" applyFont="0" applyFill="0" applyBorder="0" applyAlignment="0" applyProtection="0"/>
    <xf numFmtId="43" fontId="8"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61" fillId="0" borderId="0" applyFont="0" applyFill="0" applyBorder="0" applyAlignment="0" applyProtection="0"/>
    <xf numFmtId="43" fontId="8" fillId="0" borderId="0" applyFont="0" applyFill="0" applyBorder="0" applyAlignment="0" applyProtection="0"/>
    <xf numFmtId="0" fontId="59" fillId="0" borderId="0"/>
    <xf numFmtId="0" fontId="12" fillId="0" borderId="0"/>
    <xf numFmtId="167" fontId="23" fillId="0" borderId="0"/>
    <xf numFmtId="167" fontId="23" fillId="0" borderId="0"/>
    <xf numFmtId="167" fontId="23" fillId="0" borderId="0"/>
    <xf numFmtId="0" fontId="9" fillId="0" borderId="0"/>
    <xf numFmtId="167" fontId="23" fillId="0" borderId="0"/>
    <xf numFmtId="167" fontId="23" fillId="0" borderId="0"/>
    <xf numFmtId="0" fontId="8" fillId="0" borderId="0"/>
    <xf numFmtId="167" fontId="23" fillId="0" borderId="0"/>
    <xf numFmtId="0" fontId="8" fillId="6" borderId="7" applyNumberFormat="0" applyFont="0" applyAlignment="0" applyProtection="0"/>
    <xf numFmtId="0" fontId="62" fillId="7" borderId="0" applyNumberFormat="0" applyBorder="0" applyAlignment="0" applyProtection="0"/>
    <xf numFmtId="0" fontId="12" fillId="0" borderId="0">
      <alignment vertical="top"/>
    </xf>
    <xf numFmtId="0" fontId="66" fillId="0" borderId="0" applyNumberFormat="0" applyFill="0" applyBorder="0" applyAlignment="0" applyProtection="0"/>
    <xf numFmtId="0" fontId="67" fillId="0" borderId="10" applyNumberFormat="0" applyFill="0" applyAlignment="0" applyProtection="0"/>
    <xf numFmtId="0" fontId="68" fillId="0" borderId="11" applyNumberFormat="0" applyFill="0" applyAlignment="0" applyProtection="0"/>
    <xf numFmtId="0" fontId="69" fillId="0" borderId="12" applyNumberFormat="0" applyFill="0" applyAlignment="0" applyProtection="0"/>
    <xf numFmtId="0" fontId="69" fillId="0" borderId="0" applyNumberFormat="0" applyFill="0" applyBorder="0" applyAlignment="0" applyProtection="0"/>
    <xf numFmtId="0" fontId="70" fillId="9" borderId="0" applyNumberFormat="0" applyBorder="0" applyAlignment="0" applyProtection="0"/>
    <xf numFmtId="0" fontId="71" fillId="10" borderId="0" applyNumberFormat="0" applyBorder="0" applyAlignment="0" applyProtection="0"/>
    <xf numFmtId="0" fontId="72" fillId="11" borderId="13" applyNumberFormat="0" applyAlignment="0" applyProtection="0"/>
    <xf numFmtId="0" fontId="73" fillId="12" borderId="14" applyNumberFormat="0" applyAlignment="0" applyProtection="0"/>
    <xf numFmtId="0" fontId="74" fillId="12" borderId="13" applyNumberFormat="0" applyAlignment="0" applyProtection="0"/>
    <xf numFmtId="0" fontId="75" fillId="0" borderId="15" applyNumberFormat="0" applyFill="0" applyAlignment="0" applyProtection="0"/>
    <xf numFmtId="0" fontId="76" fillId="13" borderId="16" applyNumberFormat="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9" fillId="0" borderId="17" applyNumberFormat="0" applyFill="0" applyAlignment="0" applyProtection="0"/>
    <xf numFmtId="0" fontId="80"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80" fillId="17" borderId="0" applyNumberFormat="0" applyBorder="0" applyAlignment="0" applyProtection="0"/>
    <xf numFmtId="0" fontId="80"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80" fillId="21" borderId="0" applyNumberFormat="0" applyBorder="0" applyAlignment="0" applyProtection="0"/>
    <xf numFmtId="0" fontId="80"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80" fillId="25" borderId="0" applyNumberFormat="0" applyBorder="0" applyAlignment="0" applyProtection="0"/>
    <xf numFmtId="0" fontId="80"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80" fillId="29" borderId="0" applyNumberFormat="0" applyBorder="0" applyAlignment="0" applyProtection="0"/>
    <xf numFmtId="0" fontId="80"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80" fillId="33" borderId="0" applyNumberFormat="0" applyBorder="0" applyAlignment="0" applyProtection="0"/>
    <xf numFmtId="0" fontId="80"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80" fillId="37" borderId="0" applyNumberFormat="0" applyBorder="0" applyAlignment="0" applyProtection="0"/>
    <xf numFmtId="0" fontId="7" fillId="0" borderId="0"/>
    <xf numFmtId="43" fontId="7" fillId="0" borderId="0" applyFont="0" applyFill="0" applyBorder="0" applyAlignment="0" applyProtection="0"/>
    <xf numFmtId="167" fontId="23" fillId="0" borderId="0"/>
    <xf numFmtId="0" fontId="12" fillId="0" borderId="0">
      <alignment vertical="top"/>
    </xf>
    <xf numFmtId="43" fontId="9" fillId="0" borderId="0" applyFont="0" applyFill="0" applyBorder="0" applyAlignment="0" applyProtection="0"/>
    <xf numFmtId="0" fontId="9" fillId="0" borderId="0"/>
    <xf numFmtId="166" fontId="7" fillId="0" borderId="0" applyFont="0" applyFill="0" applyBorder="0" applyAlignment="0" applyProtection="0"/>
    <xf numFmtId="0" fontId="7" fillId="6" borderId="7" applyNumberFormat="0" applyFont="0" applyAlignment="0" applyProtection="0"/>
    <xf numFmtId="9" fontId="23" fillId="0" borderId="0" applyFont="0" applyFill="0" applyBorder="0" applyAlignment="0" applyProtection="0"/>
    <xf numFmtId="0" fontId="7" fillId="0" borderId="0"/>
    <xf numFmtId="9" fontId="7" fillId="0" borderId="0" applyFont="0" applyFill="0" applyBorder="0" applyAlignment="0" applyProtection="0"/>
    <xf numFmtId="43" fontId="59" fillId="0" borderId="0" applyFont="0" applyFill="0" applyBorder="0" applyAlignment="0" applyProtection="0"/>
    <xf numFmtId="43" fontId="7" fillId="0" borderId="0" applyFont="0" applyFill="0" applyBorder="0" applyAlignment="0" applyProtection="0"/>
    <xf numFmtId="43" fontId="61" fillId="0" borderId="0" applyFont="0" applyFill="0" applyBorder="0" applyAlignment="0" applyProtection="0"/>
    <xf numFmtId="43" fontId="7" fillId="0" borderId="0" applyFont="0" applyFill="0" applyBorder="0" applyAlignment="0" applyProtection="0"/>
    <xf numFmtId="0" fontId="59" fillId="0" borderId="0"/>
    <xf numFmtId="0" fontId="7" fillId="0" borderId="0"/>
    <xf numFmtId="0" fontId="7" fillId="6" borderId="7" applyNumberFormat="0" applyFont="0" applyAlignment="0" applyProtection="0"/>
    <xf numFmtId="0" fontId="12" fillId="0" borderId="0">
      <alignment vertical="top"/>
    </xf>
    <xf numFmtId="166" fontId="9" fillId="0" borderId="0" applyFont="0" applyFill="0" applyBorder="0" applyAlignment="0" applyProtection="0"/>
    <xf numFmtId="9" fontId="23" fillId="0" borderId="0" applyFont="0" applyFill="0" applyBorder="0" applyAlignment="0" applyProtection="0"/>
    <xf numFmtId="166" fontId="9" fillId="0" borderId="0" applyFont="0" applyFill="0" applyBorder="0" applyAlignment="0" applyProtection="0"/>
    <xf numFmtId="43" fontId="7" fillId="0" borderId="0" applyFont="0" applyFill="0" applyBorder="0" applyAlignment="0" applyProtection="0"/>
    <xf numFmtId="166" fontId="7" fillId="0" borderId="0" applyFont="0" applyFill="0" applyBorder="0" applyAlignment="0" applyProtection="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43" fontId="7" fillId="0" borderId="0" applyFont="0" applyFill="0" applyBorder="0" applyAlignment="0" applyProtection="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9"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164" fontId="7" fillId="0" borderId="0" applyFont="0" applyFill="0" applyBorder="0" applyAlignment="0" applyProtection="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166" fontId="9" fillId="0" borderId="0" applyFont="0" applyFill="0" applyBorder="0" applyAlignment="0" applyProtection="0"/>
    <xf numFmtId="0" fontId="81" fillId="0" borderId="0"/>
    <xf numFmtId="43" fontId="9" fillId="0" borderId="0" applyFont="0" applyFill="0" applyBorder="0" applyAlignment="0" applyProtection="0"/>
    <xf numFmtId="0" fontId="6" fillId="0" borderId="0"/>
    <xf numFmtId="43"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43" fontId="9" fillId="0" borderId="0" applyFont="0" applyFill="0" applyBorder="0" applyAlignment="0" applyProtection="0"/>
    <xf numFmtId="43" fontId="9" fillId="0" borderId="0" applyFont="0" applyFill="0" applyBorder="0" applyAlignment="0" applyProtection="0"/>
    <xf numFmtId="0" fontId="82" fillId="0" borderId="0"/>
    <xf numFmtId="43" fontId="83" fillId="0" borderId="0" applyFont="0" applyFill="0" applyBorder="0" applyAlignment="0" applyProtection="0"/>
    <xf numFmtId="0" fontId="83" fillId="0" borderId="0"/>
    <xf numFmtId="43" fontId="5" fillId="0" borderId="0" applyFont="0" applyFill="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167" fontId="23" fillId="0" borderId="0"/>
    <xf numFmtId="166" fontId="9" fillId="0" borderId="0" applyFont="0" applyFill="0" applyBorder="0" applyAlignment="0" applyProtection="0"/>
    <xf numFmtId="9" fontId="23" fillId="0" borderId="0" applyFont="0" applyFill="0" applyBorder="0" applyAlignment="0" applyProtection="0"/>
    <xf numFmtId="0" fontId="5" fillId="0" borderId="0"/>
    <xf numFmtId="9" fontId="5" fillId="0" borderId="0" applyFont="0" applyFill="0" applyBorder="0" applyAlignment="0" applyProtection="0"/>
    <xf numFmtId="166"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23" fillId="0" borderId="0"/>
    <xf numFmtId="0" fontId="5" fillId="0" borderId="0"/>
    <xf numFmtId="0" fontId="5" fillId="6" borderId="7" applyNumberFormat="0" applyFont="0" applyAlignment="0" applyProtection="0"/>
    <xf numFmtId="166" fontId="9" fillId="0" borderId="0" applyFont="0" applyFill="0" applyBorder="0" applyAlignment="0" applyProtection="0"/>
    <xf numFmtId="0" fontId="5" fillId="0" borderId="0"/>
    <xf numFmtId="43" fontId="5" fillId="0" borderId="0" applyFont="0" applyFill="0" applyBorder="0" applyAlignment="0" applyProtection="0"/>
    <xf numFmtId="166" fontId="5" fillId="0" borderId="0" applyFont="0" applyFill="0" applyBorder="0" applyAlignment="0" applyProtection="0"/>
    <xf numFmtId="0" fontId="5" fillId="6" borderId="7" applyNumberFormat="0" applyFont="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6" borderId="7" applyNumberFormat="0" applyFont="0" applyAlignment="0" applyProtection="0"/>
    <xf numFmtId="43"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0" fontId="9" fillId="0" borderId="0"/>
    <xf numFmtId="0" fontId="5" fillId="0" borderId="0"/>
    <xf numFmtId="166" fontId="9" fillId="0" borderId="0" applyFont="0" applyFill="0" applyBorder="0" applyAlignment="0" applyProtection="0"/>
    <xf numFmtId="166" fontId="9" fillId="0" borderId="0" applyFont="0" applyFill="0" applyBorder="0" applyAlignment="0" applyProtection="0"/>
    <xf numFmtId="164" fontId="84" fillId="0" borderId="0" applyFont="0" applyFill="0" applyBorder="0" applyAlignment="0" applyProtection="0"/>
    <xf numFmtId="0" fontId="85" fillId="0" borderId="0"/>
    <xf numFmtId="0" fontId="4" fillId="15" borderId="0" applyNumberFormat="0" applyBorder="0" applyAlignment="0" applyProtection="0"/>
    <xf numFmtId="0" fontId="4" fillId="15" borderId="0" applyNumberFormat="0" applyBorder="0" applyAlignment="0" applyProtection="0"/>
    <xf numFmtId="0" fontId="93"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93"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93"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93"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93"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93" fillId="3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93"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93"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93"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93"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93"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93" fillId="36" borderId="0" applyNumberFormat="0" applyBorder="0" applyAlignment="0" applyProtection="0"/>
    <xf numFmtId="0" fontId="80" fillId="17" borderId="0" applyNumberFormat="0" applyBorder="0" applyAlignment="0" applyProtection="0"/>
    <xf numFmtId="0" fontId="94" fillId="17" borderId="0" applyNumberFormat="0" applyBorder="0" applyAlignment="0" applyProtection="0"/>
    <xf numFmtId="0" fontId="80" fillId="21" borderId="0" applyNumberFormat="0" applyBorder="0" applyAlignment="0" applyProtection="0"/>
    <xf numFmtId="0" fontId="94" fillId="21" borderId="0" applyNumberFormat="0" applyBorder="0" applyAlignment="0" applyProtection="0"/>
    <xf numFmtId="0" fontId="80" fillId="25" borderId="0" applyNumberFormat="0" applyBorder="0" applyAlignment="0" applyProtection="0"/>
    <xf numFmtId="0" fontId="94" fillId="25" borderId="0" applyNumberFormat="0" applyBorder="0" applyAlignment="0" applyProtection="0"/>
    <xf numFmtId="0" fontId="80" fillId="29" borderId="0" applyNumberFormat="0" applyBorder="0" applyAlignment="0" applyProtection="0"/>
    <xf numFmtId="0" fontId="94" fillId="29" borderId="0" applyNumberFormat="0" applyBorder="0" applyAlignment="0" applyProtection="0"/>
    <xf numFmtId="0" fontId="80" fillId="33" borderId="0" applyNumberFormat="0" applyBorder="0" applyAlignment="0" applyProtection="0"/>
    <xf numFmtId="0" fontId="94" fillId="33" borderId="0" applyNumberFormat="0" applyBorder="0" applyAlignment="0" applyProtection="0"/>
    <xf numFmtId="0" fontId="80" fillId="37" borderId="0" applyNumberFormat="0" applyBorder="0" applyAlignment="0" applyProtection="0"/>
    <xf numFmtId="0" fontId="94" fillId="37" borderId="0" applyNumberFormat="0" applyBorder="0" applyAlignment="0" applyProtection="0"/>
    <xf numFmtId="0" fontId="80" fillId="14" borderId="0" applyNumberFormat="0" applyBorder="0" applyAlignment="0" applyProtection="0"/>
    <xf numFmtId="0" fontId="94" fillId="14" borderId="0" applyNumberFormat="0" applyBorder="0" applyAlignment="0" applyProtection="0"/>
    <xf numFmtId="0" fontId="80" fillId="18" borderId="0" applyNumberFormat="0" applyBorder="0" applyAlignment="0" applyProtection="0"/>
    <xf numFmtId="0" fontId="94" fillId="18" borderId="0" applyNumberFormat="0" applyBorder="0" applyAlignment="0" applyProtection="0"/>
    <xf numFmtId="0" fontId="80" fillId="22" borderId="0" applyNumberFormat="0" applyBorder="0" applyAlignment="0" applyProtection="0"/>
    <xf numFmtId="0" fontId="94" fillId="22" borderId="0" applyNumberFormat="0" applyBorder="0" applyAlignment="0" applyProtection="0"/>
    <xf numFmtId="0" fontId="80" fillId="26" borderId="0" applyNumberFormat="0" applyBorder="0" applyAlignment="0" applyProtection="0"/>
    <xf numFmtId="0" fontId="94" fillId="26" borderId="0" applyNumberFormat="0" applyBorder="0" applyAlignment="0" applyProtection="0"/>
    <xf numFmtId="0" fontId="80" fillId="30" borderId="0" applyNumberFormat="0" applyBorder="0" applyAlignment="0" applyProtection="0"/>
    <xf numFmtId="0" fontId="94" fillId="30" borderId="0" applyNumberFormat="0" applyBorder="0" applyAlignment="0" applyProtection="0"/>
    <xf numFmtId="0" fontId="80" fillId="34" borderId="0" applyNumberFormat="0" applyBorder="0" applyAlignment="0" applyProtection="0"/>
    <xf numFmtId="0" fontId="94" fillId="34" borderId="0" applyNumberFormat="0" applyBorder="0" applyAlignment="0" applyProtection="0"/>
    <xf numFmtId="0" fontId="70" fillId="9" borderId="0" applyNumberFormat="0" applyBorder="0" applyAlignment="0" applyProtection="0"/>
    <xf numFmtId="0" fontId="95" fillId="9" borderId="0" applyNumberFormat="0" applyBorder="0" applyAlignment="0" applyProtection="0"/>
    <xf numFmtId="0" fontId="65" fillId="0" borderId="0" applyNumberFormat="0" applyFill="0" applyBorder="0" applyAlignment="0" applyProtection="0"/>
    <xf numFmtId="0" fontId="86" fillId="0" borderId="0" applyNumberFormat="0" applyFill="0" applyBorder="0" applyAlignment="0" applyProtection="0"/>
    <xf numFmtId="186" fontId="12" fillId="0" borderId="0" applyFill="0" applyBorder="0" applyAlignment="0"/>
    <xf numFmtId="187" fontId="12" fillId="0" borderId="0" applyFill="0" applyBorder="0" applyAlignment="0"/>
    <xf numFmtId="0" fontId="74" fillId="12" borderId="13" applyNumberFormat="0" applyAlignment="0" applyProtection="0"/>
    <xf numFmtId="0" fontId="96" fillId="12" borderId="13" applyNumberFormat="0" applyAlignment="0" applyProtection="0"/>
    <xf numFmtId="0" fontId="76" fillId="13" borderId="16" applyNumberFormat="0" applyAlignment="0" applyProtection="0"/>
    <xf numFmtId="0" fontId="97" fillId="13" borderId="16" applyNumberFormat="0" applyAlignment="0" applyProtection="0"/>
    <xf numFmtId="43" fontId="9" fillId="0" borderId="0" applyFont="0" applyFill="0" applyBorder="0" applyAlignment="0" applyProtection="0"/>
    <xf numFmtId="164"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88" fontId="9" fillId="0" borderId="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0" fontId="5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0" fontId="12" fillId="0" borderId="0" applyNumberFormat="0" applyFill="0" applyBorder="0" applyAlignment="0" applyProtection="0">
      <alignment vertical="top"/>
    </xf>
    <xf numFmtId="43" fontId="92" fillId="0" borderId="0" applyFont="0" applyFill="0" applyBorder="0" applyAlignment="0" applyProtection="0"/>
    <xf numFmtId="166" fontId="92"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6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9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89" fontId="9" fillId="0" borderId="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90" fontId="4" fillId="0" borderId="0" applyFont="0" applyFill="0" applyBorder="0" applyAlignment="0" applyProtection="0"/>
    <xf numFmtId="166" fontId="98"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89" fontId="9" fillId="0" borderId="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3" fillId="0" borderId="0" applyFont="0" applyFill="0" applyBorder="0" applyAlignment="0" applyProtection="0"/>
    <xf numFmtId="166" fontId="93" fillId="0" borderId="0" applyFont="0" applyFill="0" applyBorder="0" applyAlignment="0" applyProtection="0"/>
    <xf numFmtId="190"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90"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90"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90" fontId="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0" fontId="87" fillId="0" borderId="0" applyNumberFormat="0" applyAlignment="0"/>
    <xf numFmtId="0" fontId="87" fillId="0" borderId="0" applyNumberFormat="0" applyAlignment="0">
      <alignment horizontal="left"/>
    </xf>
    <xf numFmtId="165" fontId="9" fillId="0" borderId="0" applyFont="0" applyFill="0" applyBorder="0" applyAlignment="0" applyProtection="0"/>
    <xf numFmtId="165" fontId="9" fillId="0" borderId="0" applyFont="0" applyFill="0" applyBorder="0" applyAlignment="0" applyProtection="0"/>
    <xf numFmtId="0" fontId="88" fillId="0" borderId="0" applyNumberFormat="0" applyAlignment="0"/>
    <xf numFmtId="0" fontId="88" fillId="0" borderId="0" applyNumberFormat="0" applyAlignment="0">
      <alignment horizontal="left"/>
    </xf>
    <xf numFmtId="0" fontId="78"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62" fillId="7" borderId="0" applyNumberFormat="0" applyBorder="0" applyAlignment="0" applyProtection="0"/>
    <xf numFmtId="0" fontId="101" fillId="7" borderId="0" applyNumberFormat="0" applyBorder="0" applyAlignment="0" applyProtection="0"/>
    <xf numFmtId="0" fontId="30" fillId="38" borderId="0" applyNumberFormat="0" applyBorder="0" applyAlignment="0" applyProtection="0"/>
    <xf numFmtId="38" fontId="30" fillId="39" borderId="0" applyNumberFormat="0" applyBorder="0" applyAlignment="0" applyProtection="0"/>
    <xf numFmtId="0" fontId="22" fillId="0" borderId="18" applyNumberFormat="0" applyAlignment="0" applyProtection="0"/>
    <xf numFmtId="0" fontId="22" fillId="0" borderId="19" applyNumberFormat="0" applyAlignment="0" applyProtection="0">
      <alignment horizontal="left" vertical="center"/>
    </xf>
    <xf numFmtId="0" fontId="22" fillId="0" borderId="20">
      <alignment horizontal="left" vertical="center"/>
    </xf>
    <xf numFmtId="0" fontId="22" fillId="0" borderId="21">
      <alignment horizontal="left" vertical="center"/>
    </xf>
    <xf numFmtId="0" fontId="67" fillId="0" borderId="10" applyNumberFormat="0" applyFill="0" applyAlignment="0" applyProtection="0"/>
    <xf numFmtId="0" fontId="68" fillId="0" borderId="11" applyNumberFormat="0" applyFill="0" applyAlignment="0" applyProtection="0"/>
    <xf numFmtId="0" fontId="69" fillId="0" borderId="12" applyNumberFormat="0" applyFill="0" applyAlignment="0" applyProtection="0"/>
    <xf numFmtId="0" fontId="69" fillId="0" borderId="0" applyNumberFormat="0" applyFill="0" applyBorder="0" applyAlignment="0" applyProtection="0"/>
    <xf numFmtId="0" fontId="100" fillId="0" borderId="0" applyNumberFormat="0" applyFill="0" applyBorder="0" applyAlignment="0" applyProtection="0"/>
    <xf numFmtId="0" fontId="102" fillId="0" borderId="0" applyNumberFormat="0" applyFill="0" applyBorder="0" applyAlignment="0" applyProtection="0">
      <alignment vertical="top"/>
      <protection locked="0"/>
    </xf>
    <xf numFmtId="0" fontId="100" fillId="0" borderId="0" applyNumberFormat="0" applyFill="0" applyBorder="0" applyAlignment="0" applyProtection="0"/>
    <xf numFmtId="0" fontId="100" fillId="0" borderId="0" applyNumberFormat="0" applyFill="0" applyBorder="0" applyAlignment="0" applyProtection="0"/>
    <xf numFmtId="0" fontId="30" fillId="40" borderId="0" applyNumberFormat="0" applyBorder="0" applyAlignment="0" applyProtection="0"/>
    <xf numFmtId="10" fontId="30" fillId="41" borderId="1" applyNumberFormat="0" applyBorder="0" applyAlignment="0" applyProtection="0"/>
    <xf numFmtId="0" fontId="72" fillId="11" borderId="13" applyNumberFormat="0" applyAlignment="0" applyProtection="0"/>
    <xf numFmtId="0" fontId="103" fillId="11" borderId="13" applyNumberFormat="0" applyAlignment="0" applyProtection="0"/>
    <xf numFmtId="0" fontId="75" fillId="0" borderId="15" applyNumberFormat="0" applyFill="0" applyAlignment="0" applyProtection="0"/>
    <xf numFmtId="0" fontId="104" fillId="0" borderId="15" applyNumberFormat="0" applyFill="0" applyAlignment="0" applyProtection="0"/>
    <xf numFmtId="0" fontId="71" fillId="10" borderId="0" applyNumberFormat="0" applyBorder="0" applyAlignment="0" applyProtection="0"/>
    <xf numFmtId="0" fontId="105" fillId="10" borderId="0" applyNumberFormat="0" applyBorder="0" applyAlignment="0" applyProtection="0"/>
    <xf numFmtId="191" fontId="9" fillId="0" borderId="0"/>
    <xf numFmtId="192" fontId="9" fillId="0" borderId="0"/>
    <xf numFmtId="192" fontId="9" fillId="0" borderId="0"/>
    <xf numFmtId="0" fontId="4" fillId="0" borderId="0"/>
    <xf numFmtId="0" fontId="4"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0" fontId="106" fillId="0" borderId="0"/>
    <xf numFmtId="0" fontId="4" fillId="0" borderId="0"/>
    <xf numFmtId="0" fontId="4" fillId="0" borderId="0"/>
    <xf numFmtId="0" fontId="9" fillId="0" borderId="0"/>
    <xf numFmtId="0" fontId="9" fillId="0" borderId="0"/>
    <xf numFmtId="0" fontId="4" fillId="0" borderId="0"/>
    <xf numFmtId="0" fontId="4" fillId="0" borderId="0"/>
    <xf numFmtId="0" fontId="9" fillId="0" borderId="0"/>
    <xf numFmtId="0" fontId="9" fillId="0" borderId="0"/>
    <xf numFmtId="0" fontId="92"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9" fillId="0" borderId="0"/>
    <xf numFmtId="0" fontId="12" fillId="0" borderId="0">
      <alignment vertical="top"/>
    </xf>
    <xf numFmtId="0" fontId="12" fillId="0" borderId="0">
      <alignment vertical="top"/>
    </xf>
    <xf numFmtId="0" fontId="92" fillId="0" borderId="0"/>
    <xf numFmtId="0" fontId="82" fillId="0" borderId="0"/>
    <xf numFmtId="0" fontId="92" fillId="0" borderId="0"/>
    <xf numFmtId="0" fontId="82" fillId="0" borderId="0"/>
    <xf numFmtId="0" fontId="9" fillId="0" borderId="0"/>
    <xf numFmtId="0" fontId="9" fillId="0" borderId="0"/>
    <xf numFmtId="0" fontId="9" fillId="0" borderId="0"/>
    <xf numFmtId="0" fontId="9" fillId="0" borderId="0"/>
    <xf numFmtId="0" fontId="4" fillId="0" borderId="0"/>
    <xf numFmtId="0" fontId="9" fillId="0" borderId="0"/>
    <xf numFmtId="0" fontId="12" fillId="0" borderId="0">
      <alignment vertical="top"/>
    </xf>
    <xf numFmtId="0" fontId="9" fillId="0" borderId="0"/>
    <xf numFmtId="0" fontId="82" fillId="0" borderId="0"/>
    <xf numFmtId="0" fontId="92" fillId="0" borderId="0"/>
    <xf numFmtId="0" fontId="12" fillId="0" borderId="0">
      <alignment vertical="top"/>
    </xf>
    <xf numFmtId="0" fontId="12" fillId="0" borderId="0">
      <alignment vertical="top"/>
    </xf>
    <xf numFmtId="0" fontId="12" fillId="0" borderId="0">
      <alignment vertical="top"/>
    </xf>
    <xf numFmtId="0" fontId="82" fillId="0" borderId="0"/>
    <xf numFmtId="0" fontId="82" fillId="0" borderId="0"/>
    <xf numFmtId="0" fontId="9" fillId="0" borderId="0"/>
    <xf numFmtId="0" fontId="82" fillId="0" borderId="0"/>
    <xf numFmtId="0" fontId="9" fillId="0" borderId="0"/>
    <xf numFmtId="0" fontId="9" fillId="0" borderId="0"/>
    <xf numFmtId="0" fontId="9" fillId="0" borderId="0"/>
    <xf numFmtId="0" fontId="9" fillId="0" borderId="0"/>
    <xf numFmtId="0" fontId="4" fillId="0" borderId="0"/>
    <xf numFmtId="0" fontId="82" fillId="0" borderId="0"/>
    <xf numFmtId="0" fontId="9" fillId="0" borderId="0"/>
    <xf numFmtId="0" fontId="9" fillId="0" borderId="0"/>
    <xf numFmtId="0" fontId="9" fillId="0" borderId="0"/>
    <xf numFmtId="0" fontId="12" fillId="0" borderId="0">
      <alignment vertical="top"/>
    </xf>
    <xf numFmtId="0" fontId="12" fillId="0" borderId="0">
      <alignment vertical="top"/>
    </xf>
    <xf numFmtId="0" fontId="9" fillId="0" borderId="0"/>
    <xf numFmtId="0" fontId="9" fillId="0" borderId="0"/>
    <xf numFmtId="0" fontId="9" fillId="0" borderId="0"/>
    <xf numFmtId="0" fontId="82"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0" fontId="59" fillId="0" borderId="0"/>
    <xf numFmtId="0" fontId="4" fillId="0" borderId="0"/>
    <xf numFmtId="0" fontId="9" fillId="0" borderId="0"/>
    <xf numFmtId="0" fontId="9" fillId="0" borderId="0"/>
    <xf numFmtId="0" fontId="9" fillId="0" borderId="0"/>
    <xf numFmtId="0" fontId="4"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4" fillId="0" borderId="0"/>
    <xf numFmtId="0" fontId="4" fillId="0" borderId="0"/>
    <xf numFmtId="0" fontId="9" fillId="0" borderId="0"/>
    <xf numFmtId="0" fontId="4" fillId="0" borderId="0"/>
    <xf numFmtId="0" fontId="9" fillId="0" borderId="0"/>
    <xf numFmtId="0" fontId="4" fillId="0" borderId="0"/>
    <xf numFmtId="0" fontId="9" fillId="0" borderId="0"/>
    <xf numFmtId="0" fontId="9" fillId="0" borderId="0"/>
    <xf numFmtId="0" fontId="4" fillId="0" borderId="0"/>
    <xf numFmtId="0" fontId="9" fillId="0" borderId="0"/>
    <xf numFmtId="0" fontId="89" fillId="0" borderId="0"/>
    <xf numFmtId="0" fontId="4" fillId="0" borderId="0"/>
    <xf numFmtId="0" fontId="9" fillId="0" borderId="0"/>
    <xf numFmtId="0" fontId="9" fillId="0" borderId="0"/>
    <xf numFmtId="0" fontId="9" fillId="0" borderId="0"/>
    <xf numFmtId="0" fontId="9" fillId="0" borderId="0"/>
    <xf numFmtId="0" fontId="9" fillId="0" borderId="0"/>
    <xf numFmtId="0" fontId="93" fillId="0" borderId="0"/>
    <xf numFmtId="0" fontId="9" fillId="0" borderId="0"/>
    <xf numFmtId="0" fontId="4" fillId="0" borderId="0"/>
    <xf numFmtId="0" fontId="9" fillId="0" borderId="0"/>
    <xf numFmtId="0" fontId="4" fillId="0" borderId="0"/>
    <xf numFmtId="0" fontId="9"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8" fillId="0" borderId="0"/>
    <xf numFmtId="0" fontId="4" fillId="0" borderId="0"/>
    <xf numFmtId="0" fontId="89" fillId="0" borderId="0"/>
    <xf numFmtId="0" fontId="4" fillId="0" borderId="0"/>
    <xf numFmtId="0" fontId="9" fillId="0" borderId="0"/>
    <xf numFmtId="0" fontId="9" fillId="0" borderId="0"/>
    <xf numFmtId="0" fontId="12"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4" fillId="0" borderId="0"/>
    <xf numFmtId="0" fontId="89" fillId="0" borderId="0"/>
    <xf numFmtId="0" fontId="4"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7" applyNumberFormat="0" applyFont="0" applyAlignment="0" applyProtection="0"/>
    <xf numFmtId="0" fontId="93" fillId="6" borderId="7" applyNumberFormat="0" applyFont="0" applyAlignment="0" applyProtection="0"/>
    <xf numFmtId="0" fontId="4" fillId="6" borderId="7" applyNumberFormat="0" applyFont="0" applyAlignment="0" applyProtection="0"/>
    <xf numFmtId="0" fontId="73" fillId="12" borderId="14" applyNumberFormat="0" applyAlignment="0" applyProtection="0"/>
    <xf numFmtId="0" fontId="107" fillId="12" borderId="14" applyNumberFormat="0" applyAlignment="0" applyProtection="0"/>
    <xf numFmtId="10" fontId="9" fillId="0" borderId="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9" fontId="9" fillId="0" borderId="0" applyFill="0" applyBorder="0" applyAlignment="0" applyProtection="0"/>
    <xf numFmtId="9" fontId="9" fillId="0" borderId="0" applyFill="0" applyBorder="0" applyAlignment="0" applyProtection="0"/>
    <xf numFmtId="9" fontId="9" fillId="0" borderId="0" applyFill="0" applyBorder="0" applyAlignment="0" applyProtection="0"/>
    <xf numFmtId="9" fontId="9" fillId="0" borderId="0" applyFill="0" applyBorder="0" applyAlignment="0" applyProtection="0"/>
    <xf numFmtId="9" fontId="9"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2" fillId="0" borderId="0" applyFont="0" applyFill="0" applyBorder="0" applyAlignment="0" applyProtection="0"/>
    <xf numFmtId="9" fontId="9" fillId="0" borderId="0" applyFill="0" applyBorder="0" applyAlignment="0" applyProtection="0"/>
    <xf numFmtId="9" fontId="89" fillId="0" borderId="0" applyFont="0" applyFill="0" applyBorder="0" applyAlignment="0" applyProtection="0"/>
    <xf numFmtId="9" fontId="9" fillId="0" borderId="0" applyFill="0" applyBorder="0" applyAlignment="0" applyProtection="0"/>
    <xf numFmtId="9" fontId="89" fillId="0" borderId="0" applyFont="0" applyFill="0" applyBorder="0" applyAlignment="0" applyProtection="0"/>
    <xf numFmtId="9" fontId="9" fillId="0" borderId="0" applyFill="0" applyBorder="0" applyAlignment="0" applyProtection="0"/>
    <xf numFmtId="9" fontId="89" fillId="0" borderId="0" applyFont="0" applyFill="0" applyBorder="0" applyAlignment="0" applyProtection="0"/>
    <xf numFmtId="9" fontId="9"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ill="0" applyBorder="0" applyAlignment="0" applyProtection="0"/>
    <xf numFmtId="9" fontId="9" fillId="0" borderId="0" applyFill="0" applyBorder="0" applyAlignment="0" applyProtection="0"/>
    <xf numFmtId="0" fontId="30" fillId="0" borderId="0" applyNumberFormat="0" applyFill="0" applyBorder="0" applyAlignment="0" applyProtection="0"/>
    <xf numFmtId="193" fontId="90" fillId="0" borderId="0" applyNumberFormat="0" applyFill="0" applyBorder="0" applyAlignment="0" applyProtection="0">
      <alignment horizontal="left"/>
    </xf>
    <xf numFmtId="40" fontId="21" fillId="0" borderId="0" applyBorder="0">
      <alignment horizontal="right"/>
    </xf>
    <xf numFmtId="40" fontId="91" fillId="0" borderId="0" applyBorder="0">
      <alignment horizontal="right"/>
    </xf>
    <xf numFmtId="0" fontId="108" fillId="0" borderId="0" applyNumberFormat="0" applyFill="0" applyBorder="0" applyAlignment="0" applyProtection="0"/>
    <xf numFmtId="0" fontId="85" fillId="0" borderId="0"/>
    <xf numFmtId="0" fontId="79" fillId="0" borderId="17" applyNumberFormat="0" applyFill="0" applyAlignment="0" applyProtection="0"/>
    <xf numFmtId="0" fontId="109" fillId="0" borderId="17" applyNumberFormat="0" applyFill="0" applyAlignment="0" applyProtection="0"/>
    <xf numFmtId="0" fontId="77" fillId="0" borderId="0" applyNumberFormat="0" applyFill="0" applyBorder="0" applyAlignment="0" applyProtection="0"/>
    <xf numFmtId="0" fontId="110" fillId="0" borderId="0" applyNumberForma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85" fillId="0" borderId="0"/>
    <xf numFmtId="43" fontId="9" fillId="0" borderId="0" applyFont="0" applyFill="0" applyBorder="0" applyAlignment="0" applyProtection="0"/>
    <xf numFmtId="0" fontId="85" fillId="0" borderId="0"/>
    <xf numFmtId="43" fontId="9" fillId="0" borderId="0" applyFont="0" applyFill="0" applyBorder="0" applyAlignment="0" applyProtection="0"/>
    <xf numFmtId="0" fontId="85" fillId="0" borderId="0"/>
    <xf numFmtId="43" fontId="9" fillId="0" borderId="0" applyFont="0" applyFill="0" applyBorder="0" applyAlignment="0" applyProtection="0"/>
    <xf numFmtId="0" fontId="85" fillId="0" borderId="0"/>
    <xf numFmtId="9" fontId="9" fillId="0" borderId="0" applyFont="0" applyFill="0" applyBorder="0" applyAlignment="0" applyProtection="0"/>
    <xf numFmtId="43" fontId="9" fillId="0" borderId="0" applyFont="0" applyFill="0" applyBorder="0" applyAlignment="0" applyProtection="0"/>
    <xf numFmtId="0" fontId="85"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9" fillId="0" borderId="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43" fontId="9"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0" fontId="3" fillId="0" borderId="0" applyFont="0" applyFill="0" applyBorder="0" applyAlignment="0" applyProtection="0"/>
    <xf numFmtId="166" fontId="3" fillId="0" borderId="0" applyFont="0" applyFill="0" applyBorder="0" applyAlignment="0" applyProtection="0"/>
    <xf numFmtId="19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9"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6" borderId="7" applyNumberFormat="0" applyFont="0" applyAlignment="0" applyProtection="0"/>
    <xf numFmtId="0" fontId="3" fillId="6" borderId="7"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9" fontId="23"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6" borderId="7" applyNumberFormat="0" applyFont="0" applyAlignment="0" applyProtection="0"/>
    <xf numFmtId="9" fontId="23" fillId="0" borderId="0" applyFont="0" applyFill="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43" fontId="2" fillId="0" borderId="0" applyFont="0" applyFill="0" applyBorder="0" applyAlignment="0" applyProtection="0"/>
    <xf numFmtId="166" fontId="2" fillId="0" borderId="0" applyFont="0" applyFill="0" applyBorder="0" applyAlignment="0" applyProtection="0"/>
    <xf numFmtId="0" fontId="2" fillId="6" borderId="7" applyNumberFormat="0" applyFont="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6" borderId="7" applyNumberFormat="0" applyFont="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43" fontId="82" fillId="0" borderId="0" applyFont="0" applyFill="0" applyBorder="0" applyAlignment="0" applyProtection="0"/>
    <xf numFmtId="0" fontId="82" fillId="0" borderId="0"/>
    <xf numFmtId="43" fontId="2" fillId="0" borderId="0" applyFont="0" applyFill="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6" borderId="7" applyNumberFormat="0" applyFont="0" applyAlignment="0" applyProtection="0"/>
    <xf numFmtId="0" fontId="2" fillId="0" borderId="0"/>
    <xf numFmtId="43" fontId="2" fillId="0" borderId="0" applyFont="0" applyFill="0" applyBorder="0" applyAlignment="0" applyProtection="0"/>
    <xf numFmtId="166" fontId="2" fillId="0" borderId="0" applyFont="0" applyFill="0" applyBorder="0" applyAlignment="0" applyProtection="0"/>
    <xf numFmtId="0" fontId="2" fillId="6" borderId="7" applyNumberFormat="0" applyFont="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6" borderId="7" applyNumberFormat="0" applyFont="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2" fillId="0" borderId="0"/>
    <xf numFmtId="164" fontId="23" fillId="0" borderId="0" applyFont="0" applyFill="0" applyBorder="0" applyAlignment="0" applyProtection="0"/>
    <xf numFmtId="0" fontId="9" fillId="0" borderId="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164"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 borderId="7" applyNumberFormat="0" applyFont="0" applyAlignment="0" applyProtection="0"/>
    <xf numFmtId="0" fontId="2" fillId="6" borderId="7"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xf numFmtId="0" fontId="9"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9" fillId="0" borderId="0"/>
    <xf numFmtId="0" fontId="9" fillId="0" borderId="0"/>
    <xf numFmtId="0" fontId="9" fillId="0" borderId="0"/>
    <xf numFmtId="0" fontId="9" fillId="0" borderId="0"/>
    <xf numFmtId="0" fontId="9"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164"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 borderId="7" applyNumberFormat="0" applyFont="0" applyAlignment="0" applyProtection="0"/>
    <xf numFmtId="0" fontId="2" fillId="6" borderId="7"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xf numFmtId="0" fontId="9" fillId="0" borderId="0"/>
    <xf numFmtId="43" fontId="9" fillId="0" borderId="0" applyFont="0" applyFill="0" applyBorder="0" applyAlignment="0" applyProtection="0"/>
    <xf numFmtId="0" fontId="1" fillId="0" borderId="0"/>
    <xf numFmtId="9" fontId="9" fillId="0" borderId="0" applyFont="0" applyFill="0" applyBorder="0" applyAlignment="0" applyProtection="0"/>
  </cellStyleXfs>
  <cellXfs count="406">
    <xf numFmtId="167" fontId="0" fillId="0" borderId="0" xfId="0"/>
    <xf numFmtId="167" fontId="10" fillId="0" borderId="0" xfId="0" applyFont="1"/>
    <xf numFmtId="167" fontId="11" fillId="0" borderId="0" xfId="0" applyFont="1"/>
    <xf numFmtId="167" fontId="10" fillId="0" borderId="0" xfId="0" applyFont="1" applyAlignment="1">
      <alignment horizontal="center"/>
    </xf>
    <xf numFmtId="167" fontId="12" fillId="0" borderId="0" xfId="0" applyFont="1"/>
    <xf numFmtId="168" fontId="12" fillId="0" borderId="0" xfId="0" applyNumberFormat="1" applyFont="1"/>
    <xf numFmtId="37" fontId="12" fillId="0" borderId="0" xfId="0" applyNumberFormat="1" applyFont="1"/>
    <xf numFmtId="167" fontId="13" fillId="0" borderId="0" xfId="0" applyFont="1"/>
    <xf numFmtId="169" fontId="12" fillId="0" borderId="0" xfId="0" applyNumberFormat="1" applyFont="1"/>
    <xf numFmtId="169" fontId="14" fillId="0" borderId="0" xfId="0" applyNumberFormat="1" applyFont="1"/>
    <xf numFmtId="39" fontId="12" fillId="0" borderId="0" xfId="0" applyNumberFormat="1" applyFont="1"/>
    <xf numFmtId="168" fontId="13" fillId="0" borderId="0" xfId="0" applyNumberFormat="1" applyFont="1"/>
    <xf numFmtId="169" fontId="13" fillId="0" borderId="0" xfId="0" applyNumberFormat="1" applyFont="1"/>
    <xf numFmtId="170" fontId="13" fillId="0" borderId="0" xfId="0" applyNumberFormat="1" applyFont="1"/>
    <xf numFmtId="37" fontId="11" fillId="0" borderId="0" xfId="0" applyNumberFormat="1" applyFont="1"/>
    <xf numFmtId="168" fontId="11" fillId="0" borderId="0" xfId="0" applyNumberFormat="1" applyFont="1"/>
    <xf numFmtId="170" fontId="12" fillId="0" borderId="0" xfId="0" applyNumberFormat="1" applyFont="1"/>
    <xf numFmtId="169" fontId="11" fillId="0" borderId="0" xfId="0" applyNumberFormat="1" applyFont="1"/>
    <xf numFmtId="167" fontId="15" fillId="0" borderId="0" xfId="0" applyFont="1"/>
    <xf numFmtId="167" fontId="12" fillId="0" borderId="0" xfId="0" applyFont="1" applyAlignment="1">
      <alignment horizontal="center"/>
    </xf>
    <xf numFmtId="37" fontId="17" fillId="0" borderId="0" xfId="0" applyNumberFormat="1" applyFont="1"/>
    <xf numFmtId="37" fontId="18" fillId="0" borderId="0" xfId="0" applyNumberFormat="1" applyFont="1"/>
    <xf numFmtId="37" fontId="19" fillId="0" borderId="0" xfId="0" applyNumberFormat="1" applyFont="1"/>
    <xf numFmtId="37" fontId="20" fillId="0" borderId="0" xfId="0" applyNumberFormat="1" applyFont="1"/>
    <xf numFmtId="37" fontId="21" fillId="0" borderId="0" xfId="0" applyNumberFormat="1" applyFont="1"/>
    <xf numFmtId="167" fontId="17" fillId="0" borderId="0" xfId="0" applyFont="1"/>
    <xf numFmtId="167" fontId="10" fillId="0" borderId="0" xfId="0" applyFont="1" applyAlignment="1">
      <alignment horizontal="fill"/>
    </xf>
    <xf numFmtId="167" fontId="12" fillId="0" borderId="0" xfId="0" applyFont="1" applyAlignment="1">
      <alignment horizontal="fill"/>
    </xf>
    <xf numFmtId="173" fontId="0" fillId="0" borderId="0" xfId="1" applyNumberFormat="1" applyFont="1"/>
    <xf numFmtId="2" fontId="13" fillId="0" borderId="0" xfId="0" applyNumberFormat="1" applyFont="1"/>
    <xf numFmtId="2" fontId="12" fillId="0" borderId="0" xfId="0" applyNumberFormat="1" applyFont="1"/>
    <xf numFmtId="3" fontId="11" fillId="0" borderId="0" xfId="0" applyNumberFormat="1" applyFont="1"/>
    <xf numFmtId="3" fontId="16" fillId="0" borderId="0" xfId="0" applyNumberFormat="1" applyFont="1"/>
    <xf numFmtId="171" fontId="22" fillId="0" borderId="0" xfId="0" applyNumberFormat="1" applyFont="1"/>
    <xf numFmtId="174" fontId="22" fillId="0" borderId="0" xfId="0" applyNumberFormat="1" applyFont="1"/>
    <xf numFmtId="175" fontId="22" fillId="0" borderId="0" xfId="0" applyNumberFormat="1" applyFont="1"/>
    <xf numFmtId="2" fontId="0" fillId="0" borderId="0" xfId="0" applyNumberFormat="1"/>
    <xf numFmtId="177" fontId="0" fillId="0" borderId="0" xfId="1" applyNumberFormat="1" applyFont="1"/>
    <xf numFmtId="169" fontId="0" fillId="0" borderId="0" xfId="0" applyNumberFormat="1"/>
    <xf numFmtId="15" fontId="0" fillId="0" borderId="0" xfId="0" applyNumberFormat="1"/>
    <xf numFmtId="167" fontId="23" fillId="0" borderId="0" xfId="0" applyFont="1"/>
    <xf numFmtId="37" fontId="24" fillId="0" borderId="0" xfId="0" applyNumberFormat="1" applyFont="1"/>
    <xf numFmtId="168" fontId="24" fillId="0" borderId="0" xfId="0" applyNumberFormat="1" applyFont="1"/>
    <xf numFmtId="170" fontId="24" fillId="0" borderId="0" xfId="0" applyNumberFormat="1" applyFont="1"/>
    <xf numFmtId="3" fontId="23" fillId="0" borderId="0" xfId="0" applyNumberFormat="1" applyFont="1"/>
    <xf numFmtId="3" fontId="24" fillId="0" borderId="0" xfId="0" applyNumberFormat="1" applyFont="1"/>
    <xf numFmtId="167" fontId="22" fillId="0" borderId="0" xfId="0" applyFont="1"/>
    <xf numFmtId="171" fontId="0" fillId="0" borderId="0" xfId="0" applyNumberFormat="1"/>
    <xf numFmtId="37" fontId="25" fillId="0" borderId="0" xfId="0" applyNumberFormat="1" applyFont="1"/>
    <xf numFmtId="167" fontId="25" fillId="0" borderId="0" xfId="0" applyFont="1"/>
    <xf numFmtId="173" fontId="24" fillId="0" borderId="0" xfId="1" applyNumberFormat="1" applyFont="1" applyProtection="1"/>
    <xf numFmtId="173" fontId="11" fillId="0" borderId="0" xfId="1" applyNumberFormat="1" applyFont="1" applyProtection="1"/>
    <xf numFmtId="173" fontId="12" fillId="0" borderId="0" xfId="1" applyNumberFormat="1" applyFont="1" applyProtection="1"/>
    <xf numFmtId="173" fontId="12" fillId="0" borderId="0" xfId="1" applyNumberFormat="1" applyFont="1" applyAlignment="1" applyProtection="1">
      <alignment horizontal="fill"/>
    </xf>
    <xf numFmtId="173" fontId="12" fillId="0" borderId="0" xfId="1" applyNumberFormat="1" applyFont="1" applyAlignment="1" applyProtection="1">
      <alignment horizontal="center"/>
    </xf>
    <xf numFmtId="173" fontId="23" fillId="0" borderId="0" xfId="1" applyNumberFormat="1" applyFont="1"/>
    <xf numFmtId="3" fontId="22" fillId="0" borderId="0" xfId="0" applyNumberFormat="1" applyFont="1"/>
    <xf numFmtId="167" fontId="19" fillId="0" borderId="0" xfId="0" applyFont="1"/>
    <xf numFmtId="3" fontId="0" fillId="0" borderId="0" xfId="0" applyNumberFormat="1"/>
    <xf numFmtId="171" fontId="25" fillId="0" borderId="0" xfId="0" applyNumberFormat="1" applyFont="1"/>
    <xf numFmtId="166" fontId="0" fillId="0" borderId="0" xfId="1" applyFont="1"/>
    <xf numFmtId="168" fontId="17" fillId="0" borderId="0" xfId="0" applyNumberFormat="1" applyFont="1"/>
    <xf numFmtId="167" fontId="30" fillId="0" borderId="0" xfId="0" applyFont="1"/>
    <xf numFmtId="167" fontId="17" fillId="0" borderId="0" xfId="0" applyFont="1" applyAlignment="1">
      <alignment horizontal="center"/>
    </xf>
    <xf numFmtId="15" fontId="30" fillId="0" borderId="0" xfId="0" applyNumberFormat="1" applyFont="1"/>
    <xf numFmtId="173" fontId="17" fillId="0" borderId="0" xfId="1" applyNumberFormat="1" applyFont="1" applyProtection="1"/>
    <xf numFmtId="169" fontId="30" fillId="0" borderId="0" xfId="0" applyNumberFormat="1" applyFont="1"/>
    <xf numFmtId="173" fontId="30" fillId="0" borderId="0" xfId="1" applyNumberFormat="1" applyFont="1"/>
    <xf numFmtId="173" fontId="17" fillId="0" borderId="0" xfId="1" applyNumberFormat="1" applyFont="1" applyAlignment="1" applyProtection="1">
      <alignment horizontal="fill"/>
    </xf>
    <xf numFmtId="167" fontId="31" fillId="0" borderId="1" xfId="0" applyFont="1" applyBorder="1"/>
    <xf numFmtId="37" fontId="32" fillId="0" borderId="1" xfId="0" applyNumberFormat="1" applyFont="1" applyBorder="1"/>
    <xf numFmtId="167" fontId="31" fillId="0" borderId="0" xfId="0" applyFont="1"/>
    <xf numFmtId="167" fontId="32" fillId="0" borderId="1" xfId="0" applyFont="1" applyBorder="1"/>
    <xf numFmtId="167" fontId="0" fillId="0" borderId="1" xfId="0" applyBorder="1"/>
    <xf numFmtId="15" fontId="31" fillId="0" borderId="1" xfId="0" applyNumberFormat="1" applyFont="1" applyBorder="1"/>
    <xf numFmtId="167" fontId="33" fillId="0" borderId="1" xfId="0" applyFont="1" applyBorder="1"/>
    <xf numFmtId="173" fontId="31" fillId="0" borderId="1" xfId="1" applyNumberFormat="1" applyFont="1" applyBorder="1"/>
    <xf numFmtId="173" fontId="33" fillId="0" borderId="1" xfId="1" applyNumberFormat="1" applyFont="1" applyBorder="1"/>
    <xf numFmtId="167" fontId="34" fillId="0" borderId="1" xfId="0" applyFont="1" applyBorder="1"/>
    <xf numFmtId="173" fontId="17" fillId="0" borderId="0" xfId="1" applyNumberFormat="1" applyFont="1" applyAlignment="1" applyProtection="1">
      <alignment horizontal="center"/>
    </xf>
    <xf numFmtId="178" fontId="0" fillId="0" borderId="0" xfId="0" applyNumberFormat="1"/>
    <xf numFmtId="167" fontId="35" fillId="0" borderId="0" xfId="0" applyFont="1" applyAlignment="1">
      <alignment horizontal="center"/>
    </xf>
    <xf numFmtId="167" fontId="35" fillId="0" borderId="0" xfId="0" applyFont="1"/>
    <xf numFmtId="179" fontId="30" fillId="0" borderId="0" xfId="1" applyNumberFormat="1" applyFont="1"/>
    <xf numFmtId="179" fontId="35" fillId="0" borderId="0" xfId="1" applyNumberFormat="1" applyFont="1"/>
    <xf numFmtId="179" fontId="35" fillId="0" borderId="0" xfId="0" applyNumberFormat="1" applyFont="1"/>
    <xf numFmtId="173" fontId="22" fillId="0" borderId="1" xfId="1" applyNumberFormat="1" applyFont="1" applyBorder="1"/>
    <xf numFmtId="1" fontId="0" fillId="0" borderId="0" xfId="1" applyNumberFormat="1" applyFont="1"/>
    <xf numFmtId="167" fontId="38" fillId="0" borderId="1" xfId="0" applyFont="1" applyBorder="1"/>
    <xf numFmtId="3" fontId="10" fillId="0" borderId="0" xfId="0" applyNumberFormat="1" applyFont="1"/>
    <xf numFmtId="3" fontId="10" fillId="0" borderId="0" xfId="0" applyNumberFormat="1" applyFont="1" applyAlignment="1">
      <alignment horizontal="fill"/>
    </xf>
    <xf numFmtId="3" fontId="10" fillId="0" borderId="0" xfId="0" applyNumberFormat="1" applyFont="1" applyAlignment="1">
      <alignment horizontal="center"/>
    </xf>
    <xf numFmtId="3" fontId="12" fillId="0" borderId="0" xfId="0" applyNumberFormat="1" applyFont="1"/>
    <xf numFmtId="3" fontId="13" fillId="0" borderId="0" xfId="0" applyNumberFormat="1" applyFont="1"/>
    <xf numFmtId="3" fontId="15" fillId="0" borderId="0" xfId="0" applyNumberFormat="1" applyFont="1"/>
    <xf numFmtId="3" fontId="13" fillId="0" borderId="0" xfId="1" applyNumberFormat="1" applyFont="1" applyProtection="1"/>
    <xf numFmtId="3" fontId="25" fillId="0" borderId="0" xfId="0" applyNumberFormat="1" applyFont="1"/>
    <xf numFmtId="3" fontId="22" fillId="0" borderId="0" xfId="1" applyNumberFormat="1" applyFont="1"/>
    <xf numFmtId="3" fontId="0" fillId="0" borderId="0" xfId="1" applyNumberFormat="1" applyFont="1"/>
    <xf numFmtId="2" fontId="24" fillId="0" borderId="0" xfId="0" applyNumberFormat="1" applyFont="1"/>
    <xf numFmtId="3" fontId="0" fillId="0" borderId="1" xfId="0" applyNumberFormat="1" applyBorder="1"/>
    <xf numFmtId="173" fontId="23" fillId="0" borderId="1" xfId="1" applyNumberFormat="1" applyFont="1" applyBorder="1"/>
    <xf numFmtId="167" fontId="40" fillId="0" borderId="0" xfId="0" applyFont="1"/>
    <xf numFmtId="15" fontId="35" fillId="0" borderId="0" xfId="0" applyNumberFormat="1" applyFont="1"/>
    <xf numFmtId="3" fontId="30" fillId="0" borderId="0" xfId="0" applyNumberFormat="1" applyFont="1"/>
    <xf numFmtId="3" fontId="35" fillId="0" borderId="0" xfId="0" applyNumberFormat="1" applyFont="1"/>
    <xf numFmtId="169" fontId="40" fillId="0" borderId="0" xfId="0" applyNumberFormat="1" applyFont="1"/>
    <xf numFmtId="15" fontId="21" fillId="0" borderId="0" xfId="0" applyNumberFormat="1" applyFont="1"/>
    <xf numFmtId="3" fontId="17" fillId="0" borderId="0" xfId="0" applyNumberFormat="1" applyFont="1"/>
    <xf numFmtId="179" fontId="21" fillId="0" borderId="0" xfId="1" applyNumberFormat="1" applyFont="1"/>
    <xf numFmtId="3" fontId="21" fillId="0" borderId="0" xfId="0" applyNumberFormat="1" applyFont="1"/>
    <xf numFmtId="167" fontId="40" fillId="0" borderId="1" xfId="0" applyFont="1" applyBorder="1"/>
    <xf numFmtId="179" fontId="17" fillId="0" borderId="0" xfId="1" applyNumberFormat="1" applyFont="1"/>
    <xf numFmtId="179" fontId="21" fillId="0" borderId="0" xfId="0" applyNumberFormat="1" applyFont="1"/>
    <xf numFmtId="15" fontId="17" fillId="0" borderId="0" xfId="0" applyNumberFormat="1" applyFont="1"/>
    <xf numFmtId="169" fontId="17" fillId="0" borderId="0" xfId="0" applyNumberFormat="1" applyFont="1"/>
    <xf numFmtId="167" fontId="45" fillId="0" borderId="0" xfId="0" applyFont="1"/>
    <xf numFmtId="179" fontId="30" fillId="0" borderId="0" xfId="1" applyNumberFormat="1" applyFont="1" applyAlignment="1">
      <alignment horizontal="right"/>
    </xf>
    <xf numFmtId="3" fontId="30" fillId="0" borderId="0" xfId="0" applyNumberFormat="1" applyFont="1" applyAlignment="1">
      <alignment horizontal="right"/>
    </xf>
    <xf numFmtId="3" fontId="17" fillId="0" borderId="0" xfId="0" applyNumberFormat="1" applyFont="1" applyAlignment="1">
      <alignment horizontal="right"/>
    </xf>
    <xf numFmtId="179" fontId="17" fillId="0" borderId="0" xfId="1" applyNumberFormat="1" applyFont="1" applyAlignment="1">
      <alignment horizontal="right"/>
    </xf>
    <xf numFmtId="173" fontId="46" fillId="0" borderId="0" xfId="1" applyNumberFormat="1" applyFont="1" applyProtection="1"/>
    <xf numFmtId="180" fontId="33" fillId="0" borderId="1" xfId="0" applyNumberFormat="1" applyFont="1" applyBorder="1"/>
    <xf numFmtId="179" fontId="31" fillId="0" borderId="1" xfId="1" applyNumberFormat="1" applyFont="1" applyBorder="1"/>
    <xf numFmtId="173" fontId="0" fillId="0" borderId="1" xfId="1" applyNumberFormat="1" applyFont="1" applyBorder="1"/>
    <xf numFmtId="15" fontId="22" fillId="0" borderId="0" xfId="0" applyNumberFormat="1" applyFont="1"/>
    <xf numFmtId="167" fontId="30" fillId="0" borderId="0" xfId="0" applyFont="1" applyAlignment="1">
      <alignment horizontal="right"/>
    </xf>
    <xf numFmtId="167" fontId="31" fillId="0" borderId="2" xfId="0" applyFont="1" applyBorder="1"/>
    <xf numFmtId="173" fontId="17" fillId="0" borderId="0" xfId="1" applyNumberFormat="1" applyFont="1"/>
    <xf numFmtId="167" fontId="24" fillId="0" borderId="0" xfId="0" applyFont="1"/>
    <xf numFmtId="171" fontId="47" fillId="0" borderId="0" xfId="0" applyNumberFormat="1" applyFont="1"/>
    <xf numFmtId="181" fontId="0" fillId="0" borderId="0" xfId="0" applyNumberFormat="1"/>
    <xf numFmtId="171" fontId="23" fillId="0" borderId="0" xfId="0" applyNumberFormat="1" applyFont="1"/>
    <xf numFmtId="173" fontId="10" fillId="0" borderId="0" xfId="1" applyNumberFormat="1" applyFont="1" applyProtection="1"/>
    <xf numFmtId="173" fontId="10" fillId="0" borderId="0" xfId="1" applyNumberFormat="1" applyFont="1" applyAlignment="1" applyProtection="1">
      <alignment horizontal="fill"/>
    </xf>
    <xf numFmtId="173" fontId="10" fillId="0" borderId="0" xfId="1" applyNumberFormat="1" applyFont="1" applyAlignment="1" applyProtection="1">
      <alignment horizontal="center"/>
    </xf>
    <xf numFmtId="173" fontId="13" fillId="0" borderId="0" xfId="1" applyNumberFormat="1" applyFont="1" applyProtection="1"/>
    <xf numFmtId="173" fontId="15" fillId="0" borderId="0" xfId="1" applyNumberFormat="1" applyFont="1" applyProtection="1"/>
    <xf numFmtId="173" fontId="16" fillId="0" borderId="0" xfId="1" applyNumberFormat="1" applyFont="1" applyProtection="1"/>
    <xf numFmtId="173" fontId="22" fillId="0" borderId="0" xfId="1" applyNumberFormat="1" applyFont="1"/>
    <xf numFmtId="174" fontId="0" fillId="0" borderId="0" xfId="0" applyNumberFormat="1"/>
    <xf numFmtId="2" fontId="22" fillId="0" borderId="0" xfId="0" applyNumberFormat="1" applyFont="1"/>
    <xf numFmtId="3" fontId="31" fillId="0" borderId="1" xfId="0" applyNumberFormat="1" applyFont="1" applyBorder="1"/>
    <xf numFmtId="3" fontId="33" fillId="0" borderId="1" xfId="0" applyNumberFormat="1" applyFont="1" applyBorder="1"/>
    <xf numFmtId="3" fontId="31" fillId="0" borderId="1" xfId="1" applyNumberFormat="1" applyFont="1" applyBorder="1"/>
    <xf numFmtId="3" fontId="33" fillId="0" borderId="1" xfId="1" applyNumberFormat="1" applyFont="1" applyBorder="1"/>
    <xf numFmtId="3" fontId="31" fillId="0" borderId="1" xfId="1" applyNumberFormat="1" applyFont="1" applyFill="1" applyBorder="1"/>
    <xf numFmtId="3" fontId="0" fillId="0" borderId="1" xfId="1" applyNumberFormat="1" applyFont="1" applyBorder="1"/>
    <xf numFmtId="3" fontId="40" fillId="0" borderId="1" xfId="0" applyNumberFormat="1" applyFont="1" applyBorder="1"/>
    <xf numFmtId="3" fontId="40" fillId="0" borderId="1" xfId="1" applyNumberFormat="1" applyFont="1" applyBorder="1"/>
    <xf numFmtId="183" fontId="0" fillId="0" borderId="0" xfId="0" applyNumberFormat="1"/>
    <xf numFmtId="15" fontId="23" fillId="0" borderId="0" xfId="0" applyNumberFormat="1" applyFont="1"/>
    <xf numFmtId="182" fontId="0" fillId="0" borderId="0" xfId="0" applyNumberFormat="1"/>
    <xf numFmtId="172" fontId="23" fillId="0" borderId="0" xfId="0" applyNumberFormat="1" applyFont="1"/>
    <xf numFmtId="167" fontId="47" fillId="0" borderId="0" xfId="0" applyFont="1"/>
    <xf numFmtId="168" fontId="30" fillId="0" borderId="0" xfId="0" applyNumberFormat="1" applyFont="1"/>
    <xf numFmtId="175" fontId="0" fillId="0" borderId="0" xfId="0" applyNumberFormat="1"/>
    <xf numFmtId="175" fontId="49" fillId="0" borderId="0" xfId="0" applyNumberFormat="1" applyFont="1"/>
    <xf numFmtId="176" fontId="0" fillId="0" borderId="0" xfId="1" applyNumberFormat="1" applyFont="1"/>
    <xf numFmtId="167" fontId="50" fillId="0" borderId="0" xfId="0" applyFont="1"/>
    <xf numFmtId="15" fontId="50" fillId="0" borderId="0" xfId="0" applyNumberFormat="1" applyFont="1"/>
    <xf numFmtId="173" fontId="50" fillId="0" borderId="0" xfId="1" applyNumberFormat="1" applyFont="1"/>
    <xf numFmtId="3" fontId="50" fillId="0" borderId="0" xfId="0" applyNumberFormat="1" applyFont="1"/>
    <xf numFmtId="171" fontId="50" fillId="0" borderId="0" xfId="0" applyNumberFormat="1" applyFont="1"/>
    <xf numFmtId="173" fontId="30" fillId="0" borderId="0" xfId="1" applyNumberFormat="1" applyFont="1" applyProtection="1"/>
    <xf numFmtId="167" fontId="51" fillId="0" borderId="0" xfId="0" applyFont="1"/>
    <xf numFmtId="15" fontId="51" fillId="0" borderId="0" xfId="0" applyNumberFormat="1" applyFont="1"/>
    <xf numFmtId="173" fontId="51" fillId="0" borderId="0" xfId="1" applyNumberFormat="1" applyFont="1"/>
    <xf numFmtId="3" fontId="51" fillId="0" borderId="0" xfId="0" applyNumberFormat="1" applyFont="1"/>
    <xf numFmtId="171" fontId="51" fillId="0" borderId="0" xfId="0" applyNumberFormat="1" applyFont="1"/>
    <xf numFmtId="4" fontId="0" fillId="0" borderId="0" xfId="0" applyNumberFormat="1"/>
    <xf numFmtId="4" fontId="23" fillId="0" borderId="0" xfId="0" applyNumberFormat="1" applyFont="1"/>
    <xf numFmtId="173" fontId="52" fillId="0" borderId="0" xfId="1" applyNumberFormat="1" applyFont="1" applyFill="1"/>
    <xf numFmtId="167" fontId="53" fillId="0" borderId="0" xfId="0" applyFont="1"/>
    <xf numFmtId="166" fontId="22" fillId="0" borderId="0" xfId="1" applyFont="1"/>
    <xf numFmtId="173" fontId="23" fillId="0" borderId="0" xfId="1" applyNumberFormat="1" applyFont="1" applyFill="1"/>
    <xf numFmtId="169" fontId="23" fillId="0" borderId="0" xfId="0" applyNumberFormat="1" applyFont="1"/>
    <xf numFmtId="15" fontId="53" fillId="0" borderId="0" xfId="0" applyNumberFormat="1" applyFont="1"/>
    <xf numFmtId="3" fontId="54" fillId="0" borderId="0" xfId="0" applyNumberFormat="1" applyFont="1"/>
    <xf numFmtId="173" fontId="0" fillId="0" borderId="0" xfId="1" applyNumberFormat="1" applyFont="1" applyFill="1"/>
    <xf numFmtId="173" fontId="17" fillId="0" borderId="0" xfId="1" applyNumberFormat="1" applyFont="1" applyFill="1" applyProtection="1"/>
    <xf numFmtId="173" fontId="30" fillId="0" borderId="0" xfId="1" applyNumberFormat="1" applyFont="1" applyFill="1" applyProtection="1"/>
    <xf numFmtId="173" fontId="30" fillId="0" borderId="0" xfId="1" applyNumberFormat="1" applyFont="1" applyFill="1"/>
    <xf numFmtId="167" fontId="30" fillId="2" borderId="0" xfId="0" applyFont="1" applyFill="1"/>
    <xf numFmtId="15" fontId="30" fillId="2" borderId="0" xfId="0" applyNumberFormat="1" applyFont="1" applyFill="1"/>
    <xf numFmtId="173" fontId="30" fillId="2" borderId="0" xfId="1" applyNumberFormat="1" applyFont="1" applyFill="1"/>
    <xf numFmtId="173" fontId="30" fillId="2" borderId="0" xfId="1" applyNumberFormat="1" applyFont="1" applyFill="1" applyProtection="1"/>
    <xf numFmtId="176" fontId="30" fillId="0" borderId="0" xfId="1" applyNumberFormat="1" applyFont="1"/>
    <xf numFmtId="176" fontId="30" fillId="2" borderId="0" xfId="1" applyNumberFormat="1" applyFont="1" applyFill="1"/>
    <xf numFmtId="15" fontId="23" fillId="0" borderId="0" xfId="0" applyNumberFormat="1" applyFont="1" applyAlignment="1">
      <alignment horizontal="right"/>
    </xf>
    <xf numFmtId="176" fontId="23" fillId="0" borderId="0" xfId="1" applyNumberFormat="1" applyFont="1"/>
    <xf numFmtId="169" fontId="0" fillId="0" borderId="0" xfId="1" applyNumberFormat="1" applyFont="1"/>
    <xf numFmtId="15" fontId="9" fillId="0" borderId="0" xfId="0" applyNumberFormat="1" applyFont="1"/>
    <xf numFmtId="169" fontId="30" fillId="3" borderId="0" xfId="0" applyNumberFormat="1" applyFont="1" applyFill="1"/>
    <xf numFmtId="167" fontId="56" fillId="0" borderId="0" xfId="0" applyFont="1" applyAlignment="1">
      <alignment vertical="center"/>
    </xf>
    <xf numFmtId="167" fontId="57" fillId="0" borderId="1" xfId="0" applyFont="1" applyBorder="1"/>
    <xf numFmtId="169" fontId="57" fillId="0" borderId="1" xfId="0" applyNumberFormat="1" applyFont="1" applyBorder="1"/>
    <xf numFmtId="15" fontId="57" fillId="0" borderId="1" xfId="0" applyNumberFormat="1" applyFont="1" applyBorder="1"/>
    <xf numFmtId="15" fontId="57" fillId="4" borderId="1" xfId="0" applyNumberFormat="1" applyFont="1" applyFill="1" applyBorder="1"/>
    <xf numFmtId="167" fontId="57" fillId="4" borderId="1" xfId="0" applyFont="1" applyFill="1" applyBorder="1"/>
    <xf numFmtId="169" fontId="57" fillId="4" borderId="1" xfId="0" applyNumberFormat="1" applyFont="1" applyFill="1" applyBorder="1"/>
    <xf numFmtId="167" fontId="0" fillId="4" borderId="1" xfId="0" applyFill="1" applyBorder="1"/>
    <xf numFmtId="173" fontId="12" fillId="0" borderId="0" xfId="1" applyNumberFormat="1" applyFont="1" applyFill="1" applyProtection="1"/>
    <xf numFmtId="173" fontId="12" fillId="0" borderId="0" xfId="1" applyNumberFormat="1" applyFont="1" applyFill="1" applyAlignment="1" applyProtection="1">
      <alignment horizontal="fill"/>
    </xf>
    <xf numFmtId="173" fontId="12" fillId="0" borderId="0" xfId="1" applyNumberFormat="1" applyFont="1" applyFill="1" applyAlignment="1" applyProtection="1">
      <alignment horizontal="center"/>
    </xf>
    <xf numFmtId="173" fontId="55" fillId="0" borderId="0" xfId="1" applyNumberFormat="1" applyFont="1" applyAlignment="1">
      <alignment vertical="top" wrapText="1" readingOrder="1"/>
    </xf>
    <xf numFmtId="169" fontId="12" fillId="0" borderId="0" xfId="0" applyNumberFormat="1" applyFont="1" applyAlignment="1">
      <alignment horizontal="fill"/>
    </xf>
    <xf numFmtId="169" fontId="12" fillId="0" borderId="0" xfId="0" applyNumberFormat="1" applyFont="1" applyAlignment="1">
      <alignment horizontal="center"/>
    </xf>
    <xf numFmtId="167" fontId="0" fillId="0" borderId="0" xfId="1" applyNumberFormat="1" applyFont="1"/>
    <xf numFmtId="167" fontId="23" fillId="0" borderId="1" xfId="0" applyFont="1" applyBorder="1"/>
    <xf numFmtId="15" fontId="0" fillId="0" borderId="1" xfId="0" applyNumberFormat="1" applyBorder="1"/>
    <xf numFmtId="176" fontId="0" fillId="0" borderId="1" xfId="1" applyNumberFormat="1" applyFont="1" applyBorder="1"/>
    <xf numFmtId="15" fontId="23" fillId="0" borderId="1" xfId="0" applyNumberFormat="1" applyFont="1" applyBorder="1" applyAlignment="1">
      <alignment horizontal="right"/>
    </xf>
    <xf numFmtId="15" fontId="9" fillId="0" borderId="1" xfId="0" applyNumberFormat="1" applyFont="1" applyBorder="1"/>
    <xf numFmtId="169" fontId="0" fillId="0" borderId="1" xfId="0" applyNumberFormat="1" applyBorder="1"/>
    <xf numFmtId="166" fontId="0" fillId="0" borderId="1" xfId="1" applyFont="1" applyBorder="1"/>
    <xf numFmtId="169" fontId="9" fillId="0" borderId="1" xfId="0" applyNumberFormat="1" applyFont="1" applyBorder="1"/>
    <xf numFmtId="169" fontId="0" fillId="0" borderId="1" xfId="1" applyNumberFormat="1" applyFont="1" applyBorder="1"/>
    <xf numFmtId="15" fontId="23" fillId="0" borderId="1" xfId="0" applyNumberFormat="1" applyFont="1" applyBorder="1"/>
    <xf numFmtId="167" fontId="0" fillId="0" borderId="1" xfId="1" applyNumberFormat="1" applyFont="1" applyBorder="1"/>
    <xf numFmtId="167" fontId="0" fillId="5" borderId="0" xfId="0" applyFill="1"/>
    <xf numFmtId="169" fontId="17" fillId="0" borderId="0" xfId="1" applyNumberFormat="1" applyFont="1" applyProtection="1"/>
    <xf numFmtId="169" fontId="30" fillId="0" borderId="0" xfId="1" applyNumberFormat="1" applyFont="1"/>
    <xf numFmtId="169" fontId="30" fillId="2" borderId="0" xfId="1" applyNumberFormat="1" applyFont="1" applyFill="1"/>
    <xf numFmtId="169" fontId="30" fillId="0" borderId="0" xfId="1" applyNumberFormat="1" applyFont="1" applyAlignment="1">
      <alignment wrapText="1"/>
    </xf>
    <xf numFmtId="15" fontId="30" fillId="0" borderId="0" xfId="0" applyNumberFormat="1" applyFont="1" applyAlignment="1">
      <alignment horizontal="right"/>
    </xf>
    <xf numFmtId="185" fontId="23" fillId="0" borderId="0" xfId="0" applyNumberFormat="1" applyFont="1" applyAlignment="1">
      <alignment horizontal="right"/>
    </xf>
    <xf numFmtId="184" fontId="0" fillId="0" borderId="0" xfId="0" applyNumberFormat="1"/>
    <xf numFmtId="166" fontId="23" fillId="0" borderId="0" xfId="1" applyFont="1"/>
    <xf numFmtId="166" fontId="53" fillId="0" borderId="0" xfId="1" applyFont="1"/>
    <xf numFmtId="173" fontId="63" fillId="0" borderId="0" xfId="1" applyNumberFormat="1" applyFont="1" applyFill="1"/>
    <xf numFmtId="167" fontId="0" fillId="0" borderId="8" xfId="0" applyBorder="1"/>
    <xf numFmtId="167" fontId="64" fillId="0" borderId="9" xfId="0" applyFont="1" applyBorder="1" applyAlignment="1">
      <alignment horizontal="center"/>
    </xf>
    <xf numFmtId="167" fontId="64" fillId="0" borderId="9" xfId="0" applyFont="1" applyBorder="1" applyAlignment="1">
      <alignment horizontal="centerContinuous"/>
    </xf>
    <xf numFmtId="166" fontId="0" fillId="0" borderId="8" xfId="1" applyFont="1" applyFill="1" applyBorder="1" applyAlignment="1"/>
    <xf numFmtId="167" fontId="111" fillId="0" borderId="0" xfId="0" applyFont="1"/>
    <xf numFmtId="173" fontId="111" fillId="0" borderId="0" xfId="1" applyNumberFormat="1" applyFont="1" applyProtection="1"/>
    <xf numFmtId="173" fontId="111" fillId="0" borderId="0" xfId="1" applyNumberFormat="1" applyFont="1" applyFill="1" applyProtection="1"/>
    <xf numFmtId="176" fontId="111" fillId="0" borderId="0" xfId="1" applyNumberFormat="1" applyFont="1" applyProtection="1"/>
    <xf numFmtId="176" fontId="112" fillId="0" borderId="0" xfId="1" applyNumberFormat="1" applyFont="1" applyProtection="1"/>
    <xf numFmtId="167" fontId="112" fillId="0" borderId="0" xfId="0" applyFont="1"/>
    <xf numFmtId="167" fontId="113" fillId="0" borderId="0" xfId="0" applyFont="1"/>
    <xf numFmtId="167" fontId="111" fillId="0" borderId="0" xfId="0" applyFont="1" applyAlignment="1">
      <alignment horizontal="fill"/>
    </xf>
    <xf numFmtId="173" fontId="111" fillId="0" borderId="0" xfId="1" applyNumberFormat="1" applyFont="1" applyAlignment="1" applyProtection="1">
      <alignment horizontal="fill"/>
    </xf>
    <xf numFmtId="173" fontId="111" fillId="0" borderId="0" xfId="1" applyNumberFormat="1" applyFont="1" applyFill="1" applyAlignment="1" applyProtection="1">
      <alignment horizontal="fill"/>
    </xf>
    <xf numFmtId="176" fontId="111" fillId="0" borderId="0" xfId="1" applyNumberFormat="1" applyFont="1" applyAlignment="1" applyProtection="1">
      <alignment horizontal="fill"/>
    </xf>
    <xf numFmtId="167" fontId="111" fillId="0" borderId="0" xfId="0" applyFont="1" applyAlignment="1">
      <alignment horizontal="center"/>
    </xf>
    <xf numFmtId="173" fontId="111" fillId="0" borderId="0" xfId="1" applyNumberFormat="1" applyFont="1" applyAlignment="1" applyProtection="1">
      <alignment horizontal="center"/>
    </xf>
    <xf numFmtId="176" fontId="111" fillId="0" borderId="0" xfId="1" applyNumberFormat="1" applyFont="1" applyAlignment="1" applyProtection="1">
      <alignment horizontal="center"/>
    </xf>
    <xf numFmtId="173" fontId="111" fillId="0" borderId="0" xfId="1" applyNumberFormat="1" applyFont="1" applyFill="1" applyAlignment="1" applyProtection="1">
      <alignment horizontal="center"/>
    </xf>
    <xf numFmtId="173" fontId="112" fillId="0" borderId="0" xfId="1" applyNumberFormat="1" applyFont="1" applyProtection="1"/>
    <xf numFmtId="168" fontId="113" fillId="0" borderId="0" xfId="0" applyNumberFormat="1" applyFont="1"/>
    <xf numFmtId="173" fontId="113" fillId="0" borderId="0" xfId="1" applyNumberFormat="1" applyFont="1" applyProtection="1"/>
    <xf numFmtId="173" fontId="113" fillId="0" borderId="0" xfId="1" applyNumberFormat="1" applyFont="1" applyFill="1" applyProtection="1"/>
    <xf numFmtId="37" fontId="113" fillId="0" borderId="0" xfId="0" applyNumberFormat="1" applyFont="1"/>
    <xf numFmtId="176" fontId="113" fillId="0" borderId="0" xfId="1" applyNumberFormat="1" applyFont="1" applyProtection="1"/>
    <xf numFmtId="169" fontId="113" fillId="0" borderId="0" xfId="0" applyNumberFormat="1" applyFont="1"/>
    <xf numFmtId="176" fontId="113" fillId="0" borderId="0" xfId="1" applyNumberFormat="1" applyFont="1"/>
    <xf numFmtId="166" fontId="113" fillId="0" borderId="0" xfId="1" applyFont="1"/>
    <xf numFmtId="173" fontId="114" fillId="0" borderId="0" xfId="1" applyNumberFormat="1" applyFont="1" applyProtection="1"/>
    <xf numFmtId="173" fontId="115" fillId="0" borderId="0" xfId="1" applyNumberFormat="1" applyFont="1" applyProtection="1"/>
    <xf numFmtId="173" fontId="112" fillId="0" borderId="0" xfId="1" applyNumberFormat="1" applyFont="1" applyFill="1" applyProtection="1"/>
    <xf numFmtId="168" fontId="112" fillId="0" borderId="0" xfId="0" applyNumberFormat="1" applyFont="1"/>
    <xf numFmtId="167" fontId="115" fillId="0" borderId="0" xfId="0" applyFont="1"/>
    <xf numFmtId="173" fontId="116" fillId="0" borderId="0" xfId="1" applyNumberFormat="1" applyFont="1" applyProtection="1"/>
    <xf numFmtId="173" fontId="113" fillId="0" borderId="0" xfId="1" applyNumberFormat="1" applyFont="1"/>
    <xf numFmtId="173" fontId="113" fillId="0" borderId="0" xfId="1" applyNumberFormat="1" applyFont="1" applyFill="1"/>
    <xf numFmtId="173" fontId="116" fillId="0" borderId="0" xfId="1" applyNumberFormat="1" applyFont="1"/>
    <xf numFmtId="173" fontId="115" fillId="0" borderId="0" xfId="1" applyNumberFormat="1" applyFont="1" applyFill="1" applyProtection="1"/>
    <xf numFmtId="168" fontId="115" fillId="0" borderId="0" xfId="0" applyNumberFormat="1" applyFont="1"/>
    <xf numFmtId="176" fontId="115" fillId="0" borderId="0" xfId="1" applyNumberFormat="1" applyFont="1" applyProtection="1"/>
    <xf numFmtId="15" fontId="113" fillId="0" borderId="0" xfId="0" applyNumberFormat="1" applyFont="1"/>
    <xf numFmtId="176" fontId="113" fillId="0" borderId="0" xfId="1" applyNumberFormat="1" applyFont="1" applyFill="1"/>
    <xf numFmtId="167" fontId="117" fillId="0" borderId="0" xfId="0" applyFont="1"/>
    <xf numFmtId="15" fontId="117" fillId="0" borderId="0" xfId="0" applyNumberFormat="1" applyFont="1"/>
    <xf numFmtId="173" fontId="117" fillId="0" borderId="0" xfId="1" applyNumberFormat="1" applyFont="1"/>
    <xf numFmtId="173" fontId="117" fillId="0" borderId="0" xfId="1" applyNumberFormat="1" applyFont="1" applyFill="1"/>
    <xf numFmtId="176" fontId="117" fillId="0" borderId="0" xfId="1" applyNumberFormat="1" applyFont="1"/>
    <xf numFmtId="173" fontId="118" fillId="0" borderId="0" xfId="1" applyNumberFormat="1" applyFont="1"/>
    <xf numFmtId="173" fontId="119" fillId="0" borderId="1" xfId="1" applyNumberFormat="1" applyFont="1" applyFill="1" applyBorder="1"/>
    <xf numFmtId="15" fontId="113" fillId="0" borderId="0" xfId="0" applyNumberFormat="1" applyFont="1" applyAlignment="1">
      <alignment horizontal="right"/>
    </xf>
    <xf numFmtId="167" fontId="120" fillId="0" borderId="0" xfId="0" applyFont="1"/>
    <xf numFmtId="15" fontId="120" fillId="0" borderId="0" xfId="0" applyNumberFormat="1" applyFont="1"/>
    <xf numFmtId="3" fontId="113" fillId="0" borderId="0" xfId="0" applyNumberFormat="1" applyFont="1"/>
    <xf numFmtId="174" fontId="120" fillId="0" borderId="1" xfId="0" applyNumberFormat="1" applyFont="1" applyBorder="1" applyAlignment="1">
      <alignment horizontal="center"/>
    </xf>
    <xf numFmtId="174" fontId="120" fillId="0" borderId="0" xfId="2" applyNumberFormat="1" applyFont="1" applyBorder="1" applyAlignment="1">
      <alignment horizontal="center"/>
    </xf>
    <xf numFmtId="185" fontId="113" fillId="0" borderId="0" xfId="0" applyNumberFormat="1" applyFont="1" applyAlignment="1">
      <alignment horizontal="right"/>
    </xf>
    <xf numFmtId="0" fontId="116" fillId="0" borderId="0" xfId="24" applyFont="1" applyFill="1" applyBorder="1" applyAlignment="1">
      <alignment horizontal="left" vertical="top"/>
    </xf>
    <xf numFmtId="3" fontId="116" fillId="0" borderId="0" xfId="24" applyNumberFormat="1" applyFont="1" applyFill="1" applyBorder="1" applyAlignment="1">
      <alignment vertical="top" readingOrder="1"/>
    </xf>
    <xf numFmtId="3" fontId="116" fillId="8" borderId="0" xfId="24" applyNumberFormat="1" applyFont="1" applyFill="1" applyBorder="1" applyAlignment="1">
      <alignment horizontal="center" vertical="top" wrapText="1" readingOrder="1"/>
    </xf>
    <xf numFmtId="3" fontId="116" fillId="8" borderId="0" xfId="24" applyNumberFormat="1" applyFont="1" applyFill="1" applyBorder="1" applyAlignment="1">
      <alignment horizontal="right" vertical="top" readingOrder="1"/>
    </xf>
    <xf numFmtId="0" fontId="113" fillId="8" borderId="0" xfId="24" applyFont="1" applyFill="1" applyBorder="1" applyAlignment="1">
      <alignment horizontal="left" vertical="top"/>
    </xf>
    <xf numFmtId="3" fontId="116" fillId="8" borderId="0" xfId="24" applyNumberFormat="1" applyFont="1" applyFill="1" applyBorder="1" applyAlignment="1">
      <alignment horizontal="right" vertical="top" wrapText="1" readingOrder="1"/>
    </xf>
    <xf numFmtId="169" fontId="115" fillId="0" borderId="0" xfId="0" applyNumberFormat="1" applyFont="1"/>
    <xf numFmtId="169" fontId="112" fillId="0" borderId="0" xfId="0" applyNumberFormat="1" applyFont="1"/>
    <xf numFmtId="167" fontId="112" fillId="0" borderId="0" xfId="0" applyFont="1" applyAlignment="1">
      <alignment horizontal="fill"/>
    </xf>
    <xf numFmtId="173" fontId="112" fillId="0" borderId="0" xfId="1" applyNumberFormat="1" applyFont="1" applyAlignment="1" applyProtection="1">
      <alignment horizontal="fill"/>
    </xf>
    <xf numFmtId="173" fontId="112" fillId="0" borderId="0" xfId="1" applyNumberFormat="1" applyFont="1" applyFill="1" applyAlignment="1" applyProtection="1">
      <alignment horizontal="fill"/>
    </xf>
    <xf numFmtId="169" fontId="112" fillId="0" borderId="0" xfId="0" applyNumberFormat="1" applyFont="1" applyAlignment="1">
      <alignment horizontal="fill"/>
    </xf>
    <xf numFmtId="167" fontId="112" fillId="0" borderId="0" xfId="0" applyFont="1" applyAlignment="1">
      <alignment horizontal="center"/>
    </xf>
    <xf numFmtId="173" fontId="112" fillId="0" borderId="0" xfId="1" applyNumberFormat="1" applyFont="1" applyAlignment="1" applyProtection="1">
      <alignment horizontal="center"/>
    </xf>
    <xf numFmtId="169" fontId="112" fillId="0" borderId="0" xfId="0" applyNumberFormat="1" applyFont="1" applyAlignment="1">
      <alignment horizontal="center"/>
    </xf>
    <xf numFmtId="173" fontId="112" fillId="0" borderId="0" xfId="1" applyNumberFormat="1" applyFont="1" applyFill="1" applyAlignment="1" applyProtection="1">
      <alignment horizontal="center"/>
    </xf>
    <xf numFmtId="37" fontId="112" fillId="0" borderId="0" xfId="0" applyNumberFormat="1" applyFont="1"/>
    <xf numFmtId="170" fontId="112" fillId="0" borderId="0" xfId="0" applyNumberFormat="1" applyFont="1"/>
    <xf numFmtId="168" fontId="111" fillId="0" borderId="0" xfId="0" applyNumberFormat="1" applyFont="1"/>
    <xf numFmtId="169" fontId="111" fillId="0" borderId="0" xfId="0" applyNumberFormat="1" applyFont="1"/>
    <xf numFmtId="169" fontId="117" fillId="0" borderId="0" xfId="0" applyNumberFormat="1" applyFont="1"/>
    <xf numFmtId="15" fontId="119" fillId="0" borderId="1" xfId="0" applyNumberFormat="1" applyFont="1" applyBorder="1"/>
    <xf numFmtId="173" fontId="113" fillId="0" borderId="3" xfId="1" applyNumberFormat="1" applyFont="1" applyBorder="1"/>
    <xf numFmtId="173" fontId="119" fillId="0" borderId="1" xfId="1" applyNumberFormat="1" applyFont="1" applyFill="1" applyBorder="1" applyAlignment="1">
      <alignment horizontal="center"/>
    </xf>
    <xf numFmtId="15" fontId="119" fillId="0" borderId="4" xfId="0" applyNumberFormat="1" applyFont="1" applyBorder="1" applyAlignment="1">
      <alignment horizontal="left"/>
    </xf>
    <xf numFmtId="15" fontId="119" fillId="0" borderId="4" xfId="0" applyNumberFormat="1" applyFont="1" applyBorder="1" applyAlignment="1">
      <alignment horizontal="center"/>
    </xf>
    <xf numFmtId="169" fontId="113" fillId="0" borderId="0" xfId="1" applyNumberFormat="1" applyFont="1"/>
    <xf numFmtId="173" fontId="120" fillId="0" borderId="0" xfId="1" applyNumberFormat="1" applyFont="1" applyFill="1"/>
    <xf numFmtId="173" fontId="121" fillId="0" borderId="0" xfId="1" applyNumberFormat="1" applyFont="1" applyFill="1"/>
    <xf numFmtId="169" fontId="120" fillId="0" borderId="0" xfId="0" applyNumberFormat="1" applyFont="1"/>
    <xf numFmtId="167" fontId="122" fillId="0" borderId="0" xfId="0" applyFont="1"/>
    <xf numFmtId="15" fontId="117" fillId="0" borderId="0" xfId="0" applyNumberFormat="1" applyFont="1" applyAlignment="1">
      <alignment horizontal="right"/>
    </xf>
    <xf numFmtId="176" fontId="113" fillId="2" borderId="0" xfId="1" applyNumberFormat="1" applyFont="1" applyFill="1"/>
    <xf numFmtId="176" fontId="113" fillId="0" borderId="0" xfId="0" applyNumberFormat="1" applyFont="1"/>
    <xf numFmtId="0" fontId="120" fillId="0" borderId="0" xfId="635" applyFont="1" applyAlignment="1">
      <alignment vertical="top"/>
    </xf>
    <xf numFmtId="174" fontId="124" fillId="0" borderId="0" xfId="635" applyNumberFormat="1" applyFont="1" applyAlignment="1">
      <alignment horizontal="center" vertical="top" wrapText="1" readingOrder="1"/>
    </xf>
    <xf numFmtId="174" fontId="123" fillId="0" borderId="0" xfId="635" applyNumberFormat="1" applyFont="1" applyAlignment="1">
      <alignment horizontal="center" vertical="top" wrapText="1" readingOrder="1"/>
    </xf>
    <xf numFmtId="0" fontId="125" fillId="0" borderId="0" xfId="635" applyFont="1" applyAlignment="1">
      <alignment horizontal="right" vertical="top" wrapText="1" readingOrder="1"/>
    </xf>
    <xf numFmtId="176" fontId="112" fillId="0" borderId="0" xfId="1" applyNumberFormat="1" applyFont="1" applyAlignment="1" applyProtection="1">
      <alignment horizontal="fill"/>
    </xf>
    <xf numFmtId="176" fontId="112" fillId="0" borderId="0" xfId="1" applyNumberFormat="1" applyFont="1" applyAlignment="1" applyProtection="1">
      <alignment horizontal="center"/>
    </xf>
    <xf numFmtId="176" fontId="115" fillId="0" borderId="0" xfId="1" applyNumberFormat="1" applyFont="1"/>
    <xf numFmtId="171" fontId="113" fillId="0" borderId="0" xfId="0" applyNumberFormat="1" applyFont="1"/>
    <xf numFmtId="3" fontId="116" fillId="0" borderId="0" xfId="24" applyNumberFormat="1" applyFont="1" applyFill="1" applyBorder="1" applyAlignment="1">
      <alignment horizontal="center" vertical="top" wrapText="1" readingOrder="1"/>
    </xf>
    <xf numFmtId="0" fontId="116" fillId="0" borderId="0" xfId="24" applyFont="1" applyFill="1" applyBorder="1" applyAlignment="1">
      <alignment horizontal="right" vertical="top" readingOrder="1"/>
    </xf>
    <xf numFmtId="167" fontId="112" fillId="0" borderId="0" xfId="0" applyFont="1" applyAlignment="1">
      <alignment vertical="top"/>
    </xf>
    <xf numFmtId="174" fontId="126" fillId="0" borderId="0" xfId="2" applyNumberFormat="1" applyFont="1" applyFill="1" applyBorder="1" applyAlignment="1">
      <alignment horizontal="center"/>
    </xf>
    <xf numFmtId="3" fontId="127" fillId="0" borderId="0" xfId="24" applyNumberFormat="1" applyFont="1" applyFill="1" applyBorder="1" applyAlignment="1">
      <alignment horizontal="right" vertical="top" readingOrder="1"/>
    </xf>
    <xf numFmtId="166" fontId="113" fillId="0" borderId="0" xfId="1" applyFont="1" applyFill="1"/>
    <xf numFmtId="176" fontId="117" fillId="0" borderId="0" xfId="1" applyNumberFormat="1" applyFont="1" applyFill="1"/>
    <xf numFmtId="167" fontId="128" fillId="0" borderId="0" xfId="0" applyFont="1"/>
    <xf numFmtId="173" fontId="128" fillId="0" borderId="0" xfId="1" applyNumberFormat="1" applyFont="1" applyProtection="1"/>
    <xf numFmtId="173" fontId="128" fillId="0" borderId="0" xfId="1" applyNumberFormat="1" applyFont="1" applyFill="1" applyProtection="1"/>
    <xf numFmtId="194" fontId="128" fillId="0" borderId="0" xfId="0" applyNumberFormat="1" applyFont="1"/>
    <xf numFmtId="169" fontId="128" fillId="0" borderId="0" xfId="0" applyNumberFormat="1" applyFont="1"/>
    <xf numFmtId="169" fontId="129" fillId="0" borderId="0" xfId="0" applyNumberFormat="1" applyFont="1"/>
    <xf numFmtId="167" fontId="129" fillId="0" borderId="0" xfId="0" applyFont="1"/>
    <xf numFmtId="173" fontId="128" fillId="0" borderId="0" xfId="1" applyNumberFormat="1" applyFont="1" applyAlignment="1" applyProtection="1">
      <alignment horizontal="fill"/>
    </xf>
    <xf numFmtId="167" fontId="128" fillId="0" borderId="0" xfId="0" applyFont="1" applyAlignment="1">
      <alignment horizontal="center"/>
    </xf>
    <xf numFmtId="173" fontId="128" fillId="0" borderId="0" xfId="1" applyNumberFormat="1" applyFont="1" applyAlignment="1" applyProtection="1">
      <alignment horizontal="center"/>
    </xf>
    <xf numFmtId="173" fontId="129" fillId="0" borderId="0" xfId="1" applyNumberFormat="1" applyFont="1"/>
    <xf numFmtId="194" fontId="129" fillId="0" borderId="0" xfId="0" applyNumberFormat="1" applyFont="1"/>
    <xf numFmtId="169" fontId="128" fillId="0" borderId="0" xfId="1" applyNumberFormat="1" applyFont="1" applyProtection="1"/>
    <xf numFmtId="169" fontId="129" fillId="0" borderId="0" xfId="1" applyNumberFormat="1" applyFont="1"/>
    <xf numFmtId="176" fontId="129" fillId="0" borderId="0" xfId="1" applyNumberFormat="1" applyFont="1"/>
    <xf numFmtId="167" fontId="129" fillId="0" borderId="0" xfId="0" applyFont="1" applyAlignment="1">
      <alignment horizontal="right"/>
    </xf>
    <xf numFmtId="173" fontId="129" fillId="0" borderId="0" xfId="1" applyNumberFormat="1" applyFont="1" applyProtection="1"/>
    <xf numFmtId="173" fontId="129" fillId="0" borderId="0" xfId="1" applyNumberFormat="1" applyFont="1" applyFill="1" applyProtection="1"/>
    <xf numFmtId="173" fontId="129" fillId="0" borderId="0" xfId="1" applyNumberFormat="1" applyFont="1" applyFill="1"/>
    <xf numFmtId="169" fontId="129" fillId="0" borderId="0" xfId="1" applyNumberFormat="1" applyFont="1" applyFill="1"/>
    <xf numFmtId="176" fontId="129" fillId="0" borderId="0" xfId="1" applyNumberFormat="1" applyFont="1" applyFill="1"/>
    <xf numFmtId="15" fontId="129" fillId="0" borderId="0" xfId="0" applyNumberFormat="1" applyFont="1"/>
    <xf numFmtId="167" fontId="129" fillId="2" borderId="0" xfId="0" applyFont="1" applyFill="1"/>
    <xf numFmtId="173" fontId="128" fillId="0" borderId="0" xfId="1" applyNumberFormat="1" applyFont="1" applyAlignment="1">
      <alignment vertical="top" wrapText="1" readingOrder="1"/>
    </xf>
    <xf numFmtId="173" fontId="130" fillId="0" borderId="0" xfId="1" applyNumberFormat="1" applyFont="1"/>
    <xf numFmtId="169" fontId="129" fillId="0" borderId="0" xfId="1" applyNumberFormat="1" applyFont="1" applyAlignment="1">
      <alignment wrapText="1"/>
    </xf>
    <xf numFmtId="194" fontId="129" fillId="2" borderId="0" xfId="0" applyNumberFormat="1" applyFont="1" applyFill="1"/>
    <xf numFmtId="173" fontId="129" fillId="2" borderId="0" xfId="1" applyNumberFormat="1" applyFont="1" applyFill="1"/>
    <xf numFmtId="173" fontId="129" fillId="2" borderId="0" xfId="1" applyNumberFormat="1" applyFont="1" applyFill="1" applyAlignment="1">
      <alignment wrapText="1"/>
    </xf>
    <xf numFmtId="169" fontId="129" fillId="2" borderId="0" xfId="0" applyNumberFormat="1" applyFont="1" applyFill="1"/>
    <xf numFmtId="194" fontId="129" fillId="0" borderId="0" xfId="0" applyNumberFormat="1" applyFont="1" applyAlignment="1">
      <alignment horizontal="right"/>
    </xf>
    <xf numFmtId="176" fontId="129" fillId="2" borderId="0" xfId="1" applyNumberFormat="1" applyFont="1" applyFill="1"/>
    <xf numFmtId="173" fontId="131" fillId="0" borderId="0" xfId="1" applyNumberFormat="1" applyFont="1" applyFill="1"/>
    <xf numFmtId="169" fontId="129" fillId="3" borderId="0" xfId="0" applyNumberFormat="1" applyFont="1" applyFill="1"/>
    <xf numFmtId="166" fontId="129" fillId="0" borderId="0" xfId="1" applyFont="1"/>
    <xf numFmtId="0" fontId="129" fillId="0" borderId="0" xfId="1" applyNumberFormat="1" applyFont="1"/>
    <xf numFmtId="1" fontId="129" fillId="0" borderId="0" xfId="0" applyNumberFormat="1" applyFont="1" applyAlignment="1">
      <alignment vertical="top"/>
    </xf>
    <xf numFmtId="3" fontId="129" fillId="0" borderId="0" xfId="0" applyNumberFormat="1" applyFont="1" applyAlignment="1">
      <alignment vertical="top"/>
    </xf>
    <xf numFmtId="194" fontId="129" fillId="0" borderId="0" xfId="0" applyNumberFormat="1" applyFont="1" applyAlignment="1">
      <alignment vertical="top"/>
    </xf>
    <xf numFmtId="1" fontId="131" fillId="0" borderId="0" xfId="0" applyNumberFormat="1" applyFont="1" applyAlignment="1">
      <alignment vertical="top"/>
    </xf>
    <xf numFmtId="3" fontId="131" fillId="0" borderId="0" xfId="0" applyNumberFormat="1" applyFont="1" applyAlignment="1">
      <alignment vertical="top"/>
    </xf>
    <xf numFmtId="194" fontId="131" fillId="0" borderId="0" xfId="0" applyNumberFormat="1" applyFont="1" applyAlignment="1">
      <alignment vertical="top"/>
    </xf>
    <xf numFmtId="15" fontId="129" fillId="0" borderId="0" xfId="0" applyNumberFormat="1" applyFont="1" applyAlignment="1">
      <alignment vertical="top"/>
    </xf>
    <xf numFmtId="171" fontId="129" fillId="0" borderId="0" xfId="0" applyNumberFormat="1" applyFont="1"/>
    <xf numFmtId="166" fontId="129" fillId="0" borderId="0" xfId="1" applyFont="1" applyBorder="1"/>
    <xf numFmtId="173" fontId="129" fillId="0" borderId="0" xfId="1" applyNumberFormat="1" applyFont="1" applyBorder="1"/>
    <xf numFmtId="164" fontId="129" fillId="0" borderId="0" xfId="189" applyFont="1" applyFill="1" applyBorder="1" applyAlignment="1">
      <alignment vertical="top"/>
    </xf>
    <xf numFmtId="164" fontId="129" fillId="0" borderId="0" xfId="189" applyFont="1" applyBorder="1"/>
    <xf numFmtId="173" fontId="129" fillId="0" borderId="0" xfId="1" applyNumberFormat="1" applyFont="1" applyFill="1" applyBorder="1"/>
    <xf numFmtId="164" fontId="129" fillId="0" borderId="0" xfId="189" applyFont="1" applyFill="1" applyBorder="1"/>
    <xf numFmtId="167" fontId="128" fillId="0" borderId="0" xfId="0" applyFont="1" applyAlignment="1">
      <alignment vertical="top"/>
    </xf>
    <xf numFmtId="194" fontId="128" fillId="0" borderId="0" xfId="0" applyNumberFormat="1" applyFont="1" applyAlignment="1">
      <alignment vertical="top"/>
    </xf>
    <xf numFmtId="164" fontId="129" fillId="0" borderId="0" xfId="189" applyFont="1"/>
    <xf numFmtId="176" fontId="129" fillId="0" borderId="0" xfId="1" applyNumberFormat="1" applyFont="1" applyBorder="1"/>
    <xf numFmtId="177" fontId="129" fillId="0" borderId="0" xfId="1" applyNumberFormat="1" applyFont="1" applyBorder="1"/>
    <xf numFmtId="173" fontId="128" fillId="0" borderId="0" xfId="1" applyNumberFormat="1" applyFont="1" applyBorder="1" applyAlignment="1">
      <alignment vertical="top" wrapText="1" readingOrder="1"/>
    </xf>
    <xf numFmtId="173" fontId="131" fillId="0" borderId="0" xfId="1" applyNumberFormat="1" applyFont="1" applyBorder="1"/>
    <xf numFmtId="3" fontId="112" fillId="0" borderId="0" xfId="0" applyNumberFormat="1" applyFont="1" applyAlignment="1">
      <alignment vertical="top"/>
    </xf>
    <xf numFmtId="173" fontId="131" fillId="0" borderId="0" xfId="1" applyNumberFormat="1" applyFont="1" applyFill="1" applyBorder="1"/>
    <xf numFmtId="168" fontId="128" fillId="0" borderId="0" xfId="0" applyNumberFormat="1" applyFont="1"/>
    <xf numFmtId="3" fontId="123" fillId="0" borderId="0" xfId="635" applyNumberFormat="1" applyFont="1" applyAlignment="1">
      <alignment horizontal="center" vertical="top" wrapText="1" readingOrder="1"/>
    </xf>
    <xf numFmtId="0" fontId="123" fillId="0" borderId="0" xfId="635" applyFont="1" applyAlignment="1">
      <alignment horizontal="center" vertical="top" wrapText="1" readingOrder="1"/>
    </xf>
    <xf numFmtId="3" fontId="124" fillId="0" borderId="0" xfId="635" applyNumberFormat="1" applyFont="1" applyAlignment="1">
      <alignment horizontal="center" vertical="top" wrapText="1" readingOrder="1"/>
    </xf>
    <xf numFmtId="0" fontId="124" fillId="0" borderId="0" xfId="635" applyFont="1" applyAlignment="1">
      <alignment horizontal="center" vertical="top" wrapText="1" readingOrder="1"/>
    </xf>
    <xf numFmtId="174" fontId="124" fillId="0" borderId="0" xfId="635" applyNumberFormat="1" applyFont="1" applyAlignment="1">
      <alignment horizontal="center" vertical="top" wrapText="1" readingOrder="1"/>
    </xf>
    <xf numFmtId="167" fontId="37" fillId="0" borderId="0" xfId="0" applyFont="1" applyAlignment="1">
      <alignment horizontal="center" vertical="center"/>
    </xf>
    <xf numFmtId="167" fontId="23" fillId="0" borderId="0" xfId="0" applyFont="1" applyAlignment="1">
      <alignment horizontal="center"/>
    </xf>
    <xf numFmtId="167" fontId="23" fillId="0" borderId="5" xfId="0" applyFont="1" applyBorder="1" applyAlignment="1">
      <alignment horizontal="center"/>
    </xf>
    <xf numFmtId="167" fontId="23" fillId="0" borderId="6" xfId="0" applyFont="1" applyBorder="1" applyAlignment="1">
      <alignment horizontal="center"/>
    </xf>
    <xf numFmtId="167" fontId="0" fillId="0" borderId="1" xfId="0" applyBorder="1" applyAlignment="1">
      <alignment horizontal="center"/>
    </xf>
  </cellXfs>
  <cellStyles count="1875">
    <cellStyle name="20% - Accent1" xfId="42" builtinId="30" customBuiltin="1"/>
    <cellStyle name="20% - Accent1 2" xfId="147" xr:uid="{00000000-0005-0000-0000-000001000000}"/>
    <cellStyle name="20% - Accent1 2 2" xfId="193" xr:uid="{00000000-0005-0000-0000-000002000000}"/>
    <cellStyle name="20% - Accent1 2 3" xfId="192" xr:uid="{00000000-0005-0000-0000-000003000000}"/>
    <cellStyle name="20% - Accent1 2 3 2" xfId="1312" xr:uid="{00000000-0005-0000-0000-000004000000}"/>
    <cellStyle name="20% - Accent1 2 4" xfId="960" xr:uid="{00000000-0005-0000-0000-000005000000}"/>
    <cellStyle name="20% - Accent1 2 4 2" xfId="1601" xr:uid="{00000000-0005-0000-0000-000006000000}"/>
    <cellStyle name="20% - Accent1 2 5" xfId="1276" xr:uid="{00000000-0005-0000-0000-000007000000}"/>
    <cellStyle name="20% - Accent1 3" xfId="191" xr:uid="{00000000-0005-0000-0000-000008000000}"/>
    <cellStyle name="20% - Accent1 3 2" xfId="1311" xr:uid="{00000000-0005-0000-0000-000009000000}"/>
    <cellStyle name="20% - Accent1 4" xfId="959" xr:uid="{00000000-0005-0000-0000-00000A000000}"/>
    <cellStyle name="20% - Accent1 4 2" xfId="1600" xr:uid="{00000000-0005-0000-0000-00000B000000}"/>
    <cellStyle name="20% - Accent1 5" xfId="1245" xr:uid="{00000000-0005-0000-0000-00000C000000}"/>
    <cellStyle name="20% - Accent2" xfId="46" builtinId="34" customBuiltin="1"/>
    <cellStyle name="20% - Accent2 2" xfId="149" xr:uid="{00000000-0005-0000-0000-00000E000000}"/>
    <cellStyle name="20% - Accent2 2 2" xfId="196" xr:uid="{00000000-0005-0000-0000-00000F000000}"/>
    <cellStyle name="20% - Accent2 2 3" xfId="195" xr:uid="{00000000-0005-0000-0000-000010000000}"/>
    <cellStyle name="20% - Accent2 2 3 2" xfId="1314" xr:uid="{00000000-0005-0000-0000-000011000000}"/>
    <cellStyle name="20% - Accent2 2 4" xfId="962" xr:uid="{00000000-0005-0000-0000-000012000000}"/>
    <cellStyle name="20% - Accent2 2 4 2" xfId="1603" xr:uid="{00000000-0005-0000-0000-000013000000}"/>
    <cellStyle name="20% - Accent2 2 5" xfId="1278" xr:uid="{00000000-0005-0000-0000-000014000000}"/>
    <cellStyle name="20% - Accent2 3" xfId="194" xr:uid="{00000000-0005-0000-0000-000015000000}"/>
    <cellStyle name="20% - Accent2 3 2" xfId="1313" xr:uid="{00000000-0005-0000-0000-000016000000}"/>
    <cellStyle name="20% - Accent2 4" xfId="961" xr:uid="{00000000-0005-0000-0000-000017000000}"/>
    <cellStyle name="20% - Accent2 4 2" xfId="1602" xr:uid="{00000000-0005-0000-0000-000018000000}"/>
    <cellStyle name="20% - Accent2 5" xfId="1247" xr:uid="{00000000-0005-0000-0000-000019000000}"/>
    <cellStyle name="20% - Accent3" xfId="50" builtinId="38" customBuiltin="1"/>
    <cellStyle name="20% - Accent3 2" xfId="151" xr:uid="{00000000-0005-0000-0000-00001B000000}"/>
    <cellStyle name="20% - Accent3 2 2" xfId="199" xr:uid="{00000000-0005-0000-0000-00001C000000}"/>
    <cellStyle name="20% - Accent3 2 3" xfId="198" xr:uid="{00000000-0005-0000-0000-00001D000000}"/>
    <cellStyle name="20% - Accent3 2 3 2" xfId="1316" xr:uid="{00000000-0005-0000-0000-00001E000000}"/>
    <cellStyle name="20% - Accent3 2 4" xfId="964" xr:uid="{00000000-0005-0000-0000-00001F000000}"/>
    <cellStyle name="20% - Accent3 2 4 2" xfId="1605" xr:uid="{00000000-0005-0000-0000-000020000000}"/>
    <cellStyle name="20% - Accent3 2 5" xfId="1280" xr:uid="{00000000-0005-0000-0000-000021000000}"/>
    <cellStyle name="20% - Accent3 3" xfId="197" xr:uid="{00000000-0005-0000-0000-000022000000}"/>
    <cellStyle name="20% - Accent3 3 2" xfId="1315" xr:uid="{00000000-0005-0000-0000-000023000000}"/>
    <cellStyle name="20% - Accent3 4" xfId="963" xr:uid="{00000000-0005-0000-0000-000024000000}"/>
    <cellStyle name="20% - Accent3 4 2" xfId="1604" xr:uid="{00000000-0005-0000-0000-000025000000}"/>
    <cellStyle name="20% - Accent3 5" xfId="1249" xr:uid="{00000000-0005-0000-0000-000026000000}"/>
    <cellStyle name="20% - Accent4" xfId="54" builtinId="42" customBuiltin="1"/>
    <cellStyle name="20% - Accent4 2" xfId="153" xr:uid="{00000000-0005-0000-0000-000028000000}"/>
    <cellStyle name="20% - Accent4 2 2" xfId="202" xr:uid="{00000000-0005-0000-0000-000029000000}"/>
    <cellStyle name="20% - Accent4 2 3" xfId="201" xr:uid="{00000000-0005-0000-0000-00002A000000}"/>
    <cellStyle name="20% - Accent4 2 3 2" xfId="1318" xr:uid="{00000000-0005-0000-0000-00002B000000}"/>
    <cellStyle name="20% - Accent4 2 4" xfId="966" xr:uid="{00000000-0005-0000-0000-00002C000000}"/>
    <cellStyle name="20% - Accent4 2 4 2" xfId="1607" xr:uid="{00000000-0005-0000-0000-00002D000000}"/>
    <cellStyle name="20% - Accent4 2 5" xfId="1282" xr:uid="{00000000-0005-0000-0000-00002E000000}"/>
    <cellStyle name="20% - Accent4 3" xfId="200" xr:uid="{00000000-0005-0000-0000-00002F000000}"/>
    <cellStyle name="20% - Accent4 3 2" xfId="1317" xr:uid="{00000000-0005-0000-0000-000030000000}"/>
    <cellStyle name="20% - Accent4 4" xfId="965" xr:uid="{00000000-0005-0000-0000-000031000000}"/>
    <cellStyle name="20% - Accent4 4 2" xfId="1606" xr:uid="{00000000-0005-0000-0000-000032000000}"/>
    <cellStyle name="20% - Accent4 5" xfId="1251" xr:uid="{00000000-0005-0000-0000-000033000000}"/>
    <cellStyle name="20% - Accent5" xfId="58" builtinId="46" customBuiltin="1"/>
    <cellStyle name="20% - Accent5 2" xfId="155" xr:uid="{00000000-0005-0000-0000-000035000000}"/>
    <cellStyle name="20% - Accent5 2 2" xfId="205" xr:uid="{00000000-0005-0000-0000-000036000000}"/>
    <cellStyle name="20% - Accent5 2 3" xfId="204" xr:uid="{00000000-0005-0000-0000-000037000000}"/>
    <cellStyle name="20% - Accent5 2 3 2" xfId="1320" xr:uid="{00000000-0005-0000-0000-000038000000}"/>
    <cellStyle name="20% - Accent5 2 4" xfId="968" xr:uid="{00000000-0005-0000-0000-000039000000}"/>
    <cellStyle name="20% - Accent5 2 4 2" xfId="1609" xr:uid="{00000000-0005-0000-0000-00003A000000}"/>
    <cellStyle name="20% - Accent5 2 5" xfId="1284" xr:uid="{00000000-0005-0000-0000-00003B000000}"/>
    <cellStyle name="20% - Accent5 3" xfId="203" xr:uid="{00000000-0005-0000-0000-00003C000000}"/>
    <cellStyle name="20% - Accent5 3 2" xfId="1319" xr:uid="{00000000-0005-0000-0000-00003D000000}"/>
    <cellStyle name="20% - Accent5 4" xfId="967" xr:uid="{00000000-0005-0000-0000-00003E000000}"/>
    <cellStyle name="20% - Accent5 4 2" xfId="1608" xr:uid="{00000000-0005-0000-0000-00003F000000}"/>
    <cellStyle name="20% - Accent5 5" xfId="1253" xr:uid="{00000000-0005-0000-0000-000040000000}"/>
    <cellStyle name="20% - Accent6" xfId="62" builtinId="50" customBuiltin="1"/>
    <cellStyle name="20% - Accent6 2" xfId="157" xr:uid="{00000000-0005-0000-0000-000042000000}"/>
    <cellStyle name="20% - Accent6 2 2" xfId="208" xr:uid="{00000000-0005-0000-0000-000043000000}"/>
    <cellStyle name="20% - Accent6 2 3" xfId="207" xr:uid="{00000000-0005-0000-0000-000044000000}"/>
    <cellStyle name="20% - Accent6 2 3 2" xfId="1322" xr:uid="{00000000-0005-0000-0000-000045000000}"/>
    <cellStyle name="20% - Accent6 2 4" xfId="970" xr:uid="{00000000-0005-0000-0000-000046000000}"/>
    <cellStyle name="20% - Accent6 2 4 2" xfId="1611" xr:uid="{00000000-0005-0000-0000-000047000000}"/>
    <cellStyle name="20% - Accent6 2 5" xfId="1286" xr:uid="{00000000-0005-0000-0000-000048000000}"/>
    <cellStyle name="20% - Accent6 3" xfId="206" xr:uid="{00000000-0005-0000-0000-000049000000}"/>
    <cellStyle name="20% - Accent6 3 2" xfId="1321" xr:uid="{00000000-0005-0000-0000-00004A000000}"/>
    <cellStyle name="20% - Accent6 4" xfId="969" xr:uid="{00000000-0005-0000-0000-00004B000000}"/>
    <cellStyle name="20% - Accent6 4 2" xfId="1610" xr:uid="{00000000-0005-0000-0000-00004C000000}"/>
    <cellStyle name="20% - Accent6 5" xfId="1255" xr:uid="{00000000-0005-0000-0000-00004D000000}"/>
    <cellStyle name="40% - Accent1" xfId="43" builtinId="31" customBuiltin="1"/>
    <cellStyle name="40% - Accent1 2" xfId="148" xr:uid="{00000000-0005-0000-0000-00004F000000}"/>
    <cellStyle name="40% - Accent1 2 2" xfId="211" xr:uid="{00000000-0005-0000-0000-000050000000}"/>
    <cellStyle name="40% - Accent1 2 3" xfId="210" xr:uid="{00000000-0005-0000-0000-000051000000}"/>
    <cellStyle name="40% - Accent1 2 3 2" xfId="1324" xr:uid="{00000000-0005-0000-0000-000052000000}"/>
    <cellStyle name="40% - Accent1 2 4" xfId="972" xr:uid="{00000000-0005-0000-0000-000053000000}"/>
    <cellStyle name="40% - Accent1 2 4 2" xfId="1613" xr:uid="{00000000-0005-0000-0000-000054000000}"/>
    <cellStyle name="40% - Accent1 2 5" xfId="1277" xr:uid="{00000000-0005-0000-0000-000055000000}"/>
    <cellStyle name="40% - Accent1 3" xfId="209" xr:uid="{00000000-0005-0000-0000-000056000000}"/>
    <cellStyle name="40% - Accent1 3 2" xfId="1323" xr:uid="{00000000-0005-0000-0000-000057000000}"/>
    <cellStyle name="40% - Accent1 4" xfId="971" xr:uid="{00000000-0005-0000-0000-000058000000}"/>
    <cellStyle name="40% - Accent1 4 2" xfId="1612" xr:uid="{00000000-0005-0000-0000-000059000000}"/>
    <cellStyle name="40% - Accent1 5" xfId="1246" xr:uid="{00000000-0005-0000-0000-00005A000000}"/>
    <cellStyle name="40% - Accent2" xfId="47" builtinId="35" customBuiltin="1"/>
    <cellStyle name="40% - Accent2 2" xfId="150" xr:uid="{00000000-0005-0000-0000-00005C000000}"/>
    <cellStyle name="40% - Accent2 2 2" xfId="214" xr:uid="{00000000-0005-0000-0000-00005D000000}"/>
    <cellStyle name="40% - Accent2 2 3" xfId="213" xr:uid="{00000000-0005-0000-0000-00005E000000}"/>
    <cellStyle name="40% - Accent2 2 3 2" xfId="1326" xr:uid="{00000000-0005-0000-0000-00005F000000}"/>
    <cellStyle name="40% - Accent2 2 4" xfId="974" xr:uid="{00000000-0005-0000-0000-000060000000}"/>
    <cellStyle name="40% - Accent2 2 4 2" xfId="1615" xr:uid="{00000000-0005-0000-0000-000061000000}"/>
    <cellStyle name="40% - Accent2 2 5" xfId="1279" xr:uid="{00000000-0005-0000-0000-000062000000}"/>
    <cellStyle name="40% - Accent2 3" xfId="212" xr:uid="{00000000-0005-0000-0000-000063000000}"/>
    <cellStyle name="40% - Accent2 3 2" xfId="1325" xr:uid="{00000000-0005-0000-0000-000064000000}"/>
    <cellStyle name="40% - Accent2 4" xfId="973" xr:uid="{00000000-0005-0000-0000-000065000000}"/>
    <cellStyle name="40% - Accent2 4 2" xfId="1614" xr:uid="{00000000-0005-0000-0000-000066000000}"/>
    <cellStyle name="40% - Accent2 5" xfId="1248" xr:uid="{00000000-0005-0000-0000-000067000000}"/>
    <cellStyle name="40% - Accent3" xfId="51" builtinId="39" customBuiltin="1"/>
    <cellStyle name="40% - Accent3 2" xfId="152" xr:uid="{00000000-0005-0000-0000-000069000000}"/>
    <cellStyle name="40% - Accent3 2 2" xfId="217" xr:uid="{00000000-0005-0000-0000-00006A000000}"/>
    <cellStyle name="40% - Accent3 2 3" xfId="216" xr:uid="{00000000-0005-0000-0000-00006B000000}"/>
    <cellStyle name="40% - Accent3 2 3 2" xfId="1328" xr:uid="{00000000-0005-0000-0000-00006C000000}"/>
    <cellStyle name="40% - Accent3 2 4" xfId="976" xr:uid="{00000000-0005-0000-0000-00006D000000}"/>
    <cellStyle name="40% - Accent3 2 4 2" xfId="1617" xr:uid="{00000000-0005-0000-0000-00006E000000}"/>
    <cellStyle name="40% - Accent3 2 5" xfId="1281" xr:uid="{00000000-0005-0000-0000-00006F000000}"/>
    <cellStyle name="40% - Accent3 3" xfId="215" xr:uid="{00000000-0005-0000-0000-000070000000}"/>
    <cellStyle name="40% - Accent3 3 2" xfId="1327" xr:uid="{00000000-0005-0000-0000-000071000000}"/>
    <cellStyle name="40% - Accent3 4" xfId="975" xr:uid="{00000000-0005-0000-0000-000072000000}"/>
    <cellStyle name="40% - Accent3 4 2" xfId="1616" xr:uid="{00000000-0005-0000-0000-000073000000}"/>
    <cellStyle name="40% - Accent3 5" xfId="1250" xr:uid="{00000000-0005-0000-0000-000074000000}"/>
    <cellStyle name="40% - Accent4" xfId="55" builtinId="43" customBuiltin="1"/>
    <cellStyle name="40% - Accent4 2" xfId="154" xr:uid="{00000000-0005-0000-0000-000076000000}"/>
    <cellStyle name="40% - Accent4 2 2" xfId="220" xr:uid="{00000000-0005-0000-0000-000077000000}"/>
    <cellStyle name="40% - Accent4 2 3" xfId="219" xr:uid="{00000000-0005-0000-0000-000078000000}"/>
    <cellStyle name="40% - Accent4 2 3 2" xfId="1330" xr:uid="{00000000-0005-0000-0000-000079000000}"/>
    <cellStyle name="40% - Accent4 2 4" xfId="978" xr:uid="{00000000-0005-0000-0000-00007A000000}"/>
    <cellStyle name="40% - Accent4 2 4 2" xfId="1619" xr:uid="{00000000-0005-0000-0000-00007B000000}"/>
    <cellStyle name="40% - Accent4 2 5" xfId="1283" xr:uid="{00000000-0005-0000-0000-00007C000000}"/>
    <cellStyle name="40% - Accent4 3" xfId="218" xr:uid="{00000000-0005-0000-0000-00007D000000}"/>
    <cellStyle name="40% - Accent4 3 2" xfId="1329" xr:uid="{00000000-0005-0000-0000-00007E000000}"/>
    <cellStyle name="40% - Accent4 4" xfId="977" xr:uid="{00000000-0005-0000-0000-00007F000000}"/>
    <cellStyle name="40% - Accent4 4 2" xfId="1618" xr:uid="{00000000-0005-0000-0000-000080000000}"/>
    <cellStyle name="40% - Accent4 5" xfId="1252" xr:uid="{00000000-0005-0000-0000-000081000000}"/>
    <cellStyle name="40% - Accent5" xfId="59" builtinId="47" customBuiltin="1"/>
    <cellStyle name="40% - Accent5 2" xfId="156" xr:uid="{00000000-0005-0000-0000-000083000000}"/>
    <cellStyle name="40% - Accent5 2 2" xfId="223" xr:uid="{00000000-0005-0000-0000-000084000000}"/>
    <cellStyle name="40% - Accent5 2 3" xfId="222" xr:uid="{00000000-0005-0000-0000-000085000000}"/>
    <cellStyle name="40% - Accent5 2 3 2" xfId="1332" xr:uid="{00000000-0005-0000-0000-000086000000}"/>
    <cellStyle name="40% - Accent5 2 4" xfId="980" xr:uid="{00000000-0005-0000-0000-000087000000}"/>
    <cellStyle name="40% - Accent5 2 4 2" xfId="1621" xr:uid="{00000000-0005-0000-0000-000088000000}"/>
    <cellStyle name="40% - Accent5 2 5" xfId="1285" xr:uid="{00000000-0005-0000-0000-000089000000}"/>
    <cellStyle name="40% - Accent5 3" xfId="221" xr:uid="{00000000-0005-0000-0000-00008A000000}"/>
    <cellStyle name="40% - Accent5 3 2" xfId="1331" xr:uid="{00000000-0005-0000-0000-00008B000000}"/>
    <cellStyle name="40% - Accent5 4" xfId="979" xr:uid="{00000000-0005-0000-0000-00008C000000}"/>
    <cellStyle name="40% - Accent5 4 2" xfId="1620" xr:uid="{00000000-0005-0000-0000-00008D000000}"/>
    <cellStyle name="40% - Accent5 5" xfId="1254" xr:uid="{00000000-0005-0000-0000-00008E000000}"/>
    <cellStyle name="40% - Accent6" xfId="63" builtinId="51" customBuiltin="1"/>
    <cellStyle name="40% - Accent6 2" xfId="158" xr:uid="{00000000-0005-0000-0000-000090000000}"/>
    <cellStyle name="40% - Accent6 2 2" xfId="226" xr:uid="{00000000-0005-0000-0000-000091000000}"/>
    <cellStyle name="40% - Accent6 2 3" xfId="225" xr:uid="{00000000-0005-0000-0000-000092000000}"/>
    <cellStyle name="40% - Accent6 2 3 2" xfId="1334" xr:uid="{00000000-0005-0000-0000-000093000000}"/>
    <cellStyle name="40% - Accent6 2 4" xfId="982" xr:uid="{00000000-0005-0000-0000-000094000000}"/>
    <cellStyle name="40% - Accent6 2 4 2" xfId="1623" xr:uid="{00000000-0005-0000-0000-000095000000}"/>
    <cellStyle name="40% - Accent6 2 5" xfId="1287" xr:uid="{00000000-0005-0000-0000-000096000000}"/>
    <cellStyle name="40% - Accent6 3" xfId="224" xr:uid="{00000000-0005-0000-0000-000097000000}"/>
    <cellStyle name="40% - Accent6 3 2" xfId="1333" xr:uid="{00000000-0005-0000-0000-000098000000}"/>
    <cellStyle name="40% - Accent6 4" xfId="981" xr:uid="{00000000-0005-0000-0000-000099000000}"/>
    <cellStyle name="40% - Accent6 4 2" xfId="1622" xr:uid="{00000000-0005-0000-0000-00009A000000}"/>
    <cellStyle name="40% - Accent6 5" xfId="1256" xr:uid="{00000000-0005-0000-0000-00009B000000}"/>
    <cellStyle name="60% - Accent1" xfId="44" builtinId="32" customBuiltin="1"/>
    <cellStyle name="60% - Accent1 2" xfId="227" xr:uid="{00000000-0005-0000-0000-00009D000000}"/>
    <cellStyle name="60% - Accent1 2 2" xfId="228" xr:uid="{00000000-0005-0000-0000-00009E000000}"/>
    <cellStyle name="60% - Accent2" xfId="48" builtinId="36" customBuiltin="1"/>
    <cellStyle name="60% - Accent2 2" xfId="229" xr:uid="{00000000-0005-0000-0000-0000A0000000}"/>
    <cellStyle name="60% - Accent2 2 2" xfId="230" xr:uid="{00000000-0005-0000-0000-0000A1000000}"/>
    <cellStyle name="60% - Accent3" xfId="52" builtinId="40" customBuiltin="1"/>
    <cellStyle name="60% - Accent3 2" xfId="231" xr:uid="{00000000-0005-0000-0000-0000A3000000}"/>
    <cellStyle name="60% - Accent3 2 2" xfId="232" xr:uid="{00000000-0005-0000-0000-0000A4000000}"/>
    <cellStyle name="60% - Accent4" xfId="56" builtinId="44" customBuiltin="1"/>
    <cellStyle name="60% - Accent4 2" xfId="233" xr:uid="{00000000-0005-0000-0000-0000A6000000}"/>
    <cellStyle name="60% - Accent4 2 2" xfId="234" xr:uid="{00000000-0005-0000-0000-0000A7000000}"/>
    <cellStyle name="60% - Accent5" xfId="60" builtinId="48" customBuiltin="1"/>
    <cellStyle name="60% - Accent5 2" xfId="235" xr:uid="{00000000-0005-0000-0000-0000A9000000}"/>
    <cellStyle name="60% - Accent5 2 2" xfId="236" xr:uid="{00000000-0005-0000-0000-0000AA000000}"/>
    <cellStyle name="60% - Accent6" xfId="64" builtinId="52" customBuiltin="1"/>
    <cellStyle name="60% - Accent6 2" xfId="237" xr:uid="{00000000-0005-0000-0000-0000AC000000}"/>
    <cellStyle name="60% - Accent6 2 2" xfId="238" xr:uid="{00000000-0005-0000-0000-0000AD000000}"/>
    <cellStyle name="Accent1" xfId="41" builtinId="29" customBuiltin="1"/>
    <cellStyle name="Accent1 2" xfId="239" xr:uid="{00000000-0005-0000-0000-0000AF000000}"/>
    <cellStyle name="Accent1 2 2" xfId="240" xr:uid="{00000000-0005-0000-0000-0000B0000000}"/>
    <cellStyle name="Accent2" xfId="45" builtinId="33" customBuiltin="1"/>
    <cellStyle name="Accent2 2" xfId="241" xr:uid="{00000000-0005-0000-0000-0000B2000000}"/>
    <cellStyle name="Accent2 2 2" xfId="242" xr:uid="{00000000-0005-0000-0000-0000B3000000}"/>
    <cellStyle name="Accent3" xfId="49" builtinId="37" customBuiltin="1"/>
    <cellStyle name="Accent3 2" xfId="243" xr:uid="{00000000-0005-0000-0000-0000B5000000}"/>
    <cellStyle name="Accent3 2 2" xfId="244" xr:uid="{00000000-0005-0000-0000-0000B6000000}"/>
    <cellStyle name="Accent4" xfId="53" builtinId="41" customBuiltin="1"/>
    <cellStyle name="Accent4 2" xfId="245" xr:uid="{00000000-0005-0000-0000-0000B8000000}"/>
    <cellStyle name="Accent4 2 2" xfId="246" xr:uid="{00000000-0005-0000-0000-0000B9000000}"/>
    <cellStyle name="Accent5" xfId="57" builtinId="45" customBuiltin="1"/>
    <cellStyle name="Accent5 2" xfId="247" xr:uid="{00000000-0005-0000-0000-0000BB000000}"/>
    <cellStyle name="Accent5 2 2" xfId="248" xr:uid="{00000000-0005-0000-0000-0000BC000000}"/>
    <cellStyle name="Accent6" xfId="61" builtinId="49" customBuiltin="1"/>
    <cellStyle name="Accent6 2" xfId="249" xr:uid="{00000000-0005-0000-0000-0000BE000000}"/>
    <cellStyle name="Accent6 2 2" xfId="250" xr:uid="{00000000-0005-0000-0000-0000BF000000}"/>
    <cellStyle name="Bad" xfId="31" builtinId="27" customBuiltin="1"/>
    <cellStyle name="Bad 2" xfId="251" xr:uid="{00000000-0005-0000-0000-0000C1000000}"/>
    <cellStyle name="Bad 2 2" xfId="252" xr:uid="{00000000-0005-0000-0000-0000C2000000}"/>
    <cellStyle name="Body" xfId="253" xr:uid="{00000000-0005-0000-0000-0000C3000000}"/>
    <cellStyle name="Body 2" xfId="254" xr:uid="{00000000-0005-0000-0000-0000C4000000}"/>
    <cellStyle name="Calc Currency (0)" xfId="255" xr:uid="{00000000-0005-0000-0000-0000C5000000}"/>
    <cellStyle name="Calc Currency (0) 2" xfId="256" xr:uid="{00000000-0005-0000-0000-0000C6000000}"/>
    <cellStyle name="Calculation" xfId="35" builtinId="22" customBuiltin="1"/>
    <cellStyle name="Calculation 2" xfId="257" xr:uid="{00000000-0005-0000-0000-0000C8000000}"/>
    <cellStyle name="Calculation 2 2" xfId="258" xr:uid="{00000000-0005-0000-0000-0000C9000000}"/>
    <cellStyle name="Check Cell" xfId="37" builtinId="23" customBuiltin="1"/>
    <cellStyle name="Check Cell 2" xfId="259" xr:uid="{00000000-0005-0000-0000-0000CB000000}"/>
    <cellStyle name="Check Cell 2 2" xfId="260" xr:uid="{00000000-0005-0000-0000-0000CC000000}"/>
    <cellStyle name="Comma" xfId="1" builtinId="3"/>
    <cellStyle name="Comma [0]" xfId="189" builtinId="6"/>
    <cellStyle name="Comma [0] 2" xfId="110" xr:uid="{00000000-0005-0000-0000-0000CF000000}"/>
    <cellStyle name="Comma [0] 2 2" xfId="184" xr:uid="{00000000-0005-0000-0000-0000D0000000}"/>
    <cellStyle name="Comma [0] 2 2 2" xfId="1307" xr:uid="{00000000-0005-0000-0000-0000D1000000}"/>
    <cellStyle name="Comma [0] 2 3" xfId="262" xr:uid="{00000000-0005-0000-0000-0000D2000000}"/>
    <cellStyle name="Comma [0] 2 3 2" xfId="1335" xr:uid="{00000000-0005-0000-0000-0000D3000000}"/>
    <cellStyle name="Comma [0] 2 4" xfId="984" xr:uid="{00000000-0005-0000-0000-0000D4000000}"/>
    <cellStyle name="Comma [0] 2 4 2" xfId="1624" xr:uid="{00000000-0005-0000-0000-0000D5000000}"/>
    <cellStyle name="Comma [0] 2 5" xfId="1270" xr:uid="{00000000-0005-0000-0000-0000D6000000}"/>
    <cellStyle name="Comma [0] 3" xfId="1309" xr:uid="{00000000-0005-0000-0000-0000D7000000}"/>
    <cellStyle name="Comma 10" xfId="122" xr:uid="{00000000-0005-0000-0000-0000D8000000}"/>
    <cellStyle name="Comma 10 2" xfId="264" xr:uid="{00000000-0005-0000-0000-0000D9000000}"/>
    <cellStyle name="Comma 10 2 2" xfId="265" xr:uid="{00000000-0005-0000-0000-0000DA000000}"/>
    <cellStyle name="Comma 10 3" xfId="266" xr:uid="{00000000-0005-0000-0000-0000DB000000}"/>
    <cellStyle name="Comma 10 4" xfId="263" xr:uid="{00000000-0005-0000-0000-0000DC000000}"/>
    <cellStyle name="Comma 11" xfId="126" xr:uid="{00000000-0005-0000-0000-0000DD000000}"/>
    <cellStyle name="Comma 11 2" xfId="268" xr:uid="{00000000-0005-0000-0000-0000DE000000}"/>
    <cellStyle name="Comma 11 2 2" xfId="269" xr:uid="{00000000-0005-0000-0000-0000DF000000}"/>
    <cellStyle name="Comma 11 3" xfId="270" xr:uid="{00000000-0005-0000-0000-0000E0000000}"/>
    <cellStyle name="Comma 11 4" xfId="267" xr:uid="{00000000-0005-0000-0000-0000E1000000}"/>
    <cellStyle name="Comma 12" xfId="99" xr:uid="{00000000-0005-0000-0000-0000E2000000}"/>
    <cellStyle name="Comma 12 2" xfId="183" xr:uid="{00000000-0005-0000-0000-0000E3000000}"/>
    <cellStyle name="Comma 12 2 2" xfId="273" xr:uid="{00000000-0005-0000-0000-0000E4000000}"/>
    <cellStyle name="Comma 12 2 3" xfId="272" xr:uid="{00000000-0005-0000-0000-0000E5000000}"/>
    <cellStyle name="Comma 12 2 4" xfId="1306" xr:uid="{00000000-0005-0000-0000-0000E6000000}"/>
    <cellStyle name="Comma 12 3" xfId="274" xr:uid="{00000000-0005-0000-0000-0000E7000000}"/>
    <cellStyle name="Comma 12 4" xfId="271" xr:uid="{00000000-0005-0000-0000-0000E8000000}"/>
    <cellStyle name="Comma 12 5" xfId="1269" xr:uid="{00000000-0005-0000-0000-0000E9000000}"/>
    <cellStyle name="Comma 13" xfId="127" xr:uid="{00000000-0005-0000-0000-0000EA000000}"/>
    <cellStyle name="Comma 13 2" xfId="276" xr:uid="{00000000-0005-0000-0000-0000EB000000}"/>
    <cellStyle name="Comma 13 2 2" xfId="277" xr:uid="{00000000-0005-0000-0000-0000EC000000}"/>
    <cellStyle name="Comma 13 3" xfId="278" xr:uid="{00000000-0005-0000-0000-0000ED000000}"/>
    <cellStyle name="Comma 13 4" xfId="275" xr:uid="{00000000-0005-0000-0000-0000EE000000}"/>
    <cellStyle name="Comma 14" xfId="124" xr:uid="{00000000-0005-0000-0000-0000EF000000}"/>
    <cellStyle name="Comma 14 2" xfId="280" xr:uid="{00000000-0005-0000-0000-0000F0000000}"/>
    <cellStyle name="Comma 14 2 2" xfId="281" xr:uid="{00000000-0005-0000-0000-0000F1000000}"/>
    <cellStyle name="Comma 14 3" xfId="282" xr:uid="{00000000-0005-0000-0000-0000F2000000}"/>
    <cellStyle name="Comma 14 4" xfId="279" xr:uid="{00000000-0005-0000-0000-0000F3000000}"/>
    <cellStyle name="Comma 15" xfId="128" xr:uid="{00000000-0005-0000-0000-0000F4000000}"/>
    <cellStyle name="Comma 15 2" xfId="284" xr:uid="{00000000-0005-0000-0000-0000F5000000}"/>
    <cellStyle name="Comma 15 2 2" xfId="285" xr:uid="{00000000-0005-0000-0000-0000F6000000}"/>
    <cellStyle name="Comma 15 3" xfId="286" xr:uid="{00000000-0005-0000-0000-0000F7000000}"/>
    <cellStyle name="Comma 15 4" xfId="283" xr:uid="{00000000-0005-0000-0000-0000F8000000}"/>
    <cellStyle name="Comma 16" xfId="129" xr:uid="{00000000-0005-0000-0000-0000F9000000}"/>
    <cellStyle name="Comma 16 2" xfId="288" xr:uid="{00000000-0005-0000-0000-0000FA000000}"/>
    <cellStyle name="Comma 16 2 2" xfId="289" xr:uid="{00000000-0005-0000-0000-0000FB000000}"/>
    <cellStyle name="Comma 16 3" xfId="290" xr:uid="{00000000-0005-0000-0000-0000FC000000}"/>
    <cellStyle name="Comma 16 4" xfId="287" xr:uid="{00000000-0005-0000-0000-0000FD000000}"/>
    <cellStyle name="Comma 17" xfId="130" xr:uid="{00000000-0005-0000-0000-0000FE000000}"/>
    <cellStyle name="Comma 17 2" xfId="292" xr:uid="{00000000-0005-0000-0000-0000FF000000}"/>
    <cellStyle name="Comma 17 2 2" xfId="986" xr:uid="{00000000-0005-0000-0000-000000010000}"/>
    <cellStyle name="Comma 17 2 2 2" xfId="1626" xr:uid="{00000000-0005-0000-0000-000001010000}"/>
    <cellStyle name="Comma 17 2 3" xfId="1337" xr:uid="{00000000-0005-0000-0000-000002010000}"/>
    <cellStyle name="Comma 17 3" xfId="291" xr:uid="{00000000-0005-0000-0000-000003010000}"/>
    <cellStyle name="Comma 17 3 2" xfId="1336" xr:uid="{00000000-0005-0000-0000-000004010000}"/>
    <cellStyle name="Comma 17 4" xfId="985" xr:uid="{00000000-0005-0000-0000-000005010000}"/>
    <cellStyle name="Comma 17 4 2" xfId="1625" xr:uid="{00000000-0005-0000-0000-000006010000}"/>
    <cellStyle name="Comma 18" xfId="131" xr:uid="{00000000-0005-0000-0000-000007010000}"/>
    <cellStyle name="Comma 18 2" xfId="294" xr:uid="{00000000-0005-0000-0000-000008010000}"/>
    <cellStyle name="Comma 18 2 2" xfId="295" xr:uid="{00000000-0005-0000-0000-000009010000}"/>
    <cellStyle name="Comma 18 3" xfId="296" xr:uid="{00000000-0005-0000-0000-00000A010000}"/>
    <cellStyle name="Comma 18 3 2" xfId="297" xr:uid="{00000000-0005-0000-0000-00000B010000}"/>
    <cellStyle name="Comma 18 4" xfId="298" xr:uid="{00000000-0005-0000-0000-00000C010000}"/>
    <cellStyle name="Comma 18 5" xfId="293" xr:uid="{00000000-0005-0000-0000-00000D010000}"/>
    <cellStyle name="Comma 19" xfId="132" xr:uid="{00000000-0005-0000-0000-00000E010000}"/>
    <cellStyle name="Comma 19 2" xfId="300" xr:uid="{00000000-0005-0000-0000-00000F010000}"/>
    <cellStyle name="Comma 19 3" xfId="299" xr:uid="{00000000-0005-0000-0000-000010010000}"/>
    <cellStyle name="Comma 2" xfId="5" xr:uid="{00000000-0005-0000-0000-000011010000}"/>
    <cellStyle name="Comma 2 10" xfId="302" xr:uid="{00000000-0005-0000-0000-000012010000}"/>
    <cellStyle name="Comma 2 10 2" xfId="303" xr:uid="{00000000-0005-0000-0000-000013010000}"/>
    <cellStyle name="Comma 2 11" xfId="304" xr:uid="{00000000-0005-0000-0000-000014010000}"/>
    <cellStyle name="Comma 2 11 2" xfId="305" xr:uid="{00000000-0005-0000-0000-000015010000}"/>
    <cellStyle name="Comma 2 12" xfId="306" xr:uid="{00000000-0005-0000-0000-000016010000}"/>
    <cellStyle name="Comma 2 12 2" xfId="307" xr:uid="{00000000-0005-0000-0000-000017010000}"/>
    <cellStyle name="Comma 2 13" xfId="308" xr:uid="{00000000-0005-0000-0000-000018010000}"/>
    <cellStyle name="Comma 2 13 2" xfId="309" xr:uid="{00000000-0005-0000-0000-000019010000}"/>
    <cellStyle name="Comma 2 14" xfId="310" xr:uid="{00000000-0005-0000-0000-00001A010000}"/>
    <cellStyle name="Comma 2 14 2" xfId="311" xr:uid="{00000000-0005-0000-0000-00001B010000}"/>
    <cellStyle name="Comma 2 15" xfId="312" xr:uid="{00000000-0005-0000-0000-00001C010000}"/>
    <cellStyle name="Comma 2 15 2" xfId="313" xr:uid="{00000000-0005-0000-0000-00001D010000}"/>
    <cellStyle name="Comma 2 15 2 2" xfId="989" xr:uid="{00000000-0005-0000-0000-00001E010000}"/>
    <cellStyle name="Comma 2 15 2 2 2" xfId="1629" xr:uid="{00000000-0005-0000-0000-00001F010000}"/>
    <cellStyle name="Comma 2 15 2 3" xfId="1340" xr:uid="{00000000-0005-0000-0000-000020010000}"/>
    <cellStyle name="Comma 2 15 3" xfId="988" xr:uid="{00000000-0005-0000-0000-000021010000}"/>
    <cellStyle name="Comma 2 15 3 2" xfId="1628" xr:uid="{00000000-0005-0000-0000-000022010000}"/>
    <cellStyle name="Comma 2 15 4" xfId="1339" xr:uid="{00000000-0005-0000-0000-000023010000}"/>
    <cellStyle name="Comma 2 16" xfId="314" xr:uid="{00000000-0005-0000-0000-000024010000}"/>
    <cellStyle name="Comma 2 16 2" xfId="315" xr:uid="{00000000-0005-0000-0000-000025010000}"/>
    <cellStyle name="Comma 2 17" xfId="316" xr:uid="{00000000-0005-0000-0000-000026010000}"/>
    <cellStyle name="Comma 2 17 2" xfId="317" xr:uid="{00000000-0005-0000-0000-000027010000}"/>
    <cellStyle name="Comma 2 17 2 2" xfId="991" xr:uid="{00000000-0005-0000-0000-000028010000}"/>
    <cellStyle name="Comma 2 17 2 2 2" xfId="1631" xr:uid="{00000000-0005-0000-0000-000029010000}"/>
    <cellStyle name="Comma 2 17 2 3" xfId="1342" xr:uid="{00000000-0005-0000-0000-00002A010000}"/>
    <cellStyle name="Comma 2 17 3" xfId="990" xr:uid="{00000000-0005-0000-0000-00002B010000}"/>
    <cellStyle name="Comma 2 17 3 2" xfId="1630" xr:uid="{00000000-0005-0000-0000-00002C010000}"/>
    <cellStyle name="Comma 2 17 4" xfId="1341" xr:uid="{00000000-0005-0000-0000-00002D010000}"/>
    <cellStyle name="Comma 2 18" xfId="301" xr:uid="{00000000-0005-0000-0000-00002E010000}"/>
    <cellStyle name="Comma 2 18 2" xfId="1338" xr:uid="{00000000-0005-0000-0000-00002F010000}"/>
    <cellStyle name="Comma 2 19" xfId="987" xr:uid="{00000000-0005-0000-0000-000030010000}"/>
    <cellStyle name="Comma 2 19 2" xfId="1627" xr:uid="{00000000-0005-0000-0000-000031010000}"/>
    <cellStyle name="Comma 2 2" xfId="6" xr:uid="{00000000-0005-0000-0000-000032010000}"/>
    <cellStyle name="Comma 2 2 2" xfId="7" xr:uid="{00000000-0005-0000-0000-000033010000}"/>
    <cellStyle name="Comma 2 2 2 2" xfId="319" xr:uid="{00000000-0005-0000-0000-000034010000}"/>
    <cellStyle name="Comma 2 2 3" xfId="8" xr:uid="{00000000-0005-0000-0000-000035010000}"/>
    <cellStyle name="Comma 2 2 3 2" xfId="77" xr:uid="{00000000-0005-0000-0000-000036010000}"/>
    <cellStyle name="Comma 2 2 3 2 2" xfId="177" xr:uid="{00000000-0005-0000-0000-000037010000}"/>
    <cellStyle name="Comma 2 2 3 2 2 2" xfId="1300" xr:uid="{00000000-0005-0000-0000-000038010000}"/>
    <cellStyle name="Comma 2 2 3 2 3" xfId="321" xr:uid="{00000000-0005-0000-0000-000039010000}"/>
    <cellStyle name="Comma 2 2 3 2 4" xfId="1263" xr:uid="{00000000-0005-0000-0000-00003A010000}"/>
    <cellStyle name="Comma 2 2 3 3" xfId="165" xr:uid="{00000000-0005-0000-0000-00003B010000}"/>
    <cellStyle name="Comma 2 2 3 3 2" xfId="1290" xr:uid="{00000000-0005-0000-0000-00003C010000}"/>
    <cellStyle name="Comma 2 2 3 4" xfId="320" xr:uid="{00000000-0005-0000-0000-00003D010000}"/>
    <cellStyle name="Comma 2 2 3 5" xfId="1240" xr:uid="{00000000-0005-0000-0000-00003E010000}"/>
    <cellStyle name="Comma 2 2 4" xfId="76" xr:uid="{00000000-0005-0000-0000-00003F010000}"/>
    <cellStyle name="Comma 2 2 4 2" xfId="323" xr:uid="{00000000-0005-0000-0000-000040010000}"/>
    <cellStyle name="Comma 2 2 4 2 2" xfId="993" xr:uid="{00000000-0005-0000-0000-000041010000}"/>
    <cellStyle name="Comma 2 2 4 2 2 2" xfId="1633" xr:uid="{00000000-0005-0000-0000-000042010000}"/>
    <cellStyle name="Comma 2 2 4 2 3" xfId="1344" xr:uid="{00000000-0005-0000-0000-000043010000}"/>
    <cellStyle name="Comma 2 2 4 3" xfId="322" xr:uid="{00000000-0005-0000-0000-000044010000}"/>
    <cellStyle name="Comma 2 2 4 3 2" xfId="1343" xr:uid="{00000000-0005-0000-0000-000045010000}"/>
    <cellStyle name="Comma 2 2 4 4" xfId="992" xr:uid="{00000000-0005-0000-0000-000046010000}"/>
    <cellStyle name="Comma 2 2 4 4 2" xfId="1632" xr:uid="{00000000-0005-0000-0000-000047010000}"/>
    <cellStyle name="Comma 2 2 5" xfId="69" xr:uid="{00000000-0005-0000-0000-000048010000}"/>
    <cellStyle name="Comma 2 2 5 2" xfId="325" xr:uid="{00000000-0005-0000-0000-000049010000}"/>
    <cellStyle name="Comma 2 2 5 3" xfId="324" xr:uid="{00000000-0005-0000-0000-00004A010000}"/>
    <cellStyle name="Comma 2 2 6" xfId="326" xr:uid="{00000000-0005-0000-0000-00004B010000}"/>
    <cellStyle name="Comma 2 2 6 2" xfId="327" xr:uid="{00000000-0005-0000-0000-00004C010000}"/>
    <cellStyle name="Comma 2 2 7" xfId="328" xr:uid="{00000000-0005-0000-0000-00004D010000}"/>
    <cellStyle name="Comma 2 2 7 2" xfId="329" xr:uid="{00000000-0005-0000-0000-00004E010000}"/>
    <cellStyle name="Comma 2 2 8" xfId="330" xr:uid="{00000000-0005-0000-0000-00004F010000}"/>
    <cellStyle name="Comma 2 2 9" xfId="318" xr:uid="{00000000-0005-0000-0000-000050010000}"/>
    <cellStyle name="Comma 2 3" xfId="9" xr:uid="{00000000-0005-0000-0000-000051010000}"/>
    <cellStyle name="Comma 2 3 2" xfId="10" xr:uid="{00000000-0005-0000-0000-000052010000}"/>
    <cellStyle name="Comma 2 3 2 2" xfId="333" xr:uid="{00000000-0005-0000-0000-000053010000}"/>
    <cellStyle name="Comma 2 3 2 3" xfId="332" xr:uid="{00000000-0005-0000-0000-000054010000}"/>
    <cellStyle name="Comma 2 3 3" xfId="334" xr:uid="{00000000-0005-0000-0000-000055010000}"/>
    <cellStyle name="Comma 2 3 3 2" xfId="335" xr:uid="{00000000-0005-0000-0000-000056010000}"/>
    <cellStyle name="Comma 2 3 4" xfId="331" xr:uid="{00000000-0005-0000-0000-000057010000}"/>
    <cellStyle name="Comma 2 4" xfId="164" xr:uid="{00000000-0005-0000-0000-000058010000}"/>
    <cellStyle name="Comma 2 4 2" xfId="336" xr:uid="{00000000-0005-0000-0000-000059010000}"/>
    <cellStyle name="Comma 2 4 2 2" xfId="337" xr:uid="{00000000-0005-0000-0000-00005A010000}"/>
    <cellStyle name="Comma 2 4 2 2 2" xfId="338" xr:uid="{00000000-0005-0000-0000-00005B010000}"/>
    <cellStyle name="Comma 2 4 2 2 2 2" xfId="995" xr:uid="{00000000-0005-0000-0000-00005C010000}"/>
    <cellStyle name="Comma 2 4 2 2 2 2 2" xfId="1635" xr:uid="{00000000-0005-0000-0000-00005D010000}"/>
    <cellStyle name="Comma 2 4 2 2 2 3" xfId="1346" xr:uid="{00000000-0005-0000-0000-00005E010000}"/>
    <cellStyle name="Comma 2 4 2 2 3" xfId="994" xr:uid="{00000000-0005-0000-0000-00005F010000}"/>
    <cellStyle name="Comma 2 4 2 2 3 2" xfId="1634" xr:uid="{00000000-0005-0000-0000-000060010000}"/>
    <cellStyle name="Comma 2 4 2 2 4" xfId="1345" xr:uid="{00000000-0005-0000-0000-000061010000}"/>
    <cellStyle name="Comma 2 4 2 3" xfId="339" xr:uid="{00000000-0005-0000-0000-000062010000}"/>
    <cellStyle name="Comma 2 4 3" xfId="340" xr:uid="{00000000-0005-0000-0000-000063010000}"/>
    <cellStyle name="Comma 2 4 3 2" xfId="341" xr:uid="{00000000-0005-0000-0000-000064010000}"/>
    <cellStyle name="Comma 2 4 4" xfId="342" xr:uid="{00000000-0005-0000-0000-000065010000}"/>
    <cellStyle name="Comma 2 5" xfId="144" xr:uid="{00000000-0005-0000-0000-000066010000}"/>
    <cellStyle name="Comma 2 5 2" xfId="344" xr:uid="{00000000-0005-0000-0000-000067010000}"/>
    <cellStyle name="Comma 2 5 2 2" xfId="345" xr:uid="{00000000-0005-0000-0000-000068010000}"/>
    <cellStyle name="Comma 2 5 2 2 2" xfId="998" xr:uid="{00000000-0005-0000-0000-000069010000}"/>
    <cellStyle name="Comma 2 5 2 2 2 2" xfId="1638" xr:uid="{00000000-0005-0000-0000-00006A010000}"/>
    <cellStyle name="Comma 2 5 2 2 3" xfId="1349" xr:uid="{00000000-0005-0000-0000-00006B010000}"/>
    <cellStyle name="Comma 2 5 2 3" xfId="997" xr:uid="{00000000-0005-0000-0000-00006C010000}"/>
    <cellStyle name="Comma 2 5 2 3 2" xfId="1637" xr:uid="{00000000-0005-0000-0000-00006D010000}"/>
    <cellStyle name="Comma 2 5 2 4" xfId="1348" xr:uid="{00000000-0005-0000-0000-00006E010000}"/>
    <cellStyle name="Comma 2 5 3" xfId="346" xr:uid="{00000000-0005-0000-0000-00006F010000}"/>
    <cellStyle name="Comma 2 5 3 2" xfId="999" xr:uid="{00000000-0005-0000-0000-000070010000}"/>
    <cellStyle name="Comma 2 5 3 2 2" xfId="1639" xr:uid="{00000000-0005-0000-0000-000071010000}"/>
    <cellStyle name="Comma 2 5 3 3" xfId="1350" xr:uid="{00000000-0005-0000-0000-000072010000}"/>
    <cellStyle name="Comma 2 5 4" xfId="343" xr:uid="{00000000-0005-0000-0000-000073010000}"/>
    <cellStyle name="Comma 2 5 4 2" xfId="1347" xr:uid="{00000000-0005-0000-0000-000074010000}"/>
    <cellStyle name="Comma 2 5 5" xfId="996" xr:uid="{00000000-0005-0000-0000-000075010000}"/>
    <cellStyle name="Comma 2 5 5 2" xfId="1636" xr:uid="{00000000-0005-0000-0000-000076010000}"/>
    <cellStyle name="Comma 2 5 6" xfId="1273" xr:uid="{00000000-0005-0000-0000-000077010000}"/>
    <cellStyle name="Comma 2 6" xfId="347" xr:uid="{00000000-0005-0000-0000-000078010000}"/>
    <cellStyle name="Comma 2 6 2" xfId="348" xr:uid="{00000000-0005-0000-0000-000079010000}"/>
    <cellStyle name="Comma 2 6 2 2" xfId="349" xr:uid="{00000000-0005-0000-0000-00007A010000}"/>
    <cellStyle name="Comma 2 6 3" xfId="350" xr:uid="{00000000-0005-0000-0000-00007B010000}"/>
    <cellStyle name="Comma 2 7" xfId="351" xr:uid="{00000000-0005-0000-0000-00007C010000}"/>
    <cellStyle name="Comma 2 7 2" xfId="352" xr:uid="{00000000-0005-0000-0000-00007D010000}"/>
    <cellStyle name="Comma 2 8" xfId="353" xr:uid="{00000000-0005-0000-0000-00007E010000}"/>
    <cellStyle name="Comma 2 8 2" xfId="354" xr:uid="{00000000-0005-0000-0000-00007F010000}"/>
    <cellStyle name="Comma 2 9" xfId="355" xr:uid="{00000000-0005-0000-0000-000080010000}"/>
    <cellStyle name="Comma 2 9 2" xfId="356" xr:uid="{00000000-0005-0000-0000-000081010000}"/>
    <cellStyle name="Comma 20" xfId="133" xr:uid="{00000000-0005-0000-0000-000082010000}"/>
    <cellStyle name="Comma 20 2" xfId="358" xr:uid="{00000000-0005-0000-0000-000083010000}"/>
    <cellStyle name="Comma 20 2 2" xfId="1001" xr:uid="{00000000-0005-0000-0000-000084010000}"/>
    <cellStyle name="Comma 20 2 2 2" xfId="1641" xr:uid="{00000000-0005-0000-0000-000085010000}"/>
    <cellStyle name="Comma 20 2 3" xfId="1352" xr:uid="{00000000-0005-0000-0000-000086010000}"/>
    <cellStyle name="Comma 20 3" xfId="357" xr:uid="{00000000-0005-0000-0000-000087010000}"/>
    <cellStyle name="Comma 20 3 2" xfId="1351" xr:uid="{00000000-0005-0000-0000-000088010000}"/>
    <cellStyle name="Comma 20 4" xfId="1000" xr:uid="{00000000-0005-0000-0000-000089010000}"/>
    <cellStyle name="Comma 20 4 2" xfId="1640" xr:uid="{00000000-0005-0000-0000-00008A010000}"/>
    <cellStyle name="Comma 21" xfId="134" xr:uid="{00000000-0005-0000-0000-00008B010000}"/>
    <cellStyle name="Comma 21 2" xfId="359" xr:uid="{00000000-0005-0000-0000-00008C010000}"/>
    <cellStyle name="Comma 22" xfId="136" xr:uid="{00000000-0005-0000-0000-00008D010000}"/>
    <cellStyle name="Comma 22 2" xfId="361" xr:uid="{00000000-0005-0000-0000-00008E010000}"/>
    <cellStyle name="Comma 22 3" xfId="360" xr:uid="{00000000-0005-0000-0000-00008F010000}"/>
    <cellStyle name="Comma 23" xfId="137" xr:uid="{00000000-0005-0000-0000-000090010000}"/>
    <cellStyle name="Comma 23 2" xfId="362" xr:uid="{00000000-0005-0000-0000-000091010000}"/>
    <cellStyle name="Comma 24" xfId="135" xr:uid="{00000000-0005-0000-0000-000092010000}"/>
    <cellStyle name="Comma 24 2" xfId="364" xr:uid="{00000000-0005-0000-0000-000093010000}"/>
    <cellStyle name="Comma 24 2 2" xfId="1003" xr:uid="{00000000-0005-0000-0000-000094010000}"/>
    <cellStyle name="Comma 24 2 2 2" xfId="1643" xr:uid="{00000000-0005-0000-0000-000095010000}"/>
    <cellStyle name="Comma 24 2 3" xfId="1354" xr:uid="{00000000-0005-0000-0000-000096010000}"/>
    <cellStyle name="Comma 24 3" xfId="363" xr:uid="{00000000-0005-0000-0000-000097010000}"/>
    <cellStyle name="Comma 24 3 2" xfId="1353" xr:uid="{00000000-0005-0000-0000-000098010000}"/>
    <cellStyle name="Comma 24 4" xfId="1002" xr:uid="{00000000-0005-0000-0000-000099010000}"/>
    <cellStyle name="Comma 24 4 2" xfId="1642" xr:uid="{00000000-0005-0000-0000-00009A010000}"/>
    <cellStyle name="Comma 25" xfId="138" xr:uid="{00000000-0005-0000-0000-00009B010000}"/>
    <cellStyle name="Comma 25 2" xfId="365" xr:uid="{00000000-0005-0000-0000-00009C010000}"/>
    <cellStyle name="Comma 26" xfId="139" xr:uid="{00000000-0005-0000-0000-00009D010000}"/>
    <cellStyle name="Comma 26 2" xfId="366" xr:uid="{00000000-0005-0000-0000-00009E010000}"/>
    <cellStyle name="Comma 26 2 2" xfId="1355" xr:uid="{00000000-0005-0000-0000-00009F010000}"/>
    <cellStyle name="Comma 26 3" xfId="1004" xr:uid="{00000000-0005-0000-0000-0000A0010000}"/>
    <cellStyle name="Comma 26 3 2" xfId="1644" xr:uid="{00000000-0005-0000-0000-0000A1010000}"/>
    <cellStyle name="Comma 27" xfId="141" xr:uid="{00000000-0005-0000-0000-0000A2010000}"/>
    <cellStyle name="Comma 27 2" xfId="367" xr:uid="{00000000-0005-0000-0000-0000A3010000}"/>
    <cellStyle name="Comma 27 2 2" xfId="1356" xr:uid="{00000000-0005-0000-0000-0000A4010000}"/>
    <cellStyle name="Comma 27 3" xfId="1005" xr:uid="{00000000-0005-0000-0000-0000A5010000}"/>
    <cellStyle name="Comma 27 3 2" xfId="1645" xr:uid="{00000000-0005-0000-0000-0000A6010000}"/>
    <cellStyle name="Comma 28" xfId="142" xr:uid="{00000000-0005-0000-0000-0000A7010000}"/>
    <cellStyle name="Comma 28 2" xfId="368" xr:uid="{00000000-0005-0000-0000-0000A8010000}"/>
    <cellStyle name="Comma 28 2 2" xfId="1357" xr:uid="{00000000-0005-0000-0000-0000A9010000}"/>
    <cellStyle name="Comma 28 3" xfId="1006" xr:uid="{00000000-0005-0000-0000-0000AA010000}"/>
    <cellStyle name="Comma 28 3 2" xfId="1646" xr:uid="{00000000-0005-0000-0000-0000AB010000}"/>
    <cellStyle name="Comma 29" xfId="160" xr:uid="{00000000-0005-0000-0000-0000AC010000}"/>
    <cellStyle name="Comma 3" xfId="11" xr:uid="{00000000-0005-0000-0000-0000AD010000}"/>
    <cellStyle name="Comma 3 10" xfId="370" xr:uid="{00000000-0005-0000-0000-0000AE010000}"/>
    <cellStyle name="Comma 3 10 2" xfId="371" xr:uid="{00000000-0005-0000-0000-0000AF010000}"/>
    <cellStyle name="Comma 3 10 2 2" xfId="1009" xr:uid="{00000000-0005-0000-0000-0000B0010000}"/>
    <cellStyle name="Comma 3 10 2 2 2" xfId="1649" xr:uid="{00000000-0005-0000-0000-0000B1010000}"/>
    <cellStyle name="Comma 3 10 2 3" xfId="1360" xr:uid="{00000000-0005-0000-0000-0000B2010000}"/>
    <cellStyle name="Comma 3 10 3" xfId="1008" xr:uid="{00000000-0005-0000-0000-0000B3010000}"/>
    <cellStyle name="Comma 3 10 3 2" xfId="1648" xr:uid="{00000000-0005-0000-0000-0000B4010000}"/>
    <cellStyle name="Comma 3 10 4" xfId="1359" xr:uid="{00000000-0005-0000-0000-0000B5010000}"/>
    <cellStyle name="Comma 3 11" xfId="372" xr:uid="{00000000-0005-0000-0000-0000B6010000}"/>
    <cellStyle name="Comma 3 11 2" xfId="373" xr:uid="{00000000-0005-0000-0000-0000B7010000}"/>
    <cellStyle name="Comma 3 12" xfId="374" xr:uid="{00000000-0005-0000-0000-0000B8010000}"/>
    <cellStyle name="Comma 3 12 2" xfId="1010" xr:uid="{00000000-0005-0000-0000-0000B9010000}"/>
    <cellStyle name="Comma 3 12 2 2" xfId="1650" xr:uid="{00000000-0005-0000-0000-0000BA010000}"/>
    <cellStyle name="Comma 3 12 3" xfId="1361" xr:uid="{00000000-0005-0000-0000-0000BB010000}"/>
    <cellStyle name="Comma 3 13" xfId="369" xr:uid="{00000000-0005-0000-0000-0000BC010000}"/>
    <cellStyle name="Comma 3 13 2" xfId="1358" xr:uid="{00000000-0005-0000-0000-0000BD010000}"/>
    <cellStyle name="Comma 3 14" xfId="1007" xr:uid="{00000000-0005-0000-0000-0000BE010000}"/>
    <cellStyle name="Comma 3 14 2" xfId="1647" xr:uid="{00000000-0005-0000-0000-0000BF010000}"/>
    <cellStyle name="Comma 3 2" xfId="78" xr:uid="{00000000-0005-0000-0000-0000C0010000}"/>
    <cellStyle name="Comma 3 2 2" xfId="87" xr:uid="{00000000-0005-0000-0000-0000C1010000}"/>
    <cellStyle name="Comma 3 2 2 2" xfId="181" xr:uid="{00000000-0005-0000-0000-0000C2010000}"/>
    <cellStyle name="Comma 3 2 2 2 2" xfId="377" xr:uid="{00000000-0005-0000-0000-0000C3010000}"/>
    <cellStyle name="Comma 3 2 2 2 3" xfId="1304" xr:uid="{00000000-0005-0000-0000-0000C4010000}"/>
    <cellStyle name="Comma 3 2 2 3" xfId="376" xr:uid="{00000000-0005-0000-0000-0000C5010000}"/>
    <cellStyle name="Comma 3 2 2 4" xfId="1267" xr:uid="{00000000-0005-0000-0000-0000C6010000}"/>
    <cellStyle name="Comma 3 2 3" xfId="378" xr:uid="{00000000-0005-0000-0000-0000C7010000}"/>
    <cellStyle name="Comma 3 2 4" xfId="379" xr:uid="{00000000-0005-0000-0000-0000C8010000}"/>
    <cellStyle name="Comma 3 2 4 2" xfId="380" xr:uid="{00000000-0005-0000-0000-0000C9010000}"/>
    <cellStyle name="Comma 3 2 5" xfId="381" xr:uid="{00000000-0005-0000-0000-0000CA010000}"/>
    <cellStyle name="Comma 3 2 5 2" xfId="1011" xr:uid="{00000000-0005-0000-0000-0000CB010000}"/>
    <cellStyle name="Comma 3 2 5 2 2" xfId="1651" xr:uid="{00000000-0005-0000-0000-0000CC010000}"/>
    <cellStyle name="Comma 3 2 5 3" xfId="1362" xr:uid="{00000000-0005-0000-0000-0000CD010000}"/>
    <cellStyle name="Comma 3 2 6" xfId="382" xr:uid="{00000000-0005-0000-0000-0000CE010000}"/>
    <cellStyle name="Comma 3 2 7" xfId="375" xr:uid="{00000000-0005-0000-0000-0000CF010000}"/>
    <cellStyle name="Comma 3 3" xfId="71" xr:uid="{00000000-0005-0000-0000-0000D0010000}"/>
    <cellStyle name="Comma 3 3 2" xfId="173" xr:uid="{00000000-0005-0000-0000-0000D1010000}"/>
    <cellStyle name="Comma 3 3 2 2" xfId="385" xr:uid="{00000000-0005-0000-0000-0000D2010000}"/>
    <cellStyle name="Comma 3 3 2 3" xfId="384" xr:uid="{00000000-0005-0000-0000-0000D3010000}"/>
    <cellStyle name="Comma 3 3 2 4" xfId="1296" xr:uid="{00000000-0005-0000-0000-0000D4010000}"/>
    <cellStyle name="Comma 3 3 3" xfId="386" xr:uid="{00000000-0005-0000-0000-0000D5010000}"/>
    <cellStyle name="Comma 3 3 3 2" xfId="387" xr:uid="{00000000-0005-0000-0000-0000D6010000}"/>
    <cellStyle name="Comma 3 3 4" xfId="388" xr:uid="{00000000-0005-0000-0000-0000D7010000}"/>
    <cellStyle name="Comma 3 3 5" xfId="383" xr:uid="{00000000-0005-0000-0000-0000D8010000}"/>
    <cellStyle name="Comma 3 3 6" xfId="1259" xr:uid="{00000000-0005-0000-0000-0000D9010000}"/>
    <cellStyle name="Comma 3 4" xfId="389" xr:uid="{00000000-0005-0000-0000-0000DA010000}"/>
    <cellStyle name="Comma 3 4 2" xfId="390" xr:uid="{00000000-0005-0000-0000-0000DB010000}"/>
    <cellStyle name="Comma 3 4 3" xfId="391" xr:uid="{00000000-0005-0000-0000-0000DC010000}"/>
    <cellStyle name="Comma 3 5" xfId="392" xr:uid="{00000000-0005-0000-0000-0000DD010000}"/>
    <cellStyle name="Comma 3 5 2" xfId="393" xr:uid="{00000000-0005-0000-0000-0000DE010000}"/>
    <cellStyle name="Comma 3 6" xfId="394" xr:uid="{00000000-0005-0000-0000-0000DF010000}"/>
    <cellStyle name="Comma 3 6 2" xfId="395" xr:uid="{00000000-0005-0000-0000-0000E0010000}"/>
    <cellStyle name="Comma 3 7" xfId="396" xr:uid="{00000000-0005-0000-0000-0000E1010000}"/>
    <cellStyle name="Comma 3 7 2" xfId="397" xr:uid="{00000000-0005-0000-0000-0000E2010000}"/>
    <cellStyle name="Comma 3 8" xfId="398" xr:uid="{00000000-0005-0000-0000-0000E3010000}"/>
    <cellStyle name="Comma 3 8 2" xfId="399" xr:uid="{00000000-0005-0000-0000-0000E4010000}"/>
    <cellStyle name="Comma 3 9" xfId="400" xr:uid="{00000000-0005-0000-0000-0000E5010000}"/>
    <cellStyle name="Comma 3 9 2" xfId="401" xr:uid="{00000000-0005-0000-0000-0000E6010000}"/>
    <cellStyle name="Comma 30" xfId="170" xr:uid="{00000000-0005-0000-0000-0000E7010000}"/>
    <cellStyle name="Comma 31" xfId="187" xr:uid="{00000000-0005-0000-0000-0000E8010000}"/>
    <cellStyle name="Comma 32" xfId="188" xr:uid="{00000000-0005-0000-0000-0000E9010000}"/>
    <cellStyle name="Comma 33" xfId="146" xr:uid="{00000000-0005-0000-0000-0000EA010000}"/>
    <cellStyle name="Comma 33 2" xfId="1275" xr:uid="{00000000-0005-0000-0000-0000EB010000}"/>
    <cellStyle name="Comma 34" xfId="261" xr:uid="{00000000-0005-0000-0000-0000EC010000}"/>
    <cellStyle name="Comma 35" xfId="937" xr:uid="{00000000-0005-0000-0000-0000ED010000}"/>
    <cellStyle name="Comma 36" xfId="947" xr:uid="{00000000-0005-0000-0000-0000EE010000}"/>
    <cellStyle name="Comma 37" xfId="944" xr:uid="{00000000-0005-0000-0000-0000EF010000}"/>
    <cellStyle name="Comma 38" xfId="942" xr:uid="{00000000-0005-0000-0000-0000F0010000}"/>
    <cellStyle name="Comma 39" xfId="940" xr:uid="{00000000-0005-0000-0000-0000F1010000}"/>
    <cellStyle name="Comma 4" xfId="12" xr:uid="{00000000-0005-0000-0000-0000F2010000}"/>
    <cellStyle name="Comma 4 10" xfId="402" xr:uid="{00000000-0005-0000-0000-0000F3010000}"/>
    <cellStyle name="Comma 4 10 2" xfId="1363" xr:uid="{00000000-0005-0000-0000-0000F4010000}"/>
    <cellStyle name="Comma 4 11" xfId="1012" xr:uid="{00000000-0005-0000-0000-0000F5010000}"/>
    <cellStyle name="Comma 4 11 2" xfId="1652" xr:uid="{00000000-0005-0000-0000-0000F6010000}"/>
    <cellStyle name="Comma 4 12" xfId="1241" xr:uid="{00000000-0005-0000-0000-0000F7010000}"/>
    <cellStyle name="Comma 4 2" xfId="79" xr:uid="{00000000-0005-0000-0000-0000F8010000}"/>
    <cellStyle name="Comma 4 2 2" xfId="178" xr:uid="{00000000-0005-0000-0000-0000F9010000}"/>
    <cellStyle name="Comma 4 2 2 2" xfId="405" xr:uid="{00000000-0005-0000-0000-0000FA010000}"/>
    <cellStyle name="Comma 4 2 2 3" xfId="404" xr:uid="{00000000-0005-0000-0000-0000FB010000}"/>
    <cellStyle name="Comma 4 2 2 4" xfId="1301" xr:uid="{00000000-0005-0000-0000-0000FC010000}"/>
    <cellStyle name="Comma 4 2 3" xfId="406" xr:uid="{00000000-0005-0000-0000-0000FD010000}"/>
    <cellStyle name="Comma 4 2 4" xfId="403" xr:uid="{00000000-0005-0000-0000-0000FE010000}"/>
    <cellStyle name="Comma 4 2 5" xfId="1264" xr:uid="{00000000-0005-0000-0000-0000FF010000}"/>
    <cellStyle name="Comma 4 3" xfId="166" xr:uid="{00000000-0005-0000-0000-000000020000}"/>
    <cellStyle name="Comma 4 3 2" xfId="408" xr:uid="{00000000-0005-0000-0000-000001020000}"/>
    <cellStyle name="Comma 4 3 3" xfId="407" xr:uid="{00000000-0005-0000-0000-000002020000}"/>
    <cellStyle name="Comma 4 3 4" xfId="1291" xr:uid="{00000000-0005-0000-0000-000003020000}"/>
    <cellStyle name="Comma 4 4" xfId="409" xr:uid="{00000000-0005-0000-0000-000004020000}"/>
    <cellStyle name="Comma 4 4 2" xfId="410" xr:uid="{00000000-0005-0000-0000-000005020000}"/>
    <cellStyle name="Comma 4 5" xfId="411" xr:uid="{00000000-0005-0000-0000-000006020000}"/>
    <cellStyle name="Comma 4 5 2" xfId="412" xr:uid="{00000000-0005-0000-0000-000007020000}"/>
    <cellStyle name="Comma 4 6" xfId="413" xr:uid="{00000000-0005-0000-0000-000008020000}"/>
    <cellStyle name="Comma 4 6 2" xfId="414" xr:uid="{00000000-0005-0000-0000-000009020000}"/>
    <cellStyle name="Comma 4 7" xfId="415" xr:uid="{00000000-0005-0000-0000-00000A020000}"/>
    <cellStyle name="Comma 4 7 2" xfId="1013" xr:uid="{00000000-0005-0000-0000-00000B020000}"/>
    <cellStyle name="Comma 4 7 2 2" xfId="1653" xr:uid="{00000000-0005-0000-0000-00000C020000}"/>
    <cellStyle name="Comma 4 7 3" xfId="1364" xr:uid="{00000000-0005-0000-0000-00000D020000}"/>
    <cellStyle name="Comma 4 8" xfId="416" xr:uid="{00000000-0005-0000-0000-00000E020000}"/>
    <cellStyle name="Comma 4 8 2" xfId="417" xr:uid="{00000000-0005-0000-0000-00000F020000}"/>
    <cellStyle name="Comma 4 8 2 2" xfId="1015" xr:uid="{00000000-0005-0000-0000-000010020000}"/>
    <cellStyle name="Comma 4 8 2 2 2" xfId="1655" xr:uid="{00000000-0005-0000-0000-000011020000}"/>
    <cellStyle name="Comma 4 8 2 3" xfId="1366" xr:uid="{00000000-0005-0000-0000-000012020000}"/>
    <cellStyle name="Comma 4 8 3" xfId="1014" xr:uid="{00000000-0005-0000-0000-000013020000}"/>
    <cellStyle name="Comma 4 8 3 2" xfId="1654" xr:uid="{00000000-0005-0000-0000-000014020000}"/>
    <cellStyle name="Comma 4 8 4" xfId="1365" xr:uid="{00000000-0005-0000-0000-000015020000}"/>
    <cellStyle name="Comma 4 9" xfId="418" xr:uid="{00000000-0005-0000-0000-000016020000}"/>
    <cellStyle name="Comma 4 9 2" xfId="1016" xr:uid="{00000000-0005-0000-0000-000017020000}"/>
    <cellStyle name="Comma 4 9 2 2" xfId="1656" xr:uid="{00000000-0005-0000-0000-000018020000}"/>
    <cellStyle name="Comma 4 9 3" xfId="1367" xr:uid="{00000000-0005-0000-0000-000019020000}"/>
    <cellStyle name="Comma 40" xfId="938" xr:uid="{00000000-0005-0000-0000-00001A020000}"/>
    <cellStyle name="Comma 41" xfId="935" xr:uid="{00000000-0005-0000-0000-00001B020000}"/>
    <cellStyle name="Comma 41 2" xfId="1584" xr:uid="{00000000-0005-0000-0000-00001C020000}"/>
    <cellStyle name="Comma 42" xfId="950" xr:uid="{00000000-0005-0000-0000-00001D020000}"/>
    <cellStyle name="Comma 42 2" xfId="1592" xr:uid="{00000000-0005-0000-0000-00001E020000}"/>
    <cellStyle name="Comma 43" xfId="953" xr:uid="{00000000-0005-0000-0000-00001F020000}"/>
    <cellStyle name="Comma 43 2" xfId="1595" xr:uid="{00000000-0005-0000-0000-000020020000}"/>
    <cellStyle name="Comma 44" xfId="956" xr:uid="{00000000-0005-0000-0000-000021020000}"/>
    <cellStyle name="Comma 44 2" xfId="1598" xr:uid="{00000000-0005-0000-0000-000022020000}"/>
    <cellStyle name="Comma 45" xfId="983" xr:uid="{00000000-0005-0000-0000-000023020000}"/>
    <cellStyle name="Comma 46" xfId="1143" xr:uid="{00000000-0005-0000-0000-000024020000}"/>
    <cellStyle name="Comma 47" xfId="1234" xr:uid="{00000000-0005-0000-0000-000025020000}"/>
    <cellStyle name="Comma 48" xfId="1872" xr:uid="{F49586B0-DBDA-48A8-9785-89A2F4FFBAE0}"/>
    <cellStyle name="Comma 5" xfId="88" xr:uid="{00000000-0005-0000-0000-000026020000}"/>
    <cellStyle name="Comma 5 2" xfId="182" xr:uid="{00000000-0005-0000-0000-000027020000}"/>
    <cellStyle name="Comma 5 2 2" xfId="421" xr:uid="{00000000-0005-0000-0000-000028020000}"/>
    <cellStyle name="Comma 5 2 2 2" xfId="422" xr:uid="{00000000-0005-0000-0000-000029020000}"/>
    <cellStyle name="Comma 5 2 3" xfId="423" xr:uid="{00000000-0005-0000-0000-00002A020000}"/>
    <cellStyle name="Comma 5 2 4" xfId="420" xr:uid="{00000000-0005-0000-0000-00002B020000}"/>
    <cellStyle name="Comma 5 2 5" xfId="1305" xr:uid="{00000000-0005-0000-0000-00002C020000}"/>
    <cellStyle name="Comma 5 3" xfId="424" xr:uid="{00000000-0005-0000-0000-00002D020000}"/>
    <cellStyle name="Comma 5 3 2" xfId="425" xr:uid="{00000000-0005-0000-0000-00002E020000}"/>
    <cellStyle name="Comma 5 4" xfId="426" xr:uid="{00000000-0005-0000-0000-00002F020000}"/>
    <cellStyle name="Comma 5 4 2" xfId="1017" xr:uid="{00000000-0005-0000-0000-000030020000}"/>
    <cellStyle name="Comma 5 4 2 2" xfId="1657" xr:uid="{00000000-0005-0000-0000-000031020000}"/>
    <cellStyle name="Comma 5 4 3" xfId="1368" xr:uid="{00000000-0005-0000-0000-000032020000}"/>
    <cellStyle name="Comma 5 5" xfId="427" xr:uid="{00000000-0005-0000-0000-000033020000}"/>
    <cellStyle name="Comma 5 6" xfId="419" xr:uid="{00000000-0005-0000-0000-000034020000}"/>
    <cellStyle name="Comma 5 7" xfId="1268" xr:uid="{00000000-0005-0000-0000-000035020000}"/>
    <cellStyle name="Comma 6" xfId="84" xr:uid="{00000000-0005-0000-0000-000036020000}"/>
    <cellStyle name="Comma 6 2" xfId="428" xr:uid="{00000000-0005-0000-0000-000037020000}"/>
    <cellStyle name="Comma 6 2 2" xfId="429" xr:uid="{00000000-0005-0000-0000-000038020000}"/>
    <cellStyle name="Comma 6 3" xfId="430" xr:uid="{00000000-0005-0000-0000-000039020000}"/>
    <cellStyle name="Comma 6 3 2" xfId="431" xr:uid="{00000000-0005-0000-0000-00003A020000}"/>
    <cellStyle name="Comma 6 4" xfId="432" xr:uid="{00000000-0005-0000-0000-00003B020000}"/>
    <cellStyle name="Comma 6 4 2" xfId="433" xr:uid="{00000000-0005-0000-0000-00003C020000}"/>
    <cellStyle name="Comma 6 5" xfId="434" xr:uid="{00000000-0005-0000-0000-00003D020000}"/>
    <cellStyle name="Comma 6 5 2" xfId="435" xr:uid="{00000000-0005-0000-0000-00003E020000}"/>
    <cellStyle name="Comma 6 6" xfId="436" xr:uid="{00000000-0005-0000-0000-00003F020000}"/>
    <cellStyle name="Comma 6 6 2" xfId="1018" xr:uid="{00000000-0005-0000-0000-000040020000}"/>
    <cellStyle name="Comma 6 6 2 2" xfId="1658" xr:uid="{00000000-0005-0000-0000-000041020000}"/>
    <cellStyle name="Comma 6 6 3" xfId="1369" xr:uid="{00000000-0005-0000-0000-000042020000}"/>
    <cellStyle name="Comma 6 7" xfId="437" xr:uid="{00000000-0005-0000-0000-000043020000}"/>
    <cellStyle name="Comma 7" xfId="120" xr:uid="{00000000-0005-0000-0000-000044020000}"/>
    <cellStyle name="Comma 7 2" xfId="438" xr:uid="{00000000-0005-0000-0000-000045020000}"/>
    <cellStyle name="Comma 7 2 2" xfId="439" xr:uid="{00000000-0005-0000-0000-000046020000}"/>
    <cellStyle name="Comma 7 2 2 2" xfId="440" xr:uid="{00000000-0005-0000-0000-000047020000}"/>
    <cellStyle name="Comma 7 2 3" xfId="441" xr:uid="{00000000-0005-0000-0000-000048020000}"/>
    <cellStyle name="Comma 7 3" xfId="442" xr:uid="{00000000-0005-0000-0000-000049020000}"/>
    <cellStyle name="Comma 7 3 2" xfId="443" xr:uid="{00000000-0005-0000-0000-00004A020000}"/>
    <cellStyle name="Comma 7 4" xfId="444" xr:uid="{00000000-0005-0000-0000-00004B020000}"/>
    <cellStyle name="Comma 7 4 2" xfId="1019" xr:uid="{00000000-0005-0000-0000-00004C020000}"/>
    <cellStyle name="Comma 7 4 2 2" xfId="1659" xr:uid="{00000000-0005-0000-0000-00004D020000}"/>
    <cellStyle name="Comma 7 4 3" xfId="1370" xr:uid="{00000000-0005-0000-0000-00004E020000}"/>
    <cellStyle name="Comma 7 5" xfId="445" xr:uid="{00000000-0005-0000-0000-00004F020000}"/>
    <cellStyle name="Comma 8" xfId="86" xr:uid="{00000000-0005-0000-0000-000050020000}"/>
    <cellStyle name="Comma 8 2" xfId="446" xr:uid="{00000000-0005-0000-0000-000051020000}"/>
    <cellStyle name="Comma 8 2 2" xfId="447" xr:uid="{00000000-0005-0000-0000-000052020000}"/>
    <cellStyle name="Comma 8 3" xfId="448" xr:uid="{00000000-0005-0000-0000-000053020000}"/>
    <cellStyle name="Comma 9" xfId="66" xr:uid="{00000000-0005-0000-0000-000054020000}"/>
    <cellStyle name="Comma 9 2" xfId="172" xr:uid="{00000000-0005-0000-0000-000055020000}"/>
    <cellStyle name="Comma 9 2 2" xfId="451" xr:uid="{00000000-0005-0000-0000-000056020000}"/>
    <cellStyle name="Comma 9 2 3" xfId="450" xr:uid="{00000000-0005-0000-0000-000057020000}"/>
    <cellStyle name="Comma 9 2 4" xfId="1295" xr:uid="{00000000-0005-0000-0000-000058020000}"/>
    <cellStyle name="Comma 9 3" xfId="452" xr:uid="{00000000-0005-0000-0000-000059020000}"/>
    <cellStyle name="Comma 9 4" xfId="449" xr:uid="{00000000-0005-0000-0000-00005A020000}"/>
    <cellStyle name="Comma 9 5" xfId="1258" xr:uid="{00000000-0005-0000-0000-00005B020000}"/>
    <cellStyle name="Copied" xfId="453" xr:uid="{00000000-0005-0000-0000-00005C020000}"/>
    <cellStyle name="Copied 2" xfId="454" xr:uid="{00000000-0005-0000-0000-00005D020000}"/>
    <cellStyle name="Currency 2" xfId="455" xr:uid="{00000000-0005-0000-0000-00005E020000}"/>
    <cellStyle name="Currency 2 2" xfId="456" xr:uid="{00000000-0005-0000-0000-00005F020000}"/>
    <cellStyle name="Entered" xfId="457" xr:uid="{00000000-0005-0000-0000-000060020000}"/>
    <cellStyle name="Entered 2" xfId="458" xr:uid="{00000000-0005-0000-0000-000061020000}"/>
    <cellStyle name="Explanatory Text" xfId="39" builtinId="53" customBuiltin="1"/>
    <cellStyle name="Explanatory Text 2" xfId="459" xr:uid="{00000000-0005-0000-0000-000063020000}"/>
    <cellStyle name="Explanatory Text 2 2" xfId="460" xr:uid="{00000000-0005-0000-0000-000064020000}"/>
    <cellStyle name="Followed Hyperlink 2" xfId="461" xr:uid="{00000000-0005-0000-0000-000065020000}"/>
    <cellStyle name="Followed Hyperlink 3" xfId="462" xr:uid="{00000000-0005-0000-0000-000066020000}"/>
    <cellStyle name="Followed Hyperlink 4" xfId="463" xr:uid="{00000000-0005-0000-0000-000067020000}"/>
    <cellStyle name="Good" xfId="24" builtinId="26" customBuiltin="1"/>
    <cellStyle name="Good 2" xfId="464" xr:uid="{00000000-0005-0000-0000-000069020000}"/>
    <cellStyle name="Good 2 2" xfId="465" xr:uid="{00000000-0005-0000-0000-00006A020000}"/>
    <cellStyle name="Grey" xfId="466" xr:uid="{00000000-0005-0000-0000-00006B020000}"/>
    <cellStyle name="Grey 2" xfId="467" xr:uid="{00000000-0005-0000-0000-00006C020000}"/>
    <cellStyle name="Header1" xfId="468" xr:uid="{00000000-0005-0000-0000-00006D020000}"/>
    <cellStyle name="Header1 2" xfId="469" xr:uid="{00000000-0005-0000-0000-00006E020000}"/>
    <cellStyle name="Header2" xfId="470" xr:uid="{00000000-0005-0000-0000-00006F020000}"/>
    <cellStyle name="Header2 2" xfId="471" xr:uid="{00000000-0005-0000-0000-000070020000}"/>
    <cellStyle name="Heading 1" xfId="27" builtinId="16" customBuiltin="1"/>
    <cellStyle name="Heading 1 2" xfId="472" xr:uid="{00000000-0005-0000-0000-000072020000}"/>
    <cellStyle name="Heading 2" xfId="28" builtinId="17" customBuiltin="1"/>
    <cellStyle name="Heading 2 2" xfId="473" xr:uid="{00000000-0005-0000-0000-000074020000}"/>
    <cellStyle name="Heading 3" xfId="29" builtinId="18" customBuiltin="1"/>
    <cellStyle name="Heading 3 2" xfId="474" xr:uid="{00000000-0005-0000-0000-000076020000}"/>
    <cellStyle name="Heading 4" xfId="30" builtinId="19" customBuiltin="1"/>
    <cellStyle name="Heading 4 2" xfId="475" xr:uid="{00000000-0005-0000-0000-000078020000}"/>
    <cellStyle name="Hyperlink 2" xfId="476" xr:uid="{00000000-0005-0000-0000-000079020000}"/>
    <cellStyle name="Hyperlink 2 2" xfId="477" xr:uid="{00000000-0005-0000-0000-00007A020000}"/>
    <cellStyle name="Hyperlink 3" xfId="478" xr:uid="{00000000-0005-0000-0000-00007B020000}"/>
    <cellStyle name="Hyperlink 4" xfId="479" xr:uid="{00000000-0005-0000-0000-00007C020000}"/>
    <cellStyle name="Input" xfId="33" builtinId="20" customBuiltin="1"/>
    <cellStyle name="Input [yellow]" xfId="480" xr:uid="{00000000-0005-0000-0000-00007E020000}"/>
    <cellStyle name="Input [yellow] 2" xfId="481" xr:uid="{00000000-0005-0000-0000-00007F020000}"/>
    <cellStyle name="Input 2" xfId="482" xr:uid="{00000000-0005-0000-0000-000080020000}"/>
    <cellStyle name="Input 2 2" xfId="483" xr:uid="{00000000-0005-0000-0000-000081020000}"/>
    <cellStyle name="Linked Cell" xfId="36" builtinId="24" customBuiltin="1"/>
    <cellStyle name="Linked Cell 2" xfId="484" xr:uid="{00000000-0005-0000-0000-000083020000}"/>
    <cellStyle name="Linked Cell 2 2" xfId="485" xr:uid="{00000000-0005-0000-0000-000084020000}"/>
    <cellStyle name="Neutral" xfId="32" builtinId="28" customBuiltin="1"/>
    <cellStyle name="Neutral 2" xfId="486" xr:uid="{00000000-0005-0000-0000-000086020000}"/>
    <cellStyle name="Neutral 2 2" xfId="487" xr:uid="{00000000-0005-0000-0000-000087020000}"/>
    <cellStyle name="Normal" xfId="0" builtinId="0"/>
    <cellStyle name="Normal - Style1" xfId="488" xr:uid="{00000000-0005-0000-0000-000089020000}"/>
    <cellStyle name="Normal - Style1 2" xfId="489" xr:uid="{00000000-0005-0000-0000-00008A020000}"/>
    <cellStyle name="Normal - Style1 3" xfId="490" xr:uid="{00000000-0005-0000-0000-00008B020000}"/>
    <cellStyle name="Normal 10" xfId="100" xr:uid="{00000000-0005-0000-0000-00008C020000}"/>
    <cellStyle name="Normal 10 2" xfId="93" xr:uid="{00000000-0005-0000-0000-00008D020000}"/>
    <cellStyle name="Normal 10 2 2" xfId="119" xr:uid="{00000000-0005-0000-0000-00008E020000}"/>
    <cellStyle name="Normal 10 2 2 2" xfId="493" xr:uid="{00000000-0005-0000-0000-00008F020000}"/>
    <cellStyle name="Normal 10 2 3" xfId="494" xr:uid="{00000000-0005-0000-0000-000090020000}"/>
    <cellStyle name="Normal 10 2 4" xfId="492" xr:uid="{00000000-0005-0000-0000-000091020000}"/>
    <cellStyle name="Normal 10 2 4 2" xfId="1372" xr:uid="{00000000-0005-0000-0000-000092020000}"/>
    <cellStyle name="Normal 10 2 5" xfId="1021" xr:uid="{00000000-0005-0000-0000-000093020000}"/>
    <cellStyle name="Normal 10 2 5 2" xfId="1661" xr:uid="{00000000-0005-0000-0000-000094020000}"/>
    <cellStyle name="Normal 10 3" xfId="495" xr:uid="{00000000-0005-0000-0000-000095020000}"/>
    <cellStyle name="Normal 10 4" xfId="491" xr:uid="{00000000-0005-0000-0000-000096020000}"/>
    <cellStyle name="Normal 10 4 2" xfId="1371" xr:uid="{00000000-0005-0000-0000-000097020000}"/>
    <cellStyle name="Normal 10 5" xfId="1020" xr:uid="{00000000-0005-0000-0000-000098020000}"/>
    <cellStyle name="Normal 10 5 2" xfId="1660" xr:uid="{00000000-0005-0000-0000-000099020000}"/>
    <cellStyle name="Normal 100" xfId="496" xr:uid="{00000000-0005-0000-0000-00009A020000}"/>
    <cellStyle name="Normal 100 2" xfId="1022" xr:uid="{00000000-0005-0000-0000-00009B020000}"/>
    <cellStyle name="Normal 100 2 2" xfId="1662" xr:uid="{00000000-0005-0000-0000-00009C020000}"/>
    <cellStyle name="Normal 100 3" xfId="1373" xr:uid="{00000000-0005-0000-0000-00009D020000}"/>
    <cellStyle name="Normal 101" xfId="497" xr:uid="{00000000-0005-0000-0000-00009E020000}"/>
    <cellStyle name="Normal 101 2" xfId="1023" xr:uid="{00000000-0005-0000-0000-00009F020000}"/>
    <cellStyle name="Normal 101 2 2" xfId="1663" xr:uid="{00000000-0005-0000-0000-0000A0020000}"/>
    <cellStyle name="Normal 101 3" xfId="1374" xr:uid="{00000000-0005-0000-0000-0000A1020000}"/>
    <cellStyle name="Normal 102" xfId="498" xr:uid="{00000000-0005-0000-0000-0000A2020000}"/>
    <cellStyle name="Normal 102 2" xfId="1024" xr:uid="{00000000-0005-0000-0000-0000A3020000}"/>
    <cellStyle name="Normal 102 2 2" xfId="1664" xr:uid="{00000000-0005-0000-0000-0000A4020000}"/>
    <cellStyle name="Normal 102 3" xfId="1375" xr:uid="{00000000-0005-0000-0000-0000A5020000}"/>
    <cellStyle name="Normal 103" xfId="499" xr:uid="{00000000-0005-0000-0000-0000A6020000}"/>
    <cellStyle name="Normal 103 2" xfId="1025" xr:uid="{00000000-0005-0000-0000-0000A7020000}"/>
    <cellStyle name="Normal 103 2 2" xfId="1665" xr:uid="{00000000-0005-0000-0000-0000A8020000}"/>
    <cellStyle name="Normal 103 3" xfId="1376" xr:uid="{00000000-0005-0000-0000-0000A9020000}"/>
    <cellStyle name="Normal 104" xfId="500" xr:uid="{00000000-0005-0000-0000-0000AA020000}"/>
    <cellStyle name="Normal 104 2" xfId="1026" xr:uid="{00000000-0005-0000-0000-0000AB020000}"/>
    <cellStyle name="Normal 104 2 2" xfId="1666" xr:uid="{00000000-0005-0000-0000-0000AC020000}"/>
    <cellStyle name="Normal 104 3" xfId="1377" xr:uid="{00000000-0005-0000-0000-0000AD020000}"/>
    <cellStyle name="Normal 105" xfId="501" xr:uid="{00000000-0005-0000-0000-0000AE020000}"/>
    <cellStyle name="Normal 105 2" xfId="1027" xr:uid="{00000000-0005-0000-0000-0000AF020000}"/>
    <cellStyle name="Normal 105 2 2" xfId="1667" xr:uid="{00000000-0005-0000-0000-0000B0020000}"/>
    <cellStyle name="Normal 105 3" xfId="1378" xr:uid="{00000000-0005-0000-0000-0000B1020000}"/>
    <cellStyle name="Normal 106" xfId="502" xr:uid="{00000000-0005-0000-0000-0000B2020000}"/>
    <cellStyle name="Normal 106 2" xfId="1028" xr:uid="{00000000-0005-0000-0000-0000B3020000}"/>
    <cellStyle name="Normal 106 2 2" xfId="1668" xr:uid="{00000000-0005-0000-0000-0000B4020000}"/>
    <cellStyle name="Normal 106 3" xfId="1379" xr:uid="{00000000-0005-0000-0000-0000B5020000}"/>
    <cellStyle name="Normal 107" xfId="503" xr:uid="{00000000-0005-0000-0000-0000B6020000}"/>
    <cellStyle name="Normal 107 2" xfId="1029" xr:uid="{00000000-0005-0000-0000-0000B7020000}"/>
    <cellStyle name="Normal 107 2 2" xfId="1669" xr:uid="{00000000-0005-0000-0000-0000B8020000}"/>
    <cellStyle name="Normal 107 3" xfId="1380" xr:uid="{00000000-0005-0000-0000-0000B9020000}"/>
    <cellStyle name="Normal 108" xfId="504" xr:uid="{00000000-0005-0000-0000-0000BA020000}"/>
    <cellStyle name="Normal 108 2" xfId="1030" xr:uid="{00000000-0005-0000-0000-0000BB020000}"/>
    <cellStyle name="Normal 108 2 2" xfId="1670" xr:uid="{00000000-0005-0000-0000-0000BC020000}"/>
    <cellStyle name="Normal 108 3" xfId="1381" xr:uid="{00000000-0005-0000-0000-0000BD020000}"/>
    <cellStyle name="Normal 109" xfId="505" xr:uid="{00000000-0005-0000-0000-0000BE020000}"/>
    <cellStyle name="Normal 109 2" xfId="1031" xr:uid="{00000000-0005-0000-0000-0000BF020000}"/>
    <cellStyle name="Normal 109 2 2" xfId="1671" xr:uid="{00000000-0005-0000-0000-0000C0020000}"/>
    <cellStyle name="Normal 109 3" xfId="1382" xr:uid="{00000000-0005-0000-0000-0000C1020000}"/>
    <cellStyle name="Normal 11" xfId="101" xr:uid="{00000000-0005-0000-0000-0000C2020000}"/>
    <cellStyle name="Normal 11 2" xfId="94" xr:uid="{00000000-0005-0000-0000-0000C3020000}"/>
    <cellStyle name="Normal 11 2 2" xfId="507" xr:uid="{00000000-0005-0000-0000-0000C4020000}"/>
    <cellStyle name="Normal 11 2 2 2" xfId="1384" xr:uid="{00000000-0005-0000-0000-0000C5020000}"/>
    <cellStyle name="Normal 11 2 3" xfId="1033" xr:uid="{00000000-0005-0000-0000-0000C6020000}"/>
    <cellStyle name="Normal 11 2 3 2" xfId="1673" xr:uid="{00000000-0005-0000-0000-0000C7020000}"/>
    <cellStyle name="Normal 11 3" xfId="508" xr:uid="{00000000-0005-0000-0000-0000C8020000}"/>
    <cellStyle name="Normal 11 4" xfId="506" xr:uid="{00000000-0005-0000-0000-0000C9020000}"/>
    <cellStyle name="Normal 11 4 2" xfId="1383" xr:uid="{00000000-0005-0000-0000-0000CA020000}"/>
    <cellStyle name="Normal 11 5" xfId="1032" xr:uid="{00000000-0005-0000-0000-0000CB020000}"/>
    <cellStyle name="Normal 11 5 2" xfId="1672" xr:uid="{00000000-0005-0000-0000-0000CC020000}"/>
    <cellStyle name="Normal 110" xfId="509" xr:uid="{00000000-0005-0000-0000-0000CD020000}"/>
    <cellStyle name="Normal 110 2" xfId="1034" xr:uid="{00000000-0005-0000-0000-0000CE020000}"/>
    <cellStyle name="Normal 110 2 2" xfId="1674" xr:uid="{00000000-0005-0000-0000-0000CF020000}"/>
    <cellStyle name="Normal 110 3" xfId="1385" xr:uid="{00000000-0005-0000-0000-0000D0020000}"/>
    <cellStyle name="Normal 111" xfId="510" xr:uid="{00000000-0005-0000-0000-0000D1020000}"/>
    <cellStyle name="Normal 111 2" xfId="1035" xr:uid="{00000000-0005-0000-0000-0000D2020000}"/>
    <cellStyle name="Normal 111 2 2" xfId="1675" xr:uid="{00000000-0005-0000-0000-0000D3020000}"/>
    <cellStyle name="Normal 111 3" xfId="1386" xr:uid="{00000000-0005-0000-0000-0000D4020000}"/>
    <cellStyle name="Normal 112" xfId="511" xr:uid="{00000000-0005-0000-0000-0000D5020000}"/>
    <cellStyle name="Normal 112 2" xfId="1036" xr:uid="{00000000-0005-0000-0000-0000D6020000}"/>
    <cellStyle name="Normal 112 2 2" xfId="1676" xr:uid="{00000000-0005-0000-0000-0000D7020000}"/>
    <cellStyle name="Normal 112 3" xfId="1387" xr:uid="{00000000-0005-0000-0000-0000D8020000}"/>
    <cellStyle name="Normal 113" xfId="512" xr:uid="{00000000-0005-0000-0000-0000D9020000}"/>
    <cellStyle name="Normal 113 2" xfId="1037" xr:uid="{00000000-0005-0000-0000-0000DA020000}"/>
    <cellStyle name="Normal 113 2 2" xfId="1677" xr:uid="{00000000-0005-0000-0000-0000DB020000}"/>
    <cellStyle name="Normal 113 3" xfId="1388" xr:uid="{00000000-0005-0000-0000-0000DC020000}"/>
    <cellStyle name="Normal 114" xfId="513" xr:uid="{00000000-0005-0000-0000-0000DD020000}"/>
    <cellStyle name="Normal 114 2" xfId="1038" xr:uid="{00000000-0005-0000-0000-0000DE020000}"/>
    <cellStyle name="Normal 114 2 2" xfId="1678" xr:uid="{00000000-0005-0000-0000-0000DF020000}"/>
    <cellStyle name="Normal 114 3" xfId="1389" xr:uid="{00000000-0005-0000-0000-0000E0020000}"/>
    <cellStyle name="Normal 115" xfId="514" xr:uid="{00000000-0005-0000-0000-0000E1020000}"/>
    <cellStyle name="Normal 115 2" xfId="1039" xr:uid="{00000000-0005-0000-0000-0000E2020000}"/>
    <cellStyle name="Normal 115 2 2" xfId="1679" xr:uid="{00000000-0005-0000-0000-0000E3020000}"/>
    <cellStyle name="Normal 115 3" xfId="1390" xr:uid="{00000000-0005-0000-0000-0000E4020000}"/>
    <cellStyle name="Normal 116" xfId="515" xr:uid="{00000000-0005-0000-0000-0000E5020000}"/>
    <cellStyle name="Normal 116 2" xfId="1040" xr:uid="{00000000-0005-0000-0000-0000E6020000}"/>
    <cellStyle name="Normal 116 2 2" xfId="1680" xr:uid="{00000000-0005-0000-0000-0000E7020000}"/>
    <cellStyle name="Normal 116 3" xfId="1391" xr:uid="{00000000-0005-0000-0000-0000E8020000}"/>
    <cellStyle name="Normal 117" xfId="516" xr:uid="{00000000-0005-0000-0000-0000E9020000}"/>
    <cellStyle name="Normal 117 2" xfId="1041" xr:uid="{00000000-0005-0000-0000-0000EA020000}"/>
    <cellStyle name="Normal 117 2 2" xfId="1681" xr:uid="{00000000-0005-0000-0000-0000EB020000}"/>
    <cellStyle name="Normal 117 3" xfId="1392" xr:uid="{00000000-0005-0000-0000-0000EC020000}"/>
    <cellStyle name="Normal 118" xfId="517" xr:uid="{00000000-0005-0000-0000-0000ED020000}"/>
    <cellStyle name="Normal 118 2" xfId="1042" xr:uid="{00000000-0005-0000-0000-0000EE020000}"/>
    <cellStyle name="Normal 118 2 2" xfId="1682" xr:uid="{00000000-0005-0000-0000-0000EF020000}"/>
    <cellStyle name="Normal 118 3" xfId="1393" xr:uid="{00000000-0005-0000-0000-0000F0020000}"/>
    <cellStyle name="Normal 119" xfId="518" xr:uid="{00000000-0005-0000-0000-0000F1020000}"/>
    <cellStyle name="Normal 119 2" xfId="1043" xr:uid="{00000000-0005-0000-0000-0000F2020000}"/>
    <cellStyle name="Normal 119 2 2" xfId="1683" xr:uid="{00000000-0005-0000-0000-0000F3020000}"/>
    <cellStyle name="Normal 119 3" xfId="1394" xr:uid="{00000000-0005-0000-0000-0000F4020000}"/>
    <cellStyle name="Normal 12" xfId="89" xr:uid="{00000000-0005-0000-0000-0000F5020000}"/>
    <cellStyle name="Normal 12 2" xfId="519" xr:uid="{00000000-0005-0000-0000-0000F6020000}"/>
    <cellStyle name="Normal 12 2 2" xfId="1395" xr:uid="{00000000-0005-0000-0000-0000F7020000}"/>
    <cellStyle name="Normal 12 3" xfId="1044" xr:uid="{00000000-0005-0000-0000-0000F8020000}"/>
    <cellStyle name="Normal 12 3 2" xfId="1684" xr:uid="{00000000-0005-0000-0000-0000F9020000}"/>
    <cellStyle name="Normal 120" xfId="520" xr:uid="{00000000-0005-0000-0000-0000FA020000}"/>
    <cellStyle name="Normal 120 2" xfId="1045" xr:uid="{00000000-0005-0000-0000-0000FB020000}"/>
    <cellStyle name="Normal 120 2 2" xfId="1685" xr:uid="{00000000-0005-0000-0000-0000FC020000}"/>
    <cellStyle name="Normal 120 3" xfId="1396" xr:uid="{00000000-0005-0000-0000-0000FD020000}"/>
    <cellStyle name="Normal 121" xfId="521" xr:uid="{00000000-0005-0000-0000-0000FE020000}"/>
    <cellStyle name="Normal 121 2" xfId="1046" xr:uid="{00000000-0005-0000-0000-0000FF020000}"/>
    <cellStyle name="Normal 121 2 2" xfId="1686" xr:uid="{00000000-0005-0000-0000-000000030000}"/>
    <cellStyle name="Normal 121 3" xfId="1397" xr:uid="{00000000-0005-0000-0000-000001030000}"/>
    <cellStyle name="Normal 122" xfId="522" xr:uid="{00000000-0005-0000-0000-000002030000}"/>
    <cellStyle name="Normal 122 2" xfId="1047" xr:uid="{00000000-0005-0000-0000-000003030000}"/>
    <cellStyle name="Normal 122 2 2" xfId="1687" xr:uid="{00000000-0005-0000-0000-000004030000}"/>
    <cellStyle name="Normal 122 3" xfId="1398" xr:uid="{00000000-0005-0000-0000-000005030000}"/>
    <cellStyle name="Normal 123" xfId="523" xr:uid="{00000000-0005-0000-0000-000006030000}"/>
    <cellStyle name="Normal 123 2" xfId="1048" xr:uid="{00000000-0005-0000-0000-000007030000}"/>
    <cellStyle name="Normal 123 2 2" xfId="1688" xr:uid="{00000000-0005-0000-0000-000008030000}"/>
    <cellStyle name="Normal 123 3" xfId="1399" xr:uid="{00000000-0005-0000-0000-000009030000}"/>
    <cellStyle name="Normal 124" xfId="524" xr:uid="{00000000-0005-0000-0000-00000A030000}"/>
    <cellStyle name="Normal 124 2" xfId="1049" xr:uid="{00000000-0005-0000-0000-00000B030000}"/>
    <cellStyle name="Normal 124 2 2" xfId="1689" xr:uid="{00000000-0005-0000-0000-00000C030000}"/>
    <cellStyle name="Normal 124 3" xfId="1400" xr:uid="{00000000-0005-0000-0000-00000D030000}"/>
    <cellStyle name="Normal 125" xfId="525" xr:uid="{00000000-0005-0000-0000-00000E030000}"/>
    <cellStyle name="Normal 125 2" xfId="1050" xr:uid="{00000000-0005-0000-0000-00000F030000}"/>
    <cellStyle name="Normal 125 2 2" xfId="1690" xr:uid="{00000000-0005-0000-0000-000010030000}"/>
    <cellStyle name="Normal 125 3" xfId="1401" xr:uid="{00000000-0005-0000-0000-000011030000}"/>
    <cellStyle name="Normal 126" xfId="526" xr:uid="{00000000-0005-0000-0000-000012030000}"/>
    <cellStyle name="Normal 126 2" xfId="1051" xr:uid="{00000000-0005-0000-0000-000013030000}"/>
    <cellStyle name="Normal 126 2 2" xfId="1691" xr:uid="{00000000-0005-0000-0000-000014030000}"/>
    <cellStyle name="Normal 126 3" xfId="1402" xr:uid="{00000000-0005-0000-0000-000015030000}"/>
    <cellStyle name="Normal 127" xfId="527" xr:uid="{00000000-0005-0000-0000-000016030000}"/>
    <cellStyle name="Normal 127 2" xfId="1052" xr:uid="{00000000-0005-0000-0000-000017030000}"/>
    <cellStyle name="Normal 127 2 2" xfId="1692" xr:uid="{00000000-0005-0000-0000-000018030000}"/>
    <cellStyle name="Normal 127 3" xfId="1403" xr:uid="{00000000-0005-0000-0000-000019030000}"/>
    <cellStyle name="Normal 128" xfId="528" xr:uid="{00000000-0005-0000-0000-00001A030000}"/>
    <cellStyle name="Normal 128 2" xfId="1053" xr:uid="{00000000-0005-0000-0000-00001B030000}"/>
    <cellStyle name="Normal 128 2 2" xfId="1693" xr:uid="{00000000-0005-0000-0000-00001C030000}"/>
    <cellStyle name="Normal 128 3" xfId="1404" xr:uid="{00000000-0005-0000-0000-00001D030000}"/>
    <cellStyle name="Normal 129" xfId="529" xr:uid="{00000000-0005-0000-0000-00001E030000}"/>
    <cellStyle name="Normal 129 2" xfId="1054" xr:uid="{00000000-0005-0000-0000-00001F030000}"/>
    <cellStyle name="Normal 129 2 2" xfId="1694" xr:uid="{00000000-0005-0000-0000-000020030000}"/>
    <cellStyle name="Normal 129 3" xfId="1405" xr:uid="{00000000-0005-0000-0000-000021030000}"/>
    <cellStyle name="Normal 13" xfId="102" xr:uid="{00000000-0005-0000-0000-000022030000}"/>
    <cellStyle name="Normal 13 2" xfId="95" xr:uid="{00000000-0005-0000-0000-000023030000}"/>
    <cellStyle name="Normal 13 2 2" xfId="531" xr:uid="{00000000-0005-0000-0000-000024030000}"/>
    <cellStyle name="Normal 13 3" xfId="532" xr:uid="{00000000-0005-0000-0000-000025030000}"/>
    <cellStyle name="Normal 13 4" xfId="533" xr:uid="{00000000-0005-0000-0000-000026030000}"/>
    <cellStyle name="Normal 13 5" xfId="534" xr:uid="{00000000-0005-0000-0000-000027030000}"/>
    <cellStyle name="Normal 13 5 2" xfId="1055" xr:uid="{00000000-0005-0000-0000-000028030000}"/>
    <cellStyle name="Normal 13 5 2 2" xfId="1695" xr:uid="{00000000-0005-0000-0000-000029030000}"/>
    <cellStyle name="Normal 13 5 3" xfId="1406" xr:uid="{00000000-0005-0000-0000-00002A030000}"/>
    <cellStyle name="Normal 13 6" xfId="530" xr:uid="{00000000-0005-0000-0000-00002B030000}"/>
    <cellStyle name="Normal 130" xfId="535" xr:uid="{00000000-0005-0000-0000-00002C030000}"/>
    <cellStyle name="Normal 130 2" xfId="1056" xr:uid="{00000000-0005-0000-0000-00002D030000}"/>
    <cellStyle name="Normal 130 2 2" xfId="1696" xr:uid="{00000000-0005-0000-0000-00002E030000}"/>
    <cellStyle name="Normal 130 3" xfId="1407" xr:uid="{00000000-0005-0000-0000-00002F030000}"/>
    <cellStyle name="Normal 131" xfId="536" xr:uid="{00000000-0005-0000-0000-000030030000}"/>
    <cellStyle name="Normal 131 2" xfId="1057" xr:uid="{00000000-0005-0000-0000-000031030000}"/>
    <cellStyle name="Normal 131 2 2" xfId="1697" xr:uid="{00000000-0005-0000-0000-000032030000}"/>
    <cellStyle name="Normal 131 3" xfId="1408" xr:uid="{00000000-0005-0000-0000-000033030000}"/>
    <cellStyle name="Normal 132" xfId="537" xr:uid="{00000000-0005-0000-0000-000034030000}"/>
    <cellStyle name="Normal 132 2" xfId="1058" xr:uid="{00000000-0005-0000-0000-000035030000}"/>
    <cellStyle name="Normal 132 2 2" xfId="1698" xr:uid="{00000000-0005-0000-0000-000036030000}"/>
    <cellStyle name="Normal 132 3" xfId="1409" xr:uid="{00000000-0005-0000-0000-000037030000}"/>
    <cellStyle name="Normal 133" xfId="538" xr:uid="{00000000-0005-0000-0000-000038030000}"/>
    <cellStyle name="Normal 133 2" xfId="1059" xr:uid="{00000000-0005-0000-0000-000039030000}"/>
    <cellStyle name="Normal 133 2 2" xfId="1699" xr:uid="{00000000-0005-0000-0000-00003A030000}"/>
    <cellStyle name="Normal 133 3" xfId="1410" xr:uid="{00000000-0005-0000-0000-00003B030000}"/>
    <cellStyle name="Normal 134" xfId="539" xr:uid="{00000000-0005-0000-0000-00003C030000}"/>
    <cellStyle name="Normal 134 2" xfId="1060" xr:uid="{00000000-0005-0000-0000-00003D030000}"/>
    <cellStyle name="Normal 134 2 2" xfId="1700" xr:uid="{00000000-0005-0000-0000-00003E030000}"/>
    <cellStyle name="Normal 134 3" xfId="1411" xr:uid="{00000000-0005-0000-0000-00003F030000}"/>
    <cellStyle name="Normal 135" xfId="540" xr:uid="{00000000-0005-0000-0000-000040030000}"/>
    <cellStyle name="Normal 135 2" xfId="1061" xr:uid="{00000000-0005-0000-0000-000041030000}"/>
    <cellStyle name="Normal 135 2 2" xfId="1701" xr:uid="{00000000-0005-0000-0000-000042030000}"/>
    <cellStyle name="Normal 135 3" xfId="1412" xr:uid="{00000000-0005-0000-0000-000043030000}"/>
    <cellStyle name="Normal 136" xfId="541" xr:uid="{00000000-0005-0000-0000-000044030000}"/>
    <cellStyle name="Normal 136 2" xfId="1062" xr:uid="{00000000-0005-0000-0000-000045030000}"/>
    <cellStyle name="Normal 136 2 2" xfId="1702" xr:uid="{00000000-0005-0000-0000-000046030000}"/>
    <cellStyle name="Normal 136 3" xfId="1413" xr:uid="{00000000-0005-0000-0000-000047030000}"/>
    <cellStyle name="Normal 137" xfId="542" xr:uid="{00000000-0005-0000-0000-000048030000}"/>
    <cellStyle name="Normal 137 2" xfId="1063" xr:uid="{00000000-0005-0000-0000-000049030000}"/>
    <cellStyle name="Normal 137 2 2" xfId="1703" xr:uid="{00000000-0005-0000-0000-00004A030000}"/>
    <cellStyle name="Normal 137 3" xfId="1414" xr:uid="{00000000-0005-0000-0000-00004B030000}"/>
    <cellStyle name="Normal 138" xfId="543" xr:uid="{00000000-0005-0000-0000-00004C030000}"/>
    <cellStyle name="Normal 138 2" xfId="1064" xr:uid="{00000000-0005-0000-0000-00004D030000}"/>
    <cellStyle name="Normal 138 2 2" xfId="1704" xr:uid="{00000000-0005-0000-0000-00004E030000}"/>
    <cellStyle name="Normal 138 3" xfId="1415" xr:uid="{00000000-0005-0000-0000-00004F030000}"/>
    <cellStyle name="Normal 139" xfId="544" xr:uid="{00000000-0005-0000-0000-000050030000}"/>
    <cellStyle name="Normal 139 2" xfId="1065" xr:uid="{00000000-0005-0000-0000-000051030000}"/>
    <cellStyle name="Normal 139 2 2" xfId="1705" xr:uid="{00000000-0005-0000-0000-000052030000}"/>
    <cellStyle name="Normal 139 3" xfId="1416" xr:uid="{00000000-0005-0000-0000-000053030000}"/>
    <cellStyle name="Normal 14" xfId="97" xr:uid="{00000000-0005-0000-0000-000054030000}"/>
    <cellStyle name="Normal 14 2" xfId="546" xr:uid="{00000000-0005-0000-0000-000055030000}"/>
    <cellStyle name="Normal 14 3" xfId="547" xr:uid="{00000000-0005-0000-0000-000056030000}"/>
    <cellStyle name="Normal 14 4" xfId="548" xr:uid="{00000000-0005-0000-0000-000057030000}"/>
    <cellStyle name="Normal 14 5" xfId="549" xr:uid="{00000000-0005-0000-0000-000058030000}"/>
    <cellStyle name="Normal 14 5 2" xfId="1066" xr:uid="{00000000-0005-0000-0000-000059030000}"/>
    <cellStyle name="Normal 14 5 2 2" xfId="1706" xr:uid="{00000000-0005-0000-0000-00005A030000}"/>
    <cellStyle name="Normal 14 5 3" xfId="1417" xr:uid="{00000000-0005-0000-0000-00005B030000}"/>
    <cellStyle name="Normal 14 6" xfId="545" xr:uid="{00000000-0005-0000-0000-00005C030000}"/>
    <cellStyle name="Normal 140" xfId="550" xr:uid="{00000000-0005-0000-0000-00005D030000}"/>
    <cellStyle name="Normal 140 2" xfId="1067" xr:uid="{00000000-0005-0000-0000-00005E030000}"/>
    <cellStyle name="Normal 140 2 2" xfId="1707" xr:uid="{00000000-0005-0000-0000-00005F030000}"/>
    <cellStyle name="Normal 140 3" xfId="1418" xr:uid="{00000000-0005-0000-0000-000060030000}"/>
    <cellStyle name="Normal 141" xfId="551" xr:uid="{00000000-0005-0000-0000-000061030000}"/>
    <cellStyle name="Normal 141 2" xfId="1068" xr:uid="{00000000-0005-0000-0000-000062030000}"/>
    <cellStyle name="Normal 141 2 2" xfId="1708" xr:uid="{00000000-0005-0000-0000-000063030000}"/>
    <cellStyle name="Normal 141 3" xfId="1419" xr:uid="{00000000-0005-0000-0000-000064030000}"/>
    <cellStyle name="Normal 142" xfId="552" xr:uid="{00000000-0005-0000-0000-000065030000}"/>
    <cellStyle name="Normal 142 2" xfId="1069" xr:uid="{00000000-0005-0000-0000-000066030000}"/>
    <cellStyle name="Normal 142 2 2" xfId="1709" xr:uid="{00000000-0005-0000-0000-000067030000}"/>
    <cellStyle name="Normal 142 3" xfId="1420" xr:uid="{00000000-0005-0000-0000-000068030000}"/>
    <cellStyle name="Normal 143" xfId="553" xr:uid="{00000000-0005-0000-0000-000069030000}"/>
    <cellStyle name="Normal 143 2" xfId="1070" xr:uid="{00000000-0005-0000-0000-00006A030000}"/>
    <cellStyle name="Normal 143 2 2" xfId="1710" xr:uid="{00000000-0005-0000-0000-00006B030000}"/>
    <cellStyle name="Normal 143 3" xfId="1421" xr:uid="{00000000-0005-0000-0000-00006C030000}"/>
    <cellStyle name="Normal 144" xfId="554" xr:uid="{00000000-0005-0000-0000-00006D030000}"/>
    <cellStyle name="Normal 144 2" xfId="1071" xr:uid="{00000000-0005-0000-0000-00006E030000}"/>
    <cellStyle name="Normal 144 2 2" xfId="1711" xr:uid="{00000000-0005-0000-0000-00006F030000}"/>
    <cellStyle name="Normal 144 3" xfId="1422" xr:uid="{00000000-0005-0000-0000-000070030000}"/>
    <cellStyle name="Normal 145" xfId="555" xr:uid="{00000000-0005-0000-0000-000071030000}"/>
    <cellStyle name="Normal 145 2" xfId="1072" xr:uid="{00000000-0005-0000-0000-000072030000}"/>
    <cellStyle name="Normal 145 2 2" xfId="1712" xr:uid="{00000000-0005-0000-0000-000073030000}"/>
    <cellStyle name="Normal 145 3" xfId="1423" xr:uid="{00000000-0005-0000-0000-000074030000}"/>
    <cellStyle name="Normal 146" xfId="556" xr:uid="{00000000-0005-0000-0000-000075030000}"/>
    <cellStyle name="Normal 146 2" xfId="1073" xr:uid="{00000000-0005-0000-0000-000076030000}"/>
    <cellStyle name="Normal 146 2 2" xfId="1713" xr:uid="{00000000-0005-0000-0000-000077030000}"/>
    <cellStyle name="Normal 146 3" xfId="1424" xr:uid="{00000000-0005-0000-0000-000078030000}"/>
    <cellStyle name="Normal 147" xfId="557" xr:uid="{00000000-0005-0000-0000-000079030000}"/>
    <cellStyle name="Normal 147 2" xfId="1074" xr:uid="{00000000-0005-0000-0000-00007A030000}"/>
    <cellStyle name="Normal 147 2 2" xfId="1714" xr:uid="{00000000-0005-0000-0000-00007B030000}"/>
    <cellStyle name="Normal 147 3" xfId="1425" xr:uid="{00000000-0005-0000-0000-00007C030000}"/>
    <cellStyle name="Normal 148" xfId="558" xr:uid="{00000000-0005-0000-0000-00007D030000}"/>
    <cellStyle name="Normal 148 2" xfId="1075" xr:uid="{00000000-0005-0000-0000-00007E030000}"/>
    <cellStyle name="Normal 148 2 2" xfId="1715" xr:uid="{00000000-0005-0000-0000-00007F030000}"/>
    <cellStyle name="Normal 148 3" xfId="1426" xr:uid="{00000000-0005-0000-0000-000080030000}"/>
    <cellStyle name="Normal 149" xfId="559" xr:uid="{00000000-0005-0000-0000-000081030000}"/>
    <cellStyle name="Normal 149 2" xfId="1076" xr:uid="{00000000-0005-0000-0000-000082030000}"/>
    <cellStyle name="Normal 149 2 2" xfId="1716" xr:uid="{00000000-0005-0000-0000-000083030000}"/>
    <cellStyle name="Normal 149 3" xfId="1427" xr:uid="{00000000-0005-0000-0000-000084030000}"/>
    <cellStyle name="Normal 15" xfId="98" xr:uid="{00000000-0005-0000-0000-000085030000}"/>
    <cellStyle name="Normal 15 2" xfId="561" xr:uid="{00000000-0005-0000-0000-000086030000}"/>
    <cellStyle name="Normal 15 3" xfId="562" xr:uid="{00000000-0005-0000-0000-000087030000}"/>
    <cellStyle name="Normal 15 4" xfId="563" xr:uid="{00000000-0005-0000-0000-000088030000}"/>
    <cellStyle name="Normal 15 5" xfId="564" xr:uid="{00000000-0005-0000-0000-000089030000}"/>
    <cellStyle name="Normal 15 5 2" xfId="1077" xr:uid="{00000000-0005-0000-0000-00008A030000}"/>
    <cellStyle name="Normal 15 5 2 2" xfId="1717" xr:uid="{00000000-0005-0000-0000-00008B030000}"/>
    <cellStyle name="Normal 15 5 3" xfId="1428" xr:uid="{00000000-0005-0000-0000-00008C030000}"/>
    <cellStyle name="Normal 15 6" xfId="560" xr:uid="{00000000-0005-0000-0000-00008D030000}"/>
    <cellStyle name="Normal 150" xfId="565" xr:uid="{00000000-0005-0000-0000-00008E030000}"/>
    <cellStyle name="Normal 150 2" xfId="1078" xr:uid="{00000000-0005-0000-0000-00008F030000}"/>
    <cellStyle name="Normal 150 2 2" xfId="1718" xr:uid="{00000000-0005-0000-0000-000090030000}"/>
    <cellStyle name="Normal 150 3" xfId="1429" xr:uid="{00000000-0005-0000-0000-000091030000}"/>
    <cellStyle name="Normal 151" xfId="566" xr:uid="{00000000-0005-0000-0000-000092030000}"/>
    <cellStyle name="Normal 151 2" xfId="1079" xr:uid="{00000000-0005-0000-0000-000093030000}"/>
    <cellStyle name="Normal 151 2 2" xfId="1719" xr:uid="{00000000-0005-0000-0000-000094030000}"/>
    <cellStyle name="Normal 151 3" xfId="1430" xr:uid="{00000000-0005-0000-0000-000095030000}"/>
    <cellStyle name="Normal 152" xfId="567" xr:uid="{00000000-0005-0000-0000-000096030000}"/>
    <cellStyle name="Normal 152 2" xfId="1080" xr:uid="{00000000-0005-0000-0000-000097030000}"/>
    <cellStyle name="Normal 152 2 2" xfId="1720" xr:uid="{00000000-0005-0000-0000-000098030000}"/>
    <cellStyle name="Normal 152 3" xfId="1431" xr:uid="{00000000-0005-0000-0000-000099030000}"/>
    <cellStyle name="Normal 153" xfId="568" xr:uid="{00000000-0005-0000-0000-00009A030000}"/>
    <cellStyle name="Normal 153 2" xfId="1081" xr:uid="{00000000-0005-0000-0000-00009B030000}"/>
    <cellStyle name="Normal 153 2 2" xfId="1721" xr:uid="{00000000-0005-0000-0000-00009C030000}"/>
    <cellStyle name="Normal 153 3" xfId="1432" xr:uid="{00000000-0005-0000-0000-00009D030000}"/>
    <cellStyle name="Normal 154" xfId="569" xr:uid="{00000000-0005-0000-0000-00009E030000}"/>
    <cellStyle name="Normal 154 2" xfId="1082" xr:uid="{00000000-0005-0000-0000-00009F030000}"/>
    <cellStyle name="Normal 154 2 2" xfId="1722" xr:uid="{00000000-0005-0000-0000-0000A0030000}"/>
    <cellStyle name="Normal 154 3" xfId="1433" xr:uid="{00000000-0005-0000-0000-0000A1030000}"/>
    <cellStyle name="Normal 155" xfId="570" xr:uid="{00000000-0005-0000-0000-0000A2030000}"/>
    <cellStyle name="Normal 155 2" xfId="1083" xr:uid="{00000000-0005-0000-0000-0000A3030000}"/>
    <cellStyle name="Normal 155 2 2" xfId="1723" xr:uid="{00000000-0005-0000-0000-0000A4030000}"/>
    <cellStyle name="Normal 155 3" xfId="1434" xr:uid="{00000000-0005-0000-0000-0000A5030000}"/>
    <cellStyle name="Normal 156" xfId="571" xr:uid="{00000000-0005-0000-0000-0000A6030000}"/>
    <cellStyle name="Normal 156 2" xfId="1084" xr:uid="{00000000-0005-0000-0000-0000A7030000}"/>
    <cellStyle name="Normal 156 2 2" xfId="1724" xr:uid="{00000000-0005-0000-0000-0000A8030000}"/>
    <cellStyle name="Normal 156 3" xfId="1435" xr:uid="{00000000-0005-0000-0000-0000A9030000}"/>
    <cellStyle name="Normal 157" xfId="572" xr:uid="{00000000-0005-0000-0000-0000AA030000}"/>
    <cellStyle name="Normal 157 2" xfId="1085" xr:uid="{00000000-0005-0000-0000-0000AB030000}"/>
    <cellStyle name="Normal 157 2 2" xfId="1725" xr:uid="{00000000-0005-0000-0000-0000AC030000}"/>
    <cellStyle name="Normal 157 3" xfId="1436" xr:uid="{00000000-0005-0000-0000-0000AD030000}"/>
    <cellStyle name="Normal 158" xfId="573" xr:uid="{00000000-0005-0000-0000-0000AE030000}"/>
    <cellStyle name="Normal 158 2" xfId="1086" xr:uid="{00000000-0005-0000-0000-0000AF030000}"/>
    <cellStyle name="Normal 158 2 2" xfId="1726" xr:uid="{00000000-0005-0000-0000-0000B0030000}"/>
    <cellStyle name="Normal 158 3" xfId="1437" xr:uid="{00000000-0005-0000-0000-0000B1030000}"/>
    <cellStyle name="Normal 159" xfId="574" xr:uid="{00000000-0005-0000-0000-0000B2030000}"/>
    <cellStyle name="Normal 159 2" xfId="1087" xr:uid="{00000000-0005-0000-0000-0000B3030000}"/>
    <cellStyle name="Normal 159 2 2" xfId="1727" xr:uid="{00000000-0005-0000-0000-0000B4030000}"/>
    <cellStyle name="Normal 159 3" xfId="1438" xr:uid="{00000000-0005-0000-0000-0000B5030000}"/>
    <cellStyle name="Normal 16" xfId="65" xr:uid="{00000000-0005-0000-0000-0000B6030000}"/>
    <cellStyle name="Normal 16 2" xfId="171" xr:uid="{00000000-0005-0000-0000-0000B7030000}"/>
    <cellStyle name="Normal 16 2 2" xfId="576" xr:uid="{00000000-0005-0000-0000-0000B8030000}"/>
    <cellStyle name="Normal 16 2 3" xfId="1294" xr:uid="{00000000-0005-0000-0000-0000B9030000}"/>
    <cellStyle name="Normal 16 3" xfId="577" xr:uid="{00000000-0005-0000-0000-0000BA030000}"/>
    <cellStyle name="Normal 16 4" xfId="578" xr:uid="{00000000-0005-0000-0000-0000BB030000}"/>
    <cellStyle name="Normal 16 5" xfId="579" xr:uid="{00000000-0005-0000-0000-0000BC030000}"/>
    <cellStyle name="Normal 16 5 2" xfId="1088" xr:uid="{00000000-0005-0000-0000-0000BD030000}"/>
    <cellStyle name="Normal 16 5 2 2" xfId="1728" xr:uid="{00000000-0005-0000-0000-0000BE030000}"/>
    <cellStyle name="Normal 16 5 3" xfId="1439" xr:uid="{00000000-0005-0000-0000-0000BF030000}"/>
    <cellStyle name="Normal 16 6" xfId="575" xr:uid="{00000000-0005-0000-0000-0000C0030000}"/>
    <cellStyle name="Normal 16 7" xfId="1257" xr:uid="{00000000-0005-0000-0000-0000C1030000}"/>
    <cellStyle name="Normal 160" xfId="580" xr:uid="{00000000-0005-0000-0000-0000C2030000}"/>
    <cellStyle name="Normal 160 2" xfId="1089" xr:uid="{00000000-0005-0000-0000-0000C3030000}"/>
    <cellStyle name="Normal 160 2 2" xfId="1729" xr:uid="{00000000-0005-0000-0000-0000C4030000}"/>
    <cellStyle name="Normal 160 3" xfId="1440" xr:uid="{00000000-0005-0000-0000-0000C5030000}"/>
    <cellStyle name="Normal 161" xfId="581" xr:uid="{00000000-0005-0000-0000-0000C6030000}"/>
    <cellStyle name="Normal 161 2" xfId="1090" xr:uid="{00000000-0005-0000-0000-0000C7030000}"/>
    <cellStyle name="Normal 161 2 2" xfId="1730" xr:uid="{00000000-0005-0000-0000-0000C8030000}"/>
    <cellStyle name="Normal 161 3" xfId="1441" xr:uid="{00000000-0005-0000-0000-0000C9030000}"/>
    <cellStyle name="Normal 162" xfId="582" xr:uid="{00000000-0005-0000-0000-0000CA030000}"/>
    <cellStyle name="Normal 162 2" xfId="1091" xr:uid="{00000000-0005-0000-0000-0000CB030000}"/>
    <cellStyle name="Normal 162 2 2" xfId="1731" xr:uid="{00000000-0005-0000-0000-0000CC030000}"/>
    <cellStyle name="Normal 162 3" xfId="1442" xr:uid="{00000000-0005-0000-0000-0000CD030000}"/>
    <cellStyle name="Normal 163" xfId="583" xr:uid="{00000000-0005-0000-0000-0000CE030000}"/>
    <cellStyle name="Normal 163 2" xfId="1092" xr:uid="{00000000-0005-0000-0000-0000CF030000}"/>
    <cellStyle name="Normal 163 2 2" xfId="1732" xr:uid="{00000000-0005-0000-0000-0000D0030000}"/>
    <cellStyle name="Normal 163 3" xfId="1443" xr:uid="{00000000-0005-0000-0000-0000D1030000}"/>
    <cellStyle name="Normal 164" xfId="584" xr:uid="{00000000-0005-0000-0000-0000D2030000}"/>
    <cellStyle name="Normal 164 2" xfId="1093" xr:uid="{00000000-0005-0000-0000-0000D3030000}"/>
    <cellStyle name="Normal 164 2 2" xfId="1733" xr:uid="{00000000-0005-0000-0000-0000D4030000}"/>
    <cellStyle name="Normal 164 3" xfId="1444" xr:uid="{00000000-0005-0000-0000-0000D5030000}"/>
    <cellStyle name="Normal 165" xfId="585" xr:uid="{00000000-0005-0000-0000-0000D6030000}"/>
    <cellStyle name="Normal 165 2" xfId="1094" xr:uid="{00000000-0005-0000-0000-0000D7030000}"/>
    <cellStyle name="Normal 165 2 2" xfId="1734" xr:uid="{00000000-0005-0000-0000-0000D8030000}"/>
    <cellStyle name="Normal 165 3" xfId="1445" xr:uid="{00000000-0005-0000-0000-0000D9030000}"/>
    <cellStyle name="Normal 166" xfId="586" xr:uid="{00000000-0005-0000-0000-0000DA030000}"/>
    <cellStyle name="Normal 166 2" xfId="1095" xr:uid="{00000000-0005-0000-0000-0000DB030000}"/>
    <cellStyle name="Normal 166 2 2" xfId="1735" xr:uid="{00000000-0005-0000-0000-0000DC030000}"/>
    <cellStyle name="Normal 166 3" xfId="1446" xr:uid="{00000000-0005-0000-0000-0000DD030000}"/>
    <cellStyle name="Normal 167" xfId="587" xr:uid="{00000000-0005-0000-0000-0000DE030000}"/>
    <cellStyle name="Normal 167 2" xfId="1096" xr:uid="{00000000-0005-0000-0000-0000DF030000}"/>
    <cellStyle name="Normal 167 2 2" xfId="1736" xr:uid="{00000000-0005-0000-0000-0000E0030000}"/>
    <cellStyle name="Normal 167 3" xfId="1447" xr:uid="{00000000-0005-0000-0000-0000E1030000}"/>
    <cellStyle name="Normal 168" xfId="588" xr:uid="{00000000-0005-0000-0000-0000E2030000}"/>
    <cellStyle name="Normal 168 2" xfId="1097" xr:uid="{00000000-0005-0000-0000-0000E3030000}"/>
    <cellStyle name="Normal 168 2 2" xfId="1737" xr:uid="{00000000-0005-0000-0000-0000E4030000}"/>
    <cellStyle name="Normal 168 3" xfId="1448" xr:uid="{00000000-0005-0000-0000-0000E5030000}"/>
    <cellStyle name="Normal 169" xfId="589" xr:uid="{00000000-0005-0000-0000-0000E6030000}"/>
    <cellStyle name="Normal 169 2" xfId="1098" xr:uid="{00000000-0005-0000-0000-0000E7030000}"/>
    <cellStyle name="Normal 169 2 2" xfId="1738" xr:uid="{00000000-0005-0000-0000-0000E8030000}"/>
    <cellStyle name="Normal 169 3" xfId="1449" xr:uid="{00000000-0005-0000-0000-0000E9030000}"/>
    <cellStyle name="Normal 17" xfId="96" xr:uid="{00000000-0005-0000-0000-0000EA030000}"/>
    <cellStyle name="Normal 17 2" xfId="591" xr:uid="{00000000-0005-0000-0000-0000EB030000}"/>
    <cellStyle name="Normal 17 3" xfId="592" xr:uid="{00000000-0005-0000-0000-0000EC030000}"/>
    <cellStyle name="Normal 17 4" xfId="593" xr:uid="{00000000-0005-0000-0000-0000ED030000}"/>
    <cellStyle name="Normal 17 5" xfId="594" xr:uid="{00000000-0005-0000-0000-0000EE030000}"/>
    <cellStyle name="Normal 17 5 2" xfId="1099" xr:uid="{00000000-0005-0000-0000-0000EF030000}"/>
    <cellStyle name="Normal 17 5 2 2" xfId="1739" xr:uid="{00000000-0005-0000-0000-0000F0030000}"/>
    <cellStyle name="Normal 17 5 3" xfId="1450" xr:uid="{00000000-0005-0000-0000-0000F1030000}"/>
    <cellStyle name="Normal 17 6" xfId="590" xr:uid="{00000000-0005-0000-0000-0000F2030000}"/>
    <cellStyle name="Normal 170" xfId="595" xr:uid="{00000000-0005-0000-0000-0000F3030000}"/>
    <cellStyle name="Normal 170 2" xfId="1100" xr:uid="{00000000-0005-0000-0000-0000F4030000}"/>
    <cellStyle name="Normal 170 2 2" xfId="1740" xr:uid="{00000000-0005-0000-0000-0000F5030000}"/>
    <cellStyle name="Normal 170 3" xfId="1451" xr:uid="{00000000-0005-0000-0000-0000F6030000}"/>
    <cellStyle name="Normal 171" xfId="596" xr:uid="{00000000-0005-0000-0000-0000F7030000}"/>
    <cellStyle name="Normal 171 2" xfId="1101" xr:uid="{00000000-0005-0000-0000-0000F8030000}"/>
    <cellStyle name="Normal 171 2 2" xfId="1741" xr:uid="{00000000-0005-0000-0000-0000F9030000}"/>
    <cellStyle name="Normal 171 3" xfId="1452" xr:uid="{00000000-0005-0000-0000-0000FA030000}"/>
    <cellStyle name="Normal 172" xfId="597" xr:uid="{00000000-0005-0000-0000-0000FB030000}"/>
    <cellStyle name="Normal 172 2" xfId="1102" xr:uid="{00000000-0005-0000-0000-0000FC030000}"/>
    <cellStyle name="Normal 172 2 2" xfId="1742" xr:uid="{00000000-0005-0000-0000-0000FD030000}"/>
    <cellStyle name="Normal 172 3" xfId="1453" xr:uid="{00000000-0005-0000-0000-0000FE030000}"/>
    <cellStyle name="Normal 173" xfId="598" xr:uid="{00000000-0005-0000-0000-0000FF030000}"/>
    <cellStyle name="Normal 173 2" xfId="1103" xr:uid="{00000000-0005-0000-0000-000000040000}"/>
    <cellStyle name="Normal 173 2 2" xfId="1743" xr:uid="{00000000-0005-0000-0000-000001040000}"/>
    <cellStyle name="Normal 173 3" xfId="1454" xr:uid="{00000000-0005-0000-0000-000002040000}"/>
    <cellStyle name="Normal 174" xfId="599" xr:uid="{00000000-0005-0000-0000-000003040000}"/>
    <cellStyle name="Normal 174 2" xfId="1104" xr:uid="{00000000-0005-0000-0000-000004040000}"/>
    <cellStyle name="Normal 174 2 2" xfId="1744" xr:uid="{00000000-0005-0000-0000-000005040000}"/>
    <cellStyle name="Normal 174 3" xfId="1455" xr:uid="{00000000-0005-0000-0000-000006040000}"/>
    <cellStyle name="Normal 175" xfId="600" xr:uid="{00000000-0005-0000-0000-000007040000}"/>
    <cellStyle name="Normal 176" xfId="601" xr:uid="{00000000-0005-0000-0000-000008040000}"/>
    <cellStyle name="Normal 177" xfId="602" xr:uid="{00000000-0005-0000-0000-000009040000}"/>
    <cellStyle name="Normal 178" xfId="603" xr:uid="{00000000-0005-0000-0000-00000A040000}"/>
    <cellStyle name="Normal 179" xfId="604" xr:uid="{00000000-0005-0000-0000-00000B040000}"/>
    <cellStyle name="Normal 18" xfId="121" xr:uid="{00000000-0005-0000-0000-00000C040000}"/>
    <cellStyle name="Normal 18 2" xfId="185" xr:uid="{00000000-0005-0000-0000-00000D040000}"/>
    <cellStyle name="Normal 18 3" xfId="605" xr:uid="{00000000-0005-0000-0000-00000E040000}"/>
    <cellStyle name="Normal 18 4" xfId="606" xr:uid="{00000000-0005-0000-0000-00000F040000}"/>
    <cellStyle name="Normal 18 5" xfId="607" xr:uid="{00000000-0005-0000-0000-000010040000}"/>
    <cellStyle name="Normal 18 5 2" xfId="1105" xr:uid="{00000000-0005-0000-0000-000011040000}"/>
    <cellStyle name="Normal 18 5 2 2" xfId="1745" xr:uid="{00000000-0005-0000-0000-000012040000}"/>
    <cellStyle name="Normal 18 5 3" xfId="1456" xr:uid="{00000000-0005-0000-0000-000013040000}"/>
    <cellStyle name="Normal 180" xfId="608" xr:uid="{00000000-0005-0000-0000-000014040000}"/>
    <cellStyle name="Normal 180 2" xfId="1106" xr:uid="{00000000-0005-0000-0000-000015040000}"/>
    <cellStyle name="Normal 180 2 2" xfId="1746" xr:uid="{00000000-0005-0000-0000-000016040000}"/>
    <cellStyle name="Normal 180 3" xfId="1457" xr:uid="{00000000-0005-0000-0000-000017040000}"/>
    <cellStyle name="Normal 181" xfId="609" xr:uid="{00000000-0005-0000-0000-000018040000}"/>
    <cellStyle name="Normal 182" xfId="610" xr:uid="{00000000-0005-0000-0000-000019040000}"/>
    <cellStyle name="Normal 182 2" xfId="1107" xr:uid="{00000000-0005-0000-0000-00001A040000}"/>
    <cellStyle name="Normal 182 2 2" xfId="1747" xr:uid="{00000000-0005-0000-0000-00001B040000}"/>
    <cellStyle name="Normal 182 3" xfId="1458" xr:uid="{00000000-0005-0000-0000-00001C040000}"/>
    <cellStyle name="Normal 183" xfId="611" xr:uid="{00000000-0005-0000-0000-00001D040000}"/>
    <cellStyle name="Normal 183 2" xfId="1108" xr:uid="{00000000-0005-0000-0000-00001E040000}"/>
    <cellStyle name="Normal 183 2 2" xfId="1748" xr:uid="{00000000-0005-0000-0000-00001F040000}"/>
    <cellStyle name="Normal 183 3" xfId="1459" xr:uid="{00000000-0005-0000-0000-000020040000}"/>
    <cellStyle name="Normal 184" xfId="612" xr:uid="{00000000-0005-0000-0000-000021040000}"/>
    <cellStyle name="Normal 184 2" xfId="1109" xr:uid="{00000000-0005-0000-0000-000022040000}"/>
    <cellStyle name="Normal 184 2 2" xfId="1749" xr:uid="{00000000-0005-0000-0000-000023040000}"/>
    <cellStyle name="Normal 184 3" xfId="1460" xr:uid="{00000000-0005-0000-0000-000024040000}"/>
    <cellStyle name="Normal 185" xfId="613" xr:uid="{00000000-0005-0000-0000-000025040000}"/>
    <cellStyle name="Normal 185 2" xfId="1110" xr:uid="{00000000-0005-0000-0000-000026040000}"/>
    <cellStyle name="Normal 185 2 2" xfId="1750" xr:uid="{00000000-0005-0000-0000-000027040000}"/>
    <cellStyle name="Normal 185 3" xfId="1461" xr:uid="{00000000-0005-0000-0000-000028040000}"/>
    <cellStyle name="Normal 186" xfId="614" xr:uid="{00000000-0005-0000-0000-000029040000}"/>
    <cellStyle name="Normal 187" xfId="615" xr:uid="{00000000-0005-0000-0000-00002A040000}"/>
    <cellStyle name="Normal 188" xfId="616" xr:uid="{00000000-0005-0000-0000-00002B040000}"/>
    <cellStyle name="Normal 189" xfId="617" xr:uid="{00000000-0005-0000-0000-00002C040000}"/>
    <cellStyle name="Normal 19" xfId="111" xr:uid="{00000000-0005-0000-0000-00002D040000}"/>
    <cellStyle name="Normal 19 2" xfId="619" xr:uid="{00000000-0005-0000-0000-00002E040000}"/>
    <cellStyle name="Normal 19 3" xfId="620" xr:uid="{00000000-0005-0000-0000-00002F040000}"/>
    <cellStyle name="Normal 19 4" xfId="621" xr:uid="{00000000-0005-0000-0000-000030040000}"/>
    <cellStyle name="Normal 19 5" xfId="622" xr:uid="{00000000-0005-0000-0000-000031040000}"/>
    <cellStyle name="Normal 19 5 2" xfId="1111" xr:uid="{00000000-0005-0000-0000-000032040000}"/>
    <cellStyle name="Normal 19 5 2 2" xfId="1751" xr:uid="{00000000-0005-0000-0000-000033040000}"/>
    <cellStyle name="Normal 19 5 3" xfId="1462" xr:uid="{00000000-0005-0000-0000-000034040000}"/>
    <cellStyle name="Normal 19 6" xfId="618" xr:uid="{00000000-0005-0000-0000-000035040000}"/>
    <cellStyle name="Normal 190" xfId="623" xr:uid="{00000000-0005-0000-0000-000036040000}"/>
    <cellStyle name="Normal 191" xfId="624" xr:uid="{00000000-0005-0000-0000-000037040000}"/>
    <cellStyle name="Normal 192" xfId="625" xr:uid="{00000000-0005-0000-0000-000038040000}"/>
    <cellStyle name="Normal 193" xfId="626" xr:uid="{00000000-0005-0000-0000-000039040000}"/>
    <cellStyle name="Normal 194" xfId="627" xr:uid="{00000000-0005-0000-0000-00003A040000}"/>
    <cellStyle name="Normal 194 2" xfId="1112" xr:uid="{00000000-0005-0000-0000-00003B040000}"/>
    <cellStyle name="Normal 194 2 2" xfId="1752" xr:uid="{00000000-0005-0000-0000-00003C040000}"/>
    <cellStyle name="Normal 194 3" xfId="1463" xr:uid="{00000000-0005-0000-0000-00003D040000}"/>
    <cellStyle name="Normal 195" xfId="628" xr:uid="{00000000-0005-0000-0000-00003E040000}"/>
    <cellStyle name="Normal 196" xfId="629" xr:uid="{00000000-0005-0000-0000-00003F040000}"/>
    <cellStyle name="Normal 197" xfId="630" xr:uid="{00000000-0005-0000-0000-000040040000}"/>
    <cellStyle name="Normal 198" xfId="631" xr:uid="{00000000-0005-0000-0000-000041040000}"/>
    <cellStyle name="Normal 199" xfId="632" xr:uid="{00000000-0005-0000-0000-000042040000}"/>
    <cellStyle name="Normal 2" xfId="3" xr:uid="{00000000-0005-0000-0000-000043040000}"/>
    <cellStyle name="Normal 2 10" xfId="633" xr:uid="{00000000-0005-0000-0000-000044040000}"/>
    <cellStyle name="Normal 2 10 2" xfId="1464" xr:uid="{00000000-0005-0000-0000-000045040000}"/>
    <cellStyle name="Normal 2 11" xfId="1113" xr:uid="{00000000-0005-0000-0000-000046040000}"/>
    <cellStyle name="Normal 2 11 2" xfId="1753" xr:uid="{00000000-0005-0000-0000-000047040000}"/>
    <cellStyle name="Normal 2 12" xfId="1238" xr:uid="{00000000-0005-0000-0000-000048040000}"/>
    <cellStyle name="Normal 2 13" xfId="1873" xr:uid="{20A54769-FD8F-44D7-B02C-8E9FB478B6DF}"/>
    <cellStyle name="Normal 2 2" xfId="13" xr:uid="{00000000-0005-0000-0000-000049040000}"/>
    <cellStyle name="Normal 2 2 2" xfId="80" xr:uid="{00000000-0005-0000-0000-00004A040000}"/>
    <cellStyle name="Normal 2 2 2 2" xfId="636" xr:uid="{00000000-0005-0000-0000-00004B040000}"/>
    <cellStyle name="Normal 2 2 2 3" xfId="637" xr:uid="{00000000-0005-0000-0000-00004C040000}"/>
    <cellStyle name="Normal 2 2 2 3 2" xfId="1115" xr:uid="{00000000-0005-0000-0000-00004D040000}"/>
    <cellStyle name="Normal 2 2 2 3 2 2" xfId="1755" xr:uid="{00000000-0005-0000-0000-00004E040000}"/>
    <cellStyle name="Normal 2 2 2 3 3" xfId="1466" xr:uid="{00000000-0005-0000-0000-00004F040000}"/>
    <cellStyle name="Normal 2 2 2 4" xfId="635" xr:uid="{00000000-0005-0000-0000-000050040000}"/>
    <cellStyle name="Normal 2 2 3" xfId="70" xr:uid="{00000000-0005-0000-0000-000051040000}"/>
    <cellStyle name="Normal 2 2 3 2" xfId="638" xr:uid="{00000000-0005-0000-0000-000052040000}"/>
    <cellStyle name="Normal 2 2 3 2 2" xfId="1467" xr:uid="{00000000-0005-0000-0000-000053040000}"/>
    <cellStyle name="Normal 2 2 3 3" xfId="1116" xr:uid="{00000000-0005-0000-0000-000054040000}"/>
    <cellStyle name="Normal 2 2 3 3 2" xfId="1756" xr:uid="{00000000-0005-0000-0000-000055040000}"/>
    <cellStyle name="Normal 2 2 4" xfId="639" xr:uid="{00000000-0005-0000-0000-000056040000}"/>
    <cellStyle name="Normal 2 2 5" xfId="634" xr:uid="{00000000-0005-0000-0000-000057040000}"/>
    <cellStyle name="Normal 2 2 5 2" xfId="1465" xr:uid="{00000000-0005-0000-0000-000058040000}"/>
    <cellStyle name="Normal 2 2 6" xfId="1114" xr:uid="{00000000-0005-0000-0000-000059040000}"/>
    <cellStyle name="Normal 2 2 6 2" xfId="1754" xr:uid="{00000000-0005-0000-0000-00005A040000}"/>
    <cellStyle name="Normal 2 3" xfId="14" xr:uid="{00000000-0005-0000-0000-00005B040000}"/>
    <cellStyle name="Normal 2 3 2" xfId="641" xr:uid="{00000000-0005-0000-0000-00005C040000}"/>
    <cellStyle name="Normal 2 3 2 2" xfId="1117" xr:uid="{00000000-0005-0000-0000-00005D040000}"/>
    <cellStyle name="Normal 2 3 2 2 2" xfId="1757" xr:uid="{00000000-0005-0000-0000-00005E040000}"/>
    <cellStyle name="Normal 2 3 2 3" xfId="1468" xr:uid="{00000000-0005-0000-0000-00005F040000}"/>
    <cellStyle name="Normal 2 3 3" xfId="640" xr:uid="{00000000-0005-0000-0000-000060040000}"/>
    <cellStyle name="Normal 2 4" xfId="74" xr:uid="{00000000-0005-0000-0000-000061040000}"/>
    <cellStyle name="Normal 2 4 2" xfId="90" xr:uid="{00000000-0005-0000-0000-000062040000}"/>
    <cellStyle name="Normal 2 4 3" xfId="175" xr:uid="{00000000-0005-0000-0000-000063040000}"/>
    <cellStyle name="Normal 2 4 3 2" xfId="1298" xr:uid="{00000000-0005-0000-0000-000064040000}"/>
    <cellStyle name="Normal 2 4 4" xfId="642" xr:uid="{00000000-0005-0000-0000-000065040000}"/>
    <cellStyle name="Normal 2 4 4 2" xfId="1469" xr:uid="{00000000-0005-0000-0000-000066040000}"/>
    <cellStyle name="Normal 2 4 5" xfId="1118" xr:uid="{00000000-0005-0000-0000-000067040000}"/>
    <cellStyle name="Normal 2 4 5 2" xfId="1758" xr:uid="{00000000-0005-0000-0000-000068040000}"/>
    <cellStyle name="Normal 2 4 6" xfId="1261" xr:uid="{00000000-0005-0000-0000-000069040000}"/>
    <cellStyle name="Normal 2 5" xfId="68" xr:uid="{00000000-0005-0000-0000-00006A040000}"/>
    <cellStyle name="Normal 2 5 2" xfId="644" xr:uid="{00000000-0005-0000-0000-00006B040000}"/>
    <cellStyle name="Normal 2 5 3" xfId="643" xr:uid="{00000000-0005-0000-0000-00006C040000}"/>
    <cellStyle name="Normal 2 6" xfId="123" xr:uid="{00000000-0005-0000-0000-00006D040000}"/>
    <cellStyle name="Normal 2 6 2" xfId="186" xr:uid="{00000000-0005-0000-0000-00006E040000}"/>
    <cellStyle name="Normal 2 6 2 2" xfId="1308" xr:uid="{00000000-0005-0000-0000-00006F040000}"/>
    <cellStyle name="Normal 2 6 3" xfId="645" xr:uid="{00000000-0005-0000-0000-000070040000}"/>
    <cellStyle name="Normal 2 6 4" xfId="1271" xr:uid="{00000000-0005-0000-0000-000071040000}"/>
    <cellStyle name="Normal 2 7" xfId="140" xr:uid="{00000000-0005-0000-0000-000072040000}"/>
    <cellStyle name="Normal 2 7 2" xfId="646" xr:uid="{00000000-0005-0000-0000-000073040000}"/>
    <cellStyle name="Normal 2 7 3" xfId="1272" xr:uid="{00000000-0005-0000-0000-000074040000}"/>
    <cellStyle name="Normal 2 8" xfId="162" xr:uid="{00000000-0005-0000-0000-000075040000}"/>
    <cellStyle name="Normal 2 8 2" xfId="647" xr:uid="{00000000-0005-0000-0000-000076040000}"/>
    <cellStyle name="Normal 2 8 3" xfId="1288" xr:uid="{00000000-0005-0000-0000-000077040000}"/>
    <cellStyle name="Normal 2 9" xfId="143" xr:uid="{00000000-0005-0000-0000-000078040000}"/>
    <cellStyle name="Normal 20" xfId="91" xr:uid="{00000000-0005-0000-0000-000079040000}"/>
    <cellStyle name="Normal 20 2" xfId="112" xr:uid="{00000000-0005-0000-0000-00007A040000}"/>
    <cellStyle name="Normal 20 2 2" xfId="649" xr:uid="{00000000-0005-0000-0000-00007B040000}"/>
    <cellStyle name="Normal 20 3" xfId="650" xr:uid="{00000000-0005-0000-0000-00007C040000}"/>
    <cellStyle name="Normal 20 4" xfId="651" xr:uid="{00000000-0005-0000-0000-00007D040000}"/>
    <cellStyle name="Normal 20 5" xfId="652" xr:uid="{00000000-0005-0000-0000-00007E040000}"/>
    <cellStyle name="Normal 20 5 2" xfId="1119" xr:uid="{00000000-0005-0000-0000-00007F040000}"/>
    <cellStyle name="Normal 20 5 2 2" xfId="1759" xr:uid="{00000000-0005-0000-0000-000080040000}"/>
    <cellStyle name="Normal 20 5 3" xfId="1470" xr:uid="{00000000-0005-0000-0000-000081040000}"/>
    <cellStyle name="Normal 20 6" xfId="648" xr:uid="{00000000-0005-0000-0000-000082040000}"/>
    <cellStyle name="Normal 200" xfId="653" xr:uid="{00000000-0005-0000-0000-000083040000}"/>
    <cellStyle name="Normal 201" xfId="654" xr:uid="{00000000-0005-0000-0000-000084040000}"/>
    <cellStyle name="Normal 202" xfId="655" xr:uid="{00000000-0005-0000-0000-000085040000}"/>
    <cellStyle name="Normal 203" xfId="656" xr:uid="{00000000-0005-0000-0000-000086040000}"/>
    <cellStyle name="Normal 204" xfId="657" xr:uid="{00000000-0005-0000-0000-000087040000}"/>
    <cellStyle name="Normal 205" xfId="658" xr:uid="{00000000-0005-0000-0000-000088040000}"/>
    <cellStyle name="Normal 206" xfId="659" xr:uid="{00000000-0005-0000-0000-000089040000}"/>
    <cellStyle name="Normal 207" xfId="660" xr:uid="{00000000-0005-0000-0000-00008A040000}"/>
    <cellStyle name="Normal 208" xfId="661" xr:uid="{00000000-0005-0000-0000-00008B040000}"/>
    <cellStyle name="Normal 209" xfId="662" xr:uid="{00000000-0005-0000-0000-00008C040000}"/>
    <cellStyle name="Normal 209 2" xfId="1120" xr:uid="{00000000-0005-0000-0000-00008D040000}"/>
    <cellStyle name="Normal 209 2 2" xfId="1760" xr:uid="{00000000-0005-0000-0000-00008E040000}"/>
    <cellStyle name="Normal 209 3" xfId="1471" xr:uid="{00000000-0005-0000-0000-00008F040000}"/>
    <cellStyle name="Normal 21" xfId="113" xr:uid="{00000000-0005-0000-0000-000090040000}"/>
    <cellStyle name="Normal 21 2" xfId="664" xr:uid="{00000000-0005-0000-0000-000091040000}"/>
    <cellStyle name="Normal 21 3" xfId="665" xr:uid="{00000000-0005-0000-0000-000092040000}"/>
    <cellStyle name="Normal 21 4" xfId="666" xr:uid="{00000000-0005-0000-0000-000093040000}"/>
    <cellStyle name="Normal 21 5" xfId="667" xr:uid="{00000000-0005-0000-0000-000094040000}"/>
    <cellStyle name="Normal 21 5 2" xfId="1121" xr:uid="{00000000-0005-0000-0000-000095040000}"/>
    <cellStyle name="Normal 21 5 2 2" xfId="1761" xr:uid="{00000000-0005-0000-0000-000096040000}"/>
    <cellStyle name="Normal 21 5 3" xfId="1472" xr:uid="{00000000-0005-0000-0000-000097040000}"/>
    <cellStyle name="Normal 21 6" xfId="663" xr:uid="{00000000-0005-0000-0000-000098040000}"/>
    <cellStyle name="Normal 210" xfId="668" xr:uid="{00000000-0005-0000-0000-000099040000}"/>
    <cellStyle name="Normal 210 2" xfId="1122" xr:uid="{00000000-0005-0000-0000-00009A040000}"/>
    <cellStyle name="Normal 210 2 2" xfId="1762" xr:uid="{00000000-0005-0000-0000-00009B040000}"/>
    <cellStyle name="Normal 210 3" xfId="1473" xr:uid="{00000000-0005-0000-0000-00009C040000}"/>
    <cellStyle name="Normal 211" xfId="669" xr:uid="{00000000-0005-0000-0000-00009D040000}"/>
    <cellStyle name="Normal 211 2" xfId="1123" xr:uid="{00000000-0005-0000-0000-00009E040000}"/>
    <cellStyle name="Normal 211 2 2" xfId="1763" xr:uid="{00000000-0005-0000-0000-00009F040000}"/>
    <cellStyle name="Normal 211 3" xfId="1474" xr:uid="{00000000-0005-0000-0000-0000A0040000}"/>
    <cellStyle name="Normal 212" xfId="670" xr:uid="{00000000-0005-0000-0000-0000A1040000}"/>
    <cellStyle name="Normal 212 2" xfId="1124" xr:uid="{00000000-0005-0000-0000-0000A2040000}"/>
    <cellStyle name="Normal 212 2 2" xfId="1764" xr:uid="{00000000-0005-0000-0000-0000A3040000}"/>
    <cellStyle name="Normal 212 3" xfId="1475" xr:uid="{00000000-0005-0000-0000-0000A4040000}"/>
    <cellStyle name="Normal 213" xfId="671" xr:uid="{00000000-0005-0000-0000-0000A5040000}"/>
    <cellStyle name="Normal 214" xfId="672" xr:uid="{00000000-0005-0000-0000-0000A6040000}"/>
    <cellStyle name="Normal 215" xfId="673" xr:uid="{00000000-0005-0000-0000-0000A7040000}"/>
    <cellStyle name="Normal 216" xfId="674" xr:uid="{00000000-0005-0000-0000-0000A8040000}"/>
    <cellStyle name="Normal 217" xfId="675" xr:uid="{00000000-0005-0000-0000-0000A9040000}"/>
    <cellStyle name="Normal 218" xfId="676" xr:uid="{00000000-0005-0000-0000-0000AA040000}"/>
    <cellStyle name="Normal 219" xfId="677" xr:uid="{00000000-0005-0000-0000-0000AB040000}"/>
    <cellStyle name="Normal 22" xfId="114" xr:uid="{00000000-0005-0000-0000-0000AC040000}"/>
    <cellStyle name="Normal 22 2" xfId="679" xr:uid="{00000000-0005-0000-0000-0000AD040000}"/>
    <cellStyle name="Normal 22 3" xfId="680" xr:uid="{00000000-0005-0000-0000-0000AE040000}"/>
    <cellStyle name="Normal 22 4" xfId="681" xr:uid="{00000000-0005-0000-0000-0000AF040000}"/>
    <cellStyle name="Normal 22 5" xfId="682" xr:uid="{00000000-0005-0000-0000-0000B0040000}"/>
    <cellStyle name="Normal 22 5 2" xfId="1125" xr:uid="{00000000-0005-0000-0000-0000B1040000}"/>
    <cellStyle name="Normal 22 5 2 2" xfId="1765" xr:uid="{00000000-0005-0000-0000-0000B2040000}"/>
    <cellStyle name="Normal 22 5 3" xfId="1476" xr:uid="{00000000-0005-0000-0000-0000B3040000}"/>
    <cellStyle name="Normal 22 6" xfId="678" xr:uid="{00000000-0005-0000-0000-0000B4040000}"/>
    <cellStyle name="Normal 220" xfId="683" xr:uid="{00000000-0005-0000-0000-0000B5040000}"/>
    <cellStyle name="Normal 221" xfId="684" xr:uid="{00000000-0005-0000-0000-0000B6040000}"/>
    <cellStyle name="Normal 222" xfId="685" xr:uid="{00000000-0005-0000-0000-0000B7040000}"/>
    <cellStyle name="Normal 223" xfId="686" xr:uid="{00000000-0005-0000-0000-0000B8040000}"/>
    <cellStyle name="Normal 224" xfId="687" xr:uid="{00000000-0005-0000-0000-0000B9040000}"/>
    <cellStyle name="Normal 225" xfId="688" xr:uid="{00000000-0005-0000-0000-0000BA040000}"/>
    <cellStyle name="Normal 226" xfId="689" xr:uid="{00000000-0005-0000-0000-0000BB040000}"/>
    <cellStyle name="Normal 227" xfId="690" xr:uid="{00000000-0005-0000-0000-0000BC040000}"/>
    <cellStyle name="Normal 228" xfId="691" xr:uid="{00000000-0005-0000-0000-0000BD040000}"/>
    <cellStyle name="Normal 228 2" xfId="692" xr:uid="{00000000-0005-0000-0000-0000BE040000}"/>
    <cellStyle name="Normal 228 3" xfId="693" xr:uid="{00000000-0005-0000-0000-0000BF040000}"/>
    <cellStyle name="Normal 229" xfId="694" xr:uid="{00000000-0005-0000-0000-0000C0040000}"/>
    <cellStyle name="Normal 229 2" xfId="695" xr:uid="{00000000-0005-0000-0000-0000C1040000}"/>
    <cellStyle name="Normal 23" xfId="118" xr:uid="{00000000-0005-0000-0000-0000C2040000}"/>
    <cellStyle name="Normal 23 2" xfId="697" xr:uid="{00000000-0005-0000-0000-0000C3040000}"/>
    <cellStyle name="Normal 23 3" xfId="698" xr:uid="{00000000-0005-0000-0000-0000C4040000}"/>
    <cellStyle name="Normal 23 4" xfId="699" xr:uid="{00000000-0005-0000-0000-0000C5040000}"/>
    <cellStyle name="Normal 23 4 2" xfId="1126" xr:uid="{00000000-0005-0000-0000-0000C6040000}"/>
    <cellStyle name="Normal 23 4 2 2" xfId="1766" xr:uid="{00000000-0005-0000-0000-0000C7040000}"/>
    <cellStyle name="Normal 23 4 3" xfId="1477" xr:uid="{00000000-0005-0000-0000-0000C8040000}"/>
    <cellStyle name="Normal 23 5" xfId="696" xr:uid="{00000000-0005-0000-0000-0000C9040000}"/>
    <cellStyle name="Normal 230" xfId="700" xr:uid="{00000000-0005-0000-0000-0000CA040000}"/>
    <cellStyle name="Normal 230 2" xfId="701" xr:uid="{00000000-0005-0000-0000-0000CB040000}"/>
    <cellStyle name="Normal 230 2 2" xfId="702" xr:uid="{00000000-0005-0000-0000-0000CC040000}"/>
    <cellStyle name="Normal 230 3" xfId="703" xr:uid="{00000000-0005-0000-0000-0000CD040000}"/>
    <cellStyle name="Normal 231" xfId="704" xr:uid="{00000000-0005-0000-0000-0000CE040000}"/>
    <cellStyle name="Normal 231 2" xfId="705" xr:uid="{00000000-0005-0000-0000-0000CF040000}"/>
    <cellStyle name="Normal 231 3" xfId="706" xr:uid="{00000000-0005-0000-0000-0000D0040000}"/>
    <cellStyle name="Normal 231 3 2" xfId="707" xr:uid="{00000000-0005-0000-0000-0000D1040000}"/>
    <cellStyle name="Normal 231 4" xfId="708" xr:uid="{00000000-0005-0000-0000-0000D2040000}"/>
    <cellStyle name="Normal 232" xfId="709" xr:uid="{00000000-0005-0000-0000-0000D3040000}"/>
    <cellStyle name="Normal 232 2" xfId="710" xr:uid="{00000000-0005-0000-0000-0000D4040000}"/>
    <cellStyle name="Normal 233" xfId="711" xr:uid="{00000000-0005-0000-0000-0000D5040000}"/>
    <cellStyle name="Normal 233 2" xfId="712" xr:uid="{00000000-0005-0000-0000-0000D6040000}"/>
    <cellStyle name="Normal 234" xfId="713" xr:uid="{00000000-0005-0000-0000-0000D7040000}"/>
    <cellStyle name="Normal 234 2" xfId="714" xr:uid="{00000000-0005-0000-0000-0000D8040000}"/>
    <cellStyle name="Normal 235" xfId="715" xr:uid="{00000000-0005-0000-0000-0000D9040000}"/>
    <cellStyle name="Normal 235 2" xfId="1127" xr:uid="{00000000-0005-0000-0000-0000DA040000}"/>
    <cellStyle name="Normal 235 2 2" xfId="1767" xr:uid="{00000000-0005-0000-0000-0000DB040000}"/>
    <cellStyle name="Normal 235 3" xfId="1478" xr:uid="{00000000-0005-0000-0000-0000DC040000}"/>
    <cellStyle name="Normal 236" xfId="716" xr:uid="{00000000-0005-0000-0000-0000DD040000}"/>
    <cellStyle name="Normal 236 2" xfId="1128" xr:uid="{00000000-0005-0000-0000-0000DE040000}"/>
    <cellStyle name="Normal 236 2 2" xfId="1768" xr:uid="{00000000-0005-0000-0000-0000DF040000}"/>
    <cellStyle name="Normal 236 3" xfId="1479" xr:uid="{00000000-0005-0000-0000-0000E0040000}"/>
    <cellStyle name="Normal 237" xfId="717" xr:uid="{00000000-0005-0000-0000-0000E1040000}"/>
    <cellStyle name="Normal 238" xfId="718" xr:uid="{00000000-0005-0000-0000-0000E2040000}"/>
    <cellStyle name="Normal 239" xfId="190" xr:uid="{00000000-0005-0000-0000-0000E3040000}"/>
    <cellStyle name="Normal 239 2" xfId="1310" xr:uid="{00000000-0005-0000-0000-0000E4040000}"/>
    <cellStyle name="Normal 24" xfId="115" xr:uid="{00000000-0005-0000-0000-0000E5040000}"/>
    <cellStyle name="Normal 24 2" xfId="720" xr:uid="{00000000-0005-0000-0000-0000E6040000}"/>
    <cellStyle name="Normal 24 3" xfId="721" xr:uid="{00000000-0005-0000-0000-0000E7040000}"/>
    <cellStyle name="Normal 24 4" xfId="722" xr:uid="{00000000-0005-0000-0000-0000E8040000}"/>
    <cellStyle name="Normal 24 4 2" xfId="1129" xr:uid="{00000000-0005-0000-0000-0000E9040000}"/>
    <cellStyle name="Normal 24 4 2 2" xfId="1769" xr:uid="{00000000-0005-0000-0000-0000EA040000}"/>
    <cellStyle name="Normal 24 4 3" xfId="1480" xr:uid="{00000000-0005-0000-0000-0000EB040000}"/>
    <cellStyle name="Normal 24 5" xfId="719" xr:uid="{00000000-0005-0000-0000-0000EC040000}"/>
    <cellStyle name="Normal 240" xfId="929" xr:uid="{00000000-0005-0000-0000-0000ED040000}"/>
    <cellStyle name="Normal 240 2" xfId="1582" xr:uid="{00000000-0005-0000-0000-0000EE040000}"/>
    <cellStyle name="Normal 241" xfId="948" xr:uid="{00000000-0005-0000-0000-0000EF040000}"/>
    <cellStyle name="Normal 241 2" xfId="1590" xr:uid="{00000000-0005-0000-0000-0000F0040000}"/>
    <cellStyle name="Normal 242" xfId="945" xr:uid="{00000000-0005-0000-0000-0000F1040000}"/>
    <cellStyle name="Normal 242 2" xfId="1589" xr:uid="{00000000-0005-0000-0000-0000F2040000}"/>
    <cellStyle name="Normal 243" xfId="943" xr:uid="{00000000-0005-0000-0000-0000F3040000}"/>
    <cellStyle name="Normal 243 2" xfId="1588" xr:uid="{00000000-0005-0000-0000-0000F4040000}"/>
    <cellStyle name="Normal 244" xfId="941" xr:uid="{00000000-0005-0000-0000-0000F5040000}"/>
    <cellStyle name="Normal 244 2" xfId="1587" xr:uid="{00000000-0005-0000-0000-0000F6040000}"/>
    <cellStyle name="Normal 245" xfId="939" xr:uid="{00000000-0005-0000-0000-0000F7040000}"/>
    <cellStyle name="Normal 245 2" xfId="1586" xr:uid="{00000000-0005-0000-0000-0000F8040000}"/>
    <cellStyle name="Normal 246" xfId="936" xr:uid="{00000000-0005-0000-0000-0000F9040000}"/>
    <cellStyle name="Normal 246 2" xfId="1585" xr:uid="{00000000-0005-0000-0000-0000FA040000}"/>
    <cellStyle name="Normal 247" xfId="949" xr:uid="{00000000-0005-0000-0000-0000FB040000}"/>
    <cellStyle name="Normal 247 2" xfId="1591" xr:uid="{00000000-0005-0000-0000-0000FC040000}"/>
    <cellStyle name="Normal 248" xfId="952" xr:uid="{00000000-0005-0000-0000-0000FD040000}"/>
    <cellStyle name="Normal 248 2" xfId="1594" xr:uid="{00000000-0005-0000-0000-0000FE040000}"/>
    <cellStyle name="Normal 249" xfId="955" xr:uid="{00000000-0005-0000-0000-0000FF040000}"/>
    <cellStyle name="Normal 249 2" xfId="1597" xr:uid="{00000000-0005-0000-0000-000000050000}"/>
    <cellStyle name="Normal 25" xfId="116" xr:uid="{00000000-0005-0000-0000-000001050000}"/>
    <cellStyle name="Normal 25 2" xfId="724" xr:uid="{00000000-0005-0000-0000-000002050000}"/>
    <cellStyle name="Normal 25 3" xfId="725" xr:uid="{00000000-0005-0000-0000-000003050000}"/>
    <cellStyle name="Normal 25 4" xfId="726" xr:uid="{00000000-0005-0000-0000-000004050000}"/>
    <cellStyle name="Normal 25 4 2" xfId="1130" xr:uid="{00000000-0005-0000-0000-000005050000}"/>
    <cellStyle name="Normal 25 4 2 2" xfId="1770" xr:uid="{00000000-0005-0000-0000-000006050000}"/>
    <cellStyle name="Normal 25 4 3" xfId="1481" xr:uid="{00000000-0005-0000-0000-000007050000}"/>
    <cellStyle name="Normal 25 5" xfId="723" xr:uid="{00000000-0005-0000-0000-000008050000}"/>
    <cellStyle name="Normal 250" xfId="958" xr:uid="{00000000-0005-0000-0000-000009050000}"/>
    <cellStyle name="Normal 251" xfId="1233" xr:uid="{00000000-0005-0000-0000-00000A050000}"/>
    <cellStyle name="Normal 252" xfId="1236" xr:uid="{00000000-0005-0000-0000-00000B050000}"/>
    <cellStyle name="Normal 253" xfId="1871" xr:uid="{113576D1-5428-464E-976F-1A6BA952EA20}"/>
    <cellStyle name="Normal 26" xfId="117" xr:uid="{00000000-0005-0000-0000-00000C050000}"/>
    <cellStyle name="Normal 26 2" xfId="728" xr:uid="{00000000-0005-0000-0000-00000D050000}"/>
    <cellStyle name="Normal 26 3" xfId="729" xr:uid="{00000000-0005-0000-0000-00000E050000}"/>
    <cellStyle name="Normal 26 4" xfId="730" xr:uid="{00000000-0005-0000-0000-00000F050000}"/>
    <cellStyle name="Normal 26 4 2" xfId="1131" xr:uid="{00000000-0005-0000-0000-000010050000}"/>
    <cellStyle name="Normal 26 4 2 2" xfId="1771" xr:uid="{00000000-0005-0000-0000-000011050000}"/>
    <cellStyle name="Normal 26 4 3" xfId="1482" xr:uid="{00000000-0005-0000-0000-000012050000}"/>
    <cellStyle name="Normal 26 5" xfId="727" xr:uid="{00000000-0005-0000-0000-000013050000}"/>
    <cellStyle name="Normal 27" xfId="159" xr:uid="{00000000-0005-0000-0000-000014050000}"/>
    <cellStyle name="Normal 27 2" xfId="732" xr:uid="{00000000-0005-0000-0000-000015050000}"/>
    <cellStyle name="Normal 27 2 2" xfId="1132" xr:uid="{00000000-0005-0000-0000-000016050000}"/>
    <cellStyle name="Normal 27 2 2 2" xfId="1772" xr:uid="{00000000-0005-0000-0000-000017050000}"/>
    <cellStyle name="Normal 27 2 3" xfId="1483" xr:uid="{00000000-0005-0000-0000-000018050000}"/>
    <cellStyle name="Normal 27 3" xfId="731" xr:uid="{00000000-0005-0000-0000-000019050000}"/>
    <cellStyle name="Normal 28" xfId="733" xr:uid="{00000000-0005-0000-0000-00001A050000}"/>
    <cellStyle name="Normal 28 2" xfId="734" xr:uid="{00000000-0005-0000-0000-00001B050000}"/>
    <cellStyle name="Normal 28 2 2" xfId="1133" xr:uid="{00000000-0005-0000-0000-00001C050000}"/>
    <cellStyle name="Normal 28 2 2 2" xfId="1773" xr:uid="{00000000-0005-0000-0000-00001D050000}"/>
    <cellStyle name="Normal 28 2 3" xfId="1484" xr:uid="{00000000-0005-0000-0000-00001E050000}"/>
    <cellStyle name="Normal 29" xfId="735" xr:uid="{00000000-0005-0000-0000-00001F050000}"/>
    <cellStyle name="Normal 29 2" xfId="736" xr:uid="{00000000-0005-0000-0000-000020050000}"/>
    <cellStyle name="Normal 29 2 2" xfId="1134" xr:uid="{00000000-0005-0000-0000-000021050000}"/>
    <cellStyle name="Normal 29 2 2 2" xfId="1774" xr:uid="{00000000-0005-0000-0000-000022050000}"/>
    <cellStyle name="Normal 29 2 3" xfId="1485" xr:uid="{00000000-0005-0000-0000-000023050000}"/>
    <cellStyle name="Normal 3" xfId="15" xr:uid="{00000000-0005-0000-0000-000024050000}"/>
    <cellStyle name="Normal 3 10" xfId="737" xr:uid="{00000000-0005-0000-0000-000025050000}"/>
    <cellStyle name="Normal 3 11" xfId="738" xr:uid="{00000000-0005-0000-0000-000026050000}"/>
    <cellStyle name="Normal 3 12" xfId="739" xr:uid="{00000000-0005-0000-0000-000027050000}"/>
    <cellStyle name="Normal 3 13" xfId="740" xr:uid="{00000000-0005-0000-0000-000028050000}"/>
    <cellStyle name="Normal 3 14" xfId="741" xr:uid="{00000000-0005-0000-0000-000029050000}"/>
    <cellStyle name="Normal 3 15" xfId="742" xr:uid="{00000000-0005-0000-0000-00002A050000}"/>
    <cellStyle name="Normal 3 15 2" xfId="1135" xr:uid="{00000000-0005-0000-0000-00002B050000}"/>
    <cellStyle name="Normal 3 15 2 2" xfId="1775" xr:uid="{00000000-0005-0000-0000-00002C050000}"/>
    <cellStyle name="Normal 3 15 3" xfId="1486" xr:uid="{00000000-0005-0000-0000-00002D050000}"/>
    <cellStyle name="Normal 3 2" xfId="103" xr:uid="{00000000-0005-0000-0000-00002E050000}"/>
    <cellStyle name="Normal 3 2 2" xfId="744" xr:uid="{00000000-0005-0000-0000-00002F050000}"/>
    <cellStyle name="Normal 3 2 3" xfId="743" xr:uid="{00000000-0005-0000-0000-000030050000}"/>
    <cellStyle name="Normal 3 2 3 2" xfId="1487" xr:uid="{00000000-0005-0000-0000-000031050000}"/>
    <cellStyle name="Normal 3 2 4" xfId="1136" xr:uid="{00000000-0005-0000-0000-000032050000}"/>
    <cellStyle name="Normal 3 2 4 2" xfId="1776" xr:uid="{00000000-0005-0000-0000-000033050000}"/>
    <cellStyle name="Normal 3 3" xfId="167" xr:uid="{00000000-0005-0000-0000-000034050000}"/>
    <cellStyle name="Normal 3 3 2" xfId="746" xr:uid="{00000000-0005-0000-0000-000035050000}"/>
    <cellStyle name="Normal 3 3 2 2" xfId="1137" xr:uid="{00000000-0005-0000-0000-000036050000}"/>
    <cellStyle name="Normal 3 3 2 2 2" xfId="1777" xr:uid="{00000000-0005-0000-0000-000037050000}"/>
    <cellStyle name="Normal 3 3 2 3" xfId="1488" xr:uid="{00000000-0005-0000-0000-000038050000}"/>
    <cellStyle name="Normal 3 3 3" xfId="747" xr:uid="{00000000-0005-0000-0000-000039050000}"/>
    <cellStyle name="Normal 3 3 4" xfId="745" xr:uid="{00000000-0005-0000-0000-00003A050000}"/>
    <cellStyle name="Normal 3 4" xfId="145" xr:uid="{00000000-0005-0000-0000-00003B050000}"/>
    <cellStyle name="Normal 3 4 2" xfId="749" xr:uid="{00000000-0005-0000-0000-00003C050000}"/>
    <cellStyle name="Normal 3 4 3" xfId="750" xr:uid="{00000000-0005-0000-0000-00003D050000}"/>
    <cellStyle name="Normal 3 4 3 2" xfId="1138" xr:uid="{00000000-0005-0000-0000-00003E050000}"/>
    <cellStyle name="Normal 3 4 3 2 2" xfId="1778" xr:uid="{00000000-0005-0000-0000-00003F050000}"/>
    <cellStyle name="Normal 3 4 3 3" xfId="1489" xr:uid="{00000000-0005-0000-0000-000040050000}"/>
    <cellStyle name="Normal 3 4 4" xfId="748" xr:uid="{00000000-0005-0000-0000-000041050000}"/>
    <cellStyle name="Normal 3 4 5" xfId="1274" xr:uid="{00000000-0005-0000-0000-000042050000}"/>
    <cellStyle name="Normal 3 5" xfId="751" xr:uid="{00000000-0005-0000-0000-000043050000}"/>
    <cellStyle name="Normal 3 5 2" xfId="752" xr:uid="{00000000-0005-0000-0000-000044050000}"/>
    <cellStyle name="Normal 3 5 2 2" xfId="1139" xr:uid="{00000000-0005-0000-0000-000045050000}"/>
    <cellStyle name="Normal 3 5 2 2 2" xfId="1779" xr:uid="{00000000-0005-0000-0000-000046050000}"/>
    <cellStyle name="Normal 3 5 2 3" xfId="1490" xr:uid="{00000000-0005-0000-0000-000047050000}"/>
    <cellStyle name="Normal 3 6" xfId="753" xr:uid="{00000000-0005-0000-0000-000048050000}"/>
    <cellStyle name="Normal 3 6 2" xfId="754" xr:uid="{00000000-0005-0000-0000-000049050000}"/>
    <cellStyle name="Normal 3 7" xfId="755" xr:uid="{00000000-0005-0000-0000-00004A050000}"/>
    <cellStyle name="Normal 3 8" xfId="756" xr:uid="{00000000-0005-0000-0000-00004B050000}"/>
    <cellStyle name="Normal 3 9" xfId="757" xr:uid="{00000000-0005-0000-0000-00004C050000}"/>
    <cellStyle name="Normal 30" xfId="758" xr:uid="{00000000-0005-0000-0000-00004D050000}"/>
    <cellStyle name="Normal 30 2" xfId="759" xr:uid="{00000000-0005-0000-0000-00004E050000}"/>
    <cellStyle name="Normal 30 2 2" xfId="1140" xr:uid="{00000000-0005-0000-0000-00004F050000}"/>
    <cellStyle name="Normal 30 2 2 2" xfId="1780" xr:uid="{00000000-0005-0000-0000-000050050000}"/>
    <cellStyle name="Normal 30 2 3" xfId="1491" xr:uid="{00000000-0005-0000-0000-000051050000}"/>
    <cellStyle name="Normal 31" xfId="760" xr:uid="{00000000-0005-0000-0000-000052050000}"/>
    <cellStyle name="Normal 31 2" xfId="761" xr:uid="{00000000-0005-0000-0000-000053050000}"/>
    <cellStyle name="Normal 31 2 2" xfId="1141" xr:uid="{00000000-0005-0000-0000-000054050000}"/>
    <cellStyle name="Normal 31 2 2 2" xfId="1781" xr:uid="{00000000-0005-0000-0000-000055050000}"/>
    <cellStyle name="Normal 31 2 3" xfId="1492" xr:uid="{00000000-0005-0000-0000-000056050000}"/>
    <cellStyle name="Normal 32" xfId="762" xr:uid="{00000000-0005-0000-0000-000057050000}"/>
    <cellStyle name="Normal 32 2" xfId="763" xr:uid="{00000000-0005-0000-0000-000058050000}"/>
    <cellStyle name="Normal 32 2 2" xfId="1142" xr:uid="{00000000-0005-0000-0000-000059050000}"/>
    <cellStyle name="Normal 32 2 2 2" xfId="1782" xr:uid="{00000000-0005-0000-0000-00005A050000}"/>
    <cellStyle name="Normal 32 2 3" xfId="1493" xr:uid="{00000000-0005-0000-0000-00005B050000}"/>
    <cellStyle name="Normal 33" xfId="764" xr:uid="{00000000-0005-0000-0000-00005C050000}"/>
    <cellStyle name="Normal 33 2" xfId="765" xr:uid="{00000000-0005-0000-0000-00005D050000}"/>
    <cellStyle name="Normal 33 2 2" xfId="1144" xr:uid="{00000000-0005-0000-0000-00005E050000}"/>
    <cellStyle name="Normal 33 2 2 2" xfId="1783" xr:uid="{00000000-0005-0000-0000-00005F050000}"/>
    <cellStyle name="Normal 33 2 3" xfId="1494" xr:uid="{00000000-0005-0000-0000-000060050000}"/>
    <cellStyle name="Normal 34" xfId="766" xr:uid="{00000000-0005-0000-0000-000061050000}"/>
    <cellStyle name="Normal 34 2" xfId="767" xr:uid="{00000000-0005-0000-0000-000062050000}"/>
    <cellStyle name="Normal 34 2 2" xfId="1145" xr:uid="{00000000-0005-0000-0000-000063050000}"/>
    <cellStyle name="Normal 34 2 2 2" xfId="1784" xr:uid="{00000000-0005-0000-0000-000064050000}"/>
    <cellStyle name="Normal 34 2 3" xfId="1495" xr:uid="{00000000-0005-0000-0000-000065050000}"/>
    <cellStyle name="Normal 35" xfId="768" xr:uid="{00000000-0005-0000-0000-000066050000}"/>
    <cellStyle name="Normal 35 2" xfId="769" xr:uid="{00000000-0005-0000-0000-000067050000}"/>
    <cellStyle name="Normal 35 2 2" xfId="1146" xr:uid="{00000000-0005-0000-0000-000068050000}"/>
    <cellStyle name="Normal 35 2 2 2" xfId="1785" xr:uid="{00000000-0005-0000-0000-000069050000}"/>
    <cellStyle name="Normal 35 2 3" xfId="1496" xr:uid="{00000000-0005-0000-0000-00006A050000}"/>
    <cellStyle name="Normal 36" xfId="770" xr:uid="{00000000-0005-0000-0000-00006B050000}"/>
    <cellStyle name="Normal 36 2" xfId="771" xr:uid="{00000000-0005-0000-0000-00006C050000}"/>
    <cellStyle name="Normal 36 2 2" xfId="1147" xr:uid="{00000000-0005-0000-0000-00006D050000}"/>
    <cellStyle name="Normal 36 2 2 2" xfId="1786" xr:uid="{00000000-0005-0000-0000-00006E050000}"/>
    <cellStyle name="Normal 36 2 3" xfId="1497" xr:uid="{00000000-0005-0000-0000-00006F050000}"/>
    <cellStyle name="Normal 37" xfId="772" xr:uid="{00000000-0005-0000-0000-000070050000}"/>
    <cellStyle name="Normal 37 2" xfId="773" xr:uid="{00000000-0005-0000-0000-000071050000}"/>
    <cellStyle name="Normal 37 3" xfId="1148" xr:uid="{00000000-0005-0000-0000-000072050000}"/>
    <cellStyle name="Normal 37 3 2" xfId="1787" xr:uid="{00000000-0005-0000-0000-000073050000}"/>
    <cellStyle name="Normal 37 4" xfId="1498" xr:uid="{00000000-0005-0000-0000-000074050000}"/>
    <cellStyle name="Normal 38" xfId="774" xr:uid="{00000000-0005-0000-0000-000075050000}"/>
    <cellStyle name="Normal 38 2" xfId="775" xr:uid="{00000000-0005-0000-0000-000076050000}"/>
    <cellStyle name="Normal 38 3" xfId="1149" xr:uid="{00000000-0005-0000-0000-000077050000}"/>
    <cellStyle name="Normal 38 3 2" xfId="1788" xr:uid="{00000000-0005-0000-0000-000078050000}"/>
    <cellStyle name="Normal 38 4" xfId="1499" xr:uid="{00000000-0005-0000-0000-000079050000}"/>
    <cellStyle name="Normal 39" xfId="776" xr:uid="{00000000-0005-0000-0000-00007A050000}"/>
    <cellStyle name="Normal 39 2" xfId="777" xr:uid="{00000000-0005-0000-0000-00007B050000}"/>
    <cellStyle name="Normal 39 3" xfId="1150" xr:uid="{00000000-0005-0000-0000-00007C050000}"/>
    <cellStyle name="Normal 39 3 2" xfId="1789" xr:uid="{00000000-0005-0000-0000-00007D050000}"/>
    <cellStyle name="Normal 39 4" xfId="1500" xr:uid="{00000000-0005-0000-0000-00007E050000}"/>
    <cellStyle name="Normal 4" xfId="16" xr:uid="{00000000-0005-0000-0000-00007F050000}"/>
    <cellStyle name="Normal 4 2" xfId="104" xr:uid="{00000000-0005-0000-0000-000080050000}"/>
    <cellStyle name="Normal 4 2 2" xfId="780" xr:uid="{00000000-0005-0000-0000-000081050000}"/>
    <cellStyle name="Normal 4 2 3" xfId="781" xr:uid="{00000000-0005-0000-0000-000082050000}"/>
    <cellStyle name="Normal 4 2 4" xfId="779" xr:uid="{00000000-0005-0000-0000-000083050000}"/>
    <cellStyle name="Normal 4 2 4 2" xfId="1501" xr:uid="{00000000-0005-0000-0000-000084050000}"/>
    <cellStyle name="Normal 4 2 5" xfId="1151" xr:uid="{00000000-0005-0000-0000-000085050000}"/>
    <cellStyle name="Normal 4 2 5 2" xfId="1790" xr:uid="{00000000-0005-0000-0000-000086050000}"/>
    <cellStyle name="Normal 4 3" xfId="782" xr:uid="{00000000-0005-0000-0000-000087050000}"/>
    <cellStyle name="Normal 4 3 2" xfId="783" xr:uid="{00000000-0005-0000-0000-000088050000}"/>
    <cellStyle name="Normal 4 3 3" xfId="1152" xr:uid="{00000000-0005-0000-0000-000089050000}"/>
    <cellStyle name="Normal 4 3 3 2" xfId="1791" xr:uid="{00000000-0005-0000-0000-00008A050000}"/>
    <cellStyle name="Normal 4 3 4" xfId="1502" xr:uid="{00000000-0005-0000-0000-00008B050000}"/>
    <cellStyle name="Normal 4 4" xfId="784" xr:uid="{00000000-0005-0000-0000-00008C050000}"/>
    <cellStyle name="Normal 4 4 2" xfId="785" xr:uid="{00000000-0005-0000-0000-00008D050000}"/>
    <cellStyle name="Normal 4 5" xfId="786" xr:uid="{00000000-0005-0000-0000-00008E050000}"/>
    <cellStyle name="Normal 4 5 2" xfId="787" xr:uid="{00000000-0005-0000-0000-00008F050000}"/>
    <cellStyle name="Normal 4 6" xfId="788" xr:uid="{00000000-0005-0000-0000-000090050000}"/>
    <cellStyle name="Normal 4 7" xfId="789" xr:uid="{00000000-0005-0000-0000-000091050000}"/>
    <cellStyle name="Normal 4 8" xfId="778" xr:uid="{00000000-0005-0000-0000-000092050000}"/>
    <cellStyle name="Normal 40" xfId="790" xr:uid="{00000000-0005-0000-0000-000093050000}"/>
    <cellStyle name="Normal 40 2" xfId="791" xr:uid="{00000000-0005-0000-0000-000094050000}"/>
    <cellStyle name="Normal 40 3" xfId="1153" xr:uid="{00000000-0005-0000-0000-000095050000}"/>
    <cellStyle name="Normal 40 3 2" xfId="1792" xr:uid="{00000000-0005-0000-0000-000096050000}"/>
    <cellStyle name="Normal 40 4" xfId="1503" xr:uid="{00000000-0005-0000-0000-000097050000}"/>
    <cellStyle name="Normal 41" xfId="792" xr:uid="{00000000-0005-0000-0000-000098050000}"/>
    <cellStyle name="Normal 41 2" xfId="793" xr:uid="{00000000-0005-0000-0000-000099050000}"/>
    <cellStyle name="Normal 41 3" xfId="1154" xr:uid="{00000000-0005-0000-0000-00009A050000}"/>
    <cellStyle name="Normal 41 3 2" xfId="1793" xr:uid="{00000000-0005-0000-0000-00009B050000}"/>
    <cellStyle name="Normal 41 4" xfId="1504" xr:uid="{00000000-0005-0000-0000-00009C050000}"/>
    <cellStyle name="Normal 42" xfId="794" xr:uid="{00000000-0005-0000-0000-00009D050000}"/>
    <cellStyle name="Normal 42 2" xfId="795" xr:uid="{00000000-0005-0000-0000-00009E050000}"/>
    <cellStyle name="Normal 42 3" xfId="1155" xr:uid="{00000000-0005-0000-0000-00009F050000}"/>
    <cellStyle name="Normal 42 3 2" xfId="1794" xr:uid="{00000000-0005-0000-0000-0000A0050000}"/>
    <cellStyle name="Normal 42 4" xfId="1505" xr:uid="{00000000-0005-0000-0000-0000A1050000}"/>
    <cellStyle name="Normal 43" xfId="796" xr:uid="{00000000-0005-0000-0000-0000A2050000}"/>
    <cellStyle name="Normal 43 2" xfId="1156" xr:uid="{00000000-0005-0000-0000-0000A3050000}"/>
    <cellStyle name="Normal 43 2 2" xfId="1795" xr:uid="{00000000-0005-0000-0000-0000A4050000}"/>
    <cellStyle name="Normal 43 3" xfId="1506" xr:uid="{00000000-0005-0000-0000-0000A5050000}"/>
    <cellStyle name="Normal 44" xfId="797" xr:uid="{00000000-0005-0000-0000-0000A6050000}"/>
    <cellStyle name="Normal 44 2" xfId="1157" xr:uid="{00000000-0005-0000-0000-0000A7050000}"/>
    <cellStyle name="Normal 44 2 2" xfId="1796" xr:uid="{00000000-0005-0000-0000-0000A8050000}"/>
    <cellStyle name="Normal 44 3" xfId="1507" xr:uid="{00000000-0005-0000-0000-0000A9050000}"/>
    <cellStyle name="Normal 45" xfId="798" xr:uid="{00000000-0005-0000-0000-0000AA050000}"/>
    <cellStyle name="Normal 45 2" xfId="1158" xr:uid="{00000000-0005-0000-0000-0000AB050000}"/>
    <cellStyle name="Normal 45 2 2" xfId="1797" xr:uid="{00000000-0005-0000-0000-0000AC050000}"/>
    <cellStyle name="Normal 45 3" xfId="1508" xr:uid="{00000000-0005-0000-0000-0000AD050000}"/>
    <cellStyle name="Normal 46" xfId="799" xr:uid="{00000000-0005-0000-0000-0000AE050000}"/>
    <cellStyle name="Normal 46 2" xfId="1159" xr:uid="{00000000-0005-0000-0000-0000AF050000}"/>
    <cellStyle name="Normal 46 2 2" xfId="1798" xr:uid="{00000000-0005-0000-0000-0000B0050000}"/>
    <cellStyle name="Normal 46 3" xfId="1509" xr:uid="{00000000-0005-0000-0000-0000B1050000}"/>
    <cellStyle name="Normal 47" xfId="800" xr:uid="{00000000-0005-0000-0000-0000B2050000}"/>
    <cellStyle name="Normal 47 2" xfId="1160" xr:uid="{00000000-0005-0000-0000-0000B3050000}"/>
    <cellStyle name="Normal 47 2 2" xfId="1799" xr:uid="{00000000-0005-0000-0000-0000B4050000}"/>
    <cellStyle name="Normal 47 3" xfId="1510" xr:uid="{00000000-0005-0000-0000-0000B5050000}"/>
    <cellStyle name="Normal 48" xfId="801" xr:uid="{00000000-0005-0000-0000-0000B6050000}"/>
    <cellStyle name="Normal 48 2" xfId="1161" xr:uid="{00000000-0005-0000-0000-0000B7050000}"/>
    <cellStyle name="Normal 48 2 2" xfId="1800" xr:uid="{00000000-0005-0000-0000-0000B8050000}"/>
    <cellStyle name="Normal 48 3" xfId="1511" xr:uid="{00000000-0005-0000-0000-0000B9050000}"/>
    <cellStyle name="Normal 49" xfId="802" xr:uid="{00000000-0005-0000-0000-0000BA050000}"/>
    <cellStyle name="Normal 49 2" xfId="1162" xr:uid="{00000000-0005-0000-0000-0000BB050000}"/>
    <cellStyle name="Normal 49 2 2" xfId="1801" xr:uid="{00000000-0005-0000-0000-0000BC050000}"/>
    <cellStyle name="Normal 49 3" xfId="1512" xr:uid="{00000000-0005-0000-0000-0000BD050000}"/>
    <cellStyle name="Normal 5" xfId="17" xr:uid="{00000000-0005-0000-0000-0000BE050000}"/>
    <cellStyle name="Normal 5 2" xfId="18" xr:uid="{00000000-0005-0000-0000-0000BF050000}"/>
    <cellStyle name="Normal 5 2 2" xfId="805" xr:uid="{00000000-0005-0000-0000-0000C0050000}"/>
    <cellStyle name="Normal 5 2 2 2" xfId="1164" xr:uid="{00000000-0005-0000-0000-0000C1050000}"/>
    <cellStyle name="Normal 5 2 2 2 2" xfId="1803" xr:uid="{00000000-0005-0000-0000-0000C2050000}"/>
    <cellStyle name="Normal 5 2 2 3" xfId="1514" xr:uid="{00000000-0005-0000-0000-0000C3050000}"/>
    <cellStyle name="Normal 5 2 3" xfId="806" xr:uid="{00000000-0005-0000-0000-0000C4050000}"/>
    <cellStyle name="Normal 5 2 4" xfId="804" xr:uid="{00000000-0005-0000-0000-0000C5050000}"/>
    <cellStyle name="Normal 5 3" xfId="105" xr:uid="{00000000-0005-0000-0000-0000C6050000}"/>
    <cellStyle name="Normal 5 3 2" xfId="807" xr:uid="{00000000-0005-0000-0000-0000C7050000}"/>
    <cellStyle name="Normal 5 3 2 2" xfId="1165" xr:uid="{00000000-0005-0000-0000-0000C8050000}"/>
    <cellStyle name="Normal 5 3 2 2 2" xfId="1804" xr:uid="{00000000-0005-0000-0000-0000C9050000}"/>
    <cellStyle name="Normal 5 3 2 3" xfId="1515" xr:uid="{00000000-0005-0000-0000-0000CA050000}"/>
    <cellStyle name="Normal 5 4" xfId="808" xr:uid="{00000000-0005-0000-0000-0000CB050000}"/>
    <cellStyle name="Normal 5 5" xfId="809" xr:uid="{00000000-0005-0000-0000-0000CC050000}"/>
    <cellStyle name="Normal 5 6" xfId="810" xr:uid="{00000000-0005-0000-0000-0000CD050000}"/>
    <cellStyle name="Normal 5 7" xfId="803" xr:uid="{00000000-0005-0000-0000-0000CE050000}"/>
    <cellStyle name="Normal 5 7 2" xfId="1513" xr:uid="{00000000-0005-0000-0000-0000CF050000}"/>
    <cellStyle name="Normal 5 8" xfId="1163" xr:uid="{00000000-0005-0000-0000-0000D0050000}"/>
    <cellStyle name="Normal 5 8 2" xfId="1802" xr:uid="{00000000-0005-0000-0000-0000D1050000}"/>
    <cellStyle name="Normal 50" xfId="811" xr:uid="{00000000-0005-0000-0000-0000D2050000}"/>
    <cellStyle name="Normal 50 2" xfId="1166" xr:uid="{00000000-0005-0000-0000-0000D3050000}"/>
    <cellStyle name="Normal 50 2 2" xfId="1805" xr:uid="{00000000-0005-0000-0000-0000D4050000}"/>
    <cellStyle name="Normal 50 3" xfId="1516" xr:uid="{00000000-0005-0000-0000-0000D5050000}"/>
    <cellStyle name="Normal 51" xfId="812" xr:uid="{00000000-0005-0000-0000-0000D6050000}"/>
    <cellStyle name="Normal 51 2" xfId="1167" xr:uid="{00000000-0005-0000-0000-0000D7050000}"/>
    <cellStyle name="Normal 51 2 2" xfId="1806" xr:uid="{00000000-0005-0000-0000-0000D8050000}"/>
    <cellStyle name="Normal 51 3" xfId="1517" xr:uid="{00000000-0005-0000-0000-0000D9050000}"/>
    <cellStyle name="Normal 52" xfId="813" xr:uid="{00000000-0005-0000-0000-0000DA050000}"/>
    <cellStyle name="Normal 52 2" xfId="1168" xr:uid="{00000000-0005-0000-0000-0000DB050000}"/>
    <cellStyle name="Normal 52 2 2" xfId="1807" xr:uid="{00000000-0005-0000-0000-0000DC050000}"/>
    <cellStyle name="Normal 52 3" xfId="1518" xr:uid="{00000000-0005-0000-0000-0000DD050000}"/>
    <cellStyle name="Normal 53" xfId="814" xr:uid="{00000000-0005-0000-0000-0000DE050000}"/>
    <cellStyle name="Normal 53 2" xfId="1169" xr:uid="{00000000-0005-0000-0000-0000DF050000}"/>
    <cellStyle name="Normal 53 2 2" xfId="1808" xr:uid="{00000000-0005-0000-0000-0000E0050000}"/>
    <cellStyle name="Normal 53 3" xfId="1519" xr:uid="{00000000-0005-0000-0000-0000E1050000}"/>
    <cellStyle name="Normal 54" xfId="815" xr:uid="{00000000-0005-0000-0000-0000E2050000}"/>
    <cellStyle name="Normal 54 2" xfId="1170" xr:uid="{00000000-0005-0000-0000-0000E3050000}"/>
    <cellStyle name="Normal 54 2 2" xfId="1809" xr:uid="{00000000-0005-0000-0000-0000E4050000}"/>
    <cellStyle name="Normal 54 3" xfId="1520" xr:uid="{00000000-0005-0000-0000-0000E5050000}"/>
    <cellStyle name="Normal 55" xfId="816" xr:uid="{00000000-0005-0000-0000-0000E6050000}"/>
    <cellStyle name="Normal 55 2" xfId="1171" xr:uid="{00000000-0005-0000-0000-0000E7050000}"/>
    <cellStyle name="Normal 55 2 2" xfId="1810" xr:uid="{00000000-0005-0000-0000-0000E8050000}"/>
    <cellStyle name="Normal 55 3" xfId="1521" xr:uid="{00000000-0005-0000-0000-0000E9050000}"/>
    <cellStyle name="Normal 56" xfId="817" xr:uid="{00000000-0005-0000-0000-0000EA050000}"/>
    <cellStyle name="Normal 56 2" xfId="1172" xr:uid="{00000000-0005-0000-0000-0000EB050000}"/>
    <cellStyle name="Normal 56 2 2" xfId="1811" xr:uid="{00000000-0005-0000-0000-0000EC050000}"/>
    <cellStyle name="Normal 56 3" xfId="1522" xr:uid="{00000000-0005-0000-0000-0000ED050000}"/>
    <cellStyle name="Normal 57" xfId="818" xr:uid="{00000000-0005-0000-0000-0000EE050000}"/>
    <cellStyle name="Normal 57 2" xfId="1173" xr:uid="{00000000-0005-0000-0000-0000EF050000}"/>
    <cellStyle name="Normal 57 2 2" xfId="1812" xr:uid="{00000000-0005-0000-0000-0000F0050000}"/>
    <cellStyle name="Normal 57 3" xfId="1523" xr:uid="{00000000-0005-0000-0000-0000F1050000}"/>
    <cellStyle name="Normal 58" xfId="819" xr:uid="{00000000-0005-0000-0000-0000F2050000}"/>
    <cellStyle name="Normal 58 2" xfId="1174" xr:uid="{00000000-0005-0000-0000-0000F3050000}"/>
    <cellStyle name="Normal 58 2 2" xfId="1813" xr:uid="{00000000-0005-0000-0000-0000F4050000}"/>
    <cellStyle name="Normal 58 3" xfId="1524" xr:uid="{00000000-0005-0000-0000-0000F5050000}"/>
    <cellStyle name="Normal 59" xfId="820" xr:uid="{00000000-0005-0000-0000-0000F6050000}"/>
    <cellStyle name="Normal 59 2" xfId="1175" xr:uid="{00000000-0005-0000-0000-0000F7050000}"/>
    <cellStyle name="Normal 59 2 2" xfId="1814" xr:uid="{00000000-0005-0000-0000-0000F8050000}"/>
    <cellStyle name="Normal 59 3" xfId="1525" xr:uid="{00000000-0005-0000-0000-0000F9050000}"/>
    <cellStyle name="Normal 6" xfId="19" xr:uid="{00000000-0005-0000-0000-0000FA050000}"/>
    <cellStyle name="Normal 6 2" xfId="106" xr:uid="{00000000-0005-0000-0000-0000FB050000}"/>
    <cellStyle name="Normal 6 2 2" xfId="823" xr:uid="{00000000-0005-0000-0000-0000FC050000}"/>
    <cellStyle name="Normal 6 2 2 2" xfId="1176" xr:uid="{00000000-0005-0000-0000-0000FD050000}"/>
    <cellStyle name="Normal 6 2 2 2 2" xfId="1815" xr:uid="{00000000-0005-0000-0000-0000FE050000}"/>
    <cellStyle name="Normal 6 2 2 3" xfId="1526" xr:uid="{00000000-0005-0000-0000-0000FF050000}"/>
    <cellStyle name="Normal 6 2 3" xfId="824" xr:uid="{00000000-0005-0000-0000-000000060000}"/>
    <cellStyle name="Normal 6 2 4" xfId="822" xr:uid="{00000000-0005-0000-0000-000001060000}"/>
    <cellStyle name="Normal 6 3" xfId="107" xr:uid="{00000000-0005-0000-0000-000002060000}"/>
    <cellStyle name="Normal 6 3 2" xfId="825" xr:uid="{00000000-0005-0000-0000-000003060000}"/>
    <cellStyle name="Normal 6 3 2 2" xfId="1527" xr:uid="{00000000-0005-0000-0000-000004060000}"/>
    <cellStyle name="Normal 6 3 3" xfId="1177" xr:uid="{00000000-0005-0000-0000-000005060000}"/>
    <cellStyle name="Normal 6 3 3 2" xfId="1816" xr:uid="{00000000-0005-0000-0000-000006060000}"/>
    <cellStyle name="Normal 6 4" xfId="826" xr:uid="{00000000-0005-0000-0000-000007060000}"/>
    <cellStyle name="Normal 6 5" xfId="827" xr:uid="{00000000-0005-0000-0000-000008060000}"/>
    <cellStyle name="Normal 6 6" xfId="821" xr:uid="{00000000-0005-0000-0000-000009060000}"/>
    <cellStyle name="Normal 60" xfId="828" xr:uid="{00000000-0005-0000-0000-00000A060000}"/>
    <cellStyle name="Normal 60 2" xfId="1178" xr:uid="{00000000-0005-0000-0000-00000B060000}"/>
    <cellStyle name="Normal 60 2 2" xfId="1817" xr:uid="{00000000-0005-0000-0000-00000C060000}"/>
    <cellStyle name="Normal 60 3" xfId="1528" xr:uid="{00000000-0005-0000-0000-00000D060000}"/>
    <cellStyle name="Normal 61" xfId="829" xr:uid="{00000000-0005-0000-0000-00000E060000}"/>
    <cellStyle name="Normal 61 2" xfId="1179" xr:uid="{00000000-0005-0000-0000-00000F060000}"/>
    <cellStyle name="Normal 61 2 2" xfId="1818" xr:uid="{00000000-0005-0000-0000-000010060000}"/>
    <cellStyle name="Normal 61 3" xfId="1529" xr:uid="{00000000-0005-0000-0000-000011060000}"/>
    <cellStyle name="Normal 62" xfId="830" xr:uid="{00000000-0005-0000-0000-000012060000}"/>
    <cellStyle name="Normal 62 2" xfId="1180" xr:uid="{00000000-0005-0000-0000-000013060000}"/>
    <cellStyle name="Normal 62 2 2" xfId="1819" xr:uid="{00000000-0005-0000-0000-000014060000}"/>
    <cellStyle name="Normal 62 3" xfId="1530" xr:uid="{00000000-0005-0000-0000-000015060000}"/>
    <cellStyle name="Normal 63" xfId="831" xr:uid="{00000000-0005-0000-0000-000016060000}"/>
    <cellStyle name="Normal 63 2" xfId="1181" xr:uid="{00000000-0005-0000-0000-000017060000}"/>
    <cellStyle name="Normal 63 2 2" xfId="1820" xr:uid="{00000000-0005-0000-0000-000018060000}"/>
    <cellStyle name="Normal 63 3" xfId="1531" xr:uid="{00000000-0005-0000-0000-000019060000}"/>
    <cellStyle name="Normal 64" xfId="832" xr:uid="{00000000-0005-0000-0000-00001A060000}"/>
    <cellStyle name="Normal 64 2" xfId="1182" xr:uid="{00000000-0005-0000-0000-00001B060000}"/>
    <cellStyle name="Normal 64 2 2" xfId="1821" xr:uid="{00000000-0005-0000-0000-00001C060000}"/>
    <cellStyle name="Normal 64 3" xfId="1532" xr:uid="{00000000-0005-0000-0000-00001D060000}"/>
    <cellStyle name="Normal 65" xfId="833" xr:uid="{00000000-0005-0000-0000-00001E060000}"/>
    <cellStyle name="Normal 65 2" xfId="1183" xr:uid="{00000000-0005-0000-0000-00001F060000}"/>
    <cellStyle name="Normal 65 2 2" xfId="1822" xr:uid="{00000000-0005-0000-0000-000020060000}"/>
    <cellStyle name="Normal 65 3" xfId="1533" xr:uid="{00000000-0005-0000-0000-000021060000}"/>
    <cellStyle name="Normal 66" xfId="834" xr:uid="{00000000-0005-0000-0000-000022060000}"/>
    <cellStyle name="Normal 66 2" xfId="1184" xr:uid="{00000000-0005-0000-0000-000023060000}"/>
    <cellStyle name="Normal 66 2 2" xfId="1823" xr:uid="{00000000-0005-0000-0000-000024060000}"/>
    <cellStyle name="Normal 66 3" xfId="1534" xr:uid="{00000000-0005-0000-0000-000025060000}"/>
    <cellStyle name="Normal 67" xfId="835" xr:uid="{00000000-0005-0000-0000-000026060000}"/>
    <cellStyle name="Normal 67 2" xfId="1185" xr:uid="{00000000-0005-0000-0000-000027060000}"/>
    <cellStyle name="Normal 67 2 2" xfId="1824" xr:uid="{00000000-0005-0000-0000-000028060000}"/>
    <cellStyle name="Normal 67 3" xfId="1535" xr:uid="{00000000-0005-0000-0000-000029060000}"/>
    <cellStyle name="Normal 68" xfId="836" xr:uid="{00000000-0005-0000-0000-00002A060000}"/>
    <cellStyle name="Normal 68 2" xfId="1186" xr:uid="{00000000-0005-0000-0000-00002B060000}"/>
    <cellStyle name="Normal 68 2 2" xfId="1825" xr:uid="{00000000-0005-0000-0000-00002C060000}"/>
    <cellStyle name="Normal 68 3" xfId="1536" xr:uid="{00000000-0005-0000-0000-00002D060000}"/>
    <cellStyle name="Normal 69" xfId="837" xr:uid="{00000000-0005-0000-0000-00002E060000}"/>
    <cellStyle name="Normal 69 2" xfId="1187" xr:uid="{00000000-0005-0000-0000-00002F060000}"/>
    <cellStyle name="Normal 69 2 2" xfId="1826" xr:uid="{00000000-0005-0000-0000-000030060000}"/>
    <cellStyle name="Normal 69 3" xfId="1537" xr:uid="{00000000-0005-0000-0000-000031060000}"/>
    <cellStyle name="Normal 7" xfId="20" xr:uid="{00000000-0005-0000-0000-000032060000}"/>
    <cellStyle name="Normal 7 2" xfId="108" xr:uid="{00000000-0005-0000-0000-000033060000}"/>
    <cellStyle name="Normal 7 2 2" xfId="840" xr:uid="{00000000-0005-0000-0000-000034060000}"/>
    <cellStyle name="Normal 7 2 3" xfId="839" xr:uid="{00000000-0005-0000-0000-000035060000}"/>
    <cellStyle name="Normal 7 2 3 2" xfId="1539" xr:uid="{00000000-0005-0000-0000-000036060000}"/>
    <cellStyle name="Normal 7 2 4" xfId="1189" xr:uid="{00000000-0005-0000-0000-000037060000}"/>
    <cellStyle name="Normal 7 2 4 2" xfId="1828" xr:uid="{00000000-0005-0000-0000-000038060000}"/>
    <cellStyle name="Normal 7 3" xfId="841" xr:uid="{00000000-0005-0000-0000-000039060000}"/>
    <cellStyle name="Normal 7 3 2" xfId="842" xr:uid="{00000000-0005-0000-0000-00003A060000}"/>
    <cellStyle name="Normal 7 3 2 2" xfId="1190" xr:uid="{00000000-0005-0000-0000-00003B060000}"/>
    <cellStyle name="Normal 7 3 2 2 2" xfId="1829" xr:uid="{00000000-0005-0000-0000-00003C060000}"/>
    <cellStyle name="Normal 7 3 2 3" xfId="1540" xr:uid="{00000000-0005-0000-0000-00003D060000}"/>
    <cellStyle name="Normal 7 4" xfId="838" xr:uid="{00000000-0005-0000-0000-00003E060000}"/>
    <cellStyle name="Normal 7 4 2" xfId="1538" xr:uid="{00000000-0005-0000-0000-00003F060000}"/>
    <cellStyle name="Normal 7 5" xfId="1188" xr:uid="{00000000-0005-0000-0000-000040060000}"/>
    <cellStyle name="Normal 7 5 2" xfId="1827" xr:uid="{00000000-0005-0000-0000-000041060000}"/>
    <cellStyle name="Normal 70" xfId="843" xr:uid="{00000000-0005-0000-0000-000042060000}"/>
    <cellStyle name="Normal 70 2" xfId="1191" xr:uid="{00000000-0005-0000-0000-000043060000}"/>
    <cellStyle name="Normal 70 2 2" xfId="1830" xr:uid="{00000000-0005-0000-0000-000044060000}"/>
    <cellStyle name="Normal 70 3" xfId="1541" xr:uid="{00000000-0005-0000-0000-000045060000}"/>
    <cellStyle name="Normal 71" xfId="844" xr:uid="{00000000-0005-0000-0000-000046060000}"/>
    <cellStyle name="Normal 71 2" xfId="1192" xr:uid="{00000000-0005-0000-0000-000047060000}"/>
    <cellStyle name="Normal 71 2 2" xfId="1831" xr:uid="{00000000-0005-0000-0000-000048060000}"/>
    <cellStyle name="Normal 71 3" xfId="1542" xr:uid="{00000000-0005-0000-0000-000049060000}"/>
    <cellStyle name="Normal 72" xfId="845" xr:uid="{00000000-0005-0000-0000-00004A060000}"/>
    <cellStyle name="Normal 72 2" xfId="1193" xr:uid="{00000000-0005-0000-0000-00004B060000}"/>
    <cellStyle name="Normal 72 2 2" xfId="1832" xr:uid="{00000000-0005-0000-0000-00004C060000}"/>
    <cellStyle name="Normal 72 3" xfId="1543" xr:uid="{00000000-0005-0000-0000-00004D060000}"/>
    <cellStyle name="Normal 73" xfId="846" xr:uid="{00000000-0005-0000-0000-00004E060000}"/>
    <cellStyle name="Normal 73 2" xfId="1194" xr:uid="{00000000-0005-0000-0000-00004F060000}"/>
    <cellStyle name="Normal 73 2 2" xfId="1833" xr:uid="{00000000-0005-0000-0000-000050060000}"/>
    <cellStyle name="Normal 73 3" xfId="1544" xr:uid="{00000000-0005-0000-0000-000051060000}"/>
    <cellStyle name="Normal 74" xfId="847" xr:uid="{00000000-0005-0000-0000-000052060000}"/>
    <cellStyle name="Normal 74 2" xfId="1195" xr:uid="{00000000-0005-0000-0000-000053060000}"/>
    <cellStyle name="Normal 74 2 2" xfId="1834" xr:uid="{00000000-0005-0000-0000-000054060000}"/>
    <cellStyle name="Normal 74 3" xfId="1545" xr:uid="{00000000-0005-0000-0000-000055060000}"/>
    <cellStyle name="Normal 75" xfId="848" xr:uid="{00000000-0005-0000-0000-000056060000}"/>
    <cellStyle name="Normal 75 2" xfId="1196" xr:uid="{00000000-0005-0000-0000-000057060000}"/>
    <cellStyle name="Normal 75 2 2" xfId="1835" xr:uid="{00000000-0005-0000-0000-000058060000}"/>
    <cellStyle name="Normal 75 3" xfId="1546" xr:uid="{00000000-0005-0000-0000-000059060000}"/>
    <cellStyle name="Normal 76" xfId="849" xr:uid="{00000000-0005-0000-0000-00005A060000}"/>
    <cellStyle name="Normal 76 2" xfId="1197" xr:uid="{00000000-0005-0000-0000-00005B060000}"/>
    <cellStyle name="Normal 76 2 2" xfId="1836" xr:uid="{00000000-0005-0000-0000-00005C060000}"/>
    <cellStyle name="Normal 76 3" xfId="1547" xr:uid="{00000000-0005-0000-0000-00005D060000}"/>
    <cellStyle name="Normal 77" xfId="850" xr:uid="{00000000-0005-0000-0000-00005E060000}"/>
    <cellStyle name="Normal 77 2" xfId="1198" xr:uid="{00000000-0005-0000-0000-00005F060000}"/>
    <cellStyle name="Normal 77 2 2" xfId="1837" xr:uid="{00000000-0005-0000-0000-000060060000}"/>
    <cellStyle name="Normal 77 3" xfId="1548" xr:uid="{00000000-0005-0000-0000-000061060000}"/>
    <cellStyle name="Normal 78" xfId="851" xr:uid="{00000000-0005-0000-0000-000062060000}"/>
    <cellStyle name="Normal 78 2" xfId="1199" xr:uid="{00000000-0005-0000-0000-000063060000}"/>
    <cellStyle name="Normal 78 2 2" xfId="1838" xr:uid="{00000000-0005-0000-0000-000064060000}"/>
    <cellStyle name="Normal 78 3" xfId="1549" xr:uid="{00000000-0005-0000-0000-000065060000}"/>
    <cellStyle name="Normal 79" xfId="852" xr:uid="{00000000-0005-0000-0000-000066060000}"/>
    <cellStyle name="Normal 79 2" xfId="1200" xr:uid="{00000000-0005-0000-0000-000067060000}"/>
    <cellStyle name="Normal 79 2 2" xfId="1839" xr:uid="{00000000-0005-0000-0000-000068060000}"/>
    <cellStyle name="Normal 79 3" xfId="1550" xr:uid="{00000000-0005-0000-0000-000069060000}"/>
    <cellStyle name="Normal 8" xfId="25" xr:uid="{00000000-0005-0000-0000-00006A060000}"/>
    <cellStyle name="Normal 8 2" xfId="83" xr:uid="{00000000-0005-0000-0000-00006B060000}"/>
    <cellStyle name="Normal 8 2 2" xfId="855" xr:uid="{00000000-0005-0000-0000-00006C060000}"/>
    <cellStyle name="Normal 8 2 3" xfId="856" xr:uid="{00000000-0005-0000-0000-00006D060000}"/>
    <cellStyle name="Normal 8 2 4" xfId="854" xr:uid="{00000000-0005-0000-0000-00006E060000}"/>
    <cellStyle name="Normal 8 2 4 2" xfId="1552" xr:uid="{00000000-0005-0000-0000-00006F060000}"/>
    <cellStyle name="Normal 8 2 5" xfId="1202" xr:uid="{00000000-0005-0000-0000-000070060000}"/>
    <cellStyle name="Normal 8 2 5 2" xfId="1841" xr:uid="{00000000-0005-0000-0000-000071060000}"/>
    <cellStyle name="Normal 8 3" xfId="67" xr:uid="{00000000-0005-0000-0000-000072060000}"/>
    <cellStyle name="Normal 8 3 2" xfId="857" xr:uid="{00000000-0005-0000-0000-000073060000}"/>
    <cellStyle name="Normal 8 4" xfId="858" xr:uid="{00000000-0005-0000-0000-000074060000}"/>
    <cellStyle name="Normal 8 4 2" xfId="1203" xr:uid="{00000000-0005-0000-0000-000075060000}"/>
    <cellStyle name="Normal 8 4 2 2" xfId="1842" xr:uid="{00000000-0005-0000-0000-000076060000}"/>
    <cellStyle name="Normal 8 4 3" xfId="1553" xr:uid="{00000000-0005-0000-0000-000077060000}"/>
    <cellStyle name="Normal 8 5" xfId="853" xr:uid="{00000000-0005-0000-0000-000078060000}"/>
    <cellStyle name="Normal 8 5 2" xfId="1551" xr:uid="{00000000-0005-0000-0000-000079060000}"/>
    <cellStyle name="Normal 8 6" xfId="1201" xr:uid="{00000000-0005-0000-0000-00007A060000}"/>
    <cellStyle name="Normal 8 6 2" xfId="1840" xr:uid="{00000000-0005-0000-0000-00007B060000}"/>
    <cellStyle name="Normal 80" xfId="859" xr:uid="{00000000-0005-0000-0000-00007C060000}"/>
    <cellStyle name="Normal 80 2" xfId="1204" xr:uid="{00000000-0005-0000-0000-00007D060000}"/>
    <cellStyle name="Normal 80 2 2" xfId="1843" xr:uid="{00000000-0005-0000-0000-00007E060000}"/>
    <cellStyle name="Normal 80 3" xfId="1554" xr:uid="{00000000-0005-0000-0000-00007F060000}"/>
    <cellStyle name="Normal 81" xfId="860" xr:uid="{00000000-0005-0000-0000-000080060000}"/>
    <cellStyle name="Normal 81 2" xfId="1205" xr:uid="{00000000-0005-0000-0000-000081060000}"/>
    <cellStyle name="Normal 81 2 2" xfId="1844" xr:uid="{00000000-0005-0000-0000-000082060000}"/>
    <cellStyle name="Normal 81 3" xfId="1555" xr:uid="{00000000-0005-0000-0000-000083060000}"/>
    <cellStyle name="Normal 82" xfId="861" xr:uid="{00000000-0005-0000-0000-000084060000}"/>
    <cellStyle name="Normal 82 2" xfId="1206" xr:uid="{00000000-0005-0000-0000-000085060000}"/>
    <cellStyle name="Normal 82 2 2" xfId="1845" xr:uid="{00000000-0005-0000-0000-000086060000}"/>
    <cellStyle name="Normal 82 3" xfId="1556" xr:uid="{00000000-0005-0000-0000-000087060000}"/>
    <cellStyle name="Normal 83" xfId="862" xr:uid="{00000000-0005-0000-0000-000088060000}"/>
    <cellStyle name="Normal 83 2" xfId="1207" xr:uid="{00000000-0005-0000-0000-000089060000}"/>
    <cellStyle name="Normal 83 2 2" xfId="1846" xr:uid="{00000000-0005-0000-0000-00008A060000}"/>
    <cellStyle name="Normal 83 3" xfId="1557" xr:uid="{00000000-0005-0000-0000-00008B060000}"/>
    <cellStyle name="Normal 84" xfId="863" xr:uid="{00000000-0005-0000-0000-00008C060000}"/>
    <cellStyle name="Normal 84 2" xfId="1208" xr:uid="{00000000-0005-0000-0000-00008D060000}"/>
    <cellStyle name="Normal 84 2 2" xfId="1847" xr:uid="{00000000-0005-0000-0000-00008E060000}"/>
    <cellStyle name="Normal 84 3" xfId="1558" xr:uid="{00000000-0005-0000-0000-00008F060000}"/>
    <cellStyle name="Normal 85" xfId="864" xr:uid="{00000000-0005-0000-0000-000090060000}"/>
    <cellStyle name="Normal 85 2" xfId="1209" xr:uid="{00000000-0005-0000-0000-000091060000}"/>
    <cellStyle name="Normal 85 2 2" xfId="1848" xr:uid="{00000000-0005-0000-0000-000092060000}"/>
    <cellStyle name="Normal 85 3" xfId="1559" xr:uid="{00000000-0005-0000-0000-000093060000}"/>
    <cellStyle name="Normal 86" xfId="865" xr:uid="{00000000-0005-0000-0000-000094060000}"/>
    <cellStyle name="Normal 86 2" xfId="1210" xr:uid="{00000000-0005-0000-0000-000095060000}"/>
    <cellStyle name="Normal 86 2 2" xfId="1849" xr:uid="{00000000-0005-0000-0000-000096060000}"/>
    <cellStyle name="Normal 86 3" xfId="1560" xr:uid="{00000000-0005-0000-0000-000097060000}"/>
    <cellStyle name="Normal 87" xfId="866" xr:uid="{00000000-0005-0000-0000-000098060000}"/>
    <cellStyle name="Normal 87 2" xfId="1211" xr:uid="{00000000-0005-0000-0000-000099060000}"/>
    <cellStyle name="Normal 87 2 2" xfId="1850" xr:uid="{00000000-0005-0000-0000-00009A060000}"/>
    <cellStyle name="Normal 87 3" xfId="1561" xr:uid="{00000000-0005-0000-0000-00009B060000}"/>
    <cellStyle name="Normal 88" xfId="867" xr:uid="{00000000-0005-0000-0000-00009C060000}"/>
    <cellStyle name="Normal 88 2" xfId="1212" xr:uid="{00000000-0005-0000-0000-00009D060000}"/>
    <cellStyle name="Normal 88 2 2" xfId="1851" xr:uid="{00000000-0005-0000-0000-00009E060000}"/>
    <cellStyle name="Normal 88 3" xfId="1562" xr:uid="{00000000-0005-0000-0000-00009F060000}"/>
    <cellStyle name="Normal 89" xfId="868" xr:uid="{00000000-0005-0000-0000-0000A0060000}"/>
    <cellStyle name="Normal 89 2" xfId="1213" xr:uid="{00000000-0005-0000-0000-0000A1060000}"/>
    <cellStyle name="Normal 89 2 2" xfId="1852" xr:uid="{00000000-0005-0000-0000-0000A2060000}"/>
    <cellStyle name="Normal 89 3" xfId="1563" xr:uid="{00000000-0005-0000-0000-0000A3060000}"/>
    <cellStyle name="Normal 9" xfId="21" xr:uid="{00000000-0005-0000-0000-0000A4060000}"/>
    <cellStyle name="Normal 9 2" xfId="92" xr:uid="{00000000-0005-0000-0000-0000A5060000}"/>
    <cellStyle name="Normal 9 2 2" xfId="871" xr:uid="{00000000-0005-0000-0000-0000A6060000}"/>
    <cellStyle name="Normal 9 2 3" xfId="872" xr:uid="{00000000-0005-0000-0000-0000A7060000}"/>
    <cellStyle name="Normal 9 2 4" xfId="870" xr:uid="{00000000-0005-0000-0000-0000A8060000}"/>
    <cellStyle name="Normal 9 2 4 2" xfId="1565" xr:uid="{00000000-0005-0000-0000-0000A9060000}"/>
    <cellStyle name="Normal 9 2 5" xfId="1215" xr:uid="{00000000-0005-0000-0000-0000AA060000}"/>
    <cellStyle name="Normal 9 2 5 2" xfId="1854" xr:uid="{00000000-0005-0000-0000-0000AB060000}"/>
    <cellStyle name="Normal 9 3" xfId="109" xr:uid="{00000000-0005-0000-0000-0000AC060000}"/>
    <cellStyle name="Normal 9 3 2" xfId="874" xr:uid="{00000000-0005-0000-0000-0000AD060000}"/>
    <cellStyle name="Normal 9 3 3" xfId="873" xr:uid="{00000000-0005-0000-0000-0000AE060000}"/>
    <cellStyle name="Normal 9 4" xfId="81" xr:uid="{00000000-0005-0000-0000-0000AF060000}"/>
    <cellStyle name="Normal 9 4 2" xfId="179" xr:uid="{00000000-0005-0000-0000-0000B0060000}"/>
    <cellStyle name="Normal 9 4 2 2" xfId="1302" xr:uid="{00000000-0005-0000-0000-0000B1060000}"/>
    <cellStyle name="Normal 9 4 3" xfId="1265" xr:uid="{00000000-0005-0000-0000-0000B2060000}"/>
    <cellStyle name="Normal 9 5" xfId="168" xr:uid="{00000000-0005-0000-0000-0000B3060000}"/>
    <cellStyle name="Normal 9 5 2" xfId="1292" xr:uid="{00000000-0005-0000-0000-0000B4060000}"/>
    <cellStyle name="Normal 9 6" xfId="869" xr:uid="{00000000-0005-0000-0000-0000B5060000}"/>
    <cellStyle name="Normal 9 6 2" xfId="1564" xr:uid="{00000000-0005-0000-0000-0000B6060000}"/>
    <cellStyle name="Normal 9 7" xfId="1214" xr:uid="{00000000-0005-0000-0000-0000B7060000}"/>
    <cellStyle name="Normal 9 7 2" xfId="1853" xr:uid="{00000000-0005-0000-0000-0000B8060000}"/>
    <cellStyle name="Normal 9 8" xfId="1242" xr:uid="{00000000-0005-0000-0000-0000B9060000}"/>
    <cellStyle name="Normal 90" xfId="875" xr:uid="{00000000-0005-0000-0000-0000BA060000}"/>
    <cellStyle name="Normal 90 2" xfId="1216" xr:uid="{00000000-0005-0000-0000-0000BB060000}"/>
    <cellStyle name="Normal 90 2 2" xfId="1855" xr:uid="{00000000-0005-0000-0000-0000BC060000}"/>
    <cellStyle name="Normal 90 3" xfId="1566" xr:uid="{00000000-0005-0000-0000-0000BD060000}"/>
    <cellStyle name="Normal 91" xfId="876" xr:uid="{00000000-0005-0000-0000-0000BE060000}"/>
    <cellStyle name="Normal 91 2" xfId="1217" xr:uid="{00000000-0005-0000-0000-0000BF060000}"/>
    <cellStyle name="Normal 91 2 2" xfId="1856" xr:uid="{00000000-0005-0000-0000-0000C0060000}"/>
    <cellStyle name="Normal 91 3" xfId="1567" xr:uid="{00000000-0005-0000-0000-0000C1060000}"/>
    <cellStyle name="Normal 92" xfId="877" xr:uid="{00000000-0005-0000-0000-0000C2060000}"/>
    <cellStyle name="Normal 92 2" xfId="1218" xr:uid="{00000000-0005-0000-0000-0000C3060000}"/>
    <cellStyle name="Normal 92 2 2" xfId="1857" xr:uid="{00000000-0005-0000-0000-0000C4060000}"/>
    <cellStyle name="Normal 92 3" xfId="1568" xr:uid="{00000000-0005-0000-0000-0000C5060000}"/>
    <cellStyle name="Normal 93" xfId="878" xr:uid="{00000000-0005-0000-0000-0000C6060000}"/>
    <cellStyle name="Normal 93 2" xfId="1219" xr:uid="{00000000-0005-0000-0000-0000C7060000}"/>
    <cellStyle name="Normal 93 2 2" xfId="1858" xr:uid="{00000000-0005-0000-0000-0000C8060000}"/>
    <cellStyle name="Normal 93 3" xfId="1569" xr:uid="{00000000-0005-0000-0000-0000C9060000}"/>
    <cellStyle name="Normal 94" xfId="879" xr:uid="{00000000-0005-0000-0000-0000CA060000}"/>
    <cellStyle name="Normal 94 2" xfId="1220" xr:uid="{00000000-0005-0000-0000-0000CB060000}"/>
    <cellStyle name="Normal 94 2 2" xfId="1859" xr:uid="{00000000-0005-0000-0000-0000CC060000}"/>
    <cellStyle name="Normal 94 3" xfId="1570" xr:uid="{00000000-0005-0000-0000-0000CD060000}"/>
    <cellStyle name="Normal 95" xfId="880" xr:uid="{00000000-0005-0000-0000-0000CE060000}"/>
    <cellStyle name="Normal 95 2" xfId="1221" xr:uid="{00000000-0005-0000-0000-0000CF060000}"/>
    <cellStyle name="Normal 95 2 2" xfId="1860" xr:uid="{00000000-0005-0000-0000-0000D0060000}"/>
    <cellStyle name="Normal 95 3" xfId="1571" xr:uid="{00000000-0005-0000-0000-0000D1060000}"/>
    <cellStyle name="Normal 96" xfId="881" xr:uid="{00000000-0005-0000-0000-0000D2060000}"/>
    <cellStyle name="Normal 96 2" xfId="1222" xr:uid="{00000000-0005-0000-0000-0000D3060000}"/>
    <cellStyle name="Normal 96 2 2" xfId="1861" xr:uid="{00000000-0005-0000-0000-0000D4060000}"/>
    <cellStyle name="Normal 96 3" xfId="1572" xr:uid="{00000000-0005-0000-0000-0000D5060000}"/>
    <cellStyle name="Normal 97" xfId="882" xr:uid="{00000000-0005-0000-0000-0000D6060000}"/>
    <cellStyle name="Normal 97 2" xfId="1223" xr:uid="{00000000-0005-0000-0000-0000D7060000}"/>
    <cellStyle name="Normal 97 2 2" xfId="1862" xr:uid="{00000000-0005-0000-0000-0000D8060000}"/>
    <cellStyle name="Normal 97 3" xfId="1573" xr:uid="{00000000-0005-0000-0000-0000D9060000}"/>
    <cellStyle name="Normal 98" xfId="22" xr:uid="{00000000-0005-0000-0000-0000DA060000}"/>
    <cellStyle name="Normal 98 2" xfId="883" xr:uid="{00000000-0005-0000-0000-0000DB060000}"/>
    <cellStyle name="Normal 98 2 2" xfId="1574" xr:uid="{00000000-0005-0000-0000-0000DC060000}"/>
    <cellStyle name="Normal 98 3" xfId="1224" xr:uid="{00000000-0005-0000-0000-0000DD060000}"/>
    <cellStyle name="Normal 98 3 2" xfId="1863" xr:uid="{00000000-0005-0000-0000-0000DE060000}"/>
    <cellStyle name="Normal 99" xfId="884" xr:uid="{00000000-0005-0000-0000-0000DF060000}"/>
    <cellStyle name="Normal 99 2" xfId="1225" xr:uid="{00000000-0005-0000-0000-0000E0060000}"/>
    <cellStyle name="Normal 99 2 2" xfId="1864" xr:uid="{00000000-0005-0000-0000-0000E1060000}"/>
    <cellStyle name="Normal 99 3" xfId="1575" xr:uid="{00000000-0005-0000-0000-0000E2060000}"/>
    <cellStyle name="Note 2" xfId="23" xr:uid="{00000000-0005-0000-0000-0000E3060000}"/>
    <cellStyle name="Note 2 2" xfId="82" xr:uid="{00000000-0005-0000-0000-0000E4060000}"/>
    <cellStyle name="Note 2 2 2" xfId="180" xr:uid="{00000000-0005-0000-0000-0000E5060000}"/>
    <cellStyle name="Note 2 2 2 2" xfId="1303" xr:uid="{00000000-0005-0000-0000-0000E6060000}"/>
    <cellStyle name="Note 2 2 3" xfId="1266" xr:uid="{00000000-0005-0000-0000-0000E7060000}"/>
    <cellStyle name="Note 2 3" xfId="169" xr:uid="{00000000-0005-0000-0000-0000E8060000}"/>
    <cellStyle name="Note 2 3 2" xfId="1293" xr:uid="{00000000-0005-0000-0000-0000E9060000}"/>
    <cellStyle name="Note 2 4" xfId="885" xr:uid="{00000000-0005-0000-0000-0000EA060000}"/>
    <cellStyle name="Note 2 4 2" xfId="1576" xr:uid="{00000000-0005-0000-0000-0000EB060000}"/>
    <cellStyle name="Note 2 5" xfId="1226" xr:uid="{00000000-0005-0000-0000-0000EC060000}"/>
    <cellStyle name="Note 2 5 2" xfId="1865" xr:uid="{00000000-0005-0000-0000-0000ED060000}"/>
    <cellStyle name="Note 2 6" xfId="1243" xr:uid="{00000000-0005-0000-0000-0000EE060000}"/>
    <cellStyle name="Note 3" xfId="72" xr:uid="{00000000-0005-0000-0000-0000EF060000}"/>
    <cellStyle name="Note 3 2" xfId="174" xr:uid="{00000000-0005-0000-0000-0000F0060000}"/>
    <cellStyle name="Note 3 2 2" xfId="1297" xr:uid="{00000000-0005-0000-0000-0000F1060000}"/>
    <cellStyle name="Note 3 3" xfId="886" xr:uid="{00000000-0005-0000-0000-0000F2060000}"/>
    <cellStyle name="Note 3 4" xfId="1260" xr:uid="{00000000-0005-0000-0000-0000F3060000}"/>
    <cellStyle name="Note 4" xfId="887" xr:uid="{00000000-0005-0000-0000-0000F4060000}"/>
    <cellStyle name="Note 4 2" xfId="1227" xr:uid="{00000000-0005-0000-0000-0000F5060000}"/>
    <cellStyle name="Note 4 2 2" xfId="1866" xr:uid="{00000000-0005-0000-0000-0000F6060000}"/>
    <cellStyle name="Note 4 3" xfId="1577" xr:uid="{00000000-0005-0000-0000-0000F7060000}"/>
    <cellStyle name="Output" xfId="34" builtinId="21" customBuiltin="1"/>
    <cellStyle name="Output 2" xfId="888" xr:uid="{00000000-0005-0000-0000-0000F9060000}"/>
    <cellStyle name="Output 2 2" xfId="889" xr:uid="{00000000-0005-0000-0000-0000FA060000}"/>
    <cellStyle name="Per cent" xfId="2" builtinId="5"/>
    <cellStyle name="Percent [2]" xfId="890" xr:uid="{00000000-0005-0000-0000-0000FC060000}"/>
    <cellStyle name="Percent [2] 2" xfId="891" xr:uid="{00000000-0005-0000-0000-0000FD060000}"/>
    <cellStyle name="Percent [2] 3" xfId="892" xr:uid="{00000000-0005-0000-0000-0000FE060000}"/>
    <cellStyle name="Percent 10" xfId="893" xr:uid="{00000000-0005-0000-0000-0000FF060000}"/>
    <cellStyle name="Percent 11" xfId="894" xr:uid="{00000000-0005-0000-0000-000000070000}"/>
    <cellStyle name="Percent 12" xfId="895" xr:uid="{00000000-0005-0000-0000-000001070000}"/>
    <cellStyle name="Percent 13" xfId="896" xr:uid="{00000000-0005-0000-0000-000002070000}"/>
    <cellStyle name="Percent 14" xfId="897" xr:uid="{00000000-0005-0000-0000-000003070000}"/>
    <cellStyle name="Percent 15" xfId="898" xr:uid="{00000000-0005-0000-0000-000004070000}"/>
    <cellStyle name="Percent 16" xfId="899" xr:uid="{00000000-0005-0000-0000-000005070000}"/>
    <cellStyle name="Percent 17" xfId="900" xr:uid="{00000000-0005-0000-0000-000006070000}"/>
    <cellStyle name="Percent 17 2" xfId="1230" xr:uid="{00000000-0005-0000-0000-000007070000}"/>
    <cellStyle name="Percent 17 2 2" xfId="1867" xr:uid="{00000000-0005-0000-0000-000008070000}"/>
    <cellStyle name="Percent 17 3" xfId="1578" xr:uid="{00000000-0005-0000-0000-000009070000}"/>
    <cellStyle name="Percent 18" xfId="901" xr:uid="{00000000-0005-0000-0000-00000A070000}"/>
    <cellStyle name="Percent 18 2" xfId="1231" xr:uid="{00000000-0005-0000-0000-00000B070000}"/>
    <cellStyle name="Percent 18 2 2" xfId="1868" xr:uid="{00000000-0005-0000-0000-00000C070000}"/>
    <cellStyle name="Percent 18 3" xfId="1579" xr:uid="{00000000-0005-0000-0000-00000D070000}"/>
    <cellStyle name="Percent 19" xfId="902" xr:uid="{00000000-0005-0000-0000-00000E070000}"/>
    <cellStyle name="Percent 19 2" xfId="1232" xr:uid="{00000000-0005-0000-0000-00000F070000}"/>
    <cellStyle name="Percent 19 2 2" xfId="1869" xr:uid="{00000000-0005-0000-0000-000010070000}"/>
    <cellStyle name="Percent 19 3" xfId="1580" xr:uid="{00000000-0005-0000-0000-000011070000}"/>
    <cellStyle name="Percent 2" xfId="4" xr:uid="{00000000-0005-0000-0000-000012070000}"/>
    <cellStyle name="Percent 2 2" xfId="85" xr:uid="{00000000-0005-0000-0000-000013070000}"/>
    <cellStyle name="Percent 2 2 2" xfId="905" xr:uid="{00000000-0005-0000-0000-000014070000}"/>
    <cellStyle name="Percent 2 2 3" xfId="904" xr:uid="{00000000-0005-0000-0000-000015070000}"/>
    <cellStyle name="Percent 2 3" xfId="75" xr:uid="{00000000-0005-0000-0000-000016070000}"/>
    <cellStyle name="Percent 2 3 2" xfId="176" xr:uid="{00000000-0005-0000-0000-000017070000}"/>
    <cellStyle name="Percent 2 3 2 2" xfId="1299" xr:uid="{00000000-0005-0000-0000-000018070000}"/>
    <cellStyle name="Percent 2 3 3" xfId="906" xr:uid="{00000000-0005-0000-0000-000019070000}"/>
    <cellStyle name="Percent 2 3 4" xfId="1262" xr:uid="{00000000-0005-0000-0000-00001A070000}"/>
    <cellStyle name="Percent 2 4" xfId="163" xr:uid="{00000000-0005-0000-0000-00001B070000}"/>
    <cellStyle name="Percent 2 4 2" xfId="1289" xr:uid="{00000000-0005-0000-0000-00001C070000}"/>
    <cellStyle name="Percent 2 5" xfId="903" xr:uid="{00000000-0005-0000-0000-00001D070000}"/>
    <cellStyle name="Percent 2 6" xfId="1239" xr:uid="{00000000-0005-0000-0000-00001E070000}"/>
    <cellStyle name="Percent 20" xfId="907" xr:uid="{00000000-0005-0000-0000-00001F070000}"/>
    <cellStyle name="Percent 21" xfId="908" xr:uid="{00000000-0005-0000-0000-000020070000}"/>
    <cellStyle name="Percent 22" xfId="946" xr:uid="{00000000-0005-0000-0000-000021070000}"/>
    <cellStyle name="Percent 23" xfId="909" xr:uid="{00000000-0005-0000-0000-000022070000}"/>
    <cellStyle name="Percent 24" xfId="934" xr:uid="{00000000-0005-0000-0000-000023070000}"/>
    <cellStyle name="Percent 24 2" xfId="1583" xr:uid="{00000000-0005-0000-0000-000024070000}"/>
    <cellStyle name="Percent 25" xfId="951" xr:uid="{00000000-0005-0000-0000-000025070000}"/>
    <cellStyle name="Percent 25 2" xfId="1593" xr:uid="{00000000-0005-0000-0000-000026070000}"/>
    <cellStyle name="Percent 26" xfId="954" xr:uid="{00000000-0005-0000-0000-000027070000}"/>
    <cellStyle name="Percent 26 2" xfId="1596" xr:uid="{00000000-0005-0000-0000-000028070000}"/>
    <cellStyle name="Percent 27" xfId="957" xr:uid="{00000000-0005-0000-0000-000029070000}"/>
    <cellStyle name="Percent 27 2" xfId="1599" xr:uid="{00000000-0005-0000-0000-00002A070000}"/>
    <cellStyle name="Percent 28" xfId="1229" xr:uid="{00000000-0005-0000-0000-00002B070000}"/>
    <cellStyle name="Percent 29" xfId="1235" xr:uid="{00000000-0005-0000-0000-00002C070000}"/>
    <cellStyle name="Percent 3" xfId="73" xr:uid="{00000000-0005-0000-0000-00002D070000}"/>
    <cellStyle name="Percent 3 2" xfId="911" xr:uid="{00000000-0005-0000-0000-00002E070000}"/>
    <cellStyle name="Percent 3 3" xfId="910" xr:uid="{00000000-0005-0000-0000-00002F070000}"/>
    <cellStyle name="Percent 30" xfId="1228" xr:uid="{00000000-0005-0000-0000-000030070000}"/>
    <cellStyle name="Percent 31" xfId="1237" xr:uid="{00000000-0005-0000-0000-000031070000}"/>
    <cellStyle name="Percent 32" xfId="1244" xr:uid="{00000000-0005-0000-0000-000032070000}"/>
    <cellStyle name="Percent 33" xfId="1581" xr:uid="{00000000-0005-0000-0000-000033070000}"/>
    <cellStyle name="Percent 34" xfId="1870" xr:uid="{00000000-0005-0000-0000-000034070000}"/>
    <cellStyle name="Percent 35" xfId="1874" xr:uid="{A9DBF67E-EBCC-42EE-8395-5B4C5205CC67}"/>
    <cellStyle name="Percent 4" xfId="125" xr:uid="{00000000-0005-0000-0000-000035070000}"/>
    <cellStyle name="Percent 4 2" xfId="913" xr:uid="{00000000-0005-0000-0000-000036070000}"/>
    <cellStyle name="Percent 4 3" xfId="912" xr:uid="{00000000-0005-0000-0000-000037070000}"/>
    <cellStyle name="Percent 5" xfId="161" xr:uid="{00000000-0005-0000-0000-000038070000}"/>
    <cellStyle name="Percent 5 2" xfId="915" xr:uid="{00000000-0005-0000-0000-000039070000}"/>
    <cellStyle name="Percent 5 3" xfId="914" xr:uid="{00000000-0005-0000-0000-00003A070000}"/>
    <cellStyle name="Percent 6" xfId="916" xr:uid="{00000000-0005-0000-0000-00003B070000}"/>
    <cellStyle name="Percent 6 2" xfId="917" xr:uid="{00000000-0005-0000-0000-00003C070000}"/>
    <cellStyle name="Percent 6 3" xfId="918" xr:uid="{00000000-0005-0000-0000-00003D070000}"/>
    <cellStyle name="Percent 7" xfId="919" xr:uid="{00000000-0005-0000-0000-00003E070000}"/>
    <cellStyle name="Percent 7 2" xfId="920" xr:uid="{00000000-0005-0000-0000-00003F070000}"/>
    <cellStyle name="Percent 7 3" xfId="921" xr:uid="{00000000-0005-0000-0000-000040070000}"/>
    <cellStyle name="Percent 8" xfId="922" xr:uid="{00000000-0005-0000-0000-000041070000}"/>
    <cellStyle name="Percent 9" xfId="923" xr:uid="{00000000-0005-0000-0000-000042070000}"/>
    <cellStyle name="RevList" xfId="924" xr:uid="{00000000-0005-0000-0000-000043070000}"/>
    <cellStyle name="RevList 2" xfId="925" xr:uid="{00000000-0005-0000-0000-000044070000}"/>
    <cellStyle name="Subtotal" xfId="926" xr:uid="{00000000-0005-0000-0000-000045070000}"/>
    <cellStyle name="Subtotal 2" xfId="927" xr:uid="{00000000-0005-0000-0000-000046070000}"/>
    <cellStyle name="Title" xfId="26" builtinId="15" customBuiltin="1"/>
    <cellStyle name="Title 2" xfId="928" xr:uid="{00000000-0005-0000-0000-000048070000}"/>
    <cellStyle name="Total" xfId="40" builtinId="25" customBuiltin="1"/>
    <cellStyle name="Total 2" xfId="930" xr:uid="{00000000-0005-0000-0000-00004A070000}"/>
    <cellStyle name="Total 2 2" xfId="931" xr:uid="{00000000-0005-0000-0000-00004B070000}"/>
    <cellStyle name="Warning Text" xfId="38" builtinId="11" customBuiltin="1"/>
    <cellStyle name="Warning Text 2" xfId="932" xr:uid="{00000000-0005-0000-0000-00004D070000}"/>
    <cellStyle name="Warning Text 2 2" xfId="933" xr:uid="{00000000-0005-0000-0000-00004E070000}"/>
  </cellStyles>
  <dxfs count="41">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CC99FF"/>
      <color rgb="FFCCCCFF"/>
      <color rgb="FF9A60A6"/>
      <color rgb="FFD61AD6"/>
      <color rgb="FFF8A968"/>
      <color rgb="FFDC690A"/>
      <color rgb="FF8BB917"/>
      <color rgb="FFAB30C0"/>
      <color rgb="FF3EA6C2"/>
      <color rgb="FFBC47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Short end of the yield curve Jul 2012 to September 2016</a:t>
            </a:r>
          </a:p>
        </c:rich>
      </c:tx>
      <c:overlay val="0"/>
    </c:title>
    <c:autoTitleDeleted val="0"/>
    <c:plotArea>
      <c:layout/>
      <c:lineChart>
        <c:grouping val="standard"/>
        <c:varyColors val="0"/>
        <c:ser>
          <c:idx val="0"/>
          <c:order val="0"/>
          <c:tx>
            <c:strRef>
              <c:f>Sheet1!$B$1</c:f>
              <c:strCache>
                <c:ptCount val="1"/>
                <c:pt idx="0">
                  <c:v> 91 </c:v>
                </c:pt>
              </c:strCache>
            </c:strRef>
          </c:tx>
          <c:marker>
            <c:symbol val="none"/>
          </c:marker>
          <c:cat>
            <c:numRef>
              <c:f>Sheet1!$A$2:$A$109</c:f>
              <c:numCache>
                <c:formatCode>d\-mmm\-yy</c:formatCode>
                <c:ptCount val="108"/>
                <c:pt idx="0">
                  <c:v>41115</c:v>
                </c:pt>
                <c:pt idx="1">
                  <c:v>41129</c:v>
                </c:pt>
                <c:pt idx="2">
                  <c:v>41143</c:v>
                </c:pt>
                <c:pt idx="3">
                  <c:v>41157</c:v>
                </c:pt>
                <c:pt idx="4">
                  <c:v>41171</c:v>
                </c:pt>
                <c:pt idx="5">
                  <c:v>41186</c:v>
                </c:pt>
                <c:pt idx="6">
                  <c:v>41199</c:v>
                </c:pt>
                <c:pt idx="7">
                  <c:v>41213</c:v>
                </c:pt>
                <c:pt idx="8">
                  <c:v>41227</c:v>
                </c:pt>
                <c:pt idx="9">
                  <c:v>41241</c:v>
                </c:pt>
                <c:pt idx="10">
                  <c:v>41255</c:v>
                </c:pt>
                <c:pt idx="11">
                  <c:v>41270</c:v>
                </c:pt>
                <c:pt idx="12">
                  <c:v>41283</c:v>
                </c:pt>
                <c:pt idx="13">
                  <c:v>41297</c:v>
                </c:pt>
                <c:pt idx="14">
                  <c:v>41311</c:v>
                </c:pt>
                <c:pt idx="15">
                  <c:v>41325</c:v>
                </c:pt>
                <c:pt idx="16">
                  <c:v>41339</c:v>
                </c:pt>
                <c:pt idx="17">
                  <c:v>41353</c:v>
                </c:pt>
                <c:pt idx="18">
                  <c:v>41367</c:v>
                </c:pt>
                <c:pt idx="19">
                  <c:v>41381</c:v>
                </c:pt>
                <c:pt idx="20">
                  <c:v>41396</c:v>
                </c:pt>
                <c:pt idx="21">
                  <c:v>41409</c:v>
                </c:pt>
                <c:pt idx="22">
                  <c:v>41423</c:v>
                </c:pt>
                <c:pt idx="23">
                  <c:v>41437</c:v>
                </c:pt>
                <c:pt idx="24">
                  <c:v>41451</c:v>
                </c:pt>
                <c:pt idx="25">
                  <c:v>41465</c:v>
                </c:pt>
                <c:pt idx="26">
                  <c:v>41479</c:v>
                </c:pt>
                <c:pt idx="27">
                  <c:v>41493</c:v>
                </c:pt>
                <c:pt idx="28">
                  <c:v>41507</c:v>
                </c:pt>
                <c:pt idx="29">
                  <c:v>41521</c:v>
                </c:pt>
                <c:pt idx="30">
                  <c:v>41535</c:v>
                </c:pt>
                <c:pt idx="31">
                  <c:v>41549</c:v>
                </c:pt>
                <c:pt idx="32">
                  <c:v>41563</c:v>
                </c:pt>
                <c:pt idx="33">
                  <c:v>41577</c:v>
                </c:pt>
                <c:pt idx="34">
                  <c:v>41591</c:v>
                </c:pt>
                <c:pt idx="35">
                  <c:v>41605</c:v>
                </c:pt>
                <c:pt idx="36">
                  <c:v>41619</c:v>
                </c:pt>
                <c:pt idx="37">
                  <c:v>41632</c:v>
                </c:pt>
                <c:pt idx="38">
                  <c:v>41647</c:v>
                </c:pt>
                <c:pt idx="39">
                  <c:v>41661</c:v>
                </c:pt>
                <c:pt idx="40">
                  <c:v>41675</c:v>
                </c:pt>
                <c:pt idx="41">
                  <c:v>41689</c:v>
                </c:pt>
                <c:pt idx="42">
                  <c:v>41703</c:v>
                </c:pt>
                <c:pt idx="43">
                  <c:v>41717</c:v>
                </c:pt>
                <c:pt idx="44">
                  <c:v>41731</c:v>
                </c:pt>
                <c:pt idx="45">
                  <c:v>41745</c:v>
                </c:pt>
                <c:pt idx="46">
                  <c:v>41759</c:v>
                </c:pt>
                <c:pt idx="47">
                  <c:v>41773</c:v>
                </c:pt>
                <c:pt idx="48">
                  <c:v>41787</c:v>
                </c:pt>
                <c:pt idx="49">
                  <c:v>41801</c:v>
                </c:pt>
                <c:pt idx="50">
                  <c:v>41815</c:v>
                </c:pt>
                <c:pt idx="51">
                  <c:v>41829</c:v>
                </c:pt>
                <c:pt idx="52">
                  <c:v>41843</c:v>
                </c:pt>
                <c:pt idx="53">
                  <c:v>41857</c:v>
                </c:pt>
                <c:pt idx="54">
                  <c:v>41871</c:v>
                </c:pt>
                <c:pt idx="55">
                  <c:v>41885</c:v>
                </c:pt>
                <c:pt idx="56">
                  <c:v>41899</c:v>
                </c:pt>
                <c:pt idx="57">
                  <c:v>41913</c:v>
                </c:pt>
                <c:pt idx="58">
                  <c:v>41927</c:v>
                </c:pt>
                <c:pt idx="59">
                  <c:v>41941</c:v>
                </c:pt>
                <c:pt idx="60">
                  <c:v>41957</c:v>
                </c:pt>
                <c:pt idx="61">
                  <c:v>41970</c:v>
                </c:pt>
                <c:pt idx="62">
                  <c:v>41984</c:v>
                </c:pt>
                <c:pt idx="63">
                  <c:v>41997</c:v>
                </c:pt>
                <c:pt idx="64">
                  <c:v>42012</c:v>
                </c:pt>
                <c:pt idx="65">
                  <c:v>42026</c:v>
                </c:pt>
                <c:pt idx="66">
                  <c:v>42040</c:v>
                </c:pt>
                <c:pt idx="67">
                  <c:v>42054</c:v>
                </c:pt>
                <c:pt idx="68">
                  <c:v>42068</c:v>
                </c:pt>
                <c:pt idx="69">
                  <c:v>42082</c:v>
                </c:pt>
                <c:pt idx="70">
                  <c:v>42096</c:v>
                </c:pt>
                <c:pt idx="71">
                  <c:v>42109</c:v>
                </c:pt>
                <c:pt idx="72">
                  <c:v>42124</c:v>
                </c:pt>
                <c:pt idx="73">
                  <c:v>42138</c:v>
                </c:pt>
                <c:pt idx="74">
                  <c:v>42152</c:v>
                </c:pt>
                <c:pt idx="75">
                  <c:v>42166</c:v>
                </c:pt>
                <c:pt idx="76">
                  <c:v>42180</c:v>
                </c:pt>
                <c:pt idx="77">
                  <c:v>42193</c:v>
                </c:pt>
                <c:pt idx="78">
                  <c:v>42207</c:v>
                </c:pt>
                <c:pt idx="79">
                  <c:v>42221</c:v>
                </c:pt>
                <c:pt idx="80">
                  <c:v>42235</c:v>
                </c:pt>
                <c:pt idx="81">
                  <c:v>42249</c:v>
                </c:pt>
                <c:pt idx="82">
                  <c:v>42263</c:v>
                </c:pt>
                <c:pt idx="83">
                  <c:v>42277</c:v>
                </c:pt>
                <c:pt idx="84">
                  <c:v>42291</c:v>
                </c:pt>
                <c:pt idx="85">
                  <c:v>42305</c:v>
                </c:pt>
                <c:pt idx="86">
                  <c:v>42319</c:v>
                </c:pt>
                <c:pt idx="87">
                  <c:v>42333</c:v>
                </c:pt>
                <c:pt idx="88">
                  <c:v>42347</c:v>
                </c:pt>
                <c:pt idx="89">
                  <c:v>42359</c:v>
                </c:pt>
                <c:pt idx="90">
                  <c:v>42375</c:v>
                </c:pt>
                <c:pt idx="91">
                  <c:v>42390</c:v>
                </c:pt>
                <c:pt idx="92">
                  <c:v>42404</c:v>
                </c:pt>
                <c:pt idx="93">
                  <c:v>42417</c:v>
                </c:pt>
                <c:pt idx="94">
                  <c:v>42431</c:v>
                </c:pt>
                <c:pt idx="95">
                  <c:v>42446</c:v>
                </c:pt>
                <c:pt idx="96">
                  <c:v>42459</c:v>
                </c:pt>
                <c:pt idx="97">
                  <c:v>42474</c:v>
                </c:pt>
                <c:pt idx="98">
                  <c:v>42488</c:v>
                </c:pt>
                <c:pt idx="99">
                  <c:v>42503</c:v>
                </c:pt>
                <c:pt idx="100">
                  <c:v>42516</c:v>
                </c:pt>
                <c:pt idx="101">
                  <c:v>42531</c:v>
                </c:pt>
                <c:pt idx="102">
                  <c:v>42544</c:v>
                </c:pt>
                <c:pt idx="103">
                  <c:v>42559</c:v>
                </c:pt>
                <c:pt idx="104">
                  <c:v>42571</c:v>
                </c:pt>
                <c:pt idx="105">
                  <c:v>42585</c:v>
                </c:pt>
                <c:pt idx="106">
                  <c:v>42600</c:v>
                </c:pt>
                <c:pt idx="107">
                  <c:v>42613</c:v>
                </c:pt>
              </c:numCache>
            </c:numRef>
          </c:cat>
          <c:val>
            <c:numRef>
              <c:f>Sheet1!$B$2:$B$109</c:f>
              <c:numCache>
                <c:formatCode>0.000_)</c:formatCode>
                <c:ptCount val="108"/>
                <c:pt idx="0">
                  <c:v>18.111201941287021</c:v>
                </c:pt>
                <c:pt idx="1">
                  <c:v>14.420439412316028</c:v>
                </c:pt>
                <c:pt idx="2">
                  <c:v>13.097643178549376</c:v>
                </c:pt>
                <c:pt idx="3">
                  <c:v>12.939262960201603</c:v>
                </c:pt>
                <c:pt idx="4">
                  <c:v>10.015981547752901</c:v>
                </c:pt>
                <c:pt idx="5">
                  <c:v>9.6668197836921479</c:v>
                </c:pt>
                <c:pt idx="6">
                  <c:v>9.6898305154477669</c:v>
                </c:pt>
                <c:pt idx="7">
                  <c:v>9.687821942609304</c:v>
                </c:pt>
                <c:pt idx="8">
                  <c:v>9.8437398571070958</c:v>
                </c:pt>
                <c:pt idx="9">
                  <c:v>9.8443646979490751</c:v>
                </c:pt>
                <c:pt idx="10">
                  <c:v>9.9204318847502861</c:v>
                </c:pt>
                <c:pt idx="11">
                  <c:v>9.9357909224724068</c:v>
                </c:pt>
                <c:pt idx="12" formatCode="_-* #,##0.000_-;\-* #,##0.000_-;_-* &quot;-&quot;??_-;_-@_-">
                  <c:v>9.7824184603775564</c:v>
                </c:pt>
                <c:pt idx="13" formatCode="_-* #,##0.000_-;\-* #,##0.000_-;_-* &quot;-&quot;??_-;_-@_-">
                  <c:v>9.7100000000000009</c:v>
                </c:pt>
                <c:pt idx="14" formatCode="_-* #,##0.000_-;\-* #,##0.000_-;_-* &quot;-&quot;??_-;_-@_-">
                  <c:v>9.7100000000000009</c:v>
                </c:pt>
                <c:pt idx="15" formatCode="_-* #,##0.000_-;\-* #,##0.000_-;_-* &quot;-&quot;??_-;_-@_-">
                  <c:v>9.5570000000000004</c:v>
                </c:pt>
                <c:pt idx="16" formatCode="_-* #,##0.000_-;\-* #,##0.000_-;_-* &quot;-&quot;??_-;_-@_-">
                  <c:v>9.1359999999999992</c:v>
                </c:pt>
                <c:pt idx="17" formatCode="_-* #,##0.000_-;\-* #,##0.000_-;_-* &quot;-&quot;??_-;_-@_-">
                  <c:v>9.5619999999999994</c:v>
                </c:pt>
                <c:pt idx="18" formatCode="_-* #,##0.000_-;\-* #,##0.000_-;_-* &quot;-&quot;??_-;_-@_-">
                  <c:v>9.3059999999999992</c:v>
                </c:pt>
                <c:pt idx="19" formatCode="_-* #,##0.000_-;\-* #,##0.000_-;_-* &quot;-&quot;??_-;_-@_-">
                  <c:v>10.853</c:v>
                </c:pt>
                <c:pt idx="20" formatCode="_-* #,##0.000_-;\-* #,##0.000_-;_-* &quot;-&quot;??_-;_-@_-">
                  <c:v>11.231999999999999</c:v>
                </c:pt>
                <c:pt idx="21" formatCode="_-* #,##0.000_-;\-* #,##0.000_-;_-* &quot;-&quot;??_-;_-@_-">
                  <c:v>9.31</c:v>
                </c:pt>
                <c:pt idx="22" formatCode="_-* #,##0.000_-;\-* #,##0.000_-;_-* &quot;-&quot;??_-;_-@_-">
                  <c:v>9.3640000000000008</c:v>
                </c:pt>
                <c:pt idx="23" formatCode="_-* #,##0.000_-;\-* #,##0.000_-;_-* &quot;-&quot;??_-;_-@_-">
                  <c:v>9.8140000000000001</c:v>
                </c:pt>
                <c:pt idx="24" formatCode="_-* #,##0.000_-;\-* #,##0.000_-;_-* &quot;-&quot;??_-;_-@_-">
                  <c:v>10.420213136715084</c:v>
                </c:pt>
                <c:pt idx="25" formatCode="_-* #,##0.000_-;\-* #,##0.000_-;_-* &quot;-&quot;??_-;_-@_-">
                  <c:v>10.030654713265562</c:v>
                </c:pt>
                <c:pt idx="26" formatCode="_-* #,##0.000_-;\-* #,##0.000_-;_-* &quot;-&quot;??_-;_-@_-">
                  <c:v>9.8545604150075619</c:v>
                </c:pt>
                <c:pt idx="27" formatCode="_-* #,##0.000_-;\-* #,##0.000_-;_-* &quot;-&quot;??_-;_-@_-">
                  <c:v>9.84553943240285</c:v>
                </c:pt>
                <c:pt idx="28" formatCode="_-* #,##0.000_-;\-* #,##0.000_-;_-* &quot;-&quot;??_-;_-@_-">
                  <c:v>12.018891843814439</c:v>
                </c:pt>
                <c:pt idx="29" formatCode="_-* #,##0.000_-;\-* #,##0.000_-;_-* &quot;-&quot;??_-;_-@_-">
                  <c:v>9.7869255982137471</c:v>
                </c:pt>
                <c:pt idx="30" formatCode="_-* #,##0.000_-;\-* #,##0.000_-;_-* &quot;-&quot;??_-;_-@_-">
                  <c:v>10.152772764424366</c:v>
                </c:pt>
                <c:pt idx="31" formatCode="_-* #,##0.000_-;\-* #,##0.000_-;_-* &quot;-&quot;??_-;_-@_-">
                  <c:v>10.198044638841907</c:v>
                </c:pt>
                <c:pt idx="32" formatCode="_-* #,##0.000_-;\-* #,##0.000_-;_-* &quot;-&quot;??_-;_-@_-">
                  <c:v>9.7914329672273315</c:v>
                </c:pt>
                <c:pt idx="33" formatCode="_-* #,##0.000_-;\-* #,##0.000_-;_-* &quot;-&quot;??_-;_-@_-">
                  <c:v>10.739694737753357</c:v>
                </c:pt>
                <c:pt idx="34" formatCode="_-* #,##0.000_-;\-* #,##0.000_-;_-* &quot;-&quot;??_-;_-@_-">
                  <c:v>11.05349858343172</c:v>
                </c:pt>
                <c:pt idx="35" formatCode="_-* #,##0.000_-;\-* #,##0.000_-;_-* &quot;-&quot;??_-;_-@_-">
                  <c:v>10.797817614995896</c:v>
                </c:pt>
                <c:pt idx="36" formatCode="_-* #,##0.000_-;\-* #,##0.000_-;_-* &quot;-&quot;??_-;_-@_-">
                  <c:v>8.7741628790861004</c:v>
                </c:pt>
                <c:pt idx="37" formatCode="_-* #,##0.000_-;\-* #,##0.000_-;_-* &quot;-&quot;??_-;_-@_-">
                  <c:v>9.8004483988433755</c:v>
                </c:pt>
                <c:pt idx="38" formatCode="_-* #,##0.000_-;\-* #,##0.000_-;_-* &quot;-&quot;??_-;_-@_-">
                  <c:v>8.8856183775147599</c:v>
                </c:pt>
                <c:pt idx="39" formatCode="_-* #,##0.000_-;\-* #,##0.000_-;_-* &quot;-&quot;??_-;_-@_-">
                  <c:v>8.7558977838344312</c:v>
                </c:pt>
                <c:pt idx="40" formatCode="_-* #,##0.000_-;\-* #,##0.000_-;_-* &quot;-&quot;??_-;_-@_-">
                  <c:v>9.2656358700120123</c:v>
                </c:pt>
                <c:pt idx="41" formatCode="_-* #,##0.000_-;\-* #,##0.000_-;_-* &quot;-&quot;??_-;_-@_-">
                  <c:v>9.5573560056604556</c:v>
                </c:pt>
                <c:pt idx="42" formatCode="_-* #,##0.000_-;\-* #,##0.000_-;_-* &quot;-&quot;??_-;_-@_-">
                  <c:v>9.7553804872886563</c:v>
                </c:pt>
                <c:pt idx="43" formatCode="_-* #,##0.000_-;\-* #,##0.000_-;_-* &quot;-&quot;??_-;_-@_-">
                  <c:v>10.09847718179666</c:v>
                </c:pt>
                <c:pt idx="44" formatCode="_-* #,##0.000_-;\-* #,##0.000_-;_-* &quot;-&quot;??_-;_-@_-">
                  <c:v>10.09847718179666</c:v>
                </c:pt>
                <c:pt idx="45" formatCode="_-* #,##0.000_-;\-* #,##0.000_-;_-* &quot;-&quot;??_-;_-@_-">
                  <c:v>11.090084584227977</c:v>
                </c:pt>
                <c:pt idx="46" formatCode="_-* #,##0.000_-;\-* #,##0.000_-;_-* &quot;-&quot;??_-;_-@_-">
                  <c:v>9.5483655028445682</c:v>
                </c:pt>
                <c:pt idx="47" formatCode="_-* #,##0.000_-;\-* #,##0.000_-;_-* &quot;-&quot;??_-;_-@_-">
                  <c:v>9.9707882105307242</c:v>
                </c:pt>
                <c:pt idx="48" formatCode="_-* #,##0.000_-;\-* #,##0.000_-;_-* &quot;-&quot;??_-;_-@_-">
                  <c:v>10.261464322190971</c:v>
                </c:pt>
                <c:pt idx="49" formatCode="_-* #,##0.000_-;\-* #,##0.000_-;_-* &quot;-&quot;??_-;_-@_-">
                  <c:v>9.4046427319323112</c:v>
                </c:pt>
                <c:pt idx="50" formatCode="_-* #,##0.000_-;\-* #,##0.000_-;_-* &quot;-&quot;??_-;_-@_-">
                  <c:v>9.5169060006315309</c:v>
                </c:pt>
                <c:pt idx="51" formatCode="_-* #,##0.000_-;\-* #,##0.000_-;_-* &quot;-&quot;??_-;_-@_-">
                  <c:v>9.400155192292047</c:v>
                </c:pt>
                <c:pt idx="52" formatCode="_-* #,##0.000_-;\-* #,##0.000_-;_-* &quot;-&quot;??_-;_-@_-">
                  <c:v>9.827500243427977</c:v>
                </c:pt>
                <c:pt idx="53" formatCode="_-* #,##0.000_-;\-* #,##0.000_-;_-* &quot;-&quot;??_-;_-@_-">
                  <c:v>10.665700426588799</c:v>
                </c:pt>
                <c:pt idx="54" formatCode="_-* #,##0.000_-;\-* #,##0.000_-;_-* &quot;-&quot;??_-;_-@_-">
                  <c:v>10.9712351037807</c:v>
                </c:pt>
                <c:pt idx="55" formatCode="_-* #,##0.000_-;\-* #,##0.000_-;_-* &quot;-&quot;??_-;_-@_-">
                  <c:v>10.402055969550016</c:v>
                </c:pt>
                <c:pt idx="56" formatCode="_-* #,##0.000_-;\-* #,##0.000_-;_-* &quot;-&quot;??_-;_-@_-">
                  <c:v>10.829737488683477</c:v>
                </c:pt>
                <c:pt idx="57" formatCode="_-* #,##0.000_-;\-* #,##0.000_-;_-* &quot;-&quot;??_-;_-@_-">
                  <c:v>11.401674362231319</c:v>
                </c:pt>
                <c:pt idx="58" formatCode="_-* #,##0.000_-;\-* #,##0.000_-;_-* &quot;-&quot;??_-;_-@_-">
                  <c:v>10.529234519935482</c:v>
                </c:pt>
                <c:pt idx="59" formatCode="_-* #,##0.000_-;\-* #,##0.000_-;_-* &quot;-&quot;??_-;_-@_-">
                  <c:v>11.227416269983891</c:v>
                </c:pt>
                <c:pt idx="60" formatCode="_-* #,##0.000_-;\-* #,##0.000_-;_-* &quot;-&quot;??_-;_-@_-">
                  <c:v>10.515599495112182</c:v>
                </c:pt>
                <c:pt idx="61" formatCode="_-* #,##0.000_-;\-* #,##0.000_-;_-* &quot;-&quot;??_-;_-@_-">
                  <c:v>11.861880786471811</c:v>
                </c:pt>
                <c:pt idx="62" formatCode="_-* #,##0.000_-;\-* #,##0.000_-;_-* &quot;-&quot;??_-;_-@_-">
                  <c:v>10.099670329670333</c:v>
                </c:pt>
                <c:pt idx="63" formatCode="_-* #,##0.000_-;\-* #,##0.000_-;_-* &quot;-&quot;??_-;_-@_-">
                  <c:v>11.820365065490822</c:v>
                </c:pt>
                <c:pt idx="64" formatCode="_-* #,##0.000_-;\-* #,##0.000_-;_-* &quot;-&quot;??_-;_-@_-">
                  <c:v>11.112958481563329</c:v>
                </c:pt>
                <c:pt idx="65" formatCode="_-* #,##0.000_-;\-* #,##0.000_-;_-* &quot;-&quot;??_-;_-@_-">
                  <c:v>11.898799816638551</c:v>
                </c:pt>
                <c:pt idx="66" formatCode="_-* #,##0.000_-;\-* #,##0.000_-;_-* &quot;-&quot;??_-;_-@_-">
                  <c:v>12.005026856518231</c:v>
                </c:pt>
                <c:pt idx="67" formatCode="_-* #,##0.000_-;\-* #,##0.000_-;_-* &quot;-&quot;??_-;_-@_-">
                  <c:v>12.496</c:v>
                </c:pt>
                <c:pt idx="68" formatCode="_-* #,##0.000_-;\-* #,##0.000_-;_-* &quot;-&quot;??_-;_-@_-">
                  <c:v>12.3986998403266</c:v>
                </c:pt>
                <c:pt idx="69" formatCode="_-* #,##0.000_-;\-* #,##0.000_-;_-* &quot;-&quot;??_-;_-@_-">
                  <c:v>14.161003562974539</c:v>
                </c:pt>
                <c:pt idx="70" formatCode="_-* #,##0.000_-;\-* #,##0.000_-;_-* &quot;-&quot;??_-;_-@_-">
                  <c:v>14.166</c:v>
                </c:pt>
                <c:pt idx="71">
                  <c:v>14.194000000000001</c:v>
                </c:pt>
                <c:pt idx="72" formatCode="_-* #,##0.000_-;\-* #,##0.000_-;_-* &quot;-&quot;??_-;_-@_-">
                  <c:v>14.231999999999999</c:v>
                </c:pt>
                <c:pt idx="73">
                  <c:v>14.128</c:v>
                </c:pt>
                <c:pt idx="74">
                  <c:v>13.763999999999999</c:v>
                </c:pt>
                <c:pt idx="75">
                  <c:v>13.622999999999999</c:v>
                </c:pt>
                <c:pt idx="76">
                  <c:v>14.071</c:v>
                </c:pt>
                <c:pt idx="77">
                  <c:v>12.875</c:v>
                </c:pt>
                <c:pt idx="78" formatCode="_-* #,##0.000_-;\-* #,##0.000_-;_-* &quot;-&quot;??_-;_-@_-">
                  <c:v>13.622</c:v>
                </c:pt>
                <c:pt idx="79">
                  <c:v>14.24</c:v>
                </c:pt>
                <c:pt idx="80">
                  <c:v>14.884</c:v>
                </c:pt>
                <c:pt idx="81">
                  <c:v>16.181999999999999</c:v>
                </c:pt>
                <c:pt idx="82">
                  <c:v>16.303999999999998</c:v>
                </c:pt>
                <c:pt idx="83">
                  <c:v>17.016999999999999</c:v>
                </c:pt>
                <c:pt idx="84" formatCode="_-* #,##0.000_-;\-* #,##0.000_-;_-* &quot;-&quot;??_-;_-@_-">
                  <c:v>18.488</c:v>
                </c:pt>
                <c:pt idx="85" formatCode="_-* #,##0.000_-;\-* #,##0.000_-;_-* &quot;-&quot;??_-;_-@_-">
                  <c:v>18.613</c:v>
                </c:pt>
                <c:pt idx="86" formatCode="_-* #,##0.000_-;\-* #,##0.000_-;_-* &quot;-&quot;??_-;_-@_-">
                  <c:v>18.457999999999998</c:v>
                </c:pt>
                <c:pt idx="87" formatCode="_-* #,##0.000_-;\-* #,##0.000_-;_-* &quot;-&quot;??_-;_-@_-">
                  <c:v>17.802</c:v>
                </c:pt>
                <c:pt idx="88" formatCode="_-* #,##0.000_-;\-* #,##0.000_-;_-* &quot;-&quot;??_-;_-@_-">
                  <c:v>17.2</c:v>
                </c:pt>
                <c:pt idx="89" formatCode="_-* #,##0.000_-;\-* #,##0.000_-;_-* &quot;-&quot;??_-;_-@_-">
                  <c:v>17.247</c:v>
                </c:pt>
                <c:pt idx="90" formatCode="_-* #,##0.000_-;\-* #,##0.000_-;_-* &quot;-&quot;??_-;_-@_-">
                  <c:v>17.956</c:v>
                </c:pt>
                <c:pt idx="91" formatCode="_-* #,##0.000_-;\-* #,##0.000_-;_-* &quot;-&quot;??_-;_-@_-">
                  <c:v>18.288</c:v>
                </c:pt>
                <c:pt idx="92" formatCode="_-* #,##0.000_-;\-* #,##0.000_-;_-* &quot;-&quot;??_-;_-@_-">
                  <c:v>18.792999999999999</c:v>
                </c:pt>
                <c:pt idx="93" formatCode="_-* #,##0.000_-;\-* #,##0.000_-;_-* &quot;-&quot;??_-;_-@_-">
                  <c:v>20.992999999999999</c:v>
                </c:pt>
                <c:pt idx="94" formatCode="_-* #,##0.000_-;\-* #,##0.000_-;_-* &quot;-&quot;??_-;_-@_-">
                  <c:v>18.417000000000002</c:v>
                </c:pt>
                <c:pt idx="95" formatCode="_-* #,##0.000_-;\-* #,##0.000_-;_-* &quot;-&quot;??_-;_-@_-">
                  <c:v>15.861000000000001</c:v>
                </c:pt>
                <c:pt idx="96" formatCode="_-* #,##0.000_-;\-* #,##0.000_-;_-* &quot;-&quot;??_-;_-@_-">
                  <c:v>15.558</c:v>
                </c:pt>
                <c:pt idx="97" formatCode="_-* #,##0.000_-;\-* #,##0.000_-;_-* &quot;-&quot;??_-;_-@_-">
                  <c:v>15.041</c:v>
                </c:pt>
                <c:pt idx="98" formatCode="_-* #,##0.000_-;\-* #,##0.000_-;_-* &quot;-&quot;??_-;_-@_-">
                  <c:v>14.85</c:v>
                </c:pt>
                <c:pt idx="99" formatCode="_-* #,##0.000_-;\-* #,##0.000_-;_-* &quot;-&quot;??_-;_-@_-">
                  <c:v>14.759</c:v>
                </c:pt>
                <c:pt idx="100" formatCode="_-* #,##0.000_-;\-* #,##0.000_-;_-* &quot;-&quot;??_-;_-@_-">
                  <c:v>14.778</c:v>
                </c:pt>
                <c:pt idx="101" formatCode="_-* #,##0.000_-;\-* #,##0.000_-;_-* &quot;-&quot;??_-;_-@_-">
                  <c:v>15.06</c:v>
                </c:pt>
                <c:pt idx="102" formatCode="_-* #,##0.000_-;\-* #,##0.000_-;_-* &quot;-&quot;??_-;_-@_-">
                  <c:v>15.285</c:v>
                </c:pt>
                <c:pt idx="103" formatCode="_-* #,##0.000_-;\-* #,##0.000_-;_-* &quot;-&quot;??_-;_-@_-">
                  <c:v>15.64</c:v>
                </c:pt>
                <c:pt idx="104" formatCode="_-* #,##0.000_-;\-* #,##0.000_-;_-* &quot;-&quot;??_-;_-@_-">
                  <c:v>15.784000000000001</c:v>
                </c:pt>
                <c:pt idx="105" formatCode="_-* #,##0.000_-;\-* #,##0.000_-;_-* &quot;-&quot;??_-;_-@_-">
                  <c:v>15.683</c:v>
                </c:pt>
                <c:pt idx="106" formatCode="_-* #,##0.000_-;\-* #,##0.000_-;_-* &quot;-&quot;??_-;_-@_-">
                  <c:v>14.955</c:v>
                </c:pt>
                <c:pt idx="107" formatCode="_-* #,##0.000_-;\-* #,##0.000_-;_-* &quot;-&quot;??_-;_-@_-">
                  <c:v>14.917</c:v>
                </c:pt>
              </c:numCache>
            </c:numRef>
          </c:val>
          <c:smooth val="0"/>
          <c:extLst>
            <c:ext xmlns:c16="http://schemas.microsoft.com/office/drawing/2014/chart" uri="{C3380CC4-5D6E-409C-BE32-E72D297353CC}">
              <c16:uniqueId val="{00000000-77A6-4FEE-B80A-01F0B2F21AD9}"/>
            </c:ext>
          </c:extLst>
        </c:ser>
        <c:ser>
          <c:idx val="1"/>
          <c:order val="1"/>
          <c:tx>
            <c:strRef>
              <c:f>Sheet1!$C$1</c:f>
              <c:strCache>
                <c:ptCount val="1"/>
                <c:pt idx="0">
                  <c:v> 182 </c:v>
                </c:pt>
              </c:strCache>
            </c:strRef>
          </c:tx>
          <c:marker>
            <c:symbol val="none"/>
          </c:marker>
          <c:cat>
            <c:numRef>
              <c:f>Sheet1!$A$2:$A$109</c:f>
              <c:numCache>
                <c:formatCode>d\-mmm\-yy</c:formatCode>
                <c:ptCount val="108"/>
                <c:pt idx="0">
                  <c:v>41115</c:v>
                </c:pt>
                <c:pt idx="1">
                  <c:v>41129</c:v>
                </c:pt>
                <c:pt idx="2">
                  <c:v>41143</c:v>
                </c:pt>
                <c:pt idx="3">
                  <c:v>41157</c:v>
                </c:pt>
                <c:pt idx="4">
                  <c:v>41171</c:v>
                </c:pt>
                <c:pt idx="5">
                  <c:v>41186</c:v>
                </c:pt>
                <c:pt idx="6">
                  <c:v>41199</c:v>
                </c:pt>
                <c:pt idx="7">
                  <c:v>41213</c:v>
                </c:pt>
                <c:pt idx="8">
                  <c:v>41227</c:v>
                </c:pt>
                <c:pt idx="9">
                  <c:v>41241</c:v>
                </c:pt>
                <c:pt idx="10">
                  <c:v>41255</c:v>
                </c:pt>
                <c:pt idx="11">
                  <c:v>41270</c:v>
                </c:pt>
                <c:pt idx="12">
                  <c:v>41283</c:v>
                </c:pt>
                <c:pt idx="13">
                  <c:v>41297</c:v>
                </c:pt>
                <c:pt idx="14">
                  <c:v>41311</c:v>
                </c:pt>
                <c:pt idx="15">
                  <c:v>41325</c:v>
                </c:pt>
                <c:pt idx="16">
                  <c:v>41339</c:v>
                </c:pt>
                <c:pt idx="17">
                  <c:v>41353</c:v>
                </c:pt>
                <c:pt idx="18">
                  <c:v>41367</c:v>
                </c:pt>
                <c:pt idx="19">
                  <c:v>41381</c:v>
                </c:pt>
                <c:pt idx="20">
                  <c:v>41396</c:v>
                </c:pt>
                <c:pt idx="21">
                  <c:v>41409</c:v>
                </c:pt>
                <c:pt idx="22">
                  <c:v>41423</c:v>
                </c:pt>
                <c:pt idx="23">
                  <c:v>41437</c:v>
                </c:pt>
                <c:pt idx="24">
                  <c:v>41451</c:v>
                </c:pt>
                <c:pt idx="25">
                  <c:v>41465</c:v>
                </c:pt>
                <c:pt idx="26">
                  <c:v>41479</c:v>
                </c:pt>
                <c:pt idx="27">
                  <c:v>41493</c:v>
                </c:pt>
                <c:pt idx="28">
                  <c:v>41507</c:v>
                </c:pt>
                <c:pt idx="29">
                  <c:v>41521</c:v>
                </c:pt>
                <c:pt idx="30">
                  <c:v>41535</c:v>
                </c:pt>
                <c:pt idx="31">
                  <c:v>41549</c:v>
                </c:pt>
                <c:pt idx="32">
                  <c:v>41563</c:v>
                </c:pt>
                <c:pt idx="33">
                  <c:v>41577</c:v>
                </c:pt>
                <c:pt idx="34">
                  <c:v>41591</c:v>
                </c:pt>
                <c:pt idx="35">
                  <c:v>41605</c:v>
                </c:pt>
                <c:pt idx="36">
                  <c:v>41619</c:v>
                </c:pt>
                <c:pt idx="37">
                  <c:v>41632</c:v>
                </c:pt>
                <c:pt idx="38">
                  <c:v>41647</c:v>
                </c:pt>
                <c:pt idx="39">
                  <c:v>41661</c:v>
                </c:pt>
                <c:pt idx="40">
                  <c:v>41675</c:v>
                </c:pt>
                <c:pt idx="41">
                  <c:v>41689</c:v>
                </c:pt>
                <c:pt idx="42">
                  <c:v>41703</c:v>
                </c:pt>
                <c:pt idx="43">
                  <c:v>41717</c:v>
                </c:pt>
                <c:pt idx="44">
                  <c:v>41731</c:v>
                </c:pt>
                <c:pt idx="45">
                  <c:v>41745</c:v>
                </c:pt>
                <c:pt idx="46">
                  <c:v>41759</c:v>
                </c:pt>
                <c:pt idx="47">
                  <c:v>41773</c:v>
                </c:pt>
                <c:pt idx="48">
                  <c:v>41787</c:v>
                </c:pt>
                <c:pt idx="49">
                  <c:v>41801</c:v>
                </c:pt>
                <c:pt idx="50">
                  <c:v>41815</c:v>
                </c:pt>
                <c:pt idx="51">
                  <c:v>41829</c:v>
                </c:pt>
                <c:pt idx="52">
                  <c:v>41843</c:v>
                </c:pt>
                <c:pt idx="53">
                  <c:v>41857</c:v>
                </c:pt>
                <c:pt idx="54">
                  <c:v>41871</c:v>
                </c:pt>
                <c:pt idx="55">
                  <c:v>41885</c:v>
                </c:pt>
                <c:pt idx="56">
                  <c:v>41899</c:v>
                </c:pt>
                <c:pt idx="57">
                  <c:v>41913</c:v>
                </c:pt>
                <c:pt idx="58">
                  <c:v>41927</c:v>
                </c:pt>
                <c:pt idx="59">
                  <c:v>41941</c:v>
                </c:pt>
                <c:pt idx="60">
                  <c:v>41957</c:v>
                </c:pt>
                <c:pt idx="61">
                  <c:v>41970</c:v>
                </c:pt>
                <c:pt idx="62">
                  <c:v>41984</c:v>
                </c:pt>
                <c:pt idx="63">
                  <c:v>41997</c:v>
                </c:pt>
                <c:pt idx="64">
                  <c:v>42012</c:v>
                </c:pt>
                <c:pt idx="65">
                  <c:v>42026</c:v>
                </c:pt>
                <c:pt idx="66">
                  <c:v>42040</c:v>
                </c:pt>
                <c:pt idx="67">
                  <c:v>42054</c:v>
                </c:pt>
                <c:pt idx="68">
                  <c:v>42068</c:v>
                </c:pt>
                <c:pt idx="69">
                  <c:v>42082</c:v>
                </c:pt>
                <c:pt idx="70">
                  <c:v>42096</c:v>
                </c:pt>
                <c:pt idx="71">
                  <c:v>42109</c:v>
                </c:pt>
                <c:pt idx="72">
                  <c:v>42124</c:v>
                </c:pt>
                <c:pt idx="73">
                  <c:v>42138</c:v>
                </c:pt>
                <c:pt idx="74">
                  <c:v>42152</c:v>
                </c:pt>
                <c:pt idx="75">
                  <c:v>42166</c:v>
                </c:pt>
                <c:pt idx="76">
                  <c:v>42180</c:v>
                </c:pt>
                <c:pt idx="77">
                  <c:v>42193</c:v>
                </c:pt>
                <c:pt idx="78">
                  <c:v>42207</c:v>
                </c:pt>
                <c:pt idx="79">
                  <c:v>42221</c:v>
                </c:pt>
                <c:pt idx="80">
                  <c:v>42235</c:v>
                </c:pt>
                <c:pt idx="81">
                  <c:v>42249</c:v>
                </c:pt>
                <c:pt idx="82">
                  <c:v>42263</c:v>
                </c:pt>
                <c:pt idx="83">
                  <c:v>42277</c:v>
                </c:pt>
                <c:pt idx="84">
                  <c:v>42291</c:v>
                </c:pt>
                <c:pt idx="85">
                  <c:v>42305</c:v>
                </c:pt>
                <c:pt idx="86">
                  <c:v>42319</c:v>
                </c:pt>
                <c:pt idx="87">
                  <c:v>42333</c:v>
                </c:pt>
                <c:pt idx="88">
                  <c:v>42347</c:v>
                </c:pt>
                <c:pt idx="89">
                  <c:v>42359</c:v>
                </c:pt>
                <c:pt idx="90">
                  <c:v>42375</c:v>
                </c:pt>
                <c:pt idx="91">
                  <c:v>42390</c:v>
                </c:pt>
                <c:pt idx="92">
                  <c:v>42404</c:v>
                </c:pt>
                <c:pt idx="93">
                  <c:v>42417</c:v>
                </c:pt>
                <c:pt idx="94">
                  <c:v>42431</c:v>
                </c:pt>
                <c:pt idx="95">
                  <c:v>42446</c:v>
                </c:pt>
                <c:pt idx="96">
                  <c:v>42459</c:v>
                </c:pt>
                <c:pt idx="97">
                  <c:v>42474</c:v>
                </c:pt>
                <c:pt idx="98">
                  <c:v>42488</c:v>
                </c:pt>
                <c:pt idx="99">
                  <c:v>42503</c:v>
                </c:pt>
                <c:pt idx="100">
                  <c:v>42516</c:v>
                </c:pt>
                <c:pt idx="101">
                  <c:v>42531</c:v>
                </c:pt>
                <c:pt idx="102">
                  <c:v>42544</c:v>
                </c:pt>
                <c:pt idx="103">
                  <c:v>42559</c:v>
                </c:pt>
                <c:pt idx="104">
                  <c:v>42571</c:v>
                </c:pt>
                <c:pt idx="105">
                  <c:v>42585</c:v>
                </c:pt>
                <c:pt idx="106">
                  <c:v>42600</c:v>
                </c:pt>
                <c:pt idx="107">
                  <c:v>42613</c:v>
                </c:pt>
              </c:numCache>
            </c:numRef>
          </c:cat>
          <c:val>
            <c:numRef>
              <c:f>Sheet1!$C$2:$C$109</c:f>
              <c:numCache>
                <c:formatCode>_-* #,##0.000_-;\-* #,##0.000_-;_-* "-"??_-;_-@_-</c:formatCode>
                <c:ptCount val="108"/>
                <c:pt idx="0">
                  <c:v>18.060223688553606</c:v>
                </c:pt>
                <c:pt idx="1">
                  <c:v>16.388567786276781</c:v>
                </c:pt>
                <c:pt idx="2">
                  <c:v>13.695260269788093</c:v>
                </c:pt>
                <c:pt idx="3">
                  <c:v>12.432159536648754</c:v>
                </c:pt>
                <c:pt idx="4">
                  <c:v>11.081142676617489</c:v>
                </c:pt>
                <c:pt idx="5">
                  <c:v>10.664489839027752</c:v>
                </c:pt>
                <c:pt idx="6">
                  <c:v>12.014528878799368</c:v>
                </c:pt>
                <c:pt idx="7">
                  <c:v>14.678381173495751</c:v>
                </c:pt>
                <c:pt idx="8">
                  <c:v>14.815354450413537</c:v>
                </c:pt>
                <c:pt idx="9">
                  <c:v>15.131667368074858</c:v>
                </c:pt>
                <c:pt idx="10">
                  <c:v>14.635726094221994</c:v>
                </c:pt>
                <c:pt idx="11">
                  <c:v>14.584061526918873</c:v>
                </c:pt>
                <c:pt idx="12">
                  <c:v>15.013195326351905</c:v>
                </c:pt>
                <c:pt idx="13">
                  <c:v>15.11961678469747</c:v>
                </c:pt>
                <c:pt idx="14">
                  <c:v>15.05</c:v>
                </c:pt>
                <c:pt idx="15">
                  <c:v>13.849</c:v>
                </c:pt>
                <c:pt idx="16">
                  <c:v>12.86</c:v>
                </c:pt>
                <c:pt idx="17">
                  <c:v>11.656000000000001</c:v>
                </c:pt>
                <c:pt idx="18">
                  <c:v>11.244999999999999</c:v>
                </c:pt>
                <c:pt idx="19">
                  <c:v>10.991</c:v>
                </c:pt>
                <c:pt idx="20">
                  <c:v>10.991</c:v>
                </c:pt>
                <c:pt idx="21">
                  <c:v>11.061999999999999</c:v>
                </c:pt>
                <c:pt idx="22">
                  <c:v>11.323</c:v>
                </c:pt>
                <c:pt idx="23">
                  <c:v>11.875999999999999</c:v>
                </c:pt>
                <c:pt idx="24">
                  <c:v>12.111287079748179</c:v>
                </c:pt>
                <c:pt idx="25">
                  <c:v>11.485523413311082</c:v>
                </c:pt>
                <c:pt idx="26">
                  <c:v>11.71956995242911</c:v>
                </c:pt>
                <c:pt idx="27">
                  <c:v>11.582362553461722</c:v>
                </c:pt>
                <c:pt idx="28">
                  <c:v>11.528022641880952</c:v>
                </c:pt>
                <c:pt idx="29">
                  <c:v>11.859402580461541</c:v>
                </c:pt>
                <c:pt idx="30">
                  <c:v>11.835683680961683</c:v>
                </c:pt>
                <c:pt idx="31">
                  <c:v>11.774049804745657</c:v>
                </c:pt>
                <c:pt idx="32">
                  <c:v>14.186676563224498</c:v>
                </c:pt>
                <c:pt idx="33">
                  <c:v>13.245679428580925</c:v>
                </c:pt>
                <c:pt idx="34">
                  <c:v>13.78405193493235</c:v>
                </c:pt>
                <c:pt idx="35">
                  <c:v>14.042462877632623</c:v>
                </c:pt>
                <c:pt idx="36">
                  <c:v>13.383551121685633</c:v>
                </c:pt>
                <c:pt idx="37">
                  <c:v>12.127950873349747</c:v>
                </c:pt>
                <c:pt idx="38">
                  <c:v>11.594180828040489</c:v>
                </c:pt>
                <c:pt idx="39">
                  <c:v>11.55873163068042</c:v>
                </c:pt>
                <c:pt idx="40">
                  <c:v>11.944853069585992</c:v>
                </c:pt>
                <c:pt idx="41">
                  <c:v>11.994744372133258</c:v>
                </c:pt>
                <c:pt idx="42">
                  <c:v>12.106526677530628</c:v>
                </c:pt>
                <c:pt idx="43">
                  <c:v>12.631992622105903</c:v>
                </c:pt>
                <c:pt idx="44">
                  <c:v>12.572094905820808</c:v>
                </c:pt>
                <c:pt idx="45">
                  <c:v>12.679945190600295</c:v>
                </c:pt>
                <c:pt idx="46">
                  <c:v>11.859402580461541</c:v>
                </c:pt>
                <c:pt idx="47">
                  <c:v>11.764572188222488</c:v>
                </c:pt>
                <c:pt idx="48">
                  <c:v>11.698262581441487</c:v>
                </c:pt>
                <c:pt idx="49">
                  <c:v>11.428895518429005</c:v>
                </c:pt>
                <c:pt idx="50">
                  <c:v>11.156000000000001</c:v>
                </c:pt>
                <c:pt idx="51">
                  <c:v>11.068903919721684</c:v>
                </c:pt>
                <c:pt idx="52">
                  <c:v>11.315768969952966</c:v>
                </c:pt>
                <c:pt idx="53">
                  <c:v>11.367597262441521</c:v>
                </c:pt>
                <c:pt idx="54">
                  <c:v>11.471362397042984</c:v>
                </c:pt>
                <c:pt idx="55">
                  <c:v>12.18034696805239</c:v>
                </c:pt>
                <c:pt idx="56">
                  <c:v>12.459616357751703</c:v>
                </c:pt>
                <c:pt idx="57">
                  <c:v>12.524211096603333</c:v>
                </c:pt>
                <c:pt idx="58">
                  <c:v>12.744729705177015</c:v>
                </c:pt>
                <c:pt idx="59">
                  <c:v>13.272272909484695</c:v>
                </c:pt>
                <c:pt idx="60">
                  <c:v>13.44651998623052</c:v>
                </c:pt>
                <c:pt idx="61">
                  <c:v>12.197026147722468</c:v>
                </c:pt>
                <c:pt idx="62">
                  <c:v>13.485296109088862</c:v>
                </c:pt>
                <c:pt idx="63">
                  <c:v>13.545923576548535</c:v>
                </c:pt>
                <c:pt idx="64">
                  <c:v>13.749987801590425</c:v>
                </c:pt>
                <c:pt idx="65">
                  <c:v>14.118</c:v>
                </c:pt>
                <c:pt idx="66">
                  <c:v>14.645570922217033</c:v>
                </c:pt>
                <c:pt idx="67">
                  <c:v>14.78353165813302</c:v>
                </c:pt>
                <c:pt idx="68">
                  <c:v>14.990939726855391</c:v>
                </c:pt>
                <c:pt idx="69">
                  <c:v>15.087427297389478</c:v>
                </c:pt>
                <c:pt idx="70">
                  <c:v>15.214</c:v>
                </c:pt>
                <c:pt idx="71">
                  <c:v>15.53</c:v>
                </c:pt>
                <c:pt idx="72">
                  <c:v>15.691000000000001</c:v>
                </c:pt>
                <c:pt idx="73">
                  <c:v>15.679</c:v>
                </c:pt>
                <c:pt idx="74">
                  <c:v>15.186999999999999</c:v>
                </c:pt>
                <c:pt idx="75">
                  <c:v>14.87</c:v>
                </c:pt>
                <c:pt idx="76">
                  <c:v>15.249000000000001</c:v>
                </c:pt>
                <c:pt idx="77">
                  <c:v>14.201000000000001</c:v>
                </c:pt>
                <c:pt idx="78">
                  <c:v>14.6</c:v>
                </c:pt>
                <c:pt idx="79">
                  <c:v>15.372</c:v>
                </c:pt>
                <c:pt idx="80">
                  <c:v>15.898</c:v>
                </c:pt>
                <c:pt idx="81">
                  <c:v>16.722000000000001</c:v>
                </c:pt>
                <c:pt idx="82">
                  <c:v>17.716999999999999</c:v>
                </c:pt>
                <c:pt idx="83">
                  <c:v>18.329000000000001</c:v>
                </c:pt>
                <c:pt idx="84">
                  <c:v>19.562999999999999</c:v>
                </c:pt>
                <c:pt idx="85">
                  <c:v>19.497</c:v>
                </c:pt>
                <c:pt idx="86">
                  <c:v>19.536999999999999</c:v>
                </c:pt>
                <c:pt idx="87">
                  <c:v>19.245000000000001</c:v>
                </c:pt>
                <c:pt idx="88">
                  <c:v>19.170999999999999</c:v>
                </c:pt>
                <c:pt idx="89">
                  <c:v>19.289000000000001</c:v>
                </c:pt>
                <c:pt idx="90">
                  <c:v>19.641999999999999</c:v>
                </c:pt>
                <c:pt idx="91">
                  <c:v>19.821000000000002</c:v>
                </c:pt>
                <c:pt idx="92">
                  <c:v>20.27</c:v>
                </c:pt>
                <c:pt idx="93">
                  <c:v>23.212</c:v>
                </c:pt>
                <c:pt idx="94">
                  <c:v>20.483000000000001</c:v>
                </c:pt>
                <c:pt idx="95">
                  <c:v>16.416</c:v>
                </c:pt>
                <c:pt idx="96">
                  <c:v>16.277000000000001</c:v>
                </c:pt>
                <c:pt idx="97">
                  <c:v>15.804</c:v>
                </c:pt>
                <c:pt idx="98">
                  <c:v>15.763999999999999</c:v>
                </c:pt>
                <c:pt idx="99">
                  <c:v>15.898999999999999</c:v>
                </c:pt>
                <c:pt idx="100">
                  <c:v>16.079000000000001</c:v>
                </c:pt>
                <c:pt idx="101">
                  <c:v>16.215</c:v>
                </c:pt>
                <c:pt idx="102">
                  <c:v>16.940999999999999</c:v>
                </c:pt>
                <c:pt idx="103">
                  <c:v>16.004000000000001</c:v>
                </c:pt>
                <c:pt idx="104">
                  <c:v>16.187000000000001</c:v>
                </c:pt>
                <c:pt idx="105">
                  <c:v>16.28</c:v>
                </c:pt>
                <c:pt idx="106">
                  <c:v>15.741</c:v>
                </c:pt>
                <c:pt idx="107">
                  <c:v>15.679</c:v>
                </c:pt>
              </c:numCache>
            </c:numRef>
          </c:val>
          <c:smooth val="0"/>
          <c:extLst>
            <c:ext xmlns:c16="http://schemas.microsoft.com/office/drawing/2014/chart" uri="{C3380CC4-5D6E-409C-BE32-E72D297353CC}">
              <c16:uniqueId val="{00000001-77A6-4FEE-B80A-01F0B2F21AD9}"/>
            </c:ext>
          </c:extLst>
        </c:ser>
        <c:ser>
          <c:idx val="2"/>
          <c:order val="2"/>
          <c:tx>
            <c:strRef>
              <c:f>Sheet1!$D$1</c:f>
              <c:strCache>
                <c:ptCount val="1"/>
                <c:pt idx="0">
                  <c:v> 364 </c:v>
                </c:pt>
              </c:strCache>
            </c:strRef>
          </c:tx>
          <c:marker>
            <c:symbol val="none"/>
          </c:marker>
          <c:cat>
            <c:numRef>
              <c:f>Sheet1!$A$2:$A$109</c:f>
              <c:numCache>
                <c:formatCode>d\-mmm\-yy</c:formatCode>
                <c:ptCount val="108"/>
                <c:pt idx="0">
                  <c:v>41115</c:v>
                </c:pt>
                <c:pt idx="1">
                  <c:v>41129</c:v>
                </c:pt>
                <c:pt idx="2">
                  <c:v>41143</c:v>
                </c:pt>
                <c:pt idx="3">
                  <c:v>41157</c:v>
                </c:pt>
                <c:pt idx="4">
                  <c:v>41171</c:v>
                </c:pt>
                <c:pt idx="5">
                  <c:v>41186</c:v>
                </c:pt>
                <c:pt idx="6">
                  <c:v>41199</c:v>
                </c:pt>
                <c:pt idx="7">
                  <c:v>41213</c:v>
                </c:pt>
                <c:pt idx="8">
                  <c:v>41227</c:v>
                </c:pt>
                <c:pt idx="9">
                  <c:v>41241</c:v>
                </c:pt>
                <c:pt idx="10">
                  <c:v>41255</c:v>
                </c:pt>
                <c:pt idx="11">
                  <c:v>41270</c:v>
                </c:pt>
                <c:pt idx="12">
                  <c:v>41283</c:v>
                </c:pt>
                <c:pt idx="13">
                  <c:v>41297</c:v>
                </c:pt>
                <c:pt idx="14">
                  <c:v>41311</c:v>
                </c:pt>
                <c:pt idx="15">
                  <c:v>41325</c:v>
                </c:pt>
                <c:pt idx="16">
                  <c:v>41339</c:v>
                </c:pt>
                <c:pt idx="17">
                  <c:v>41353</c:v>
                </c:pt>
                <c:pt idx="18">
                  <c:v>41367</c:v>
                </c:pt>
                <c:pt idx="19">
                  <c:v>41381</c:v>
                </c:pt>
                <c:pt idx="20">
                  <c:v>41396</c:v>
                </c:pt>
                <c:pt idx="21">
                  <c:v>41409</c:v>
                </c:pt>
                <c:pt idx="22">
                  <c:v>41423</c:v>
                </c:pt>
                <c:pt idx="23">
                  <c:v>41437</c:v>
                </c:pt>
                <c:pt idx="24">
                  <c:v>41451</c:v>
                </c:pt>
                <c:pt idx="25">
                  <c:v>41465</c:v>
                </c:pt>
                <c:pt idx="26">
                  <c:v>41479</c:v>
                </c:pt>
                <c:pt idx="27">
                  <c:v>41493</c:v>
                </c:pt>
                <c:pt idx="28">
                  <c:v>41507</c:v>
                </c:pt>
                <c:pt idx="29">
                  <c:v>41521</c:v>
                </c:pt>
                <c:pt idx="30">
                  <c:v>41535</c:v>
                </c:pt>
                <c:pt idx="31">
                  <c:v>41549</c:v>
                </c:pt>
                <c:pt idx="32">
                  <c:v>41563</c:v>
                </c:pt>
                <c:pt idx="33">
                  <c:v>41577</c:v>
                </c:pt>
                <c:pt idx="34">
                  <c:v>41591</c:v>
                </c:pt>
                <c:pt idx="35">
                  <c:v>41605</c:v>
                </c:pt>
                <c:pt idx="36">
                  <c:v>41619</c:v>
                </c:pt>
                <c:pt idx="37">
                  <c:v>41632</c:v>
                </c:pt>
                <c:pt idx="38">
                  <c:v>41647</c:v>
                </c:pt>
                <c:pt idx="39">
                  <c:v>41661</c:v>
                </c:pt>
                <c:pt idx="40">
                  <c:v>41675</c:v>
                </c:pt>
                <c:pt idx="41">
                  <c:v>41689</c:v>
                </c:pt>
                <c:pt idx="42">
                  <c:v>41703</c:v>
                </c:pt>
                <c:pt idx="43">
                  <c:v>41717</c:v>
                </c:pt>
                <c:pt idx="44">
                  <c:v>41731</c:v>
                </c:pt>
                <c:pt idx="45">
                  <c:v>41745</c:v>
                </c:pt>
                <c:pt idx="46">
                  <c:v>41759</c:v>
                </c:pt>
                <c:pt idx="47">
                  <c:v>41773</c:v>
                </c:pt>
                <c:pt idx="48">
                  <c:v>41787</c:v>
                </c:pt>
                <c:pt idx="49">
                  <c:v>41801</c:v>
                </c:pt>
                <c:pt idx="50">
                  <c:v>41815</c:v>
                </c:pt>
                <c:pt idx="51">
                  <c:v>41829</c:v>
                </c:pt>
                <c:pt idx="52">
                  <c:v>41843</c:v>
                </c:pt>
                <c:pt idx="53">
                  <c:v>41857</c:v>
                </c:pt>
                <c:pt idx="54">
                  <c:v>41871</c:v>
                </c:pt>
                <c:pt idx="55">
                  <c:v>41885</c:v>
                </c:pt>
                <c:pt idx="56">
                  <c:v>41899</c:v>
                </c:pt>
                <c:pt idx="57">
                  <c:v>41913</c:v>
                </c:pt>
                <c:pt idx="58">
                  <c:v>41927</c:v>
                </c:pt>
                <c:pt idx="59">
                  <c:v>41941</c:v>
                </c:pt>
                <c:pt idx="60">
                  <c:v>41957</c:v>
                </c:pt>
                <c:pt idx="61">
                  <c:v>41970</c:v>
                </c:pt>
                <c:pt idx="62">
                  <c:v>41984</c:v>
                </c:pt>
                <c:pt idx="63">
                  <c:v>41997</c:v>
                </c:pt>
                <c:pt idx="64">
                  <c:v>42012</c:v>
                </c:pt>
                <c:pt idx="65">
                  <c:v>42026</c:v>
                </c:pt>
                <c:pt idx="66">
                  <c:v>42040</c:v>
                </c:pt>
                <c:pt idx="67">
                  <c:v>42054</c:v>
                </c:pt>
                <c:pt idx="68">
                  <c:v>42068</c:v>
                </c:pt>
                <c:pt idx="69">
                  <c:v>42082</c:v>
                </c:pt>
                <c:pt idx="70">
                  <c:v>42096</c:v>
                </c:pt>
                <c:pt idx="71">
                  <c:v>42109</c:v>
                </c:pt>
                <c:pt idx="72">
                  <c:v>42124</c:v>
                </c:pt>
                <c:pt idx="73">
                  <c:v>42138</c:v>
                </c:pt>
                <c:pt idx="74">
                  <c:v>42152</c:v>
                </c:pt>
                <c:pt idx="75">
                  <c:v>42166</c:v>
                </c:pt>
                <c:pt idx="76">
                  <c:v>42180</c:v>
                </c:pt>
                <c:pt idx="77">
                  <c:v>42193</c:v>
                </c:pt>
                <c:pt idx="78">
                  <c:v>42207</c:v>
                </c:pt>
                <c:pt idx="79">
                  <c:v>42221</c:v>
                </c:pt>
                <c:pt idx="80">
                  <c:v>42235</c:v>
                </c:pt>
                <c:pt idx="81">
                  <c:v>42249</c:v>
                </c:pt>
                <c:pt idx="82">
                  <c:v>42263</c:v>
                </c:pt>
                <c:pt idx="83">
                  <c:v>42277</c:v>
                </c:pt>
                <c:pt idx="84">
                  <c:v>42291</c:v>
                </c:pt>
                <c:pt idx="85">
                  <c:v>42305</c:v>
                </c:pt>
                <c:pt idx="86">
                  <c:v>42319</c:v>
                </c:pt>
                <c:pt idx="87">
                  <c:v>42333</c:v>
                </c:pt>
                <c:pt idx="88">
                  <c:v>42347</c:v>
                </c:pt>
                <c:pt idx="89">
                  <c:v>42359</c:v>
                </c:pt>
                <c:pt idx="90">
                  <c:v>42375</c:v>
                </c:pt>
                <c:pt idx="91">
                  <c:v>42390</c:v>
                </c:pt>
                <c:pt idx="92">
                  <c:v>42404</c:v>
                </c:pt>
                <c:pt idx="93">
                  <c:v>42417</c:v>
                </c:pt>
                <c:pt idx="94">
                  <c:v>42431</c:v>
                </c:pt>
                <c:pt idx="95">
                  <c:v>42446</c:v>
                </c:pt>
                <c:pt idx="96">
                  <c:v>42459</c:v>
                </c:pt>
                <c:pt idx="97">
                  <c:v>42474</c:v>
                </c:pt>
                <c:pt idx="98">
                  <c:v>42488</c:v>
                </c:pt>
                <c:pt idx="99">
                  <c:v>42503</c:v>
                </c:pt>
                <c:pt idx="100">
                  <c:v>42516</c:v>
                </c:pt>
                <c:pt idx="101">
                  <c:v>42531</c:v>
                </c:pt>
                <c:pt idx="102">
                  <c:v>42544</c:v>
                </c:pt>
                <c:pt idx="103">
                  <c:v>42559</c:v>
                </c:pt>
                <c:pt idx="104">
                  <c:v>42571</c:v>
                </c:pt>
                <c:pt idx="105">
                  <c:v>42585</c:v>
                </c:pt>
                <c:pt idx="106">
                  <c:v>42600</c:v>
                </c:pt>
                <c:pt idx="107">
                  <c:v>42613</c:v>
                </c:pt>
              </c:numCache>
            </c:numRef>
          </c:cat>
          <c:val>
            <c:numRef>
              <c:f>Sheet1!$D$2:$D$109</c:f>
              <c:numCache>
                <c:formatCode>_-* #,##0.000_-;\-* #,##0.000_-;_-* "-"??_-;_-@_-</c:formatCode>
                <c:ptCount val="108"/>
                <c:pt idx="0">
                  <c:v>16.998117299306486</c:v>
                </c:pt>
                <c:pt idx="1">
                  <c:v>15.354944176494627</c:v>
                </c:pt>
                <c:pt idx="2">
                  <c:v>13.206155859069284</c:v>
                </c:pt>
                <c:pt idx="3">
                  <c:v>12.012962004637302</c:v>
                </c:pt>
                <c:pt idx="4">
                  <c:v>10.707812609495889</c:v>
                </c:pt>
                <c:pt idx="5">
                  <c:v>10.692250972056797</c:v>
                </c:pt>
                <c:pt idx="6">
                  <c:v>12.075674784065498</c:v>
                </c:pt>
                <c:pt idx="7">
                  <c:v>13.926471898284959</c:v>
                </c:pt>
                <c:pt idx="8">
                  <c:v>14.740370051282525</c:v>
                </c:pt>
                <c:pt idx="9">
                  <c:v>15.299751754956191</c:v>
                </c:pt>
                <c:pt idx="10">
                  <c:v>15.074050084768189</c:v>
                </c:pt>
                <c:pt idx="11">
                  <c:v>15.258844961651704</c:v>
                </c:pt>
                <c:pt idx="12">
                  <c:v>15.4669477909612</c:v>
                </c:pt>
                <c:pt idx="13">
                  <c:v>15.388154054901065</c:v>
                </c:pt>
                <c:pt idx="14">
                  <c:v>14.992000000000001</c:v>
                </c:pt>
                <c:pt idx="15">
                  <c:v>13.849</c:v>
                </c:pt>
                <c:pt idx="16">
                  <c:v>12.644</c:v>
                </c:pt>
                <c:pt idx="17">
                  <c:v>11.765000000000001</c:v>
                </c:pt>
                <c:pt idx="18">
                  <c:v>11.45</c:v>
                </c:pt>
                <c:pt idx="19">
                  <c:v>11.691000000000001</c:v>
                </c:pt>
                <c:pt idx="20">
                  <c:v>11.872</c:v>
                </c:pt>
                <c:pt idx="21">
                  <c:v>12.037000000000001</c:v>
                </c:pt>
                <c:pt idx="22">
                  <c:v>12.401</c:v>
                </c:pt>
                <c:pt idx="23">
                  <c:v>12.923999999999999</c:v>
                </c:pt>
                <c:pt idx="24">
                  <c:v>13.437147001601591</c:v>
                </c:pt>
                <c:pt idx="25">
                  <c:v>13.287716807934169</c:v>
                </c:pt>
                <c:pt idx="26">
                  <c:v>13.197733469266403</c:v>
                </c:pt>
                <c:pt idx="27">
                  <c:v>13.073277972500907</c:v>
                </c:pt>
                <c:pt idx="28">
                  <c:v>12.822633059541232</c:v>
                </c:pt>
                <c:pt idx="29">
                  <c:v>12.433531032146306</c:v>
                </c:pt>
                <c:pt idx="30">
                  <c:v>12.33983657619142</c:v>
                </c:pt>
                <c:pt idx="31">
                  <c:v>12.585800191528463</c:v>
                </c:pt>
                <c:pt idx="32">
                  <c:v>13.065588668867045</c:v>
                </c:pt>
                <c:pt idx="33">
                  <c:v>13.893191781270886</c:v>
                </c:pt>
                <c:pt idx="34">
                  <c:v>13.965239067384804</c:v>
                </c:pt>
                <c:pt idx="35">
                  <c:v>14.004942025669575</c:v>
                </c:pt>
                <c:pt idx="36">
                  <c:v>13.430697926952728</c:v>
                </c:pt>
                <c:pt idx="37">
                  <c:v>12.674814222679821</c:v>
                </c:pt>
                <c:pt idx="38">
                  <c:v>12.031999895115186</c:v>
                </c:pt>
                <c:pt idx="39">
                  <c:v>12.030615921527854</c:v>
                </c:pt>
                <c:pt idx="40">
                  <c:v>12.361094064470745</c:v>
                </c:pt>
                <c:pt idx="41">
                  <c:v>12.669723920218857</c:v>
                </c:pt>
                <c:pt idx="42">
                  <c:v>12.873694918846867</c:v>
                </c:pt>
                <c:pt idx="43">
                  <c:v>13.110585916511397</c:v>
                </c:pt>
                <c:pt idx="44">
                  <c:v>13.366247432746125</c:v>
                </c:pt>
                <c:pt idx="45">
                  <c:v>13.091223743285042</c:v>
                </c:pt>
                <c:pt idx="46">
                  <c:v>12.6468232418101</c:v>
                </c:pt>
                <c:pt idx="47">
                  <c:v>12.300632527154875</c:v>
                </c:pt>
                <c:pt idx="48">
                  <c:v>12.145349905414182</c:v>
                </c:pt>
                <c:pt idx="49">
                  <c:v>11.984209675588332</c:v>
                </c:pt>
                <c:pt idx="50">
                  <c:v>11.832000000000001</c:v>
                </c:pt>
                <c:pt idx="51">
                  <c:v>11.868675483523973</c:v>
                </c:pt>
                <c:pt idx="52">
                  <c:v>12.035774542098432</c:v>
                </c:pt>
                <c:pt idx="53">
                  <c:v>12.379067969447455</c:v>
                </c:pt>
                <c:pt idx="54">
                  <c:v>12.56674402616591</c:v>
                </c:pt>
                <c:pt idx="55">
                  <c:v>12.773</c:v>
                </c:pt>
                <c:pt idx="56">
                  <c:v>13.018194364177793</c:v>
                </c:pt>
                <c:pt idx="57">
                  <c:v>13.187458747702285</c:v>
                </c:pt>
                <c:pt idx="58">
                  <c:v>13.388152392850984</c:v>
                </c:pt>
                <c:pt idx="59">
                  <c:v>13.532679000830772</c:v>
                </c:pt>
                <c:pt idx="60">
                  <c:v>13.658147007762045</c:v>
                </c:pt>
                <c:pt idx="61">
                  <c:v>13.667212114512783</c:v>
                </c:pt>
                <c:pt idx="62">
                  <c:v>13.643904756968507</c:v>
                </c:pt>
                <c:pt idx="63">
                  <c:v>13.920321794951862</c:v>
                </c:pt>
                <c:pt idx="64">
                  <c:v>14.202999999999999</c:v>
                </c:pt>
                <c:pt idx="65">
                  <c:v>14.955</c:v>
                </c:pt>
                <c:pt idx="66">
                  <c:v>15.583331424280122</c:v>
                </c:pt>
                <c:pt idx="67">
                  <c:v>15.87868286001115</c:v>
                </c:pt>
                <c:pt idx="68">
                  <c:v>16.025575201395871</c:v>
                </c:pt>
                <c:pt idx="69">
                  <c:v>15.960842864728143</c:v>
                </c:pt>
                <c:pt idx="70">
                  <c:v>16.259</c:v>
                </c:pt>
                <c:pt idx="71">
                  <c:v>16.850000000000001</c:v>
                </c:pt>
                <c:pt idx="72">
                  <c:v>16.928999999999998</c:v>
                </c:pt>
                <c:pt idx="73">
                  <c:v>16.879000000000001</c:v>
                </c:pt>
                <c:pt idx="74">
                  <c:v>16.638999999999999</c:v>
                </c:pt>
                <c:pt idx="75">
                  <c:v>16.161999999999999</c:v>
                </c:pt>
                <c:pt idx="76">
                  <c:v>16.440000000000001</c:v>
                </c:pt>
                <c:pt idx="77">
                  <c:v>14.516999999999999</c:v>
                </c:pt>
                <c:pt idx="78">
                  <c:v>14.896000000000001</c:v>
                </c:pt>
                <c:pt idx="79">
                  <c:v>15.231999999999999</c:v>
                </c:pt>
                <c:pt idx="80">
                  <c:v>15.885999999999999</c:v>
                </c:pt>
                <c:pt idx="81">
                  <c:v>16.898</c:v>
                </c:pt>
                <c:pt idx="82">
                  <c:v>17.8</c:v>
                </c:pt>
                <c:pt idx="83">
                  <c:v>18.091000000000001</c:v>
                </c:pt>
                <c:pt idx="84">
                  <c:v>18.905999999999999</c:v>
                </c:pt>
                <c:pt idx="85">
                  <c:v>19.216999999999999</c:v>
                </c:pt>
                <c:pt idx="86">
                  <c:v>18.573</c:v>
                </c:pt>
                <c:pt idx="87">
                  <c:v>17.986000000000001</c:v>
                </c:pt>
                <c:pt idx="88">
                  <c:v>18.09</c:v>
                </c:pt>
                <c:pt idx="89">
                  <c:v>18.683</c:v>
                </c:pt>
                <c:pt idx="90">
                  <c:v>19.411000000000001</c:v>
                </c:pt>
                <c:pt idx="91">
                  <c:v>20.012</c:v>
                </c:pt>
                <c:pt idx="92">
                  <c:v>19.96</c:v>
                </c:pt>
                <c:pt idx="93">
                  <c:v>22.446000000000002</c:v>
                </c:pt>
                <c:pt idx="94">
                  <c:v>17.978999999999999</c:v>
                </c:pt>
                <c:pt idx="95">
                  <c:v>16.475000000000001</c:v>
                </c:pt>
                <c:pt idx="96">
                  <c:v>16.196999999999999</c:v>
                </c:pt>
                <c:pt idx="97">
                  <c:v>15.776</c:v>
                </c:pt>
                <c:pt idx="98">
                  <c:v>15.811</c:v>
                </c:pt>
                <c:pt idx="99">
                  <c:v>15.946999999999999</c:v>
                </c:pt>
                <c:pt idx="100">
                  <c:v>16.364000000000001</c:v>
                </c:pt>
                <c:pt idx="101">
                  <c:v>17.073</c:v>
                </c:pt>
                <c:pt idx="102">
                  <c:v>17.981999999999999</c:v>
                </c:pt>
                <c:pt idx="103">
                  <c:v>17.329999999999998</c:v>
                </c:pt>
                <c:pt idx="104">
                  <c:v>17.443000000000001</c:v>
                </c:pt>
                <c:pt idx="105">
                  <c:v>17.478000000000002</c:v>
                </c:pt>
                <c:pt idx="106">
                  <c:v>16.579000000000001</c:v>
                </c:pt>
                <c:pt idx="107">
                  <c:v>16.41</c:v>
                </c:pt>
              </c:numCache>
            </c:numRef>
          </c:val>
          <c:smooth val="0"/>
          <c:extLst>
            <c:ext xmlns:c16="http://schemas.microsoft.com/office/drawing/2014/chart" uri="{C3380CC4-5D6E-409C-BE32-E72D297353CC}">
              <c16:uniqueId val="{00000002-77A6-4FEE-B80A-01F0B2F21AD9}"/>
            </c:ext>
          </c:extLst>
        </c:ser>
        <c:ser>
          <c:idx val="3"/>
          <c:order val="3"/>
          <c:tx>
            <c:strRef>
              <c:f>Sheet1!$E$1</c:f>
              <c:strCache>
                <c:ptCount val="1"/>
                <c:pt idx="0">
                  <c:v>Core inflation</c:v>
                </c:pt>
              </c:strCache>
            </c:strRef>
          </c:tx>
          <c:marker>
            <c:symbol val="none"/>
          </c:marker>
          <c:cat>
            <c:numRef>
              <c:f>Sheet1!$A$2:$A$109</c:f>
              <c:numCache>
                <c:formatCode>d\-mmm\-yy</c:formatCode>
                <c:ptCount val="108"/>
                <c:pt idx="0">
                  <c:v>41115</c:v>
                </c:pt>
                <c:pt idx="1">
                  <c:v>41129</c:v>
                </c:pt>
                <c:pt idx="2">
                  <c:v>41143</c:v>
                </c:pt>
                <c:pt idx="3">
                  <c:v>41157</c:v>
                </c:pt>
                <c:pt idx="4">
                  <c:v>41171</c:v>
                </c:pt>
                <c:pt idx="5">
                  <c:v>41186</c:v>
                </c:pt>
                <c:pt idx="6">
                  <c:v>41199</c:v>
                </c:pt>
                <c:pt idx="7">
                  <c:v>41213</c:v>
                </c:pt>
                <c:pt idx="8">
                  <c:v>41227</c:v>
                </c:pt>
                <c:pt idx="9">
                  <c:v>41241</c:v>
                </c:pt>
                <c:pt idx="10">
                  <c:v>41255</c:v>
                </c:pt>
                <c:pt idx="11">
                  <c:v>41270</c:v>
                </c:pt>
                <c:pt idx="12">
                  <c:v>41283</c:v>
                </c:pt>
                <c:pt idx="13">
                  <c:v>41297</c:v>
                </c:pt>
                <c:pt idx="14">
                  <c:v>41311</c:v>
                </c:pt>
                <c:pt idx="15">
                  <c:v>41325</c:v>
                </c:pt>
                <c:pt idx="16">
                  <c:v>41339</c:v>
                </c:pt>
                <c:pt idx="17">
                  <c:v>41353</c:v>
                </c:pt>
                <c:pt idx="18">
                  <c:v>41367</c:v>
                </c:pt>
                <c:pt idx="19">
                  <c:v>41381</c:v>
                </c:pt>
                <c:pt idx="20">
                  <c:v>41396</c:v>
                </c:pt>
                <c:pt idx="21">
                  <c:v>41409</c:v>
                </c:pt>
                <c:pt idx="22">
                  <c:v>41423</c:v>
                </c:pt>
                <c:pt idx="23">
                  <c:v>41437</c:v>
                </c:pt>
                <c:pt idx="24">
                  <c:v>41451</c:v>
                </c:pt>
                <c:pt idx="25">
                  <c:v>41465</c:v>
                </c:pt>
                <c:pt idx="26">
                  <c:v>41479</c:v>
                </c:pt>
                <c:pt idx="27">
                  <c:v>41493</c:v>
                </c:pt>
                <c:pt idx="28">
                  <c:v>41507</c:v>
                </c:pt>
                <c:pt idx="29">
                  <c:v>41521</c:v>
                </c:pt>
                <c:pt idx="30">
                  <c:v>41535</c:v>
                </c:pt>
                <c:pt idx="31">
                  <c:v>41549</c:v>
                </c:pt>
                <c:pt idx="32">
                  <c:v>41563</c:v>
                </c:pt>
                <c:pt idx="33">
                  <c:v>41577</c:v>
                </c:pt>
                <c:pt idx="34">
                  <c:v>41591</c:v>
                </c:pt>
                <c:pt idx="35">
                  <c:v>41605</c:v>
                </c:pt>
                <c:pt idx="36">
                  <c:v>41619</c:v>
                </c:pt>
                <c:pt idx="37">
                  <c:v>41632</c:v>
                </c:pt>
                <c:pt idx="38">
                  <c:v>41647</c:v>
                </c:pt>
                <c:pt idx="39">
                  <c:v>41661</c:v>
                </c:pt>
                <c:pt idx="40">
                  <c:v>41675</c:v>
                </c:pt>
                <c:pt idx="41">
                  <c:v>41689</c:v>
                </c:pt>
                <c:pt idx="42">
                  <c:v>41703</c:v>
                </c:pt>
                <c:pt idx="43">
                  <c:v>41717</c:v>
                </c:pt>
                <c:pt idx="44">
                  <c:v>41731</c:v>
                </c:pt>
                <c:pt idx="45">
                  <c:v>41745</c:v>
                </c:pt>
                <c:pt idx="46">
                  <c:v>41759</c:v>
                </c:pt>
                <c:pt idx="47">
                  <c:v>41773</c:v>
                </c:pt>
                <c:pt idx="48">
                  <c:v>41787</c:v>
                </c:pt>
                <c:pt idx="49">
                  <c:v>41801</c:v>
                </c:pt>
                <c:pt idx="50">
                  <c:v>41815</c:v>
                </c:pt>
                <c:pt idx="51">
                  <c:v>41829</c:v>
                </c:pt>
                <c:pt idx="52">
                  <c:v>41843</c:v>
                </c:pt>
                <c:pt idx="53">
                  <c:v>41857</c:v>
                </c:pt>
                <c:pt idx="54">
                  <c:v>41871</c:v>
                </c:pt>
                <c:pt idx="55">
                  <c:v>41885</c:v>
                </c:pt>
                <c:pt idx="56">
                  <c:v>41899</c:v>
                </c:pt>
                <c:pt idx="57">
                  <c:v>41913</c:v>
                </c:pt>
                <c:pt idx="58">
                  <c:v>41927</c:v>
                </c:pt>
                <c:pt idx="59">
                  <c:v>41941</c:v>
                </c:pt>
                <c:pt idx="60">
                  <c:v>41957</c:v>
                </c:pt>
                <c:pt idx="61">
                  <c:v>41970</c:v>
                </c:pt>
                <c:pt idx="62">
                  <c:v>41984</c:v>
                </c:pt>
                <c:pt idx="63">
                  <c:v>41997</c:v>
                </c:pt>
                <c:pt idx="64">
                  <c:v>42012</c:v>
                </c:pt>
                <c:pt idx="65">
                  <c:v>42026</c:v>
                </c:pt>
                <c:pt idx="66">
                  <c:v>42040</c:v>
                </c:pt>
                <c:pt idx="67">
                  <c:v>42054</c:v>
                </c:pt>
                <c:pt idx="68">
                  <c:v>42068</c:v>
                </c:pt>
                <c:pt idx="69">
                  <c:v>42082</c:v>
                </c:pt>
                <c:pt idx="70">
                  <c:v>42096</c:v>
                </c:pt>
                <c:pt idx="71">
                  <c:v>42109</c:v>
                </c:pt>
                <c:pt idx="72">
                  <c:v>42124</c:v>
                </c:pt>
                <c:pt idx="73">
                  <c:v>42138</c:v>
                </c:pt>
                <c:pt idx="74">
                  <c:v>42152</c:v>
                </c:pt>
                <c:pt idx="75">
                  <c:v>42166</c:v>
                </c:pt>
                <c:pt idx="76">
                  <c:v>42180</c:v>
                </c:pt>
                <c:pt idx="77">
                  <c:v>42193</c:v>
                </c:pt>
                <c:pt idx="78">
                  <c:v>42207</c:v>
                </c:pt>
                <c:pt idx="79">
                  <c:v>42221</c:v>
                </c:pt>
                <c:pt idx="80">
                  <c:v>42235</c:v>
                </c:pt>
                <c:pt idx="81">
                  <c:v>42249</c:v>
                </c:pt>
                <c:pt idx="82">
                  <c:v>42263</c:v>
                </c:pt>
                <c:pt idx="83">
                  <c:v>42277</c:v>
                </c:pt>
                <c:pt idx="84">
                  <c:v>42291</c:v>
                </c:pt>
                <c:pt idx="85">
                  <c:v>42305</c:v>
                </c:pt>
                <c:pt idx="86">
                  <c:v>42319</c:v>
                </c:pt>
                <c:pt idx="87">
                  <c:v>42333</c:v>
                </c:pt>
                <c:pt idx="88">
                  <c:v>42347</c:v>
                </c:pt>
                <c:pt idx="89">
                  <c:v>42359</c:v>
                </c:pt>
                <c:pt idx="90">
                  <c:v>42375</c:v>
                </c:pt>
                <c:pt idx="91">
                  <c:v>42390</c:v>
                </c:pt>
                <c:pt idx="92">
                  <c:v>42404</c:v>
                </c:pt>
                <c:pt idx="93">
                  <c:v>42417</c:v>
                </c:pt>
                <c:pt idx="94">
                  <c:v>42431</c:v>
                </c:pt>
                <c:pt idx="95">
                  <c:v>42446</c:v>
                </c:pt>
                <c:pt idx="96">
                  <c:v>42459</c:v>
                </c:pt>
                <c:pt idx="97">
                  <c:v>42474</c:v>
                </c:pt>
                <c:pt idx="98">
                  <c:v>42488</c:v>
                </c:pt>
                <c:pt idx="99">
                  <c:v>42503</c:v>
                </c:pt>
                <c:pt idx="100">
                  <c:v>42516</c:v>
                </c:pt>
                <c:pt idx="101">
                  <c:v>42531</c:v>
                </c:pt>
                <c:pt idx="102">
                  <c:v>42544</c:v>
                </c:pt>
                <c:pt idx="103">
                  <c:v>42559</c:v>
                </c:pt>
                <c:pt idx="104">
                  <c:v>42571</c:v>
                </c:pt>
                <c:pt idx="105">
                  <c:v>42585</c:v>
                </c:pt>
                <c:pt idx="106">
                  <c:v>42600</c:v>
                </c:pt>
                <c:pt idx="107">
                  <c:v>42613</c:v>
                </c:pt>
              </c:numCache>
            </c:numRef>
          </c:cat>
          <c:val>
            <c:numRef>
              <c:f>Sheet1!$E$2:$E$109</c:f>
              <c:numCache>
                <c:formatCode>_-* #,##0.00_-;\-* #,##0.00_-;_-* "-"??_-;_-@_-</c:formatCode>
                <c:ptCount val="108"/>
                <c:pt idx="0">
                  <c:v>15.402950945342582</c:v>
                </c:pt>
                <c:pt idx="1">
                  <c:v>15.402950945342582</c:v>
                </c:pt>
                <c:pt idx="2">
                  <c:v>15.402950945342582</c:v>
                </c:pt>
                <c:pt idx="3" formatCode="0_)">
                  <c:v>11.433646399112376</c:v>
                </c:pt>
                <c:pt idx="4" formatCode="0_)">
                  <c:v>11.433646399112376</c:v>
                </c:pt>
                <c:pt idx="5">
                  <c:v>4.8656245857772831</c:v>
                </c:pt>
                <c:pt idx="6">
                  <c:v>4.8656245857772831</c:v>
                </c:pt>
                <c:pt idx="7">
                  <c:v>4.8656245857772831</c:v>
                </c:pt>
                <c:pt idx="8">
                  <c:v>3.9527782053588254</c:v>
                </c:pt>
                <c:pt idx="9">
                  <c:v>3.9527782053588254</c:v>
                </c:pt>
                <c:pt idx="10">
                  <c:v>3.8607465800599954</c:v>
                </c:pt>
                <c:pt idx="11">
                  <c:v>3.8607465800599954</c:v>
                </c:pt>
                <c:pt idx="12">
                  <c:v>4.6404747891219671</c:v>
                </c:pt>
                <c:pt idx="13">
                  <c:v>4.6404747891219671</c:v>
                </c:pt>
                <c:pt idx="14">
                  <c:v>5.5898835819959913</c:v>
                </c:pt>
                <c:pt idx="15">
                  <c:v>5.5898835819959913</c:v>
                </c:pt>
                <c:pt idx="16">
                  <c:v>5.5818769934653574</c:v>
                </c:pt>
                <c:pt idx="17">
                  <c:v>5.5818769934653574</c:v>
                </c:pt>
                <c:pt idx="18">
                  <c:v>5.5818769934653574</c:v>
                </c:pt>
                <c:pt idx="19">
                  <c:v>6.778564968603277</c:v>
                </c:pt>
                <c:pt idx="20">
                  <c:v>5.7547282803361242</c:v>
                </c:pt>
                <c:pt idx="21">
                  <c:v>5.7547282803361242</c:v>
                </c:pt>
                <c:pt idx="22">
                  <c:v>5.7547282803361242</c:v>
                </c:pt>
                <c:pt idx="23">
                  <c:v>5.6313239590018611</c:v>
                </c:pt>
                <c:pt idx="24">
                  <c:v>5.6313239590018611</c:v>
                </c:pt>
                <c:pt idx="25">
                  <c:v>5.7579354035671315</c:v>
                </c:pt>
                <c:pt idx="26">
                  <c:v>5.7579354035671315</c:v>
                </c:pt>
                <c:pt idx="27">
                  <c:v>6.436318537549937</c:v>
                </c:pt>
                <c:pt idx="28">
                  <c:v>6.436318537549937</c:v>
                </c:pt>
                <c:pt idx="29">
                  <c:v>6.642776796166288</c:v>
                </c:pt>
                <c:pt idx="30">
                  <c:v>6.642776796166288</c:v>
                </c:pt>
                <c:pt idx="31">
                  <c:v>7.3542511505949619</c:v>
                </c:pt>
                <c:pt idx="32">
                  <c:v>7.3542511505949619</c:v>
                </c:pt>
                <c:pt idx="33">
                  <c:v>7.3542511505949619</c:v>
                </c:pt>
                <c:pt idx="34">
                  <c:v>7.2390417893964241</c:v>
                </c:pt>
                <c:pt idx="35">
                  <c:v>7.2390417893964241</c:v>
                </c:pt>
                <c:pt idx="36">
                  <c:v>6.9924524054685691</c:v>
                </c:pt>
                <c:pt idx="37">
                  <c:v>6.9924524054685691</c:v>
                </c:pt>
                <c:pt idx="38">
                  <c:v>5.6972061732713684</c:v>
                </c:pt>
                <c:pt idx="39">
                  <c:v>5.6972061732713684</c:v>
                </c:pt>
                <c:pt idx="40">
                  <c:v>4.6154549965407625</c:v>
                </c:pt>
                <c:pt idx="41">
                  <c:v>4.6154549965407625</c:v>
                </c:pt>
                <c:pt idx="42">
                  <c:v>3.8938337031975152</c:v>
                </c:pt>
                <c:pt idx="43">
                  <c:v>3.8938337031975152</c:v>
                </c:pt>
                <c:pt idx="44">
                  <c:v>3.6757263478331339</c:v>
                </c:pt>
                <c:pt idx="45">
                  <c:v>3.6757263478331339</c:v>
                </c:pt>
                <c:pt idx="46">
                  <c:v>3.6757263478331339</c:v>
                </c:pt>
                <c:pt idx="47">
                  <c:v>3.4269721687534087</c:v>
                </c:pt>
                <c:pt idx="48">
                  <c:v>3.4269721687534087</c:v>
                </c:pt>
                <c:pt idx="49">
                  <c:v>3.3024163441160113</c:v>
                </c:pt>
                <c:pt idx="50">
                  <c:v>3.3024163441160113</c:v>
                </c:pt>
                <c:pt idx="51">
                  <c:v>2.8573974977744001</c:v>
                </c:pt>
                <c:pt idx="52">
                  <c:v>2.8573974977744001</c:v>
                </c:pt>
                <c:pt idx="53">
                  <c:v>2.9986439978857788</c:v>
                </c:pt>
                <c:pt idx="54">
                  <c:v>2.9986439978857788</c:v>
                </c:pt>
                <c:pt idx="55">
                  <c:v>3.1104040704840656</c:v>
                </c:pt>
                <c:pt idx="56">
                  <c:v>3.1104040704840656</c:v>
                </c:pt>
                <c:pt idx="57">
                  <c:v>2.0123261618251007</c:v>
                </c:pt>
                <c:pt idx="58">
                  <c:v>2.0123261618251007</c:v>
                </c:pt>
                <c:pt idx="59">
                  <c:v>2.0123261618251007</c:v>
                </c:pt>
                <c:pt idx="60">
                  <c:v>2.3660750418924295</c:v>
                </c:pt>
                <c:pt idx="61">
                  <c:v>2.3660750418924295</c:v>
                </c:pt>
                <c:pt idx="62">
                  <c:v>2.2823497951083453</c:v>
                </c:pt>
                <c:pt idx="63">
                  <c:v>2.2823497951083453</c:v>
                </c:pt>
                <c:pt idx="64">
                  <c:v>2.6766954463439703</c:v>
                </c:pt>
                <c:pt idx="65">
                  <c:v>2.6766954463439703</c:v>
                </c:pt>
                <c:pt idx="66">
                  <c:v>2.7471186083394059</c:v>
                </c:pt>
                <c:pt idx="67">
                  <c:v>2.7471186083394059</c:v>
                </c:pt>
                <c:pt idx="68">
                  <c:v>3.3036705753133049</c:v>
                </c:pt>
                <c:pt idx="69">
                  <c:v>3.3036705753133049</c:v>
                </c:pt>
                <c:pt idx="70">
                  <c:v>3.7006597168594482</c:v>
                </c:pt>
                <c:pt idx="71">
                  <c:v>3.7006597168594482</c:v>
                </c:pt>
                <c:pt idx="72">
                  <c:v>3.7006597168594482</c:v>
                </c:pt>
                <c:pt idx="73">
                  <c:v>3.7006597168594482</c:v>
                </c:pt>
                <c:pt idx="74">
                  <c:v>4.8</c:v>
                </c:pt>
                <c:pt idx="75">
                  <c:v>4.8</c:v>
                </c:pt>
                <c:pt idx="76">
                  <c:v>5.08</c:v>
                </c:pt>
                <c:pt idx="77">
                  <c:v>5.67</c:v>
                </c:pt>
                <c:pt idx="78">
                  <c:v>5.67</c:v>
                </c:pt>
                <c:pt idx="79">
                  <c:v>6.29</c:v>
                </c:pt>
                <c:pt idx="80">
                  <c:v>6.29</c:v>
                </c:pt>
                <c:pt idx="81">
                  <c:v>6.8</c:v>
                </c:pt>
                <c:pt idx="82">
                  <c:v>6.8</c:v>
                </c:pt>
                <c:pt idx="83">
                  <c:v>6.8</c:v>
                </c:pt>
                <c:pt idx="84">
                  <c:v>6.93</c:v>
                </c:pt>
                <c:pt idx="85">
                  <c:v>6.93</c:v>
                </c:pt>
                <c:pt idx="86">
                  <c:v>7.2</c:v>
                </c:pt>
                <c:pt idx="87">
                  <c:v>7.2</c:v>
                </c:pt>
                <c:pt idx="88">
                  <c:v>7.6</c:v>
                </c:pt>
                <c:pt idx="89">
                  <c:v>7.6</c:v>
                </c:pt>
                <c:pt idx="90">
                  <c:v>7.1</c:v>
                </c:pt>
                <c:pt idx="91">
                  <c:v>7.1</c:v>
                </c:pt>
                <c:pt idx="92">
                  <c:v>6.8</c:v>
                </c:pt>
                <c:pt idx="93">
                  <c:v>6.8</c:v>
                </c:pt>
                <c:pt idx="94">
                  <c:v>6.9</c:v>
                </c:pt>
                <c:pt idx="95">
                  <c:v>6.9</c:v>
                </c:pt>
                <c:pt idx="96">
                  <c:v>6.9</c:v>
                </c:pt>
                <c:pt idx="97">
                  <c:v>6.4</c:v>
                </c:pt>
                <c:pt idx="98">
                  <c:v>6.4</c:v>
                </c:pt>
                <c:pt idx="99">
                  <c:v>6.4</c:v>
                </c:pt>
                <c:pt idx="100">
                  <c:v>6.4</c:v>
                </c:pt>
                <c:pt idx="101">
                  <c:v>6.8</c:v>
                </c:pt>
                <c:pt idx="102">
                  <c:v>6.8</c:v>
                </c:pt>
                <c:pt idx="103">
                  <c:v>5.7</c:v>
                </c:pt>
                <c:pt idx="104">
                  <c:v>5.7</c:v>
                </c:pt>
                <c:pt idx="105">
                  <c:v>4.9000000000000004</c:v>
                </c:pt>
                <c:pt idx="106">
                  <c:v>4.9000000000000004</c:v>
                </c:pt>
                <c:pt idx="107">
                  <c:v>4.9000000000000004</c:v>
                </c:pt>
              </c:numCache>
            </c:numRef>
          </c:val>
          <c:smooth val="0"/>
          <c:extLst>
            <c:ext xmlns:c16="http://schemas.microsoft.com/office/drawing/2014/chart" uri="{C3380CC4-5D6E-409C-BE32-E72D297353CC}">
              <c16:uniqueId val="{00000003-77A6-4FEE-B80A-01F0B2F21AD9}"/>
            </c:ext>
          </c:extLst>
        </c:ser>
        <c:dLbls>
          <c:showLegendKey val="0"/>
          <c:showVal val="0"/>
          <c:showCatName val="0"/>
          <c:showSerName val="0"/>
          <c:showPercent val="0"/>
          <c:showBubbleSize val="0"/>
        </c:dLbls>
        <c:smooth val="0"/>
        <c:axId val="255854080"/>
        <c:axId val="228969856"/>
      </c:lineChart>
      <c:dateAx>
        <c:axId val="255854080"/>
        <c:scaling>
          <c:orientation val="minMax"/>
        </c:scaling>
        <c:delete val="0"/>
        <c:axPos val="b"/>
        <c:numFmt formatCode="d\-mmm\-yy" sourceLinked="1"/>
        <c:majorTickMark val="none"/>
        <c:minorTickMark val="none"/>
        <c:tickLblPos val="nextTo"/>
        <c:crossAx val="228969856"/>
        <c:crosses val="autoZero"/>
        <c:auto val="0"/>
        <c:lblOffset val="100"/>
        <c:baseTimeUnit val="days"/>
      </c:dateAx>
      <c:valAx>
        <c:axId val="228969856"/>
        <c:scaling>
          <c:orientation val="minMax"/>
        </c:scaling>
        <c:delete val="0"/>
        <c:axPos val="l"/>
        <c:majorGridlines/>
        <c:title>
          <c:tx>
            <c:rich>
              <a:bodyPr/>
              <a:lstStyle/>
              <a:p>
                <a:pPr>
                  <a:defRPr/>
                </a:pPr>
                <a:r>
                  <a:rPr lang="en-US"/>
                  <a:t>Yields (%)</a:t>
                </a:r>
              </a:p>
            </c:rich>
          </c:tx>
          <c:overlay val="0"/>
        </c:title>
        <c:numFmt formatCode="0.000_)" sourceLinked="1"/>
        <c:majorTickMark val="none"/>
        <c:minorTickMark val="none"/>
        <c:tickLblPos val="nextTo"/>
        <c:crossAx val="255854080"/>
        <c:crosses val="autoZero"/>
        <c:crossBetween val="between"/>
      </c:valAx>
    </c:plotArea>
    <c:legend>
      <c:legendPos val="b"/>
      <c:overlay val="0"/>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1"/>
    </c:view3D>
    <c:floor>
      <c:thickness val="0"/>
    </c:floor>
    <c:sideWall>
      <c:thickness val="0"/>
    </c:sideWall>
    <c:backWall>
      <c:thickness val="0"/>
    </c:backWall>
    <c:plotArea>
      <c:layout>
        <c:manualLayout>
          <c:layoutTarget val="inner"/>
          <c:xMode val="edge"/>
          <c:yMode val="edge"/>
          <c:x val="5.824460314553704E-2"/>
          <c:y val="5.1400554097404488E-2"/>
          <c:w val="0.93495501434413719"/>
          <c:h val="0.8326195683872849"/>
        </c:manualLayout>
      </c:layout>
      <c:bar3DChart>
        <c:barDir val="col"/>
        <c:grouping val="clustered"/>
        <c:varyColors val="0"/>
        <c:ser>
          <c:idx val="0"/>
          <c:order val="0"/>
          <c:invertIfNegative val="0"/>
          <c:cat>
            <c:strRef>
              <c:f>Sheet5!$J$102:$J$108</c:f>
              <c:strCache>
                <c:ptCount val="7"/>
                <c:pt idx="0">
                  <c:v>Date</c:v>
                </c:pt>
                <c:pt idx="1">
                  <c:v>30-Jun-15</c:v>
                </c:pt>
                <c:pt idx="2">
                  <c:v>30-Jun-16</c:v>
                </c:pt>
                <c:pt idx="3">
                  <c:v>30-Jun-17</c:v>
                </c:pt>
                <c:pt idx="4">
                  <c:v>30-Jun-18</c:v>
                </c:pt>
                <c:pt idx="5">
                  <c:v>30-Jun-19</c:v>
                </c:pt>
                <c:pt idx="6">
                  <c:v>30-Jun-20</c:v>
                </c:pt>
              </c:strCache>
            </c:strRef>
          </c:cat>
          <c:val>
            <c:numRef>
              <c:f>Sheet5!$K$102:$K$108</c:f>
              <c:numCache>
                <c:formatCode>0_)</c:formatCode>
                <c:ptCount val="7"/>
                <c:pt idx="1">
                  <c:v>47</c:v>
                </c:pt>
                <c:pt idx="2">
                  <c:v>45</c:v>
                </c:pt>
                <c:pt idx="3">
                  <c:v>43</c:v>
                </c:pt>
                <c:pt idx="4">
                  <c:v>41</c:v>
                </c:pt>
                <c:pt idx="5">
                  <c:v>35</c:v>
                </c:pt>
                <c:pt idx="6">
                  <c:v>26</c:v>
                </c:pt>
              </c:numCache>
            </c:numRef>
          </c:val>
          <c:extLst>
            <c:ext xmlns:c16="http://schemas.microsoft.com/office/drawing/2014/chart" uri="{C3380CC4-5D6E-409C-BE32-E72D297353CC}">
              <c16:uniqueId val="{00000000-230B-488F-8DA4-6CFB6E3E27F3}"/>
            </c:ext>
          </c:extLst>
        </c:ser>
        <c:dLbls>
          <c:showLegendKey val="0"/>
          <c:showVal val="0"/>
          <c:showCatName val="0"/>
          <c:showSerName val="0"/>
          <c:showPercent val="0"/>
          <c:showBubbleSize val="0"/>
        </c:dLbls>
        <c:gapWidth val="150"/>
        <c:shape val="pyramid"/>
        <c:axId val="267085824"/>
        <c:axId val="265835584"/>
        <c:axId val="0"/>
      </c:bar3DChart>
      <c:catAx>
        <c:axId val="267085824"/>
        <c:scaling>
          <c:orientation val="minMax"/>
        </c:scaling>
        <c:delete val="0"/>
        <c:axPos val="b"/>
        <c:numFmt formatCode="[$-409]d\-mmm\-yy;@" sourceLinked="0"/>
        <c:majorTickMark val="out"/>
        <c:minorTickMark val="none"/>
        <c:tickLblPos val="nextTo"/>
        <c:crossAx val="265835584"/>
        <c:crosses val="autoZero"/>
        <c:auto val="1"/>
        <c:lblAlgn val="ctr"/>
        <c:lblOffset val="100"/>
        <c:noMultiLvlLbl val="0"/>
      </c:catAx>
      <c:valAx>
        <c:axId val="265835584"/>
        <c:scaling>
          <c:orientation val="minMax"/>
        </c:scaling>
        <c:delete val="0"/>
        <c:axPos val="l"/>
        <c:majorGridlines/>
        <c:numFmt formatCode="0_)" sourceLinked="1"/>
        <c:majorTickMark val="out"/>
        <c:minorTickMark val="none"/>
        <c:tickLblPos val="nextTo"/>
        <c:crossAx val="267085824"/>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cat>
            <c:numRef>
              <c:f>Sheet4!$D$2:$D$211</c:f>
              <c:numCache>
                <c:formatCode>[$-409]d\-mmm\-yy;@</c:formatCode>
                <c:ptCount val="210"/>
                <c:pt idx="0">
                  <c:v>40555</c:v>
                </c:pt>
                <c:pt idx="1">
                  <c:v>40570</c:v>
                </c:pt>
                <c:pt idx="2">
                  <c:v>40583</c:v>
                </c:pt>
                <c:pt idx="3">
                  <c:v>40598</c:v>
                </c:pt>
                <c:pt idx="4">
                  <c:v>40611</c:v>
                </c:pt>
                <c:pt idx="5">
                  <c:v>40625</c:v>
                </c:pt>
                <c:pt idx="6">
                  <c:v>40639</c:v>
                </c:pt>
                <c:pt idx="7">
                  <c:v>40653</c:v>
                </c:pt>
                <c:pt idx="8">
                  <c:v>40667</c:v>
                </c:pt>
                <c:pt idx="9">
                  <c:v>40681</c:v>
                </c:pt>
                <c:pt idx="10">
                  <c:v>40695</c:v>
                </c:pt>
                <c:pt idx="11">
                  <c:v>40709</c:v>
                </c:pt>
                <c:pt idx="12">
                  <c:v>40723</c:v>
                </c:pt>
                <c:pt idx="13">
                  <c:v>40737</c:v>
                </c:pt>
                <c:pt idx="14">
                  <c:v>40751</c:v>
                </c:pt>
                <c:pt idx="15">
                  <c:v>40765</c:v>
                </c:pt>
                <c:pt idx="16">
                  <c:v>40779</c:v>
                </c:pt>
                <c:pt idx="17">
                  <c:v>40793</c:v>
                </c:pt>
                <c:pt idx="18">
                  <c:v>40807</c:v>
                </c:pt>
                <c:pt idx="19">
                  <c:v>40821</c:v>
                </c:pt>
                <c:pt idx="20">
                  <c:v>40835</c:v>
                </c:pt>
                <c:pt idx="21">
                  <c:v>40850</c:v>
                </c:pt>
                <c:pt idx="22">
                  <c:v>40863</c:v>
                </c:pt>
                <c:pt idx="23">
                  <c:v>40877</c:v>
                </c:pt>
                <c:pt idx="24">
                  <c:v>40891</c:v>
                </c:pt>
                <c:pt idx="25">
                  <c:v>40905</c:v>
                </c:pt>
                <c:pt idx="26">
                  <c:v>40919</c:v>
                </c:pt>
                <c:pt idx="27">
                  <c:v>40933</c:v>
                </c:pt>
                <c:pt idx="28">
                  <c:v>40947</c:v>
                </c:pt>
                <c:pt idx="29">
                  <c:v>40961</c:v>
                </c:pt>
                <c:pt idx="30">
                  <c:v>40975</c:v>
                </c:pt>
                <c:pt idx="31">
                  <c:v>40989</c:v>
                </c:pt>
                <c:pt idx="32">
                  <c:v>41003</c:v>
                </c:pt>
                <c:pt idx="33">
                  <c:v>41017</c:v>
                </c:pt>
                <c:pt idx="34">
                  <c:v>41031</c:v>
                </c:pt>
                <c:pt idx="35">
                  <c:v>41045</c:v>
                </c:pt>
                <c:pt idx="36">
                  <c:v>41059</c:v>
                </c:pt>
                <c:pt idx="37">
                  <c:v>41073</c:v>
                </c:pt>
                <c:pt idx="38">
                  <c:v>41115</c:v>
                </c:pt>
                <c:pt idx="39">
                  <c:v>41129</c:v>
                </c:pt>
                <c:pt idx="40">
                  <c:v>41143</c:v>
                </c:pt>
                <c:pt idx="41">
                  <c:v>41157</c:v>
                </c:pt>
                <c:pt idx="42">
                  <c:v>41171</c:v>
                </c:pt>
                <c:pt idx="43">
                  <c:v>41186</c:v>
                </c:pt>
                <c:pt idx="44">
                  <c:v>41199</c:v>
                </c:pt>
                <c:pt idx="45">
                  <c:v>41213</c:v>
                </c:pt>
                <c:pt idx="46">
                  <c:v>41227</c:v>
                </c:pt>
                <c:pt idx="47">
                  <c:v>41241</c:v>
                </c:pt>
                <c:pt idx="48">
                  <c:v>41255</c:v>
                </c:pt>
                <c:pt idx="49">
                  <c:v>41270</c:v>
                </c:pt>
                <c:pt idx="50">
                  <c:v>41283</c:v>
                </c:pt>
                <c:pt idx="51">
                  <c:v>41297</c:v>
                </c:pt>
                <c:pt idx="52">
                  <c:v>41311</c:v>
                </c:pt>
                <c:pt idx="53">
                  <c:v>41325</c:v>
                </c:pt>
                <c:pt idx="54">
                  <c:v>41339</c:v>
                </c:pt>
                <c:pt idx="55">
                  <c:v>41353</c:v>
                </c:pt>
                <c:pt idx="56">
                  <c:v>41367</c:v>
                </c:pt>
                <c:pt idx="57">
                  <c:v>41381</c:v>
                </c:pt>
                <c:pt idx="58">
                  <c:v>41396</c:v>
                </c:pt>
                <c:pt idx="59">
                  <c:v>41409</c:v>
                </c:pt>
                <c:pt idx="60">
                  <c:v>41423</c:v>
                </c:pt>
                <c:pt idx="61">
                  <c:v>41437</c:v>
                </c:pt>
                <c:pt idx="62">
                  <c:v>41451</c:v>
                </c:pt>
                <c:pt idx="63">
                  <c:v>41465</c:v>
                </c:pt>
                <c:pt idx="64">
                  <c:v>41479</c:v>
                </c:pt>
                <c:pt idx="65">
                  <c:v>41493</c:v>
                </c:pt>
                <c:pt idx="66">
                  <c:v>41507</c:v>
                </c:pt>
                <c:pt idx="67">
                  <c:v>41521</c:v>
                </c:pt>
                <c:pt idx="68">
                  <c:v>41535</c:v>
                </c:pt>
                <c:pt idx="69">
                  <c:v>41549</c:v>
                </c:pt>
                <c:pt idx="70">
                  <c:v>41563</c:v>
                </c:pt>
                <c:pt idx="71">
                  <c:v>41577</c:v>
                </c:pt>
                <c:pt idx="72">
                  <c:v>41591</c:v>
                </c:pt>
                <c:pt idx="73">
                  <c:v>41605</c:v>
                </c:pt>
                <c:pt idx="74">
                  <c:v>41619</c:v>
                </c:pt>
                <c:pt idx="75">
                  <c:v>41632</c:v>
                </c:pt>
                <c:pt idx="76">
                  <c:v>41647</c:v>
                </c:pt>
                <c:pt idx="77">
                  <c:v>41661</c:v>
                </c:pt>
                <c:pt idx="78">
                  <c:v>41675</c:v>
                </c:pt>
                <c:pt idx="79">
                  <c:v>41689</c:v>
                </c:pt>
                <c:pt idx="80">
                  <c:v>41703</c:v>
                </c:pt>
                <c:pt idx="81">
                  <c:v>41717</c:v>
                </c:pt>
                <c:pt idx="82">
                  <c:v>41731</c:v>
                </c:pt>
                <c:pt idx="83">
                  <c:v>41745</c:v>
                </c:pt>
                <c:pt idx="84">
                  <c:v>41759</c:v>
                </c:pt>
                <c:pt idx="85">
                  <c:v>41773</c:v>
                </c:pt>
                <c:pt idx="86">
                  <c:v>41787</c:v>
                </c:pt>
                <c:pt idx="87">
                  <c:v>41801</c:v>
                </c:pt>
                <c:pt idx="88">
                  <c:v>41815</c:v>
                </c:pt>
                <c:pt idx="89">
                  <c:v>41829</c:v>
                </c:pt>
                <c:pt idx="90">
                  <c:v>41843</c:v>
                </c:pt>
                <c:pt idx="91">
                  <c:v>41857</c:v>
                </c:pt>
                <c:pt idx="92">
                  <c:v>41871</c:v>
                </c:pt>
                <c:pt idx="93">
                  <c:v>41885</c:v>
                </c:pt>
                <c:pt idx="94">
                  <c:v>41899</c:v>
                </c:pt>
                <c:pt idx="95">
                  <c:v>41913</c:v>
                </c:pt>
                <c:pt idx="96">
                  <c:v>41927</c:v>
                </c:pt>
                <c:pt idx="97">
                  <c:v>41941</c:v>
                </c:pt>
                <c:pt idx="98">
                  <c:v>41957</c:v>
                </c:pt>
                <c:pt idx="99">
                  <c:v>41970</c:v>
                </c:pt>
                <c:pt idx="100">
                  <c:v>41984</c:v>
                </c:pt>
                <c:pt idx="101">
                  <c:v>41997</c:v>
                </c:pt>
                <c:pt idx="102">
                  <c:v>42012</c:v>
                </c:pt>
                <c:pt idx="103">
                  <c:v>42026</c:v>
                </c:pt>
                <c:pt idx="104">
                  <c:v>42040</c:v>
                </c:pt>
                <c:pt idx="105">
                  <c:v>42054</c:v>
                </c:pt>
                <c:pt idx="106">
                  <c:v>42068</c:v>
                </c:pt>
                <c:pt idx="107">
                  <c:v>42082</c:v>
                </c:pt>
                <c:pt idx="108">
                  <c:v>42096</c:v>
                </c:pt>
                <c:pt idx="109">
                  <c:v>42110</c:v>
                </c:pt>
                <c:pt idx="110">
                  <c:v>42124</c:v>
                </c:pt>
                <c:pt idx="111">
                  <c:v>42138</c:v>
                </c:pt>
                <c:pt idx="112">
                  <c:v>42152</c:v>
                </c:pt>
                <c:pt idx="113">
                  <c:v>42166</c:v>
                </c:pt>
                <c:pt idx="114">
                  <c:v>42180</c:v>
                </c:pt>
                <c:pt idx="115">
                  <c:v>42193</c:v>
                </c:pt>
                <c:pt idx="116">
                  <c:v>42207</c:v>
                </c:pt>
                <c:pt idx="117">
                  <c:v>42221</c:v>
                </c:pt>
                <c:pt idx="118">
                  <c:v>42235</c:v>
                </c:pt>
                <c:pt idx="119">
                  <c:v>42249</c:v>
                </c:pt>
                <c:pt idx="120">
                  <c:v>42263</c:v>
                </c:pt>
                <c:pt idx="121">
                  <c:v>42277</c:v>
                </c:pt>
                <c:pt idx="122">
                  <c:v>42291</c:v>
                </c:pt>
                <c:pt idx="123">
                  <c:v>42305</c:v>
                </c:pt>
                <c:pt idx="124">
                  <c:v>42319</c:v>
                </c:pt>
                <c:pt idx="125">
                  <c:v>42333</c:v>
                </c:pt>
                <c:pt idx="126">
                  <c:v>42347</c:v>
                </c:pt>
                <c:pt idx="127">
                  <c:v>42361</c:v>
                </c:pt>
                <c:pt idx="128">
                  <c:v>42375</c:v>
                </c:pt>
                <c:pt idx="129">
                  <c:v>42390</c:v>
                </c:pt>
                <c:pt idx="130">
                  <c:v>42403</c:v>
                </c:pt>
                <c:pt idx="131">
                  <c:v>42417</c:v>
                </c:pt>
                <c:pt idx="132">
                  <c:v>42431</c:v>
                </c:pt>
                <c:pt idx="133">
                  <c:v>42445</c:v>
                </c:pt>
                <c:pt idx="134">
                  <c:v>42459</c:v>
                </c:pt>
                <c:pt idx="135">
                  <c:v>42474</c:v>
                </c:pt>
                <c:pt idx="136">
                  <c:v>42488</c:v>
                </c:pt>
                <c:pt idx="137">
                  <c:v>42503</c:v>
                </c:pt>
                <c:pt idx="138">
                  <c:v>42516</c:v>
                </c:pt>
                <c:pt idx="139">
                  <c:v>42531</c:v>
                </c:pt>
                <c:pt idx="140">
                  <c:v>42544</c:v>
                </c:pt>
                <c:pt idx="141">
                  <c:v>42557</c:v>
                </c:pt>
                <c:pt idx="142">
                  <c:v>42571</c:v>
                </c:pt>
                <c:pt idx="143">
                  <c:v>42586</c:v>
                </c:pt>
                <c:pt idx="144">
                  <c:v>42600</c:v>
                </c:pt>
                <c:pt idx="145">
                  <c:v>42614</c:v>
                </c:pt>
                <c:pt idx="146">
                  <c:v>42628</c:v>
                </c:pt>
                <c:pt idx="147">
                  <c:v>42642</c:v>
                </c:pt>
                <c:pt idx="148">
                  <c:v>42655</c:v>
                </c:pt>
                <c:pt idx="149">
                  <c:v>42669</c:v>
                </c:pt>
                <c:pt idx="150">
                  <c:v>42684</c:v>
                </c:pt>
                <c:pt idx="151">
                  <c:v>42698</c:v>
                </c:pt>
                <c:pt idx="152">
                  <c:v>42712</c:v>
                </c:pt>
                <c:pt idx="153">
                  <c:v>42726</c:v>
                </c:pt>
                <c:pt idx="154">
                  <c:v>42740</c:v>
                </c:pt>
                <c:pt idx="155">
                  <c:v>42754</c:v>
                </c:pt>
                <c:pt idx="156">
                  <c:v>42768</c:v>
                </c:pt>
                <c:pt idx="157">
                  <c:v>42783</c:v>
                </c:pt>
                <c:pt idx="158">
                  <c:v>42796</c:v>
                </c:pt>
                <c:pt idx="159">
                  <c:v>42810</c:v>
                </c:pt>
                <c:pt idx="160">
                  <c:v>42824</c:v>
                </c:pt>
                <c:pt idx="161">
                  <c:v>42838</c:v>
                </c:pt>
                <c:pt idx="162">
                  <c:v>42852</c:v>
                </c:pt>
                <c:pt idx="163">
                  <c:v>42866</c:v>
                </c:pt>
                <c:pt idx="164">
                  <c:v>42880</c:v>
                </c:pt>
                <c:pt idx="165">
                  <c:v>42922</c:v>
                </c:pt>
                <c:pt idx="166">
                  <c:v>42936</c:v>
                </c:pt>
                <c:pt idx="167">
                  <c:v>42950</c:v>
                </c:pt>
                <c:pt idx="168">
                  <c:v>42964</c:v>
                </c:pt>
                <c:pt idx="169">
                  <c:v>42992</c:v>
                </c:pt>
                <c:pt idx="170">
                  <c:v>43006</c:v>
                </c:pt>
                <c:pt idx="171">
                  <c:v>43020</c:v>
                </c:pt>
                <c:pt idx="172">
                  <c:v>43034</c:v>
                </c:pt>
                <c:pt idx="173">
                  <c:v>43048</c:v>
                </c:pt>
                <c:pt idx="174">
                  <c:v>43062</c:v>
                </c:pt>
                <c:pt idx="175">
                  <c:v>43076</c:v>
                </c:pt>
                <c:pt idx="176">
                  <c:v>43090</c:v>
                </c:pt>
                <c:pt idx="177">
                  <c:v>43104</c:v>
                </c:pt>
                <c:pt idx="178">
                  <c:v>43118</c:v>
                </c:pt>
                <c:pt idx="179">
                  <c:v>43132</c:v>
                </c:pt>
                <c:pt idx="180">
                  <c:v>43146</c:v>
                </c:pt>
                <c:pt idx="181">
                  <c:v>43160</c:v>
                </c:pt>
                <c:pt idx="182">
                  <c:v>43174</c:v>
                </c:pt>
                <c:pt idx="183">
                  <c:v>43188</c:v>
                </c:pt>
                <c:pt idx="184">
                  <c:v>43202</c:v>
                </c:pt>
                <c:pt idx="185">
                  <c:v>43216</c:v>
                </c:pt>
                <c:pt idx="186">
                  <c:v>43230</c:v>
                </c:pt>
                <c:pt idx="187">
                  <c:v>43244</c:v>
                </c:pt>
                <c:pt idx="188">
                  <c:v>43258</c:v>
                </c:pt>
                <c:pt idx="189">
                  <c:v>43272</c:v>
                </c:pt>
                <c:pt idx="190">
                  <c:v>43286</c:v>
                </c:pt>
                <c:pt idx="191">
                  <c:v>43300</c:v>
                </c:pt>
                <c:pt idx="192">
                  <c:v>43314</c:v>
                </c:pt>
                <c:pt idx="193">
                  <c:v>43328</c:v>
                </c:pt>
                <c:pt idx="194">
                  <c:v>43342</c:v>
                </c:pt>
                <c:pt idx="195">
                  <c:v>43356</c:v>
                </c:pt>
                <c:pt idx="196">
                  <c:v>43370</c:v>
                </c:pt>
                <c:pt idx="197">
                  <c:v>43384</c:v>
                </c:pt>
                <c:pt idx="198">
                  <c:v>43398</c:v>
                </c:pt>
                <c:pt idx="199">
                  <c:v>43412</c:v>
                </c:pt>
                <c:pt idx="200">
                  <c:v>43426</c:v>
                </c:pt>
                <c:pt idx="201">
                  <c:v>43440</c:v>
                </c:pt>
                <c:pt idx="202">
                  <c:v>43454</c:v>
                </c:pt>
                <c:pt idx="203">
                  <c:v>43467</c:v>
                </c:pt>
                <c:pt idx="204">
                  <c:v>43481</c:v>
                </c:pt>
                <c:pt idx="205">
                  <c:v>43495</c:v>
                </c:pt>
                <c:pt idx="206">
                  <c:v>43510</c:v>
                </c:pt>
                <c:pt idx="207">
                  <c:v>43524</c:v>
                </c:pt>
                <c:pt idx="208">
                  <c:v>43538</c:v>
                </c:pt>
                <c:pt idx="209">
                  <c:v>43552</c:v>
                </c:pt>
              </c:numCache>
            </c:numRef>
          </c:cat>
          <c:val>
            <c:numRef>
              <c:f>Sheet4!$E$2:$E$211</c:f>
              <c:numCache>
                <c:formatCode>0.00</c:formatCode>
                <c:ptCount val="210"/>
                <c:pt idx="0">
                  <c:v>9.0630776859790672</c:v>
                </c:pt>
                <c:pt idx="1">
                  <c:v>9.6249539729953142</c:v>
                </c:pt>
                <c:pt idx="2">
                  <c:v>10.15198727619098</c:v>
                </c:pt>
                <c:pt idx="3">
                  <c:v>9.8270586904933594</c:v>
                </c:pt>
                <c:pt idx="4">
                  <c:v>9.4534904701750264</c:v>
                </c:pt>
                <c:pt idx="5">
                  <c:v>8.6776794514550346</c:v>
                </c:pt>
                <c:pt idx="6">
                  <c:v>8.8996118337854853</c:v>
                </c:pt>
                <c:pt idx="7">
                  <c:v>9.7473961731064662</c:v>
                </c:pt>
                <c:pt idx="8">
                  <c:v>10.877941533862341</c:v>
                </c:pt>
                <c:pt idx="9">
                  <c:v>11.352325254130122</c:v>
                </c:pt>
                <c:pt idx="10">
                  <c:v>11.902752162210135</c:v>
                </c:pt>
                <c:pt idx="11">
                  <c:v>12.847307583027344</c:v>
                </c:pt>
                <c:pt idx="12">
                  <c:v>13.298559588287517</c:v>
                </c:pt>
                <c:pt idx="13">
                  <c:v>13.930468851989318</c:v>
                </c:pt>
                <c:pt idx="14">
                  <c:v>14.543449219614828</c:v>
                </c:pt>
                <c:pt idx="15">
                  <c:v>15.883296263482819</c:v>
                </c:pt>
                <c:pt idx="16">
                  <c:v>16.019650082904406</c:v>
                </c:pt>
                <c:pt idx="17">
                  <c:v>17.055130084196151</c:v>
                </c:pt>
                <c:pt idx="18">
                  <c:v>17.411791690132048</c:v>
                </c:pt>
                <c:pt idx="19">
                  <c:v>21.414749216196796</c:v>
                </c:pt>
                <c:pt idx="20">
                  <c:v>21.049806527435848</c:v>
                </c:pt>
                <c:pt idx="21">
                  <c:v>21.155838001143934</c:v>
                </c:pt>
                <c:pt idx="22">
                  <c:v>22.170838394766051</c:v>
                </c:pt>
                <c:pt idx="23">
                  <c:v>23.390247699275605</c:v>
                </c:pt>
                <c:pt idx="24">
                  <c:v>23.060873123860276</c:v>
                </c:pt>
                <c:pt idx="25">
                  <c:v>22.718244836032241</c:v>
                </c:pt>
                <c:pt idx="26">
                  <c:v>22.859475411340412</c:v>
                </c:pt>
                <c:pt idx="27">
                  <c:v>23.415466917157616</c:v>
                </c:pt>
                <c:pt idx="28">
                  <c:v>19.891830886440559</c:v>
                </c:pt>
                <c:pt idx="29">
                  <c:v>19.503012487798117</c:v>
                </c:pt>
                <c:pt idx="30">
                  <c:v>17.217098028634453</c:v>
                </c:pt>
                <c:pt idx="31">
                  <c:v>17.411956087453845</c:v>
                </c:pt>
                <c:pt idx="32">
                  <c:v>18.086160551514126</c:v>
                </c:pt>
                <c:pt idx="33">
                  <c:v>18.106784853625825</c:v>
                </c:pt>
                <c:pt idx="34">
                  <c:v>18.016084309958174</c:v>
                </c:pt>
                <c:pt idx="35">
                  <c:v>18.696845768128625</c:v>
                </c:pt>
                <c:pt idx="36">
                  <c:v>17.978091227473357</c:v>
                </c:pt>
                <c:pt idx="37">
                  <c:v>18.547087581928736</c:v>
                </c:pt>
                <c:pt idx="38">
                  <c:v>18.111201941287021</c:v>
                </c:pt>
                <c:pt idx="39">
                  <c:v>14.420439412316028</c:v>
                </c:pt>
                <c:pt idx="40">
                  <c:v>13.097643178549376</c:v>
                </c:pt>
                <c:pt idx="41">
                  <c:v>12.939262960201603</c:v>
                </c:pt>
                <c:pt idx="42">
                  <c:v>10.015981547752901</c:v>
                </c:pt>
                <c:pt idx="43">
                  <c:v>9.6668197836921479</c:v>
                </c:pt>
                <c:pt idx="44">
                  <c:v>9.6898305154477669</c:v>
                </c:pt>
                <c:pt idx="45">
                  <c:v>9.687821942609304</c:v>
                </c:pt>
                <c:pt idx="46">
                  <c:v>9.8437398571070958</c:v>
                </c:pt>
                <c:pt idx="47">
                  <c:v>9.8443646979490751</c:v>
                </c:pt>
                <c:pt idx="48">
                  <c:v>9.9204318847502861</c:v>
                </c:pt>
                <c:pt idx="49">
                  <c:v>9.9357909224724068</c:v>
                </c:pt>
                <c:pt idx="50">
                  <c:v>9.7824184603775564</c:v>
                </c:pt>
                <c:pt idx="51">
                  <c:v>9.7100000000000009</c:v>
                </c:pt>
                <c:pt idx="52">
                  <c:v>9.7100000000000009</c:v>
                </c:pt>
                <c:pt idx="53">
                  <c:v>9.5570000000000004</c:v>
                </c:pt>
                <c:pt idx="54">
                  <c:v>9.1359999999999992</c:v>
                </c:pt>
                <c:pt idx="55">
                  <c:v>9.5619999999999994</c:v>
                </c:pt>
                <c:pt idx="56">
                  <c:v>9.3059999999999992</c:v>
                </c:pt>
                <c:pt idx="57">
                  <c:v>10.853</c:v>
                </c:pt>
                <c:pt idx="58">
                  <c:v>11.231999999999999</c:v>
                </c:pt>
                <c:pt idx="59">
                  <c:v>9.31</c:v>
                </c:pt>
                <c:pt idx="60">
                  <c:v>9.3640000000000008</c:v>
                </c:pt>
                <c:pt idx="61">
                  <c:v>9.8140000000000001</c:v>
                </c:pt>
                <c:pt idx="62">
                  <c:v>10.420213136715084</c:v>
                </c:pt>
                <c:pt idx="63">
                  <c:v>10.030654713265562</c:v>
                </c:pt>
                <c:pt idx="64">
                  <c:v>9.8545604150075619</c:v>
                </c:pt>
                <c:pt idx="65">
                  <c:v>9.84553943240285</c:v>
                </c:pt>
                <c:pt idx="66">
                  <c:v>12.018891843814439</c:v>
                </c:pt>
                <c:pt idx="67">
                  <c:v>9.7869255982137471</c:v>
                </c:pt>
                <c:pt idx="68">
                  <c:v>10.152772764424366</c:v>
                </c:pt>
                <c:pt idx="69">
                  <c:v>10.198044638841907</c:v>
                </c:pt>
                <c:pt idx="70">
                  <c:v>9.7914329672273315</c:v>
                </c:pt>
                <c:pt idx="71">
                  <c:v>10.739694737753357</c:v>
                </c:pt>
                <c:pt idx="72">
                  <c:v>11.05349858343172</c:v>
                </c:pt>
                <c:pt idx="73">
                  <c:v>10.797817614995896</c:v>
                </c:pt>
                <c:pt idx="74">
                  <c:v>8.7741628790861004</c:v>
                </c:pt>
                <c:pt idx="75">
                  <c:v>9.8004483988433755</c:v>
                </c:pt>
                <c:pt idx="76">
                  <c:v>8.8856183775147599</c:v>
                </c:pt>
                <c:pt idx="77">
                  <c:v>8.7558977838344312</c:v>
                </c:pt>
                <c:pt idx="78">
                  <c:v>9.2656358700120123</c:v>
                </c:pt>
                <c:pt idx="79">
                  <c:v>9.5573560056604556</c:v>
                </c:pt>
                <c:pt idx="80">
                  <c:v>9.7553804872886563</c:v>
                </c:pt>
                <c:pt idx="81">
                  <c:v>10.09847718179666</c:v>
                </c:pt>
                <c:pt idx="82">
                  <c:v>10.09847718179666</c:v>
                </c:pt>
                <c:pt idx="83">
                  <c:v>11.090084584227977</c:v>
                </c:pt>
                <c:pt idx="84">
                  <c:v>9.5483655028445682</c:v>
                </c:pt>
                <c:pt idx="85">
                  <c:v>9.9707882105307242</c:v>
                </c:pt>
                <c:pt idx="86">
                  <c:v>10.261464322190971</c:v>
                </c:pt>
                <c:pt idx="87">
                  <c:v>9.4046427319323112</c:v>
                </c:pt>
                <c:pt idx="88">
                  <c:v>9.5169060006315309</c:v>
                </c:pt>
                <c:pt idx="89">
                  <c:v>9.400155192292047</c:v>
                </c:pt>
                <c:pt idx="90">
                  <c:v>9.827500243427977</c:v>
                </c:pt>
                <c:pt idx="91">
                  <c:v>10.665700426588799</c:v>
                </c:pt>
                <c:pt idx="92">
                  <c:v>10.9712351037807</c:v>
                </c:pt>
                <c:pt idx="93">
                  <c:v>10.402055969550016</c:v>
                </c:pt>
                <c:pt idx="94">
                  <c:v>10.829737488683477</c:v>
                </c:pt>
                <c:pt idx="95">
                  <c:v>11.401674362231319</c:v>
                </c:pt>
                <c:pt idx="96">
                  <c:v>10.529234519935482</c:v>
                </c:pt>
                <c:pt idx="97">
                  <c:v>11.227416269983891</c:v>
                </c:pt>
                <c:pt idx="98">
                  <c:v>10.515599495112182</c:v>
                </c:pt>
                <c:pt idx="99">
                  <c:v>11.861880786471811</c:v>
                </c:pt>
                <c:pt idx="100">
                  <c:v>10.099670329670333</c:v>
                </c:pt>
                <c:pt idx="101">
                  <c:v>11.820365065490822</c:v>
                </c:pt>
                <c:pt idx="102">
                  <c:v>11.112958481563329</c:v>
                </c:pt>
                <c:pt idx="103">
                  <c:v>11.898799816638551</c:v>
                </c:pt>
                <c:pt idx="104">
                  <c:v>12.005026856518231</c:v>
                </c:pt>
                <c:pt idx="105">
                  <c:v>12.496</c:v>
                </c:pt>
                <c:pt idx="106">
                  <c:v>12.3986998403266</c:v>
                </c:pt>
                <c:pt idx="107">
                  <c:v>14.759</c:v>
                </c:pt>
                <c:pt idx="108">
                  <c:v>14.116</c:v>
                </c:pt>
                <c:pt idx="109">
                  <c:v>14.194000000000001</c:v>
                </c:pt>
                <c:pt idx="110">
                  <c:v>14.194000000000001</c:v>
                </c:pt>
                <c:pt idx="111">
                  <c:v>14.128</c:v>
                </c:pt>
                <c:pt idx="112">
                  <c:v>13.763999999999999</c:v>
                </c:pt>
                <c:pt idx="113">
                  <c:v>13.622999999999999</c:v>
                </c:pt>
                <c:pt idx="114">
                  <c:v>14.071</c:v>
                </c:pt>
                <c:pt idx="115">
                  <c:v>14.147978576786713</c:v>
                </c:pt>
                <c:pt idx="116">
                  <c:v>15.043967160161415</c:v>
                </c:pt>
                <c:pt idx="117">
                  <c:v>15.789835326342924</c:v>
                </c:pt>
                <c:pt idx="118">
                  <c:v>16.575459786810171</c:v>
                </c:pt>
                <c:pt idx="119">
                  <c:v>18.178891467511221</c:v>
                </c:pt>
                <c:pt idx="120">
                  <c:v>18.330699234181338</c:v>
                </c:pt>
                <c:pt idx="121">
                  <c:v>19.224531701426528</c:v>
                </c:pt>
                <c:pt idx="122">
                  <c:v>21.095026126975085</c:v>
                </c:pt>
                <c:pt idx="123">
                  <c:v>21.255082216961398</c:v>
                </c:pt>
                <c:pt idx="124">
                  <c:v>21.057494515537911</c:v>
                </c:pt>
                <c:pt idx="125">
                  <c:v>20.218027278163419</c:v>
                </c:pt>
                <c:pt idx="126">
                  <c:v>19.455105397726186</c:v>
                </c:pt>
                <c:pt idx="127">
                  <c:v>19.988990299060845</c:v>
                </c:pt>
                <c:pt idx="128">
                  <c:v>20.415098628222154</c:v>
                </c:pt>
                <c:pt idx="129">
                  <c:v>20.584213640991052</c:v>
                </c:pt>
                <c:pt idx="130">
                  <c:v>21.222709922566942</c:v>
                </c:pt>
                <c:pt idx="131">
                  <c:v>20.993426222712607</c:v>
                </c:pt>
                <c:pt idx="132">
                  <c:v>18.417495142214957</c:v>
                </c:pt>
                <c:pt idx="133">
                  <c:v>15.86149382336588</c:v>
                </c:pt>
                <c:pt idx="134">
                  <c:v>15.558271386139166</c:v>
                </c:pt>
                <c:pt idx="135">
                  <c:v>15.041</c:v>
                </c:pt>
                <c:pt idx="136">
                  <c:v>14.85</c:v>
                </c:pt>
                <c:pt idx="137">
                  <c:v>14.759</c:v>
                </c:pt>
                <c:pt idx="138">
                  <c:v>14.778</c:v>
                </c:pt>
                <c:pt idx="139">
                  <c:v>15.06</c:v>
                </c:pt>
                <c:pt idx="140">
                  <c:v>15.285</c:v>
                </c:pt>
                <c:pt idx="141">
                  <c:v>15.64</c:v>
                </c:pt>
                <c:pt idx="142">
                  <c:v>15.784000000000001</c:v>
                </c:pt>
                <c:pt idx="143">
                  <c:v>15.683</c:v>
                </c:pt>
                <c:pt idx="144">
                  <c:v>14.955</c:v>
                </c:pt>
                <c:pt idx="145">
                  <c:v>14.917</c:v>
                </c:pt>
                <c:pt idx="146">
                  <c:v>14.284000000000001</c:v>
                </c:pt>
                <c:pt idx="147">
                  <c:v>14.122999999999999</c:v>
                </c:pt>
                <c:pt idx="148">
                  <c:v>14.009682466998651</c:v>
                </c:pt>
                <c:pt idx="149">
                  <c:v>14.217813657975675</c:v>
                </c:pt>
                <c:pt idx="150">
                  <c:v>14.109</c:v>
                </c:pt>
                <c:pt idx="151">
                  <c:v>14.118</c:v>
                </c:pt>
                <c:pt idx="152">
                  <c:v>14.275</c:v>
                </c:pt>
                <c:pt idx="153">
                  <c:v>14</c:v>
                </c:pt>
                <c:pt idx="154">
                  <c:v>14.099</c:v>
                </c:pt>
                <c:pt idx="155">
                  <c:v>13.977</c:v>
                </c:pt>
                <c:pt idx="156">
                  <c:v>13.744999999999999</c:v>
                </c:pt>
                <c:pt idx="157">
                  <c:v>13.148999999999999</c:v>
                </c:pt>
                <c:pt idx="158">
                  <c:v>12.51</c:v>
                </c:pt>
                <c:pt idx="159">
                  <c:v>11.172000000000001</c:v>
                </c:pt>
                <c:pt idx="160">
                  <c:v>11.095000000000001</c:v>
                </c:pt>
                <c:pt idx="161">
                  <c:v>10.502000000000001</c:v>
                </c:pt>
                <c:pt idx="162">
                  <c:v>10.47</c:v>
                </c:pt>
                <c:pt idx="163">
                  <c:v>10.647</c:v>
                </c:pt>
                <c:pt idx="164">
                  <c:v>10.816000000000001</c:v>
                </c:pt>
                <c:pt idx="165">
                  <c:v>10.27506018624722</c:v>
                </c:pt>
                <c:pt idx="166">
                  <c:v>9.9222472947423803</c:v>
                </c:pt>
                <c:pt idx="167">
                  <c:v>9.8861411436826252</c:v>
                </c:pt>
                <c:pt idx="168">
                  <c:v>9.8729999999999993</c:v>
                </c:pt>
                <c:pt idx="169">
                  <c:v>9.8320000000000007</c:v>
                </c:pt>
                <c:pt idx="170">
                  <c:v>9.7870000000000008</c:v>
                </c:pt>
                <c:pt idx="171">
                  <c:v>9.3510000000000009</c:v>
                </c:pt>
                <c:pt idx="172">
                  <c:v>9.0060000000000002</c:v>
                </c:pt>
                <c:pt idx="173">
                  <c:v>8.859</c:v>
                </c:pt>
                <c:pt idx="174">
                  <c:v>8.734</c:v>
                </c:pt>
                <c:pt idx="175">
                  <c:v>8.5069999999999997</c:v>
                </c:pt>
                <c:pt idx="176">
                  <c:v>8.3253311066667344</c:v>
                </c:pt>
                <c:pt idx="177">
                  <c:v>8.5690000000000008</c:v>
                </c:pt>
                <c:pt idx="178">
                  <c:v>8.5559999999999992</c:v>
                </c:pt>
                <c:pt idx="179">
                  <c:v>8.6560000000000006</c:v>
                </c:pt>
                <c:pt idx="180">
                  <c:v>8.6449999999999996</c:v>
                </c:pt>
                <c:pt idx="181">
                  <c:v>8.6760000000000002</c:v>
                </c:pt>
                <c:pt idx="182">
                  <c:v>8.6229999999999993</c:v>
                </c:pt>
                <c:pt idx="183">
                  <c:v>8.7650000000000006</c:v>
                </c:pt>
                <c:pt idx="184">
                  <c:v>8.7609999999999992</c:v>
                </c:pt>
                <c:pt idx="185">
                  <c:v>8.7159999999999993</c:v>
                </c:pt>
                <c:pt idx="186">
                  <c:v>8.7429808836807723</c:v>
                </c:pt>
                <c:pt idx="187">
                  <c:v>8.7959999999999994</c:v>
                </c:pt>
                <c:pt idx="188">
                  <c:v>9.0510000000000002</c:v>
                </c:pt>
                <c:pt idx="189">
                  <c:v>10.516</c:v>
                </c:pt>
                <c:pt idx="190">
                  <c:v>10.516</c:v>
                </c:pt>
                <c:pt idx="191">
                  <c:v>10.515599495112182</c:v>
                </c:pt>
                <c:pt idx="192">
                  <c:v>10.760999999999999</c:v>
                </c:pt>
                <c:pt idx="193">
                  <c:v>10.651999999999999</c:v>
                </c:pt>
                <c:pt idx="194">
                  <c:v>10.384</c:v>
                </c:pt>
                <c:pt idx="195">
                  <c:v>10.112</c:v>
                </c:pt>
                <c:pt idx="196">
                  <c:v>9.7914329672273315</c:v>
                </c:pt>
                <c:pt idx="197">
                  <c:v>10.889047739730895</c:v>
                </c:pt>
                <c:pt idx="198">
                  <c:v>11.461367263123945</c:v>
                </c:pt>
                <c:pt idx="199">
                  <c:v>11.246</c:v>
                </c:pt>
                <c:pt idx="200">
                  <c:v>10.999000000000001</c:v>
                </c:pt>
                <c:pt idx="201">
                  <c:v>10.798</c:v>
                </c:pt>
                <c:pt idx="202">
                  <c:v>10.798</c:v>
                </c:pt>
                <c:pt idx="203">
                  <c:v>10.999000000000001</c:v>
                </c:pt>
                <c:pt idx="204">
                  <c:v>10.999000000000001</c:v>
                </c:pt>
                <c:pt idx="205">
                  <c:v>10.752000000000001</c:v>
                </c:pt>
                <c:pt idx="206">
                  <c:v>9.84553943240285</c:v>
                </c:pt>
                <c:pt idx="207">
                  <c:v>9.84553943240285</c:v>
                </c:pt>
                <c:pt idx="208">
                  <c:v>10.112</c:v>
                </c:pt>
                <c:pt idx="209">
                  <c:v>9.85</c:v>
                </c:pt>
              </c:numCache>
            </c:numRef>
          </c:val>
          <c:smooth val="0"/>
          <c:extLst>
            <c:ext xmlns:c16="http://schemas.microsoft.com/office/drawing/2014/chart" uri="{C3380CC4-5D6E-409C-BE32-E72D297353CC}">
              <c16:uniqueId val="{00000000-64C6-4402-A2E2-828E051FC93F}"/>
            </c:ext>
          </c:extLst>
        </c:ser>
        <c:dLbls>
          <c:showLegendKey val="0"/>
          <c:showVal val="0"/>
          <c:showCatName val="0"/>
          <c:showSerName val="0"/>
          <c:showPercent val="0"/>
          <c:showBubbleSize val="0"/>
        </c:dLbls>
        <c:smooth val="0"/>
        <c:axId val="267809792"/>
        <c:axId val="265834432"/>
      </c:lineChart>
      <c:dateAx>
        <c:axId val="267809792"/>
        <c:scaling>
          <c:orientation val="minMax"/>
        </c:scaling>
        <c:delete val="0"/>
        <c:axPos val="b"/>
        <c:numFmt formatCode="[$-409]d\-mmm\-yy;@" sourceLinked="1"/>
        <c:majorTickMark val="out"/>
        <c:minorTickMark val="none"/>
        <c:tickLblPos val="nextTo"/>
        <c:crossAx val="265834432"/>
        <c:crosses val="autoZero"/>
        <c:auto val="1"/>
        <c:lblOffset val="100"/>
        <c:baseTimeUnit val="days"/>
      </c:dateAx>
      <c:valAx>
        <c:axId val="265834432"/>
        <c:scaling>
          <c:orientation val="minMax"/>
        </c:scaling>
        <c:delete val="0"/>
        <c:axPos val="l"/>
        <c:majorGridlines/>
        <c:numFmt formatCode="0.00" sourceLinked="1"/>
        <c:majorTickMark val="out"/>
        <c:minorTickMark val="none"/>
        <c:tickLblPos val="nextTo"/>
        <c:crossAx val="2678097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Sheet4!$G$1</c:f>
              <c:strCache>
                <c:ptCount val="1"/>
                <c:pt idx="0">
                  <c:v>10-Year</c:v>
                </c:pt>
              </c:strCache>
            </c:strRef>
          </c:tx>
          <c:marker>
            <c:symbol val="none"/>
          </c:marker>
          <c:cat>
            <c:numRef>
              <c:f>Sheet4!$F$2:$F$28</c:f>
              <c:numCache>
                <c:formatCode>[$-409]d\-mmm\-yy;@</c:formatCode>
                <c:ptCount val="27"/>
                <c:pt idx="0">
                  <c:v>41752</c:v>
                </c:pt>
                <c:pt idx="1">
                  <c:v>40268</c:v>
                </c:pt>
                <c:pt idx="2">
                  <c:v>41248</c:v>
                </c:pt>
                <c:pt idx="3">
                  <c:v>41557</c:v>
                </c:pt>
                <c:pt idx="4">
                  <c:v>41864</c:v>
                </c:pt>
                <c:pt idx="5">
                  <c:v>41948</c:v>
                </c:pt>
                <c:pt idx="6">
                  <c:v>42033</c:v>
                </c:pt>
                <c:pt idx="7">
                  <c:v>42117</c:v>
                </c:pt>
                <c:pt idx="8">
                  <c:v>42200</c:v>
                </c:pt>
                <c:pt idx="9">
                  <c:v>42228</c:v>
                </c:pt>
                <c:pt idx="10">
                  <c:v>42285</c:v>
                </c:pt>
                <c:pt idx="11">
                  <c:v>42368</c:v>
                </c:pt>
                <c:pt idx="12">
                  <c:v>42452</c:v>
                </c:pt>
                <c:pt idx="13">
                  <c:v>42537</c:v>
                </c:pt>
                <c:pt idx="14">
                  <c:v>42621</c:v>
                </c:pt>
                <c:pt idx="15">
                  <c:v>42704</c:v>
                </c:pt>
                <c:pt idx="16">
                  <c:v>42788</c:v>
                </c:pt>
                <c:pt idx="17">
                  <c:v>42872</c:v>
                </c:pt>
                <c:pt idx="18">
                  <c:v>42957</c:v>
                </c:pt>
                <c:pt idx="19">
                  <c:v>43013</c:v>
                </c:pt>
                <c:pt idx="20">
                  <c:v>43125</c:v>
                </c:pt>
                <c:pt idx="21">
                  <c:v>43181</c:v>
                </c:pt>
                <c:pt idx="22">
                  <c:v>43293</c:v>
                </c:pt>
                <c:pt idx="23">
                  <c:v>43349</c:v>
                </c:pt>
                <c:pt idx="24">
                  <c:v>43461</c:v>
                </c:pt>
                <c:pt idx="25">
                  <c:v>43516</c:v>
                </c:pt>
                <c:pt idx="26">
                  <c:v>41668</c:v>
                </c:pt>
              </c:numCache>
            </c:numRef>
          </c:cat>
          <c:val>
            <c:numRef>
              <c:f>Sheet4!$G$2:$G$28</c:f>
              <c:numCache>
                <c:formatCode>0.00</c:formatCode>
                <c:ptCount val="27"/>
                <c:pt idx="0">
                  <c:v>13.964</c:v>
                </c:pt>
                <c:pt idx="1">
                  <c:v>11.741</c:v>
                </c:pt>
                <c:pt idx="2">
                  <c:v>14.583</c:v>
                </c:pt>
                <c:pt idx="3">
                  <c:v>15.177</c:v>
                </c:pt>
                <c:pt idx="4">
                  <c:v>13.952999999999999</c:v>
                </c:pt>
                <c:pt idx="5">
                  <c:v>14.77</c:v>
                </c:pt>
                <c:pt idx="6">
                  <c:v>17.018999999999998</c:v>
                </c:pt>
                <c:pt idx="7">
                  <c:v>17.693000000000001</c:v>
                </c:pt>
                <c:pt idx="8">
                  <c:v>18.044</c:v>
                </c:pt>
                <c:pt idx="9">
                  <c:v>18.173999999999999</c:v>
                </c:pt>
                <c:pt idx="10">
                  <c:v>19.529</c:v>
                </c:pt>
                <c:pt idx="11">
                  <c:v>19.312000000000001</c:v>
                </c:pt>
                <c:pt idx="12">
                  <c:v>16.991</c:v>
                </c:pt>
                <c:pt idx="13">
                  <c:v>17.631</c:v>
                </c:pt>
                <c:pt idx="14">
                  <c:v>16.640999999999998</c:v>
                </c:pt>
                <c:pt idx="15">
                  <c:v>17.329000000000001</c:v>
                </c:pt>
                <c:pt idx="16">
                  <c:v>16.260000000000002</c:v>
                </c:pt>
                <c:pt idx="17">
                  <c:v>15.977</c:v>
                </c:pt>
                <c:pt idx="18">
                  <c:v>14.917999999999999</c:v>
                </c:pt>
                <c:pt idx="19">
                  <c:v>14.542</c:v>
                </c:pt>
                <c:pt idx="20">
                  <c:v>14.045</c:v>
                </c:pt>
                <c:pt idx="21">
                  <c:v>14.379</c:v>
                </c:pt>
                <c:pt idx="22">
                  <c:v>17.25</c:v>
                </c:pt>
                <c:pt idx="23">
                  <c:v>17.2</c:v>
                </c:pt>
                <c:pt idx="24">
                  <c:v>17</c:v>
                </c:pt>
                <c:pt idx="25">
                  <c:v>15.75</c:v>
                </c:pt>
                <c:pt idx="26">
                  <c:v>13.954000000000001</c:v>
                </c:pt>
              </c:numCache>
            </c:numRef>
          </c:val>
          <c:smooth val="0"/>
          <c:extLst>
            <c:ext xmlns:c16="http://schemas.microsoft.com/office/drawing/2014/chart" uri="{C3380CC4-5D6E-409C-BE32-E72D297353CC}">
              <c16:uniqueId val="{00000000-40E1-4D6E-BDB8-255D0691C534}"/>
            </c:ext>
          </c:extLst>
        </c:ser>
        <c:dLbls>
          <c:showLegendKey val="0"/>
          <c:showVal val="0"/>
          <c:showCatName val="0"/>
          <c:showSerName val="0"/>
          <c:showPercent val="0"/>
          <c:showBubbleSize val="0"/>
        </c:dLbls>
        <c:smooth val="0"/>
        <c:axId val="267038720"/>
        <c:axId val="265837888"/>
      </c:lineChart>
      <c:dateAx>
        <c:axId val="267038720"/>
        <c:scaling>
          <c:orientation val="minMax"/>
        </c:scaling>
        <c:delete val="0"/>
        <c:axPos val="b"/>
        <c:numFmt formatCode="[$-409]d\-mmm\-yy;@" sourceLinked="1"/>
        <c:majorTickMark val="out"/>
        <c:minorTickMark val="none"/>
        <c:tickLblPos val="nextTo"/>
        <c:crossAx val="265837888"/>
        <c:crosses val="autoZero"/>
        <c:auto val="1"/>
        <c:lblOffset val="100"/>
        <c:baseTimeUnit val="months"/>
      </c:dateAx>
      <c:valAx>
        <c:axId val="265837888"/>
        <c:scaling>
          <c:orientation val="minMax"/>
        </c:scaling>
        <c:delete val="0"/>
        <c:axPos val="l"/>
        <c:majorGridlines/>
        <c:numFmt formatCode="0.00" sourceLinked="1"/>
        <c:majorTickMark val="out"/>
        <c:minorTickMark val="none"/>
        <c:tickLblPos val="nextTo"/>
        <c:crossAx val="2670387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104773</xdr:colOff>
      <xdr:row>107</xdr:row>
      <xdr:rowOff>180975</xdr:rowOff>
    </xdr:from>
    <xdr:to>
      <xdr:col>15</xdr:col>
      <xdr:colOff>723900</xdr:colOff>
      <xdr:row>131</xdr:row>
      <xdr:rowOff>19050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1152524</xdr:colOff>
      <xdr:row>110</xdr:row>
      <xdr:rowOff>28575</xdr:rowOff>
    </xdr:from>
    <xdr:to>
      <xdr:col>15</xdr:col>
      <xdr:colOff>704849</xdr:colOff>
      <xdr:row>127</xdr:row>
      <xdr:rowOff>19050</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161925</xdr:colOff>
      <xdr:row>32</xdr:row>
      <xdr:rowOff>0</xdr:rowOff>
    </xdr:from>
    <xdr:to>
      <xdr:col>15</xdr:col>
      <xdr:colOff>161925</xdr:colOff>
      <xdr:row>46</xdr:row>
      <xdr:rowOff>76200</xdr:rowOff>
    </xdr:to>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609600</xdr:colOff>
      <xdr:row>13</xdr:row>
      <xdr:rowOff>142875</xdr:rowOff>
    </xdr:from>
    <xdr:to>
      <xdr:col>14</xdr:col>
      <xdr:colOff>571500</xdr:colOff>
      <xdr:row>28</xdr:row>
      <xdr:rowOff>28575</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15.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9"/>
  <sheetViews>
    <sheetView zoomScale="60" zoomScaleNormal="75" workbookViewId="0">
      <pane xSplit="1" ySplit="2" topLeftCell="B877" activePane="bottomRight" state="frozen"/>
      <selection pane="topRight" activeCell="B1" sqref="B1"/>
      <selection pane="bottomLeft" activeCell="A3" sqref="A3"/>
      <selection pane="bottomRight" activeCell="D903" sqref="D903"/>
    </sheetView>
  </sheetViews>
  <sheetFormatPr baseColWidth="10" defaultColWidth="8.7109375" defaultRowHeight="16"/>
  <cols>
    <col min="2" max="2" width="9.42578125" style="74" bestFit="1" customWidth="1"/>
    <col min="3" max="3" width="21.5703125" style="58" bestFit="1" customWidth="1"/>
    <col min="4" max="4" width="12.5703125" bestFit="1" customWidth="1"/>
    <col min="5" max="5" width="11.140625" customWidth="1"/>
    <col min="6" max="6" width="24.140625" style="58" bestFit="1" customWidth="1"/>
    <col min="7" max="8" width="20.140625" bestFit="1" customWidth="1"/>
    <col min="9" max="9" width="12.5703125" bestFit="1" customWidth="1"/>
    <col min="10" max="10" width="10.5703125" bestFit="1" customWidth="1"/>
    <col min="11" max="11" width="9.85546875" bestFit="1" customWidth="1"/>
  </cols>
  <sheetData>
    <row r="1" spans="1:7">
      <c r="A1" s="69"/>
      <c r="C1" s="142"/>
      <c r="D1" s="69"/>
      <c r="E1" s="69"/>
      <c r="F1" s="142"/>
      <c r="G1" s="73"/>
    </row>
    <row r="2" spans="1:7">
      <c r="A2" s="75" t="s">
        <v>95</v>
      </c>
      <c r="B2" s="74" t="s">
        <v>96</v>
      </c>
      <c r="C2" s="143" t="s">
        <v>99</v>
      </c>
      <c r="D2" s="75" t="s">
        <v>97</v>
      </c>
      <c r="E2" s="75" t="s">
        <v>97</v>
      </c>
      <c r="F2" s="143" t="s">
        <v>100</v>
      </c>
      <c r="G2" s="75" t="s">
        <v>102</v>
      </c>
    </row>
    <row r="3" spans="1:7">
      <c r="A3" s="69"/>
      <c r="B3" s="74">
        <v>37776</v>
      </c>
      <c r="C3" s="142"/>
      <c r="D3" s="69"/>
      <c r="E3" s="69">
        <v>273</v>
      </c>
      <c r="F3" s="144">
        <v>7000000000</v>
      </c>
      <c r="G3" s="76"/>
    </row>
    <row r="4" spans="1:7">
      <c r="A4" s="69"/>
      <c r="C4" s="142"/>
      <c r="D4" s="69"/>
      <c r="E4" s="69">
        <v>182</v>
      </c>
      <c r="F4" s="144">
        <v>6000000000</v>
      </c>
      <c r="G4" s="76"/>
    </row>
    <row r="5" spans="1:7">
      <c r="A5" s="69"/>
      <c r="C5" s="142"/>
      <c r="D5" s="69"/>
      <c r="E5" s="69">
        <v>91</v>
      </c>
      <c r="F5" s="144">
        <v>4000000000</v>
      </c>
      <c r="G5" s="76"/>
    </row>
    <row r="6" spans="1:7">
      <c r="A6" s="69"/>
      <c r="C6" s="142"/>
      <c r="D6" s="69"/>
      <c r="E6" s="69"/>
      <c r="F6" s="144"/>
      <c r="G6" s="76"/>
    </row>
    <row r="7" spans="1:7">
      <c r="A7" s="69"/>
      <c r="C7" s="142"/>
      <c r="D7" s="69"/>
      <c r="E7" s="69"/>
      <c r="F7" s="145">
        <f>SUM(F3:F6)</f>
        <v>17000000000</v>
      </c>
      <c r="G7" s="76"/>
    </row>
    <row r="8" spans="1:7">
      <c r="A8" s="69"/>
      <c r="C8" s="142"/>
      <c r="D8" s="69"/>
      <c r="E8" s="69"/>
      <c r="F8" s="144"/>
      <c r="G8" s="76"/>
    </row>
    <row r="9" spans="1:7">
      <c r="A9" s="69">
        <v>561</v>
      </c>
      <c r="B9" s="74">
        <v>37783</v>
      </c>
      <c r="C9" s="144">
        <v>10000000000</v>
      </c>
      <c r="D9" s="69">
        <v>91</v>
      </c>
      <c r="E9" s="70">
        <v>364</v>
      </c>
      <c r="F9" s="144">
        <v>13000000000</v>
      </c>
      <c r="G9" s="76"/>
    </row>
    <row r="10" spans="1:7">
      <c r="A10" s="69" t="s">
        <v>139</v>
      </c>
      <c r="C10" s="144">
        <v>12000000000</v>
      </c>
      <c r="D10" s="69">
        <v>182</v>
      </c>
      <c r="E10" s="69">
        <v>273</v>
      </c>
      <c r="F10" s="144">
        <v>7999800000</v>
      </c>
      <c r="G10" s="76"/>
    </row>
    <row r="11" spans="1:7">
      <c r="A11" s="69"/>
      <c r="C11" s="144">
        <v>18000000000</v>
      </c>
      <c r="D11" s="69">
        <v>273</v>
      </c>
      <c r="E11" s="69">
        <v>182</v>
      </c>
      <c r="F11" s="144">
        <v>5999800000</v>
      </c>
      <c r="G11" s="76"/>
    </row>
    <row r="12" spans="1:7">
      <c r="A12" s="69"/>
      <c r="C12" s="144">
        <v>25000000000</v>
      </c>
      <c r="D12" s="69">
        <v>364</v>
      </c>
      <c r="E12" s="69"/>
      <c r="F12" s="144"/>
      <c r="G12" s="76"/>
    </row>
    <row r="13" spans="1:7">
      <c r="A13" s="69"/>
      <c r="C13" s="145">
        <f>SUM(C9:C12)</f>
        <v>65000000000</v>
      </c>
      <c r="D13" s="69"/>
      <c r="E13" s="69"/>
      <c r="F13" s="145">
        <f>SUM(F9:F12)</f>
        <v>26999600000</v>
      </c>
      <c r="G13" s="76"/>
    </row>
    <row r="14" spans="1:7">
      <c r="A14" s="69"/>
      <c r="C14" s="144"/>
      <c r="D14" s="69"/>
      <c r="E14" s="69"/>
      <c r="F14" s="144"/>
      <c r="G14" s="76">
        <f>+C13-F13-F7</f>
        <v>21000400000</v>
      </c>
    </row>
    <row r="15" spans="1:7">
      <c r="A15" s="69"/>
      <c r="B15" s="74">
        <f>+B9+7</f>
        <v>37790</v>
      </c>
      <c r="C15" s="144"/>
      <c r="D15" s="69"/>
      <c r="E15" s="70">
        <v>364</v>
      </c>
      <c r="F15" s="144">
        <v>13000000000</v>
      </c>
      <c r="G15" s="76"/>
    </row>
    <row r="16" spans="1:7">
      <c r="A16" s="69"/>
      <c r="C16" s="144"/>
      <c r="D16" s="69"/>
      <c r="E16" s="69">
        <v>273</v>
      </c>
      <c r="F16" s="144">
        <v>9000000000</v>
      </c>
      <c r="G16" s="76"/>
    </row>
    <row r="17" spans="1:7">
      <c r="A17" s="69"/>
      <c r="C17" s="144"/>
      <c r="D17" s="69"/>
      <c r="E17" s="69">
        <v>182</v>
      </c>
      <c r="F17" s="144">
        <v>6000000000</v>
      </c>
      <c r="G17" s="76"/>
    </row>
    <row r="18" spans="1:7">
      <c r="A18" s="69"/>
      <c r="C18" s="144"/>
      <c r="D18" s="69"/>
      <c r="E18" s="69">
        <v>91</v>
      </c>
      <c r="F18" s="144">
        <v>12000000000</v>
      </c>
      <c r="G18" s="76"/>
    </row>
    <row r="19" spans="1:7">
      <c r="A19" s="69"/>
      <c r="C19" s="144"/>
      <c r="D19" s="69"/>
      <c r="E19" s="69"/>
      <c r="F19" s="144"/>
      <c r="G19" s="76"/>
    </row>
    <row r="20" spans="1:7">
      <c r="A20" s="69"/>
      <c r="C20" s="144"/>
      <c r="D20" s="69"/>
      <c r="E20" s="69"/>
      <c r="F20" s="145">
        <f>SUM(F15:F19)</f>
        <v>40000000000</v>
      </c>
      <c r="G20" s="76"/>
    </row>
    <row r="21" spans="1:7">
      <c r="A21" s="69"/>
      <c r="C21" s="144"/>
      <c r="D21" s="69"/>
      <c r="E21" s="69"/>
      <c r="F21" s="144"/>
      <c r="G21" s="76"/>
    </row>
    <row r="22" spans="1:7">
      <c r="A22" s="69">
        <v>562</v>
      </c>
      <c r="B22" s="74">
        <v>37797</v>
      </c>
      <c r="C22" s="144">
        <v>8000000000</v>
      </c>
      <c r="D22" s="69">
        <v>91</v>
      </c>
      <c r="E22" s="70">
        <v>364</v>
      </c>
      <c r="F22" s="144">
        <v>11999900000</v>
      </c>
      <c r="G22" s="76"/>
    </row>
    <row r="23" spans="1:7">
      <c r="A23" s="69"/>
      <c r="C23" s="144">
        <v>13999900000</v>
      </c>
      <c r="D23" s="69">
        <v>182</v>
      </c>
      <c r="E23" s="69">
        <v>273</v>
      </c>
      <c r="F23" s="144">
        <v>10000000000</v>
      </c>
      <c r="G23" s="76"/>
    </row>
    <row r="24" spans="1:7">
      <c r="A24" s="69"/>
      <c r="C24" s="144">
        <v>21000000000</v>
      </c>
      <c r="D24" s="69">
        <v>273</v>
      </c>
      <c r="E24" s="69">
        <v>182</v>
      </c>
      <c r="F24" s="144">
        <v>2969000000</v>
      </c>
      <c r="G24" s="76"/>
    </row>
    <row r="25" spans="1:7">
      <c r="A25" s="69"/>
      <c r="C25" s="144">
        <v>28999900000</v>
      </c>
      <c r="D25" s="69">
        <v>364</v>
      </c>
      <c r="E25" s="69"/>
      <c r="F25" s="144"/>
      <c r="G25" s="76"/>
    </row>
    <row r="26" spans="1:7">
      <c r="A26" s="69"/>
      <c r="C26" s="145">
        <f>SUM(C22:C25)</f>
        <v>71999800000</v>
      </c>
      <c r="D26" s="69"/>
      <c r="E26" s="69"/>
      <c r="F26" s="145">
        <f>SUM(F22:F25)</f>
        <v>24968900000</v>
      </c>
      <c r="G26" s="76"/>
    </row>
    <row r="27" spans="1:7">
      <c r="A27" s="69"/>
      <c r="C27" s="144"/>
      <c r="D27" s="69"/>
      <c r="E27" s="69"/>
      <c r="F27" s="144"/>
      <c r="G27" s="76">
        <f>+C26-F26-F20</f>
        <v>7030900000</v>
      </c>
    </row>
    <row r="28" spans="1:7">
      <c r="A28" s="69"/>
      <c r="B28" s="74">
        <v>37804</v>
      </c>
      <c r="C28" s="144"/>
      <c r="D28" s="69"/>
      <c r="E28" s="70">
        <v>364</v>
      </c>
      <c r="F28" s="144">
        <v>12000000000</v>
      </c>
      <c r="G28" s="76"/>
    </row>
    <row r="29" spans="1:7">
      <c r="A29" s="69"/>
      <c r="C29" s="144"/>
      <c r="D29" s="69"/>
      <c r="E29" s="69">
        <v>273</v>
      </c>
      <c r="F29" s="144">
        <v>8999900000</v>
      </c>
      <c r="G29" s="76"/>
    </row>
    <row r="30" spans="1:7">
      <c r="A30" s="69"/>
      <c r="C30" s="144"/>
      <c r="D30" s="69"/>
      <c r="E30" s="69">
        <v>182</v>
      </c>
      <c r="F30" s="144">
        <v>2635700000</v>
      </c>
      <c r="G30" s="76"/>
    </row>
    <row r="31" spans="1:7">
      <c r="A31" s="69"/>
      <c r="C31" s="144"/>
      <c r="D31" s="69"/>
      <c r="E31" s="69">
        <v>91</v>
      </c>
      <c r="F31" s="144">
        <v>5000000000</v>
      </c>
      <c r="G31" s="76"/>
    </row>
    <row r="32" spans="1:7">
      <c r="A32" s="69"/>
      <c r="C32" s="144"/>
      <c r="D32" s="69"/>
      <c r="E32" s="69"/>
      <c r="F32" s="144"/>
      <c r="G32" s="76"/>
    </row>
    <row r="33" spans="1:7">
      <c r="A33" s="69"/>
      <c r="C33" s="144"/>
      <c r="D33" s="69"/>
      <c r="E33" s="69"/>
      <c r="F33" s="145">
        <f>SUM(F28:F32)</f>
        <v>28635600000</v>
      </c>
      <c r="G33" s="76"/>
    </row>
    <row r="34" spans="1:7">
      <c r="A34" s="69"/>
      <c r="C34" s="144"/>
      <c r="D34" s="69"/>
      <c r="E34" s="69"/>
      <c r="F34" s="144"/>
      <c r="G34" s="76"/>
    </row>
    <row r="35" spans="1:7">
      <c r="A35" s="69">
        <v>563</v>
      </c>
      <c r="B35" s="74">
        <v>37811</v>
      </c>
      <c r="C35" s="144">
        <v>10000000000</v>
      </c>
      <c r="D35" s="69">
        <v>91</v>
      </c>
      <c r="E35" s="70">
        <v>364</v>
      </c>
      <c r="F35" s="144">
        <v>10000000000</v>
      </c>
      <c r="G35" s="76"/>
    </row>
    <row r="36" spans="1:7">
      <c r="A36" s="69"/>
      <c r="C36" s="144">
        <v>14999900000</v>
      </c>
      <c r="D36" s="69">
        <v>182</v>
      </c>
      <c r="E36" s="69">
        <v>182</v>
      </c>
      <c r="F36" s="144">
        <v>4000000000</v>
      </c>
      <c r="G36" s="76"/>
    </row>
    <row r="37" spans="1:7">
      <c r="A37" s="69"/>
      <c r="C37" s="144">
        <v>25000000000</v>
      </c>
      <c r="D37" s="69">
        <v>273</v>
      </c>
      <c r="E37" s="69">
        <v>273</v>
      </c>
      <c r="F37" s="144">
        <v>8000000000</v>
      </c>
      <c r="G37" s="76"/>
    </row>
    <row r="38" spans="1:7">
      <c r="A38" s="69"/>
      <c r="C38" s="144">
        <v>30000000000</v>
      </c>
      <c r="D38" s="69">
        <v>364</v>
      </c>
      <c r="E38" s="69"/>
      <c r="F38" s="144"/>
      <c r="G38" s="76"/>
    </row>
    <row r="39" spans="1:7">
      <c r="A39" s="69"/>
      <c r="C39" s="145">
        <f>SUM(C35:C38)</f>
        <v>79999900000</v>
      </c>
      <c r="D39" s="69"/>
      <c r="E39" s="69"/>
      <c r="F39" s="145">
        <f>SUM(F35:F38)</f>
        <v>22000000000</v>
      </c>
      <c r="G39" s="76"/>
    </row>
    <row r="40" spans="1:7">
      <c r="A40" s="69"/>
      <c r="C40" s="144"/>
      <c r="D40" s="69"/>
      <c r="E40" s="69"/>
      <c r="F40" s="144"/>
      <c r="G40" s="76">
        <f>+C39-F39-F33</f>
        <v>29364300000</v>
      </c>
    </row>
    <row r="41" spans="1:7">
      <c r="A41" s="69"/>
      <c r="B41" s="74">
        <v>37818</v>
      </c>
      <c r="C41" s="144"/>
      <c r="D41" s="69"/>
      <c r="E41" s="70">
        <v>364</v>
      </c>
      <c r="F41" s="144">
        <v>14000000000</v>
      </c>
      <c r="G41" s="76"/>
    </row>
    <row r="42" spans="1:7">
      <c r="A42" s="69"/>
      <c r="C42" s="144"/>
      <c r="D42" s="69"/>
      <c r="E42" s="69">
        <v>273</v>
      </c>
      <c r="F42" s="144">
        <v>8000000000</v>
      </c>
      <c r="G42" s="76"/>
    </row>
    <row r="43" spans="1:7">
      <c r="A43" s="69"/>
      <c r="C43" s="144"/>
      <c r="D43" s="69"/>
      <c r="E43" s="69">
        <v>182</v>
      </c>
      <c r="F43" s="144">
        <v>3500000000</v>
      </c>
      <c r="G43" s="76"/>
    </row>
    <row r="44" spans="1:7">
      <c r="A44" s="69"/>
      <c r="C44" s="144"/>
      <c r="D44" s="69"/>
      <c r="E44" s="69">
        <v>91</v>
      </c>
      <c r="F44" s="144">
        <v>6291200000</v>
      </c>
      <c r="G44" s="76"/>
    </row>
    <row r="45" spans="1:7">
      <c r="A45" s="69"/>
      <c r="C45" s="144"/>
      <c r="D45" s="69"/>
      <c r="E45" s="69"/>
      <c r="F45" s="144"/>
      <c r="G45" s="76"/>
    </row>
    <row r="46" spans="1:7">
      <c r="A46" s="69"/>
      <c r="C46" s="144"/>
      <c r="D46" s="69"/>
      <c r="E46" s="69"/>
      <c r="F46" s="145">
        <f>SUM(F41:F45)</f>
        <v>31791200000</v>
      </c>
      <c r="G46" s="76"/>
    </row>
    <row r="47" spans="1:7">
      <c r="A47" s="69"/>
      <c r="C47" s="144"/>
      <c r="D47" s="69"/>
      <c r="E47" s="69"/>
      <c r="F47" s="144"/>
      <c r="G47" s="76"/>
    </row>
    <row r="48" spans="1:7">
      <c r="A48" s="69">
        <v>564</v>
      </c>
      <c r="B48" s="74">
        <v>37825</v>
      </c>
      <c r="C48" s="144">
        <v>7000000000</v>
      </c>
      <c r="D48" s="69">
        <v>91</v>
      </c>
      <c r="E48" s="70">
        <v>364</v>
      </c>
      <c r="F48" s="144">
        <v>14000000000</v>
      </c>
      <c r="G48" s="76"/>
    </row>
    <row r="49" spans="1:7">
      <c r="A49" s="69"/>
      <c r="C49" s="144">
        <v>12999800000</v>
      </c>
      <c r="D49" s="69">
        <v>182</v>
      </c>
      <c r="E49" s="69">
        <v>273</v>
      </c>
      <c r="F49" s="144">
        <v>10000000000</v>
      </c>
      <c r="G49" s="76"/>
    </row>
    <row r="50" spans="1:7">
      <c r="A50" s="69"/>
      <c r="C50" s="144">
        <v>21000000000</v>
      </c>
      <c r="D50" s="69">
        <v>273</v>
      </c>
      <c r="E50" s="69">
        <v>182</v>
      </c>
      <c r="F50" s="144">
        <v>3000000000</v>
      </c>
      <c r="G50" s="76"/>
    </row>
    <row r="51" spans="1:7">
      <c r="A51" s="69"/>
      <c r="C51" s="144">
        <v>28999900000</v>
      </c>
      <c r="D51" s="69">
        <v>364</v>
      </c>
      <c r="E51" s="69"/>
      <c r="F51" s="144"/>
      <c r="G51" s="76"/>
    </row>
    <row r="52" spans="1:7">
      <c r="A52" s="69"/>
      <c r="C52" s="145">
        <f>SUM(C48:C51)</f>
        <v>69999700000</v>
      </c>
      <c r="D52" s="69"/>
      <c r="E52" s="69"/>
      <c r="F52" s="145">
        <f>SUM(F48:F51)</f>
        <v>27000000000</v>
      </c>
      <c r="G52" s="76"/>
    </row>
    <row r="53" spans="1:7">
      <c r="A53" s="69"/>
      <c r="C53" s="144"/>
      <c r="D53" s="69"/>
      <c r="E53" s="69"/>
      <c r="F53" s="144"/>
      <c r="G53" s="76">
        <f>+C52-F52-F46</f>
        <v>11208500000</v>
      </c>
    </row>
    <row r="54" spans="1:7">
      <c r="A54" s="69"/>
      <c r="B54" s="74">
        <v>37832</v>
      </c>
      <c r="C54" s="144"/>
      <c r="D54" s="69"/>
      <c r="E54" s="70">
        <v>364</v>
      </c>
      <c r="F54" s="144">
        <v>16000000000</v>
      </c>
      <c r="G54" s="76"/>
    </row>
    <row r="55" spans="1:7">
      <c r="A55" s="69"/>
      <c r="C55" s="144"/>
      <c r="D55" s="69"/>
      <c r="E55" s="69">
        <v>273</v>
      </c>
      <c r="F55" s="144">
        <v>6000000000</v>
      </c>
      <c r="G55" s="76"/>
    </row>
    <row r="56" spans="1:7">
      <c r="A56" s="69"/>
      <c r="C56" s="144"/>
      <c r="D56" s="69"/>
      <c r="E56" s="69">
        <v>182</v>
      </c>
      <c r="F56" s="144">
        <v>2000000000</v>
      </c>
      <c r="G56" s="76"/>
    </row>
    <row r="57" spans="1:7">
      <c r="A57" s="69"/>
      <c r="C57" s="144"/>
      <c r="D57" s="69"/>
      <c r="E57" s="69">
        <v>91</v>
      </c>
      <c r="F57" s="144">
        <v>7000000000</v>
      </c>
      <c r="G57" s="76"/>
    </row>
    <row r="58" spans="1:7">
      <c r="A58" s="69"/>
      <c r="C58" s="144"/>
      <c r="D58" s="69"/>
      <c r="E58" s="69"/>
      <c r="F58" s="144"/>
      <c r="G58" s="76"/>
    </row>
    <row r="59" spans="1:7">
      <c r="A59" s="69"/>
      <c r="C59" s="144"/>
      <c r="D59" s="69"/>
      <c r="E59" s="69"/>
      <c r="F59" s="145">
        <f>SUM(F54:F58)</f>
        <v>31000000000</v>
      </c>
      <c r="G59" s="76"/>
    </row>
    <row r="60" spans="1:7">
      <c r="A60" s="69"/>
      <c r="C60" s="144"/>
      <c r="D60" s="69"/>
      <c r="E60" s="69"/>
      <c r="F60" s="144"/>
      <c r="G60" s="76"/>
    </row>
    <row r="61" spans="1:7">
      <c r="A61" s="69">
        <v>565</v>
      </c>
      <c r="B61" s="74">
        <v>37839</v>
      </c>
      <c r="C61" s="144">
        <v>4999900000</v>
      </c>
      <c r="D61" s="69">
        <v>91</v>
      </c>
      <c r="E61" s="70">
        <v>364</v>
      </c>
      <c r="F61" s="144">
        <v>10000000000</v>
      </c>
      <c r="G61" s="76"/>
    </row>
    <row r="62" spans="1:7">
      <c r="A62" s="69"/>
      <c r="C62" s="144">
        <v>10000000000</v>
      </c>
      <c r="D62" s="69">
        <v>182</v>
      </c>
      <c r="E62" s="69">
        <v>273</v>
      </c>
      <c r="F62" s="144">
        <v>7000000000</v>
      </c>
      <c r="G62" s="76"/>
    </row>
    <row r="63" spans="1:7">
      <c r="A63" s="69"/>
      <c r="C63" s="144">
        <v>17000000000</v>
      </c>
      <c r="D63" s="69">
        <v>273</v>
      </c>
      <c r="E63" s="69">
        <v>182</v>
      </c>
      <c r="F63" s="144">
        <v>2000000000</v>
      </c>
      <c r="G63" s="76"/>
    </row>
    <row r="64" spans="1:7">
      <c r="A64" s="69"/>
      <c r="C64" s="144">
        <v>27999900000</v>
      </c>
      <c r="D64" s="69">
        <v>364</v>
      </c>
      <c r="E64" s="69"/>
      <c r="F64" s="144"/>
      <c r="G64" s="76"/>
    </row>
    <row r="65" spans="1:7">
      <c r="A65" s="69"/>
      <c r="C65" s="145">
        <f>SUM(C61:C64)</f>
        <v>59999800000</v>
      </c>
      <c r="D65" s="69"/>
      <c r="E65" s="69"/>
      <c r="F65" s="145">
        <f>SUM(F61:F64)</f>
        <v>19000000000</v>
      </c>
      <c r="G65" s="76"/>
    </row>
    <row r="66" spans="1:7">
      <c r="A66" s="69"/>
      <c r="C66" s="144"/>
      <c r="D66" s="69"/>
      <c r="E66" s="69"/>
      <c r="F66" s="144"/>
      <c r="G66" s="76">
        <f>+C65-F65-F59</f>
        <v>9999800000</v>
      </c>
    </row>
    <row r="67" spans="1:7">
      <c r="A67" s="69"/>
      <c r="B67" s="74">
        <v>37846</v>
      </c>
      <c r="C67" s="144"/>
      <c r="D67" s="69"/>
      <c r="E67" s="70">
        <v>364</v>
      </c>
      <c r="F67" s="144">
        <v>11000000000</v>
      </c>
      <c r="G67" s="76"/>
    </row>
    <row r="68" spans="1:7">
      <c r="A68" s="69"/>
      <c r="C68" s="144"/>
      <c r="D68" s="69"/>
      <c r="E68" s="69">
        <v>273</v>
      </c>
      <c r="F68" s="144">
        <v>7000000000</v>
      </c>
      <c r="G68" s="76"/>
    </row>
    <row r="69" spans="1:7">
      <c r="A69" s="69"/>
      <c r="C69" s="144"/>
      <c r="D69" s="69"/>
      <c r="E69" s="69">
        <v>91</v>
      </c>
      <c r="F69" s="144">
        <v>8000000000</v>
      </c>
      <c r="G69" s="76"/>
    </row>
    <row r="70" spans="1:7">
      <c r="A70" s="69"/>
      <c r="C70" s="144"/>
      <c r="D70" s="69"/>
      <c r="E70" s="69"/>
      <c r="F70" s="144"/>
      <c r="G70" s="76"/>
    </row>
    <row r="71" spans="1:7">
      <c r="A71" s="69"/>
      <c r="C71" s="144"/>
      <c r="D71" s="69"/>
      <c r="E71" s="69"/>
      <c r="F71" s="145">
        <f>SUM(F67:F70)</f>
        <v>26000000000</v>
      </c>
      <c r="G71" s="76"/>
    </row>
    <row r="72" spans="1:7">
      <c r="A72" s="69"/>
      <c r="C72" s="144"/>
      <c r="D72" s="69"/>
      <c r="E72" s="69"/>
      <c r="F72" s="144"/>
      <c r="G72" s="76"/>
    </row>
    <row r="73" spans="1:7">
      <c r="A73" s="69">
        <v>566</v>
      </c>
      <c r="B73" s="74">
        <v>37853</v>
      </c>
      <c r="C73" s="144">
        <v>7000000000</v>
      </c>
      <c r="D73" s="69">
        <v>91</v>
      </c>
      <c r="E73" s="72">
        <v>364</v>
      </c>
      <c r="F73" s="144">
        <v>11999900000</v>
      </c>
      <c r="G73" s="76"/>
    </row>
    <row r="74" spans="1:7">
      <c r="A74" s="69"/>
      <c r="C74" s="144">
        <v>15000000000</v>
      </c>
      <c r="D74" s="69">
        <v>182</v>
      </c>
      <c r="E74" s="69">
        <v>273</v>
      </c>
      <c r="F74" s="144">
        <v>9000000000</v>
      </c>
      <c r="G74" s="76"/>
    </row>
    <row r="75" spans="1:7">
      <c r="A75" s="69"/>
      <c r="C75" s="144">
        <v>22999900000</v>
      </c>
      <c r="D75" s="69">
        <v>273</v>
      </c>
      <c r="E75" s="69">
        <v>182</v>
      </c>
      <c r="F75" s="144">
        <v>5000000000</v>
      </c>
      <c r="G75" s="76"/>
    </row>
    <row r="76" spans="1:7">
      <c r="A76" s="69"/>
      <c r="C76" s="144">
        <v>30000000000</v>
      </c>
      <c r="D76" s="69">
        <v>364</v>
      </c>
      <c r="E76" s="69"/>
      <c r="F76" s="144"/>
      <c r="G76" s="76"/>
    </row>
    <row r="77" spans="1:7">
      <c r="A77" s="69"/>
      <c r="C77" s="145">
        <f>SUM(C73:C76)</f>
        <v>74999900000</v>
      </c>
      <c r="D77" s="69"/>
      <c r="E77" s="69"/>
      <c r="F77" s="145">
        <f>SUM(F73:F76)</f>
        <v>25999900000</v>
      </c>
      <c r="G77" s="76"/>
    </row>
    <row r="78" spans="1:7">
      <c r="A78" s="69"/>
      <c r="C78" s="144"/>
      <c r="D78" s="69"/>
      <c r="E78" s="69"/>
      <c r="F78" s="144"/>
      <c r="G78" s="76">
        <f>+C77-F77-F71</f>
        <v>23000000000</v>
      </c>
    </row>
    <row r="79" spans="1:7">
      <c r="A79" s="69"/>
      <c r="B79" s="74">
        <v>37860</v>
      </c>
      <c r="C79" s="144"/>
      <c r="D79" s="69"/>
      <c r="E79" s="69">
        <v>364</v>
      </c>
      <c r="F79" s="144">
        <v>12999900000</v>
      </c>
      <c r="G79" s="76"/>
    </row>
    <row r="80" spans="1:7">
      <c r="A80" s="69"/>
      <c r="C80" s="144"/>
      <c r="D80" s="69"/>
      <c r="E80" s="69">
        <v>273</v>
      </c>
      <c r="F80" s="144">
        <v>8000000000</v>
      </c>
      <c r="G80" s="76"/>
    </row>
    <row r="81" spans="1:7">
      <c r="A81" s="69"/>
      <c r="C81" s="144"/>
      <c r="D81" s="69"/>
      <c r="E81" s="69">
        <v>91</v>
      </c>
      <c r="F81" s="144">
        <v>8000000000</v>
      </c>
      <c r="G81" s="76"/>
    </row>
    <row r="82" spans="1:7">
      <c r="A82" s="69"/>
      <c r="C82" s="144"/>
      <c r="D82" s="69"/>
      <c r="E82" s="69"/>
      <c r="F82" s="144"/>
      <c r="G82" s="76"/>
    </row>
    <row r="83" spans="1:7">
      <c r="A83" s="69"/>
      <c r="C83" s="144"/>
      <c r="D83" s="69"/>
      <c r="E83" s="69"/>
      <c r="F83" s="145">
        <f>SUM(F79:F82)</f>
        <v>28999900000</v>
      </c>
      <c r="G83" s="76"/>
    </row>
    <row r="84" spans="1:7">
      <c r="A84" s="69"/>
      <c r="C84" s="144"/>
      <c r="D84" s="69"/>
      <c r="E84" s="69"/>
      <c r="F84" s="144"/>
      <c r="G84" s="76"/>
    </row>
    <row r="85" spans="1:7">
      <c r="A85" s="69">
        <v>567</v>
      </c>
      <c r="B85" s="74">
        <v>37867</v>
      </c>
      <c r="C85" s="144">
        <v>9999900000</v>
      </c>
      <c r="D85" s="69">
        <v>91</v>
      </c>
      <c r="E85" s="69">
        <v>364</v>
      </c>
      <c r="F85" s="144">
        <v>14000000000</v>
      </c>
      <c r="G85" s="76"/>
    </row>
    <row r="86" spans="1:7">
      <c r="A86" s="69"/>
      <c r="C86" s="144">
        <v>15000000000</v>
      </c>
      <c r="D86" s="69">
        <v>182</v>
      </c>
      <c r="E86" s="69">
        <v>273</v>
      </c>
      <c r="F86" s="144">
        <v>8000000000</v>
      </c>
      <c r="G86" s="76"/>
    </row>
    <row r="87" spans="1:7">
      <c r="A87" s="69"/>
      <c r="C87" s="144">
        <v>20000000000</v>
      </c>
      <c r="D87" s="69">
        <v>273</v>
      </c>
      <c r="E87" s="69">
        <v>182</v>
      </c>
      <c r="F87" s="144">
        <v>5000000000</v>
      </c>
      <c r="G87" s="76"/>
    </row>
    <row r="88" spans="1:7">
      <c r="A88" s="69"/>
      <c r="C88" s="144">
        <v>35000000000</v>
      </c>
      <c r="D88" s="69">
        <v>364</v>
      </c>
      <c r="E88" s="69"/>
      <c r="F88" s="144"/>
      <c r="G88" s="76"/>
    </row>
    <row r="89" spans="1:7">
      <c r="A89" s="69"/>
      <c r="C89" s="145">
        <f>SUM(C85:C88)</f>
        <v>79999900000</v>
      </c>
      <c r="D89" s="69"/>
      <c r="E89" s="69"/>
      <c r="F89" s="145">
        <f>SUM(F85:F88)</f>
        <v>27000000000</v>
      </c>
      <c r="G89" s="76"/>
    </row>
    <row r="90" spans="1:7">
      <c r="A90" s="69"/>
      <c r="C90" s="144"/>
      <c r="D90" s="69"/>
      <c r="E90" s="69"/>
      <c r="F90" s="144"/>
      <c r="G90" s="76">
        <f>+C89-F89-F83</f>
        <v>24000000000</v>
      </c>
    </row>
    <row r="91" spans="1:7">
      <c r="A91" s="69"/>
      <c r="B91" s="74">
        <v>37874</v>
      </c>
      <c r="C91" s="144"/>
      <c r="D91" s="69"/>
      <c r="E91" s="69">
        <v>364</v>
      </c>
      <c r="F91" s="144">
        <v>15000000000</v>
      </c>
      <c r="G91" s="76"/>
    </row>
    <row r="92" spans="1:7">
      <c r="A92" s="69"/>
      <c r="C92" s="144"/>
      <c r="D92" s="69"/>
      <c r="E92" s="69">
        <v>273</v>
      </c>
      <c r="F92" s="144">
        <v>8000000000</v>
      </c>
      <c r="G92" s="76"/>
    </row>
    <row r="93" spans="1:7">
      <c r="A93" s="69"/>
      <c r="C93" s="144"/>
      <c r="D93" s="69"/>
      <c r="E93" s="69">
        <v>91</v>
      </c>
      <c r="F93" s="144">
        <v>10000000000</v>
      </c>
      <c r="G93" s="76"/>
    </row>
    <row r="94" spans="1:7">
      <c r="A94" s="69"/>
      <c r="C94" s="144"/>
      <c r="D94" s="69"/>
      <c r="E94" s="69"/>
      <c r="F94" s="144"/>
      <c r="G94" s="76"/>
    </row>
    <row r="95" spans="1:7">
      <c r="A95" s="69"/>
      <c r="C95" s="144"/>
      <c r="D95" s="69"/>
      <c r="E95" s="69"/>
      <c r="F95" s="145">
        <f>SUM(F91:F94)</f>
        <v>33000000000</v>
      </c>
      <c r="G95" s="76"/>
    </row>
    <row r="96" spans="1:7">
      <c r="A96" s="69"/>
      <c r="C96" s="144"/>
      <c r="D96" s="69"/>
      <c r="E96" s="69"/>
      <c r="F96" s="144"/>
      <c r="G96" s="76"/>
    </row>
    <row r="97" spans="1:11">
      <c r="A97" s="69">
        <v>568</v>
      </c>
      <c r="B97" s="74">
        <v>37881</v>
      </c>
      <c r="C97" s="144">
        <v>15000000000</v>
      </c>
      <c r="D97" s="69">
        <v>91</v>
      </c>
      <c r="E97" s="69">
        <v>364</v>
      </c>
      <c r="F97" s="144">
        <v>16499900000</v>
      </c>
      <c r="G97" s="76"/>
    </row>
    <row r="98" spans="1:11">
      <c r="A98" s="69"/>
      <c r="C98" s="144">
        <v>16754000000</v>
      </c>
      <c r="D98" s="69">
        <v>182</v>
      </c>
      <c r="E98" s="69">
        <v>273</v>
      </c>
      <c r="F98" s="144">
        <v>7999900000</v>
      </c>
      <c r="G98" s="76"/>
    </row>
    <row r="99" spans="1:11">
      <c r="A99" s="69"/>
      <c r="C99" s="144">
        <v>21999900000</v>
      </c>
      <c r="D99" s="69">
        <v>273</v>
      </c>
      <c r="E99" s="69">
        <v>182</v>
      </c>
      <c r="F99" s="144">
        <v>13000000000</v>
      </c>
      <c r="G99" s="76"/>
    </row>
    <row r="100" spans="1:11">
      <c r="A100" s="69"/>
      <c r="C100" s="144">
        <v>36000000000</v>
      </c>
      <c r="D100" s="69">
        <v>364</v>
      </c>
      <c r="E100" s="69"/>
      <c r="F100" s="144"/>
      <c r="G100" s="76"/>
    </row>
    <row r="101" spans="1:11">
      <c r="A101" s="69"/>
      <c r="C101" s="145">
        <f>SUM(C97:C100)</f>
        <v>89753900000</v>
      </c>
      <c r="D101" s="69"/>
      <c r="E101" s="69"/>
      <c r="F101" s="145">
        <f>SUM(F97:F100)</f>
        <v>37499800000</v>
      </c>
      <c r="G101" s="76"/>
    </row>
    <row r="102" spans="1:11">
      <c r="A102" s="69"/>
      <c r="C102" s="144"/>
      <c r="D102" s="69"/>
      <c r="E102" s="75"/>
      <c r="F102" s="144"/>
      <c r="G102" s="76">
        <f>+C101-F101-F95</f>
        <v>19254100000</v>
      </c>
    </row>
    <row r="103" spans="1:11">
      <c r="A103" s="69"/>
      <c r="B103" s="74">
        <v>37888</v>
      </c>
      <c r="C103" s="144"/>
      <c r="D103" s="69"/>
      <c r="E103" s="69">
        <v>364</v>
      </c>
      <c r="F103" s="144">
        <v>18499900000</v>
      </c>
      <c r="G103" s="76"/>
    </row>
    <row r="104" spans="1:11">
      <c r="A104" s="69"/>
      <c r="C104" s="144"/>
      <c r="D104" s="69"/>
      <c r="E104" s="69">
        <v>273</v>
      </c>
      <c r="F104" s="144">
        <v>7587000000</v>
      </c>
      <c r="G104" s="76"/>
    </row>
    <row r="105" spans="1:11">
      <c r="A105" s="69"/>
      <c r="C105" s="144"/>
      <c r="D105" s="69"/>
      <c r="E105" s="69">
        <v>91</v>
      </c>
      <c r="F105" s="144">
        <v>8000000000</v>
      </c>
      <c r="G105" s="76"/>
      <c r="H105" s="60"/>
    </row>
    <row r="106" spans="1:11">
      <c r="A106" s="69"/>
      <c r="C106" s="144"/>
      <c r="D106" s="69"/>
      <c r="E106" s="69"/>
      <c r="F106" s="144"/>
      <c r="G106" s="76"/>
    </row>
    <row r="107" spans="1:11">
      <c r="A107" s="69"/>
      <c r="C107" s="144"/>
      <c r="D107" s="69"/>
      <c r="E107" s="69"/>
      <c r="F107" s="145">
        <f>SUM(F103:F106)</f>
        <v>34086900000</v>
      </c>
      <c r="G107" s="76"/>
      <c r="H107" s="60"/>
    </row>
    <row r="108" spans="1:11">
      <c r="A108" s="69"/>
      <c r="C108" s="144"/>
      <c r="D108" s="69"/>
      <c r="E108" s="69"/>
      <c r="F108" s="145"/>
      <c r="G108" s="76"/>
    </row>
    <row r="109" spans="1:11">
      <c r="A109" s="69">
        <v>569</v>
      </c>
      <c r="B109" s="74">
        <v>37895</v>
      </c>
      <c r="C109" s="144">
        <v>15000000000</v>
      </c>
      <c r="D109" s="69">
        <v>91</v>
      </c>
      <c r="E109" s="69">
        <v>273</v>
      </c>
      <c r="F109" s="146">
        <v>6000000000</v>
      </c>
      <c r="G109" s="76"/>
    </row>
    <row r="110" spans="1:11">
      <c r="A110" s="69"/>
      <c r="C110" s="144">
        <v>16999800000</v>
      </c>
      <c r="D110" s="69">
        <v>182</v>
      </c>
      <c r="E110" s="69">
        <v>364</v>
      </c>
      <c r="F110" s="146">
        <v>13999800000</v>
      </c>
      <c r="G110" s="76"/>
    </row>
    <row r="111" spans="1:11">
      <c r="A111" s="69"/>
      <c r="C111" s="144">
        <v>22000000000</v>
      </c>
      <c r="D111" s="69">
        <v>273</v>
      </c>
      <c r="E111" s="69"/>
      <c r="F111" s="144"/>
      <c r="G111" s="76"/>
    </row>
    <row r="112" spans="1:11">
      <c r="A112" s="69"/>
      <c r="C112" s="144">
        <v>35999900000</v>
      </c>
      <c r="D112" s="69">
        <v>364</v>
      </c>
      <c r="E112" s="69"/>
      <c r="F112" s="144"/>
      <c r="G112" s="76"/>
      <c r="K112" s="42"/>
    </row>
    <row r="113" spans="1:11">
      <c r="A113" s="69"/>
      <c r="C113" s="145">
        <f>SUM(C109:C112)</f>
        <v>89999700000</v>
      </c>
      <c r="D113" s="69"/>
      <c r="E113" s="69"/>
      <c r="F113" s="145">
        <f>SUM(F109:F111)</f>
        <v>19999800000</v>
      </c>
      <c r="G113" s="76"/>
      <c r="K113" s="42"/>
    </row>
    <row r="114" spans="1:11">
      <c r="A114" s="69"/>
      <c r="C114" s="145"/>
      <c r="D114" s="69"/>
      <c r="E114" s="69"/>
      <c r="F114" s="144"/>
      <c r="G114" s="76">
        <f>+C113-F113-F107</f>
        <v>35913000000</v>
      </c>
      <c r="H114" s="60"/>
      <c r="K114" s="42"/>
    </row>
    <row r="115" spans="1:11">
      <c r="A115" s="69"/>
      <c r="B115" s="74">
        <v>37902</v>
      </c>
      <c r="C115" s="144"/>
      <c r="D115" s="69"/>
      <c r="E115" s="69">
        <v>91</v>
      </c>
      <c r="F115" s="144">
        <v>10000000000</v>
      </c>
      <c r="G115" s="76"/>
      <c r="K115" s="42"/>
    </row>
    <row r="116" spans="1:11">
      <c r="A116" s="69"/>
      <c r="C116" s="144"/>
      <c r="D116" s="69"/>
      <c r="E116" s="69">
        <v>273</v>
      </c>
      <c r="F116" s="144">
        <v>5000000000</v>
      </c>
      <c r="G116" s="76"/>
      <c r="K116" s="42"/>
    </row>
    <row r="117" spans="1:11">
      <c r="A117" s="69"/>
      <c r="C117" s="144"/>
      <c r="D117" s="69"/>
      <c r="E117" s="69">
        <v>364</v>
      </c>
      <c r="F117" s="144">
        <v>15000000000</v>
      </c>
      <c r="G117" s="76"/>
      <c r="K117" s="42"/>
    </row>
    <row r="118" spans="1:11">
      <c r="A118" s="69"/>
      <c r="C118" s="144"/>
      <c r="D118" s="69"/>
      <c r="E118" s="69"/>
      <c r="F118" s="144"/>
      <c r="G118" s="76"/>
      <c r="K118" s="42"/>
    </row>
    <row r="119" spans="1:11">
      <c r="A119" s="69"/>
      <c r="C119" s="144"/>
      <c r="D119" s="69"/>
      <c r="E119" s="69"/>
      <c r="F119" s="145">
        <f>SUM(F115:F118)</f>
        <v>30000000000</v>
      </c>
      <c r="G119" s="76"/>
      <c r="K119" s="42"/>
    </row>
    <row r="120" spans="1:11">
      <c r="A120" s="69"/>
      <c r="C120" s="144"/>
      <c r="D120" s="69"/>
      <c r="E120" s="69"/>
      <c r="F120" s="144"/>
      <c r="G120" s="76"/>
      <c r="K120" s="42"/>
    </row>
    <row r="121" spans="1:11">
      <c r="A121" s="69">
        <v>570</v>
      </c>
      <c r="B121" s="74">
        <v>37909</v>
      </c>
      <c r="C121" s="144">
        <v>8000000000</v>
      </c>
      <c r="D121" s="69">
        <v>91</v>
      </c>
      <c r="E121" s="69">
        <v>182</v>
      </c>
      <c r="F121" s="144">
        <v>6000000000</v>
      </c>
      <c r="G121" s="76"/>
      <c r="K121" s="42"/>
    </row>
    <row r="122" spans="1:11">
      <c r="A122" s="69"/>
      <c r="C122" s="144">
        <v>10000000000</v>
      </c>
      <c r="D122" s="69">
        <v>182</v>
      </c>
      <c r="E122" s="69">
        <v>273</v>
      </c>
      <c r="F122" s="144">
        <v>3500000000</v>
      </c>
      <c r="G122" s="76"/>
    </row>
    <row r="123" spans="1:11">
      <c r="A123" s="69"/>
      <c r="C123" s="144">
        <v>16000000000</v>
      </c>
      <c r="D123" s="69">
        <v>273</v>
      </c>
      <c r="E123" s="69">
        <v>364</v>
      </c>
      <c r="F123" s="144">
        <v>8000000000</v>
      </c>
      <c r="G123" s="76"/>
      <c r="K123" s="39"/>
    </row>
    <row r="124" spans="1:11">
      <c r="A124" s="69"/>
      <c r="C124" s="144">
        <v>26000000000</v>
      </c>
      <c r="D124" s="69">
        <v>364</v>
      </c>
      <c r="E124" s="69"/>
      <c r="F124" s="144"/>
      <c r="G124" s="76"/>
      <c r="K124" s="42"/>
    </row>
    <row r="125" spans="1:11">
      <c r="A125" s="69"/>
      <c r="C125" s="145">
        <f>SUM(C121:C124)</f>
        <v>60000000000</v>
      </c>
      <c r="D125" s="69"/>
      <c r="E125" s="69"/>
      <c r="F125" s="145">
        <f>SUM(F121:F124)</f>
        <v>17500000000</v>
      </c>
      <c r="G125" s="76"/>
      <c r="K125" s="42"/>
    </row>
    <row r="126" spans="1:11">
      <c r="A126" s="69"/>
      <c r="C126" s="145"/>
      <c r="D126" s="69"/>
      <c r="E126" s="69"/>
      <c r="F126" s="145"/>
      <c r="G126" s="76">
        <f>+C125-F125-F119</f>
        <v>12500000000</v>
      </c>
      <c r="K126" s="42"/>
    </row>
    <row r="127" spans="1:11">
      <c r="A127" s="69"/>
      <c r="B127" s="74">
        <v>37916</v>
      </c>
      <c r="C127" s="144"/>
      <c r="D127" s="69"/>
      <c r="E127" s="69">
        <v>91</v>
      </c>
      <c r="F127" s="144">
        <v>7000000000</v>
      </c>
      <c r="G127" s="76"/>
      <c r="K127" s="42"/>
    </row>
    <row r="128" spans="1:11">
      <c r="A128" s="69"/>
      <c r="C128" s="144"/>
      <c r="D128" s="69"/>
      <c r="E128" s="69">
        <v>273</v>
      </c>
      <c r="F128" s="144">
        <v>3000000000</v>
      </c>
      <c r="G128" s="76"/>
      <c r="K128" s="42"/>
    </row>
    <row r="129" spans="1:11">
      <c r="A129" s="69"/>
      <c r="C129" s="144"/>
      <c r="D129" s="69"/>
      <c r="E129" s="69">
        <v>364</v>
      </c>
      <c r="F129" s="144">
        <v>15000000000</v>
      </c>
      <c r="G129" s="76"/>
      <c r="K129" s="42"/>
    </row>
    <row r="130" spans="1:11">
      <c r="A130" s="69"/>
      <c r="C130" s="144"/>
      <c r="D130" s="69"/>
      <c r="E130" s="69"/>
      <c r="F130" s="144"/>
      <c r="G130" s="76"/>
      <c r="K130" s="42"/>
    </row>
    <row r="131" spans="1:11">
      <c r="A131" s="69"/>
      <c r="C131" s="144"/>
      <c r="D131" s="69"/>
      <c r="E131" s="69"/>
      <c r="F131" s="145">
        <f>SUM(F127:F130)</f>
        <v>25000000000</v>
      </c>
      <c r="G131" s="76"/>
      <c r="K131" s="39"/>
    </row>
    <row r="132" spans="1:11">
      <c r="A132" s="69"/>
      <c r="C132" s="144"/>
      <c r="D132" s="69"/>
      <c r="E132" s="69"/>
      <c r="F132" s="145"/>
      <c r="G132" s="76"/>
      <c r="K132" s="39"/>
    </row>
    <row r="133" spans="1:11">
      <c r="A133" s="69">
        <v>571</v>
      </c>
      <c r="B133" s="74">
        <v>37923</v>
      </c>
      <c r="C133" s="144">
        <v>8000000000</v>
      </c>
      <c r="D133" s="69">
        <v>91</v>
      </c>
      <c r="E133" s="69">
        <v>182</v>
      </c>
      <c r="F133" s="144">
        <v>9075300000</v>
      </c>
      <c r="G133" s="76"/>
      <c r="K133" s="39"/>
    </row>
    <row r="134" spans="1:11">
      <c r="A134" s="69"/>
      <c r="C134" s="144">
        <v>12000000000</v>
      </c>
      <c r="D134" s="69">
        <v>182</v>
      </c>
      <c r="E134" s="69">
        <v>273</v>
      </c>
      <c r="F134" s="144">
        <v>2000000000</v>
      </c>
      <c r="G134" s="76"/>
    </row>
    <row r="135" spans="1:11">
      <c r="A135" s="69"/>
      <c r="C135" s="144">
        <v>14000000000</v>
      </c>
      <c r="D135" s="69">
        <v>273</v>
      </c>
      <c r="E135" s="69">
        <v>364</v>
      </c>
      <c r="F135" s="144">
        <v>11000000000</v>
      </c>
      <c r="G135" s="76"/>
      <c r="K135" s="39"/>
    </row>
    <row r="136" spans="1:11">
      <c r="A136" s="69"/>
      <c r="C136" s="144">
        <v>26000000000</v>
      </c>
      <c r="D136" s="69">
        <v>364</v>
      </c>
      <c r="E136" s="69"/>
      <c r="F136" s="144"/>
      <c r="G136" s="76"/>
      <c r="K136" s="39"/>
    </row>
    <row r="137" spans="1:11">
      <c r="A137" s="69"/>
      <c r="C137" s="145">
        <f>SUM(C133:C136)</f>
        <v>60000000000</v>
      </c>
      <c r="D137" s="69"/>
      <c r="E137" s="69"/>
      <c r="F137" s="145">
        <f>SUM(F133:F136)</f>
        <v>22075300000</v>
      </c>
      <c r="G137" s="76"/>
      <c r="K137" s="39"/>
    </row>
    <row r="138" spans="1:11">
      <c r="A138" s="69"/>
      <c r="C138" s="145"/>
      <c r="D138" s="69"/>
      <c r="E138" s="69"/>
      <c r="F138" s="145"/>
      <c r="G138" s="76">
        <f>+C137-F137-F131</f>
        <v>12924700000</v>
      </c>
      <c r="K138" s="39"/>
    </row>
    <row r="139" spans="1:11">
      <c r="A139" s="69"/>
      <c r="B139" s="74">
        <v>37930</v>
      </c>
      <c r="C139" s="144"/>
      <c r="D139" s="69"/>
      <c r="E139" s="69">
        <v>91</v>
      </c>
      <c r="F139" s="144">
        <v>4999900000</v>
      </c>
      <c r="G139" s="76"/>
      <c r="K139" s="39"/>
    </row>
    <row r="140" spans="1:11">
      <c r="A140" s="69"/>
      <c r="C140" s="144"/>
      <c r="D140" s="69"/>
      <c r="E140" s="69">
        <v>273</v>
      </c>
      <c r="F140" s="144">
        <v>2000000000</v>
      </c>
      <c r="G140" s="76"/>
      <c r="K140" s="39"/>
    </row>
    <row r="141" spans="1:11">
      <c r="A141" s="69"/>
      <c r="C141" s="144"/>
      <c r="D141" s="69"/>
      <c r="E141" s="69">
        <v>364</v>
      </c>
      <c r="F141" s="144">
        <v>11000000000</v>
      </c>
      <c r="G141" s="76"/>
      <c r="K141" s="39"/>
    </row>
    <row r="142" spans="1:11">
      <c r="A142" s="69"/>
      <c r="C142" s="144"/>
      <c r="D142" s="69"/>
      <c r="E142" s="69"/>
      <c r="F142" s="144"/>
      <c r="G142" s="76"/>
      <c r="K142" s="39"/>
    </row>
    <row r="143" spans="1:11">
      <c r="A143" s="69"/>
      <c r="C143" s="144"/>
      <c r="D143" s="69"/>
      <c r="E143" s="69"/>
      <c r="F143" s="145">
        <f>SUM(F139:F142)</f>
        <v>17999900000</v>
      </c>
      <c r="G143" s="76"/>
      <c r="K143" s="39"/>
    </row>
    <row r="144" spans="1:11">
      <c r="A144" s="69"/>
      <c r="C144" s="144"/>
      <c r="D144" s="69"/>
      <c r="E144" s="69"/>
      <c r="F144" s="144"/>
      <c r="G144" s="76"/>
      <c r="K144" s="39"/>
    </row>
    <row r="145" spans="1:11">
      <c r="A145" s="69">
        <v>572</v>
      </c>
      <c r="B145" s="74">
        <v>37937</v>
      </c>
      <c r="C145" s="144">
        <v>8000000000</v>
      </c>
      <c r="D145" s="69">
        <v>91</v>
      </c>
      <c r="E145" s="69">
        <v>182</v>
      </c>
      <c r="F145" s="144">
        <v>9686800000</v>
      </c>
      <c r="G145" s="76"/>
      <c r="K145" s="39"/>
    </row>
    <row r="146" spans="1:11">
      <c r="A146" s="69"/>
      <c r="C146" s="144">
        <v>11000000000</v>
      </c>
      <c r="D146" s="69">
        <v>182</v>
      </c>
      <c r="E146" s="69">
        <v>364</v>
      </c>
      <c r="F146" s="144">
        <v>11000000000</v>
      </c>
      <c r="G146" s="76"/>
    </row>
    <row r="147" spans="1:11">
      <c r="A147" s="69"/>
      <c r="C147" s="144">
        <v>14000000000</v>
      </c>
      <c r="D147" s="69">
        <v>273</v>
      </c>
      <c r="E147" s="69"/>
      <c r="F147" s="144"/>
      <c r="G147" s="76"/>
    </row>
    <row r="148" spans="1:11">
      <c r="A148" s="69"/>
      <c r="C148" s="144">
        <v>27000000000</v>
      </c>
      <c r="D148" s="69">
        <v>364</v>
      </c>
      <c r="E148" s="69"/>
      <c r="F148" s="144"/>
      <c r="G148" s="76"/>
    </row>
    <row r="149" spans="1:11">
      <c r="A149" s="69"/>
      <c r="C149" s="145">
        <f>SUM(C145:C148)</f>
        <v>60000000000</v>
      </c>
      <c r="D149" s="69"/>
      <c r="E149" s="69"/>
      <c r="F149" s="145">
        <f>SUM(F145:F147)</f>
        <v>20686800000</v>
      </c>
      <c r="G149" s="76"/>
    </row>
    <row r="150" spans="1:11">
      <c r="A150" s="69"/>
      <c r="C150" s="145"/>
      <c r="D150" s="69"/>
      <c r="E150" s="69"/>
      <c r="F150" s="145"/>
      <c r="G150" s="76">
        <f>+C149-F149-F143</f>
        <v>21313300000</v>
      </c>
    </row>
    <row r="151" spans="1:11">
      <c r="A151" s="69"/>
      <c r="B151" s="74">
        <v>37944</v>
      </c>
      <c r="C151" s="144"/>
      <c r="D151" s="69"/>
      <c r="E151" s="69">
        <v>91</v>
      </c>
      <c r="F151" s="144">
        <v>7000000000</v>
      </c>
      <c r="G151" s="76"/>
    </row>
    <row r="152" spans="1:11">
      <c r="A152" s="69"/>
      <c r="C152" s="144"/>
      <c r="D152" s="69"/>
      <c r="E152" s="69">
        <v>273</v>
      </c>
      <c r="F152" s="144">
        <v>7000000000</v>
      </c>
      <c r="G152" s="76"/>
    </row>
    <row r="153" spans="1:11">
      <c r="A153" s="69"/>
      <c r="C153" s="144"/>
      <c r="D153" s="69"/>
      <c r="E153" s="69">
        <v>364</v>
      </c>
      <c r="F153" s="144">
        <v>15000000000</v>
      </c>
      <c r="G153" s="76"/>
    </row>
    <row r="154" spans="1:11">
      <c r="A154" s="69"/>
      <c r="C154" s="144"/>
      <c r="D154" s="69"/>
      <c r="E154" s="69"/>
      <c r="F154" s="144"/>
      <c r="G154" s="76"/>
    </row>
    <row r="155" spans="1:11">
      <c r="A155" s="69"/>
      <c r="C155" s="144"/>
      <c r="D155" s="69"/>
      <c r="E155" s="69"/>
      <c r="F155" s="145">
        <f>SUM(F151:F154)</f>
        <v>29000000000</v>
      </c>
      <c r="G155" s="76"/>
    </row>
    <row r="156" spans="1:11">
      <c r="A156" s="69"/>
      <c r="C156" s="144"/>
      <c r="D156" s="69"/>
      <c r="E156" s="69"/>
      <c r="F156" s="144"/>
      <c r="G156" s="76"/>
    </row>
    <row r="157" spans="1:11">
      <c r="A157" s="69">
        <v>573</v>
      </c>
      <c r="B157" s="74">
        <v>37951</v>
      </c>
      <c r="C157" s="144">
        <v>9000000000</v>
      </c>
      <c r="D157" s="69">
        <v>91</v>
      </c>
      <c r="E157" s="69">
        <v>182</v>
      </c>
      <c r="F157" s="144">
        <v>9000000000</v>
      </c>
      <c r="G157" s="76"/>
    </row>
    <row r="158" spans="1:11">
      <c r="A158" s="69"/>
      <c r="C158" s="144">
        <v>12000000000</v>
      </c>
      <c r="D158" s="69">
        <v>182</v>
      </c>
      <c r="E158" s="69">
        <v>364</v>
      </c>
      <c r="F158" s="144">
        <v>15000000000</v>
      </c>
      <c r="G158" s="76"/>
    </row>
    <row r="159" spans="1:11">
      <c r="A159" s="69"/>
      <c r="C159" s="144">
        <v>13000000000</v>
      </c>
      <c r="D159" s="69">
        <v>273</v>
      </c>
      <c r="E159" s="69"/>
      <c r="F159" s="144"/>
      <c r="G159" s="76"/>
    </row>
    <row r="160" spans="1:11">
      <c r="A160" s="69"/>
      <c r="C160" s="144">
        <v>31000000000</v>
      </c>
      <c r="D160" s="69">
        <v>364</v>
      </c>
      <c r="E160" s="69"/>
      <c r="F160" s="144"/>
      <c r="G160" s="76"/>
    </row>
    <row r="161" spans="1:7">
      <c r="A161" s="69"/>
      <c r="C161" s="145">
        <f>SUM(C157:C160)</f>
        <v>65000000000</v>
      </c>
      <c r="D161" s="69"/>
      <c r="E161" s="69"/>
      <c r="F161" s="145">
        <f>SUM(F157:F159)</f>
        <v>24000000000</v>
      </c>
      <c r="G161" s="76"/>
    </row>
    <row r="162" spans="1:7">
      <c r="A162" s="69"/>
      <c r="C162" s="145"/>
      <c r="D162" s="69"/>
      <c r="E162" s="69"/>
      <c r="F162" s="145"/>
      <c r="G162" s="76"/>
    </row>
    <row r="163" spans="1:7">
      <c r="A163" s="69"/>
      <c r="B163" s="74">
        <v>37958</v>
      </c>
      <c r="C163" s="144"/>
      <c r="D163" s="69"/>
      <c r="E163" s="69">
        <v>91</v>
      </c>
      <c r="F163" s="144">
        <v>9999900000</v>
      </c>
      <c r="G163" s="76">
        <f>+C161-F161-F155</f>
        <v>12000000000</v>
      </c>
    </row>
    <row r="164" spans="1:7">
      <c r="A164" s="69"/>
      <c r="C164" s="144"/>
      <c r="D164" s="69"/>
      <c r="E164" s="69">
        <v>273</v>
      </c>
      <c r="F164" s="144">
        <v>6999900000</v>
      </c>
      <c r="G164" s="76"/>
    </row>
    <row r="165" spans="1:7">
      <c r="A165" s="69"/>
      <c r="C165" s="144"/>
      <c r="D165" s="69"/>
      <c r="E165" s="69">
        <v>364</v>
      </c>
      <c r="F165" s="144">
        <v>15000000000</v>
      </c>
      <c r="G165" s="76"/>
    </row>
    <row r="166" spans="1:7">
      <c r="A166" s="69"/>
      <c r="C166" s="144"/>
      <c r="D166" s="69"/>
      <c r="E166" s="69"/>
      <c r="F166" s="144"/>
      <c r="G166" s="76"/>
    </row>
    <row r="167" spans="1:7">
      <c r="A167" s="69"/>
      <c r="C167" s="144"/>
      <c r="D167" s="69"/>
      <c r="E167" s="69"/>
      <c r="F167" s="145">
        <f>SUM(F163:F166)</f>
        <v>31999800000</v>
      </c>
      <c r="G167" s="76"/>
    </row>
    <row r="168" spans="1:7">
      <c r="A168" s="69"/>
      <c r="C168" s="144"/>
      <c r="D168" s="69"/>
      <c r="E168" s="69"/>
      <c r="F168" s="144"/>
      <c r="G168" s="76"/>
    </row>
    <row r="169" spans="1:7">
      <c r="A169" s="69">
        <v>574</v>
      </c>
      <c r="B169" s="74">
        <v>37965</v>
      </c>
      <c r="C169" s="144">
        <v>6999500000</v>
      </c>
      <c r="D169" s="69">
        <v>91</v>
      </c>
      <c r="E169" s="69">
        <v>182</v>
      </c>
      <c r="F169" s="144">
        <v>12000000000</v>
      </c>
      <c r="G169" s="76"/>
    </row>
    <row r="170" spans="1:7">
      <c r="A170" s="69"/>
      <c r="C170" s="144">
        <v>10000000000</v>
      </c>
      <c r="D170" s="69">
        <v>182</v>
      </c>
      <c r="E170" s="69">
        <v>364</v>
      </c>
      <c r="F170" s="144">
        <v>15000000000</v>
      </c>
      <c r="G170" s="76"/>
    </row>
    <row r="171" spans="1:7">
      <c r="A171" s="69"/>
      <c r="C171" s="144">
        <v>13000000000</v>
      </c>
      <c r="D171" s="69">
        <v>273</v>
      </c>
      <c r="E171" s="69"/>
      <c r="F171" s="144"/>
      <c r="G171" s="76"/>
    </row>
    <row r="172" spans="1:7">
      <c r="A172" s="69"/>
      <c r="C172" s="144">
        <v>24999900000</v>
      </c>
      <c r="D172" s="69">
        <v>364</v>
      </c>
      <c r="E172" s="69"/>
      <c r="F172" s="144"/>
      <c r="G172" s="76"/>
    </row>
    <row r="173" spans="1:7">
      <c r="A173" s="69"/>
      <c r="C173" s="145">
        <f>SUM(C169:C172)</f>
        <v>54999400000</v>
      </c>
      <c r="D173" s="69"/>
      <c r="E173" s="69"/>
      <c r="F173" s="145">
        <f>SUM(F169:F171)</f>
        <v>27000000000</v>
      </c>
      <c r="G173" s="76"/>
    </row>
    <row r="174" spans="1:7">
      <c r="A174" s="69"/>
      <c r="C174" s="145"/>
      <c r="D174" s="69"/>
      <c r="E174" s="69"/>
      <c r="F174" s="145"/>
      <c r="G174" s="76">
        <f>+C173-F173-F167</f>
        <v>-4000400000</v>
      </c>
    </row>
    <row r="175" spans="1:7">
      <c r="A175" s="69"/>
      <c r="B175" s="74">
        <v>37972</v>
      </c>
      <c r="C175" s="144"/>
      <c r="D175" s="69"/>
      <c r="E175" s="69">
        <v>91</v>
      </c>
      <c r="F175" s="144">
        <v>15000000000</v>
      </c>
      <c r="G175" s="76"/>
    </row>
    <row r="176" spans="1:7">
      <c r="A176" s="69"/>
      <c r="C176" s="144"/>
      <c r="D176" s="69"/>
      <c r="E176" s="69">
        <v>273</v>
      </c>
      <c r="F176" s="144">
        <v>15000000000</v>
      </c>
      <c r="G176" s="76"/>
    </row>
    <row r="177" spans="1:7">
      <c r="A177" s="69"/>
      <c r="C177" s="144"/>
      <c r="D177" s="69"/>
      <c r="E177" s="69">
        <v>364</v>
      </c>
      <c r="F177" s="144">
        <v>15000000000</v>
      </c>
      <c r="G177" s="76"/>
    </row>
    <row r="178" spans="1:7">
      <c r="A178" s="69"/>
      <c r="C178" s="144"/>
      <c r="D178" s="69"/>
      <c r="E178" s="69"/>
      <c r="F178" s="144"/>
      <c r="G178" s="76"/>
    </row>
    <row r="179" spans="1:7">
      <c r="A179" s="69"/>
      <c r="C179" s="144"/>
      <c r="D179" s="69"/>
      <c r="E179" s="69"/>
      <c r="F179" s="145">
        <f>SUM(F175:F178)</f>
        <v>45000000000</v>
      </c>
      <c r="G179" s="76"/>
    </row>
    <row r="180" spans="1:7">
      <c r="A180" s="69"/>
      <c r="C180" s="144"/>
      <c r="D180" s="69"/>
      <c r="E180" s="69"/>
      <c r="F180" s="144"/>
      <c r="G180" s="76"/>
    </row>
    <row r="181" spans="1:7">
      <c r="A181" s="69">
        <v>575</v>
      </c>
      <c r="B181" s="74">
        <v>37979</v>
      </c>
      <c r="C181" s="144">
        <v>7000000000</v>
      </c>
      <c r="D181" s="69">
        <v>91</v>
      </c>
      <c r="E181" s="69">
        <v>182</v>
      </c>
      <c r="F181" s="144">
        <v>13999900000</v>
      </c>
      <c r="G181" s="76"/>
    </row>
    <row r="182" spans="1:7">
      <c r="A182" s="69"/>
      <c r="C182" s="144">
        <v>11999900000</v>
      </c>
      <c r="D182" s="69">
        <v>182</v>
      </c>
      <c r="E182" s="69">
        <v>364</v>
      </c>
      <c r="F182" s="144">
        <v>12375200000</v>
      </c>
      <c r="G182" s="76"/>
    </row>
    <row r="183" spans="1:7">
      <c r="A183" s="69"/>
      <c r="C183" s="144">
        <v>15999900000</v>
      </c>
      <c r="D183" s="69">
        <v>273</v>
      </c>
      <c r="E183" s="69"/>
      <c r="F183" s="144"/>
      <c r="G183" s="76"/>
    </row>
    <row r="184" spans="1:7">
      <c r="A184" s="69"/>
      <c r="C184" s="144">
        <v>30000000000</v>
      </c>
      <c r="D184" s="69">
        <v>364</v>
      </c>
      <c r="E184" s="69"/>
      <c r="F184" s="144"/>
      <c r="G184" s="76"/>
    </row>
    <row r="185" spans="1:7">
      <c r="A185" s="69"/>
      <c r="C185" s="145">
        <f>SUM(C181:C184)</f>
        <v>64999800000</v>
      </c>
      <c r="D185" s="69"/>
      <c r="E185" s="69"/>
      <c r="F185" s="145">
        <f>SUM(F181:F183)</f>
        <v>26375100000</v>
      </c>
      <c r="G185" s="76"/>
    </row>
    <row r="186" spans="1:7">
      <c r="A186" s="69"/>
      <c r="C186" s="145"/>
      <c r="D186" s="69"/>
      <c r="E186" s="69"/>
      <c r="F186" s="144"/>
      <c r="G186" s="76">
        <f>+C185-F185-F179</f>
        <v>-6375300000</v>
      </c>
    </row>
    <row r="187" spans="1:7">
      <c r="A187" s="69"/>
      <c r="B187" s="74">
        <v>37986</v>
      </c>
      <c r="C187" s="144"/>
      <c r="D187" s="69"/>
      <c r="E187" s="69">
        <v>91</v>
      </c>
      <c r="F187" s="144">
        <v>15000000000</v>
      </c>
      <c r="G187" s="76"/>
    </row>
    <row r="188" spans="1:7">
      <c r="A188" s="69"/>
      <c r="C188" s="144"/>
      <c r="D188" s="69"/>
      <c r="E188" s="69">
        <v>273</v>
      </c>
      <c r="F188" s="144">
        <v>7000000000</v>
      </c>
      <c r="G188" s="76"/>
    </row>
    <row r="189" spans="1:7">
      <c r="A189" s="69"/>
      <c r="C189" s="144"/>
      <c r="D189" s="69"/>
      <c r="E189" s="69">
        <v>364</v>
      </c>
      <c r="F189" s="144">
        <v>11495900000</v>
      </c>
      <c r="G189" s="76"/>
    </row>
    <row r="190" spans="1:7">
      <c r="A190" s="69"/>
      <c r="C190" s="144"/>
      <c r="D190" s="69"/>
      <c r="E190" s="69"/>
      <c r="F190" s="144"/>
      <c r="G190" s="76"/>
    </row>
    <row r="191" spans="1:7">
      <c r="A191" s="69"/>
      <c r="C191" s="144"/>
      <c r="D191" s="69"/>
      <c r="E191" s="69"/>
      <c r="F191" s="145">
        <f>SUM(F187:F190)</f>
        <v>33495900000</v>
      </c>
      <c r="G191" s="76"/>
    </row>
    <row r="192" spans="1:7">
      <c r="A192" s="69"/>
      <c r="C192" s="144"/>
      <c r="D192" s="69"/>
      <c r="E192" s="69"/>
      <c r="F192" s="144"/>
      <c r="G192" s="76"/>
    </row>
    <row r="193" spans="1:8">
      <c r="A193" s="69">
        <v>576</v>
      </c>
      <c r="B193" s="74">
        <v>37993</v>
      </c>
      <c r="C193" s="144">
        <v>7000000000</v>
      </c>
      <c r="D193" s="69">
        <v>91</v>
      </c>
      <c r="E193" s="69">
        <v>182</v>
      </c>
      <c r="F193" s="144">
        <v>14999900000</v>
      </c>
      <c r="G193" s="76"/>
      <c r="H193" s="60">
        <f>F197+F203+F209+F215+F221+F226+F232+F237+F243+F249+F255+F260</f>
        <v>299252800000</v>
      </c>
    </row>
    <row r="194" spans="1:8">
      <c r="A194" s="69"/>
      <c r="C194" s="144">
        <v>12000000000</v>
      </c>
      <c r="D194" s="69">
        <v>182</v>
      </c>
      <c r="E194" s="69">
        <v>364</v>
      </c>
      <c r="F194" s="144">
        <v>11000000000</v>
      </c>
      <c r="G194" s="76"/>
    </row>
    <row r="195" spans="1:8">
      <c r="A195" s="69"/>
      <c r="C195" s="144">
        <v>16000000000</v>
      </c>
      <c r="D195" s="69">
        <v>273</v>
      </c>
      <c r="E195" s="69"/>
      <c r="F195" s="144"/>
      <c r="G195" s="76"/>
    </row>
    <row r="196" spans="1:8">
      <c r="A196" s="69"/>
      <c r="C196" s="144">
        <v>30000000000</v>
      </c>
      <c r="D196" s="69">
        <v>364</v>
      </c>
      <c r="E196" s="69"/>
      <c r="F196" s="144"/>
      <c r="G196" s="76"/>
    </row>
    <row r="197" spans="1:8">
      <c r="A197" s="69"/>
      <c r="C197" s="145">
        <f>SUM(C193:C196)</f>
        <v>65000000000</v>
      </c>
      <c r="D197" s="69"/>
      <c r="E197" s="69"/>
      <c r="F197" s="145">
        <f>SUM(F193:F196)</f>
        <v>25999900000</v>
      </c>
      <c r="G197" s="76"/>
    </row>
    <row r="198" spans="1:8">
      <c r="A198" s="69"/>
      <c r="C198" s="145"/>
      <c r="D198" s="69"/>
      <c r="E198" s="69"/>
      <c r="F198" s="144"/>
      <c r="G198" s="76">
        <f>+C197-F197-F191</f>
        <v>5504200000</v>
      </c>
    </row>
    <row r="199" spans="1:8">
      <c r="A199" s="69"/>
      <c r="B199" s="74">
        <v>38000</v>
      </c>
      <c r="C199" s="144"/>
      <c r="D199" s="69"/>
      <c r="E199" s="69">
        <v>91</v>
      </c>
      <c r="F199" s="144">
        <v>8000000000</v>
      </c>
      <c r="G199" s="76"/>
    </row>
    <row r="200" spans="1:8">
      <c r="A200" s="69"/>
      <c r="C200" s="144"/>
      <c r="D200" s="69"/>
      <c r="E200" s="69">
        <v>273</v>
      </c>
      <c r="F200" s="144">
        <v>15000000000</v>
      </c>
      <c r="G200" s="76"/>
    </row>
    <row r="201" spans="1:8">
      <c r="A201" s="69"/>
      <c r="C201" s="144"/>
      <c r="D201" s="69"/>
      <c r="E201" s="69">
        <v>364</v>
      </c>
      <c r="F201" s="144">
        <v>9500000000</v>
      </c>
      <c r="G201" s="76"/>
    </row>
    <row r="202" spans="1:8">
      <c r="A202" s="69"/>
      <c r="C202" s="144"/>
      <c r="D202" s="69"/>
      <c r="E202" s="69"/>
      <c r="F202" s="144"/>
      <c r="G202" s="76"/>
    </row>
    <row r="203" spans="1:8">
      <c r="A203" s="69"/>
      <c r="C203" s="144"/>
      <c r="D203" s="69"/>
      <c r="E203" s="69"/>
      <c r="F203" s="145">
        <f>SUM(F199:F202)</f>
        <v>32500000000</v>
      </c>
      <c r="G203" s="76"/>
    </row>
    <row r="204" spans="1:8">
      <c r="A204" s="69"/>
      <c r="C204" s="144"/>
      <c r="D204" s="69"/>
      <c r="E204" s="69"/>
      <c r="F204" s="144"/>
      <c r="G204" s="76"/>
    </row>
    <row r="205" spans="1:8">
      <c r="A205" s="69">
        <v>577</v>
      </c>
      <c r="B205" s="74">
        <v>38007</v>
      </c>
      <c r="C205" s="144">
        <v>4000000000</v>
      </c>
      <c r="D205" s="69">
        <v>91</v>
      </c>
      <c r="E205" s="69">
        <v>182</v>
      </c>
      <c r="F205" s="144">
        <v>12999800000</v>
      </c>
      <c r="G205" s="76"/>
    </row>
    <row r="206" spans="1:8">
      <c r="A206" s="69"/>
      <c r="C206" s="144">
        <v>6000000000</v>
      </c>
      <c r="D206" s="69">
        <v>182</v>
      </c>
      <c r="E206" s="69">
        <v>364</v>
      </c>
      <c r="F206" s="144">
        <v>5999900000</v>
      </c>
      <c r="G206" s="76"/>
    </row>
    <row r="207" spans="1:8">
      <c r="A207" s="69"/>
      <c r="C207" s="144">
        <v>11000000000</v>
      </c>
      <c r="D207" s="69">
        <v>273</v>
      </c>
      <c r="E207" s="69"/>
      <c r="F207" s="144"/>
      <c r="G207" s="76"/>
    </row>
    <row r="208" spans="1:8">
      <c r="A208" s="69"/>
      <c r="C208" s="144">
        <v>14000000000</v>
      </c>
      <c r="D208" s="69">
        <v>364</v>
      </c>
      <c r="E208" s="69"/>
      <c r="F208" s="144"/>
      <c r="G208" s="76"/>
    </row>
    <row r="209" spans="1:7">
      <c r="A209" s="69"/>
      <c r="C209" s="145">
        <f>SUM(C205:C208)</f>
        <v>35000000000</v>
      </c>
      <c r="D209" s="69"/>
      <c r="E209" s="69"/>
      <c r="F209" s="145">
        <f>SUM(F205:F208)</f>
        <v>18999700000</v>
      </c>
      <c r="G209" s="76"/>
    </row>
    <row r="210" spans="1:7">
      <c r="A210" s="69"/>
      <c r="C210" s="145"/>
      <c r="D210" s="69"/>
      <c r="E210" s="69"/>
      <c r="F210" s="144"/>
      <c r="G210" s="76">
        <f>+C209-F209-F203</f>
        <v>-16499700000</v>
      </c>
    </row>
    <row r="211" spans="1:7">
      <c r="A211" s="69"/>
      <c r="B211" s="74">
        <v>38014</v>
      </c>
      <c r="C211" s="144"/>
      <c r="D211" s="69"/>
      <c r="E211" s="69">
        <v>91</v>
      </c>
      <c r="F211" s="144">
        <v>8000000000</v>
      </c>
      <c r="G211" s="76"/>
    </row>
    <row r="212" spans="1:7">
      <c r="A212" s="69"/>
      <c r="C212" s="144"/>
      <c r="D212" s="69"/>
      <c r="E212" s="69">
        <v>273</v>
      </c>
      <c r="F212" s="144">
        <v>14000000000</v>
      </c>
      <c r="G212" s="76"/>
    </row>
    <row r="213" spans="1:7">
      <c r="A213" s="69"/>
      <c r="C213" s="144"/>
      <c r="D213" s="69"/>
      <c r="E213" s="69">
        <v>364</v>
      </c>
      <c r="F213" s="144">
        <v>3999900000</v>
      </c>
      <c r="G213" s="76"/>
    </row>
    <row r="214" spans="1:7">
      <c r="A214" s="69"/>
      <c r="C214" s="144"/>
      <c r="D214" s="69"/>
      <c r="E214" s="69"/>
      <c r="F214" s="144"/>
      <c r="G214" s="76"/>
    </row>
    <row r="215" spans="1:7">
      <c r="A215" s="69"/>
      <c r="C215" s="144"/>
      <c r="D215" s="69"/>
      <c r="E215" s="69"/>
      <c r="F215" s="145">
        <f>SUM(F211:F214)</f>
        <v>25999900000</v>
      </c>
      <c r="G215" s="76"/>
    </row>
    <row r="216" spans="1:7">
      <c r="A216" s="69"/>
      <c r="C216" s="144"/>
      <c r="D216" s="69"/>
      <c r="E216" s="69"/>
      <c r="F216" s="144"/>
      <c r="G216" s="76"/>
    </row>
    <row r="217" spans="1:7">
      <c r="A217" s="69">
        <v>578</v>
      </c>
      <c r="B217" s="74">
        <v>38021</v>
      </c>
      <c r="C217" s="144">
        <v>3000000000</v>
      </c>
      <c r="D217" s="69">
        <v>91</v>
      </c>
      <c r="E217" s="69">
        <v>182</v>
      </c>
      <c r="F217" s="144">
        <v>10000000000</v>
      </c>
      <c r="G217" s="76"/>
    </row>
    <row r="218" spans="1:7">
      <c r="A218" s="69"/>
      <c r="C218" s="144">
        <v>5000000000</v>
      </c>
      <c r="D218" s="69">
        <v>182</v>
      </c>
      <c r="E218" s="69">
        <v>364</v>
      </c>
      <c r="F218" s="144">
        <v>4000000000</v>
      </c>
      <c r="G218" s="76"/>
    </row>
    <row r="219" spans="1:7">
      <c r="A219" s="69"/>
      <c r="C219" s="144">
        <v>12000000000</v>
      </c>
      <c r="D219" s="69">
        <v>273</v>
      </c>
      <c r="E219" s="69"/>
      <c r="F219" s="144"/>
      <c r="G219" s="76"/>
    </row>
    <row r="220" spans="1:7">
      <c r="A220" s="69"/>
      <c r="C220" s="144">
        <v>15000000000</v>
      </c>
      <c r="D220" s="69">
        <v>364</v>
      </c>
      <c r="E220" s="69"/>
      <c r="F220" s="144"/>
      <c r="G220" s="76"/>
    </row>
    <row r="221" spans="1:7">
      <c r="A221" s="69"/>
      <c r="C221" s="145">
        <f>SUM(C217:C220)</f>
        <v>35000000000</v>
      </c>
      <c r="D221" s="69"/>
      <c r="E221" s="69"/>
      <c r="F221" s="145">
        <f>SUM(F217:F220)</f>
        <v>14000000000</v>
      </c>
      <c r="G221" s="76"/>
    </row>
    <row r="222" spans="1:7">
      <c r="A222" s="69"/>
      <c r="C222" s="145"/>
      <c r="D222" s="69"/>
      <c r="E222" s="69"/>
      <c r="F222" s="144"/>
      <c r="G222" s="76">
        <f>+C221-F221-F215</f>
        <v>-4999900000</v>
      </c>
    </row>
    <row r="223" spans="1:7">
      <c r="A223" s="69"/>
      <c r="B223" s="74">
        <v>38028</v>
      </c>
      <c r="C223" s="144"/>
      <c r="D223" s="69"/>
      <c r="E223" s="69">
        <v>91</v>
      </c>
      <c r="F223" s="144">
        <v>8000000000</v>
      </c>
      <c r="G223" s="76"/>
    </row>
    <row r="224" spans="1:7">
      <c r="A224" s="69"/>
      <c r="C224" s="144"/>
      <c r="D224" s="69"/>
      <c r="E224" s="69">
        <v>273</v>
      </c>
      <c r="F224" s="144">
        <v>15000000000</v>
      </c>
      <c r="G224" s="76"/>
    </row>
    <row r="225" spans="1:7">
      <c r="A225" s="69"/>
      <c r="C225" s="144"/>
      <c r="D225" s="69"/>
      <c r="E225" s="69"/>
      <c r="F225" s="144"/>
      <c r="G225" s="76"/>
    </row>
    <row r="226" spans="1:7">
      <c r="A226" s="69"/>
      <c r="C226" s="144"/>
      <c r="D226" s="69"/>
      <c r="E226" s="69"/>
      <c r="F226" s="145">
        <f>SUM(F223:F225)</f>
        <v>23000000000</v>
      </c>
      <c r="G226" s="76"/>
    </row>
    <row r="227" spans="1:7">
      <c r="A227" s="69"/>
      <c r="C227" s="144"/>
      <c r="D227" s="69"/>
      <c r="E227" s="69"/>
      <c r="F227" s="144"/>
      <c r="G227" s="76"/>
    </row>
    <row r="228" spans="1:7">
      <c r="A228" s="69">
        <v>579</v>
      </c>
      <c r="B228" s="74">
        <v>38035</v>
      </c>
      <c r="C228" s="144">
        <v>3000000000</v>
      </c>
      <c r="D228" s="69">
        <v>91</v>
      </c>
      <c r="E228" s="69">
        <v>182</v>
      </c>
      <c r="F228" s="144">
        <v>15000000000</v>
      </c>
      <c r="G228" s="76"/>
    </row>
    <row r="229" spans="1:7">
      <c r="A229" s="69"/>
      <c r="C229" s="144">
        <v>4000000000</v>
      </c>
      <c r="D229" s="69">
        <v>182</v>
      </c>
      <c r="E229" s="69">
        <v>364</v>
      </c>
      <c r="F229" s="144">
        <v>8999900000</v>
      </c>
      <c r="G229" s="76"/>
    </row>
    <row r="230" spans="1:7">
      <c r="A230" s="69"/>
      <c r="C230" s="144">
        <v>12000000000</v>
      </c>
      <c r="D230" s="69">
        <v>273</v>
      </c>
      <c r="E230" s="69"/>
      <c r="F230" s="144"/>
      <c r="G230" s="76"/>
    </row>
    <row r="231" spans="1:7">
      <c r="A231" s="69"/>
      <c r="C231" s="144">
        <v>15999900000</v>
      </c>
      <c r="D231" s="69">
        <v>364</v>
      </c>
      <c r="E231" s="69"/>
      <c r="F231" s="144"/>
      <c r="G231" s="76"/>
    </row>
    <row r="232" spans="1:7">
      <c r="A232" s="69"/>
      <c r="C232" s="145">
        <f>SUM(C228:C231)</f>
        <v>34999900000</v>
      </c>
      <c r="D232" s="69"/>
      <c r="E232" s="69"/>
      <c r="F232" s="145">
        <f>SUM(F228:F231)</f>
        <v>23999900000</v>
      </c>
      <c r="G232" s="76"/>
    </row>
    <row r="233" spans="1:7">
      <c r="A233" s="69"/>
      <c r="C233" s="145"/>
      <c r="D233" s="69"/>
      <c r="E233" s="69"/>
      <c r="F233" s="144"/>
      <c r="G233" s="76">
        <f>+C232-F232-F226</f>
        <v>-12000000000</v>
      </c>
    </row>
    <row r="234" spans="1:7">
      <c r="A234" s="69"/>
      <c r="B234" s="74">
        <v>38042</v>
      </c>
      <c r="C234" s="144"/>
      <c r="D234" s="69"/>
      <c r="E234" s="69">
        <v>91</v>
      </c>
      <c r="F234" s="144">
        <v>9000000000</v>
      </c>
      <c r="G234" s="76"/>
    </row>
    <row r="235" spans="1:7">
      <c r="A235" s="69"/>
      <c r="C235" s="144"/>
      <c r="D235" s="69"/>
      <c r="E235" s="69">
        <v>273</v>
      </c>
      <c r="F235" s="144">
        <v>12000000000</v>
      </c>
      <c r="G235" s="76"/>
    </row>
    <row r="236" spans="1:7">
      <c r="A236" s="69"/>
      <c r="C236" s="144"/>
      <c r="D236" s="69"/>
      <c r="E236" s="69"/>
      <c r="F236" s="144"/>
      <c r="G236" s="76"/>
    </row>
    <row r="237" spans="1:7">
      <c r="A237" s="69"/>
      <c r="C237" s="144"/>
      <c r="D237" s="69"/>
      <c r="E237" s="69"/>
      <c r="F237" s="145">
        <f>SUM(F234:F236)</f>
        <v>21000000000</v>
      </c>
      <c r="G237" s="76"/>
    </row>
    <row r="238" spans="1:7">
      <c r="A238" s="69"/>
      <c r="C238" s="144"/>
      <c r="D238" s="69"/>
      <c r="E238" s="69"/>
      <c r="F238" s="144"/>
      <c r="G238" s="76"/>
    </row>
    <row r="239" spans="1:7">
      <c r="A239" s="69">
        <v>580</v>
      </c>
      <c r="B239" s="74">
        <v>38049</v>
      </c>
      <c r="C239" s="144">
        <v>3000000000</v>
      </c>
      <c r="D239" s="69">
        <v>91</v>
      </c>
      <c r="E239" s="69">
        <v>182</v>
      </c>
      <c r="F239" s="144">
        <v>15000000000</v>
      </c>
      <c r="G239" s="76"/>
    </row>
    <row r="240" spans="1:7">
      <c r="A240" s="69"/>
      <c r="C240" s="144">
        <v>3000000000</v>
      </c>
      <c r="D240" s="69">
        <v>182</v>
      </c>
      <c r="E240" s="69">
        <v>364</v>
      </c>
      <c r="F240" s="144">
        <v>8999900000</v>
      </c>
      <c r="G240" s="76"/>
    </row>
    <row r="241" spans="1:7">
      <c r="A241" s="69"/>
      <c r="C241" s="144">
        <v>13000000000</v>
      </c>
      <c r="D241" s="69">
        <v>273</v>
      </c>
      <c r="E241" s="69"/>
      <c r="F241" s="144"/>
      <c r="G241" s="76"/>
    </row>
    <row r="242" spans="1:7">
      <c r="A242" s="69"/>
      <c r="C242" s="144">
        <v>16000000000</v>
      </c>
      <c r="D242" s="69">
        <v>364</v>
      </c>
      <c r="E242" s="69"/>
      <c r="F242" s="144"/>
      <c r="G242" s="76"/>
    </row>
    <row r="243" spans="1:7">
      <c r="A243" s="69"/>
      <c r="C243" s="145">
        <f>SUM(C239:C242)</f>
        <v>35000000000</v>
      </c>
      <c r="D243" s="69"/>
      <c r="E243" s="69"/>
      <c r="F243" s="145">
        <f>SUM(F239:F241)</f>
        <v>23999900000</v>
      </c>
      <c r="G243" s="76"/>
    </row>
    <row r="244" spans="1:7">
      <c r="A244" s="69"/>
      <c r="C244" s="145"/>
      <c r="D244" s="69"/>
      <c r="E244" s="69"/>
      <c r="F244" s="144"/>
      <c r="G244" s="76">
        <f>+C243-F243-F237</f>
        <v>-9999900000</v>
      </c>
    </row>
    <row r="245" spans="1:7">
      <c r="A245" s="69"/>
      <c r="B245" s="74">
        <v>38056</v>
      </c>
      <c r="C245" s="144"/>
      <c r="D245" s="69"/>
      <c r="E245" s="69">
        <v>91</v>
      </c>
      <c r="F245" s="144">
        <v>6999500000</v>
      </c>
      <c r="G245" s="76"/>
    </row>
    <row r="246" spans="1:7">
      <c r="A246" s="69"/>
      <c r="C246" s="144"/>
      <c r="D246" s="69"/>
      <c r="E246" s="69">
        <v>273</v>
      </c>
      <c r="F246" s="144">
        <v>18000000000</v>
      </c>
      <c r="G246" s="76"/>
    </row>
    <row r="247" spans="1:7">
      <c r="A247" s="69"/>
      <c r="C247" s="144"/>
      <c r="D247" s="69"/>
      <c r="E247" s="69">
        <v>364</v>
      </c>
      <c r="F247" s="144">
        <v>20000000000</v>
      </c>
      <c r="G247" s="76"/>
    </row>
    <row r="248" spans="1:7">
      <c r="A248" s="69"/>
      <c r="C248" s="144"/>
      <c r="D248" s="69"/>
      <c r="E248" s="69"/>
      <c r="F248" s="144"/>
      <c r="G248" s="76"/>
    </row>
    <row r="249" spans="1:7">
      <c r="A249" s="69"/>
      <c r="C249" s="144"/>
      <c r="D249" s="69"/>
      <c r="E249" s="69"/>
      <c r="F249" s="145">
        <f>SUM(F245:F248)</f>
        <v>44999500000</v>
      </c>
      <c r="G249" s="76"/>
    </row>
    <row r="250" spans="1:7">
      <c r="A250" s="69"/>
      <c r="C250" s="144"/>
      <c r="D250" s="69"/>
      <c r="E250" s="69"/>
      <c r="F250" s="144"/>
      <c r="G250" s="76"/>
    </row>
    <row r="251" spans="1:7">
      <c r="A251" s="69">
        <v>581</v>
      </c>
      <c r="B251" s="74">
        <v>38063</v>
      </c>
      <c r="C251" s="144">
        <v>3000000000</v>
      </c>
      <c r="D251" s="69">
        <v>91</v>
      </c>
      <c r="E251" s="69">
        <v>182</v>
      </c>
      <c r="F251" s="144">
        <v>16754000000</v>
      </c>
      <c r="G251" s="76"/>
    </row>
    <row r="252" spans="1:7">
      <c r="A252" s="69"/>
      <c r="C252" s="144">
        <v>3000000000</v>
      </c>
      <c r="D252" s="69">
        <v>182</v>
      </c>
      <c r="E252" s="69"/>
      <c r="F252" s="144"/>
      <c r="G252" s="76"/>
    </row>
    <row r="253" spans="1:7">
      <c r="A253" s="69"/>
      <c r="C253" s="144">
        <v>13000000000</v>
      </c>
      <c r="D253" s="69">
        <v>273</v>
      </c>
      <c r="E253" s="69"/>
      <c r="F253" s="144"/>
      <c r="G253" s="76"/>
    </row>
    <row r="254" spans="1:7">
      <c r="A254" s="69"/>
      <c r="C254" s="144">
        <v>16000000000</v>
      </c>
      <c r="D254" s="69">
        <v>364</v>
      </c>
      <c r="E254" s="69"/>
      <c r="F254" s="144"/>
      <c r="G254" s="76"/>
    </row>
    <row r="255" spans="1:7">
      <c r="A255" s="69"/>
      <c r="C255" s="145">
        <f>SUM(C251:C254)</f>
        <v>35000000000</v>
      </c>
      <c r="D255" s="69"/>
      <c r="E255" s="69"/>
      <c r="F255" s="145">
        <f>SUM(F251:F254)</f>
        <v>16754000000</v>
      </c>
      <c r="G255" s="76"/>
    </row>
    <row r="256" spans="1:7">
      <c r="A256" s="69"/>
      <c r="C256" s="145"/>
      <c r="D256" s="69"/>
      <c r="E256" s="69"/>
      <c r="F256" s="144"/>
      <c r="G256" s="76">
        <f>+C255-F255-F249</f>
        <v>-26753500000</v>
      </c>
    </row>
    <row r="257" spans="1:7">
      <c r="A257" s="69"/>
      <c r="B257" s="74">
        <v>38070</v>
      </c>
      <c r="C257" s="144"/>
      <c r="D257" s="69"/>
      <c r="E257" s="69">
        <v>91</v>
      </c>
      <c r="F257" s="144">
        <v>7000000000</v>
      </c>
      <c r="G257" s="73"/>
    </row>
    <row r="258" spans="1:7">
      <c r="A258" s="69"/>
      <c r="C258" s="144"/>
      <c r="D258" s="69"/>
      <c r="E258" s="69">
        <v>273</v>
      </c>
      <c r="F258" s="144">
        <v>21000000000</v>
      </c>
      <c r="G258" s="73"/>
    </row>
    <row r="259" spans="1:7">
      <c r="A259" s="69"/>
      <c r="C259" s="144"/>
      <c r="D259" s="69"/>
      <c r="E259" s="69"/>
      <c r="F259" s="144"/>
      <c r="G259" s="73"/>
    </row>
    <row r="260" spans="1:7">
      <c r="A260" s="69"/>
      <c r="C260" s="144"/>
      <c r="D260" s="69"/>
      <c r="E260" s="69"/>
      <c r="F260" s="145">
        <f>SUM(F257:F259)</f>
        <v>28000000000</v>
      </c>
      <c r="G260" s="73"/>
    </row>
    <row r="261" spans="1:7">
      <c r="A261" s="69"/>
      <c r="C261" s="144"/>
      <c r="D261" s="69"/>
      <c r="E261" s="69"/>
      <c r="F261" s="144"/>
      <c r="G261" s="73"/>
    </row>
    <row r="262" spans="1:7">
      <c r="A262" s="69">
        <v>582</v>
      </c>
      <c r="B262" s="74">
        <v>38077</v>
      </c>
      <c r="C262" s="144">
        <v>4000000000</v>
      </c>
      <c r="D262" s="69">
        <v>91</v>
      </c>
      <c r="E262" s="69"/>
      <c r="F262" s="144"/>
      <c r="G262" s="73"/>
    </row>
    <row r="263" spans="1:7">
      <c r="A263" s="69"/>
      <c r="C263" s="144">
        <v>4000000000</v>
      </c>
      <c r="D263" s="69">
        <v>182</v>
      </c>
      <c r="E263" s="69"/>
      <c r="F263" s="144"/>
      <c r="G263" s="73"/>
    </row>
    <row r="264" spans="1:7">
      <c r="A264" s="69"/>
      <c r="C264" s="144">
        <v>15000000000</v>
      </c>
      <c r="D264" s="69">
        <v>273</v>
      </c>
      <c r="E264" s="69"/>
      <c r="F264" s="144"/>
      <c r="G264" s="73"/>
    </row>
    <row r="265" spans="1:7">
      <c r="A265" s="69"/>
      <c r="C265" s="144">
        <v>22000000000</v>
      </c>
      <c r="D265" s="69">
        <v>364</v>
      </c>
      <c r="E265" s="69"/>
      <c r="F265" s="144"/>
      <c r="G265" s="73"/>
    </row>
    <row r="266" spans="1:7">
      <c r="A266" s="69"/>
      <c r="C266" s="145">
        <f>SUM(C262:C265)</f>
        <v>45000000000</v>
      </c>
      <c r="D266" s="69"/>
      <c r="E266" s="69"/>
      <c r="F266" s="144"/>
      <c r="G266" s="73"/>
    </row>
    <row r="267" spans="1:7">
      <c r="A267" s="69"/>
      <c r="C267" s="145"/>
      <c r="D267" s="69"/>
      <c r="E267" s="69"/>
      <c r="F267" s="144"/>
      <c r="G267" s="73"/>
    </row>
    <row r="268" spans="1:7">
      <c r="A268" s="69"/>
      <c r="C268" s="145"/>
      <c r="D268" s="69"/>
      <c r="E268" s="69"/>
      <c r="F268" s="144"/>
      <c r="G268" s="73"/>
    </row>
    <row r="269" spans="1:7">
      <c r="A269" s="69"/>
      <c r="C269" s="145"/>
      <c r="D269" s="69"/>
      <c r="E269" s="69"/>
      <c r="F269" s="144"/>
      <c r="G269" s="73"/>
    </row>
    <row r="270" spans="1:7">
      <c r="A270" s="69">
        <v>583</v>
      </c>
      <c r="B270" s="74">
        <v>38091</v>
      </c>
      <c r="C270" s="144">
        <v>3000000000</v>
      </c>
      <c r="D270" s="69">
        <v>91</v>
      </c>
      <c r="E270" s="69"/>
      <c r="F270" s="144"/>
      <c r="G270" s="73"/>
    </row>
    <row r="271" spans="1:7">
      <c r="A271" s="69"/>
      <c r="C271" s="144">
        <v>3000000000</v>
      </c>
      <c r="D271" s="69">
        <v>182</v>
      </c>
      <c r="E271" s="69"/>
      <c r="F271" s="144"/>
      <c r="G271" s="73"/>
    </row>
    <row r="272" spans="1:7">
      <c r="A272" s="69"/>
      <c r="C272" s="144">
        <v>16000000000</v>
      </c>
      <c r="D272" s="69">
        <v>273</v>
      </c>
      <c r="E272" s="69"/>
      <c r="F272" s="144"/>
      <c r="G272" s="73"/>
    </row>
    <row r="273" spans="1:8">
      <c r="A273" s="69"/>
      <c r="C273" s="144">
        <v>23000000000</v>
      </c>
      <c r="D273" s="69">
        <v>364</v>
      </c>
      <c r="E273" s="69"/>
      <c r="F273" s="144"/>
      <c r="G273" s="73"/>
    </row>
    <row r="274" spans="1:8">
      <c r="A274" s="69"/>
      <c r="C274" s="145">
        <f>SUM(C270:C273)</f>
        <v>45000000000</v>
      </c>
      <c r="D274" s="69"/>
      <c r="E274" s="69"/>
      <c r="F274" s="144"/>
      <c r="G274" s="73"/>
    </row>
    <row r="275" spans="1:8">
      <c r="A275" s="69"/>
      <c r="C275" s="145"/>
      <c r="D275" s="69"/>
      <c r="E275" s="75" t="s">
        <v>140</v>
      </c>
      <c r="F275" s="144"/>
      <c r="G275" s="73"/>
    </row>
    <row r="276" spans="1:8">
      <c r="A276" s="69"/>
      <c r="B276" s="74">
        <v>38085</v>
      </c>
      <c r="C276" s="145"/>
      <c r="D276" s="69"/>
      <c r="E276" s="69">
        <v>91</v>
      </c>
      <c r="F276" s="144">
        <v>7000000000</v>
      </c>
      <c r="G276" s="73"/>
    </row>
    <row r="277" spans="1:8">
      <c r="A277" s="69"/>
      <c r="B277" s="74">
        <v>38099</v>
      </c>
      <c r="C277" s="145"/>
      <c r="D277" s="69"/>
      <c r="E277" s="69">
        <v>91</v>
      </c>
      <c r="F277" s="144">
        <v>4000000000</v>
      </c>
      <c r="G277" s="73"/>
    </row>
    <row r="278" spans="1:8">
      <c r="A278" s="69">
        <v>584</v>
      </c>
      <c r="B278" s="74">
        <v>38105</v>
      </c>
      <c r="C278" s="144">
        <v>4000000000</v>
      </c>
      <c r="D278" s="69">
        <v>91</v>
      </c>
      <c r="E278" s="69">
        <v>182</v>
      </c>
      <c r="F278" s="144">
        <v>16999800000</v>
      </c>
      <c r="G278" s="73"/>
    </row>
    <row r="279" spans="1:8">
      <c r="A279" s="69"/>
      <c r="C279" s="144">
        <v>4000000000</v>
      </c>
      <c r="D279" s="69">
        <v>182</v>
      </c>
      <c r="E279" s="69">
        <v>182</v>
      </c>
      <c r="F279" s="144">
        <v>10000000000</v>
      </c>
      <c r="G279" s="73"/>
    </row>
    <row r="280" spans="1:8">
      <c r="A280" s="69"/>
      <c r="C280" s="144">
        <v>15000000000</v>
      </c>
      <c r="D280" s="69">
        <v>273</v>
      </c>
      <c r="E280" s="69">
        <v>182</v>
      </c>
      <c r="F280" s="144">
        <v>12000000000</v>
      </c>
      <c r="G280" s="73"/>
    </row>
    <row r="281" spans="1:8">
      <c r="A281" s="69"/>
      <c r="C281" s="144">
        <v>22000000000</v>
      </c>
      <c r="D281" s="69">
        <v>364</v>
      </c>
      <c r="E281" s="69">
        <v>273</v>
      </c>
      <c r="F281" s="144">
        <v>25000000000</v>
      </c>
      <c r="G281" s="73"/>
    </row>
    <row r="282" spans="1:8">
      <c r="A282" s="69"/>
      <c r="C282" s="145">
        <f>SUM(C278:C281)</f>
        <v>45000000000</v>
      </c>
      <c r="D282" s="69"/>
      <c r="E282" s="69">
        <v>273</v>
      </c>
      <c r="F282" s="144">
        <v>21000000000</v>
      </c>
      <c r="G282" s="73"/>
    </row>
    <row r="283" spans="1:8">
      <c r="A283" s="69"/>
      <c r="C283" s="145"/>
      <c r="D283" s="69"/>
      <c r="E283" s="69">
        <v>364</v>
      </c>
      <c r="F283" s="144">
        <v>10000000000</v>
      </c>
      <c r="G283" s="73"/>
    </row>
    <row r="284" spans="1:8">
      <c r="A284" s="69"/>
      <c r="B284" s="74" t="s">
        <v>147</v>
      </c>
      <c r="C284" s="145">
        <f>+C274+C282</f>
        <v>90000000000</v>
      </c>
      <c r="D284" s="69"/>
      <c r="E284" s="69">
        <v>364</v>
      </c>
      <c r="F284" s="144">
        <v>18000000000</v>
      </c>
      <c r="G284" s="73"/>
      <c r="H284" s="60"/>
    </row>
    <row r="285" spans="1:8">
      <c r="A285" s="69"/>
      <c r="C285" s="145"/>
      <c r="D285" s="69"/>
      <c r="E285" s="69">
        <v>364</v>
      </c>
      <c r="F285" s="144">
        <v>21553800000</v>
      </c>
      <c r="G285" s="73"/>
    </row>
    <row r="286" spans="1:8">
      <c r="A286" s="69"/>
      <c r="C286" s="145"/>
      <c r="D286" s="69"/>
      <c r="E286" s="69"/>
      <c r="F286" s="144"/>
      <c r="G286" s="73"/>
    </row>
    <row r="287" spans="1:8">
      <c r="A287" s="69">
        <v>585</v>
      </c>
      <c r="B287" s="74">
        <v>38119</v>
      </c>
      <c r="C287" s="144">
        <v>4000000000</v>
      </c>
      <c r="D287" s="69">
        <v>91</v>
      </c>
      <c r="E287" s="69"/>
      <c r="F287" s="145">
        <f>SUM(F276:F285)</f>
        <v>145553600000</v>
      </c>
      <c r="G287" s="86">
        <f>+C284-F287</f>
        <v>-55553600000</v>
      </c>
    </row>
    <row r="288" spans="1:8">
      <c r="A288" s="69"/>
      <c r="C288" s="144">
        <v>4000000000</v>
      </c>
      <c r="D288" s="69">
        <v>182</v>
      </c>
      <c r="E288" s="69"/>
      <c r="F288" s="144"/>
      <c r="G288" s="73"/>
    </row>
    <row r="289" spans="1:7">
      <c r="A289" s="69"/>
      <c r="C289" s="144">
        <v>15000000000</v>
      </c>
      <c r="D289" s="69">
        <v>273</v>
      </c>
      <c r="E289" s="69"/>
      <c r="F289" s="144"/>
      <c r="G289" s="73"/>
    </row>
    <row r="290" spans="1:7">
      <c r="A290" s="69"/>
      <c r="C290" s="144">
        <v>22000000000</v>
      </c>
      <c r="D290" s="69">
        <v>364</v>
      </c>
      <c r="E290" s="69"/>
      <c r="F290" s="144"/>
      <c r="G290" s="73"/>
    </row>
    <row r="291" spans="1:7">
      <c r="A291" s="69"/>
      <c r="C291" s="145">
        <f>SUM(C287:C290)</f>
        <v>45000000000</v>
      </c>
      <c r="D291" s="69"/>
      <c r="E291" s="69"/>
      <c r="F291" s="144"/>
      <c r="G291" s="73"/>
    </row>
    <row r="292" spans="1:7">
      <c r="A292" s="69"/>
      <c r="C292" s="145"/>
      <c r="D292" s="69"/>
      <c r="E292" s="75" t="s">
        <v>141</v>
      </c>
      <c r="F292" s="144"/>
      <c r="G292" s="73"/>
    </row>
    <row r="293" spans="1:7">
      <c r="A293" s="69"/>
      <c r="B293" s="74">
        <v>38113</v>
      </c>
      <c r="C293" s="145"/>
      <c r="D293" s="69"/>
      <c r="E293" s="69">
        <v>91</v>
      </c>
      <c r="F293" s="144">
        <v>3000000000</v>
      </c>
      <c r="G293" s="73"/>
    </row>
    <row r="294" spans="1:7">
      <c r="A294" s="69"/>
      <c r="B294" s="74">
        <v>38127</v>
      </c>
      <c r="C294" s="145"/>
      <c r="D294" s="69"/>
      <c r="E294" s="69">
        <v>91</v>
      </c>
      <c r="F294" s="144">
        <v>3000000000</v>
      </c>
      <c r="G294" s="73"/>
    </row>
    <row r="295" spans="1:7">
      <c r="A295" s="69"/>
      <c r="C295" s="145"/>
      <c r="D295" s="69"/>
      <c r="E295" s="69">
        <v>182</v>
      </c>
      <c r="F295" s="144">
        <v>11000000000</v>
      </c>
      <c r="G295" s="73"/>
    </row>
    <row r="296" spans="1:7">
      <c r="A296" s="69">
        <v>586</v>
      </c>
      <c r="B296" s="74">
        <v>38133</v>
      </c>
      <c r="C296" s="144">
        <v>4000000000</v>
      </c>
      <c r="D296" s="69">
        <v>91</v>
      </c>
      <c r="E296" s="69">
        <v>182</v>
      </c>
      <c r="F296" s="144">
        <v>12000000000</v>
      </c>
      <c r="G296" s="73"/>
    </row>
    <row r="297" spans="1:7">
      <c r="A297" s="69"/>
      <c r="C297" s="144">
        <v>5000000000</v>
      </c>
      <c r="D297" s="69">
        <v>182</v>
      </c>
      <c r="E297" s="69">
        <v>273</v>
      </c>
      <c r="F297" s="144">
        <v>17000000000</v>
      </c>
      <c r="G297" s="73"/>
    </row>
    <row r="298" spans="1:7">
      <c r="A298" s="69"/>
      <c r="C298" s="144">
        <v>16000000000</v>
      </c>
      <c r="D298" s="69">
        <v>273</v>
      </c>
      <c r="E298" s="69">
        <v>273</v>
      </c>
      <c r="F298" s="144">
        <v>22999900000</v>
      </c>
      <c r="G298" s="73"/>
    </row>
    <row r="299" spans="1:7">
      <c r="A299" s="69"/>
      <c r="C299" s="144">
        <v>20000000000</v>
      </c>
      <c r="D299" s="69">
        <v>364</v>
      </c>
      <c r="E299" s="69">
        <v>364</v>
      </c>
      <c r="F299" s="144">
        <v>21999900000</v>
      </c>
      <c r="G299" s="73"/>
    </row>
    <row r="300" spans="1:7">
      <c r="A300" s="69"/>
      <c r="C300" s="145">
        <f>SUM(C296:C299)</f>
        <v>45000000000</v>
      </c>
      <c r="D300" s="69"/>
      <c r="E300" s="69">
        <v>364</v>
      </c>
      <c r="F300" s="144">
        <v>20999900000</v>
      </c>
      <c r="G300" s="73"/>
    </row>
    <row r="301" spans="1:7">
      <c r="A301" s="69"/>
      <c r="C301" s="145"/>
      <c r="D301" s="69"/>
      <c r="E301" s="69"/>
      <c r="F301" s="144"/>
      <c r="G301" s="73"/>
    </row>
    <row r="302" spans="1:7">
      <c r="A302" s="69"/>
      <c r="B302" s="74" t="s">
        <v>147</v>
      </c>
      <c r="C302" s="145">
        <f>+C291+C300</f>
        <v>90000000000</v>
      </c>
      <c r="D302" s="69"/>
      <c r="E302" s="69"/>
      <c r="F302" s="145">
        <f>SUM(F293:F300)</f>
        <v>111999700000</v>
      </c>
      <c r="G302" s="86">
        <f>+C302-F302</f>
        <v>-21999700000</v>
      </c>
    </row>
    <row r="303" spans="1:7">
      <c r="A303" s="69"/>
      <c r="C303" s="145"/>
      <c r="D303" s="69"/>
      <c r="E303" s="69"/>
      <c r="F303" s="144"/>
      <c r="G303" s="73"/>
    </row>
    <row r="304" spans="1:7">
      <c r="A304" s="69"/>
      <c r="C304" s="145"/>
      <c r="D304" s="69"/>
      <c r="E304" s="69"/>
      <c r="F304" s="144"/>
      <c r="G304" s="73"/>
    </row>
    <row r="305" spans="1:7">
      <c r="A305" s="69">
        <v>587</v>
      </c>
      <c r="B305" s="74">
        <v>38148</v>
      </c>
      <c r="C305" s="144">
        <v>4000000000</v>
      </c>
      <c r="D305" s="69">
        <v>91</v>
      </c>
      <c r="E305" s="69"/>
      <c r="F305" s="144"/>
      <c r="G305" s="73"/>
    </row>
    <row r="306" spans="1:7">
      <c r="A306" s="69"/>
      <c r="C306" s="144">
        <v>5000000000</v>
      </c>
      <c r="D306" s="69">
        <v>182</v>
      </c>
      <c r="E306" s="69"/>
      <c r="F306" s="144"/>
      <c r="G306" s="73"/>
    </row>
    <row r="307" spans="1:7">
      <c r="A307" s="69"/>
      <c r="C307" s="144">
        <v>16000000000</v>
      </c>
      <c r="D307" s="69">
        <v>273</v>
      </c>
      <c r="E307" s="69"/>
      <c r="F307" s="144"/>
      <c r="G307" s="73"/>
    </row>
    <row r="308" spans="1:7">
      <c r="A308" s="69"/>
      <c r="C308" s="144">
        <v>20000000000</v>
      </c>
      <c r="D308" s="69">
        <v>364</v>
      </c>
      <c r="E308" s="69"/>
      <c r="F308" s="144"/>
      <c r="G308" s="73"/>
    </row>
    <row r="309" spans="1:7">
      <c r="A309" s="69"/>
      <c r="C309" s="145">
        <f>SUM(C305:C308)</f>
        <v>45000000000</v>
      </c>
      <c r="D309" s="69"/>
      <c r="E309" s="69"/>
      <c r="F309" s="144"/>
      <c r="G309" s="73"/>
    </row>
    <row r="310" spans="1:7">
      <c r="A310" s="69"/>
      <c r="C310" s="145"/>
      <c r="D310" s="69"/>
      <c r="E310" s="75" t="s">
        <v>142</v>
      </c>
      <c r="F310" s="144"/>
      <c r="G310" s="73"/>
    </row>
    <row r="311" spans="1:7">
      <c r="A311" s="69"/>
      <c r="B311" s="74">
        <v>38141</v>
      </c>
      <c r="C311" s="145"/>
      <c r="D311" s="69"/>
      <c r="E311" s="69">
        <v>91</v>
      </c>
      <c r="F311" s="144">
        <v>3000000000</v>
      </c>
      <c r="G311" s="73"/>
    </row>
    <row r="312" spans="1:7">
      <c r="A312" s="69"/>
      <c r="B312" s="74">
        <v>38155</v>
      </c>
      <c r="C312" s="145"/>
      <c r="D312" s="69"/>
      <c r="E312" s="69">
        <v>91</v>
      </c>
      <c r="F312" s="144">
        <v>3000000000</v>
      </c>
      <c r="G312" s="73"/>
    </row>
    <row r="313" spans="1:7">
      <c r="A313" s="69"/>
      <c r="C313" s="145"/>
      <c r="D313" s="69"/>
      <c r="E313" s="69">
        <v>182</v>
      </c>
      <c r="F313" s="144">
        <v>10000000000</v>
      </c>
      <c r="G313" s="73"/>
    </row>
    <row r="314" spans="1:7">
      <c r="A314" s="69">
        <v>588</v>
      </c>
      <c r="B314" s="74">
        <v>38161</v>
      </c>
      <c r="C314" s="144">
        <v>3000000000</v>
      </c>
      <c r="D314" s="69">
        <v>91</v>
      </c>
      <c r="E314" s="69">
        <v>182</v>
      </c>
      <c r="F314" s="144">
        <v>11999999000</v>
      </c>
      <c r="G314" s="73"/>
    </row>
    <row r="315" spans="1:7">
      <c r="A315" s="69"/>
      <c r="C315" s="144">
        <v>4000000000</v>
      </c>
      <c r="D315" s="69">
        <v>182</v>
      </c>
      <c r="E315" s="69">
        <v>273</v>
      </c>
      <c r="F315" s="144">
        <v>20000000000</v>
      </c>
      <c r="G315" s="73"/>
    </row>
    <row r="316" spans="1:7">
      <c r="A316" s="69"/>
      <c r="C316" s="144">
        <v>15000000000</v>
      </c>
      <c r="D316" s="69">
        <v>273</v>
      </c>
      <c r="E316" s="69">
        <v>273</v>
      </c>
      <c r="F316" s="144">
        <v>21999900000</v>
      </c>
      <c r="G316" s="73"/>
    </row>
    <row r="317" spans="1:7">
      <c r="A317" s="69"/>
      <c r="C317" s="144">
        <v>23000000000</v>
      </c>
      <c r="D317" s="69">
        <v>364</v>
      </c>
      <c r="E317" s="69">
        <v>364</v>
      </c>
      <c r="F317" s="144">
        <v>25000000000</v>
      </c>
      <c r="G317" s="73"/>
    </row>
    <row r="318" spans="1:7">
      <c r="A318" s="69"/>
      <c r="C318" s="145">
        <f>SUM(C314:C317)</f>
        <v>45000000000</v>
      </c>
      <c r="D318" s="69"/>
      <c r="E318" s="69">
        <v>364</v>
      </c>
      <c r="F318" s="144">
        <v>28999900000</v>
      </c>
      <c r="G318" s="73"/>
    </row>
    <row r="319" spans="1:7">
      <c r="A319" s="69"/>
      <c r="C319" s="145"/>
      <c r="D319" s="69"/>
      <c r="E319" s="69"/>
      <c r="F319" s="144"/>
      <c r="G319" s="73"/>
    </row>
    <row r="320" spans="1:7">
      <c r="A320" s="69"/>
      <c r="B320" s="74" t="s">
        <v>147</v>
      </c>
      <c r="C320" s="145">
        <f>+C309+C318</f>
        <v>90000000000</v>
      </c>
      <c r="D320" s="69"/>
      <c r="E320" s="69"/>
      <c r="F320" s="145">
        <f>SUM(F311:F318)</f>
        <v>123999799000</v>
      </c>
      <c r="G320" s="86">
        <f>+C320-F320</f>
        <v>-33999799000</v>
      </c>
    </row>
    <row r="321" spans="1:7">
      <c r="A321" s="69"/>
      <c r="C321" s="145"/>
      <c r="D321" s="69"/>
      <c r="E321" s="69"/>
      <c r="F321" s="144"/>
      <c r="G321" s="73"/>
    </row>
    <row r="322" spans="1:7">
      <c r="A322" s="69"/>
      <c r="C322" s="145"/>
      <c r="D322" s="69"/>
      <c r="E322" s="69"/>
      <c r="F322" s="144"/>
      <c r="G322" s="73"/>
    </row>
    <row r="323" spans="1:7">
      <c r="A323" s="69">
        <v>589</v>
      </c>
      <c r="B323" s="74">
        <v>38175</v>
      </c>
      <c r="C323" s="144">
        <v>3000000000</v>
      </c>
      <c r="D323" s="69">
        <v>91</v>
      </c>
      <c r="E323" s="69"/>
      <c r="F323" s="144"/>
      <c r="G323" s="73"/>
    </row>
    <row r="324" spans="1:7">
      <c r="A324" s="69"/>
      <c r="C324" s="144">
        <v>4000000000</v>
      </c>
      <c r="D324" s="69">
        <v>182</v>
      </c>
      <c r="E324" s="69"/>
      <c r="F324" s="144"/>
      <c r="G324" s="73"/>
    </row>
    <row r="325" spans="1:7">
      <c r="A325" s="69"/>
      <c r="C325" s="144">
        <v>15000000000</v>
      </c>
      <c r="D325" s="69">
        <v>273</v>
      </c>
      <c r="E325" s="69"/>
      <c r="F325" s="144"/>
      <c r="G325" s="73"/>
    </row>
    <row r="326" spans="1:7">
      <c r="A326" s="69"/>
      <c r="C326" s="144">
        <v>23000000000</v>
      </c>
      <c r="D326" s="69">
        <v>364</v>
      </c>
      <c r="E326" s="69"/>
      <c r="F326" s="144"/>
      <c r="G326" s="73"/>
    </row>
    <row r="327" spans="1:7">
      <c r="A327" s="69"/>
      <c r="C327" s="145">
        <f>SUM(C323:C326)</f>
        <v>45000000000</v>
      </c>
      <c r="D327" s="69"/>
      <c r="E327" s="75" t="s">
        <v>143</v>
      </c>
      <c r="F327" s="144"/>
      <c r="G327" s="73"/>
    </row>
    <row r="328" spans="1:7">
      <c r="A328" s="69"/>
      <c r="B328" s="74">
        <v>38169</v>
      </c>
      <c r="C328" s="145"/>
      <c r="D328" s="69"/>
      <c r="E328" s="69">
        <v>91</v>
      </c>
      <c r="F328" s="144">
        <v>4000000000</v>
      </c>
      <c r="G328" s="73"/>
    </row>
    <row r="329" spans="1:7">
      <c r="A329" s="69"/>
      <c r="B329" s="74">
        <v>38183</v>
      </c>
      <c r="C329" s="145"/>
      <c r="D329" s="69"/>
      <c r="E329" s="69">
        <v>91</v>
      </c>
      <c r="F329" s="144">
        <v>3000000000</v>
      </c>
      <c r="G329" s="73"/>
    </row>
    <row r="330" spans="1:7">
      <c r="A330" s="69"/>
      <c r="B330" s="74">
        <v>38197</v>
      </c>
      <c r="C330" s="145"/>
      <c r="D330" s="69"/>
      <c r="E330" s="69">
        <v>91</v>
      </c>
      <c r="F330" s="144">
        <v>4000000000</v>
      </c>
      <c r="G330" s="73"/>
    </row>
    <row r="331" spans="1:7">
      <c r="A331" s="69"/>
      <c r="C331" s="145"/>
      <c r="D331" s="69"/>
      <c r="E331" s="69">
        <v>182</v>
      </c>
      <c r="F331" s="144">
        <v>12000000000</v>
      </c>
      <c r="G331" s="73"/>
    </row>
    <row r="332" spans="1:7">
      <c r="A332" s="69">
        <v>590</v>
      </c>
      <c r="B332" s="74">
        <v>38189</v>
      </c>
      <c r="C332" s="144">
        <v>4000000000</v>
      </c>
      <c r="D332" s="69">
        <v>91</v>
      </c>
      <c r="E332" s="69">
        <v>182</v>
      </c>
      <c r="F332" s="144">
        <v>6000000000</v>
      </c>
      <c r="G332" s="73"/>
    </row>
    <row r="333" spans="1:7">
      <c r="A333" s="69"/>
      <c r="C333" s="144">
        <v>6000000000</v>
      </c>
      <c r="D333" s="69">
        <v>182</v>
      </c>
      <c r="E333" s="69">
        <v>273</v>
      </c>
      <c r="F333" s="144">
        <v>22000000000</v>
      </c>
      <c r="G333" s="73"/>
    </row>
    <row r="334" spans="1:7">
      <c r="A334" s="69"/>
      <c r="C334" s="144">
        <v>16000000000</v>
      </c>
      <c r="D334" s="69">
        <v>273</v>
      </c>
      <c r="E334" s="69">
        <v>273</v>
      </c>
      <c r="F334" s="144">
        <v>16000000000</v>
      </c>
      <c r="G334" s="73"/>
    </row>
    <row r="335" spans="1:7">
      <c r="A335" s="69"/>
      <c r="C335" s="144">
        <v>24000000000</v>
      </c>
      <c r="D335" s="69">
        <v>364</v>
      </c>
      <c r="E335" s="69">
        <v>273</v>
      </c>
      <c r="F335" s="144">
        <v>14000000000</v>
      </c>
      <c r="G335" s="73"/>
    </row>
    <row r="336" spans="1:7">
      <c r="A336" s="69"/>
      <c r="C336" s="145">
        <f>SUM(C332:C335)</f>
        <v>50000000000</v>
      </c>
      <c r="D336" s="69"/>
      <c r="E336" s="69">
        <v>364</v>
      </c>
      <c r="F336" s="144">
        <v>28999900000</v>
      </c>
      <c r="G336" s="73"/>
    </row>
    <row r="337" spans="1:7">
      <c r="A337" s="69"/>
      <c r="C337" s="145"/>
      <c r="D337" s="69"/>
      <c r="E337" s="69"/>
      <c r="F337" s="144"/>
      <c r="G337" s="73"/>
    </row>
    <row r="338" spans="1:7">
      <c r="A338" s="69"/>
      <c r="B338" s="74" t="s">
        <v>147</v>
      </c>
      <c r="C338" s="145">
        <f>+C327+C336</f>
        <v>95000000000</v>
      </c>
      <c r="D338" s="69"/>
      <c r="E338" s="69"/>
      <c r="F338" s="145">
        <f>SUM(F328:F336)</f>
        <v>109999900000</v>
      </c>
      <c r="G338" s="86">
        <f>+C338-F338</f>
        <v>-14999900000</v>
      </c>
    </row>
    <row r="339" spans="1:7">
      <c r="A339" s="69"/>
      <c r="C339" s="145"/>
      <c r="D339" s="69"/>
      <c r="E339" s="69"/>
      <c r="F339" s="144"/>
      <c r="G339" s="73"/>
    </row>
    <row r="340" spans="1:7">
      <c r="A340" s="69"/>
      <c r="C340" s="145"/>
      <c r="D340" s="69"/>
      <c r="E340" s="69"/>
      <c r="F340" s="144"/>
      <c r="G340" s="73"/>
    </row>
    <row r="341" spans="1:7">
      <c r="A341" s="69">
        <v>591</v>
      </c>
      <c r="B341" s="74">
        <v>38203</v>
      </c>
      <c r="C341" s="144">
        <v>4000000000</v>
      </c>
      <c r="D341" s="69">
        <v>91</v>
      </c>
      <c r="E341" s="69"/>
      <c r="F341" s="144"/>
      <c r="G341" s="73"/>
    </row>
    <row r="342" spans="1:7">
      <c r="A342" s="69"/>
      <c r="C342" s="144">
        <v>6000000000</v>
      </c>
      <c r="D342" s="69">
        <v>182</v>
      </c>
      <c r="E342" s="69"/>
      <c r="F342" s="144"/>
      <c r="G342" s="73"/>
    </row>
    <row r="343" spans="1:7">
      <c r="A343" s="69"/>
      <c r="C343" s="144">
        <v>16000000000</v>
      </c>
      <c r="D343" s="69">
        <v>273</v>
      </c>
      <c r="E343" s="69"/>
      <c r="F343" s="144"/>
      <c r="G343" s="73"/>
    </row>
    <row r="344" spans="1:7">
      <c r="A344" s="69"/>
      <c r="C344" s="144">
        <v>24000000000</v>
      </c>
      <c r="D344" s="69">
        <v>364</v>
      </c>
      <c r="E344" s="69"/>
      <c r="F344" s="144"/>
      <c r="G344" s="73"/>
    </row>
    <row r="345" spans="1:7">
      <c r="A345" s="69"/>
      <c r="C345" s="145">
        <f>SUM(C341:C344)</f>
        <v>50000000000</v>
      </c>
      <c r="D345" s="69"/>
      <c r="E345" s="69"/>
      <c r="F345" s="144"/>
      <c r="G345" s="73"/>
    </row>
    <row r="346" spans="1:7">
      <c r="A346" s="69"/>
      <c r="C346" s="145"/>
      <c r="D346" s="69"/>
      <c r="E346" s="69"/>
      <c r="F346" s="144"/>
      <c r="G346" s="73"/>
    </row>
    <row r="347" spans="1:7">
      <c r="A347" s="69"/>
      <c r="B347" s="74">
        <v>38211</v>
      </c>
      <c r="C347" s="145"/>
      <c r="D347" s="69"/>
      <c r="E347" s="75" t="s">
        <v>144</v>
      </c>
      <c r="F347" s="144"/>
      <c r="G347" s="73"/>
    </row>
    <row r="348" spans="1:7">
      <c r="A348" s="69"/>
      <c r="B348" s="74">
        <v>38225</v>
      </c>
      <c r="C348" s="145"/>
      <c r="D348" s="69"/>
      <c r="E348" s="69">
        <v>91</v>
      </c>
      <c r="F348" s="144">
        <v>4000000000</v>
      </c>
      <c r="G348" s="73"/>
    </row>
    <row r="349" spans="1:7">
      <c r="A349" s="69"/>
      <c r="C349" s="145"/>
      <c r="D349" s="69"/>
      <c r="E349" s="69">
        <v>91</v>
      </c>
      <c r="F349" s="144">
        <v>4000000000</v>
      </c>
      <c r="G349" s="73"/>
    </row>
    <row r="350" spans="1:7">
      <c r="A350">
        <v>592</v>
      </c>
      <c r="B350" s="74">
        <v>38217</v>
      </c>
      <c r="C350" s="144">
        <v>4000000000</v>
      </c>
      <c r="D350" s="69">
        <v>91</v>
      </c>
      <c r="E350" s="69">
        <v>182</v>
      </c>
      <c r="F350" s="144">
        <v>5000000000</v>
      </c>
      <c r="G350" s="73"/>
    </row>
    <row r="351" spans="1:7">
      <c r="A351" s="69"/>
      <c r="C351" s="144">
        <v>7000000000</v>
      </c>
      <c r="D351" s="69">
        <v>182</v>
      </c>
      <c r="E351" s="69">
        <v>182</v>
      </c>
      <c r="F351" s="144">
        <v>4000000000</v>
      </c>
      <c r="G351" s="73"/>
    </row>
    <row r="352" spans="1:7">
      <c r="A352" s="69"/>
      <c r="C352" s="144">
        <v>15000000000</v>
      </c>
      <c r="D352" s="69">
        <v>273</v>
      </c>
      <c r="E352" s="69">
        <v>273</v>
      </c>
      <c r="F352" s="144">
        <v>14000000000</v>
      </c>
      <c r="G352" s="73"/>
    </row>
    <row r="353" spans="1:7">
      <c r="A353" s="69"/>
      <c r="C353" s="144">
        <v>24000000000</v>
      </c>
      <c r="D353" s="69">
        <v>364</v>
      </c>
      <c r="E353" s="69">
        <v>273</v>
      </c>
      <c r="F353" s="144">
        <v>13000000000</v>
      </c>
      <c r="G353" s="73"/>
    </row>
    <row r="354" spans="1:7">
      <c r="A354" s="69"/>
      <c r="C354" s="145">
        <f>SUM(C350:C353)</f>
        <v>50000000000</v>
      </c>
      <c r="D354" s="69"/>
      <c r="E354" s="69">
        <v>364</v>
      </c>
      <c r="F354" s="144">
        <v>27999900000</v>
      </c>
      <c r="G354" s="73"/>
    </row>
    <row r="355" spans="1:7">
      <c r="A355" s="71"/>
      <c r="C355" s="145"/>
      <c r="D355" s="69"/>
      <c r="E355" s="69">
        <v>364</v>
      </c>
      <c r="F355" s="144">
        <v>30000000000</v>
      </c>
      <c r="G355" s="73"/>
    </row>
    <row r="356" spans="1:7">
      <c r="A356" s="71"/>
      <c r="B356" s="74" t="s">
        <v>147</v>
      </c>
      <c r="C356" s="145">
        <f>+C345+C354</f>
        <v>100000000000</v>
      </c>
      <c r="D356" s="69"/>
      <c r="E356" s="69"/>
      <c r="F356" s="145">
        <f>SUM(F348:F355)</f>
        <v>101999900000</v>
      </c>
      <c r="G356" s="86">
        <f>+C356-F356</f>
        <v>-1999900000</v>
      </c>
    </row>
    <row r="357" spans="1:7">
      <c r="A357" s="71"/>
      <c r="C357" s="145"/>
      <c r="D357" s="69"/>
      <c r="E357" s="69"/>
      <c r="F357" s="145"/>
      <c r="G357" s="73"/>
    </row>
    <row r="358" spans="1:7">
      <c r="A358" s="71"/>
      <c r="C358" s="145"/>
      <c r="D358" s="69"/>
      <c r="E358" s="69"/>
      <c r="F358" s="144"/>
      <c r="G358" s="73"/>
    </row>
    <row r="359" spans="1:7">
      <c r="A359">
        <v>593</v>
      </c>
      <c r="B359" s="74">
        <v>38231</v>
      </c>
      <c r="C359" s="144">
        <v>4000000000</v>
      </c>
      <c r="D359" s="69">
        <v>91</v>
      </c>
      <c r="E359" s="69"/>
      <c r="F359" s="144"/>
      <c r="G359" s="73"/>
    </row>
    <row r="360" spans="1:7">
      <c r="A360" s="69"/>
      <c r="C360" s="144">
        <v>6000000000</v>
      </c>
      <c r="D360" s="69">
        <v>182</v>
      </c>
      <c r="E360" s="69"/>
      <c r="F360" s="144"/>
      <c r="G360" s="73"/>
    </row>
    <row r="361" spans="1:7">
      <c r="A361" s="69"/>
      <c r="C361" s="144">
        <v>15000000000</v>
      </c>
      <c r="D361" s="69">
        <v>273</v>
      </c>
      <c r="E361" s="69"/>
      <c r="F361" s="144"/>
      <c r="G361" s="73"/>
    </row>
    <row r="362" spans="1:7">
      <c r="A362" s="69"/>
      <c r="C362" s="144">
        <v>25000000000</v>
      </c>
      <c r="D362" s="69">
        <v>364</v>
      </c>
      <c r="E362" s="69"/>
      <c r="F362" s="144"/>
      <c r="G362" s="73"/>
    </row>
    <row r="363" spans="1:7">
      <c r="A363" s="69"/>
      <c r="C363" s="145">
        <f>SUM(C359:C362)</f>
        <v>50000000000</v>
      </c>
      <c r="D363" s="69"/>
      <c r="E363" s="75" t="s">
        <v>145</v>
      </c>
      <c r="F363" s="144"/>
      <c r="G363" s="73"/>
    </row>
    <row r="364" spans="1:7">
      <c r="A364" s="69"/>
      <c r="B364" s="74">
        <v>38240</v>
      </c>
      <c r="C364" s="145"/>
      <c r="D364" s="69"/>
      <c r="E364" s="69">
        <v>91</v>
      </c>
      <c r="F364" s="144">
        <v>4000000000</v>
      </c>
      <c r="G364" s="73"/>
    </row>
    <row r="365" spans="1:7">
      <c r="A365" s="69"/>
      <c r="B365" s="74">
        <v>38253</v>
      </c>
      <c r="C365" s="145"/>
      <c r="D365" s="69"/>
      <c r="E365" s="69">
        <v>91</v>
      </c>
      <c r="F365" s="144">
        <v>3000000000</v>
      </c>
      <c r="G365" s="73"/>
    </row>
    <row r="366" spans="1:7">
      <c r="A366" s="69"/>
      <c r="C366" s="145"/>
      <c r="D366" s="69"/>
      <c r="E366" s="69">
        <v>182</v>
      </c>
      <c r="F366" s="144">
        <v>3000000000</v>
      </c>
      <c r="G366" s="73"/>
    </row>
    <row r="367" spans="1:7">
      <c r="A367" s="69"/>
      <c r="C367" s="145"/>
      <c r="D367" s="69"/>
      <c r="E367" s="69">
        <v>182</v>
      </c>
      <c r="F367" s="144">
        <v>3000000000</v>
      </c>
      <c r="G367" s="73"/>
    </row>
    <row r="368" spans="1:7">
      <c r="A368" s="69">
        <v>594</v>
      </c>
      <c r="B368" s="74">
        <v>38245</v>
      </c>
      <c r="C368" s="144">
        <v>4000000000</v>
      </c>
      <c r="D368" s="69">
        <v>91</v>
      </c>
      <c r="E368" s="69">
        <v>182</v>
      </c>
      <c r="F368" s="144">
        <v>4000000000</v>
      </c>
      <c r="G368" s="73"/>
    </row>
    <row r="369" spans="1:7">
      <c r="A369" s="69"/>
      <c r="C369" s="144">
        <v>6000000000</v>
      </c>
      <c r="D369" s="69">
        <v>182</v>
      </c>
      <c r="E369" s="69">
        <v>273</v>
      </c>
      <c r="F369" s="144">
        <v>13000000000</v>
      </c>
      <c r="G369" s="73"/>
    </row>
    <row r="370" spans="1:7">
      <c r="A370" s="69"/>
      <c r="C370" s="144">
        <v>15000000000</v>
      </c>
      <c r="D370" s="69">
        <v>273</v>
      </c>
      <c r="E370" s="69">
        <v>273</v>
      </c>
      <c r="F370" s="144">
        <v>15999900000</v>
      </c>
      <c r="G370" s="73"/>
    </row>
    <row r="371" spans="1:7">
      <c r="A371" s="69"/>
      <c r="C371" s="144">
        <v>25000000000</v>
      </c>
      <c r="D371" s="69">
        <v>364</v>
      </c>
      <c r="E371" s="69">
        <v>364</v>
      </c>
      <c r="F371" s="144">
        <v>35000000000</v>
      </c>
      <c r="G371" s="73"/>
    </row>
    <row r="372" spans="1:7">
      <c r="A372" s="69"/>
      <c r="C372" s="145">
        <f>SUM(C368:C371)</f>
        <v>50000000000</v>
      </c>
      <c r="D372" s="69"/>
      <c r="E372" s="69">
        <v>364</v>
      </c>
      <c r="F372" s="144">
        <v>36000000000</v>
      </c>
      <c r="G372" s="73"/>
    </row>
    <row r="373" spans="1:7">
      <c r="A373" s="69"/>
      <c r="C373" s="145"/>
      <c r="D373" s="69"/>
      <c r="E373" s="69">
        <v>364</v>
      </c>
      <c r="F373" s="144">
        <v>35999000000</v>
      </c>
      <c r="G373" s="73"/>
    </row>
    <row r="374" spans="1:7">
      <c r="A374" s="69"/>
      <c r="C374" s="145"/>
      <c r="D374" s="69"/>
      <c r="E374" s="69"/>
      <c r="F374" s="144"/>
      <c r="G374" s="73"/>
    </row>
    <row r="375" spans="1:7">
      <c r="A375" s="69"/>
      <c r="C375" s="145"/>
      <c r="D375" s="69"/>
      <c r="E375" s="69"/>
      <c r="F375" s="144"/>
      <c r="G375" s="73"/>
    </row>
    <row r="376" spans="1:7">
      <c r="A376" s="69"/>
      <c r="C376" s="145"/>
      <c r="D376" s="69"/>
      <c r="E376" s="69"/>
      <c r="F376" s="144"/>
      <c r="G376" s="73"/>
    </row>
    <row r="377" spans="1:7">
      <c r="A377" s="69">
        <v>595</v>
      </c>
      <c r="B377" s="74">
        <v>38259</v>
      </c>
      <c r="C377" s="144">
        <v>4000000000</v>
      </c>
      <c r="D377" s="69">
        <v>91</v>
      </c>
      <c r="E377" s="69"/>
      <c r="F377" s="144"/>
      <c r="G377" s="73"/>
    </row>
    <row r="378" spans="1:7">
      <c r="A378" s="69"/>
      <c r="C378" s="144">
        <v>6000000000</v>
      </c>
      <c r="D378" s="69">
        <v>182</v>
      </c>
      <c r="E378" s="69"/>
      <c r="F378" s="144"/>
      <c r="G378" s="73"/>
    </row>
    <row r="379" spans="1:7">
      <c r="A379" s="69"/>
      <c r="C379" s="144">
        <v>15000000000</v>
      </c>
      <c r="D379" s="69">
        <v>273</v>
      </c>
      <c r="E379" s="69"/>
      <c r="F379" s="144"/>
      <c r="G379" s="73"/>
    </row>
    <row r="380" spans="1:7">
      <c r="A380" s="69"/>
      <c r="C380" s="144">
        <v>25000000000</v>
      </c>
      <c r="D380" s="69">
        <v>364</v>
      </c>
      <c r="E380" s="69"/>
      <c r="F380" s="144"/>
      <c r="G380" s="73"/>
    </row>
    <row r="381" spans="1:7">
      <c r="A381" s="69"/>
      <c r="C381" s="145">
        <f>SUM(C377:C380)</f>
        <v>50000000000</v>
      </c>
      <c r="D381" s="69"/>
      <c r="E381" s="69"/>
      <c r="F381" s="144"/>
      <c r="G381" s="73"/>
    </row>
    <row r="382" spans="1:7">
      <c r="A382" s="69"/>
      <c r="C382" s="145"/>
      <c r="D382" s="69"/>
      <c r="E382" s="69"/>
      <c r="F382" s="144"/>
      <c r="G382" s="73"/>
    </row>
    <row r="383" spans="1:7">
      <c r="A383" s="69"/>
      <c r="B383" s="74" t="s">
        <v>147</v>
      </c>
      <c r="C383" s="145">
        <f>+C381+C372+C363</f>
        <v>150000000000</v>
      </c>
      <c r="D383" s="69"/>
      <c r="E383" s="69"/>
      <c r="F383" s="145">
        <f>SUM(F364:F373)</f>
        <v>152998900000</v>
      </c>
      <c r="G383" s="86">
        <f>+C383-F383</f>
        <v>-2998900000</v>
      </c>
    </row>
    <row r="384" spans="1:7">
      <c r="A384" s="69"/>
      <c r="C384" s="145"/>
      <c r="D384" s="69"/>
      <c r="E384" s="69"/>
      <c r="F384" s="144"/>
      <c r="G384" s="73"/>
    </row>
    <row r="385" spans="1:7">
      <c r="A385" s="69"/>
      <c r="C385" s="145"/>
      <c r="D385" s="69"/>
      <c r="E385" s="69"/>
      <c r="F385" s="144"/>
      <c r="G385" s="73"/>
    </row>
    <row r="386" spans="1:7">
      <c r="A386" s="69">
        <v>596</v>
      </c>
      <c r="B386" s="74">
        <v>38273</v>
      </c>
      <c r="C386" s="144">
        <v>4000000000</v>
      </c>
      <c r="D386" s="69">
        <v>91</v>
      </c>
      <c r="E386" s="69"/>
      <c r="F386" s="144"/>
      <c r="G386" s="73"/>
    </row>
    <row r="387" spans="1:7">
      <c r="A387" s="69"/>
      <c r="C387" s="144">
        <v>6000000000</v>
      </c>
      <c r="D387" s="69">
        <v>182</v>
      </c>
      <c r="E387" s="69"/>
      <c r="F387" s="144"/>
      <c r="G387" s="73"/>
    </row>
    <row r="388" spans="1:7">
      <c r="A388" s="69"/>
      <c r="C388" s="144">
        <v>15000000000</v>
      </c>
      <c r="D388" s="69">
        <v>273</v>
      </c>
      <c r="E388" s="69"/>
      <c r="F388" s="144"/>
      <c r="G388" s="73"/>
    </row>
    <row r="389" spans="1:7">
      <c r="A389" s="69"/>
      <c r="C389" s="144">
        <v>25000000000</v>
      </c>
      <c r="D389" s="69">
        <v>364</v>
      </c>
      <c r="E389" s="69"/>
      <c r="F389" s="144"/>
      <c r="G389" s="73"/>
    </row>
    <row r="390" spans="1:7">
      <c r="A390" s="69"/>
      <c r="C390" s="145">
        <f>SUM(C386:C389)</f>
        <v>50000000000</v>
      </c>
      <c r="D390" s="69"/>
      <c r="E390" s="75" t="s">
        <v>146</v>
      </c>
      <c r="F390" s="144"/>
      <c r="G390" s="73"/>
    </row>
    <row r="391" spans="1:7">
      <c r="A391" s="69"/>
      <c r="B391" s="74">
        <v>38267</v>
      </c>
      <c r="C391" s="145"/>
      <c r="D391" s="69"/>
      <c r="E391" s="69">
        <v>91</v>
      </c>
      <c r="F391" s="144">
        <v>4000000000</v>
      </c>
      <c r="G391" s="73"/>
    </row>
    <row r="392" spans="1:7">
      <c r="A392" s="69"/>
      <c r="C392" s="145"/>
      <c r="D392" s="69"/>
      <c r="E392" s="69">
        <v>182</v>
      </c>
      <c r="F392" s="144">
        <v>3000000000</v>
      </c>
      <c r="G392" s="73"/>
    </row>
    <row r="393" spans="1:7">
      <c r="A393" s="69"/>
      <c r="C393" s="145"/>
      <c r="D393" s="69"/>
      <c r="E393" s="69">
        <v>182</v>
      </c>
      <c r="F393" s="144">
        <v>4000000000</v>
      </c>
      <c r="G393" s="73"/>
    </row>
    <row r="394" spans="1:7">
      <c r="A394" s="69"/>
      <c r="C394" s="145"/>
      <c r="D394" s="69"/>
      <c r="E394" s="69">
        <v>273</v>
      </c>
      <c r="F394" s="144">
        <v>16000000000</v>
      </c>
      <c r="G394" s="73"/>
    </row>
    <row r="395" spans="1:7">
      <c r="A395" s="69">
        <v>597</v>
      </c>
      <c r="B395" s="74">
        <v>38287</v>
      </c>
      <c r="C395" s="144">
        <v>4000000000</v>
      </c>
      <c r="D395" s="69">
        <v>91</v>
      </c>
      <c r="E395" s="69">
        <v>273</v>
      </c>
      <c r="F395" s="144">
        <v>11000000000</v>
      </c>
      <c r="G395" s="73"/>
    </row>
    <row r="396" spans="1:7">
      <c r="A396" s="69"/>
      <c r="C396" s="144">
        <v>6000000000</v>
      </c>
      <c r="D396" s="69">
        <v>182</v>
      </c>
      <c r="E396" s="69">
        <v>364</v>
      </c>
      <c r="F396" s="144">
        <v>26000000000</v>
      </c>
      <c r="G396" s="73"/>
    </row>
    <row r="397" spans="1:7">
      <c r="A397" s="69"/>
      <c r="C397" s="144">
        <v>15000000000</v>
      </c>
      <c r="D397" s="69">
        <v>273</v>
      </c>
      <c r="E397" s="69">
        <v>364</v>
      </c>
      <c r="F397" s="144">
        <v>26000000000</v>
      </c>
      <c r="G397" s="73"/>
    </row>
    <row r="398" spans="1:7">
      <c r="A398" s="69"/>
      <c r="C398" s="144">
        <v>25000000000</v>
      </c>
      <c r="D398" s="69">
        <v>364</v>
      </c>
      <c r="E398" s="69"/>
      <c r="F398" s="144"/>
      <c r="G398" s="73"/>
    </row>
    <row r="399" spans="1:7">
      <c r="A399" s="69"/>
      <c r="C399" s="145">
        <f>SUM(C395:C398)</f>
        <v>50000000000</v>
      </c>
      <c r="D399" s="69"/>
      <c r="E399" s="69"/>
      <c r="F399" s="144"/>
      <c r="G399" s="73"/>
    </row>
    <row r="400" spans="1:7">
      <c r="A400" s="69"/>
      <c r="C400" s="145"/>
      <c r="D400" s="69"/>
      <c r="E400" s="69"/>
      <c r="F400" s="144"/>
      <c r="G400" s="73"/>
    </row>
    <row r="401" spans="1:7">
      <c r="A401" s="69"/>
      <c r="B401" s="74" t="s">
        <v>147</v>
      </c>
      <c r="C401" s="145">
        <f>+C399+C390</f>
        <v>100000000000</v>
      </c>
      <c r="D401" s="69"/>
      <c r="E401" s="69"/>
      <c r="F401" s="145">
        <f>SUM(F391:F397)</f>
        <v>90000000000</v>
      </c>
      <c r="G401" s="86">
        <f>+C401-F401</f>
        <v>10000000000</v>
      </c>
    </row>
    <row r="402" spans="1:7">
      <c r="A402" s="69"/>
      <c r="C402" s="145"/>
      <c r="D402" s="69"/>
      <c r="E402" s="69"/>
      <c r="F402" s="144"/>
      <c r="G402" s="73"/>
    </row>
    <row r="403" spans="1:7">
      <c r="A403" s="69"/>
      <c r="C403" s="145"/>
      <c r="D403" s="69"/>
      <c r="E403" s="75" t="s">
        <v>153</v>
      </c>
      <c r="F403" s="144"/>
      <c r="G403" s="73"/>
    </row>
    <row r="404" spans="1:7">
      <c r="A404" s="69">
        <v>598</v>
      </c>
      <c r="B404" s="74">
        <v>38301</v>
      </c>
      <c r="C404" s="144">
        <v>4000000000</v>
      </c>
      <c r="D404" s="69">
        <v>91</v>
      </c>
      <c r="E404">
        <v>273</v>
      </c>
      <c r="F404" s="144">
        <v>12000000000</v>
      </c>
      <c r="G404" s="73"/>
    </row>
    <row r="405" spans="1:7">
      <c r="A405" s="69"/>
      <c r="C405" s="144">
        <v>5000000000</v>
      </c>
      <c r="D405" s="69">
        <v>182</v>
      </c>
      <c r="E405" s="69">
        <v>91</v>
      </c>
      <c r="F405" s="144">
        <v>3955700000</v>
      </c>
      <c r="G405" s="73"/>
    </row>
    <row r="406" spans="1:7">
      <c r="A406" s="69"/>
      <c r="C406" s="144">
        <v>15000000000</v>
      </c>
      <c r="D406" s="69">
        <v>273</v>
      </c>
      <c r="E406" s="69">
        <v>364</v>
      </c>
      <c r="F406" s="144">
        <v>26990000000</v>
      </c>
      <c r="G406" s="73"/>
    </row>
    <row r="407" spans="1:7">
      <c r="A407" s="69"/>
      <c r="C407" s="144">
        <v>26000000000</v>
      </c>
      <c r="D407" s="69">
        <v>364</v>
      </c>
      <c r="E407" s="69">
        <v>182</v>
      </c>
      <c r="F407" s="144">
        <v>3993000000</v>
      </c>
      <c r="G407" s="73"/>
    </row>
    <row r="408" spans="1:7">
      <c r="A408" s="69"/>
      <c r="C408" s="145">
        <f>SUM(C404:C407)</f>
        <v>50000000000</v>
      </c>
      <c r="D408" s="69"/>
      <c r="E408">
        <v>273</v>
      </c>
      <c r="F408" s="144">
        <v>11990000000</v>
      </c>
      <c r="G408" s="73"/>
    </row>
    <row r="409" spans="1:7">
      <c r="A409" s="69"/>
      <c r="C409" s="145"/>
      <c r="D409" s="69"/>
      <c r="E409" s="69">
        <v>91</v>
      </c>
      <c r="F409" s="144">
        <v>3999800000</v>
      </c>
      <c r="G409" s="73"/>
    </row>
    <row r="410" spans="1:7">
      <c r="A410" s="69">
        <v>599</v>
      </c>
      <c r="C410" s="144">
        <v>4000000000</v>
      </c>
      <c r="D410" s="69">
        <v>91</v>
      </c>
      <c r="E410" s="69">
        <v>364</v>
      </c>
      <c r="F410" s="144">
        <v>30999800000</v>
      </c>
      <c r="G410" s="73"/>
    </row>
    <row r="411" spans="1:7">
      <c r="A411" s="69"/>
      <c r="C411" s="144">
        <v>5000000000</v>
      </c>
      <c r="D411" s="69">
        <v>182</v>
      </c>
      <c r="E411" s="69">
        <v>182</v>
      </c>
      <c r="F411" s="144">
        <v>4990000000</v>
      </c>
      <c r="G411" s="73"/>
    </row>
    <row r="412" spans="1:7">
      <c r="A412" s="69"/>
      <c r="C412" s="144">
        <v>14999900000</v>
      </c>
      <c r="D412" s="69">
        <v>273</v>
      </c>
      <c r="E412" s="69"/>
      <c r="F412" s="144"/>
      <c r="G412" s="73"/>
    </row>
    <row r="413" spans="1:7">
      <c r="A413" s="69"/>
      <c r="C413" s="144">
        <v>26000000000</v>
      </c>
      <c r="D413" s="69">
        <v>364</v>
      </c>
      <c r="E413" s="69"/>
      <c r="F413" s="144"/>
      <c r="G413" s="73"/>
    </row>
    <row r="414" spans="1:7">
      <c r="A414" s="69"/>
      <c r="C414" s="145">
        <f>SUM(C410:C413)</f>
        <v>49999900000</v>
      </c>
      <c r="D414" s="69"/>
      <c r="E414" s="69"/>
      <c r="F414" s="144"/>
      <c r="G414" s="73"/>
    </row>
    <row r="415" spans="1:7">
      <c r="A415" s="69"/>
      <c r="C415" s="145"/>
      <c r="D415" s="69"/>
      <c r="E415" s="69"/>
      <c r="F415" s="145"/>
      <c r="G415" s="73"/>
    </row>
    <row r="416" spans="1:7">
      <c r="A416" s="69"/>
      <c r="B416" s="74" t="s">
        <v>147</v>
      </c>
      <c r="C416" s="145">
        <f>C414+C408</f>
        <v>99999900000</v>
      </c>
      <c r="D416" s="69"/>
      <c r="E416" s="69"/>
      <c r="F416" s="145">
        <f>SUM(F404:F415)</f>
        <v>98918300000</v>
      </c>
      <c r="G416" s="86">
        <f>C416-F416</f>
        <v>1081600000</v>
      </c>
    </row>
    <row r="417" spans="1:7">
      <c r="A417" s="69"/>
      <c r="C417" s="145"/>
      <c r="D417" s="69"/>
      <c r="E417" s="69"/>
      <c r="F417" s="145"/>
      <c r="G417" s="86"/>
    </row>
    <row r="418" spans="1:7">
      <c r="A418" s="69"/>
      <c r="C418" s="144"/>
      <c r="D418" s="69"/>
      <c r="E418" s="75" t="s">
        <v>154</v>
      </c>
      <c r="F418" s="144"/>
      <c r="G418" s="73"/>
    </row>
    <row r="419" spans="1:7">
      <c r="A419" s="69">
        <v>600</v>
      </c>
      <c r="B419" s="74">
        <v>38329</v>
      </c>
      <c r="C419" s="144">
        <v>4000000000</v>
      </c>
      <c r="D419" s="69">
        <v>91</v>
      </c>
      <c r="E419" s="69">
        <v>273</v>
      </c>
      <c r="F419" s="144">
        <v>12983800000</v>
      </c>
      <c r="G419" s="73"/>
    </row>
    <row r="420" spans="1:7">
      <c r="A420" s="69"/>
      <c r="C420" s="144">
        <v>5000000000</v>
      </c>
      <c r="D420" s="69">
        <v>182</v>
      </c>
      <c r="E420" s="69">
        <v>91</v>
      </c>
      <c r="F420" s="144">
        <v>3996000000</v>
      </c>
      <c r="G420" s="73"/>
    </row>
    <row r="421" spans="1:7">
      <c r="A421" s="69"/>
      <c r="C421" s="144">
        <v>15000000000</v>
      </c>
      <c r="D421" s="69">
        <v>273</v>
      </c>
      <c r="E421" s="69">
        <v>364</v>
      </c>
      <c r="F421" s="144">
        <v>24997700000</v>
      </c>
      <c r="G421" s="73"/>
    </row>
    <row r="422" spans="1:7">
      <c r="A422" s="69"/>
      <c r="C422" s="144">
        <v>26000000000</v>
      </c>
      <c r="D422" s="69">
        <v>364</v>
      </c>
      <c r="E422" s="69">
        <v>182</v>
      </c>
      <c r="F422" s="144">
        <v>4975000000</v>
      </c>
      <c r="G422" s="73"/>
    </row>
    <row r="423" spans="1:7">
      <c r="A423" s="69"/>
      <c r="C423" s="145">
        <f>SUM(C419:C422)</f>
        <v>50000000000</v>
      </c>
      <c r="D423" s="69"/>
      <c r="E423" s="69">
        <v>91</v>
      </c>
      <c r="F423" s="144">
        <v>3993000000</v>
      </c>
      <c r="G423" s="73"/>
    </row>
    <row r="424" spans="1:7">
      <c r="A424" s="69"/>
      <c r="C424" s="144"/>
      <c r="D424" s="69"/>
      <c r="E424" s="69">
        <v>273</v>
      </c>
      <c r="F424" s="144">
        <v>19607500000</v>
      </c>
      <c r="G424" s="73"/>
    </row>
    <row r="425" spans="1:7">
      <c r="A425" s="69">
        <v>601</v>
      </c>
      <c r="B425" s="74">
        <v>38343</v>
      </c>
      <c r="C425" s="144">
        <v>2999900000</v>
      </c>
      <c r="D425" s="69">
        <v>91</v>
      </c>
      <c r="E425" s="69">
        <v>364</v>
      </c>
      <c r="F425" s="144">
        <v>29999800000</v>
      </c>
      <c r="G425" s="73"/>
    </row>
    <row r="426" spans="1:7">
      <c r="A426" s="69"/>
      <c r="C426" s="144">
        <v>5000000000</v>
      </c>
      <c r="D426" s="69">
        <v>182</v>
      </c>
      <c r="E426" s="69">
        <v>182</v>
      </c>
      <c r="F426" s="144">
        <v>3989300000</v>
      </c>
      <c r="G426" s="73"/>
    </row>
    <row r="427" spans="1:7">
      <c r="A427" s="69"/>
      <c r="C427" s="144">
        <v>8000000000</v>
      </c>
      <c r="D427" s="69">
        <v>273</v>
      </c>
      <c r="E427" s="69">
        <v>273</v>
      </c>
      <c r="F427" s="144">
        <v>14979800000</v>
      </c>
      <c r="G427" s="73"/>
    </row>
    <row r="428" spans="1:7">
      <c r="A428" s="69"/>
      <c r="C428" s="144">
        <v>19000000000</v>
      </c>
      <c r="D428" s="69">
        <v>364</v>
      </c>
      <c r="E428" s="69">
        <v>91</v>
      </c>
      <c r="F428" s="144">
        <v>3950900000</v>
      </c>
      <c r="G428" s="73"/>
    </row>
    <row r="429" spans="1:7">
      <c r="A429" s="69"/>
      <c r="C429" s="145">
        <f>SUM(C425:C428)</f>
        <v>34999900000</v>
      </c>
      <c r="D429" s="69"/>
      <c r="E429" s="73"/>
      <c r="G429" s="73"/>
    </row>
    <row r="430" spans="1:7">
      <c r="A430" s="69"/>
      <c r="C430" s="145"/>
      <c r="D430" s="69"/>
      <c r="E430" s="69"/>
      <c r="F430" s="144"/>
      <c r="G430" s="73"/>
    </row>
    <row r="431" spans="1:7">
      <c r="A431" s="69"/>
      <c r="B431" s="74" t="s">
        <v>147</v>
      </c>
      <c r="C431" s="145">
        <f>C429+C423</f>
        <v>84999900000</v>
      </c>
      <c r="D431" s="69"/>
      <c r="E431" s="69"/>
      <c r="F431" s="145">
        <f>SUM(F419:F430)</f>
        <v>123472800000</v>
      </c>
      <c r="G431" s="86">
        <f>C431-F431</f>
        <v>-38472900000</v>
      </c>
    </row>
    <row r="432" spans="1:7">
      <c r="A432" s="69"/>
      <c r="C432" s="144"/>
      <c r="D432" s="69"/>
      <c r="E432" s="69"/>
      <c r="F432" s="144"/>
      <c r="G432" s="73"/>
    </row>
    <row r="433" spans="1:7">
      <c r="A433" s="69"/>
      <c r="C433" s="144"/>
      <c r="D433" s="69"/>
      <c r="E433" s="75" t="s">
        <v>155</v>
      </c>
      <c r="F433" s="144"/>
      <c r="G433" s="73"/>
    </row>
    <row r="434" spans="1:7">
      <c r="A434" s="69">
        <v>602</v>
      </c>
      <c r="B434" s="74">
        <v>38357</v>
      </c>
      <c r="C434" s="144">
        <v>3000000000</v>
      </c>
      <c r="D434" s="69">
        <v>91</v>
      </c>
      <c r="E434" s="69">
        <v>364</v>
      </c>
      <c r="F434" s="144">
        <v>29984000000</v>
      </c>
      <c r="G434" s="73"/>
    </row>
    <row r="435" spans="1:7">
      <c r="A435" s="69"/>
      <c r="C435" s="144">
        <v>5000000000</v>
      </c>
      <c r="D435" s="69">
        <v>182</v>
      </c>
      <c r="E435" s="69">
        <v>182</v>
      </c>
      <c r="F435" s="144">
        <v>3916400000</v>
      </c>
      <c r="G435" s="73"/>
    </row>
    <row r="436" spans="1:7">
      <c r="A436" s="69"/>
      <c r="C436" s="144">
        <v>7999900000</v>
      </c>
      <c r="D436" s="69">
        <v>273</v>
      </c>
      <c r="E436" s="69">
        <v>273</v>
      </c>
      <c r="F436" s="144">
        <v>15994000000</v>
      </c>
      <c r="G436" s="73"/>
    </row>
    <row r="437" spans="1:7">
      <c r="A437" s="69"/>
      <c r="C437" s="144">
        <v>19000000000</v>
      </c>
      <c r="D437" s="69">
        <v>364</v>
      </c>
      <c r="E437" s="69">
        <v>91</v>
      </c>
      <c r="F437" s="144">
        <v>3996500000</v>
      </c>
      <c r="G437" s="73"/>
    </row>
    <row r="438" spans="1:7">
      <c r="A438" s="69"/>
      <c r="C438" s="145">
        <f>SUM(C434:C437)</f>
        <v>34999900000</v>
      </c>
      <c r="D438" s="69"/>
      <c r="E438" s="69">
        <v>364</v>
      </c>
      <c r="F438" s="144">
        <v>13990400000</v>
      </c>
      <c r="G438" s="73"/>
    </row>
    <row r="439" spans="1:7">
      <c r="A439" s="69"/>
      <c r="C439" s="144"/>
      <c r="D439" s="69"/>
      <c r="E439" s="69">
        <v>182</v>
      </c>
      <c r="F439" s="144">
        <v>5986300000</v>
      </c>
      <c r="G439" s="73"/>
    </row>
    <row r="440" spans="1:7">
      <c r="A440" s="69">
        <v>603</v>
      </c>
      <c r="B440" s="74">
        <v>38371</v>
      </c>
      <c r="C440" s="144">
        <v>4000000000</v>
      </c>
      <c r="D440" s="69">
        <v>91</v>
      </c>
      <c r="E440" s="69">
        <v>273</v>
      </c>
      <c r="F440" s="144">
        <v>14990000000</v>
      </c>
      <c r="G440" s="73"/>
    </row>
    <row r="441" spans="1:7">
      <c r="A441" s="69"/>
      <c r="C441" s="144">
        <v>5000000000</v>
      </c>
      <c r="D441" s="69">
        <v>182</v>
      </c>
      <c r="E441" s="69">
        <v>91</v>
      </c>
      <c r="F441" s="144">
        <v>3990000000</v>
      </c>
      <c r="G441" s="73"/>
    </row>
    <row r="442" spans="1:7">
      <c r="A442" s="69"/>
      <c r="C442" s="144">
        <v>12000000000</v>
      </c>
      <c r="D442" s="69">
        <v>273</v>
      </c>
      <c r="E442" s="69"/>
      <c r="F442" s="144"/>
      <c r="G442" s="73"/>
    </row>
    <row r="443" spans="1:7">
      <c r="A443" s="69"/>
      <c r="C443" s="144">
        <v>23999900000</v>
      </c>
      <c r="D443" s="69">
        <v>364</v>
      </c>
      <c r="E443" s="69"/>
      <c r="F443" s="144"/>
      <c r="G443" s="73"/>
    </row>
    <row r="444" spans="1:7">
      <c r="A444" s="69"/>
      <c r="C444" s="145">
        <f>SUM(C440:C443)</f>
        <v>44999900000</v>
      </c>
      <c r="D444" s="69"/>
      <c r="E444" s="69"/>
      <c r="F444" s="144"/>
      <c r="G444" s="73"/>
    </row>
    <row r="445" spans="1:7">
      <c r="A445" s="69"/>
      <c r="C445" s="144"/>
      <c r="D445" s="69"/>
      <c r="E445" s="69"/>
      <c r="F445" s="144"/>
      <c r="G445" s="73"/>
    </row>
    <row r="446" spans="1:7">
      <c r="A446" s="69"/>
      <c r="B446" s="74" t="s">
        <v>147</v>
      </c>
      <c r="C446" s="145">
        <f>C444+C438</f>
        <v>79999800000</v>
      </c>
      <c r="D446" s="69"/>
      <c r="E446" s="69"/>
      <c r="F446" s="145">
        <f>SUM(F434:F445)</f>
        <v>92847600000</v>
      </c>
      <c r="G446" s="86">
        <f>C446-F446</f>
        <v>-12847800000</v>
      </c>
    </row>
    <row r="447" spans="1:7">
      <c r="A447" s="69"/>
      <c r="C447" s="144"/>
      <c r="D447" s="69"/>
      <c r="E447" s="69"/>
      <c r="F447" s="144"/>
      <c r="G447" s="73"/>
    </row>
    <row r="448" spans="1:7">
      <c r="A448" s="69"/>
      <c r="C448" s="144"/>
      <c r="D448" s="69"/>
      <c r="E448" s="75" t="s">
        <v>156</v>
      </c>
      <c r="F448" s="144"/>
      <c r="G448" s="73"/>
    </row>
    <row r="449" spans="1:7">
      <c r="A449" s="69">
        <v>604</v>
      </c>
      <c r="B449" s="74">
        <v>38385</v>
      </c>
      <c r="C449" s="144">
        <v>4000000000</v>
      </c>
      <c r="D449" s="69">
        <v>91</v>
      </c>
      <c r="E449" s="69">
        <v>364</v>
      </c>
      <c r="F449" s="144">
        <v>14995800000</v>
      </c>
      <c r="G449" s="73"/>
    </row>
    <row r="450" spans="1:7">
      <c r="A450" s="69"/>
      <c r="C450" s="144">
        <v>5000000000</v>
      </c>
      <c r="D450" s="69">
        <v>182</v>
      </c>
      <c r="E450" s="69">
        <v>182</v>
      </c>
      <c r="F450" s="144">
        <v>5977500000</v>
      </c>
      <c r="G450" s="73"/>
    </row>
    <row r="451" spans="1:7">
      <c r="A451" s="69"/>
      <c r="C451" s="144">
        <v>12000000000</v>
      </c>
      <c r="D451" s="69">
        <v>273</v>
      </c>
      <c r="E451" s="69">
        <v>273</v>
      </c>
      <c r="F451" s="144">
        <v>15000000000</v>
      </c>
      <c r="G451" s="73"/>
    </row>
    <row r="452" spans="1:7">
      <c r="A452" s="69"/>
      <c r="C452" s="144">
        <v>23999900000</v>
      </c>
      <c r="D452" s="69">
        <v>364</v>
      </c>
      <c r="E452" s="69">
        <v>91</v>
      </c>
      <c r="F452" s="144">
        <v>3975800000</v>
      </c>
      <c r="G452" s="73"/>
    </row>
    <row r="453" spans="1:7">
      <c r="A453" s="69"/>
      <c r="C453" s="145">
        <f>SUM(C449:C452)</f>
        <v>44999900000</v>
      </c>
      <c r="D453" s="69"/>
      <c r="E453" s="69">
        <v>364</v>
      </c>
      <c r="F453" s="144">
        <v>15989900000</v>
      </c>
      <c r="G453" s="73"/>
    </row>
    <row r="454" spans="1:7">
      <c r="A454" s="69"/>
      <c r="C454" s="144"/>
      <c r="D454" s="69"/>
      <c r="E454" s="69">
        <v>182</v>
      </c>
      <c r="F454" s="144">
        <v>6992500000</v>
      </c>
      <c r="G454" s="73"/>
    </row>
    <row r="455" spans="1:7">
      <c r="A455" s="69">
        <v>605</v>
      </c>
      <c r="B455" s="74">
        <v>38399</v>
      </c>
      <c r="C455" s="144">
        <v>4999900000</v>
      </c>
      <c r="D455" s="69">
        <v>91</v>
      </c>
      <c r="E455" s="69">
        <v>273</v>
      </c>
      <c r="F455" s="144">
        <v>15990000000</v>
      </c>
      <c r="G455" s="73"/>
    </row>
    <row r="456" spans="1:7">
      <c r="A456" s="69"/>
      <c r="C456" s="144">
        <v>5999900000</v>
      </c>
      <c r="D456" s="69">
        <v>182</v>
      </c>
      <c r="E456" s="69">
        <v>91</v>
      </c>
      <c r="F456" s="144">
        <v>3990000000</v>
      </c>
      <c r="G456" s="73"/>
    </row>
    <row r="457" spans="1:7">
      <c r="A457" s="69"/>
      <c r="C457" s="144">
        <v>14999900000</v>
      </c>
      <c r="D457" s="69">
        <v>273</v>
      </c>
      <c r="E457" s="69"/>
      <c r="F457" s="144"/>
      <c r="G457" s="73"/>
    </row>
    <row r="458" spans="1:7">
      <c r="A458" s="69"/>
      <c r="C458" s="144">
        <v>28999800000</v>
      </c>
      <c r="D458" s="69">
        <v>364</v>
      </c>
      <c r="E458" s="69"/>
      <c r="F458" s="144"/>
      <c r="G458" s="73"/>
    </row>
    <row r="459" spans="1:7">
      <c r="A459" s="69"/>
      <c r="C459" s="145">
        <f>SUM(C455:C458)</f>
        <v>54999500000</v>
      </c>
      <c r="D459" s="69"/>
      <c r="E459" s="69"/>
      <c r="F459" s="144"/>
      <c r="G459" s="73"/>
    </row>
    <row r="460" spans="1:7">
      <c r="A460" s="69"/>
      <c r="C460" s="144"/>
      <c r="D460" s="69"/>
      <c r="E460" s="69"/>
      <c r="F460" s="144"/>
      <c r="G460" s="73"/>
    </row>
    <row r="461" spans="1:7">
      <c r="A461" s="69"/>
      <c r="B461" s="74" t="s">
        <v>147</v>
      </c>
      <c r="C461" s="145">
        <f>C459+C453</f>
        <v>99999400000</v>
      </c>
      <c r="D461" s="69"/>
      <c r="E461" s="69"/>
      <c r="F461" s="145">
        <f>SUM(F449:F460)</f>
        <v>82911500000</v>
      </c>
      <c r="G461" s="86">
        <f>C461-F461</f>
        <v>17087900000</v>
      </c>
    </row>
    <row r="462" spans="1:7">
      <c r="A462" s="69"/>
      <c r="C462" s="144"/>
      <c r="D462" s="69"/>
      <c r="E462" s="69"/>
      <c r="F462" s="144"/>
      <c r="G462" s="73"/>
    </row>
    <row r="463" spans="1:7">
      <c r="A463" s="69"/>
      <c r="C463" s="144"/>
      <c r="D463" s="69"/>
      <c r="E463" s="75" t="s">
        <v>157</v>
      </c>
      <c r="F463" s="144"/>
      <c r="G463" s="73"/>
    </row>
    <row r="464" spans="1:7">
      <c r="A464" s="69">
        <v>606</v>
      </c>
      <c r="B464" s="74">
        <v>38413</v>
      </c>
      <c r="C464" s="144">
        <v>7999900000</v>
      </c>
      <c r="D464" s="69">
        <v>91</v>
      </c>
      <c r="E464" s="69">
        <v>182</v>
      </c>
      <c r="F464" s="144">
        <v>5962000000</v>
      </c>
      <c r="G464" s="73"/>
    </row>
    <row r="465" spans="1:7">
      <c r="A465" s="69"/>
      <c r="C465" s="144">
        <v>12000000000</v>
      </c>
      <c r="D465" s="69">
        <v>182</v>
      </c>
      <c r="E465" s="69">
        <v>364</v>
      </c>
      <c r="F465" s="144">
        <v>15980000000</v>
      </c>
      <c r="G465" s="73"/>
    </row>
    <row r="466" spans="1:7">
      <c r="A466" s="69"/>
      <c r="C466" s="144">
        <v>34999900000</v>
      </c>
      <c r="D466" s="69">
        <v>364</v>
      </c>
      <c r="E466" s="69">
        <v>91</v>
      </c>
      <c r="F466" s="144">
        <v>3994000000</v>
      </c>
      <c r="G466" s="73"/>
    </row>
    <row r="467" spans="1:7">
      <c r="A467" s="69"/>
      <c r="C467" s="145">
        <f>SUM(C464:C466)</f>
        <v>54999800000</v>
      </c>
      <c r="E467">
        <v>273</v>
      </c>
      <c r="F467" s="144">
        <v>15992000000</v>
      </c>
      <c r="G467" s="73"/>
    </row>
    <row r="468" spans="1:7">
      <c r="A468" s="69"/>
      <c r="C468" s="144"/>
      <c r="D468" s="69"/>
      <c r="E468" s="69">
        <v>182</v>
      </c>
      <c r="F468" s="144">
        <v>5998500000</v>
      </c>
      <c r="G468" s="73"/>
    </row>
    <row r="469" spans="1:7">
      <c r="A469" s="69">
        <v>607</v>
      </c>
      <c r="B469" s="74">
        <v>38427</v>
      </c>
      <c r="C469" s="144">
        <v>7999900000</v>
      </c>
      <c r="D469" s="69">
        <v>91</v>
      </c>
      <c r="E469" s="69">
        <v>364</v>
      </c>
      <c r="F469" s="144">
        <v>15988400000</v>
      </c>
      <c r="G469" s="73"/>
    </row>
    <row r="470" spans="1:7">
      <c r="A470" s="69"/>
      <c r="C470" s="144">
        <v>12000000000</v>
      </c>
      <c r="D470" s="69">
        <v>182</v>
      </c>
      <c r="E470" s="69">
        <v>91</v>
      </c>
      <c r="F470" s="144">
        <v>2974900000</v>
      </c>
      <c r="G470" s="73"/>
    </row>
    <row r="471" spans="1:7">
      <c r="A471" s="69"/>
      <c r="C471" s="144">
        <v>34999900000</v>
      </c>
      <c r="D471" s="69">
        <v>364</v>
      </c>
      <c r="E471" s="69">
        <v>273</v>
      </c>
      <c r="F471" s="144">
        <v>14990000000</v>
      </c>
      <c r="G471" s="73"/>
    </row>
    <row r="472" spans="1:7">
      <c r="A472" s="69"/>
      <c r="C472" s="145">
        <f>SUM(C469:C471)</f>
        <v>54999800000</v>
      </c>
      <c r="D472" s="69"/>
      <c r="E472" s="69">
        <v>182</v>
      </c>
      <c r="F472" s="144">
        <v>5990000000</v>
      </c>
      <c r="G472" s="73"/>
    </row>
    <row r="473" spans="1:7">
      <c r="A473" s="69"/>
      <c r="C473" s="144"/>
      <c r="D473" s="69"/>
      <c r="E473" s="69">
        <v>364</v>
      </c>
      <c r="F473" s="144">
        <v>21991200000</v>
      </c>
      <c r="G473" s="73"/>
    </row>
    <row r="474" spans="1:7">
      <c r="A474" s="69">
        <v>608</v>
      </c>
      <c r="B474" s="74">
        <v>38441</v>
      </c>
      <c r="C474" s="58">
        <v>8000000000</v>
      </c>
      <c r="D474" s="69">
        <v>91</v>
      </c>
      <c r="E474" s="69"/>
      <c r="F474" s="144"/>
      <c r="G474" s="73"/>
    </row>
    <row r="475" spans="1:7">
      <c r="A475" s="69"/>
      <c r="C475" s="58">
        <v>12000000000</v>
      </c>
      <c r="D475" s="69">
        <v>182</v>
      </c>
      <c r="E475" s="69"/>
      <c r="F475" s="144"/>
      <c r="G475" s="73"/>
    </row>
    <row r="476" spans="1:7">
      <c r="A476" s="69"/>
      <c r="C476" s="58">
        <v>35000000000</v>
      </c>
      <c r="D476" s="69">
        <v>364</v>
      </c>
      <c r="E476" s="69"/>
      <c r="F476" s="144"/>
      <c r="G476" s="73"/>
    </row>
    <row r="477" spans="1:7">
      <c r="A477" s="69"/>
      <c r="C477" s="145">
        <f>SUM(C474:C476)</f>
        <v>55000000000</v>
      </c>
      <c r="D477" s="69"/>
      <c r="E477" s="69"/>
      <c r="F477" s="144"/>
      <c r="G477" s="73"/>
    </row>
    <row r="478" spans="1:7">
      <c r="A478" s="69"/>
      <c r="C478" s="144"/>
      <c r="D478" s="69"/>
      <c r="E478" s="69"/>
      <c r="F478" s="144"/>
      <c r="G478" s="73"/>
    </row>
    <row r="479" spans="1:7">
      <c r="A479" s="69"/>
      <c r="B479" s="74" t="s">
        <v>147</v>
      </c>
      <c r="C479" s="145">
        <f>C477+C472+C467</f>
        <v>164999600000</v>
      </c>
      <c r="D479" s="69"/>
      <c r="E479" s="69"/>
      <c r="F479" s="145">
        <f>SUM(F464:F478)</f>
        <v>109861000000</v>
      </c>
      <c r="G479" s="86">
        <f>C479-F479</f>
        <v>55138600000</v>
      </c>
    </row>
    <row r="480" spans="1:7">
      <c r="A480" s="69"/>
      <c r="C480" s="145"/>
      <c r="D480" s="69"/>
      <c r="E480" s="69"/>
      <c r="F480" s="145"/>
      <c r="G480" s="86"/>
    </row>
    <row r="481" spans="1:7">
      <c r="A481" s="69"/>
      <c r="C481" s="144"/>
      <c r="D481" s="69"/>
      <c r="E481" s="75" t="s">
        <v>161</v>
      </c>
      <c r="F481" s="144"/>
      <c r="G481" s="73"/>
    </row>
    <row r="482" spans="1:7">
      <c r="A482" s="69">
        <v>609</v>
      </c>
      <c r="B482" s="74">
        <v>38455</v>
      </c>
      <c r="C482" s="144">
        <v>6000000000</v>
      </c>
      <c r="D482" s="69">
        <v>91</v>
      </c>
      <c r="E482" s="69">
        <v>91</v>
      </c>
      <c r="F482" s="144">
        <v>2997000000</v>
      </c>
      <c r="G482" s="73"/>
    </row>
    <row r="483" spans="1:7">
      <c r="A483" s="69"/>
      <c r="C483" s="144">
        <v>10000000000</v>
      </c>
      <c r="D483" s="69">
        <v>182</v>
      </c>
      <c r="E483" s="69">
        <v>273</v>
      </c>
      <c r="F483" s="144">
        <v>14995000000</v>
      </c>
      <c r="G483" s="73"/>
    </row>
    <row r="484" spans="1:7">
      <c r="A484" s="69"/>
      <c r="C484" s="144">
        <v>29000000000</v>
      </c>
      <c r="D484" s="69">
        <v>364</v>
      </c>
      <c r="E484" s="69">
        <v>182</v>
      </c>
      <c r="F484" s="144">
        <v>5995000000</v>
      </c>
      <c r="G484" s="73"/>
    </row>
    <row r="485" spans="1:7">
      <c r="A485" s="69"/>
      <c r="C485" s="145">
        <f>SUM(C482:C484)</f>
        <v>45000000000</v>
      </c>
      <c r="D485" s="69"/>
      <c r="E485" s="69">
        <v>364</v>
      </c>
      <c r="F485" s="144">
        <v>22990000000</v>
      </c>
      <c r="G485" s="73"/>
    </row>
    <row r="486" spans="1:7">
      <c r="A486" s="69"/>
      <c r="C486" s="144"/>
      <c r="D486" s="69"/>
      <c r="E486" s="69">
        <v>91</v>
      </c>
      <c r="F486" s="144">
        <v>3988000000</v>
      </c>
      <c r="G486" s="73"/>
    </row>
    <row r="487" spans="1:7">
      <c r="A487" s="69">
        <v>610</v>
      </c>
      <c r="B487" s="74">
        <v>38469</v>
      </c>
      <c r="C487" s="144">
        <v>4000000000</v>
      </c>
      <c r="D487" s="69">
        <v>91</v>
      </c>
      <c r="E487" s="69">
        <v>273</v>
      </c>
      <c r="F487" s="144">
        <v>16000000000</v>
      </c>
      <c r="G487" s="73"/>
    </row>
    <row r="488" spans="1:7">
      <c r="A488" s="69"/>
      <c r="C488" s="144">
        <v>8000000000</v>
      </c>
      <c r="D488" s="69">
        <v>182</v>
      </c>
      <c r="E488" s="69">
        <v>182</v>
      </c>
      <c r="F488" s="144">
        <v>5986000000</v>
      </c>
      <c r="G488" s="73"/>
    </row>
    <row r="489" spans="1:7">
      <c r="A489" s="69"/>
      <c r="C489" s="144">
        <v>6023600000</v>
      </c>
      <c r="D489" s="69">
        <v>364</v>
      </c>
      <c r="E489" s="69">
        <v>364</v>
      </c>
      <c r="F489" s="144">
        <v>21997400000</v>
      </c>
      <c r="G489" s="73"/>
    </row>
    <row r="490" spans="1:7">
      <c r="A490" s="69"/>
      <c r="C490" s="145">
        <f>SUM(C487:C489)</f>
        <v>18023600000</v>
      </c>
      <c r="D490" s="69"/>
      <c r="E490" s="69"/>
      <c r="F490" s="144"/>
      <c r="G490" s="73"/>
    </row>
    <row r="491" spans="1:7">
      <c r="A491" s="69"/>
      <c r="C491" s="144"/>
      <c r="D491" s="69"/>
      <c r="E491" s="69"/>
      <c r="F491" s="144"/>
      <c r="G491" s="73"/>
    </row>
    <row r="492" spans="1:7">
      <c r="A492" s="69"/>
      <c r="B492" s="74" t="s">
        <v>147</v>
      </c>
      <c r="C492" s="145">
        <f>SUM(C490,C485)</f>
        <v>63023600000</v>
      </c>
      <c r="D492" s="69"/>
      <c r="E492" s="69"/>
      <c r="F492" s="145">
        <f>SUM(F482:F491)</f>
        <v>94948400000</v>
      </c>
      <c r="G492" s="86">
        <f>C492-F492</f>
        <v>-31924800000</v>
      </c>
    </row>
    <row r="493" spans="1:7">
      <c r="A493" s="69"/>
      <c r="C493" s="144"/>
      <c r="D493" s="69"/>
      <c r="E493" s="69"/>
      <c r="F493" s="144"/>
      <c r="G493" s="73"/>
    </row>
    <row r="494" spans="1:7">
      <c r="A494" s="69">
        <v>611</v>
      </c>
      <c r="B494" s="74">
        <v>38483</v>
      </c>
      <c r="C494" s="144">
        <v>5000000000</v>
      </c>
      <c r="D494" s="69">
        <v>91</v>
      </c>
      <c r="E494" s="69">
        <v>91</v>
      </c>
      <c r="F494" s="144">
        <v>3995200000</v>
      </c>
      <c r="G494" s="73"/>
    </row>
    <row r="495" spans="1:7">
      <c r="A495" s="69"/>
      <c r="C495" s="144">
        <v>8999900000</v>
      </c>
      <c r="D495" s="69">
        <v>182</v>
      </c>
      <c r="E495" s="69">
        <v>273</v>
      </c>
      <c r="F495" s="144">
        <v>16000000000</v>
      </c>
      <c r="G495" s="73"/>
    </row>
    <row r="496" spans="1:7">
      <c r="A496" s="69"/>
      <c r="C496" s="144">
        <v>22354400000</v>
      </c>
      <c r="D496" s="69">
        <v>364</v>
      </c>
      <c r="E496" s="69">
        <v>182</v>
      </c>
      <c r="F496" s="144">
        <v>4990000000</v>
      </c>
      <c r="G496" s="73"/>
    </row>
    <row r="497" spans="1:7">
      <c r="A497" s="69"/>
      <c r="C497" s="145">
        <f>SUM(C494:C496)</f>
        <v>36354300000</v>
      </c>
      <c r="D497" s="69"/>
      <c r="E497" s="69">
        <v>364</v>
      </c>
      <c r="F497" s="144">
        <v>21990000000</v>
      </c>
      <c r="G497" s="73"/>
    </row>
    <row r="498" spans="1:7">
      <c r="A498" s="69"/>
      <c r="C498" s="144"/>
      <c r="D498" s="69"/>
      <c r="E498" s="69">
        <v>91</v>
      </c>
      <c r="F498" s="144">
        <v>4989900000</v>
      </c>
      <c r="G498" s="73"/>
    </row>
    <row r="499" spans="1:7">
      <c r="A499" s="69">
        <v>612</v>
      </c>
      <c r="B499" s="74">
        <v>38497</v>
      </c>
      <c r="C499" s="144">
        <v>5000000000</v>
      </c>
      <c r="D499" s="69">
        <v>91</v>
      </c>
      <c r="E499" s="69">
        <v>273</v>
      </c>
      <c r="F499" s="144">
        <v>15000000000</v>
      </c>
      <c r="G499" s="73"/>
    </row>
    <row r="500" spans="1:7">
      <c r="A500" s="69"/>
      <c r="C500" s="144">
        <v>10000000000</v>
      </c>
      <c r="D500" s="69">
        <v>182</v>
      </c>
      <c r="E500" s="69">
        <v>182</v>
      </c>
      <c r="F500" s="144">
        <v>4990000000</v>
      </c>
      <c r="G500" s="73"/>
    </row>
    <row r="501" spans="1:7">
      <c r="A501" s="69"/>
      <c r="C501" s="144">
        <v>25000000000</v>
      </c>
      <c r="D501" s="69">
        <v>364</v>
      </c>
      <c r="E501" s="69">
        <v>364</v>
      </c>
      <c r="F501" s="144">
        <v>19999900000</v>
      </c>
      <c r="G501" s="73"/>
    </row>
    <row r="502" spans="1:7">
      <c r="A502" s="69"/>
      <c r="C502" s="145">
        <f>SUM(C499:C501)</f>
        <v>40000000000</v>
      </c>
      <c r="D502" s="69"/>
      <c r="E502" s="69"/>
      <c r="F502" s="144"/>
      <c r="G502" s="73"/>
    </row>
    <row r="503" spans="1:7">
      <c r="A503" s="69"/>
      <c r="C503" s="144"/>
      <c r="D503" s="69"/>
      <c r="E503" s="69"/>
      <c r="F503" s="144"/>
      <c r="G503" s="73"/>
    </row>
    <row r="504" spans="1:7">
      <c r="A504" s="69"/>
      <c r="B504" s="74" t="s">
        <v>147</v>
      </c>
      <c r="C504" s="145">
        <f>C502+C497</f>
        <v>76354300000</v>
      </c>
      <c r="D504" s="69"/>
      <c r="E504" s="69"/>
      <c r="F504" s="145">
        <f>SUM(F494:F503)</f>
        <v>91955000000</v>
      </c>
      <c r="G504" s="86">
        <f>C504-F504</f>
        <v>-15600700000</v>
      </c>
    </row>
    <row r="505" spans="1:7">
      <c r="A505" s="69"/>
      <c r="C505" s="144"/>
      <c r="D505" s="69"/>
      <c r="E505" s="69"/>
      <c r="F505" s="144"/>
      <c r="G505" s="73"/>
    </row>
    <row r="506" spans="1:7">
      <c r="A506" s="69">
        <v>613</v>
      </c>
      <c r="B506" s="74">
        <v>38511</v>
      </c>
      <c r="C506" s="100">
        <v>5000000000</v>
      </c>
      <c r="D506" s="69">
        <v>91</v>
      </c>
      <c r="E506" s="73">
        <v>91</v>
      </c>
      <c r="F506" s="144">
        <v>7976500000</v>
      </c>
      <c r="G506" s="73"/>
    </row>
    <row r="507" spans="1:7">
      <c r="A507" s="69"/>
      <c r="C507" s="100">
        <v>10000000000</v>
      </c>
      <c r="D507" s="69">
        <v>182</v>
      </c>
      <c r="E507" s="73">
        <v>273</v>
      </c>
      <c r="F507" s="144">
        <v>14989900000</v>
      </c>
      <c r="G507" s="73"/>
    </row>
    <row r="508" spans="1:7">
      <c r="A508" s="69"/>
      <c r="C508" s="100">
        <v>24999800000</v>
      </c>
      <c r="D508" s="69">
        <v>364</v>
      </c>
      <c r="E508" s="73">
        <v>182</v>
      </c>
      <c r="F508" s="144">
        <v>5000000000</v>
      </c>
      <c r="G508" s="73"/>
    </row>
    <row r="509" spans="1:7">
      <c r="A509" s="69"/>
      <c r="C509" s="145">
        <f>SUM(C506:C508)</f>
        <v>39999800000</v>
      </c>
      <c r="D509" s="69"/>
      <c r="E509" s="73">
        <v>364</v>
      </c>
      <c r="F509" s="144">
        <v>19997700000</v>
      </c>
      <c r="G509" s="73"/>
    </row>
    <row r="510" spans="1:7">
      <c r="A510" s="69"/>
      <c r="C510" s="144"/>
      <c r="D510" s="69"/>
      <c r="E510" s="73">
        <v>91</v>
      </c>
      <c r="F510" s="147">
        <v>7966500000</v>
      </c>
      <c r="G510" s="86"/>
    </row>
    <row r="511" spans="1:7">
      <c r="A511" s="69">
        <v>614</v>
      </c>
      <c r="B511" s="74">
        <v>38525</v>
      </c>
      <c r="C511" s="144">
        <v>4000000000</v>
      </c>
      <c r="D511" s="69">
        <v>91</v>
      </c>
      <c r="E511" s="73">
        <v>273</v>
      </c>
      <c r="F511" s="147">
        <v>14998000000</v>
      </c>
      <c r="G511" s="73"/>
    </row>
    <row r="512" spans="1:7">
      <c r="A512" s="69"/>
      <c r="C512" s="144">
        <v>9000000000</v>
      </c>
      <c r="D512" s="69">
        <v>182</v>
      </c>
      <c r="E512" s="73">
        <v>182</v>
      </c>
      <c r="F512" s="147">
        <v>4999500000</v>
      </c>
      <c r="G512" s="73"/>
    </row>
    <row r="513" spans="1:7">
      <c r="A513" s="69"/>
      <c r="C513" s="144">
        <v>22000000000</v>
      </c>
      <c r="D513" s="69">
        <v>364</v>
      </c>
      <c r="E513" s="73">
        <v>364</v>
      </c>
      <c r="F513" s="147">
        <v>22990000000</v>
      </c>
      <c r="G513" s="73"/>
    </row>
    <row r="514" spans="1:7">
      <c r="A514" s="69"/>
      <c r="C514" s="145">
        <f>SUM(C511:C513)</f>
        <v>35000000000</v>
      </c>
      <c r="D514" s="69"/>
      <c r="E514" s="69">
        <v>91</v>
      </c>
      <c r="F514" s="144">
        <v>7988300000</v>
      </c>
      <c r="G514" s="73"/>
    </row>
    <row r="515" spans="1:7">
      <c r="A515" s="69"/>
      <c r="C515" s="144"/>
      <c r="D515" s="69"/>
      <c r="E515" s="69">
        <v>273</v>
      </c>
      <c r="F515" s="144">
        <v>15000000000</v>
      </c>
      <c r="G515" s="73"/>
    </row>
    <row r="516" spans="1:7">
      <c r="A516" s="69"/>
      <c r="C516" s="144"/>
      <c r="D516" s="69"/>
      <c r="E516" s="69"/>
      <c r="F516" s="144"/>
      <c r="G516" s="73"/>
    </row>
    <row r="517" spans="1:7">
      <c r="A517" s="69"/>
      <c r="B517" s="74" t="s">
        <v>147</v>
      </c>
      <c r="C517" s="145">
        <f>C514+C509</f>
        <v>74999800000</v>
      </c>
      <c r="D517" s="69"/>
      <c r="E517" s="69"/>
      <c r="F517" s="145">
        <f>SUM(F506:F516)</f>
        <v>121906400000</v>
      </c>
      <c r="G517" s="86">
        <f>C517-F517</f>
        <v>-46906600000</v>
      </c>
    </row>
    <row r="518" spans="1:7">
      <c r="A518" s="69"/>
      <c r="C518" s="145"/>
      <c r="D518" s="69"/>
      <c r="E518" s="69"/>
      <c r="F518" s="145"/>
      <c r="G518" s="86"/>
    </row>
    <row r="519" spans="1:7" s="102" customFormat="1">
      <c r="A519" s="69">
        <v>615</v>
      </c>
      <c r="B519" s="74">
        <v>38539</v>
      </c>
      <c r="C519" s="144">
        <v>4000000000</v>
      </c>
      <c r="D519" s="69">
        <v>91</v>
      </c>
      <c r="E519" s="69">
        <v>182</v>
      </c>
      <c r="F519" s="144">
        <v>4980800000</v>
      </c>
      <c r="G519" s="101"/>
    </row>
    <row r="520" spans="1:7" s="102" customFormat="1">
      <c r="A520" s="69"/>
      <c r="B520" s="74"/>
      <c r="C520" s="144">
        <v>8000000000</v>
      </c>
      <c r="D520" s="69">
        <v>182</v>
      </c>
      <c r="E520" s="69">
        <v>364</v>
      </c>
      <c r="F520" s="144">
        <v>22990000000</v>
      </c>
      <c r="G520" s="101"/>
    </row>
    <row r="521" spans="1:7" s="102" customFormat="1">
      <c r="A521" s="69"/>
      <c r="B521" s="74"/>
      <c r="C521" s="144">
        <v>17999900000</v>
      </c>
      <c r="D521" s="69">
        <v>364</v>
      </c>
      <c r="E521" s="69">
        <v>91</v>
      </c>
      <c r="F521" s="144">
        <v>5984000000</v>
      </c>
      <c r="G521" s="101"/>
    </row>
    <row r="522" spans="1:7" s="102" customFormat="1">
      <c r="A522" s="69"/>
      <c r="B522" s="74"/>
      <c r="C522" s="145">
        <f>SUM(C519:C521)</f>
        <v>29999900000</v>
      </c>
      <c r="D522" s="69"/>
      <c r="E522" s="69">
        <v>273</v>
      </c>
      <c r="F522" s="144">
        <v>14998500000</v>
      </c>
      <c r="G522" s="101"/>
    </row>
    <row r="523" spans="1:7" s="102" customFormat="1">
      <c r="A523" s="69"/>
      <c r="B523" s="74"/>
      <c r="C523" s="144"/>
      <c r="D523" s="69"/>
      <c r="E523" s="69">
        <v>182</v>
      </c>
      <c r="F523" s="144">
        <v>4974300000</v>
      </c>
      <c r="G523" s="101"/>
    </row>
    <row r="524" spans="1:7" s="102" customFormat="1">
      <c r="A524" s="69">
        <v>616</v>
      </c>
      <c r="B524" s="74">
        <v>38553</v>
      </c>
      <c r="C524" s="144">
        <v>5000000000</v>
      </c>
      <c r="D524" s="69">
        <v>91</v>
      </c>
      <c r="E524" s="69">
        <v>364</v>
      </c>
      <c r="F524" s="144">
        <v>23989900000</v>
      </c>
      <c r="G524" s="101"/>
    </row>
    <row r="525" spans="1:7" s="102" customFormat="1">
      <c r="A525" s="69"/>
      <c r="B525" s="74"/>
      <c r="C525" s="144">
        <v>9000000000</v>
      </c>
      <c r="D525" s="69">
        <v>182</v>
      </c>
      <c r="E525" s="69">
        <v>91</v>
      </c>
      <c r="F525" s="144">
        <v>3979400000</v>
      </c>
      <c r="G525" s="101"/>
    </row>
    <row r="526" spans="1:7" s="102" customFormat="1">
      <c r="A526" s="69"/>
      <c r="B526" s="74"/>
      <c r="C526" s="144">
        <v>26000000000</v>
      </c>
      <c r="D526" s="69">
        <v>364</v>
      </c>
      <c r="E526" s="69">
        <v>273</v>
      </c>
      <c r="F526" s="144">
        <v>14996000000</v>
      </c>
      <c r="G526" s="101"/>
    </row>
    <row r="527" spans="1:7" s="102" customFormat="1">
      <c r="A527" s="69"/>
      <c r="B527" s="74"/>
      <c r="C527" s="145">
        <f>SUM(C524:C526)</f>
        <v>40000000000</v>
      </c>
      <c r="D527" s="69"/>
      <c r="E527" s="69"/>
      <c r="F527" s="144"/>
      <c r="G527" s="101"/>
    </row>
    <row r="528" spans="1:7" s="102" customFormat="1">
      <c r="A528" s="69"/>
      <c r="B528" s="74"/>
      <c r="C528" s="144"/>
      <c r="D528" s="69"/>
      <c r="E528" s="69"/>
      <c r="F528" s="144"/>
      <c r="G528" s="101"/>
    </row>
    <row r="529" spans="1:8" s="102" customFormat="1">
      <c r="A529" s="69"/>
      <c r="B529" s="74" t="s">
        <v>147</v>
      </c>
      <c r="C529" s="145">
        <f>SUM(C522,C527)</f>
        <v>69999900000</v>
      </c>
      <c r="D529" s="75"/>
      <c r="E529" s="75"/>
      <c r="F529" s="145">
        <f>SUM(F519:F528)</f>
        <v>96892900000</v>
      </c>
      <c r="G529" s="86">
        <f>C529-F529</f>
        <v>-26893000000</v>
      </c>
    </row>
    <row r="530" spans="1:8" s="102" customFormat="1">
      <c r="A530" s="69"/>
      <c r="B530" s="74"/>
      <c r="C530" s="144"/>
      <c r="D530" s="69"/>
      <c r="E530" s="69"/>
      <c r="F530" s="144"/>
      <c r="G530" s="101"/>
    </row>
    <row r="531" spans="1:8" s="102" customFormat="1">
      <c r="A531" s="69">
        <v>617</v>
      </c>
      <c r="B531" s="74">
        <v>38567</v>
      </c>
      <c r="C531" s="144">
        <v>5000000000</v>
      </c>
      <c r="D531" s="69">
        <v>91</v>
      </c>
      <c r="E531" s="69">
        <v>182</v>
      </c>
      <c r="F531" s="144">
        <v>4979800000</v>
      </c>
      <c r="G531" s="101"/>
    </row>
    <row r="532" spans="1:8" s="102" customFormat="1">
      <c r="A532" s="69"/>
      <c r="B532" s="74"/>
      <c r="C532" s="144">
        <v>8999800000</v>
      </c>
      <c r="D532" s="69">
        <v>182</v>
      </c>
      <c r="E532" s="69">
        <v>364</v>
      </c>
      <c r="F532" s="144">
        <v>24000000000</v>
      </c>
      <c r="G532" s="101"/>
    </row>
    <row r="533" spans="1:8" s="102" customFormat="1">
      <c r="A533" s="69"/>
      <c r="B533" s="74"/>
      <c r="C533" s="144">
        <v>25999800000</v>
      </c>
      <c r="D533" s="69">
        <v>364</v>
      </c>
      <c r="E533" s="69">
        <v>91</v>
      </c>
      <c r="F533" s="144">
        <v>4958400000</v>
      </c>
      <c r="G533" s="101"/>
    </row>
    <row r="534" spans="1:8" s="102" customFormat="1">
      <c r="A534" s="69"/>
      <c r="B534" s="74"/>
      <c r="C534" s="145">
        <f>SUM(C531:C533)</f>
        <v>39999600000</v>
      </c>
      <c r="D534" s="69"/>
      <c r="E534" s="69">
        <v>273</v>
      </c>
      <c r="F534" s="144">
        <v>14999900000</v>
      </c>
      <c r="G534" s="101"/>
    </row>
    <row r="535" spans="1:8" s="102" customFormat="1">
      <c r="A535" s="69"/>
      <c r="B535" s="74"/>
      <c r="C535" s="144"/>
      <c r="D535" s="69"/>
      <c r="E535" s="69">
        <v>182</v>
      </c>
      <c r="F535" s="144">
        <v>5987900000</v>
      </c>
      <c r="G535" s="101"/>
    </row>
    <row r="536" spans="1:8" s="102" customFormat="1">
      <c r="A536" s="69">
        <v>618</v>
      </c>
      <c r="B536" s="74">
        <v>38581</v>
      </c>
      <c r="C536" s="144">
        <v>4999900000</v>
      </c>
      <c r="D536" s="69">
        <v>91</v>
      </c>
      <c r="E536" s="69">
        <v>364</v>
      </c>
      <c r="F536" s="144">
        <v>23929300000</v>
      </c>
      <c r="G536" s="101"/>
    </row>
    <row r="537" spans="1:8" s="102" customFormat="1">
      <c r="A537" s="69"/>
      <c r="B537" s="74"/>
      <c r="C537" s="144">
        <v>8999700000</v>
      </c>
      <c r="D537" s="69">
        <v>182</v>
      </c>
      <c r="E537" s="69">
        <v>91</v>
      </c>
      <c r="F537" s="144">
        <v>4983500000</v>
      </c>
      <c r="G537" s="101"/>
    </row>
    <row r="538" spans="1:8" s="102" customFormat="1">
      <c r="A538" s="69"/>
      <c r="B538" s="74"/>
      <c r="C538" s="144">
        <v>26000000000</v>
      </c>
      <c r="D538" s="69">
        <v>364</v>
      </c>
      <c r="E538" s="69">
        <v>273</v>
      </c>
      <c r="F538" s="144">
        <v>14985900000</v>
      </c>
      <c r="G538" s="101"/>
    </row>
    <row r="539" spans="1:8" s="102" customFormat="1">
      <c r="A539" s="69"/>
      <c r="B539" s="74"/>
      <c r="C539" s="145">
        <f>SUM(C536:C538)</f>
        <v>39999600000</v>
      </c>
      <c r="D539" s="69"/>
      <c r="E539" s="69"/>
      <c r="F539" s="144"/>
      <c r="G539" s="101"/>
    </row>
    <row r="540" spans="1:8" s="102" customFormat="1">
      <c r="A540" s="69"/>
      <c r="B540" s="74"/>
      <c r="C540" s="144"/>
      <c r="D540" s="69"/>
      <c r="E540" s="69"/>
      <c r="F540" s="144"/>
      <c r="G540" s="101"/>
    </row>
    <row r="541" spans="1:8" s="102" customFormat="1">
      <c r="A541" s="69"/>
      <c r="B541" s="74" t="s">
        <v>147</v>
      </c>
      <c r="C541" s="145">
        <f>SUM(C534,C539)</f>
        <v>79999200000</v>
      </c>
      <c r="D541" s="69"/>
      <c r="E541" s="69"/>
      <c r="F541" s="145">
        <f>SUM(F531:F540)</f>
        <v>98824700000</v>
      </c>
      <c r="G541" s="86">
        <f>C541-F541</f>
        <v>-18825500000</v>
      </c>
    </row>
    <row r="542" spans="1:8" s="102" customFormat="1">
      <c r="A542" s="69"/>
      <c r="B542" s="74"/>
      <c r="C542" s="144"/>
      <c r="D542" s="69"/>
      <c r="E542" s="69"/>
      <c r="F542" s="144"/>
      <c r="G542" s="101"/>
    </row>
    <row r="543" spans="1:8" s="102" customFormat="1">
      <c r="A543" s="69">
        <v>619</v>
      </c>
      <c r="B543" s="74">
        <v>38595</v>
      </c>
      <c r="C543" s="144">
        <v>5000000000</v>
      </c>
      <c r="D543" s="69">
        <v>91</v>
      </c>
      <c r="E543" s="69">
        <v>182</v>
      </c>
      <c r="F543" s="144">
        <v>11981700000</v>
      </c>
      <c r="G543" s="101"/>
      <c r="H543" s="106"/>
    </row>
    <row r="544" spans="1:8" s="102" customFormat="1">
      <c r="A544" s="69"/>
      <c r="B544" s="74"/>
      <c r="C544" s="144">
        <v>9000000000</v>
      </c>
      <c r="D544" s="69">
        <v>182</v>
      </c>
      <c r="E544" s="69">
        <v>364</v>
      </c>
      <c r="F544" s="144">
        <v>25000000000</v>
      </c>
      <c r="G544" s="101"/>
      <c r="H544" s="106"/>
    </row>
    <row r="545" spans="1:8" s="102" customFormat="1">
      <c r="A545" s="69"/>
      <c r="B545" s="74"/>
      <c r="C545" s="144">
        <v>26000000000</v>
      </c>
      <c r="D545" s="69">
        <v>364</v>
      </c>
      <c r="E545" s="69">
        <v>91</v>
      </c>
      <c r="F545" s="144">
        <v>5000000000</v>
      </c>
      <c r="G545" s="101"/>
      <c r="H545" s="106"/>
    </row>
    <row r="546" spans="1:8" s="102" customFormat="1">
      <c r="A546" s="69"/>
      <c r="B546" s="74"/>
      <c r="C546" s="145">
        <f>SUM(C543:C545)</f>
        <v>40000000000</v>
      </c>
      <c r="D546" s="69"/>
      <c r="E546" s="69">
        <v>273</v>
      </c>
      <c r="F546" s="144">
        <v>14996000000</v>
      </c>
      <c r="G546" s="101"/>
      <c r="H546" s="106"/>
    </row>
    <row r="547" spans="1:8" s="102" customFormat="1">
      <c r="A547" s="69"/>
      <c r="B547" s="74"/>
      <c r="C547" s="144"/>
      <c r="D547" s="69"/>
      <c r="E547" s="69">
        <v>182</v>
      </c>
      <c r="F547" s="144">
        <v>11998800000</v>
      </c>
      <c r="G547" s="101"/>
      <c r="H547" s="106"/>
    </row>
    <row r="548" spans="1:8" s="102" customFormat="1">
      <c r="A548" s="69"/>
      <c r="B548" s="74"/>
      <c r="C548" s="144"/>
      <c r="D548" s="69"/>
      <c r="E548" s="69">
        <v>364</v>
      </c>
      <c r="F548" s="144">
        <v>24990000000</v>
      </c>
      <c r="G548" s="101"/>
      <c r="H548" s="106"/>
    </row>
    <row r="549" spans="1:8" s="102" customFormat="1">
      <c r="A549" s="69"/>
      <c r="B549" s="74"/>
      <c r="C549" s="144"/>
      <c r="D549" s="69"/>
      <c r="E549" s="69">
        <v>273</v>
      </c>
      <c r="F549" s="144">
        <v>21719900000</v>
      </c>
      <c r="G549" s="101"/>
      <c r="H549" s="106"/>
    </row>
    <row r="550" spans="1:8" s="102" customFormat="1">
      <c r="A550" s="69"/>
      <c r="B550" s="74"/>
      <c r="C550" s="144"/>
      <c r="D550" s="69"/>
      <c r="E550" s="69">
        <v>91</v>
      </c>
      <c r="F550" s="144">
        <v>3987400000</v>
      </c>
      <c r="G550" s="101"/>
      <c r="H550" s="106"/>
    </row>
    <row r="551" spans="1:8" s="102" customFormat="1">
      <c r="A551" s="69">
        <v>620</v>
      </c>
      <c r="B551" s="74">
        <v>38609</v>
      </c>
      <c r="C551" s="144">
        <v>6000000000</v>
      </c>
      <c r="D551" s="69">
        <v>91</v>
      </c>
      <c r="E551" s="69">
        <v>273</v>
      </c>
      <c r="F551" s="144">
        <v>8000000000</v>
      </c>
      <c r="G551" s="101"/>
      <c r="H551" s="106"/>
    </row>
    <row r="552" spans="1:8" s="102" customFormat="1">
      <c r="A552" s="69"/>
      <c r="B552" s="74"/>
      <c r="C552" s="144">
        <v>14000000000</v>
      </c>
      <c r="D552" s="69">
        <v>182</v>
      </c>
      <c r="E552" s="69">
        <v>182</v>
      </c>
      <c r="F552" s="144">
        <v>11990000000</v>
      </c>
      <c r="G552" s="101"/>
      <c r="H552" s="106"/>
    </row>
    <row r="553" spans="1:8" s="102" customFormat="1">
      <c r="A553" s="69"/>
      <c r="B553" s="74"/>
      <c r="C553" s="144">
        <v>30000000000</v>
      </c>
      <c r="D553" s="69">
        <v>364</v>
      </c>
      <c r="E553" s="69">
        <v>364</v>
      </c>
      <c r="F553" s="144">
        <v>24999800000</v>
      </c>
      <c r="G553" s="101"/>
      <c r="H553" s="106"/>
    </row>
    <row r="554" spans="1:8" s="102" customFormat="1">
      <c r="A554" s="69"/>
      <c r="B554" s="74"/>
      <c r="C554" s="145">
        <f>SUM(C551:C553)</f>
        <v>50000000000</v>
      </c>
      <c r="D554" s="69"/>
      <c r="E554" s="69"/>
      <c r="F554" s="144"/>
      <c r="G554" s="101"/>
      <c r="H554" s="106"/>
    </row>
    <row r="555" spans="1:8" s="102" customFormat="1">
      <c r="A555" s="111"/>
      <c r="B555" s="74"/>
      <c r="C555" s="148"/>
      <c r="D555" s="69"/>
      <c r="E555" s="69"/>
      <c r="F555" s="144"/>
      <c r="G555" s="101"/>
    </row>
    <row r="556" spans="1:8" s="102" customFormat="1">
      <c r="A556" s="69">
        <v>621</v>
      </c>
      <c r="B556" s="74">
        <v>38623</v>
      </c>
      <c r="C556" s="144">
        <v>6000000000</v>
      </c>
      <c r="D556" s="69">
        <v>91</v>
      </c>
      <c r="E556" s="69"/>
      <c r="F556" s="144"/>
      <c r="G556" s="101"/>
    </row>
    <row r="557" spans="1:8" s="102" customFormat="1">
      <c r="A557" s="69"/>
      <c r="B557" s="74"/>
      <c r="C557" s="144">
        <v>14000000000</v>
      </c>
      <c r="D557" s="69">
        <v>182</v>
      </c>
      <c r="E557" s="69"/>
      <c r="F557" s="144"/>
      <c r="G557" s="101"/>
    </row>
    <row r="558" spans="1:8" s="102" customFormat="1">
      <c r="A558" s="69"/>
      <c r="B558" s="74"/>
      <c r="C558" s="144">
        <v>30000000000</v>
      </c>
      <c r="D558" s="69">
        <v>364</v>
      </c>
      <c r="E558" s="111"/>
      <c r="F558" s="144"/>
      <c r="G558" s="101"/>
    </row>
    <row r="559" spans="1:8" s="102" customFormat="1">
      <c r="A559" s="69"/>
      <c r="B559" s="74"/>
      <c r="C559" s="145">
        <f>SUM(C556:C558)</f>
        <v>50000000000</v>
      </c>
      <c r="D559" s="69"/>
      <c r="E559" s="111"/>
      <c r="F559" s="144"/>
      <c r="G559" s="101"/>
    </row>
    <row r="560" spans="1:8" s="102" customFormat="1">
      <c r="A560" s="69"/>
      <c r="B560" s="74"/>
      <c r="C560" s="145"/>
      <c r="D560" s="69"/>
      <c r="E560" s="69"/>
      <c r="F560" s="144"/>
      <c r="G560" s="101"/>
    </row>
    <row r="561" spans="1:7" s="102" customFormat="1">
      <c r="A561" s="69"/>
      <c r="B561" s="74" t="s">
        <v>147</v>
      </c>
      <c r="C561" s="145">
        <f>SUM(C554,C559,C546)</f>
        <v>140000000000</v>
      </c>
      <c r="D561" s="69"/>
      <c r="E561" s="69"/>
      <c r="F561" s="145">
        <f>SUM(F543:F560)</f>
        <v>164663600000</v>
      </c>
      <c r="G561" s="86">
        <f>C561-F561</f>
        <v>-24663600000</v>
      </c>
    </row>
    <row r="562" spans="1:7" s="102" customFormat="1">
      <c r="A562" s="69"/>
      <c r="B562" s="74"/>
      <c r="C562" s="145"/>
      <c r="D562" s="69"/>
      <c r="E562" s="69"/>
      <c r="F562" s="144"/>
      <c r="G562" s="101"/>
    </row>
    <row r="563" spans="1:7" s="102" customFormat="1">
      <c r="A563" s="69">
        <v>622</v>
      </c>
      <c r="B563" s="74">
        <v>38637</v>
      </c>
      <c r="C563" s="144">
        <v>6000000000</v>
      </c>
      <c r="D563" s="69">
        <v>91</v>
      </c>
      <c r="E563" s="69">
        <v>91</v>
      </c>
      <c r="F563" s="144">
        <v>3999000000</v>
      </c>
      <c r="G563" s="101"/>
    </row>
    <row r="564" spans="1:7" s="102" customFormat="1">
      <c r="A564" s="69"/>
      <c r="B564" s="74"/>
      <c r="C564" s="144">
        <v>14000000000</v>
      </c>
      <c r="D564" s="69">
        <v>182</v>
      </c>
      <c r="E564" s="69">
        <v>273</v>
      </c>
      <c r="F564" s="144">
        <v>7999900000</v>
      </c>
      <c r="G564" s="101"/>
    </row>
    <row r="565" spans="1:7" s="102" customFormat="1">
      <c r="A565" s="69"/>
      <c r="B565" s="74"/>
      <c r="C565" s="144">
        <v>30000000000</v>
      </c>
      <c r="D565" s="69">
        <v>364</v>
      </c>
      <c r="E565" s="69">
        <v>182</v>
      </c>
      <c r="F565" s="144">
        <v>9997500000</v>
      </c>
      <c r="G565" s="101"/>
    </row>
    <row r="566" spans="1:7" s="102" customFormat="1">
      <c r="A566" s="69"/>
      <c r="B566" s="74"/>
      <c r="C566" s="145">
        <f>SUM(C563:C565)</f>
        <v>50000000000</v>
      </c>
      <c r="D566" s="69"/>
      <c r="E566" s="69">
        <v>364</v>
      </c>
      <c r="F566" s="144">
        <v>24979900000</v>
      </c>
      <c r="G566" s="101"/>
    </row>
    <row r="567" spans="1:7" s="102" customFormat="1">
      <c r="A567" s="69"/>
      <c r="B567" s="74"/>
      <c r="C567" s="145"/>
      <c r="D567" s="69"/>
      <c r="E567" s="69">
        <v>91</v>
      </c>
      <c r="F567" s="144">
        <v>4944200000</v>
      </c>
      <c r="G567" s="101"/>
    </row>
    <row r="568" spans="1:7" s="102" customFormat="1">
      <c r="A568" s="69"/>
      <c r="B568" s="74"/>
      <c r="C568" s="145"/>
      <c r="D568" s="69"/>
      <c r="E568" s="69">
        <v>273</v>
      </c>
      <c r="F568" s="144">
        <v>12000000000</v>
      </c>
      <c r="G568" s="101"/>
    </row>
    <row r="569" spans="1:7" s="102" customFormat="1">
      <c r="A569" s="69"/>
      <c r="B569" s="74"/>
      <c r="C569" s="145"/>
      <c r="D569" s="69"/>
      <c r="E569" s="69">
        <v>182</v>
      </c>
      <c r="F569" s="144">
        <v>7996000000</v>
      </c>
      <c r="G569" s="101"/>
    </row>
    <row r="570" spans="1:7" s="102" customFormat="1">
      <c r="A570" s="69"/>
      <c r="B570" s="74"/>
      <c r="C570" s="145"/>
      <c r="D570" s="69"/>
      <c r="E570" s="69">
        <v>364</v>
      </c>
      <c r="F570" s="144">
        <v>24995500000</v>
      </c>
      <c r="G570" s="101"/>
    </row>
    <row r="571" spans="1:7" s="102" customFormat="1">
      <c r="A571" s="69">
        <v>623</v>
      </c>
      <c r="B571" s="74">
        <v>38651</v>
      </c>
      <c r="C571" s="144">
        <v>5999800000</v>
      </c>
      <c r="D571" s="69">
        <v>91</v>
      </c>
      <c r="E571" s="111"/>
      <c r="F571" s="148"/>
      <c r="G571" s="101"/>
    </row>
    <row r="572" spans="1:7" s="102" customFormat="1">
      <c r="A572" s="69"/>
      <c r="B572" s="74"/>
      <c r="C572" s="144">
        <v>10999900000</v>
      </c>
      <c r="D572" s="69">
        <v>182</v>
      </c>
      <c r="E572" s="111"/>
      <c r="F572" s="148"/>
      <c r="G572" s="101"/>
    </row>
    <row r="573" spans="1:7" s="102" customFormat="1">
      <c r="A573" s="69"/>
      <c r="B573" s="74"/>
      <c r="C573" s="144">
        <v>27999600000</v>
      </c>
      <c r="D573" s="69">
        <v>364</v>
      </c>
      <c r="E573" s="111"/>
      <c r="F573" s="148"/>
      <c r="G573" s="101"/>
    </row>
    <row r="574" spans="1:7" s="102" customFormat="1">
      <c r="A574" s="69"/>
      <c r="B574" s="74"/>
      <c r="C574" s="145">
        <f>SUM(C571:C573)</f>
        <v>44999300000</v>
      </c>
      <c r="D574" s="69"/>
      <c r="E574" s="111"/>
      <c r="F574" s="148"/>
      <c r="G574" s="101"/>
    </row>
    <row r="575" spans="1:7" s="102" customFormat="1">
      <c r="A575" s="69"/>
      <c r="B575" s="74"/>
      <c r="C575" s="144"/>
      <c r="D575" s="69"/>
      <c r="E575" s="69"/>
      <c r="F575" s="144"/>
      <c r="G575" s="101"/>
    </row>
    <row r="576" spans="1:7" s="102" customFormat="1">
      <c r="A576" s="69"/>
      <c r="B576" s="74" t="s">
        <v>147</v>
      </c>
      <c r="C576" s="145">
        <f>C566+C574</f>
        <v>94999300000</v>
      </c>
      <c r="D576" s="69"/>
      <c r="E576" s="69"/>
      <c r="F576" s="145">
        <f>SUM(F563:F575)</f>
        <v>96912000000</v>
      </c>
      <c r="G576" s="86">
        <f>C576-F576</f>
        <v>-1912700000</v>
      </c>
    </row>
    <row r="577" spans="1:7" s="102" customFormat="1">
      <c r="A577" s="69"/>
      <c r="B577" s="74"/>
      <c r="C577" s="144"/>
      <c r="D577" s="69"/>
      <c r="E577" s="69"/>
      <c r="F577" s="144"/>
      <c r="G577" s="101"/>
    </row>
    <row r="578" spans="1:7" s="102" customFormat="1">
      <c r="A578" s="69">
        <v>624</v>
      </c>
      <c r="B578" s="74">
        <v>38665</v>
      </c>
      <c r="C578" s="144">
        <v>6000000000</v>
      </c>
      <c r="D578" s="69">
        <v>91</v>
      </c>
      <c r="E578" s="69">
        <v>91</v>
      </c>
      <c r="F578" s="144">
        <v>4998500000</v>
      </c>
      <c r="G578" s="101"/>
    </row>
    <row r="579" spans="1:7" s="102" customFormat="1">
      <c r="A579" s="69"/>
      <c r="B579" s="74"/>
      <c r="C579" s="144">
        <v>12000000000</v>
      </c>
      <c r="D579" s="69">
        <v>182</v>
      </c>
      <c r="E579" s="69">
        <v>273</v>
      </c>
      <c r="F579" s="144">
        <v>11992000000</v>
      </c>
      <c r="G579" s="101"/>
    </row>
    <row r="580" spans="1:7" s="102" customFormat="1">
      <c r="A580" s="69"/>
      <c r="B580" s="74"/>
      <c r="C580" s="144">
        <v>32000000000</v>
      </c>
      <c r="D580" s="69">
        <v>364</v>
      </c>
      <c r="E580" s="69">
        <v>182</v>
      </c>
      <c r="F580" s="144">
        <v>8999900000</v>
      </c>
      <c r="G580" s="101"/>
    </row>
    <row r="581" spans="1:7" s="102" customFormat="1">
      <c r="A581" s="69"/>
      <c r="B581" s="74"/>
      <c r="C581" s="145">
        <f>SUM(C578:C580)</f>
        <v>50000000000</v>
      </c>
      <c r="D581" s="69"/>
      <c r="E581" s="69">
        <v>364</v>
      </c>
      <c r="F581" s="144">
        <v>25984400000</v>
      </c>
      <c r="G581" s="101"/>
    </row>
    <row r="582" spans="1:7" s="102" customFormat="1">
      <c r="B582" s="74"/>
      <c r="C582" s="144"/>
      <c r="D582" s="69"/>
      <c r="E582" s="69">
        <v>91</v>
      </c>
      <c r="F582" s="144">
        <v>4997800000</v>
      </c>
      <c r="G582" s="101"/>
    </row>
    <row r="583" spans="1:7" s="102" customFormat="1">
      <c r="A583" s="69">
        <v>625</v>
      </c>
      <c r="B583" s="74">
        <v>38679</v>
      </c>
      <c r="C583" s="144">
        <v>6000000000</v>
      </c>
      <c r="D583" s="69">
        <v>91</v>
      </c>
      <c r="E583" s="69">
        <v>273</v>
      </c>
      <c r="F583" s="144">
        <v>14988400000</v>
      </c>
      <c r="G583" s="101"/>
    </row>
    <row r="584" spans="1:7" s="102" customFormat="1">
      <c r="A584" s="69"/>
      <c r="B584" s="74"/>
      <c r="C584" s="144">
        <v>12000000000</v>
      </c>
      <c r="D584" s="69">
        <v>182</v>
      </c>
      <c r="E584" s="69">
        <v>182</v>
      </c>
      <c r="F584" s="144">
        <v>10000000000</v>
      </c>
      <c r="G584" s="101"/>
    </row>
    <row r="585" spans="1:7" s="102" customFormat="1">
      <c r="A585" s="69"/>
      <c r="B585" s="74"/>
      <c r="C585" s="144">
        <v>32000000000</v>
      </c>
      <c r="D585" s="69">
        <v>364</v>
      </c>
      <c r="E585" s="69">
        <v>364</v>
      </c>
      <c r="F585" s="144">
        <v>25980000000</v>
      </c>
      <c r="G585" s="101"/>
    </row>
    <row r="586" spans="1:7" s="102" customFormat="1">
      <c r="A586" s="69"/>
      <c r="B586" s="74"/>
      <c r="C586" s="145">
        <f>SUM(C583:C585)</f>
        <v>50000000000</v>
      </c>
      <c r="D586" s="69"/>
      <c r="E586" s="111"/>
      <c r="F586" s="148"/>
      <c r="G586" s="101"/>
    </row>
    <row r="587" spans="1:7" s="102" customFormat="1">
      <c r="A587" s="69"/>
      <c r="B587" s="74"/>
      <c r="C587" s="145"/>
      <c r="D587" s="69"/>
      <c r="E587" s="111"/>
      <c r="F587" s="148"/>
      <c r="G587" s="101"/>
    </row>
    <row r="588" spans="1:7" s="102" customFormat="1">
      <c r="A588" s="69"/>
      <c r="B588" s="74"/>
      <c r="C588" s="145"/>
      <c r="D588" s="69"/>
      <c r="E588" s="111"/>
      <c r="F588" s="148"/>
      <c r="G588" s="101"/>
    </row>
    <row r="589" spans="1:7" s="102" customFormat="1">
      <c r="A589" s="69"/>
      <c r="B589" s="74"/>
      <c r="C589" s="145"/>
      <c r="D589" s="69"/>
      <c r="E589" s="69"/>
      <c r="F589" s="144"/>
      <c r="G589" s="101"/>
    </row>
    <row r="590" spans="1:7" s="102" customFormat="1">
      <c r="A590" s="69"/>
      <c r="B590" s="74"/>
      <c r="C590" s="145"/>
      <c r="D590" s="69"/>
      <c r="E590" s="69"/>
      <c r="F590" s="144"/>
      <c r="G590" s="101"/>
    </row>
    <row r="591" spans="1:7" s="102" customFormat="1">
      <c r="A591" s="69"/>
      <c r="B591" s="74"/>
      <c r="C591" s="144"/>
      <c r="D591" s="69"/>
      <c r="E591" s="69"/>
      <c r="F591" s="144"/>
      <c r="G591" s="101"/>
    </row>
    <row r="592" spans="1:7" s="116" customFormat="1">
      <c r="A592" s="75"/>
      <c r="B592" s="74" t="s">
        <v>147</v>
      </c>
      <c r="C592" s="145">
        <f>C581+C586</f>
        <v>100000000000</v>
      </c>
      <c r="D592" s="75"/>
      <c r="E592" s="75"/>
      <c r="F592" s="145">
        <f>SUM(F578:F589)</f>
        <v>107941000000</v>
      </c>
      <c r="G592" s="86">
        <f>C592-F592</f>
        <v>-7941000000</v>
      </c>
    </row>
    <row r="593" spans="1:7" s="116" customFormat="1">
      <c r="A593" s="75"/>
      <c r="B593" s="74"/>
      <c r="C593" s="145"/>
      <c r="D593" s="75"/>
      <c r="E593" s="75"/>
      <c r="F593" s="145"/>
      <c r="G593" s="86"/>
    </row>
    <row r="594" spans="1:7" s="116" customFormat="1">
      <c r="A594" s="75"/>
      <c r="B594" s="74"/>
      <c r="C594" s="145"/>
      <c r="D594" s="75"/>
      <c r="E594" s="75"/>
      <c r="F594" s="145"/>
      <c r="G594" s="86"/>
    </row>
    <row r="595" spans="1:7" s="116" customFormat="1">
      <c r="A595" s="75"/>
      <c r="B595" s="74"/>
      <c r="C595" s="145"/>
      <c r="D595" s="75"/>
      <c r="E595" s="75"/>
      <c r="F595" s="145"/>
      <c r="G595" s="86"/>
    </row>
    <row r="596" spans="1:7" s="102" customFormat="1">
      <c r="A596" s="69"/>
      <c r="B596" s="74"/>
      <c r="C596" s="144"/>
      <c r="D596" s="69"/>
      <c r="E596" s="69"/>
      <c r="F596" s="144"/>
      <c r="G596" s="76"/>
    </row>
    <row r="597" spans="1:7">
      <c r="A597" s="73">
        <v>626</v>
      </c>
      <c r="B597" s="74">
        <v>38693</v>
      </c>
      <c r="C597" s="100">
        <f>3437500000+2562500000</f>
        <v>6000000000</v>
      </c>
      <c r="D597" s="69">
        <v>91</v>
      </c>
      <c r="E597" s="69">
        <v>91</v>
      </c>
      <c r="F597" s="144">
        <v>5000000000</v>
      </c>
      <c r="G597" s="73"/>
    </row>
    <row r="598" spans="1:7">
      <c r="A598" s="73"/>
      <c r="C598" s="100">
        <v>12000000000</v>
      </c>
      <c r="D598" s="69">
        <v>182</v>
      </c>
      <c r="E598" s="69">
        <v>182</v>
      </c>
      <c r="F598" s="144">
        <v>10000000000</v>
      </c>
      <c r="G598" s="73"/>
    </row>
    <row r="599" spans="1:7">
      <c r="A599" s="73"/>
      <c r="C599" s="100">
        <f>24862900000+7137100000</f>
        <v>32000000000</v>
      </c>
      <c r="D599" s="69">
        <v>364</v>
      </c>
      <c r="E599" s="69">
        <v>364</v>
      </c>
      <c r="F599" s="144">
        <v>25996700000</v>
      </c>
      <c r="G599" s="73"/>
    </row>
    <row r="600" spans="1:7">
      <c r="A600" s="69"/>
      <c r="C600" s="145">
        <f>SUM(C597:C599)</f>
        <v>50000000000</v>
      </c>
      <c r="D600" s="69"/>
      <c r="E600" s="73">
        <v>91</v>
      </c>
      <c r="F600" s="144">
        <v>5996900000</v>
      </c>
      <c r="G600" s="73"/>
    </row>
    <row r="601" spans="1:7">
      <c r="A601" s="69"/>
      <c r="C601" s="144"/>
      <c r="D601" s="69"/>
      <c r="E601" s="73">
        <v>182</v>
      </c>
      <c r="F601" s="144">
        <v>8977900000</v>
      </c>
      <c r="G601" s="73"/>
    </row>
    <row r="602" spans="1:7">
      <c r="A602" s="69">
        <v>627</v>
      </c>
      <c r="B602" s="74">
        <v>38707</v>
      </c>
      <c r="C602" s="100">
        <v>6000000000</v>
      </c>
      <c r="D602" s="69">
        <v>91</v>
      </c>
      <c r="E602" s="73">
        <v>364</v>
      </c>
      <c r="F602" s="144">
        <v>18960000000</v>
      </c>
      <c r="G602" s="73"/>
    </row>
    <row r="603" spans="1:7">
      <c r="A603" s="69"/>
      <c r="C603" s="100">
        <v>9000000000</v>
      </c>
      <c r="D603" s="69">
        <v>182</v>
      </c>
      <c r="E603" s="69">
        <v>91</v>
      </c>
      <c r="F603" s="144">
        <v>5994800000</v>
      </c>
      <c r="G603" s="73"/>
    </row>
    <row r="604" spans="1:7">
      <c r="A604" s="69"/>
      <c r="C604" s="100">
        <v>25000000000</v>
      </c>
      <c r="D604" s="69">
        <v>364</v>
      </c>
      <c r="E604" s="73"/>
      <c r="F604" s="100"/>
      <c r="G604" s="73"/>
    </row>
    <row r="605" spans="1:7">
      <c r="A605" s="122"/>
      <c r="C605" s="145">
        <f>SUM(C602:C604)</f>
        <v>40000000000</v>
      </c>
      <c r="D605" s="123"/>
      <c r="E605" s="73"/>
      <c r="F605" s="100"/>
      <c r="G605" s="73"/>
    </row>
    <row r="606" spans="1:7" s="116" customFormat="1">
      <c r="A606" s="75"/>
      <c r="B606" s="74"/>
      <c r="C606" s="145"/>
      <c r="D606" s="75"/>
      <c r="E606" s="75"/>
      <c r="F606" s="145"/>
      <c r="G606" s="86"/>
    </row>
    <row r="607" spans="1:7" s="116" customFormat="1">
      <c r="A607" s="75"/>
      <c r="B607" s="74"/>
      <c r="C607" s="145"/>
      <c r="D607" s="75"/>
      <c r="E607" s="75"/>
      <c r="F607" s="145"/>
      <c r="G607" s="86"/>
    </row>
    <row r="608" spans="1:7" s="102" customFormat="1">
      <c r="A608" s="69"/>
      <c r="B608" s="74"/>
      <c r="C608" s="144"/>
      <c r="D608" s="69"/>
      <c r="E608" s="69"/>
      <c r="F608" s="144"/>
      <c r="G608" s="76"/>
    </row>
    <row r="609" spans="1:7" ht="19">
      <c r="A609" s="88"/>
      <c r="C609" s="144"/>
      <c r="D609" s="69"/>
      <c r="E609" s="69"/>
      <c r="F609" s="144"/>
      <c r="G609" s="73"/>
    </row>
    <row r="610" spans="1:7">
      <c r="A610" s="78"/>
      <c r="B610" s="74" t="s">
        <v>147</v>
      </c>
      <c r="C610" s="145">
        <f>C600+C605</f>
        <v>90000000000</v>
      </c>
      <c r="D610" s="75"/>
      <c r="E610" s="75"/>
      <c r="F610" s="145">
        <f>SUM(F597:F608)</f>
        <v>80926300000</v>
      </c>
      <c r="G610" s="86">
        <f>C610-F610</f>
        <v>9073700000</v>
      </c>
    </row>
    <row r="611" spans="1:7">
      <c r="A611" s="69"/>
      <c r="C611" s="144"/>
      <c r="D611" s="69"/>
      <c r="E611" s="69"/>
      <c r="F611" s="142"/>
      <c r="G611" s="73"/>
    </row>
    <row r="612" spans="1:7">
      <c r="A612" s="69">
        <v>628</v>
      </c>
      <c r="B612" s="74">
        <v>38721</v>
      </c>
      <c r="C612" s="147">
        <v>6000000000</v>
      </c>
      <c r="D612" s="69">
        <v>91</v>
      </c>
      <c r="E612" s="69">
        <v>182</v>
      </c>
      <c r="F612" s="144">
        <v>7987000000</v>
      </c>
      <c r="G612" s="73"/>
    </row>
    <row r="613" spans="1:7">
      <c r="A613" s="69"/>
      <c r="C613" s="147">
        <v>9000000000</v>
      </c>
      <c r="D613" s="69">
        <v>182</v>
      </c>
      <c r="E613" s="69">
        <v>364</v>
      </c>
      <c r="F613" s="144">
        <v>18997500000</v>
      </c>
      <c r="G613" s="73"/>
    </row>
    <row r="614" spans="1:7">
      <c r="A614" s="69"/>
      <c r="C614" s="147">
        <v>25000000000</v>
      </c>
      <c r="D614" s="69">
        <v>364</v>
      </c>
      <c r="E614" s="69">
        <v>91</v>
      </c>
      <c r="F614" s="144">
        <v>6000000000</v>
      </c>
      <c r="G614" s="73"/>
    </row>
    <row r="615" spans="1:7">
      <c r="A615" s="69"/>
      <c r="C615" s="145">
        <f>SUM(C612:C614)</f>
        <v>40000000000</v>
      </c>
      <c r="D615" s="69"/>
      <c r="E615" s="69">
        <v>182</v>
      </c>
      <c r="F615" s="144">
        <v>9000000000</v>
      </c>
      <c r="G615" s="73"/>
    </row>
    <row r="616" spans="1:7">
      <c r="A616" s="69"/>
      <c r="C616" s="142"/>
      <c r="D616" s="69"/>
      <c r="E616">
        <v>364</v>
      </c>
      <c r="F616" s="144">
        <v>23999900000</v>
      </c>
      <c r="G616" s="73"/>
    </row>
    <row r="617" spans="1:7">
      <c r="A617" s="69">
        <v>629</v>
      </c>
      <c r="B617" s="74">
        <v>38735</v>
      </c>
      <c r="C617" s="147">
        <v>6000000000</v>
      </c>
      <c r="D617" s="69">
        <v>91</v>
      </c>
      <c r="E617" s="69">
        <v>91</v>
      </c>
      <c r="F617" s="144">
        <v>6000000000</v>
      </c>
      <c r="G617" s="73"/>
    </row>
    <row r="618" spans="1:7">
      <c r="A618" s="69"/>
      <c r="C618" s="147">
        <v>14000000000</v>
      </c>
      <c r="D618" s="69">
        <v>182</v>
      </c>
      <c r="E618" s="73"/>
      <c r="F618" s="100"/>
      <c r="G618" s="73"/>
    </row>
    <row r="619" spans="1:7">
      <c r="A619" s="69"/>
      <c r="C619" s="147">
        <v>35000000000</v>
      </c>
      <c r="D619" s="69">
        <v>364</v>
      </c>
      <c r="E619" s="73"/>
      <c r="F619" s="100"/>
      <c r="G619" s="73"/>
    </row>
    <row r="620" spans="1:7">
      <c r="A620" s="69"/>
      <c r="C620" s="145">
        <f>SUM(C617:C619)</f>
        <v>55000000000</v>
      </c>
      <c r="D620" s="69"/>
      <c r="E620" s="69"/>
      <c r="F620" s="142"/>
      <c r="G620" s="73"/>
    </row>
    <row r="621" spans="1:7">
      <c r="A621" s="69"/>
      <c r="C621" s="142"/>
      <c r="D621" s="69"/>
      <c r="E621" s="69"/>
      <c r="F621" s="142"/>
      <c r="G621" s="73"/>
    </row>
    <row r="622" spans="1:7">
      <c r="A622" s="69"/>
      <c r="B622" s="74" t="s">
        <v>147</v>
      </c>
      <c r="C622" s="145">
        <f>C615+C620</f>
        <v>95000000000</v>
      </c>
      <c r="D622" s="75"/>
      <c r="E622" s="75"/>
      <c r="F622" s="145">
        <f>SUM(F612:F620)</f>
        <v>71984400000</v>
      </c>
      <c r="G622" s="86">
        <f>C622-F622</f>
        <v>23015600000</v>
      </c>
    </row>
    <row r="623" spans="1:7">
      <c r="A623" s="69"/>
      <c r="C623" s="142"/>
      <c r="D623" s="69"/>
      <c r="E623" s="69"/>
      <c r="F623" s="142"/>
      <c r="G623" s="73"/>
    </row>
    <row r="624" spans="1:7">
      <c r="A624" s="69">
        <v>630</v>
      </c>
      <c r="B624" s="74">
        <v>38749</v>
      </c>
      <c r="C624" s="147">
        <v>6000000000</v>
      </c>
      <c r="D624" s="69">
        <v>91</v>
      </c>
      <c r="E624" s="69">
        <v>182</v>
      </c>
      <c r="F624" s="147">
        <v>8999800000</v>
      </c>
      <c r="G624" s="73"/>
    </row>
    <row r="625" spans="1:7">
      <c r="A625" s="69"/>
      <c r="C625" s="147">
        <v>14000000000</v>
      </c>
      <c r="D625" s="69">
        <v>182</v>
      </c>
      <c r="E625">
        <v>364</v>
      </c>
      <c r="F625" s="147">
        <v>23999900000</v>
      </c>
      <c r="G625" s="73"/>
    </row>
    <row r="626" spans="1:7">
      <c r="A626" s="69"/>
      <c r="C626" s="147">
        <v>35000000000</v>
      </c>
      <c r="D626" s="69">
        <v>364</v>
      </c>
      <c r="E626" s="69">
        <v>91</v>
      </c>
      <c r="F626" s="147">
        <v>6000000000</v>
      </c>
      <c r="G626" s="73"/>
    </row>
    <row r="627" spans="1:7">
      <c r="A627" s="69"/>
      <c r="C627" s="145">
        <f>SUM(C624:C626)</f>
        <v>55000000000</v>
      </c>
      <c r="D627" s="69"/>
      <c r="E627" s="69">
        <v>182</v>
      </c>
      <c r="F627" s="147">
        <v>9000000000</v>
      </c>
      <c r="G627" s="73"/>
    </row>
    <row r="628" spans="1:7">
      <c r="A628" s="69"/>
      <c r="C628" s="142"/>
      <c r="D628" s="69"/>
      <c r="E628" s="69">
        <v>364</v>
      </c>
      <c r="F628" s="147">
        <v>28999800000</v>
      </c>
      <c r="G628" s="73"/>
    </row>
    <row r="629" spans="1:7">
      <c r="A629" s="69">
        <v>631</v>
      </c>
      <c r="B629" s="74">
        <v>38763</v>
      </c>
      <c r="C629" s="147">
        <v>7000000000</v>
      </c>
      <c r="D629" s="69">
        <v>91</v>
      </c>
      <c r="E629" s="69">
        <v>91</v>
      </c>
      <c r="F629" s="147">
        <v>6000000000</v>
      </c>
      <c r="G629" s="73"/>
    </row>
    <row r="630" spans="1:7">
      <c r="A630" s="69"/>
      <c r="C630" s="147">
        <v>18000000000</v>
      </c>
      <c r="D630" s="69">
        <v>182</v>
      </c>
      <c r="E630" s="73"/>
      <c r="F630" s="100"/>
      <c r="G630" s="73"/>
    </row>
    <row r="631" spans="1:7">
      <c r="A631" s="69"/>
      <c r="C631" s="147">
        <v>30000000000</v>
      </c>
      <c r="D631" s="69">
        <v>364</v>
      </c>
      <c r="E631" s="73"/>
      <c r="F631" s="100"/>
      <c r="G631" s="73"/>
    </row>
    <row r="632" spans="1:7">
      <c r="A632" s="69"/>
      <c r="C632" s="145">
        <f>SUM(C629:C631)</f>
        <v>55000000000</v>
      </c>
      <c r="D632" s="69"/>
      <c r="E632" s="69"/>
      <c r="F632" s="142"/>
      <c r="G632" s="73"/>
    </row>
    <row r="633" spans="1:7">
      <c r="A633" s="69"/>
      <c r="C633" s="142"/>
      <c r="D633" s="69"/>
      <c r="E633" s="69"/>
      <c r="F633" s="142"/>
      <c r="G633" s="73"/>
    </row>
    <row r="634" spans="1:7">
      <c r="A634" s="69"/>
      <c r="B634" s="74" t="s">
        <v>147</v>
      </c>
      <c r="C634" s="145">
        <f>C627+C632</f>
        <v>110000000000</v>
      </c>
      <c r="D634" s="75"/>
      <c r="E634" s="75"/>
      <c r="F634" s="145">
        <f>SUM(F624:F632)</f>
        <v>82999500000</v>
      </c>
      <c r="G634" s="86">
        <f>C634-F634</f>
        <v>27000500000</v>
      </c>
    </row>
    <row r="635" spans="1:7">
      <c r="A635" s="69"/>
      <c r="C635" s="142"/>
      <c r="D635" s="69"/>
      <c r="E635" s="69"/>
      <c r="F635" s="142"/>
      <c r="G635" s="73"/>
    </row>
    <row r="636" spans="1:7">
      <c r="A636" s="69">
        <v>632</v>
      </c>
      <c r="B636" s="74">
        <v>38777</v>
      </c>
      <c r="C636" s="147">
        <v>6000000000</v>
      </c>
      <c r="D636" s="69">
        <v>91</v>
      </c>
      <c r="E636" s="69">
        <v>182</v>
      </c>
      <c r="F636" s="147">
        <v>9000000000</v>
      </c>
      <c r="G636" s="73"/>
    </row>
    <row r="637" spans="1:7">
      <c r="A637" s="69"/>
      <c r="C637" s="147">
        <v>14000000000</v>
      </c>
      <c r="D637" s="69">
        <v>182</v>
      </c>
      <c r="E637" s="69">
        <v>364</v>
      </c>
      <c r="F637" s="147">
        <v>34999900000</v>
      </c>
      <c r="G637" s="73"/>
    </row>
    <row r="638" spans="1:7">
      <c r="A638" s="69"/>
      <c r="C638" s="147">
        <v>35000000000</v>
      </c>
      <c r="D638" s="69">
        <v>364</v>
      </c>
      <c r="E638" s="69">
        <v>91</v>
      </c>
      <c r="F638" s="147">
        <v>6000000000</v>
      </c>
      <c r="G638" s="73"/>
    </row>
    <row r="639" spans="1:7">
      <c r="A639" s="69"/>
      <c r="C639" s="145">
        <f>SUM(C636:C638)</f>
        <v>55000000000</v>
      </c>
      <c r="D639" s="69"/>
      <c r="E639" s="69">
        <v>182</v>
      </c>
      <c r="F639" s="147">
        <v>14000000000</v>
      </c>
      <c r="G639" s="73"/>
    </row>
    <row r="640" spans="1:7">
      <c r="A640" s="69"/>
      <c r="C640" s="142"/>
      <c r="D640" s="69"/>
      <c r="E640" s="69">
        <v>364</v>
      </c>
      <c r="F640" s="147">
        <v>34999900000</v>
      </c>
      <c r="G640" s="73"/>
    </row>
    <row r="641" spans="1:7">
      <c r="A641" s="69">
        <v>633</v>
      </c>
      <c r="B641" s="74">
        <v>38791</v>
      </c>
      <c r="C641" s="147">
        <v>6000000000</v>
      </c>
      <c r="D641" s="69">
        <v>91</v>
      </c>
      <c r="E641" s="69">
        <v>91</v>
      </c>
      <c r="F641" s="147">
        <v>6000000000</v>
      </c>
      <c r="G641" s="73"/>
    </row>
    <row r="642" spans="1:7">
      <c r="A642" s="69"/>
      <c r="C642" s="147">
        <v>14000000000</v>
      </c>
      <c r="D642" s="69">
        <v>182</v>
      </c>
      <c r="E642" s="69">
        <v>182</v>
      </c>
      <c r="F642" s="147">
        <v>14000000000</v>
      </c>
      <c r="G642" s="73"/>
    </row>
    <row r="643" spans="1:7">
      <c r="A643" s="69"/>
      <c r="C643" s="147">
        <v>35000000000</v>
      </c>
      <c r="D643" s="69">
        <v>364</v>
      </c>
      <c r="E643" s="69">
        <v>364</v>
      </c>
      <c r="F643" s="147">
        <v>35000000000</v>
      </c>
      <c r="G643" s="73"/>
    </row>
    <row r="644" spans="1:7">
      <c r="A644" s="69"/>
      <c r="C644" s="145">
        <f>SUM(C641:C643)</f>
        <v>55000000000</v>
      </c>
      <c r="D644" s="69"/>
      <c r="E644" s="69">
        <v>91</v>
      </c>
      <c r="F644" s="147">
        <v>5995151066</v>
      </c>
      <c r="G644" s="73"/>
    </row>
    <row r="645" spans="1:7">
      <c r="A645" s="69"/>
      <c r="C645" s="147"/>
      <c r="D645" s="69"/>
      <c r="E645" s="69">
        <v>182</v>
      </c>
      <c r="F645" s="147">
        <v>14000000000</v>
      </c>
      <c r="G645" s="73"/>
    </row>
    <row r="646" spans="1:7">
      <c r="A646" s="69">
        <v>634</v>
      </c>
      <c r="B646" s="74">
        <v>38805</v>
      </c>
      <c r="C646" s="147">
        <v>6000000000</v>
      </c>
      <c r="D646" s="69">
        <v>91</v>
      </c>
      <c r="E646" s="69">
        <v>364</v>
      </c>
      <c r="F646" s="147">
        <v>28915510066</v>
      </c>
      <c r="G646" s="73"/>
    </row>
    <row r="647" spans="1:7">
      <c r="A647" s="69"/>
      <c r="C647" s="147">
        <v>14000000000</v>
      </c>
      <c r="D647" s="69">
        <v>182</v>
      </c>
      <c r="E647" s="69"/>
      <c r="F647" s="142"/>
      <c r="G647" s="73"/>
    </row>
    <row r="648" spans="1:7">
      <c r="A648" s="69"/>
      <c r="C648" s="147">
        <v>35000000000</v>
      </c>
      <c r="D648" s="69">
        <v>364</v>
      </c>
      <c r="E648" s="69"/>
      <c r="F648" s="142"/>
      <c r="G648" s="73"/>
    </row>
    <row r="649" spans="1:7">
      <c r="A649" s="69"/>
      <c r="C649" s="145">
        <f>SUM(C646:C648)</f>
        <v>55000000000</v>
      </c>
      <c r="D649" s="75"/>
      <c r="E649" s="75"/>
      <c r="F649" s="145"/>
      <c r="G649" s="86"/>
    </row>
    <row r="650" spans="1:7">
      <c r="A650" s="69"/>
      <c r="C650" s="142"/>
      <c r="D650" s="69"/>
      <c r="E650" s="69"/>
      <c r="F650" s="142"/>
      <c r="G650" s="73"/>
    </row>
    <row r="651" spans="1:7">
      <c r="A651" s="69"/>
      <c r="B651" s="74" t="s">
        <v>147</v>
      </c>
      <c r="C651" s="145">
        <f>C639+C644+C649</f>
        <v>165000000000</v>
      </c>
      <c r="D651" s="75"/>
      <c r="E651" s="75"/>
      <c r="F651" s="145">
        <f>SUM(F636:F647)</f>
        <v>202910461132</v>
      </c>
      <c r="G651" s="86">
        <f>C651-F651</f>
        <v>-37910461132</v>
      </c>
    </row>
    <row r="652" spans="1:7">
      <c r="A652" s="69"/>
      <c r="C652" s="145"/>
      <c r="D652" s="75"/>
      <c r="E652" s="75"/>
      <c r="F652" s="145"/>
      <c r="G652" s="86"/>
    </row>
    <row r="653" spans="1:7">
      <c r="A653" s="69">
        <v>635</v>
      </c>
      <c r="B653" s="74">
        <v>38819</v>
      </c>
      <c r="C653" s="147">
        <v>6000000000</v>
      </c>
      <c r="D653" s="69">
        <v>91</v>
      </c>
      <c r="E653" s="69">
        <v>91</v>
      </c>
      <c r="F653" s="147">
        <v>6000000000</v>
      </c>
      <c r="G653" s="86"/>
    </row>
    <row r="654" spans="1:7">
      <c r="A654" s="69"/>
      <c r="C654" s="147">
        <v>14000000000</v>
      </c>
      <c r="D654" s="69">
        <v>182</v>
      </c>
      <c r="E654" s="69">
        <v>182</v>
      </c>
      <c r="F654" s="147">
        <v>11000000000</v>
      </c>
      <c r="G654" s="86"/>
    </row>
    <row r="655" spans="1:7">
      <c r="A655" s="69"/>
      <c r="C655" s="147">
        <v>30000000000</v>
      </c>
      <c r="D655" s="69">
        <v>364</v>
      </c>
      <c r="E655" s="69">
        <v>364</v>
      </c>
      <c r="F655" s="147">
        <v>6023600000</v>
      </c>
      <c r="G655" s="86"/>
    </row>
    <row r="656" spans="1:7">
      <c r="A656" s="69"/>
      <c r="C656" s="145">
        <f>SUM(C653:C655)</f>
        <v>50000000000</v>
      </c>
      <c r="D656" s="75"/>
      <c r="E656" s="69">
        <v>91</v>
      </c>
      <c r="F656" s="149">
        <v>5995180075</v>
      </c>
      <c r="G656" s="86"/>
    </row>
    <row r="657" spans="1:7">
      <c r="A657" s="69"/>
      <c r="C657" s="145"/>
      <c r="D657" s="75"/>
      <c r="E657" s="69">
        <v>182</v>
      </c>
      <c r="F657" s="149">
        <v>12000000000</v>
      </c>
      <c r="G657" s="86"/>
    </row>
    <row r="658" spans="1:7">
      <c r="A658" s="69">
        <v>636</v>
      </c>
      <c r="B658" s="74">
        <v>38833</v>
      </c>
      <c r="C658" s="144">
        <v>5000000000</v>
      </c>
      <c r="D658" s="69">
        <v>91</v>
      </c>
      <c r="E658" s="69">
        <v>364</v>
      </c>
      <c r="F658" s="149">
        <v>22354400000</v>
      </c>
      <c r="G658" s="86"/>
    </row>
    <row r="659" spans="1:7">
      <c r="A659" s="69"/>
      <c r="C659" s="144">
        <v>9000000000</v>
      </c>
      <c r="D659" s="69">
        <v>182</v>
      </c>
      <c r="E659" s="69"/>
      <c r="F659" s="149"/>
      <c r="G659" s="86"/>
    </row>
    <row r="660" spans="1:7">
      <c r="A660" s="69"/>
      <c r="C660" s="144">
        <v>26000000000</v>
      </c>
      <c r="D660" s="69">
        <v>364</v>
      </c>
      <c r="E660" s="69"/>
      <c r="F660" s="149"/>
      <c r="G660" s="86"/>
    </row>
    <row r="661" spans="1:7">
      <c r="A661" s="69"/>
      <c r="C661" s="145">
        <f>SUM(C658:C660)</f>
        <v>40000000000</v>
      </c>
      <c r="D661" s="75"/>
      <c r="E661" s="75"/>
      <c r="F661" s="147"/>
      <c r="G661" s="86"/>
    </row>
    <row r="662" spans="1:7">
      <c r="A662" s="69"/>
      <c r="C662" s="145"/>
      <c r="D662" s="75"/>
      <c r="E662" s="75"/>
      <c r="F662" s="147"/>
      <c r="G662" s="86"/>
    </row>
    <row r="663" spans="1:7">
      <c r="A663" s="69"/>
      <c r="B663" s="74" t="s">
        <v>147</v>
      </c>
      <c r="C663" s="145">
        <f>+C656+C661</f>
        <v>90000000000</v>
      </c>
      <c r="D663" s="75"/>
      <c r="E663" s="75"/>
      <c r="F663" s="145">
        <f>SUM(F653:F659)</f>
        <v>63373180075</v>
      </c>
      <c r="G663" s="86">
        <f>C663-F663</f>
        <v>26626819925</v>
      </c>
    </row>
    <row r="664" spans="1:7">
      <c r="A664" s="69"/>
      <c r="C664" s="145"/>
      <c r="D664" s="75"/>
      <c r="E664" s="75"/>
      <c r="F664" s="147"/>
      <c r="G664" s="86"/>
    </row>
    <row r="665" spans="1:7">
      <c r="A665" s="69">
        <v>637</v>
      </c>
      <c r="B665" s="74">
        <v>38847</v>
      </c>
      <c r="C665" s="144">
        <v>6000000000</v>
      </c>
      <c r="D665" s="69">
        <v>91</v>
      </c>
      <c r="E665" s="69">
        <v>91</v>
      </c>
      <c r="F665" s="147">
        <v>7000000000</v>
      </c>
      <c r="G665" s="86"/>
    </row>
    <row r="666" spans="1:7">
      <c r="A666" s="69"/>
      <c r="C666" s="144">
        <v>12000000000</v>
      </c>
      <c r="D666" s="69">
        <v>182</v>
      </c>
      <c r="E666" s="69">
        <v>182</v>
      </c>
      <c r="F666" s="147">
        <v>12000000000</v>
      </c>
      <c r="G666" s="86"/>
    </row>
    <row r="667" spans="1:7">
      <c r="A667" s="69"/>
      <c r="C667" s="144">
        <v>32000000000</v>
      </c>
      <c r="D667" s="69">
        <v>364</v>
      </c>
      <c r="E667" s="69">
        <v>364</v>
      </c>
      <c r="F667" s="147">
        <v>25000000000</v>
      </c>
      <c r="G667" s="86"/>
    </row>
    <row r="668" spans="1:7">
      <c r="A668" s="69"/>
      <c r="C668" s="145">
        <f>SUM(C665:C667)</f>
        <v>50000000000</v>
      </c>
      <c r="D668" s="75"/>
      <c r="E668" s="69">
        <v>182</v>
      </c>
      <c r="F668" s="147">
        <v>12000000000</v>
      </c>
      <c r="G668" s="86"/>
    </row>
    <row r="669" spans="1:7">
      <c r="A669" s="69"/>
      <c r="C669" s="145"/>
      <c r="D669" s="75"/>
      <c r="E669" s="69">
        <v>364</v>
      </c>
      <c r="F669" s="147">
        <v>24997300000</v>
      </c>
      <c r="G669" s="86"/>
    </row>
    <row r="670" spans="1:7">
      <c r="A670" s="69">
        <v>638</v>
      </c>
      <c r="B670" s="74">
        <v>38861</v>
      </c>
      <c r="C670" s="144">
        <v>6000000000</v>
      </c>
      <c r="D670" s="69">
        <v>91</v>
      </c>
      <c r="E670" s="69"/>
      <c r="G670" s="86"/>
    </row>
    <row r="671" spans="1:7">
      <c r="A671" s="69"/>
      <c r="C671" s="144">
        <v>12000000000</v>
      </c>
      <c r="D671" s="69">
        <v>182</v>
      </c>
      <c r="E671" s="69"/>
      <c r="F671" s="147"/>
      <c r="G671" s="73"/>
    </row>
    <row r="672" spans="1:7">
      <c r="A672" s="69"/>
      <c r="C672" s="144">
        <v>32000000000</v>
      </c>
      <c r="D672" s="69">
        <v>364</v>
      </c>
      <c r="E672" s="69"/>
      <c r="F672" s="147"/>
      <c r="G672" s="73"/>
    </row>
    <row r="673" spans="1:7">
      <c r="A673" s="69"/>
      <c r="C673" s="145">
        <f>SUM(C670:C672)</f>
        <v>50000000000</v>
      </c>
      <c r="D673" s="75"/>
      <c r="E673" s="69"/>
      <c r="F673" s="147"/>
      <c r="G673" s="73"/>
    </row>
    <row r="674" spans="1:7">
      <c r="A674" s="69"/>
      <c r="C674" s="145"/>
      <c r="D674" s="75"/>
      <c r="E674" s="69"/>
      <c r="F674" s="147"/>
      <c r="G674" s="73"/>
    </row>
    <row r="675" spans="1:7">
      <c r="A675" s="69"/>
      <c r="B675" s="74" t="s">
        <v>147</v>
      </c>
      <c r="C675" s="145">
        <f>+C668+C673</f>
        <v>100000000000</v>
      </c>
      <c r="D675" s="75"/>
      <c r="E675" s="75"/>
      <c r="F675" s="145">
        <f>SUM(F665:F671)</f>
        <v>80997300000</v>
      </c>
      <c r="G675" s="86">
        <f>C675-F675</f>
        <v>19002700000</v>
      </c>
    </row>
    <row r="676" spans="1:7">
      <c r="A676" s="69"/>
      <c r="C676" s="145"/>
      <c r="D676" s="75"/>
      <c r="E676" s="69"/>
      <c r="F676" s="147"/>
      <c r="G676" s="73"/>
    </row>
    <row r="677" spans="1:7">
      <c r="A677" s="69">
        <v>639</v>
      </c>
      <c r="B677" s="74">
        <v>38875</v>
      </c>
      <c r="C677" s="144">
        <v>5000000000</v>
      </c>
      <c r="D677" s="69">
        <v>91</v>
      </c>
      <c r="E677" s="69">
        <v>91</v>
      </c>
      <c r="F677" s="147">
        <v>5702500000</v>
      </c>
      <c r="G677" s="73"/>
    </row>
    <row r="678" spans="1:7">
      <c r="A678" s="69"/>
      <c r="C678" s="144">
        <v>9000000000</v>
      </c>
      <c r="D678" s="69">
        <v>182</v>
      </c>
      <c r="E678" s="69">
        <v>182</v>
      </c>
      <c r="F678" s="147">
        <v>9000000000</v>
      </c>
      <c r="G678" s="73"/>
    </row>
    <row r="679" spans="1:7">
      <c r="A679" s="69"/>
      <c r="C679" s="144">
        <v>26000000000</v>
      </c>
      <c r="D679" s="69">
        <v>364</v>
      </c>
      <c r="E679" s="69">
        <v>364</v>
      </c>
      <c r="F679" s="147">
        <v>21993700000</v>
      </c>
      <c r="G679" s="73"/>
    </row>
    <row r="680" spans="1:7">
      <c r="A680" s="69"/>
      <c r="C680" s="145">
        <f>SUM(C677:C679)</f>
        <v>40000000000</v>
      </c>
      <c r="D680" s="75"/>
      <c r="E680" s="127">
        <v>91</v>
      </c>
      <c r="F680" s="147">
        <v>4172800000</v>
      </c>
      <c r="G680" s="73"/>
    </row>
    <row r="681" spans="1:7">
      <c r="A681" s="69"/>
      <c r="C681" s="145"/>
      <c r="D681" s="75"/>
      <c r="E681" s="69"/>
      <c r="F681" s="147"/>
      <c r="G681" s="73"/>
    </row>
    <row r="682" spans="1:7">
      <c r="A682" s="69">
        <v>640</v>
      </c>
      <c r="B682" s="74">
        <v>38889</v>
      </c>
      <c r="C682" s="144">
        <v>6000000000</v>
      </c>
      <c r="D682" s="69">
        <v>91</v>
      </c>
      <c r="E682" s="69"/>
      <c r="F682" s="147"/>
      <c r="G682" s="73"/>
    </row>
    <row r="683" spans="1:7">
      <c r="A683" s="69"/>
      <c r="C683" s="144">
        <v>12000000000</v>
      </c>
      <c r="D683" s="69">
        <v>182</v>
      </c>
      <c r="E683" s="69"/>
      <c r="F683" s="147"/>
      <c r="G683" s="73"/>
    </row>
    <row r="684" spans="1:7">
      <c r="A684" s="69"/>
      <c r="C684" s="144">
        <v>32000000000</v>
      </c>
      <c r="D684" s="69">
        <v>364</v>
      </c>
      <c r="E684" s="69"/>
      <c r="F684" s="147"/>
      <c r="G684" s="73"/>
    </row>
    <row r="685" spans="1:7">
      <c r="A685" s="69"/>
      <c r="C685" s="145">
        <f>SUM(C682:C684)</f>
        <v>50000000000</v>
      </c>
      <c r="D685" s="75"/>
      <c r="E685" s="69"/>
      <c r="F685" s="147"/>
      <c r="G685" s="73"/>
    </row>
    <row r="686" spans="1:7">
      <c r="A686" s="69"/>
      <c r="C686" s="145"/>
      <c r="D686" s="75"/>
      <c r="E686" s="69"/>
      <c r="F686" s="147"/>
      <c r="G686" s="73"/>
    </row>
    <row r="687" spans="1:7">
      <c r="A687" s="69"/>
      <c r="B687" s="74" t="s">
        <v>147</v>
      </c>
      <c r="C687" s="145">
        <f>+C680+C685</f>
        <v>90000000000</v>
      </c>
      <c r="D687" s="75"/>
      <c r="E687" s="75"/>
      <c r="F687" s="145">
        <f>SUM(F677:F683)</f>
        <v>40869000000</v>
      </c>
      <c r="G687" s="86">
        <f>C687-F687</f>
        <v>49131000000</v>
      </c>
    </row>
    <row r="688" spans="1:7">
      <c r="A688" s="69"/>
      <c r="C688" s="145"/>
      <c r="D688" s="75"/>
      <c r="E688" s="69"/>
      <c r="F688" s="147"/>
      <c r="G688" s="73"/>
    </row>
    <row r="689" spans="1:7">
      <c r="A689" s="69">
        <v>641</v>
      </c>
      <c r="B689" s="74">
        <v>38903</v>
      </c>
      <c r="C689" s="144">
        <v>4000000000</v>
      </c>
      <c r="D689" s="69">
        <v>91</v>
      </c>
      <c r="E689" s="69">
        <v>182</v>
      </c>
      <c r="F689" s="147">
        <v>9000000000</v>
      </c>
      <c r="G689" s="73"/>
    </row>
    <row r="690" spans="1:7">
      <c r="A690" s="69"/>
      <c r="C690" s="144">
        <v>8000000000</v>
      </c>
      <c r="D690" s="69">
        <v>182</v>
      </c>
      <c r="E690" s="69">
        <v>364</v>
      </c>
      <c r="F690" s="147">
        <v>17961900000</v>
      </c>
      <c r="G690" s="73"/>
    </row>
    <row r="691" spans="1:7">
      <c r="A691" s="69"/>
      <c r="C691" s="144">
        <v>18000000000</v>
      </c>
      <c r="D691" s="69">
        <v>364</v>
      </c>
      <c r="E691" s="69">
        <v>91</v>
      </c>
      <c r="F691" s="147">
        <v>6000000000</v>
      </c>
      <c r="G691" s="73"/>
    </row>
    <row r="692" spans="1:7">
      <c r="A692" s="69"/>
      <c r="C692" s="145">
        <f>SUM(C689:C691)</f>
        <v>30000000000</v>
      </c>
      <c r="D692" s="69"/>
      <c r="E692" s="69">
        <v>182</v>
      </c>
      <c r="F692" s="147">
        <v>14000000000</v>
      </c>
      <c r="G692" s="73"/>
    </row>
    <row r="693" spans="1:7">
      <c r="A693" s="69"/>
      <c r="C693" s="142"/>
      <c r="D693" s="69"/>
      <c r="E693" s="69">
        <v>364</v>
      </c>
      <c r="F693" s="147">
        <v>25490000000</v>
      </c>
      <c r="G693" s="73"/>
    </row>
    <row r="694" spans="1:7">
      <c r="A694" s="69"/>
      <c r="C694" s="142"/>
      <c r="D694" s="69"/>
      <c r="E694" s="69">
        <v>91</v>
      </c>
      <c r="F694" s="147">
        <v>5000000000</v>
      </c>
      <c r="G694" s="73"/>
    </row>
    <row r="695" spans="1:7">
      <c r="A695" s="69">
        <v>642</v>
      </c>
      <c r="B695" s="74">
        <v>38917</v>
      </c>
      <c r="C695" s="144">
        <v>4000000000</v>
      </c>
      <c r="D695" s="69">
        <v>91</v>
      </c>
      <c r="E695" s="124"/>
      <c r="F695" s="147"/>
      <c r="G695" s="73"/>
    </row>
    <row r="696" spans="1:7">
      <c r="A696" s="69"/>
      <c r="C696" s="144">
        <v>6000000000</v>
      </c>
      <c r="D696" s="69">
        <v>182</v>
      </c>
      <c r="E696" s="124"/>
      <c r="F696" s="147"/>
      <c r="G696" s="73"/>
    </row>
    <row r="697" spans="1:7">
      <c r="A697" s="69"/>
      <c r="C697" s="144">
        <v>10000000000</v>
      </c>
      <c r="D697" s="69">
        <v>364</v>
      </c>
      <c r="E697" s="124"/>
      <c r="F697" s="147"/>
      <c r="G697" s="73"/>
    </row>
    <row r="698" spans="1:7">
      <c r="A698" s="69"/>
      <c r="C698" s="145">
        <f>SUM(C695:C697)</f>
        <v>20000000000</v>
      </c>
      <c r="D698" s="69"/>
      <c r="E698" s="124"/>
      <c r="F698" s="147"/>
      <c r="G698" s="73"/>
    </row>
    <row r="699" spans="1:7">
      <c r="A699" s="69"/>
      <c r="C699" s="142"/>
      <c r="D699" s="69"/>
      <c r="F699" s="147"/>
      <c r="G699" s="73"/>
    </row>
    <row r="700" spans="1:7">
      <c r="A700" s="69"/>
      <c r="B700" s="74" t="s">
        <v>147</v>
      </c>
      <c r="C700" s="145">
        <f>+C693+C698</f>
        <v>20000000000</v>
      </c>
      <c r="D700" s="75"/>
      <c r="E700" s="75"/>
      <c r="F700" s="145">
        <f>SUM(F690:F696)</f>
        <v>68451900000</v>
      </c>
      <c r="G700" s="86">
        <f>C700-F700</f>
        <v>-48451900000</v>
      </c>
    </row>
    <row r="701" spans="1:7">
      <c r="A701" s="69"/>
      <c r="C701" s="142"/>
      <c r="D701" s="69"/>
      <c r="E701" s="69"/>
      <c r="F701" s="147"/>
      <c r="G701" s="73"/>
    </row>
    <row r="702" spans="1:7">
      <c r="A702" s="69">
        <v>645</v>
      </c>
      <c r="B702" s="74">
        <v>38946</v>
      </c>
      <c r="C702" s="142">
        <v>5000000000</v>
      </c>
      <c r="D702" s="69">
        <v>91</v>
      </c>
      <c r="E702" s="69">
        <v>182</v>
      </c>
      <c r="F702" s="147">
        <v>14000000000</v>
      </c>
      <c r="G702" s="73"/>
    </row>
    <row r="703" spans="1:7">
      <c r="A703" s="69"/>
      <c r="C703" s="142">
        <v>9000000000</v>
      </c>
      <c r="D703" s="69">
        <v>182</v>
      </c>
      <c r="E703" s="69">
        <v>364</v>
      </c>
      <c r="F703" s="147">
        <v>25989800000</v>
      </c>
      <c r="G703" s="73"/>
    </row>
    <row r="704" spans="1:7">
      <c r="A704" s="69"/>
      <c r="C704" s="142">
        <v>26000000000</v>
      </c>
      <c r="D704" s="69">
        <v>364</v>
      </c>
      <c r="E704" s="69">
        <v>91</v>
      </c>
      <c r="F704" s="147">
        <v>6000000000</v>
      </c>
      <c r="G704" s="73"/>
    </row>
    <row r="705" spans="1:7">
      <c r="A705" s="69"/>
      <c r="C705" s="145">
        <f>SUM(C702:C704)</f>
        <v>40000000000</v>
      </c>
      <c r="D705" s="69"/>
      <c r="E705" s="69">
        <v>182</v>
      </c>
      <c r="F705" s="147">
        <v>14000000000</v>
      </c>
      <c r="G705" s="73"/>
    </row>
    <row r="706" spans="1:7">
      <c r="A706" s="69"/>
      <c r="C706" s="142"/>
      <c r="D706" s="69"/>
      <c r="E706" s="69">
        <v>364</v>
      </c>
      <c r="F706" s="147">
        <v>26000000000</v>
      </c>
      <c r="G706" s="73"/>
    </row>
    <row r="707" spans="1:7">
      <c r="A707" s="69"/>
      <c r="C707" s="142"/>
      <c r="D707" s="69"/>
      <c r="E707" s="69">
        <v>91</v>
      </c>
      <c r="F707" s="147">
        <v>5000000000</v>
      </c>
      <c r="G707" s="73"/>
    </row>
    <row r="708" spans="1:7">
      <c r="A708" s="69">
        <v>646</v>
      </c>
      <c r="B708" s="74">
        <v>38959</v>
      </c>
      <c r="C708" s="142">
        <v>6000000000</v>
      </c>
      <c r="D708" s="69">
        <v>91</v>
      </c>
      <c r="E708" s="69"/>
      <c r="F708" s="147"/>
      <c r="G708" s="73"/>
    </row>
    <row r="709" spans="1:7">
      <c r="A709" s="69"/>
      <c r="C709" s="142">
        <v>12000000000</v>
      </c>
      <c r="D709" s="69">
        <v>182</v>
      </c>
      <c r="E709" s="69"/>
      <c r="F709" s="147"/>
      <c r="G709" s="73"/>
    </row>
    <row r="710" spans="1:7">
      <c r="A710" s="69"/>
      <c r="C710" s="142">
        <v>32000000000</v>
      </c>
      <c r="D710" s="69">
        <v>364</v>
      </c>
      <c r="E710" s="69"/>
      <c r="F710" s="147"/>
      <c r="G710" s="73"/>
    </row>
    <row r="711" spans="1:7">
      <c r="A711" s="69"/>
      <c r="C711" s="145">
        <f>SUM(C708:C710)</f>
        <v>50000000000</v>
      </c>
      <c r="D711" s="69"/>
      <c r="E711" s="69"/>
      <c r="F711" s="142"/>
      <c r="G711" s="73"/>
    </row>
    <row r="712" spans="1:7">
      <c r="A712" s="69"/>
      <c r="C712" s="142"/>
      <c r="D712" s="69"/>
      <c r="E712" s="69"/>
      <c r="F712" s="142"/>
      <c r="G712" s="73"/>
    </row>
    <row r="713" spans="1:7">
      <c r="A713" s="69"/>
      <c r="C713" s="142"/>
      <c r="D713" s="69"/>
      <c r="E713" s="69"/>
      <c r="F713" s="142"/>
      <c r="G713" s="73"/>
    </row>
    <row r="714" spans="1:7">
      <c r="A714" s="69"/>
      <c r="C714" s="142"/>
      <c r="D714" s="69"/>
      <c r="E714" s="69"/>
      <c r="F714" s="147"/>
      <c r="G714" s="73"/>
    </row>
    <row r="715" spans="1:7">
      <c r="A715" s="69"/>
      <c r="B715" s="74" t="s">
        <v>147</v>
      </c>
      <c r="C715" s="145">
        <f>+C705+C711</f>
        <v>90000000000</v>
      </c>
      <c r="D715" s="75"/>
      <c r="E715" s="75"/>
      <c r="F715" s="145">
        <f>SUM(F702:F709)</f>
        <v>90989800000</v>
      </c>
      <c r="G715" s="86">
        <f>C715-F715</f>
        <v>-989800000</v>
      </c>
    </row>
    <row r="716" spans="1:7">
      <c r="A716" s="69"/>
      <c r="C716" s="142"/>
      <c r="D716" s="69"/>
      <c r="E716" s="69"/>
      <c r="F716" s="147"/>
      <c r="G716" s="73"/>
    </row>
    <row r="717" spans="1:7">
      <c r="A717" s="69">
        <v>647</v>
      </c>
      <c r="B717" s="74">
        <v>38973</v>
      </c>
      <c r="C717" s="142">
        <v>6000000000</v>
      </c>
      <c r="D717" s="69">
        <v>91</v>
      </c>
      <c r="E717" s="69">
        <v>182</v>
      </c>
      <c r="F717" s="147">
        <v>14000000000</v>
      </c>
      <c r="G717" s="73"/>
    </row>
    <row r="718" spans="1:7">
      <c r="A718" s="69"/>
      <c r="C718" s="142">
        <v>12000000000</v>
      </c>
      <c r="D718" s="69">
        <v>182</v>
      </c>
      <c r="E718" s="69">
        <v>364</v>
      </c>
      <c r="F718" s="147">
        <v>29985200000</v>
      </c>
      <c r="G718" s="73"/>
    </row>
    <row r="719" spans="1:7">
      <c r="A719" s="69"/>
      <c r="C719" s="142">
        <v>32000000000</v>
      </c>
      <c r="D719" s="69">
        <v>364</v>
      </c>
      <c r="E719" s="69">
        <v>91</v>
      </c>
      <c r="F719" s="147">
        <v>2950300000</v>
      </c>
      <c r="G719" s="73"/>
    </row>
    <row r="720" spans="1:7">
      <c r="A720" s="69"/>
      <c r="C720" s="145">
        <f>SUM(C717:C719)</f>
        <v>50000000000</v>
      </c>
      <c r="D720" s="69"/>
      <c r="E720" s="69">
        <v>182</v>
      </c>
      <c r="F720" s="147">
        <v>14000000000</v>
      </c>
      <c r="G720" s="73"/>
    </row>
    <row r="721" spans="1:7">
      <c r="A721" s="69"/>
      <c r="C721" s="142"/>
      <c r="D721" s="69"/>
      <c r="E721" s="69">
        <v>364</v>
      </c>
      <c r="F721" s="147">
        <v>30000000000</v>
      </c>
      <c r="G721" s="73"/>
    </row>
    <row r="722" spans="1:7">
      <c r="A722" s="69"/>
      <c r="C722" s="142"/>
      <c r="D722" s="69"/>
      <c r="E722" s="69"/>
      <c r="F722" s="147"/>
      <c r="G722" s="73"/>
    </row>
    <row r="723" spans="1:7">
      <c r="A723" s="69">
        <v>648</v>
      </c>
      <c r="B723" s="74">
        <v>38987</v>
      </c>
      <c r="C723" s="142">
        <v>6000000000</v>
      </c>
      <c r="D723" s="69">
        <v>91</v>
      </c>
      <c r="E723" s="69"/>
      <c r="F723" s="147"/>
      <c r="G723" s="73"/>
    </row>
    <row r="724" spans="1:7">
      <c r="A724" s="69"/>
      <c r="C724" s="142">
        <v>12000000000</v>
      </c>
      <c r="D724" s="69">
        <v>182</v>
      </c>
      <c r="E724" s="69"/>
      <c r="F724" s="142"/>
      <c r="G724" s="73"/>
    </row>
    <row r="725" spans="1:7">
      <c r="A725" s="69"/>
      <c r="C725" s="142">
        <v>32000000000</v>
      </c>
      <c r="D725" s="69">
        <v>364</v>
      </c>
      <c r="E725" s="69"/>
      <c r="F725" s="142"/>
      <c r="G725" s="73"/>
    </row>
    <row r="726" spans="1:7">
      <c r="A726" s="69"/>
      <c r="C726" s="145">
        <f>SUM(C723:C725)</f>
        <v>50000000000</v>
      </c>
      <c r="D726" s="69"/>
      <c r="E726" s="69"/>
      <c r="F726" s="142"/>
      <c r="G726" s="73"/>
    </row>
    <row r="727" spans="1:7">
      <c r="A727" s="69"/>
      <c r="C727" s="142"/>
      <c r="D727" s="69"/>
      <c r="E727" s="69"/>
      <c r="F727" s="142"/>
      <c r="G727" s="73"/>
    </row>
    <row r="728" spans="1:7">
      <c r="A728" s="69"/>
      <c r="B728" s="74" t="s">
        <v>147</v>
      </c>
      <c r="C728" s="145">
        <f>+C726+C720</f>
        <v>100000000000</v>
      </c>
      <c r="D728" s="77"/>
      <c r="E728" s="77"/>
      <c r="F728" s="145">
        <f>SUM(F717:F727)</f>
        <v>90935500000</v>
      </c>
      <c r="G728" s="86">
        <f>C728-F728</f>
        <v>9064500000</v>
      </c>
    </row>
    <row r="729" spans="1:7">
      <c r="A729" s="69"/>
      <c r="C729" s="145"/>
      <c r="D729" s="77"/>
      <c r="E729" s="77"/>
      <c r="F729" s="145"/>
      <c r="G729" s="86"/>
    </row>
    <row r="730" spans="1:7">
      <c r="A730" s="69"/>
      <c r="C730" s="142"/>
      <c r="D730" s="69"/>
      <c r="E730" s="69"/>
      <c r="F730" s="142"/>
      <c r="G730" s="73"/>
    </row>
    <row r="731" spans="1:7">
      <c r="A731" s="69">
        <v>649</v>
      </c>
      <c r="B731" s="74">
        <v>39001</v>
      </c>
      <c r="C731" s="142">
        <v>3000000000</v>
      </c>
      <c r="D731" s="69">
        <v>91</v>
      </c>
      <c r="E731" s="69">
        <v>91</v>
      </c>
      <c r="F731" s="147">
        <v>3063200000</v>
      </c>
      <c r="G731" s="73"/>
    </row>
    <row r="732" spans="1:7">
      <c r="A732" s="69"/>
      <c r="C732" s="142">
        <v>5000000000</v>
      </c>
      <c r="D732" s="69">
        <v>182</v>
      </c>
      <c r="E732" s="69">
        <v>182</v>
      </c>
      <c r="F732" s="147">
        <v>14000000000</v>
      </c>
      <c r="G732" s="73"/>
    </row>
    <row r="733" spans="1:7">
      <c r="A733" s="69"/>
      <c r="C733" s="142">
        <v>12000000000</v>
      </c>
      <c r="D733" s="69">
        <v>364</v>
      </c>
      <c r="E733" s="69">
        <v>364</v>
      </c>
      <c r="F733" s="147">
        <v>29990000000</v>
      </c>
      <c r="G733" s="73"/>
    </row>
    <row r="734" spans="1:7">
      <c r="A734" s="69"/>
      <c r="C734" s="145">
        <f>SUM(C731:C733)</f>
        <v>20000000000</v>
      </c>
      <c r="D734" s="69"/>
      <c r="E734" s="69">
        <v>91</v>
      </c>
      <c r="F734" s="147">
        <v>4000000000</v>
      </c>
      <c r="G734" s="73"/>
    </row>
    <row r="735" spans="1:7">
      <c r="A735" s="69"/>
      <c r="C735" s="142"/>
      <c r="D735" s="69"/>
      <c r="E735" s="69">
        <v>182</v>
      </c>
      <c r="F735" s="147">
        <v>9000000000</v>
      </c>
      <c r="G735" s="73"/>
    </row>
    <row r="736" spans="1:7">
      <c r="A736" s="69"/>
      <c r="C736" s="142"/>
      <c r="D736" s="69"/>
      <c r="E736" s="69">
        <v>364</v>
      </c>
      <c r="F736" s="147">
        <v>27998900000</v>
      </c>
      <c r="G736" s="73"/>
    </row>
    <row r="737" spans="1:7">
      <c r="A737" s="69"/>
      <c r="C737" s="142"/>
      <c r="D737" s="69"/>
      <c r="E737" s="69">
        <v>91</v>
      </c>
      <c r="F737" s="147">
        <v>0</v>
      </c>
      <c r="G737" s="73"/>
    </row>
    <row r="738" spans="1:7">
      <c r="A738" s="69">
        <v>650</v>
      </c>
      <c r="B738" s="74">
        <v>39015</v>
      </c>
      <c r="C738" s="142">
        <v>5000000000</v>
      </c>
      <c r="D738" s="69">
        <v>91</v>
      </c>
      <c r="E738" s="69">
        <v>182</v>
      </c>
      <c r="F738" s="147">
        <v>12000000000</v>
      </c>
      <c r="G738" s="73"/>
    </row>
    <row r="739" spans="1:7">
      <c r="A739" s="69"/>
      <c r="C739" s="142">
        <v>9000000000</v>
      </c>
      <c r="D739" s="69">
        <v>182</v>
      </c>
      <c r="E739" s="69">
        <v>364</v>
      </c>
      <c r="F739" s="147">
        <v>31999900000</v>
      </c>
      <c r="G739" s="73"/>
    </row>
    <row r="740" spans="1:7">
      <c r="A740" s="69"/>
      <c r="C740" s="142">
        <v>26000000000</v>
      </c>
      <c r="D740" s="69">
        <v>364</v>
      </c>
      <c r="E740" s="69"/>
      <c r="F740" s="142"/>
      <c r="G740" s="73"/>
    </row>
    <row r="741" spans="1:7">
      <c r="A741" s="69"/>
      <c r="C741" s="145">
        <f>SUM(C738:C740)</f>
        <v>40000000000</v>
      </c>
      <c r="D741" s="69"/>
      <c r="E741" s="69"/>
      <c r="F741" s="142"/>
      <c r="G741" s="73"/>
    </row>
    <row r="742" spans="1:7">
      <c r="A742" s="69"/>
      <c r="C742" s="145"/>
      <c r="D742" s="69"/>
      <c r="E742" s="69"/>
      <c r="F742" s="142"/>
      <c r="G742" s="73"/>
    </row>
    <row r="743" spans="1:7">
      <c r="A743" s="69"/>
      <c r="B743" s="74" t="s">
        <v>147</v>
      </c>
      <c r="C743" s="145">
        <f>+C741+C734</f>
        <v>60000000000</v>
      </c>
      <c r="D743" s="77"/>
      <c r="E743" s="77"/>
      <c r="F743" s="145">
        <f>SUM(F731:F741)</f>
        <v>132052000000</v>
      </c>
      <c r="G743" s="86">
        <f>C743-F743</f>
        <v>-72052000000</v>
      </c>
    </row>
    <row r="744" spans="1:7">
      <c r="A744" s="69"/>
      <c r="C744" s="145"/>
      <c r="D744" s="77"/>
      <c r="E744" s="77"/>
      <c r="F744" s="145"/>
      <c r="G744" s="86"/>
    </row>
    <row r="745" spans="1:7">
      <c r="A745" s="69">
        <v>652</v>
      </c>
      <c r="B745" s="74">
        <v>39029</v>
      </c>
      <c r="C745" s="142">
        <v>6000000000</v>
      </c>
      <c r="D745" s="69">
        <v>91</v>
      </c>
      <c r="E745" s="69">
        <v>91</v>
      </c>
      <c r="F745" s="147">
        <v>6000000000</v>
      </c>
      <c r="G745" s="73"/>
    </row>
    <row r="746" spans="1:7">
      <c r="A746" s="69"/>
      <c r="C746" s="142">
        <v>12000000000</v>
      </c>
      <c r="D746" s="69">
        <v>182</v>
      </c>
      <c r="E746" s="69">
        <v>182</v>
      </c>
      <c r="F746" s="100">
        <v>12000000000</v>
      </c>
      <c r="G746" s="73"/>
    </row>
    <row r="747" spans="1:7">
      <c r="A747" s="69"/>
      <c r="C747" s="142">
        <v>32000000000</v>
      </c>
      <c r="D747" s="69">
        <v>364</v>
      </c>
      <c r="E747" s="69">
        <v>364</v>
      </c>
      <c r="F747" s="147">
        <v>31999900000</v>
      </c>
      <c r="G747" s="73"/>
    </row>
    <row r="748" spans="1:7">
      <c r="A748" s="69"/>
      <c r="C748" s="145">
        <f>SUM(C745:C747)</f>
        <v>50000000000</v>
      </c>
      <c r="D748" s="69"/>
      <c r="E748" s="69">
        <v>91</v>
      </c>
      <c r="F748" s="147">
        <v>6000000000</v>
      </c>
      <c r="G748" s="73"/>
    </row>
    <row r="749" spans="1:7">
      <c r="A749" s="69"/>
      <c r="C749" s="145"/>
      <c r="D749" s="69"/>
      <c r="E749" s="69">
        <v>182</v>
      </c>
      <c r="F749" s="147">
        <v>9000000000</v>
      </c>
      <c r="G749" s="73"/>
    </row>
    <row r="750" spans="1:7">
      <c r="A750" s="69"/>
      <c r="C750" s="145"/>
      <c r="D750" s="69"/>
      <c r="E750" s="69">
        <v>364</v>
      </c>
      <c r="F750" s="147">
        <v>32000000000</v>
      </c>
      <c r="G750" s="73"/>
    </row>
    <row r="751" spans="1:7">
      <c r="A751" s="69"/>
      <c r="C751" s="145"/>
      <c r="D751" s="69"/>
      <c r="E751" s="69"/>
      <c r="F751" s="147"/>
      <c r="G751" s="73"/>
    </row>
    <row r="752" spans="1:7">
      <c r="A752" s="69">
        <v>653</v>
      </c>
      <c r="B752" s="74">
        <v>39043</v>
      </c>
      <c r="C752" s="142">
        <v>6000000000</v>
      </c>
      <c r="D752" s="69">
        <v>91</v>
      </c>
      <c r="E752" s="69"/>
      <c r="F752" s="147"/>
      <c r="G752" s="73"/>
    </row>
    <row r="753" spans="1:7">
      <c r="A753" s="69"/>
      <c r="C753" s="142">
        <v>10000000000</v>
      </c>
      <c r="D753" s="69">
        <v>182</v>
      </c>
      <c r="E753" s="69"/>
      <c r="F753" s="142"/>
      <c r="G753" s="73"/>
    </row>
    <row r="754" spans="1:7">
      <c r="A754" s="69"/>
      <c r="C754" s="142">
        <v>34000000000</v>
      </c>
      <c r="D754" s="69">
        <v>364</v>
      </c>
      <c r="E754" s="69"/>
      <c r="F754" s="142"/>
      <c r="G754" s="73"/>
    </row>
    <row r="755" spans="1:7">
      <c r="A755" s="69"/>
      <c r="C755" s="145">
        <f>SUM(C752:C754)</f>
        <v>50000000000</v>
      </c>
      <c r="D755" s="69"/>
      <c r="E755" s="69"/>
      <c r="F755" s="142"/>
      <c r="G755" s="73"/>
    </row>
    <row r="756" spans="1:7">
      <c r="A756" s="69"/>
      <c r="C756" s="145"/>
      <c r="D756" s="69"/>
      <c r="E756" s="69"/>
      <c r="F756" s="142"/>
      <c r="G756" s="73"/>
    </row>
    <row r="757" spans="1:7">
      <c r="A757" s="69"/>
      <c r="B757" s="74" t="s">
        <v>147</v>
      </c>
      <c r="C757" s="145">
        <f>+C755+C748</f>
        <v>100000000000</v>
      </c>
      <c r="D757" s="77"/>
      <c r="E757" s="77"/>
      <c r="F757" s="145">
        <f>SUM(F744:F754)</f>
        <v>96999900000</v>
      </c>
      <c r="G757" s="86">
        <f>C757-F757</f>
        <v>3000100000</v>
      </c>
    </row>
    <row r="758" spans="1:7">
      <c r="A758" s="69"/>
      <c r="C758" s="145"/>
      <c r="D758" s="69"/>
      <c r="E758" s="69"/>
      <c r="F758" s="142"/>
      <c r="G758" s="73"/>
    </row>
    <row r="759" spans="1:7">
      <c r="A759" s="69">
        <v>655</v>
      </c>
      <c r="B759" s="74">
        <v>39057</v>
      </c>
      <c r="C759" s="142">
        <v>6000000000</v>
      </c>
      <c r="D759" s="69">
        <v>91</v>
      </c>
      <c r="E759" s="69">
        <v>91</v>
      </c>
      <c r="F759" s="147">
        <v>5942400000</v>
      </c>
      <c r="G759" s="73"/>
    </row>
    <row r="760" spans="1:7">
      <c r="A760" s="69"/>
      <c r="C760" s="142">
        <v>12000000000</v>
      </c>
      <c r="D760" s="69">
        <v>182</v>
      </c>
      <c r="E760" s="69">
        <v>182</v>
      </c>
      <c r="F760" s="147">
        <v>12000000000</v>
      </c>
      <c r="G760" s="73"/>
    </row>
    <row r="761" spans="1:7">
      <c r="A761" s="69"/>
      <c r="C761" s="142">
        <v>32000000000</v>
      </c>
      <c r="D761" s="69">
        <v>364</v>
      </c>
      <c r="E761" s="69">
        <v>364</v>
      </c>
      <c r="F761" s="147">
        <v>25000000000</v>
      </c>
      <c r="G761" s="73"/>
    </row>
    <row r="762" spans="1:7">
      <c r="A762" s="69"/>
      <c r="C762" s="145">
        <f>SUM(C759:C761)</f>
        <v>50000000000</v>
      </c>
      <c r="D762" s="69"/>
      <c r="E762" s="69">
        <v>91</v>
      </c>
      <c r="F762" s="147">
        <v>700300000</v>
      </c>
      <c r="G762" s="73"/>
    </row>
    <row r="763" spans="1:7">
      <c r="A763" s="69"/>
      <c r="C763" s="145"/>
      <c r="D763" s="69"/>
      <c r="E763" s="69"/>
      <c r="F763" s="147"/>
      <c r="G763" s="73"/>
    </row>
    <row r="764" spans="1:7">
      <c r="A764" s="69">
        <v>656</v>
      </c>
      <c r="B764" s="74">
        <v>39071</v>
      </c>
      <c r="C764" s="142">
        <v>6000000000</v>
      </c>
      <c r="D764" s="69">
        <v>91</v>
      </c>
      <c r="E764" s="69"/>
      <c r="F764" s="147"/>
      <c r="G764" s="73"/>
    </row>
    <row r="765" spans="1:7">
      <c r="A765" s="69"/>
      <c r="C765" s="142">
        <v>14000000000</v>
      </c>
      <c r="D765" s="69">
        <v>182</v>
      </c>
      <c r="E765" s="69"/>
      <c r="F765" s="147"/>
      <c r="G765" s="73"/>
    </row>
    <row r="766" spans="1:7">
      <c r="A766" s="69"/>
      <c r="C766" s="142">
        <v>30000000000</v>
      </c>
      <c r="D766" s="69">
        <v>364</v>
      </c>
      <c r="E766" s="69"/>
      <c r="F766" s="147"/>
      <c r="G766" s="73"/>
    </row>
    <row r="767" spans="1:7">
      <c r="A767" s="69"/>
      <c r="C767" s="145">
        <f>SUM(C764:C766)</f>
        <v>50000000000</v>
      </c>
      <c r="D767" s="69"/>
      <c r="E767" s="69"/>
      <c r="F767" s="147"/>
      <c r="G767" s="73"/>
    </row>
    <row r="768" spans="1:7">
      <c r="A768" s="69"/>
      <c r="C768" s="145"/>
      <c r="D768" s="69"/>
      <c r="E768" s="69"/>
      <c r="F768" s="147"/>
      <c r="G768" s="73"/>
    </row>
    <row r="769" spans="1:7">
      <c r="A769" s="69"/>
      <c r="B769" s="74" t="s">
        <v>147</v>
      </c>
      <c r="C769" s="145">
        <f>+C767+C762</f>
        <v>100000000000</v>
      </c>
      <c r="D769" s="77"/>
      <c r="E769" s="77"/>
      <c r="F769" s="145">
        <f>SUM(F759:F766)</f>
        <v>43642700000</v>
      </c>
      <c r="G769" s="86">
        <f>C769-F769</f>
        <v>56357300000</v>
      </c>
    </row>
    <row r="770" spans="1:7">
      <c r="A770" s="69"/>
      <c r="C770" s="145"/>
      <c r="D770" s="69"/>
      <c r="E770" s="69"/>
      <c r="F770" s="147"/>
      <c r="G770" s="73"/>
    </row>
    <row r="771" spans="1:7">
      <c r="A771" s="69">
        <v>657</v>
      </c>
      <c r="B771" s="74">
        <v>39085</v>
      </c>
      <c r="C771" s="142">
        <v>2346600000</v>
      </c>
      <c r="D771" s="69">
        <v>91</v>
      </c>
      <c r="E771" s="69">
        <v>182</v>
      </c>
      <c r="F771" s="147">
        <v>7576800000</v>
      </c>
      <c r="G771" s="73"/>
    </row>
    <row r="772" spans="1:7">
      <c r="A772" s="69"/>
      <c r="C772" s="142">
        <v>14000000000</v>
      </c>
      <c r="D772" s="69">
        <v>182</v>
      </c>
      <c r="E772" s="69">
        <v>364</v>
      </c>
      <c r="F772" s="147">
        <v>25000000000</v>
      </c>
      <c r="G772" s="73"/>
    </row>
    <row r="773" spans="1:7">
      <c r="A773" s="69"/>
      <c r="C773" s="142">
        <v>30000000000</v>
      </c>
      <c r="D773" s="69">
        <v>364</v>
      </c>
      <c r="E773" s="69">
        <v>91</v>
      </c>
      <c r="F773" s="147">
        <v>3000000000</v>
      </c>
      <c r="G773" s="73"/>
    </row>
    <row r="774" spans="1:7">
      <c r="A774" s="69"/>
      <c r="C774" s="145">
        <f>SUM(C771:C773)</f>
        <v>46346600000</v>
      </c>
      <c r="D774" s="69"/>
      <c r="E774" s="69">
        <v>182</v>
      </c>
      <c r="F774" s="147">
        <v>4896300000</v>
      </c>
      <c r="G774" s="73"/>
    </row>
    <row r="775" spans="1:7">
      <c r="A775" s="69"/>
      <c r="C775" s="145"/>
      <c r="D775" s="69"/>
      <c r="E775" s="69">
        <v>364</v>
      </c>
      <c r="F775" s="147">
        <v>35000000000</v>
      </c>
      <c r="G775" s="73"/>
    </row>
    <row r="776" spans="1:7">
      <c r="A776" s="69"/>
      <c r="C776" s="145"/>
      <c r="D776" s="69"/>
      <c r="E776" s="69"/>
      <c r="F776" s="147">
        <v>5000000000</v>
      </c>
      <c r="G776" s="73"/>
    </row>
    <row r="777" spans="1:7">
      <c r="A777" s="69">
        <v>658</v>
      </c>
      <c r="B777" s="74">
        <v>39099</v>
      </c>
      <c r="C777" s="142">
        <v>4000000000</v>
      </c>
      <c r="D777" s="69">
        <v>91</v>
      </c>
      <c r="E777" s="69"/>
      <c r="F777" s="147"/>
      <c r="G777" s="73"/>
    </row>
    <row r="778" spans="1:7">
      <c r="A778" s="69"/>
      <c r="C778" s="142">
        <v>6658800000</v>
      </c>
      <c r="D778" s="69">
        <v>182</v>
      </c>
      <c r="E778" s="69"/>
      <c r="F778" s="147"/>
      <c r="G778" s="73"/>
    </row>
    <row r="779" spans="1:7">
      <c r="A779" s="69"/>
      <c r="C779" s="142">
        <v>22000000000</v>
      </c>
      <c r="D779" s="69">
        <v>364</v>
      </c>
      <c r="E779" s="69"/>
      <c r="F779" s="147"/>
      <c r="G779" s="73"/>
    </row>
    <row r="780" spans="1:7">
      <c r="A780" s="69"/>
      <c r="C780" s="145">
        <f>SUM(C777:C779)</f>
        <v>32658800000</v>
      </c>
      <c r="D780" s="69"/>
      <c r="E780" s="69"/>
      <c r="F780" s="147"/>
      <c r="G780" s="73"/>
    </row>
    <row r="781" spans="1:7">
      <c r="A781" s="69"/>
      <c r="C781" s="145"/>
      <c r="D781" s="69"/>
      <c r="E781" s="69"/>
      <c r="F781" s="147"/>
      <c r="G781" s="73"/>
    </row>
    <row r="782" spans="1:7">
      <c r="A782" s="69"/>
      <c r="C782" s="145"/>
      <c r="D782" s="69"/>
      <c r="E782" s="69"/>
      <c r="F782" s="147"/>
      <c r="G782" s="73"/>
    </row>
    <row r="783" spans="1:7">
      <c r="A783" s="69">
        <v>659</v>
      </c>
      <c r="B783" s="74">
        <v>39113</v>
      </c>
      <c r="C783" s="142">
        <v>4000000000</v>
      </c>
      <c r="D783" s="69">
        <v>91</v>
      </c>
      <c r="E783" s="69">
        <v>364</v>
      </c>
      <c r="F783" s="147"/>
      <c r="G783" s="73"/>
    </row>
    <row r="784" spans="1:7">
      <c r="A784" s="69"/>
      <c r="C784" s="142">
        <v>6658800000</v>
      </c>
      <c r="D784" s="69">
        <v>182</v>
      </c>
      <c r="E784" s="69">
        <v>91</v>
      </c>
      <c r="F784" s="147"/>
      <c r="G784" s="73"/>
    </row>
    <row r="785" spans="1:7">
      <c r="A785" s="69"/>
      <c r="C785" s="142">
        <v>22000000000</v>
      </c>
      <c r="D785" s="69">
        <v>364</v>
      </c>
      <c r="E785" s="69">
        <v>182</v>
      </c>
      <c r="F785" s="147"/>
      <c r="G785" s="73"/>
    </row>
    <row r="786" spans="1:7">
      <c r="A786" s="69"/>
      <c r="C786" s="145">
        <f>SUM(C783:C785)</f>
        <v>32658800000</v>
      </c>
      <c r="D786" s="69"/>
      <c r="E786" s="69">
        <v>364</v>
      </c>
      <c r="F786" s="147"/>
      <c r="G786" s="73"/>
    </row>
    <row r="787" spans="1:7">
      <c r="A787" s="69"/>
      <c r="C787" s="145"/>
      <c r="D787" s="69"/>
      <c r="E787" s="69"/>
      <c r="F787" s="147"/>
      <c r="G787" s="73"/>
    </row>
    <row r="788" spans="1:7">
      <c r="A788" s="69"/>
      <c r="B788" s="74" t="s">
        <v>147</v>
      </c>
      <c r="C788" s="145">
        <f>+C786+C780+C774</f>
        <v>111664200000</v>
      </c>
      <c r="D788" s="77"/>
      <c r="E788" s="77"/>
      <c r="F788" s="145">
        <f>SUM(F771:F782)</f>
        <v>80473100000</v>
      </c>
      <c r="G788" s="86">
        <f>C788-F788</f>
        <v>31191100000</v>
      </c>
    </row>
    <row r="789" spans="1:7">
      <c r="A789" s="69"/>
      <c r="C789" s="145"/>
      <c r="D789" s="77"/>
      <c r="E789" s="77"/>
      <c r="F789" s="145"/>
      <c r="G789" s="86"/>
    </row>
    <row r="790" spans="1:7">
      <c r="A790" s="69">
        <v>661</v>
      </c>
      <c r="B790" s="74">
        <v>39127</v>
      </c>
      <c r="C790" s="144">
        <v>5000000000</v>
      </c>
      <c r="D790" s="69">
        <v>91</v>
      </c>
      <c r="E790" s="69">
        <v>364</v>
      </c>
      <c r="F790" s="147">
        <v>35000000000</v>
      </c>
      <c r="G790" s="73"/>
    </row>
    <row r="791" spans="1:7">
      <c r="A791" s="69"/>
      <c r="C791" s="144">
        <v>10000000000</v>
      </c>
      <c r="D791" s="69">
        <v>182</v>
      </c>
      <c r="E791" s="69">
        <v>91</v>
      </c>
      <c r="F791" s="147">
        <v>6000000000</v>
      </c>
      <c r="G791" s="73"/>
    </row>
    <row r="792" spans="1:7">
      <c r="A792" s="69"/>
      <c r="C792" s="144">
        <v>30000000000</v>
      </c>
      <c r="D792" s="69">
        <v>364</v>
      </c>
      <c r="E792" s="69">
        <v>182</v>
      </c>
      <c r="F792" s="147">
        <v>9000000000</v>
      </c>
      <c r="G792" s="73"/>
    </row>
    <row r="793" spans="1:7">
      <c r="A793" s="69"/>
      <c r="C793" s="143">
        <f>SUM(C790:C792)</f>
        <v>45000000000</v>
      </c>
      <c r="D793" s="69"/>
      <c r="E793" s="69">
        <v>364</v>
      </c>
      <c r="F793" s="147">
        <v>30000000000</v>
      </c>
      <c r="G793" s="73"/>
    </row>
    <row r="794" spans="1:7">
      <c r="A794" s="69"/>
      <c r="C794" s="143"/>
      <c r="D794" s="69"/>
      <c r="E794" s="69">
        <v>91</v>
      </c>
      <c r="F794" s="147">
        <v>6000000000</v>
      </c>
      <c r="G794" s="73"/>
    </row>
    <row r="795" spans="1:7">
      <c r="A795" s="69">
        <v>662</v>
      </c>
      <c r="B795" s="74">
        <v>39141</v>
      </c>
      <c r="C795" s="144">
        <v>6000000000</v>
      </c>
      <c r="D795" s="69">
        <v>91</v>
      </c>
      <c r="E795" s="69"/>
      <c r="F795" s="147"/>
      <c r="G795" s="73"/>
    </row>
    <row r="796" spans="1:7">
      <c r="A796" s="69"/>
      <c r="C796" s="144">
        <v>20000000000</v>
      </c>
      <c r="D796" s="69">
        <v>182</v>
      </c>
      <c r="E796" s="69"/>
      <c r="F796" s="147"/>
      <c r="G796" s="73"/>
    </row>
    <row r="797" spans="1:7">
      <c r="A797" s="69"/>
      <c r="C797" s="144">
        <v>29000000000</v>
      </c>
      <c r="D797" s="69">
        <v>364</v>
      </c>
      <c r="E797" s="69"/>
      <c r="F797" s="147"/>
      <c r="G797" s="73"/>
    </row>
    <row r="798" spans="1:7">
      <c r="A798" s="69"/>
      <c r="C798" s="143">
        <f>SUM(C795:C797)</f>
        <v>55000000000</v>
      </c>
      <c r="D798" s="69"/>
      <c r="E798" s="69"/>
      <c r="F798" s="147"/>
      <c r="G798" s="73"/>
    </row>
    <row r="799" spans="1:7">
      <c r="A799" s="69"/>
      <c r="C799" s="143"/>
      <c r="D799" s="69"/>
      <c r="E799" s="69"/>
      <c r="F799" s="147"/>
      <c r="G799" s="73"/>
    </row>
    <row r="800" spans="1:7">
      <c r="A800" s="69"/>
      <c r="B800" s="74" t="s">
        <v>147</v>
      </c>
      <c r="C800" s="145">
        <f>+C798+C793</f>
        <v>100000000000</v>
      </c>
      <c r="D800" s="77"/>
      <c r="E800" s="77"/>
      <c r="F800" s="145">
        <f>SUM(F790:F797)</f>
        <v>86000000000</v>
      </c>
      <c r="G800" s="86">
        <f>C800-F800</f>
        <v>14000000000</v>
      </c>
    </row>
    <row r="801" spans="1:7">
      <c r="A801" s="69"/>
      <c r="C801" s="145"/>
      <c r="D801" s="77"/>
      <c r="E801" s="77"/>
      <c r="F801" s="145"/>
      <c r="G801" s="86"/>
    </row>
    <row r="802" spans="1:7">
      <c r="A802" s="69">
        <v>663</v>
      </c>
      <c r="B802" s="74">
        <v>39155</v>
      </c>
      <c r="C802" s="144">
        <v>6000000000</v>
      </c>
      <c r="D802" s="69">
        <v>91</v>
      </c>
      <c r="E802" s="69">
        <v>182</v>
      </c>
      <c r="F802" s="147">
        <v>12000000000</v>
      </c>
      <c r="G802" s="86"/>
    </row>
    <row r="803" spans="1:7">
      <c r="A803" s="69"/>
      <c r="C803" s="144">
        <v>20000000000</v>
      </c>
      <c r="D803" s="69">
        <v>182</v>
      </c>
      <c r="E803" s="69">
        <v>364</v>
      </c>
      <c r="F803" s="147">
        <v>33452800000</v>
      </c>
      <c r="G803" s="73"/>
    </row>
    <row r="804" spans="1:7">
      <c r="A804" s="69"/>
      <c r="C804" s="144">
        <v>29000000000</v>
      </c>
      <c r="D804" s="69">
        <v>364</v>
      </c>
      <c r="E804" s="69">
        <v>91</v>
      </c>
      <c r="F804" s="147">
        <v>6000000000</v>
      </c>
      <c r="G804" s="73"/>
    </row>
    <row r="805" spans="1:7">
      <c r="A805" s="69"/>
      <c r="C805" s="143">
        <f>SUM(C802:C804)</f>
        <v>55000000000</v>
      </c>
      <c r="D805" s="69"/>
      <c r="E805" s="69">
        <v>182</v>
      </c>
      <c r="F805" s="147">
        <v>6596600000</v>
      </c>
      <c r="G805" s="73"/>
    </row>
    <row r="806" spans="1:7">
      <c r="A806" s="69"/>
      <c r="C806" s="143"/>
      <c r="D806" s="69"/>
      <c r="E806" s="69">
        <v>364</v>
      </c>
      <c r="F806" s="142">
        <v>35000000000</v>
      </c>
      <c r="G806" s="73"/>
    </row>
    <row r="807" spans="1:7">
      <c r="A807" s="69">
        <v>665</v>
      </c>
      <c r="B807" s="39">
        <v>39161</v>
      </c>
      <c r="C807" s="142">
        <v>7000000000</v>
      </c>
      <c r="D807" s="69">
        <v>91</v>
      </c>
      <c r="E807" s="69">
        <v>91</v>
      </c>
      <c r="F807" s="142">
        <v>6000000000</v>
      </c>
      <c r="G807" s="73"/>
    </row>
    <row r="808" spans="1:7">
      <c r="A808" s="69"/>
      <c r="C808" s="142">
        <v>9000000000</v>
      </c>
      <c r="D808" s="69">
        <v>182</v>
      </c>
      <c r="E808" s="69">
        <v>182</v>
      </c>
      <c r="F808" s="142">
        <v>4372800000</v>
      </c>
      <c r="G808" s="73"/>
    </row>
    <row r="809" spans="1:7">
      <c r="A809" s="69"/>
      <c r="C809" s="142">
        <v>18000000000</v>
      </c>
      <c r="D809" s="69">
        <v>364</v>
      </c>
      <c r="E809" s="69">
        <v>364</v>
      </c>
      <c r="F809" s="142">
        <v>35000000000</v>
      </c>
      <c r="G809" s="73"/>
    </row>
    <row r="810" spans="1:7">
      <c r="A810" s="69"/>
      <c r="C810" s="143">
        <f>SUM(C807:C809)</f>
        <v>34000000000</v>
      </c>
      <c r="D810" s="69"/>
      <c r="E810" s="142"/>
      <c r="F810" s="142"/>
      <c r="G810" s="73"/>
    </row>
    <row r="811" spans="1:7">
      <c r="A811" s="69"/>
      <c r="C811" s="143"/>
      <c r="D811" s="69"/>
      <c r="E811" s="142"/>
      <c r="F811" s="142"/>
      <c r="G811" s="73"/>
    </row>
    <row r="812" spans="1:7">
      <c r="A812" s="69">
        <v>666</v>
      </c>
      <c r="B812" s="39">
        <v>39169</v>
      </c>
      <c r="C812" s="142">
        <v>6000000000</v>
      </c>
      <c r="D812" s="69">
        <v>91</v>
      </c>
      <c r="E812" s="142"/>
      <c r="F812" s="142"/>
      <c r="G812" s="73"/>
    </row>
    <row r="813" spans="1:7">
      <c r="A813" s="69"/>
      <c r="C813" s="142">
        <v>20000000000</v>
      </c>
      <c r="D813" s="69">
        <v>182</v>
      </c>
      <c r="E813" s="142"/>
      <c r="F813" s="142"/>
      <c r="G813" s="73"/>
    </row>
    <row r="814" spans="1:7">
      <c r="A814" s="69"/>
      <c r="C814" s="142">
        <v>29000000000</v>
      </c>
      <c r="D814" s="69">
        <v>364</v>
      </c>
      <c r="E814" s="69"/>
      <c r="F814" s="142"/>
      <c r="G814" s="73"/>
    </row>
    <row r="815" spans="1:7">
      <c r="A815" s="69"/>
      <c r="C815" s="143">
        <f>SUM(C812:C814)</f>
        <v>55000000000</v>
      </c>
      <c r="D815" s="69"/>
      <c r="E815" s="69"/>
      <c r="F815" s="142"/>
      <c r="G815" s="73"/>
    </row>
    <row r="816" spans="1:7">
      <c r="A816" s="69"/>
      <c r="C816" s="143"/>
      <c r="D816" s="69"/>
      <c r="E816" s="69"/>
      <c r="F816" s="142"/>
      <c r="G816" s="73"/>
    </row>
    <row r="817" spans="1:7">
      <c r="A817" s="69"/>
      <c r="B817" s="74" t="s">
        <v>147</v>
      </c>
      <c r="C817" s="145">
        <f>+C805+C815+C810</f>
        <v>144000000000</v>
      </c>
      <c r="D817" s="77"/>
      <c r="E817" s="77"/>
      <c r="F817" s="145">
        <f>SUM(F802:F809)</f>
        <v>138422200000</v>
      </c>
      <c r="G817" s="86">
        <f>C817-F817</f>
        <v>5577800000</v>
      </c>
    </row>
    <row r="818" spans="1:7">
      <c r="A818" s="69"/>
      <c r="C818" s="142"/>
      <c r="D818" s="69"/>
      <c r="E818" s="69"/>
      <c r="F818" s="142"/>
      <c r="G818" s="73"/>
    </row>
    <row r="819" spans="1:7">
      <c r="A819" s="69">
        <v>667</v>
      </c>
      <c r="B819" s="39">
        <v>39183</v>
      </c>
      <c r="C819" s="144">
        <v>6000000000</v>
      </c>
      <c r="D819" s="69">
        <v>91</v>
      </c>
      <c r="E819" s="127">
        <v>91</v>
      </c>
      <c r="F819" s="58">
        <v>2346600000</v>
      </c>
      <c r="G819" s="73"/>
    </row>
    <row r="820" spans="1:7">
      <c r="A820" s="69"/>
      <c r="C820" s="144">
        <v>20000000000</v>
      </c>
      <c r="D820" s="69">
        <v>182</v>
      </c>
      <c r="E820" s="69">
        <v>182</v>
      </c>
      <c r="F820" s="142">
        <v>5000000000</v>
      </c>
      <c r="G820" s="73"/>
    </row>
    <row r="821" spans="1:7">
      <c r="A821" s="69"/>
      <c r="C821" s="144">
        <v>29000000000</v>
      </c>
      <c r="D821" s="69">
        <v>364</v>
      </c>
      <c r="E821" s="69">
        <v>364</v>
      </c>
      <c r="F821" s="142">
        <v>30000000000</v>
      </c>
      <c r="G821" s="73"/>
    </row>
    <row r="822" spans="1:7">
      <c r="A822" s="69"/>
      <c r="C822" s="143">
        <f>SUM(C819:C821)</f>
        <v>55000000000</v>
      </c>
      <c r="D822" s="69"/>
      <c r="E822" s="69">
        <v>91</v>
      </c>
      <c r="F822" s="142">
        <v>4000000000</v>
      </c>
      <c r="G822" s="73"/>
    </row>
    <row r="823" spans="1:7">
      <c r="A823" s="69"/>
      <c r="C823" s="142"/>
      <c r="D823" s="69"/>
      <c r="E823" s="127">
        <v>182</v>
      </c>
      <c r="F823" s="142">
        <v>9000000000</v>
      </c>
      <c r="G823" s="73"/>
    </row>
    <row r="824" spans="1:7">
      <c r="A824" s="69">
        <v>667</v>
      </c>
      <c r="B824" s="39">
        <v>39197</v>
      </c>
      <c r="C824" s="144">
        <v>7000000000</v>
      </c>
      <c r="D824" s="69">
        <v>91</v>
      </c>
      <c r="E824" s="69">
        <v>364</v>
      </c>
      <c r="F824" s="58">
        <v>26000000000</v>
      </c>
      <c r="G824" s="73"/>
    </row>
    <row r="825" spans="1:7">
      <c r="A825" s="69"/>
      <c r="C825" s="144">
        <v>20000000000</v>
      </c>
      <c r="D825" s="69">
        <v>182</v>
      </c>
      <c r="E825" s="73"/>
      <c r="F825" s="73"/>
      <c r="G825" s="73"/>
    </row>
    <row r="826" spans="1:7">
      <c r="A826" s="69"/>
      <c r="C826" s="144">
        <v>33000000000</v>
      </c>
      <c r="D826" s="69">
        <v>364</v>
      </c>
      <c r="E826" s="73"/>
      <c r="F826" s="73"/>
      <c r="G826" s="73"/>
    </row>
    <row r="827" spans="1:7">
      <c r="A827" s="69"/>
      <c r="C827" s="143">
        <f>SUM(C824:C826)</f>
        <v>60000000000</v>
      </c>
      <c r="D827" s="69"/>
      <c r="E827" s="73"/>
      <c r="F827" s="73"/>
      <c r="G827" s="73"/>
    </row>
    <row r="828" spans="1:7">
      <c r="A828" s="69"/>
      <c r="C828" s="142"/>
      <c r="D828" s="69"/>
      <c r="E828" s="69"/>
      <c r="F828" s="142"/>
      <c r="G828" s="73"/>
    </row>
    <row r="829" spans="1:7">
      <c r="A829" s="69"/>
      <c r="B829" s="74" t="s">
        <v>147</v>
      </c>
      <c r="C829" s="145">
        <f>+C827+C822</f>
        <v>115000000000</v>
      </c>
      <c r="D829" s="77"/>
      <c r="E829" s="77"/>
      <c r="F829" s="145">
        <f>SUM(F819:F824)</f>
        <v>76346600000</v>
      </c>
      <c r="G829" s="86">
        <f>C829-F829</f>
        <v>38653400000</v>
      </c>
    </row>
    <row r="830" spans="1:7">
      <c r="A830" s="69"/>
      <c r="C830" s="142"/>
      <c r="D830" s="69"/>
      <c r="E830" s="69"/>
      <c r="F830" s="142"/>
      <c r="G830" s="73"/>
    </row>
    <row r="831" spans="1:7">
      <c r="A831" s="69">
        <v>671</v>
      </c>
      <c r="B831" s="39">
        <v>39211</v>
      </c>
      <c r="C831" s="144">
        <v>7000000000</v>
      </c>
      <c r="D831" s="69">
        <v>91</v>
      </c>
      <c r="E831" s="69">
        <v>91</v>
      </c>
      <c r="F831" s="142">
        <v>6000000000</v>
      </c>
      <c r="G831" s="73"/>
    </row>
    <row r="832" spans="1:7">
      <c r="A832" s="69"/>
      <c r="C832" s="144">
        <v>20000000000</v>
      </c>
      <c r="D832" s="69">
        <v>182</v>
      </c>
      <c r="E832" s="69">
        <v>182</v>
      </c>
      <c r="F832" s="142">
        <v>9919900000</v>
      </c>
      <c r="G832" s="73"/>
    </row>
    <row r="833" spans="1:7">
      <c r="A833" s="69"/>
      <c r="C833" s="144">
        <v>33000000000</v>
      </c>
      <c r="D833" s="69">
        <v>364</v>
      </c>
      <c r="E833" s="69">
        <v>364</v>
      </c>
      <c r="F833" s="142">
        <v>32000000000</v>
      </c>
      <c r="G833" s="73"/>
    </row>
    <row r="834" spans="1:7">
      <c r="A834" s="69"/>
      <c r="C834" s="143">
        <f>SUM(C831:C833)</f>
        <v>60000000000</v>
      </c>
      <c r="D834" s="69"/>
      <c r="E834" s="69">
        <v>91</v>
      </c>
      <c r="F834" s="142">
        <v>5000000000</v>
      </c>
      <c r="G834" s="73"/>
    </row>
    <row r="835" spans="1:7">
      <c r="A835" s="69">
        <v>675</v>
      </c>
      <c r="B835" s="39">
        <v>39211</v>
      </c>
      <c r="C835" s="144">
        <v>7000000000</v>
      </c>
      <c r="D835" s="69">
        <v>91</v>
      </c>
      <c r="E835" s="69">
        <v>182</v>
      </c>
      <c r="F835" s="142">
        <v>10000000000</v>
      </c>
      <c r="G835" s="73"/>
    </row>
    <row r="836" spans="1:7">
      <c r="A836" s="69"/>
      <c r="C836" s="144">
        <v>20000000000</v>
      </c>
      <c r="D836" s="69">
        <v>182</v>
      </c>
      <c r="E836" s="69">
        <v>364</v>
      </c>
      <c r="F836" s="142">
        <v>32000000000</v>
      </c>
      <c r="G836" s="73"/>
    </row>
    <row r="837" spans="1:7">
      <c r="A837" s="69"/>
      <c r="C837" s="144">
        <v>38000000000</v>
      </c>
      <c r="D837" s="69">
        <v>364</v>
      </c>
      <c r="E837" s="69">
        <v>91</v>
      </c>
      <c r="F837" s="142">
        <v>6000000000</v>
      </c>
      <c r="G837" s="73"/>
    </row>
    <row r="838" spans="1:7">
      <c r="A838" s="69"/>
      <c r="C838" s="143">
        <f>SUM(C835:C837)</f>
        <v>65000000000</v>
      </c>
      <c r="D838" s="69"/>
      <c r="E838" s="73"/>
      <c r="F838" s="73"/>
      <c r="G838" s="73"/>
    </row>
    <row r="839" spans="1:7" ht="18" customHeight="1">
      <c r="A839" s="69"/>
      <c r="C839" s="143"/>
      <c r="D839" s="69"/>
      <c r="E839" s="69"/>
      <c r="F839" s="142"/>
      <c r="G839" s="73"/>
    </row>
    <row r="840" spans="1:7">
      <c r="A840" s="69">
        <v>676</v>
      </c>
      <c r="B840" s="39">
        <v>39211</v>
      </c>
      <c r="C840" s="144">
        <v>7000000000</v>
      </c>
      <c r="D840" s="69">
        <v>91</v>
      </c>
      <c r="E840" s="69"/>
      <c r="F840" s="142"/>
      <c r="G840" s="73"/>
    </row>
    <row r="841" spans="1:7">
      <c r="A841" s="69"/>
      <c r="C841" s="144">
        <v>11423200000</v>
      </c>
      <c r="D841" s="69">
        <v>182</v>
      </c>
      <c r="E841" s="69"/>
      <c r="F841" s="142"/>
      <c r="G841" s="73"/>
    </row>
    <row r="842" spans="1:7">
      <c r="A842" s="69"/>
      <c r="C842" s="144">
        <v>38000000000</v>
      </c>
      <c r="D842" s="69">
        <v>364</v>
      </c>
      <c r="E842" s="69"/>
      <c r="F842" s="142"/>
      <c r="G842" s="73"/>
    </row>
    <row r="843" spans="1:7">
      <c r="A843" s="69"/>
      <c r="C843" s="143">
        <f>SUM(C840:C842)</f>
        <v>56423200000</v>
      </c>
      <c r="D843" s="69"/>
      <c r="E843" s="73"/>
      <c r="F843" s="73"/>
      <c r="G843" s="73"/>
    </row>
    <row r="844" spans="1:7">
      <c r="A844" s="69"/>
      <c r="C844" s="143"/>
      <c r="D844" s="69"/>
      <c r="E844" s="73"/>
      <c r="F844" s="73"/>
      <c r="G844" s="73"/>
    </row>
    <row r="845" spans="1:7">
      <c r="A845" s="69"/>
      <c r="B845" s="74" t="s">
        <v>147</v>
      </c>
      <c r="C845" s="145">
        <f>+C838+C834+C843</f>
        <v>181423200000</v>
      </c>
      <c r="D845" s="77"/>
      <c r="E845" s="77"/>
      <c r="F845" s="145">
        <f>SUM(F831:F837)</f>
        <v>100919900000</v>
      </c>
      <c r="G845" s="86">
        <f>C845-F845</f>
        <v>80503300000</v>
      </c>
    </row>
    <row r="846" spans="1:7">
      <c r="A846" s="69"/>
      <c r="C846" s="143"/>
      <c r="D846" s="69"/>
      <c r="E846" s="73"/>
      <c r="F846" s="73"/>
      <c r="G846" s="73"/>
    </row>
    <row r="847" spans="1:7" ht="18" customHeight="1">
      <c r="A847" s="69">
        <v>677</v>
      </c>
      <c r="B847" s="74">
        <v>39239</v>
      </c>
      <c r="C847" s="144">
        <v>7000000000</v>
      </c>
      <c r="D847" s="69">
        <v>91</v>
      </c>
      <c r="E847" s="69">
        <v>182</v>
      </c>
      <c r="F847" s="142">
        <v>12000000000</v>
      </c>
      <c r="G847" s="73"/>
    </row>
    <row r="848" spans="1:7" ht="18" customHeight="1">
      <c r="A848" s="69"/>
      <c r="C848" s="144">
        <v>8291900000</v>
      </c>
      <c r="D848" s="69">
        <v>182</v>
      </c>
      <c r="E848" s="69">
        <v>364</v>
      </c>
      <c r="F848" s="142">
        <v>26000000000</v>
      </c>
      <c r="G848" s="73"/>
    </row>
    <row r="849" spans="1:7" ht="18" customHeight="1">
      <c r="A849" s="69"/>
      <c r="C849" s="144">
        <v>30347800000</v>
      </c>
      <c r="D849" s="69">
        <v>364</v>
      </c>
      <c r="E849" s="69">
        <v>91</v>
      </c>
      <c r="F849" s="142">
        <v>6000000000</v>
      </c>
      <c r="G849" s="73"/>
    </row>
    <row r="850" spans="1:7" ht="18" customHeight="1">
      <c r="A850" s="69"/>
      <c r="C850" s="143">
        <f>SUM(C847:C849)</f>
        <v>45639700000</v>
      </c>
      <c r="D850" s="69"/>
      <c r="E850" s="69">
        <v>182</v>
      </c>
      <c r="F850" s="142">
        <v>14000000000</v>
      </c>
      <c r="G850" s="73"/>
    </row>
    <row r="851" spans="1:7" ht="18" customHeight="1">
      <c r="A851" s="69"/>
      <c r="C851" s="143"/>
      <c r="D851" s="69"/>
      <c r="E851" s="69">
        <v>364</v>
      </c>
      <c r="F851" s="142">
        <v>32000000000</v>
      </c>
      <c r="G851" s="73"/>
    </row>
    <row r="852" spans="1:7" ht="18" customHeight="1">
      <c r="A852" s="69"/>
      <c r="C852" s="143"/>
      <c r="D852" s="69"/>
      <c r="E852" s="69">
        <v>91</v>
      </c>
      <c r="F852" s="142">
        <v>6000000000</v>
      </c>
      <c r="G852" s="73"/>
    </row>
    <row r="853" spans="1:7" ht="18" customHeight="1">
      <c r="A853" s="69"/>
      <c r="B853" s="74" t="s">
        <v>147</v>
      </c>
      <c r="C853" s="145">
        <f>+C850</f>
        <v>45639700000</v>
      </c>
      <c r="D853" s="77"/>
      <c r="E853" s="77"/>
      <c r="F853" s="145">
        <f>SUM(F847:F852)</f>
        <v>96000000000</v>
      </c>
      <c r="G853" s="86">
        <f>C853-F853</f>
        <v>-50360300000</v>
      </c>
    </row>
    <row r="854" spans="1:7" ht="18" customHeight="1">
      <c r="A854" s="69"/>
      <c r="C854" s="143"/>
      <c r="D854" s="69"/>
      <c r="E854" s="69"/>
      <c r="F854" s="73"/>
      <c r="G854" s="73"/>
    </row>
    <row r="855" spans="1:7">
      <c r="A855" s="69">
        <v>683</v>
      </c>
      <c r="B855" s="74">
        <v>39295</v>
      </c>
      <c r="C855" s="58">
        <v>4602800000</v>
      </c>
      <c r="D855" s="69">
        <v>91</v>
      </c>
      <c r="E855" s="69">
        <v>91</v>
      </c>
      <c r="F855" s="142">
        <v>6000000000</v>
      </c>
      <c r="G855" s="73"/>
    </row>
    <row r="856" spans="1:7">
      <c r="A856" s="69"/>
      <c r="C856" s="58">
        <v>8202400000</v>
      </c>
      <c r="D856" s="69">
        <v>182</v>
      </c>
      <c r="E856" s="69">
        <v>182</v>
      </c>
      <c r="F856" s="142">
        <v>6658800000</v>
      </c>
      <c r="G856" s="73"/>
    </row>
    <row r="857" spans="1:7">
      <c r="A857" s="69"/>
      <c r="C857" s="58">
        <v>19622800000</v>
      </c>
      <c r="D857" s="69">
        <v>364</v>
      </c>
      <c r="E857" s="69">
        <v>364</v>
      </c>
      <c r="F857" s="142">
        <v>7438100000</v>
      </c>
      <c r="G857" s="73"/>
    </row>
    <row r="858" spans="1:7">
      <c r="A858" s="69"/>
      <c r="C858" s="143">
        <f>SUM(C855:C857)</f>
        <v>32428000000</v>
      </c>
      <c r="D858" s="69"/>
      <c r="E858" s="69">
        <v>91</v>
      </c>
      <c r="F858" s="142">
        <v>7000000000</v>
      </c>
      <c r="G858" s="73"/>
    </row>
    <row r="859" spans="1:7">
      <c r="A859" s="69"/>
      <c r="C859" s="143"/>
      <c r="D859" s="69"/>
      <c r="E859" s="69">
        <v>182</v>
      </c>
      <c r="F859" s="142">
        <v>10000000000</v>
      </c>
      <c r="G859" s="73"/>
    </row>
    <row r="860" spans="1:7">
      <c r="A860" s="69"/>
      <c r="C860" s="143"/>
      <c r="D860" s="69"/>
      <c r="E860" s="69">
        <v>364</v>
      </c>
      <c r="F860" s="142">
        <v>0</v>
      </c>
      <c r="G860" s="73"/>
    </row>
    <row r="861" spans="1:7">
      <c r="A861" s="69"/>
      <c r="C861" s="143"/>
      <c r="D861" s="69"/>
      <c r="E861" s="69">
        <v>91</v>
      </c>
      <c r="F861" s="142">
        <v>7000000000</v>
      </c>
      <c r="G861" s="73"/>
    </row>
    <row r="862" spans="1:7">
      <c r="A862" s="69"/>
      <c r="C862" s="143"/>
      <c r="D862" s="69"/>
      <c r="E862" s="69">
        <v>182</v>
      </c>
      <c r="F862" s="142">
        <v>10000000000</v>
      </c>
      <c r="G862" s="73"/>
    </row>
    <row r="863" spans="1:7">
      <c r="A863" s="69"/>
      <c r="C863" s="143"/>
      <c r="D863" s="69"/>
      <c r="E863" s="69">
        <v>364</v>
      </c>
      <c r="F863" s="142">
        <v>26000000000</v>
      </c>
      <c r="G863" s="73"/>
    </row>
    <row r="864" spans="1:7">
      <c r="A864" s="69"/>
      <c r="C864" s="143"/>
      <c r="D864" s="69"/>
      <c r="E864" s="69">
        <v>91</v>
      </c>
      <c r="F864" s="142">
        <v>7000000000</v>
      </c>
      <c r="G864" s="73"/>
    </row>
    <row r="865" spans="1:7">
      <c r="A865" s="69">
        <v>686</v>
      </c>
      <c r="B865" s="74">
        <v>39309</v>
      </c>
      <c r="C865" s="142">
        <v>8000000000</v>
      </c>
      <c r="D865" s="69">
        <v>91</v>
      </c>
      <c r="E865" s="69">
        <v>182</v>
      </c>
      <c r="F865" s="142">
        <v>20000000000</v>
      </c>
      <c r="G865" s="73"/>
    </row>
    <row r="866" spans="1:7">
      <c r="A866" s="69"/>
      <c r="C866" s="142">
        <v>15000000000</v>
      </c>
      <c r="D866" s="69">
        <v>182</v>
      </c>
      <c r="E866" s="69">
        <v>364</v>
      </c>
      <c r="F866" s="142">
        <v>32000000000</v>
      </c>
      <c r="G866" s="73"/>
    </row>
    <row r="867" spans="1:7">
      <c r="A867" s="69"/>
      <c r="C867" s="142">
        <v>42000000000</v>
      </c>
      <c r="D867" s="69">
        <v>364</v>
      </c>
      <c r="E867" s="142"/>
      <c r="F867" s="142"/>
      <c r="G867" s="73"/>
    </row>
    <row r="868" spans="1:7">
      <c r="A868" s="69"/>
      <c r="C868" s="143">
        <f>SUM(C865:C867)</f>
        <v>65000000000</v>
      </c>
      <c r="D868" s="69"/>
      <c r="E868" s="142"/>
      <c r="F868" s="142"/>
      <c r="G868" s="73"/>
    </row>
    <row r="869" spans="1:7">
      <c r="A869" s="69"/>
      <c r="C869" s="143"/>
      <c r="D869" s="69"/>
      <c r="E869" s="142"/>
      <c r="F869" s="142"/>
      <c r="G869" s="73"/>
    </row>
    <row r="870" spans="1:7">
      <c r="A870" s="69">
        <v>687</v>
      </c>
      <c r="B870" s="74">
        <v>39323</v>
      </c>
      <c r="C870" s="142">
        <v>8000000000</v>
      </c>
      <c r="D870" s="69">
        <v>91</v>
      </c>
      <c r="E870" s="142"/>
      <c r="F870" s="142"/>
      <c r="G870" s="73"/>
    </row>
    <row r="871" spans="1:7">
      <c r="A871" s="69"/>
      <c r="C871" s="142">
        <v>17000000000</v>
      </c>
      <c r="D871" s="69">
        <v>182</v>
      </c>
      <c r="E871" s="69"/>
      <c r="F871" s="142"/>
      <c r="G871" s="73"/>
    </row>
    <row r="872" spans="1:7">
      <c r="A872" s="69"/>
      <c r="C872" s="142">
        <v>45000000000</v>
      </c>
      <c r="D872" s="69">
        <v>364</v>
      </c>
      <c r="E872" s="69"/>
      <c r="F872" s="142"/>
      <c r="G872" s="73"/>
    </row>
    <row r="873" spans="1:7">
      <c r="A873" s="69"/>
      <c r="C873" s="143">
        <f>SUM(C870:C872)</f>
        <v>70000000000</v>
      </c>
      <c r="D873" s="69"/>
      <c r="E873" s="69"/>
      <c r="F873" s="142"/>
      <c r="G873" s="73"/>
    </row>
    <row r="874" spans="1:7">
      <c r="A874" s="69"/>
      <c r="C874" s="142"/>
      <c r="D874" s="69"/>
      <c r="E874" s="69"/>
      <c r="F874" s="142"/>
      <c r="G874" s="73"/>
    </row>
    <row r="875" spans="1:7">
      <c r="A875" s="69"/>
      <c r="B875" s="74" t="s">
        <v>147</v>
      </c>
      <c r="C875" s="145">
        <f>+C873+C868+C858</f>
        <v>167428000000</v>
      </c>
      <c r="D875" s="77"/>
      <c r="E875" s="77"/>
      <c r="F875" s="145">
        <f>SUM(F855:F866)</f>
        <v>139096900000</v>
      </c>
      <c r="G875" s="86">
        <f>C875-F875</f>
        <v>28331100000</v>
      </c>
    </row>
    <row r="876" spans="1:7">
      <c r="A876" s="69"/>
      <c r="C876" s="142"/>
      <c r="D876" s="69"/>
      <c r="E876" s="69"/>
      <c r="F876" s="142"/>
      <c r="G876" s="73"/>
    </row>
    <row r="877" spans="1:7">
      <c r="A877" s="69">
        <v>688</v>
      </c>
      <c r="B877" s="74">
        <v>39337</v>
      </c>
      <c r="C877" s="142">
        <v>8000000000</v>
      </c>
      <c r="D877" s="69">
        <v>91</v>
      </c>
      <c r="E877" s="69">
        <v>91</v>
      </c>
      <c r="F877" s="142">
        <v>7000000000</v>
      </c>
      <c r="G877" s="73"/>
    </row>
    <row r="878" spans="1:7">
      <c r="A878" s="69"/>
      <c r="C878" s="142">
        <v>17000000000</v>
      </c>
      <c r="D878" s="69">
        <v>182</v>
      </c>
      <c r="E878" s="69">
        <v>182</v>
      </c>
      <c r="F878" s="142">
        <v>20000000000</v>
      </c>
      <c r="G878" s="73"/>
    </row>
    <row r="879" spans="1:7">
      <c r="A879" s="69"/>
      <c r="C879" s="142">
        <v>45000000000</v>
      </c>
      <c r="D879" s="69">
        <v>364</v>
      </c>
      <c r="E879" s="69">
        <v>364</v>
      </c>
      <c r="F879" s="142">
        <v>28090500000</v>
      </c>
      <c r="G879" s="73"/>
    </row>
    <row r="880" spans="1:7">
      <c r="A880" s="69"/>
      <c r="C880" s="143">
        <f>SUM(C877:C879)</f>
        <v>70000000000</v>
      </c>
      <c r="D880" s="69"/>
      <c r="E880" s="69">
        <v>91</v>
      </c>
      <c r="F880" s="142">
        <v>3776100000</v>
      </c>
      <c r="G880" s="73"/>
    </row>
    <row r="881" spans="1:7">
      <c r="A881" s="69"/>
      <c r="C881" s="142"/>
      <c r="D881" s="69"/>
      <c r="E881" s="69">
        <v>182</v>
      </c>
      <c r="F881" s="142">
        <v>20000000000</v>
      </c>
      <c r="G881" s="73"/>
    </row>
    <row r="882" spans="1:7">
      <c r="A882" s="69">
        <v>689</v>
      </c>
      <c r="B882" s="74">
        <v>39351</v>
      </c>
      <c r="C882" s="142">
        <v>8000000000</v>
      </c>
      <c r="D882" s="69">
        <v>91</v>
      </c>
      <c r="E882" s="69">
        <v>364</v>
      </c>
      <c r="F882" s="142">
        <v>32000000000</v>
      </c>
      <c r="G882" s="73"/>
    </row>
    <row r="883" spans="1:7">
      <c r="A883" s="69"/>
      <c r="C883" s="142">
        <v>17000000000</v>
      </c>
      <c r="D883" s="69">
        <v>182</v>
      </c>
      <c r="E883" s="69">
        <v>91</v>
      </c>
      <c r="F883" s="73"/>
      <c r="G883" s="73"/>
    </row>
    <row r="884" spans="1:7">
      <c r="A884" s="69"/>
      <c r="C884" s="142">
        <v>45000000000</v>
      </c>
      <c r="D884" s="69">
        <v>364</v>
      </c>
      <c r="E884" s="69">
        <v>182</v>
      </c>
      <c r="F884" s="73"/>
      <c r="G884" s="73"/>
    </row>
    <row r="885" spans="1:7">
      <c r="A885" s="69"/>
      <c r="C885" s="143">
        <f>SUM(C882:C884)</f>
        <v>70000000000</v>
      </c>
      <c r="D885" s="69"/>
      <c r="E885" s="69">
        <v>364</v>
      </c>
      <c r="F885" s="73"/>
      <c r="G885" s="73"/>
    </row>
    <row r="886" spans="1:7">
      <c r="A886" s="69"/>
      <c r="C886" s="142"/>
      <c r="D886" s="69"/>
      <c r="E886" s="69"/>
      <c r="F886" s="142"/>
      <c r="G886" s="73"/>
    </row>
    <row r="887" spans="1:7">
      <c r="A887" s="69"/>
      <c r="B887" s="74" t="s">
        <v>147</v>
      </c>
      <c r="C887" s="145">
        <f>+C885+C880+C870</f>
        <v>148000000000</v>
      </c>
      <c r="D887" s="77"/>
      <c r="E887" s="77"/>
      <c r="F887" s="145">
        <f>SUM(F877:F884)</f>
        <v>110866600000</v>
      </c>
      <c r="G887" s="86">
        <f>C887-F887</f>
        <v>37133400000</v>
      </c>
    </row>
    <row r="888" spans="1:7">
      <c r="A888" s="69"/>
      <c r="C888" s="142"/>
      <c r="D888" s="69"/>
      <c r="E888" s="69"/>
      <c r="F888" s="142"/>
      <c r="G888" s="73"/>
    </row>
    <row r="889" spans="1:7">
      <c r="A889" s="69">
        <v>690</v>
      </c>
      <c r="B889" s="74">
        <v>39365</v>
      </c>
      <c r="C889" s="142">
        <v>8000000000</v>
      </c>
      <c r="D889" s="69">
        <v>91</v>
      </c>
      <c r="E889" s="69">
        <v>91</v>
      </c>
      <c r="F889" s="142">
        <v>0</v>
      </c>
      <c r="G889" s="73"/>
    </row>
    <row r="890" spans="1:7">
      <c r="A890" s="69"/>
      <c r="C890" s="142">
        <v>17000000000</v>
      </c>
      <c r="D890" s="69">
        <v>182</v>
      </c>
      <c r="E890" s="69">
        <v>182</v>
      </c>
      <c r="F890" s="142">
        <v>20000000000</v>
      </c>
      <c r="G890" s="73"/>
    </row>
    <row r="891" spans="1:7">
      <c r="A891" s="69"/>
      <c r="C891" s="142">
        <v>45000000000</v>
      </c>
      <c r="D891" s="69">
        <v>364</v>
      </c>
      <c r="E891" s="69">
        <v>364</v>
      </c>
      <c r="F891" s="142">
        <v>12000000000</v>
      </c>
      <c r="G891" s="73"/>
    </row>
    <row r="892" spans="1:7">
      <c r="A892" s="69"/>
      <c r="C892" s="143">
        <f>SUM(C889:C891)</f>
        <v>70000000000</v>
      </c>
      <c r="D892" s="69"/>
      <c r="E892" s="69">
        <v>91</v>
      </c>
      <c r="F892" s="142">
        <v>0</v>
      </c>
      <c r="G892" s="73"/>
    </row>
    <row r="893" spans="1:7">
      <c r="A893" s="73"/>
      <c r="C893" s="100"/>
      <c r="D893" s="73"/>
      <c r="E893" s="73">
        <v>182</v>
      </c>
      <c r="F893" s="142">
        <v>17865100000</v>
      </c>
      <c r="G893" s="73"/>
    </row>
    <row r="894" spans="1:7">
      <c r="A894" s="69">
        <v>691</v>
      </c>
      <c r="B894" s="74">
        <v>39379</v>
      </c>
      <c r="C894" s="142">
        <v>8000000000</v>
      </c>
      <c r="D894" s="69">
        <v>91</v>
      </c>
      <c r="E894" s="73">
        <v>364</v>
      </c>
      <c r="F894" s="142">
        <v>26000000000</v>
      </c>
      <c r="G894" s="73"/>
    </row>
    <row r="895" spans="1:7">
      <c r="A895" s="69"/>
      <c r="C895" s="142">
        <v>17000000000</v>
      </c>
      <c r="D895" s="69">
        <v>182</v>
      </c>
      <c r="E895" s="69">
        <v>91</v>
      </c>
      <c r="F895" s="58">
        <v>4602800000</v>
      </c>
      <c r="G895" s="73"/>
    </row>
    <row r="896" spans="1:7">
      <c r="A896" s="69"/>
      <c r="C896" s="142">
        <v>42290200000</v>
      </c>
      <c r="D896" s="69">
        <v>364</v>
      </c>
      <c r="E896" s="73">
        <v>182</v>
      </c>
      <c r="F896" s="28">
        <v>20000000000</v>
      </c>
      <c r="G896" s="73"/>
    </row>
    <row r="897" spans="1:7">
      <c r="A897" s="69"/>
      <c r="C897" s="143">
        <f>SUM(C894:C896)</f>
        <v>67290200000</v>
      </c>
      <c r="D897" s="73"/>
      <c r="E897" s="73">
        <v>364</v>
      </c>
      <c r="F897" s="28">
        <v>32000000000</v>
      </c>
      <c r="G897" s="73"/>
    </row>
    <row r="898" spans="1:7">
      <c r="A898" s="73"/>
      <c r="C898" s="100"/>
      <c r="D898" s="73"/>
      <c r="E898" s="73"/>
      <c r="F898" s="100"/>
      <c r="G898" s="73"/>
    </row>
    <row r="899" spans="1:7">
      <c r="A899" s="73"/>
      <c r="B899" s="74" t="s">
        <v>147</v>
      </c>
      <c r="C899" s="145">
        <f>+C897+C892+C882</f>
        <v>145290200000</v>
      </c>
      <c r="D899" s="77"/>
      <c r="E899" s="77"/>
      <c r="F899" s="145">
        <f>SUM(F889:F897)</f>
        <v>132467900000</v>
      </c>
      <c r="G899" s="86">
        <f>C899-F899</f>
        <v>12822300000</v>
      </c>
    </row>
    <row r="900" spans="1:7">
      <c r="A900" s="73"/>
      <c r="C900" s="100"/>
      <c r="D900" s="73"/>
      <c r="E900" s="73"/>
      <c r="F900" s="100"/>
      <c r="G900" s="73"/>
    </row>
    <row r="901" spans="1:7">
      <c r="A901" s="69">
        <v>692</v>
      </c>
      <c r="B901" s="151">
        <v>39393</v>
      </c>
      <c r="C901" s="142">
        <v>8000000000</v>
      </c>
      <c r="D901" s="69">
        <v>91</v>
      </c>
      <c r="E901" s="69">
        <v>91</v>
      </c>
      <c r="F901" s="142">
        <v>8000000000</v>
      </c>
      <c r="G901" s="73"/>
    </row>
    <row r="902" spans="1:7">
      <c r="A902" s="69"/>
      <c r="C902" s="142">
        <v>17000000000</v>
      </c>
      <c r="D902" s="69">
        <v>182</v>
      </c>
      <c r="E902" s="69">
        <v>182</v>
      </c>
      <c r="F902" s="142">
        <v>20000000000</v>
      </c>
      <c r="G902" s="73"/>
    </row>
    <row r="903" spans="1:7">
      <c r="A903" s="69"/>
      <c r="C903" s="142">
        <v>45000000000</v>
      </c>
      <c r="D903" s="69">
        <v>364</v>
      </c>
      <c r="E903" s="69">
        <v>364</v>
      </c>
      <c r="F903" s="142">
        <v>29198500000</v>
      </c>
      <c r="G903" s="73"/>
    </row>
    <row r="904" spans="1:7">
      <c r="A904" s="69"/>
      <c r="C904" s="143">
        <f>SUM(C901:C903)</f>
        <v>70000000000</v>
      </c>
      <c r="D904" s="73"/>
      <c r="E904" s="69">
        <v>91</v>
      </c>
      <c r="F904" s="142">
        <v>8000000000</v>
      </c>
      <c r="G904" s="73"/>
    </row>
    <row r="905" spans="1:7">
      <c r="A905" s="69"/>
      <c r="C905" s="142"/>
      <c r="D905" s="69"/>
      <c r="E905" s="69">
        <v>364</v>
      </c>
      <c r="F905" s="142">
        <v>30000000000</v>
      </c>
      <c r="G905" s="73"/>
    </row>
    <row r="906" spans="1:7">
      <c r="A906" s="69"/>
      <c r="C906" s="142"/>
      <c r="D906" s="69"/>
      <c r="E906" s="69"/>
      <c r="F906" s="142"/>
      <c r="G906" s="73"/>
    </row>
    <row r="907" spans="1:7">
      <c r="A907" s="69"/>
      <c r="C907" s="142"/>
      <c r="D907" s="69"/>
      <c r="E907" s="69"/>
      <c r="F907" s="142"/>
      <c r="G907" s="73"/>
    </row>
    <row r="908" spans="1:7">
      <c r="A908" s="69"/>
      <c r="C908" s="142"/>
      <c r="D908" s="69"/>
      <c r="E908" s="69"/>
      <c r="F908" s="142"/>
      <c r="G908" s="73"/>
    </row>
    <row r="909" spans="1:7">
      <c r="A909" s="69"/>
      <c r="C909" s="142"/>
      <c r="D909" s="69"/>
      <c r="E909" s="69"/>
      <c r="F909" s="142"/>
      <c r="G909" s="73"/>
    </row>
    <row r="910" spans="1:7">
      <c r="A910" s="69"/>
      <c r="C910" s="142"/>
      <c r="D910" s="69"/>
      <c r="E910" s="69"/>
      <c r="F910" s="142"/>
      <c r="G910" s="73"/>
    </row>
    <row r="911" spans="1:7">
      <c r="A911" s="69"/>
      <c r="C911" s="142"/>
      <c r="D911" s="69"/>
      <c r="E911" s="69"/>
      <c r="F911" s="142"/>
      <c r="G911" s="73"/>
    </row>
    <row r="912" spans="1:7">
      <c r="A912" s="69"/>
      <c r="C912" s="142"/>
      <c r="D912" s="69"/>
      <c r="E912" s="69"/>
      <c r="F912" s="142"/>
      <c r="G912" s="73"/>
    </row>
    <row r="913" spans="1:7">
      <c r="A913" s="69"/>
      <c r="C913" s="142"/>
      <c r="D913" s="69"/>
      <c r="E913" s="69"/>
      <c r="F913" s="142"/>
      <c r="G913" s="73"/>
    </row>
    <row r="914" spans="1:7">
      <c r="A914" s="69"/>
      <c r="C914" s="142"/>
      <c r="D914" s="69"/>
      <c r="E914" s="69"/>
      <c r="F914" s="142"/>
      <c r="G914" s="73"/>
    </row>
    <row r="915" spans="1:7">
      <c r="A915" s="69"/>
      <c r="C915" s="142"/>
      <c r="D915" s="69"/>
      <c r="E915" s="69"/>
      <c r="F915" s="142"/>
      <c r="G915" s="73"/>
    </row>
    <row r="916" spans="1:7">
      <c r="A916" s="69"/>
      <c r="C916" s="142"/>
      <c r="D916" s="69"/>
      <c r="E916" s="69"/>
      <c r="F916" s="142"/>
      <c r="G916" s="73"/>
    </row>
    <row r="917" spans="1:7">
      <c r="A917" s="73"/>
      <c r="C917" s="100"/>
      <c r="D917" s="73"/>
      <c r="E917" s="73"/>
      <c r="F917" s="100"/>
      <c r="G917" s="73"/>
    </row>
    <row r="918" spans="1:7">
      <c r="A918" s="73"/>
      <c r="C918" s="100"/>
      <c r="D918" s="73"/>
      <c r="E918" s="73"/>
      <c r="F918" s="100"/>
      <c r="G918" s="73"/>
    </row>
    <row r="919" spans="1:7">
      <c r="A919" s="73"/>
      <c r="C919" s="100"/>
      <c r="D919" s="73"/>
      <c r="E919" s="73"/>
      <c r="F919" s="100"/>
      <c r="G919" s="73"/>
    </row>
    <row r="920" spans="1:7">
      <c r="A920" s="73"/>
      <c r="C920" s="100"/>
      <c r="D920" s="73"/>
      <c r="E920" s="73"/>
      <c r="F920" s="100"/>
      <c r="G920" s="73"/>
    </row>
    <row r="921" spans="1:7">
      <c r="A921" s="73"/>
      <c r="C921" s="100"/>
      <c r="D921" s="73"/>
      <c r="E921" s="73"/>
      <c r="F921" s="100"/>
      <c r="G921" s="73"/>
    </row>
    <row r="922" spans="1:7">
      <c r="A922" s="73"/>
      <c r="C922" s="100"/>
      <c r="D922" s="73"/>
      <c r="E922" s="73"/>
      <c r="F922" s="100"/>
      <c r="G922" s="73"/>
    </row>
    <row r="923" spans="1:7">
      <c r="A923" s="73"/>
      <c r="C923" s="100"/>
      <c r="D923" s="73"/>
      <c r="E923" s="73"/>
      <c r="F923" s="100"/>
      <c r="G923" s="73"/>
    </row>
    <row r="924" spans="1:7">
      <c r="A924" s="73"/>
      <c r="C924" s="100"/>
      <c r="D924" s="73"/>
      <c r="E924" s="73"/>
      <c r="F924" s="100"/>
      <c r="G924" s="73"/>
    </row>
    <row r="925" spans="1:7">
      <c r="A925" s="73"/>
      <c r="C925" s="100"/>
      <c r="D925" s="73"/>
      <c r="E925" s="73"/>
      <c r="F925" s="100"/>
      <c r="G925" s="73"/>
    </row>
    <row r="926" spans="1:7">
      <c r="A926" s="73"/>
      <c r="C926" s="100"/>
      <c r="D926" s="73"/>
      <c r="E926" s="73"/>
      <c r="F926" s="100"/>
      <c r="G926" s="73"/>
    </row>
    <row r="927" spans="1:7">
      <c r="A927" s="73"/>
      <c r="C927" s="100"/>
      <c r="D927" s="73"/>
      <c r="E927" s="73"/>
      <c r="F927" s="100"/>
      <c r="G927" s="73"/>
    </row>
    <row r="928" spans="1:7">
      <c r="A928" s="73"/>
      <c r="C928" s="100"/>
      <c r="D928" s="73"/>
      <c r="E928" s="73"/>
      <c r="F928" s="100"/>
      <c r="G928" s="73"/>
    </row>
    <row r="929" spans="1:7">
      <c r="A929" s="73"/>
      <c r="C929" s="100"/>
      <c r="D929" s="73"/>
      <c r="E929" s="73"/>
      <c r="F929" s="100"/>
      <c r="G929" s="73"/>
    </row>
    <row r="930" spans="1:7">
      <c r="A930" s="73"/>
      <c r="C930" s="100"/>
      <c r="D930" s="73"/>
      <c r="E930" s="73"/>
      <c r="F930" s="100"/>
      <c r="G930" s="73"/>
    </row>
    <row r="931" spans="1:7">
      <c r="A931" s="73"/>
      <c r="C931" s="100"/>
      <c r="D931" s="73"/>
      <c r="E931" s="73"/>
      <c r="F931" s="100"/>
      <c r="G931" s="73"/>
    </row>
    <row r="932" spans="1:7">
      <c r="A932" s="73"/>
      <c r="C932" s="100"/>
      <c r="D932" s="73"/>
      <c r="E932" s="73"/>
      <c r="F932" s="100"/>
      <c r="G932" s="73"/>
    </row>
    <row r="933" spans="1:7">
      <c r="A933" s="73"/>
      <c r="C933" s="100"/>
      <c r="D933" s="73"/>
      <c r="E933" s="73"/>
      <c r="F933" s="100"/>
      <c r="G933" s="73"/>
    </row>
    <row r="934" spans="1:7">
      <c r="A934" s="73"/>
      <c r="C934" s="100"/>
      <c r="D934" s="73"/>
      <c r="E934" s="73"/>
      <c r="F934" s="100"/>
      <c r="G934" s="73"/>
    </row>
    <row r="935" spans="1:7">
      <c r="A935" s="73"/>
      <c r="C935" s="100"/>
      <c r="D935" s="73"/>
      <c r="E935" s="73"/>
      <c r="F935" s="100"/>
      <c r="G935" s="73"/>
    </row>
    <row r="936" spans="1:7">
      <c r="A936" s="69"/>
      <c r="C936" s="143"/>
      <c r="D936" s="69"/>
      <c r="E936" s="69"/>
      <c r="F936" s="142"/>
      <c r="G936" s="73"/>
    </row>
    <row r="937" spans="1:7">
      <c r="A937" s="69"/>
      <c r="C937" s="142"/>
      <c r="D937" s="69"/>
      <c r="E937" s="69"/>
      <c r="F937" s="142"/>
      <c r="G937" s="73"/>
    </row>
    <row r="938" spans="1:7">
      <c r="A938" s="69"/>
      <c r="C938" s="142"/>
      <c r="D938" s="69"/>
      <c r="E938" s="69"/>
      <c r="F938" s="142"/>
      <c r="G938" s="73"/>
    </row>
    <row r="939" spans="1:7">
      <c r="A939" s="69"/>
      <c r="C939" s="142"/>
      <c r="D939" s="69"/>
      <c r="E939" s="69"/>
      <c r="F939" s="142"/>
      <c r="G939" s="73"/>
    </row>
    <row r="940" spans="1:7">
      <c r="A940" s="69" t="s">
        <v>98</v>
      </c>
      <c r="C940" s="142"/>
      <c r="D940" s="69"/>
      <c r="E940" s="69"/>
      <c r="F940" s="147"/>
      <c r="G940" s="73"/>
    </row>
    <row r="941" spans="1:7" ht="19">
      <c r="A941" s="69" t="s">
        <v>152</v>
      </c>
      <c r="C941" s="142"/>
      <c r="D941" s="69"/>
      <c r="E941" s="69"/>
      <c r="F941" s="147"/>
      <c r="G941" s="73"/>
    </row>
    <row r="942" spans="1:7">
      <c r="A942" s="69" t="s">
        <v>101</v>
      </c>
      <c r="C942" s="142"/>
      <c r="D942" s="69"/>
      <c r="E942" s="69"/>
      <c r="F942" s="147"/>
      <c r="G942" s="73"/>
    </row>
    <row r="943" spans="1:7">
      <c r="A943" s="69"/>
      <c r="C943" s="142"/>
      <c r="D943" s="69"/>
      <c r="E943" s="69"/>
      <c r="F943" s="142"/>
      <c r="G943" s="73"/>
    </row>
    <row r="944" spans="1:7">
      <c r="A944" s="69"/>
      <c r="C944" s="142"/>
      <c r="D944" s="69"/>
      <c r="E944" s="69"/>
      <c r="F944" s="142"/>
      <c r="G944" s="73"/>
    </row>
    <row r="945" spans="1:7">
      <c r="A945" s="69"/>
      <c r="C945" s="142"/>
      <c r="D945" s="69"/>
      <c r="E945" s="69"/>
      <c r="F945" s="142"/>
      <c r="G945" s="73"/>
    </row>
    <row r="946" spans="1:7">
      <c r="A946" s="69"/>
      <c r="C946" s="142"/>
      <c r="D946" s="69"/>
      <c r="E946" s="69"/>
      <c r="F946" s="142"/>
      <c r="G946" s="73"/>
    </row>
    <row r="947" spans="1:7">
      <c r="A947" s="69"/>
      <c r="C947" s="142"/>
      <c r="D947" s="69"/>
      <c r="E947" s="69"/>
      <c r="F947" s="142"/>
      <c r="G947" s="73"/>
    </row>
    <row r="948" spans="1:7">
      <c r="A948" s="69"/>
      <c r="C948" s="142"/>
      <c r="D948" s="69"/>
      <c r="E948" s="69"/>
      <c r="F948" s="142"/>
      <c r="G948" s="73"/>
    </row>
    <row r="949" spans="1:7">
      <c r="A949" s="69"/>
      <c r="C949" s="142"/>
      <c r="D949" s="69"/>
      <c r="E949" s="69"/>
      <c r="F949" s="142"/>
      <c r="G949" s="73"/>
    </row>
    <row r="950" spans="1:7">
      <c r="A950" s="69"/>
      <c r="C950" s="142"/>
      <c r="D950" s="69"/>
      <c r="E950" s="69"/>
      <c r="F950" s="142"/>
      <c r="G950" s="73"/>
    </row>
    <row r="951" spans="1:7">
      <c r="A951" s="69"/>
      <c r="C951" s="142"/>
      <c r="D951" s="69"/>
      <c r="E951" s="69"/>
      <c r="F951" s="142"/>
      <c r="G951" s="73"/>
    </row>
    <row r="952" spans="1:7">
      <c r="A952" s="69"/>
      <c r="C952" s="142"/>
      <c r="D952" s="69"/>
      <c r="E952" s="69"/>
      <c r="F952" s="142"/>
      <c r="G952" s="73"/>
    </row>
    <row r="953" spans="1:7">
      <c r="A953" s="69"/>
      <c r="C953" s="142"/>
      <c r="D953" s="69"/>
      <c r="E953" s="69"/>
      <c r="F953" s="142"/>
      <c r="G953" s="73"/>
    </row>
    <row r="954" spans="1:7">
      <c r="A954" s="69"/>
      <c r="C954" s="142"/>
      <c r="D954" s="69"/>
      <c r="E954" s="69"/>
      <c r="F954" s="142"/>
      <c r="G954" s="73"/>
    </row>
    <row r="955" spans="1:7">
      <c r="A955" s="69"/>
      <c r="C955" s="142"/>
      <c r="D955" s="69"/>
      <c r="E955" s="69"/>
      <c r="F955" s="142"/>
      <c r="G955" s="73"/>
    </row>
    <row r="956" spans="1:7">
      <c r="A956" s="69"/>
      <c r="C956" s="142"/>
      <c r="D956" s="69"/>
      <c r="E956" s="69"/>
      <c r="F956" s="142"/>
      <c r="G956" s="73"/>
    </row>
    <row r="957" spans="1:7">
      <c r="A957" s="69"/>
      <c r="C957" s="142"/>
      <c r="D957" s="69"/>
      <c r="E957" s="69"/>
      <c r="F957" s="142"/>
      <c r="G957" s="73"/>
    </row>
    <row r="958" spans="1:7">
      <c r="A958" s="69"/>
      <c r="C958" s="142"/>
      <c r="D958" s="69"/>
      <c r="E958" s="69"/>
      <c r="F958" s="142"/>
      <c r="G958" s="73"/>
    </row>
    <row r="959" spans="1:7">
      <c r="A959" s="69"/>
      <c r="C959" s="142"/>
      <c r="D959" s="69"/>
      <c r="E959" s="69"/>
      <c r="F959" s="142"/>
      <c r="G959" s="73"/>
    </row>
    <row r="960" spans="1:7">
      <c r="A960" s="69"/>
      <c r="C960" s="142"/>
      <c r="D960" s="69"/>
      <c r="E960" s="69"/>
      <c r="F960" s="142"/>
      <c r="G960" s="73"/>
    </row>
    <row r="961" spans="1:7">
      <c r="A961" s="73"/>
      <c r="C961" s="100"/>
      <c r="D961" s="73"/>
      <c r="E961" s="73"/>
      <c r="F961" s="100"/>
      <c r="G961" s="73"/>
    </row>
    <row r="962" spans="1:7">
      <c r="A962" s="73"/>
      <c r="C962" s="100"/>
      <c r="D962" s="73"/>
      <c r="E962" s="73"/>
      <c r="F962" s="100"/>
      <c r="G962" s="73"/>
    </row>
    <row r="963" spans="1:7">
      <c r="A963" s="73"/>
      <c r="C963" s="100"/>
      <c r="D963" s="73"/>
      <c r="E963" s="73"/>
      <c r="F963" s="100"/>
      <c r="G963" s="73"/>
    </row>
    <row r="964" spans="1:7">
      <c r="A964" s="73"/>
      <c r="C964" s="100"/>
      <c r="D964" s="73"/>
      <c r="E964" s="73"/>
      <c r="F964" s="100"/>
      <c r="G964" s="73"/>
    </row>
    <row r="965" spans="1:7">
      <c r="A965" s="73"/>
      <c r="C965" s="100"/>
      <c r="D965" s="73"/>
      <c r="E965" s="73"/>
      <c r="F965" s="100"/>
      <c r="G965" s="73"/>
    </row>
    <row r="966" spans="1:7">
      <c r="A966" s="73"/>
      <c r="C966" s="100"/>
      <c r="D966" s="73"/>
      <c r="E966" s="73"/>
      <c r="F966" s="100"/>
      <c r="G966" s="73"/>
    </row>
    <row r="967" spans="1:7">
      <c r="A967" s="73"/>
      <c r="C967" s="100"/>
      <c r="D967" s="73"/>
      <c r="E967" s="73"/>
      <c r="F967" s="100"/>
      <c r="G967" s="73"/>
    </row>
    <row r="968" spans="1:7">
      <c r="A968" s="73"/>
      <c r="C968" s="100"/>
      <c r="D968" s="73"/>
      <c r="E968" s="73"/>
      <c r="F968" s="100"/>
      <c r="G968" s="73"/>
    </row>
    <row r="969" spans="1:7">
      <c r="A969" s="73"/>
      <c r="C969" s="100"/>
      <c r="D969" s="73"/>
      <c r="E969" s="73"/>
      <c r="F969" s="100"/>
      <c r="G969" s="73"/>
    </row>
    <row r="970" spans="1:7">
      <c r="A970" s="73"/>
      <c r="C970" s="100"/>
      <c r="D970" s="73"/>
      <c r="E970" s="73"/>
      <c r="F970" s="100"/>
      <c r="G970" s="73"/>
    </row>
    <row r="971" spans="1:7">
      <c r="A971" s="73"/>
      <c r="C971" s="100"/>
      <c r="D971" s="73"/>
      <c r="E971" s="73"/>
      <c r="F971" s="100"/>
      <c r="G971" s="73"/>
    </row>
    <row r="972" spans="1:7">
      <c r="A972" s="73"/>
      <c r="C972" s="100"/>
      <c r="D972" s="73"/>
      <c r="E972" s="73"/>
      <c r="F972" s="100"/>
      <c r="G972" s="73"/>
    </row>
    <row r="973" spans="1:7">
      <c r="A973" s="73"/>
      <c r="C973" s="100"/>
      <c r="D973" s="73"/>
      <c r="E973" s="73"/>
      <c r="F973" s="100"/>
      <c r="G973" s="73"/>
    </row>
    <row r="974" spans="1:7">
      <c r="A974" s="73"/>
      <c r="C974" s="100"/>
      <c r="D974" s="73"/>
      <c r="E974" s="73"/>
      <c r="F974" s="100"/>
      <c r="G974" s="73"/>
    </row>
    <row r="975" spans="1:7">
      <c r="A975" s="73"/>
      <c r="C975" s="100"/>
      <c r="D975" s="73"/>
      <c r="E975" s="73"/>
      <c r="F975" s="100"/>
      <c r="G975" s="73"/>
    </row>
    <row r="976" spans="1:7">
      <c r="A976" s="73"/>
      <c r="C976" s="100"/>
      <c r="D976" s="73"/>
      <c r="E976" s="73"/>
      <c r="F976" s="100"/>
      <c r="G976" s="73"/>
    </row>
    <row r="977" spans="1:7">
      <c r="A977" s="73"/>
      <c r="C977" s="100"/>
      <c r="D977" s="73"/>
      <c r="E977" s="73"/>
      <c r="F977" s="100"/>
      <c r="G977" s="73"/>
    </row>
    <row r="978" spans="1:7">
      <c r="A978" s="73"/>
      <c r="C978" s="100"/>
      <c r="D978" s="73"/>
      <c r="E978" s="73"/>
      <c r="F978" s="100"/>
      <c r="G978" s="73"/>
    </row>
    <row r="979" spans="1:7">
      <c r="A979" s="73"/>
      <c r="C979" s="100"/>
      <c r="D979" s="73"/>
      <c r="E979" s="73"/>
      <c r="F979" s="100"/>
      <c r="G979" s="73"/>
    </row>
  </sheetData>
  <phoneticPr fontId="0" type="noConversion"/>
  <pageMargins left="0.75" right="0.75" top="1" bottom="1" header="0.5" footer="0.5"/>
  <pageSetup scale="61" orientation="portrait" r:id="rId1"/>
  <headerFooter alignWithMargins="0"/>
  <rowBreaks count="6" manualBreakCount="6">
    <brk id="59" max="6" man="1"/>
    <brk id="107" max="6" man="1"/>
    <brk id="162" max="6" man="1"/>
    <brk id="215" max="6" man="1"/>
    <brk id="274" max="6" man="1"/>
    <brk id="338" max="6"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codeName="Sheet2">
    <tabColor rgb="FFFF0000"/>
  </sheetPr>
  <dimension ref="A2:CB3217"/>
  <sheetViews>
    <sheetView defaultGridColor="0" colorId="22" zoomScale="70" zoomScaleNormal="70" workbookViewId="0">
      <pane xSplit="2" ySplit="8" topLeftCell="C2255" activePane="bottomRight" state="frozenSplit"/>
      <selection pane="topRight" activeCell="C1" sqref="C1"/>
      <selection pane="bottomLeft" activeCell="A9" sqref="A9"/>
      <selection pane="bottomRight" activeCell="G2288" sqref="G2288"/>
    </sheetView>
  </sheetViews>
  <sheetFormatPr baseColWidth="10" defaultColWidth="9.85546875" defaultRowHeight="16"/>
  <cols>
    <col min="1" max="1" width="9.85546875" customWidth="1"/>
    <col min="2" max="2" width="16.85546875" customWidth="1"/>
    <col min="3" max="3" width="6.140625" customWidth="1"/>
    <col min="4" max="4" width="22.140625" style="28" customWidth="1"/>
    <col min="5" max="5" width="17.5703125" style="28" customWidth="1"/>
    <col min="6" max="6" width="18.140625" style="58" customWidth="1"/>
    <col min="7" max="7" width="22.5703125" style="58" customWidth="1"/>
    <col min="8" max="8" width="19.5703125" style="58" customWidth="1"/>
    <col min="9" max="9" width="16.85546875" style="58" customWidth="1"/>
    <col min="10" max="11" width="9.85546875" customWidth="1"/>
    <col min="12" max="14" width="9.85546875" hidden="1" customWidth="1"/>
    <col min="15" max="15" width="10" customWidth="1"/>
    <col min="16" max="17" width="9.85546875" customWidth="1"/>
    <col min="18" max="18" width="11.140625" bestFit="1" customWidth="1"/>
    <col min="19" max="19" width="19.140625" customWidth="1"/>
    <col min="20" max="43" width="9.85546875" customWidth="1"/>
  </cols>
  <sheetData>
    <row r="2" spans="1:20">
      <c r="A2" s="1" t="s">
        <v>0</v>
      </c>
      <c r="B2" s="1"/>
      <c r="C2" s="1"/>
      <c r="D2" s="133"/>
      <c r="E2" s="133"/>
      <c r="F2" s="89"/>
      <c r="G2" s="89"/>
      <c r="H2" s="89"/>
      <c r="I2" s="89"/>
      <c r="J2" s="1"/>
      <c r="K2" s="1"/>
      <c r="L2" s="1"/>
      <c r="M2" s="1"/>
      <c r="N2" s="1"/>
      <c r="O2" s="1"/>
      <c r="P2" s="1"/>
      <c r="Q2" s="2"/>
      <c r="R2" s="2"/>
      <c r="S2" s="2"/>
      <c r="T2" s="2"/>
    </row>
    <row r="3" spans="1:20">
      <c r="A3" s="1" t="s">
        <v>1</v>
      </c>
      <c r="B3" s="1"/>
      <c r="C3" s="1"/>
      <c r="D3" s="133"/>
      <c r="E3" s="133"/>
      <c r="F3" s="89"/>
      <c r="G3" s="89"/>
      <c r="H3" s="89"/>
      <c r="I3" s="89"/>
      <c r="J3" s="1"/>
      <c r="K3" s="1"/>
      <c r="L3" s="1"/>
      <c r="M3" s="1"/>
      <c r="N3" s="1"/>
      <c r="O3" s="1"/>
      <c r="P3" s="1"/>
      <c r="Q3" s="2"/>
      <c r="R3" s="2"/>
      <c r="S3" s="2"/>
      <c r="T3" s="2"/>
    </row>
    <row r="4" spans="1:20">
      <c r="A4" s="26" t="s">
        <v>2</v>
      </c>
      <c r="B4" s="26" t="s">
        <v>2</v>
      </c>
      <c r="C4" s="1"/>
      <c r="D4" s="134" t="s">
        <v>2</v>
      </c>
      <c r="E4" s="134" t="s">
        <v>2</v>
      </c>
      <c r="F4" s="90" t="s">
        <v>2</v>
      </c>
      <c r="G4" s="90" t="s">
        <v>2</v>
      </c>
      <c r="H4" s="90" t="s">
        <v>2</v>
      </c>
      <c r="I4" s="90" t="s">
        <v>2</v>
      </c>
      <c r="J4" s="26" t="s">
        <v>2</v>
      </c>
      <c r="K4" s="26" t="s">
        <v>2</v>
      </c>
      <c r="L4" s="26" t="s">
        <v>2</v>
      </c>
      <c r="M4" s="26" t="s">
        <v>2</v>
      </c>
      <c r="N4" s="26" t="s">
        <v>2</v>
      </c>
      <c r="O4" s="26" t="s">
        <v>2</v>
      </c>
      <c r="P4" s="26" t="s">
        <v>2</v>
      </c>
      <c r="Q4" s="26" t="s">
        <v>2</v>
      </c>
      <c r="R4" s="2"/>
      <c r="S4" s="2"/>
      <c r="T4" s="2"/>
    </row>
    <row r="5" spans="1:20">
      <c r="A5" s="3" t="s">
        <v>3</v>
      </c>
      <c r="B5" s="1" t="s">
        <v>4</v>
      </c>
      <c r="C5" s="1"/>
      <c r="D5" s="133" t="s">
        <v>5</v>
      </c>
      <c r="E5" s="133" t="s">
        <v>6</v>
      </c>
      <c r="F5" s="89" t="s">
        <v>7</v>
      </c>
      <c r="G5" s="89" t="s">
        <v>8</v>
      </c>
      <c r="H5" s="89" t="s">
        <v>9</v>
      </c>
      <c r="I5" s="89" t="s">
        <v>10</v>
      </c>
      <c r="J5" s="1" t="s">
        <v>11</v>
      </c>
      <c r="K5" s="1" t="s">
        <v>12</v>
      </c>
      <c r="L5" s="1" t="s">
        <v>13</v>
      </c>
      <c r="M5" s="1" t="s">
        <v>14</v>
      </c>
      <c r="N5" s="3" t="s">
        <v>15</v>
      </c>
      <c r="O5" s="1" t="s">
        <v>16</v>
      </c>
      <c r="P5" s="1" t="s">
        <v>17</v>
      </c>
      <c r="Q5" s="4" t="s">
        <v>18</v>
      </c>
      <c r="R5" s="2"/>
      <c r="S5" s="2"/>
      <c r="T5" s="2"/>
    </row>
    <row r="6" spans="1:20">
      <c r="A6" s="3" t="s">
        <v>19</v>
      </c>
      <c r="B6" s="1"/>
      <c r="C6" s="1"/>
      <c r="D6" s="135" t="s">
        <v>20</v>
      </c>
      <c r="E6" s="133" t="s">
        <v>21</v>
      </c>
      <c r="F6" s="89" t="s">
        <v>22</v>
      </c>
      <c r="G6" s="91" t="s">
        <v>23</v>
      </c>
      <c r="H6" s="89"/>
      <c r="I6" s="89"/>
      <c r="J6" s="1"/>
      <c r="K6" s="1"/>
      <c r="L6" s="1" t="s">
        <v>24</v>
      </c>
      <c r="M6" s="3" t="s">
        <v>25</v>
      </c>
      <c r="N6" s="3" t="s">
        <v>25</v>
      </c>
      <c r="O6" s="1" t="s">
        <v>17</v>
      </c>
      <c r="P6" s="1" t="s">
        <v>26</v>
      </c>
      <c r="Q6" s="4" t="s">
        <v>27</v>
      </c>
      <c r="R6" s="2"/>
      <c r="S6" s="2"/>
      <c r="T6" s="2"/>
    </row>
    <row r="7" spans="1:20">
      <c r="A7" s="1"/>
      <c r="B7" s="1"/>
      <c r="C7" s="1"/>
      <c r="D7" s="135" t="s">
        <v>28</v>
      </c>
      <c r="E7" s="133" t="s">
        <v>29</v>
      </c>
      <c r="F7" s="89"/>
      <c r="G7" s="89"/>
      <c r="H7" s="89"/>
      <c r="I7" s="89"/>
      <c r="J7" s="1"/>
      <c r="K7" s="1"/>
      <c r="L7" s="1"/>
      <c r="M7" s="3" t="s">
        <v>30</v>
      </c>
      <c r="N7" s="3" t="s">
        <v>30</v>
      </c>
      <c r="O7" s="1" t="s">
        <v>31</v>
      </c>
      <c r="P7" s="3" t="s">
        <v>25</v>
      </c>
      <c r="Q7" s="4"/>
      <c r="R7" s="2"/>
      <c r="S7" s="2"/>
      <c r="T7" s="2"/>
    </row>
    <row r="8" spans="1:20">
      <c r="A8" s="1"/>
      <c r="B8" s="3" t="s">
        <v>32</v>
      </c>
      <c r="C8" s="1"/>
      <c r="D8" s="135" t="s">
        <v>33</v>
      </c>
      <c r="E8" s="135" t="s">
        <v>34</v>
      </c>
      <c r="F8" s="89"/>
      <c r="G8" s="91" t="s">
        <v>35</v>
      </c>
      <c r="H8" s="91" t="s">
        <v>36</v>
      </c>
      <c r="I8" s="91" t="s">
        <v>37</v>
      </c>
      <c r="J8" s="3" t="s">
        <v>38</v>
      </c>
      <c r="K8" s="3" t="s">
        <v>39</v>
      </c>
      <c r="L8" s="3" t="s">
        <v>40</v>
      </c>
      <c r="M8" s="3" t="s">
        <v>41</v>
      </c>
      <c r="N8" s="3" t="s">
        <v>42</v>
      </c>
      <c r="O8" s="3" t="s">
        <v>43</v>
      </c>
      <c r="P8" s="3" t="s">
        <v>44</v>
      </c>
      <c r="Q8" s="2"/>
      <c r="R8" s="2"/>
      <c r="S8" s="2"/>
      <c r="T8" s="2"/>
    </row>
    <row r="9" spans="1:20">
      <c r="A9" s="26" t="s">
        <v>2</v>
      </c>
      <c r="B9" s="26" t="s">
        <v>2</v>
      </c>
      <c r="C9" s="1" t="s">
        <v>45</v>
      </c>
      <c r="D9" s="134" t="s">
        <v>2</v>
      </c>
      <c r="E9" s="134" t="s">
        <v>2</v>
      </c>
      <c r="F9" s="90" t="s">
        <v>2</v>
      </c>
      <c r="G9" s="90" t="s">
        <v>2</v>
      </c>
      <c r="H9" s="90" t="s">
        <v>2</v>
      </c>
      <c r="I9" s="90" t="s">
        <v>2</v>
      </c>
      <c r="J9" s="26" t="s">
        <v>2</v>
      </c>
      <c r="K9" s="26" t="s">
        <v>2</v>
      </c>
      <c r="L9" s="26" t="s">
        <v>2</v>
      </c>
      <c r="M9" s="26" t="s">
        <v>2</v>
      </c>
      <c r="N9" s="26" t="s">
        <v>2</v>
      </c>
      <c r="O9" s="26" t="s">
        <v>2</v>
      </c>
      <c r="P9" s="26" t="s">
        <v>2</v>
      </c>
      <c r="Q9" s="26" t="s">
        <v>2</v>
      </c>
      <c r="R9" s="2"/>
      <c r="S9" s="2"/>
      <c r="T9" s="2"/>
    </row>
    <row r="11" spans="1:20">
      <c r="A11" s="4">
        <v>469</v>
      </c>
      <c r="B11" s="5">
        <v>37076</v>
      </c>
      <c r="C11" s="2"/>
      <c r="D11" s="52">
        <v>1500000000</v>
      </c>
      <c r="E11" s="52">
        <v>2402100000</v>
      </c>
      <c r="F11" s="92">
        <f>E11-D11</f>
        <v>902100000</v>
      </c>
      <c r="G11" s="92">
        <v>1500000000</v>
      </c>
      <c r="H11" s="92">
        <v>1473850685</v>
      </c>
      <c r="I11" s="92">
        <f>G11-H11</f>
        <v>26149315</v>
      </c>
      <c r="J11" s="5">
        <f>B11+K11</f>
        <v>37167</v>
      </c>
      <c r="K11" s="4">
        <v>91</v>
      </c>
      <c r="L11" s="7"/>
      <c r="M11" s="2"/>
      <c r="N11" s="8">
        <v>4.4119999999999999</v>
      </c>
      <c r="O11" s="9">
        <f>H11/G11*100</f>
        <v>98.256712333333326</v>
      </c>
      <c r="P11" s="9">
        <f>(100-O11)/100*(365/91)*100</f>
        <v>6.9923076739927037</v>
      </c>
      <c r="Q11" s="10">
        <f>((100-O11)/O11*(365/91))*100</f>
        <v>7.1163664119673413</v>
      </c>
      <c r="R11" s="2"/>
      <c r="S11" s="2"/>
      <c r="T11" s="2"/>
    </row>
    <row r="12" spans="1:20">
      <c r="A12" s="4"/>
      <c r="B12" s="5"/>
      <c r="C12" s="2"/>
      <c r="D12" s="52">
        <v>1500000000</v>
      </c>
      <c r="E12" s="52">
        <v>2670000000</v>
      </c>
      <c r="F12" s="92">
        <f>E12-D12</f>
        <v>1170000000</v>
      </c>
      <c r="G12" s="92">
        <v>1500000000</v>
      </c>
      <c r="H12" s="92">
        <v>1440153500</v>
      </c>
      <c r="I12" s="92">
        <f>G12-H12</f>
        <v>59846500</v>
      </c>
      <c r="J12" s="5">
        <f>B11+K12+1</f>
        <v>37259</v>
      </c>
      <c r="K12" s="4">
        <v>182</v>
      </c>
      <c r="L12" s="7"/>
      <c r="M12" s="2"/>
      <c r="N12" s="8">
        <v>7.6210000000000004</v>
      </c>
      <c r="O12" s="9">
        <f>H12/G12*100</f>
        <v>96.010233333333332</v>
      </c>
      <c r="P12" s="9">
        <f>(100-O12)/100*(365/182)*100</f>
        <v>8.0014551282051301</v>
      </c>
      <c r="Q12" s="10">
        <f>((100-O12)/O12*(365/182))*100</f>
        <v>8.333960714818037</v>
      </c>
      <c r="R12" s="2"/>
      <c r="S12" s="2"/>
      <c r="T12" s="2"/>
    </row>
    <row r="13" spans="1:20">
      <c r="A13" s="4"/>
      <c r="B13" s="5"/>
      <c r="C13" s="2"/>
      <c r="D13" s="52">
        <v>4000000000</v>
      </c>
      <c r="E13" s="52">
        <v>5477000000</v>
      </c>
      <c r="F13" s="92">
        <f>E13-D13</f>
        <v>1477000000</v>
      </c>
      <c r="G13" s="92">
        <v>4000000000</v>
      </c>
      <c r="H13" s="92">
        <v>3698699840</v>
      </c>
      <c r="I13" s="92">
        <f>G13-H13</f>
        <v>301300160</v>
      </c>
      <c r="J13" s="5">
        <f>B11+K13+1</f>
        <v>37350</v>
      </c>
      <c r="K13" s="4">
        <v>273</v>
      </c>
      <c r="L13" s="7"/>
      <c r="M13" s="2"/>
      <c r="N13" s="8">
        <v>9.4260000000000002</v>
      </c>
      <c r="O13" s="9">
        <f>H13/G13*100</f>
        <v>92.467496000000011</v>
      </c>
      <c r="P13" s="9">
        <f>(100-O13)/100*(365/273)*100</f>
        <v>10.070930256410241</v>
      </c>
      <c r="Q13" s="10">
        <f>((100-O13)/O13*(365/273))*100</f>
        <v>10.891319319829144</v>
      </c>
      <c r="R13" s="2"/>
      <c r="S13" s="2"/>
      <c r="T13" s="2"/>
    </row>
    <row r="14" spans="1:20">
      <c r="A14" s="4"/>
      <c r="B14" s="5"/>
      <c r="C14" s="2"/>
      <c r="D14" s="52">
        <v>5000000000</v>
      </c>
      <c r="E14" s="52">
        <v>6412000000</v>
      </c>
      <c r="F14" s="92">
        <f>E14-D14</f>
        <v>1412000000</v>
      </c>
      <c r="G14" s="92">
        <v>5000000000</v>
      </c>
      <c r="H14" s="92">
        <v>4459772680</v>
      </c>
      <c r="I14" s="92">
        <f>G14-H14</f>
        <v>540227320</v>
      </c>
      <c r="J14" s="5">
        <f>B11+K14+1</f>
        <v>37441</v>
      </c>
      <c r="K14" s="4">
        <v>364</v>
      </c>
      <c r="L14" s="29"/>
      <c r="M14" s="2"/>
      <c r="N14" s="8">
        <v>10.122999999999999</v>
      </c>
      <c r="O14" s="9">
        <f>H14/G14*100</f>
        <v>89.195453599999993</v>
      </c>
      <c r="P14" s="9">
        <f>(100-O14)/100*(365/364)*100</f>
        <v>10.834229219780225</v>
      </c>
      <c r="Q14" s="10">
        <f>((100-O14)/O14*(365/364))*100</f>
        <v>12.146615979292724</v>
      </c>
      <c r="R14" s="2"/>
      <c r="S14" s="2"/>
      <c r="T14" s="2"/>
    </row>
    <row r="15" spans="1:20">
      <c r="A15" s="4"/>
      <c r="B15" s="5"/>
      <c r="C15" s="2"/>
      <c r="D15" s="51"/>
      <c r="E15" s="51"/>
      <c r="F15" s="31"/>
      <c r="G15" s="31"/>
      <c r="H15" s="31"/>
      <c r="I15" s="31"/>
      <c r="J15" s="2"/>
      <c r="K15" s="2"/>
      <c r="L15" s="29"/>
      <c r="M15" s="2"/>
      <c r="N15" s="2"/>
      <c r="O15" s="2"/>
      <c r="P15" s="2"/>
      <c r="Q15" s="2"/>
      <c r="R15" s="2"/>
      <c r="S15" s="2"/>
      <c r="T15" s="2"/>
    </row>
    <row r="16" spans="1:20">
      <c r="A16" s="4">
        <f>A11+1</f>
        <v>470</v>
      </c>
      <c r="B16" s="5">
        <f>B11+7</f>
        <v>37083</v>
      </c>
      <c r="C16" s="2"/>
      <c r="D16" s="52">
        <v>2000000000</v>
      </c>
      <c r="E16" s="52">
        <v>6763900000</v>
      </c>
      <c r="F16" s="92">
        <f>E16-D16</f>
        <v>4763900000</v>
      </c>
      <c r="G16" s="92">
        <v>2000000000</v>
      </c>
      <c r="H16" s="92">
        <v>1966357750</v>
      </c>
      <c r="I16" s="92">
        <f>G16-H16</f>
        <v>33642250</v>
      </c>
      <c r="J16" s="5">
        <f>B16+K16</f>
        <v>37174</v>
      </c>
      <c r="K16" s="4">
        <v>91</v>
      </c>
      <c r="L16" s="30"/>
      <c r="M16" s="4"/>
      <c r="N16" s="8">
        <v>6</v>
      </c>
      <c r="O16" s="9">
        <f>H16/G16*100</f>
        <v>98.317887499999998</v>
      </c>
      <c r="P16" s="9">
        <f>(100-O16)/100*(365/91)*100</f>
        <v>6.7469347527472623</v>
      </c>
      <c r="Q16" s="10">
        <f>((100-O16)/O16*(365/91))*100</f>
        <v>6.8623674941625064</v>
      </c>
      <c r="R16" s="4"/>
      <c r="S16" s="4"/>
      <c r="T16" s="4"/>
    </row>
    <row r="17" spans="1:20">
      <c r="A17" s="4"/>
      <c r="B17" s="5"/>
      <c r="C17" s="2"/>
      <c r="D17" s="52">
        <v>2000000000</v>
      </c>
      <c r="E17" s="52">
        <v>2030000000</v>
      </c>
      <c r="F17" s="92">
        <f>E17-D17</f>
        <v>30000000</v>
      </c>
      <c r="G17" s="92">
        <v>2000000000</v>
      </c>
      <c r="H17" s="92">
        <v>1895843600</v>
      </c>
      <c r="I17" s="92">
        <f>G17-H17</f>
        <v>104156400</v>
      </c>
      <c r="J17" s="5">
        <f>B16+K17+1</f>
        <v>37266</v>
      </c>
      <c r="K17" s="4">
        <v>182</v>
      </c>
      <c r="L17" s="4"/>
      <c r="M17" s="4"/>
      <c r="N17" s="8">
        <v>7.85</v>
      </c>
      <c r="O17" s="9">
        <f>H17/G17*100</f>
        <v>94.792180000000002</v>
      </c>
      <c r="P17" s="9">
        <f>(100-O17)/100*(365/182)*100</f>
        <v>10.444254395604393</v>
      </c>
      <c r="Q17" s="10">
        <f>((100-O17)/O17*(365/182))*100</f>
        <v>11.018054860226226</v>
      </c>
      <c r="R17" s="4"/>
      <c r="S17" s="4"/>
      <c r="T17" s="4"/>
    </row>
    <row r="18" spans="1:20">
      <c r="A18" s="4"/>
      <c r="B18" s="5"/>
      <c r="C18" s="2"/>
      <c r="D18" s="52">
        <v>5000000000</v>
      </c>
      <c r="E18" s="52">
        <v>5000000000</v>
      </c>
      <c r="F18" s="92">
        <f>E18-D18</f>
        <v>0</v>
      </c>
      <c r="G18" s="92">
        <v>5000000000</v>
      </c>
      <c r="H18" s="92">
        <v>4570702500</v>
      </c>
      <c r="I18" s="92">
        <f>G18-H18</f>
        <v>429297500</v>
      </c>
      <c r="J18" s="5">
        <f>B16+K18+1</f>
        <v>37357</v>
      </c>
      <c r="K18" s="4">
        <v>273</v>
      </c>
      <c r="L18" s="4"/>
      <c r="M18" s="4"/>
      <c r="N18" s="8">
        <v>10.629</v>
      </c>
      <c r="O18" s="9">
        <f>H18/G18*100</f>
        <v>91.414050000000003</v>
      </c>
      <c r="P18" s="9">
        <f>(100-O18)/100*(365/273)*100</f>
        <v>11.479383699633694</v>
      </c>
      <c r="Q18" s="10">
        <f>((100-O18)/O18*(365/273))*100</f>
        <v>12.557570416838216</v>
      </c>
      <c r="R18" s="4"/>
      <c r="S18" s="4"/>
      <c r="T18" s="4"/>
    </row>
    <row r="19" spans="1:20">
      <c r="A19" s="4"/>
      <c r="B19" s="5"/>
      <c r="C19" s="2"/>
      <c r="D19" s="52">
        <v>7000000000</v>
      </c>
      <c r="E19" s="52">
        <v>7000000000</v>
      </c>
      <c r="F19" s="92">
        <f>E19-D19</f>
        <v>0</v>
      </c>
      <c r="G19" s="92">
        <v>7000000000</v>
      </c>
      <c r="H19" s="92">
        <v>6220102016</v>
      </c>
      <c r="I19" s="92">
        <f>G19-H19</f>
        <v>779897984</v>
      </c>
      <c r="J19" s="5">
        <f>B16+K19+1</f>
        <v>37448</v>
      </c>
      <c r="K19" s="4">
        <v>364</v>
      </c>
      <c r="L19" s="4"/>
      <c r="M19" s="4"/>
      <c r="N19" s="8">
        <v>9.9160000000000004</v>
      </c>
      <c r="O19" s="9">
        <f>H19/G19*100</f>
        <v>88.858600228571433</v>
      </c>
      <c r="P19" s="9">
        <f>(100-O19)/100*(365/364)*100</f>
        <v>11.172008012558866</v>
      </c>
      <c r="Q19" s="10">
        <f>((100-O19)/O19*(365/364))*100</f>
        <v>12.572793161068315</v>
      </c>
      <c r="R19" s="4"/>
      <c r="S19" s="4"/>
      <c r="T19" s="4"/>
    </row>
    <row r="20" spans="1:20">
      <c r="A20" s="4"/>
      <c r="B20" s="5"/>
      <c r="C20" s="2"/>
      <c r="D20" s="52"/>
      <c r="E20" s="52"/>
      <c r="F20" s="92"/>
      <c r="G20" s="92"/>
      <c r="H20" s="92"/>
      <c r="I20" s="92"/>
      <c r="J20" s="4"/>
      <c r="K20" s="4"/>
      <c r="L20" s="4"/>
      <c r="M20" s="4"/>
      <c r="N20" s="4"/>
      <c r="O20" s="4"/>
      <c r="P20" s="4"/>
      <c r="Q20" s="4"/>
      <c r="R20" s="4"/>
      <c r="S20" s="4"/>
      <c r="T20" s="4"/>
    </row>
    <row r="21" spans="1:20">
      <c r="A21" s="4">
        <f>A16+1</f>
        <v>471</v>
      </c>
      <c r="B21" s="5">
        <f>B16+7</f>
        <v>37090</v>
      </c>
      <c r="C21" s="2"/>
      <c r="D21" s="52">
        <v>2000000000</v>
      </c>
      <c r="E21" s="52">
        <v>3562000000</v>
      </c>
      <c r="F21" s="92">
        <f>E21-D21</f>
        <v>1562000000</v>
      </c>
      <c r="G21" s="92">
        <v>2000000000</v>
      </c>
      <c r="H21" s="92">
        <v>1964154360</v>
      </c>
      <c r="I21" s="92">
        <f>G21-H21</f>
        <v>35845640</v>
      </c>
      <c r="J21" s="5">
        <f>B21+K21</f>
        <v>37181</v>
      </c>
      <c r="K21" s="4">
        <v>91</v>
      </c>
      <c r="L21" s="4"/>
      <c r="M21" s="4"/>
      <c r="N21" s="8">
        <v>6.7460000000000004</v>
      </c>
      <c r="O21" s="9">
        <f>H21/G21*100</f>
        <v>98.207718</v>
      </c>
      <c r="P21" s="9">
        <f>(100-O21)/100*(365/91)*100</f>
        <v>7.1888234065934071</v>
      </c>
      <c r="Q21" s="10">
        <f>((100-O21)/O21*(365/91))*100</f>
        <v>7.3200187856858738</v>
      </c>
      <c r="R21" s="4"/>
      <c r="S21" s="4"/>
      <c r="T21" s="4"/>
    </row>
    <row r="22" spans="1:20">
      <c r="A22" s="4"/>
      <c r="B22" s="5"/>
      <c r="C22" s="2"/>
      <c r="D22" s="52">
        <v>2000000000</v>
      </c>
      <c r="E22" s="52">
        <v>3088900000</v>
      </c>
      <c r="F22" s="92">
        <f>E22-D22</f>
        <v>1088900000</v>
      </c>
      <c r="G22" s="92">
        <v>2000000000</v>
      </c>
      <c r="H22" s="92">
        <v>1878252919</v>
      </c>
      <c r="I22" s="92">
        <f>G22-H22</f>
        <v>121747081</v>
      </c>
      <c r="J22" s="5">
        <f>B21+K22+1</f>
        <v>37273</v>
      </c>
      <c r="K22" s="4">
        <v>182</v>
      </c>
      <c r="L22" s="4"/>
      <c r="M22" s="4"/>
      <c r="N22" s="8">
        <v>11.03</v>
      </c>
      <c r="O22" s="9">
        <f>H22/G22*100</f>
        <v>93.912645949999998</v>
      </c>
      <c r="P22" s="9">
        <f>(100-O22)/100*(365/182)*100</f>
        <v>12.208155100274729</v>
      </c>
      <c r="Q22" s="10">
        <f>((100-O22)/O22*(365/182))*100</f>
        <v>12.999479438343659</v>
      </c>
      <c r="R22" s="4"/>
      <c r="S22" s="4"/>
      <c r="T22" s="4"/>
    </row>
    <row r="23" spans="1:20">
      <c r="A23" s="4"/>
      <c r="B23" s="5"/>
      <c r="C23" s="2"/>
      <c r="D23" s="52">
        <v>5000000000</v>
      </c>
      <c r="E23" s="52">
        <v>5000000000</v>
      </c>
      <c r="F23" s="92">
        <f>E23-D23</f>
        <v>0</v>
      </c>
      <c r="G23" s="92">
        <v>5000000000</v>
      </c>
      <c r="H23" s="92">
        <v>4483755000</v>
      </c>
      <c r="I23" s="92">
        <f>G23-H23</f>
        <v>516245000</v>
      </c>
      <c r="J23" s="5">
        <f>B21+K23+1</f>
        <v>37364</v>
      </c>
      <c r="K23" s="4">
        <v>273</v>
      </c>
      <c r="L23" s="4"/>
      <c r="M23" s="4"/>
      <c r="N23" s="8">
        <v>11.848000000000001</v>
      </c>
      <c r="O23" s="9">
        <f>H23/G23*100</f>
        <v>89.6751</v>
      </c>
      <c r="P23" s="9">
        <f>(100-O23)/100*(365/273)*100</f>
        <v>13.804353479853479</v>
      </c>
      <c r="Q23" s="10">
        <f>((100-O23)/O23*(365/273))*100</f>
        <v>15.393741941579634</v>
      </c>
      <c r="R23" s="4"/>
      <c r="S23" s="4"/>
      <c r="T23" s="4"/>
    </row>
    <row r="24" spans="1:20">
      <c r="A24" s="4"/>
      <c r="B24" s="5"/>
      <c r="C24" s="2"/>
      <c r="D24" s="52">
        <v>7000000000</v>
      </c>
      <c r="E24" s="52">
        <v>7000000000</v>
      </c>
      <c r="F24" s="92">
        <f>E24-D24</f>
        <v>0</v>
      </c>
      <c r="G24" s="92">
        <v>7000000000</v>
      </c>
      <c r="H24" s="92">
        <v>6001002268</v>
      </c>
      <c r="I24" s="92">
        <f>G24-H24</f>
        <v>998997732</v>
      </c>
      <c r="J24" s="5">
        <f>B21+K24+1</f>
        <v>37455</v>
      </c>
      <c r="K24" s="4">
        <v>364</v>
      </c>
      <c r="L24" s="4"/>
      <c r="M24" s="4"/>
      <c r="N24" s="8">
        <v>11</v>
      </c>
      <c r="O24" s="9">
        <f>H24/G24*100</f>
        <v>85.728603828571423</v>
      </c>
      <c r="P24" s="9">
        <f>(100-O24)/100*(365/364)*100</f>
        <v>14.310603303767666</v>
      </c>
      <c r="Q24" s="10">
        <f>((100-O24)/O24*(365/364))*100</f>
        <v>16.692915391908276</v>
      </c>
      <c r="R24" s="4"/>
      <c r="S24" s="4"/>
      <c r="T24" s="4"/>
    </row>
    <row r="25" spans="1:20">
      <c r="A25" s="4"/>
      <c r="B25" s="5"/>
      <c r="C25" s="2"/>
      <c r="D25" s="52"/>
      <c r="E25" s="52"/>
      <c r="F25" s="92"/>
      <c r="G25" s="92"/>
      <c r="H25" s="92"/>
      <c r="I25" s="92"/>
      <c r="J25" s="4"/>
      <c r="K25" s="4"/>
      <c r="L25" s="4"/>
      <c r="M25" s="4"/>
      <c r="N25" s="4"/>
      <c r="O25" s="4"/>
      <c r="P25" s="4"/>
      <c r="Q25" s="4"/>
      <c r="R25" s="4"/>
      <c r="S25" s="4"/>
      <c r="T25" s="4"/>
    </row>
    <row r="26" spans="1:20">
      <c r="A26" s="4">
        <f>A21+1</f>
        <v>472</v>
      </c>
      <c r="B26" s="5">
        <f>B21+7</f>
        <v>37097</v>
      </c>
      <c r="C26" s="2"/>
      <c r="D26" s="52">
        <v>3000000000</v>
      </c>
      <c r="E26" s="52">
        <v>3034500000</v>
      </c>
      <c r="F26" s="92">
        <f>E26-D26</f>
        <v>34500000</v>
      </c>
      <c r="G26" s="92">
        <v>3000000000</v>
      </c>
      <c r="H26" s="92">
        <v>2920291115</v>
      </c>
      <c r="I26" s="92">
        <f>G26-H26</f>
        <v>79708885</v>
      </c>
      <c r="J26" s="5">
        <f>B26+K26</f>
        <v>37188</v>
      </c>
      <c r="K26" s="4">
        <v>91</v>
      </c>
      <c r="L26" s="4"/>
      <c r="M26" s="4"/>
      <c r="N26" s="8">
        <v>7.0190000000000001</v>
      </c>
      <c r="O26" s="9">
        <f>H26/G26*100</f>
        <v>97.343037166666662</v>
      </c>
      <c r="P26" s="9">
        <f>(100-O26)/100*(365/91)*100</f>
        <v>10.657048727106247</v>
      </c>
      <c r="Q26" s="10">
        <f>((100-O26)/O26*(365/91))*100</f>
        <v>10.947931189839183</v>
      </c>
      <c r="R26" s="4"/>
      <c r="S26" s="4"/>
      <c r="T26" s="4"/>
    </row>
    <row r="27" spans="1:20">
      <c r="A27" s="4"/>
      <c r="B27" s="5"/>
      <c r="C27" s="2"/>
      <c r="D27" s="52">
        <v>4000000000</v>
      </c>
      <c r="E27" s="52">
        <v>4000000000</v>
      </c>
      <c r="F27" s="92">
        <f>E27-D27</f>
        <v>0</v>
      </c>
      <c r="G27" s="92">
        <v>4000000000</v>
      </c>
      <c r="H27" s="92">
        <v>3676427332</v>
      </c>
      <c r="I27" s="92">
        <f>G27-H27</f>
        <v>323572668</v>
      </c>
      <c r="J27" s="5">
        <f>B26+K27+1</f>
        <v>37280</v>
      </c>
      <c r="K27" s="4">
        <v>182</v>
      </c>
      <c r="L27" s="4"/>
      <c r="M27" s="4"/>
      <c r="N27" s="8">
        <v>9.9990000000000006</v>
      </c>
      <c r="O27" s="9">
        <f>H27/G27*100</f>
        <v>91.910683300000002</v>
      </c>
      <c r="P27" s="9">
        <f>(100-O27)/100*(365/182)*100</f>
        <v>16.223080195054941</v>
      </c>
      <c r="Q27" s="10">
        <f>((100-O27)/O27*(365/182))*100</f>
        <v>17.650918927565996</v>
      </c>
      <c r="R27" s="4"/>
      <c r="S27" s="4"/>
      <c r="T27" s="4"/>
    </row>
    <row r="28" spans="1:20">
      <c r="A28" s="4"/>
      <c r="B28" s="5"/>
      <c r="C28" s="2"/>
      <c r="D28" s="52">
        <v>5000000000</v>
      </c>
      <c r="E28" s="52">
        <v>5000000000</v>
      </c>
      <c r="F28" s="92">
        <f>E28-D28</f>
        <v>0</v>
      </c>
      <c r="G28" s="92">
        <v>5000000000</v>
      </c>
      <c r="H28" s="92">
        <v>4265972900</v>
      </c>
      <c r="I28" s="92">
        <f>G28-H28</f>
        <v>734027100</v>
      </c>
      <c r="J28" s="5">
        <f>B26+K28+1</f>
        <v>37371</v>
      </c>
      <c r="K28" s="4">
        <v>273</v>
      </c>
      <c r="L28" s="2"/>
      <c r="M28" s="2"/>
      <c r="N28" s="8">
        <v>12</v>
      </c>
      <c r="O28" s="9">
        <f>H28/G28*100</f>
        <v>85.319457999999997</v>
      </c>
      <c r="P28" s="9">
        <f>(100-O28)/100*(365/273)*100</f>
        <v>19.627830879120882</v>
      </c>
      <c r="Q28" s="10">
        <f>((100-O28)/O28*(365/273))*100</f>
        <v>23.005104977484596</v>
      </c>
      <c r="R28" s="2"/>
      <c r="S28" s="2"/>
      <c r="T28" s="2"/>
    </row>
    <row r="29" spans="1:20">
      <c r="A29" s="4"/>
      <c r="B29" s="5"/>
      <c r="C29" s="2"/>
      <c r="D29" s="52">
        <v>7000000000</v>
      </c>
      <c r="E29" s="52">
        <v>7000000000</v>
      </c>
      <c r="F29" s="92">
        <f>E29-D29</f>
        <v>0</v>
      </c>
      <c r="G29" s="92">
        <v>7000000000</v>
      </c>
      <c r="H29" s="92">
        <v>5421688900</v>
      </c>
      <c r="I29" s="92">
        <f>G29-H29</f>
        <v>1578311100</v>
      </c>
      <c r="J29" s="5">
        <f>B26+K29+1</f>
        <v>37462</v>
      </c>
      <c r="K29" s="4">
        <v>364</v>
      </c>
      <c r="L29" s="2"/>
      <c r="M29" s="2"/>
      <c r="N29" s="8">
        <v>16.713000000000001</v>
      </c>
      <c r="O29" s="9">
        <f>H29/G29*100</f>
        <v>77.45269857142857</v>
      </c>
      <c r="P29" s="9">
        <f>(100-O29)/100*(365/364)*100</f>
        <v>22.609244564364207</v>
      </c>
      <c r="Q29" s="10">
        <f>((100-O29)/O29*(365/364))*100</f>
        <v>29.191035278794669</v>
      </c>
      <c r="R29" s="2"/>
      <c r="S29" s="2"/>
      <c r="T29" s="2"/>
    </row>
    <row r="30" spans="1:20">
      <c r="A30" s="4"/>
      <c r="B30" s="5"/>
      <c r="C30" s="2"/>
      <c r="D30" s="51"/>
      <c r="E30" s="51"/>
      <c r="F30" s="31"/>
      <c r="G30" s="31"/>
      <c r="H30" s="31"/>
      <c r="I30" s="31"/>
      <c r="J30" s="2"/>
      <c r="K30" s="2"/>
      <c r="L30" s="2"/>
      <c r="M30" s="2"/>
      <c r="N30" s="8"/>
      <c r="O30" s="2"/>
      <c r="P30" s="2"/>
      <c r="Q30" s="2"/>
      <c r="R30" s="2"/>
      <c r="S30" s="2"/>
      <c r="T30" s="2"/>
    </row>
    <row r="31" spans="1:20">
      <c r="A31" s="4"/>
      <c r="B31" s="11" t="s">
        <v>46</v>
      </c>
      <c r="C31" s="2"/>
      <c r="D31" s="136">
        <f t="shared" ref="D31:I31" si="0">SUM(D11:D29)</f>
        <v>63000000000</v>
      </c>
      <c r="E31" s="136">
        <f t="shared" si="0"/>
        <v>75440400000</v>
      </c>
      <c r="F31" s="93">
        <f t="shared" si="0"/>
        <v>12440400000</v>
      </c>
      <c r="G31" s="93">
        <f t="shared" si="0"/>
        <v>63000000000</v>
      </c>
      <c r="H31" s="93">
        <f t="shared" si="0"/>
        <v>56337027365</v>
      </c>
      <c r="I31" s="93">
        <f t="shared" si="0"/>
        <v>6662972635</v>
      </c>
      <c r="J31" s="2"/>
      <c r="K31" s="2"/>
      <c r="L31" s="12" t="s">
        <v>47</v>
      </c>
      <c r="M31" s="7"/>
      <c r="N31" s="7"/>
      <c r="O31" s="13">
        <f t="shared" ref="O31:P34" si="1">AVERAGEA(O11,O16,O21,O26)</f>
        <v>98.031338749999989</v>
      </c>
      <c r="P31" s="13">
        <f t="shared" si="1"/>
        <v>7.8962786401099052</v>
      </c>
      <c r="Q31" s="2"/>
      <c r="R31" s="2"/>
      <c r="S31" s="2"/>
      <c r="T31" s="2"/>
    </row>
    <row r="32" spans="1:20">
      <c r="A32" s="4"/>
      <c r="B32" s="5"/>
      <c r="C32" s="2"/>
      <c r="D32" s="51"/>
      <c r="E32" s="51"/>
      <c r="F32" s="31"/>
      <c r="G32" s="31"/>
      <c r="H32" s="31"/>
      <c r="I32" s="31"/>
      <c r="J32" s="2"/>
      <c r="K32" s="2"/>
      <c r="L32" s="12" t="s">
        <v>48</v>
      </c>
      <c r="M32" s="7"/>
      <c r="N32" s="7"/>
      <c r="O32" s="13">
        <f t="shared" si="1"/>
        <v>94.156435645833341</v>
      </c>
      <c r="P32" s="13">
        <f t="shared" si="1"/>
        <v>11.719236204784798</v>
      </c>
      <c r="Q32" s="2"/>
      <c r="R32" s="2"/>
      <c r="S32" s="2"/>
      <c r="T32" s="2"/>
    </row>
    <row r="33" spans="1:20">
      <c r="A33" s="4"/>
      <c r="B33" s="5"/>
      <c r="C33" s="2"/>
      <c r="D33" s="51"/>
      <c r="E33" s="51"/>
      <c r="F33" s="31"/>
      <c r="G33" s="31"/>
      <c r="H33" s="31"/>
      <c r="I33" s="31"/>
      <c r="J33" s="2"/>
      <c r="K33" s="2"/>
      <c r="L33" s="12" t="s">
        <v>49</v>
      </c>
      <c r="M33" s="7"/>
      <c r="N33" s="7"/>
      <c r="O33" s="13">
        <f t="shared" si="1"/>
        <v>89.719025999999999</v>
      </c>
      <c r="P33" s="13">
        <f t="shared" si="1"/>
        <v>13.745624578754573</v>
      </c>
      <c r="Q33" s="2"/>
      <c r="R33" s="2"/>
      <c r="S33" s="2"/>
      <c r="T33" s="2"/>
    </row>
    <row r="34" spans="1:20">
      <c r="A34" s="4"/>
      <c r="B34" s="5"/>
      <c r="C34" s="2"/>
      <c r="D34" s="51"/>
      <c r="E34" s="51"/>
      <c r="F34" s="31"/>
      <c r="G34" s="31"/>
      <c r="H34" s="31"/>
      <c r="I34" s="31"/>
      <c r="J34" s="2"/>
      <c r="K34" s="2"/>
      <c r="L34" s="12" t="s">
        <v>50</v>
      </c>
      <c r="M34" s="7"/>
      <c r="N34" s="7"/>
      <c r="O34" s="13">
        <f t="shared" si="1"/>
        <v>85.308839057142862</v>
      </c>
      <c r="P34" s="13">
        <f t="shared" si="1"/>
        <v>14.731521275117739</v>
      </c>
      <c r="Q34" s="2"/>
      <c r="R34" s="2"/>
      <c r="S34" s="2"/>
      <c r="T34" s="2"/>
    </row>
    <row r="35" spans="1:20">
      <c r="A35" s="4"/>
      <c r="B35" s="5"/>
      <c r="C35" s="2"/>
      <c r="D35" s="51"/>
      <c r="E35" s="51"/>
      <c r="F35" s="31"/>
      <c r="G35" s="31"/>
      <c r="H35" s="31"/>
      <c r="I35" s="31"/>
      <c r="J35" s="2"/>
      <c r="K35" s="2"/>
      <c r="L35" s="12"/>
      <c r="M35" s="7"/>
      <c r="N35" s="7"/>
      <c r="O35" s="13"/>
      <c r="P35" s="13"/>
      <c r="Q35" s="2"/>
      <c r="R35" s="2"/>
      <c r="S35" s="2"/>
      <c r="T35" s="2"/>
    </row>
    <row r="36" spans="1:20">
      <c r="A36" s="4">
        <f>A26+1</f>
        <v>473</v>
      </c>
      <c r="B36" s="5">
        <f>B26+7</f>
        <v>37104</v>
      </c>
      <c r="C36" s="2"/>
      <c r="D36" s="52">
        <v>3000000000</v>
      </c>
      <c r="E36" s="52">
        <v>3000000000</v>
      </c>
      <c r="F36" s="92">
        <f>E36-D36</f>
        <v>0</v>
      </c>
      <c r="G36" s="92">
        <v>3000000000</v>
      </c>
      <c r="H36" s="92">
        <v>2899532650</v>
      </c>
      <c r="I36" s="92">
        <f>G36-H36</f>
        <v>100467350</v>
      </c>
      <c r="J36" s="5">
        <f>B36+K36</f>
        <v>37195</v>
      </c>
      <c r="K36" s="4">
        <v>91</v>
      </c>
      <c r="L36" s="2"/>
      <c r="M36" s="2"/>
      <c r="N36" s="8">
        <v>9.0009999999999994</v>
      </c>
      <c r="O36" s="9">
        <f>H36/G36*100</f>
        <v>96.651088333333334</v>
      </c>
      <c r="P36" s="9">
        <f>(100-O36)/100*(365/91)*100</f>
        <v>13.432447893772888</v>
      </c>
      <c r="Q36" s="10">
        <f>((100-O36)/O36*(365/91))*100</f>
        <v>13.897875466695872</v>
      </c>
      <c r="R36" s="2"/>
      <c r="S36" s="2"/>
      <c r="T36" s="2"/>
    </row>
    <row r="37" spans="1:20">
      <c r="A37" s="4"/>
      <c r="B37" s="5"/>
      <c r="C37" s="2"/>
      <c r="D37" s="52">
        <v>4000000000</v>
      </c>
      <c r="E37" s="52">
        <v>8279400000</v>
      </c>
      <c r="F37" s="92">
        <f>E37-D37</f>
        <v>4279400000</v>
      </c>
      <c r="G37" s="92">
        <v>4000000000</v>
      </c>
      <c r="H37" s="92">
        <v>3670506802</v>
      </c>
      <c r="I37" s="92">
        <f>G37-H37</f>
        <v>329493198</v>
      </c>
      <c r="J37" s="5">
        <f>B36+K37+1</f>
        <v>37287</v>
      </c>
      <c r="K37" s="4">
        <v>182</v>
      </c>
      <c r="L37" s="2"/>
      <c r="M37" s="2"/>
      <c r="N37" s="8">
        <v>13.116</v>
      </c>
      <c r="O37" s="9">
        <f>H37/G37*100</f>
        <v>91.762670049999997</v>
      </c>
      <c r="P37" s="9">
        <f>(100-O37)/100*(365/182)*100</f>
        <v>16.519919954670335</v>
      </c>
      <c r="Q37" s="10">
        <f>((100-O37)/O37*(365/182))*100</f>
        <v>18.002876273836517</v>
      </c>
      <c r="R37" s="2"/>
      <c r="S37" s="2"/>
      <c r="T37" s="2"/>
    </row>
    <row r="38" spans="1:20">
      <c r="A38" s="4"/>
      <c r="B38" s="5"/>
      <c r="C38" s="2"/>
      <c r="D38" s="52">
        <v>4000000000</v>
      </c>
      <c r="E38" s="52">
        <v>10723700000</v>
      </c>
      <c r="F38" s="92">
        <f>E38-D38</f>
        <v>6723700000</v>
      </c>
      <c r="G38" s="92">
        <v>3999900000</v>
      </c>
      <c r="H38" s="92">
        <v>3411615570</v>
      </c>
      <c r="I38" s="92">
        <f>G38-H38</f>
        <v>588284430</v>
      </c>
      <c r="J38" s="5">
        <f>B36+K38+1</f>
        <v>37378</v>
      </c>
      <c r="K38" s="4">
        <v>273</v>
      </c>
      <c r="L38" s="2"/>
      <c r="M38" s="2"/>
      <c r="N38" s="8">
        <v>17.381</v>
      </c>
      <c r="O38" s="9">
        <f>H38/G38*100</f>
        <v>85.292521563039088</v>
      </c>
      <c r="P38" s="9">
        <f>(100-O38)/100*(365/273)*100</f>
        <v>19.663844796669348</v>
      </c>
      <c r="Q38" s="10">
        <f>((100-O38)/O38*(365/273))*100</f>
        <v>23.054594278979014</v>
      </c>
      <c r="R38" s="2"/>
      <c r="S38" s="2"/>
      <c r="T38" s="2"/>
    </row>
    <row r="39" spans="1:20">
      <c r="A39" s="4"/>
      <c r="B39" s="5"/>
      <c r="C39" s="2"/>
      <c r="D39" s="52">
        <v>5000000000</v>
      </c>
      <c r="E39" s="52">
        <v>15353400000</v>
      </c>
      <c r="F39" s="92">
        <f>E39-D39</f>
        <v>10353400000</v>
      </c>
      <c r="G39" s="92">
        <v>5000000000</v>
      </c>
      <c r="H39" s="92">
        <v>4012973427</v>
      </c>
      <c r="I39" s="92">
        <f>G39-H39</f>
        <v>987026573</v>
      </c>
      <c r="J39" s="5">
        <f>B36+K39+1</f>
        <v>37469</v>
      </c>
      <c r="K39" s="4">
        <v>364</v>
      </c>
      <c r="L39" s="2"/>
      <c r="M39" s="2"/>
      <c r="N39" s="8">
        <v>15.041</v>
      </c>
      <c r="O39" s="9">
        <f>H39/G39*100</f>
        <v>80.25946854</v>
      </c>
      <c r="P39" s="9">
        <f>(100-O39)/100*(365/364)*100</f>
        <v>19.794763689285713</v>
      </c>
      <c r="Q39" s="10">
        <f>((100-O39)/O39*(365/364))*100</f>
        <v>24.663462204986228</v>
      </c>
      <c r="R39" s="2"/>
      <c r="S39" s="2"/>
      <c r="T39" s="2"/>
    </row>
    <row r="40" spans="1:20">
      <c r="A40" s="4"/>
      <c r="B40" s="5"/>
      <c r="C40" s="2"/>
      <c r="D40" s="52"/>
      <c r="E40" s="52"/>
      <c r="F40" s="92"/>
      <c r="G40" s="92"/>
      <c r="H40" s="92"/>
      <c r="I40" s="92"/>
      <c r="J40" s="2"/>
      <c r="K40" s="2"/>
      <c r="L40" s="2"/>
      <c r="M40" s="2"/>
      <c r="N40" s="8"/>
      <c r="O40" s="2"/>
      <c r="P40" s="2"/>
      <c r="Q40" s="2"/>
      <c r="R40" s="2"/>
      <c r="S40" s="2"/>
      <c r="T40" s="2"/>
    </row>
    <row r="41" spans="1:20">
      <c r="A41" s="4">
        <f>A36+1</f>
        <v>474</v>
      </c>
      <c r="B41" s="5">
        <f>B36+7</f>
        <v>37111</v>
      </c>
      <c r="C41" s="2"/>
      <c r="D41" s="52">
        <v>3000000000</v>
      </c>
      <c r="E41" s="52">
        <v>4969200000</v>
      </c>
      <c r="F41" s="92">
        <f>E41-D41</f>
        <v>1969200000</v>
      </c>
      <c r="G41" s="92">
        <v>3000000000</v>
      </c>
      <c r="H41" s="92">
        <v>2895219779</v>
      </c>
      <c r="I41" s="92">
        <f>G41-H41</f>
        <v>104780221</v>
      </c>
      <c r="J41" s="5">
        <f>B41+K41</f>
        <v>37202</v>
      </c>
      <c r="K41" s="4">
        <v>91</v>
      </c>
      <c r="L41" s="2"/>
      <c r="M41" s="2"/>
      <c r="N41" s="8">
        <v>12.000999999999999</v>
      </c>
      <c r="O41" s="9">
        <f>H41/G41*100</f>
        <v>96.50732596666667</v>
      </c>
      <c r="P41" s="9">
        <f>(100-O41)/100*(365/91)*100</f>
        <v>14.009077166666653</v>
      </c>
      <c r="Q41" s="10">
        <f>((100-O41)/O41*(365/91))*100</f>
        <v>14.516076397666792</v>
      </c>
      <c r="R41" s="2"/>
      <c r="S41" s="2"/>
      <c r="T41" s="2"/>
    </row>
    <row r="42" spans="1:20">
      <c r="A42" s="4"/>
      <c r="B42" s="5"/>
      <c r="C42" s="2"/>
      <c r="D42" s="52">
        <v>4000000000</v>
      </c>
      <c r="E42" s="52">
        <v>6417600000</v>
      </c>
      <c r="F42" s="92">
        <f>E42-D42</f>
        <v>2417600000</v>
      </c>
      <c r="G42" s="92">
        <v>4000000000</v>
      </c>
      <c r="H42" s="92">
        <v>3670675212</v>
      </c>
      <c r="I42" s="92">
        <f>G42-H42</f>
        <v>329324788</v>
      </c>
      <c r="J42" s="5">
        <f>B41+K42+1</f>
        <v>37294</v>
      </c>
      <c r="K42" s="4">
        <v>182</v>
      </c>
      <c r="L42" s="2"/>
      <c r="M42" s="2"/>
      <c r="N42" s="8">
        <v>14.038</v>
      </c>
      <c r="O42" s="9">
        <f>H42/G42*100</f>
        <v>91.766880299999997</v>
      </c>
      <c r="P42" s="9">
        <f>(100-O42)/100*(365/182)*100</f>
        <v>16.511476321428578</v>
      </c>
      <c r="Q42" s="10">
        <f>((100-O42)/O42*(365/182))*100</f>
        <v>17.992849127539294</v>
      </c>
      <c r="R42" s="2"/>
      <c r="S42" s="2"/>
      <c r="T42" s="2"/>
    </row>
    <row r="43" spans="1:20">
      <c r="A43" s="4"/>
      <c r="B43" s="5"/>
      <c r="C43" s="2"/>
      <c r="D43" s="52">
        <v>6000000000</v>
      </c>
      <c r="E43" s="52">
        <v>10552200000</v>
      </c>
      <c r="F43" s="92">
        <f>E43-D43</f>
        <v>4552200000</v>
      </c>
      <c r="G43" s="92">
        <v>6000000000</v>
      </c>
      <c r="H43" s="92">
        <v>5070862258</v>
      </c>
      <c r="I43" s="92">
        <f>G43-H43</f>
        <v>929137742</v>
      </c>
      <c r="J43" s="5">
        <f>B41+K43+1</f>
        <v>37385</v>
      </c>
      <c r="K43" s="4">
        <v>273</v>
      </c>
      <c r="L43" s="2"/>
      <c r="M43" s="2"/>
      <c r="N43" s="8">
        <v>18</v>
      </c>
      <c r="O43" s="9">
        <f>H43/G43*100</f>
        <v>84.514370966666661</v>
      </c>
      <c r="P43" s="9">
        <f>(100-O43)/100*(365/273)*100</f>
        <v>20.704229293650801</v>
      </c>
      <c r="Q43" s="10">
        <f>((100-O43)/O43*(365/273))*100</f>
        <v>24.497880131908882</v>
      </c>
      <c r="R43" s="2"/>
      <c r="S43" s="2"/>
      <c r="T43" s="2"/>
    </row>
    <row r="44" spans="1:20">
      <c r="A44" s="4"/>
      <c r="B44" s="5"/>
      <c r="C44" s="2"/>
      <c r="D44" s="52">
        <v>7000000000</v>
      </c>
      <c r="E44" s="52">
        <v>15452500000</v>
      </c>
      <c r="F44" s="92">
        <f>E44-D44</f>
        <v>8452500000</v>
      </c>
      <c r="G44" s="92">
        <v>7000000000</v>
      </c>
      <c r="H44" s="92">
        <v>5594245390</v>
      </c>
      <c r="I44" s="92">
        <f>G44-H44</f>
        <v>1405754610</v>
      </c>
      <c r="J44" s="5">
        <f>B41+K44+1</f>
        <v>37476</v>
      </c>
      <c r="K44" s="4">
        <v>364</v>
      </c>
      <c r="L44" s="2"/>
      <c r="M44" s="2"/>
      <c r="N44" s="8">
        <v>18</v>
      </c>
      <c r="O44" s="9">
        <f>H44/G44*100</f>
        <v>79.917791285714287</v>
      </c>
      <c r="P44" s="9">
        <f>(100-O44)/100*(365/364)*100</f>
        <v>20.137379617346937</v>
      </c>
      <c r="Q44" s="10">
        <f>((100-O44)/O44*(365/364))*100</f>
        <v>25.197617818732937</v>
      </c>
      <c r="R44" s="2"/>
      <c r="S44" s="2"/>
      <c r="T44" s="2"/>
    </row>
    <row r="45" spans="1:20">
      <c r="A45" s="4"/>
      <c r="B45" s="5"/>
      <c r="C45" s="2"/>
      <c r="D45" s="52"/>
      <c r="E45" s="52"/>
      <c r="F45" s="92"/>
      <c r="G45" s="92"/>
      <c r="H45" s="92"/>
      <c r="I45" s="92"/>
      <c r="J45" s="2"/>
      <c r="K45" s="2"/>
      <c r="L45" s="2"/>
      <c r="M45" s="2"/>
      <c r="N45" s="8"/>
      <c r="O45" s="2"/>
      <c r="P45" s="2"/>
      <c r="Q45" s="2"/>
      <c r="R45" s="2"/>
      <c r="S45" s="2"/>
      <c r="T45" s="2"/>
    </row>
    <row r="46" spans="1:20">
      <c r="A46" s="4">
        <f>A41+1</f>
        <v>475</v>
      </c>
      <c r="B46" s="5">
        <f>B41+7</f>
        <v>37118</v>
      </c>
      <c r="C46" s="2"/>
      <c r="D46" s="52">
        <v>3000000000</v>
      </c>
      <c r="E46" s="52">
        <v>8552600000</v>
      </c>
      <c r="F46" s="92">
        <f>E46-D46</f>
        <v>5552600000</v>
      </c>
      <c r="G46" s="92">
        <v>3000000000</v>
      </c>
      <c r="H46" s="92">
        <v>2897370000</v>
      </c>
      <c r="I46" s="92">
        <f>G46-H46</f>
        <v>102630000</v>
      </c>
      <c r="J46" s="5">
        <f>B46+K46</f>
        <v>37209</v>
      </c>
      <c r="K46" s="4">
        <v>91</v>
      </c>
      <c r="L46" s="2"/>
      <c r="M46" s="2"/>
      <c r="N46" s="8">
        <v>10.997999999999999</v>
      </c>
      <c r="O46" s="9">
        <f>H46/G46*100</f>
        <v>96.579000000000008</v>
      </c>
      <c r="P46" s="9">
        <f>(100-O46)/100*(365/91)*100</f>
        <v>13.721593406593374</v>
      </c>
      <c r="Q46" s="10">
        <f>((100-O46)/O46*(365/91))*100</f>
        <v>14.207636656616215</v>
      </c>
      <c r="R46" s="2"/>
      <c r="S46" s="2"/>
      <c r="T46" s="2"/>
    </row>
    <row r="47" spans="1:20">
      <c r="A47" s="2"/>
      <c r="B47" s="2"/>
      <c r="C47" s="2"/>
      <c r="D47" s="52">
        <v>4000000000</v>
      </c>
      <c r="E47" s="52">
        <v>9595200000</v>
      </c>
      <c r="F47" s="92">
        <f>E47-D47</f>
        <v>5595200000</v>
      </c>
      <c r="G47" s="92">
        <v>4000000000</v>
      </c>
      <c r="H47" s="92">
        <v>3683572728</v>
      </c>
      <c r="I47" s="92">
        <f>G47-H47</f>
        <v>316427272</v>
      </c>
      <c r="J47" s="5">
        <f>B46+K47+1</f>
        <v>37301</v>
      </c>
      <c r="K47" s="4">
        <v>182</v>
      </c>
      <c r="L47" s="2"/>
      <c r="M47" s="2"/>
      <c r="N47" s="8">
        <v>15.673</v>
      </c>
      <c r="O47" s="9">
        <f>H47/G47*100</f>
        <v>92.089318200000008</v>
      </c>
      <c r="P47" s="9">
        <f>(100-O47)/100*(365/182)*100</f>
        <v>15.864828884615367</v>
      </c>
      <c r="Q47" s="10">
        <f>((100-O47)/O47*(365/182))*100</f>
        <v>17.227653754760198</v>
      </c>
      <c r="R47" s="2"/>
      <c r="S47" s="2"/>
      <c r="T47" s="2"/>
    </row>
    <row r="48" spans="1:20">
      <c r="A48" s="2"/>
      <c r="B48" s="2"/>
      <c r="C48" s="2"/>
      <c r="D48" s="52">
        <v>5000000000</v>
      </c>
      <c r="E48" s="52">
        <v>9401000000</v>
      </c>
      <c r="F48" s="92">
        <f>E48-D48</f>
        <v>4401000000</v>
      </c>
      <c r="G48" s="92">
        <v>5000000000</v>
      </c>
      <c r="H48" s="92">
        <v>4213782060</v>
      </c>
      <c r="I48" s="92">
        <f>G48-H48</f>
        <v>786217940</v>
      </c>
      <c r="J48" s="5">
        <f>B46+K48+1</f>
        <v>37392</v>
      </c>
      <c r="K48" s="4">
        <v>273</v>
      </c>
      <c r="L48" s="2"/>
      <c r="M48" s="2"/>
      <c r="N48" s="8">
        <v>18.917999999999999</v>
      </c>
      <c r="O48" s="9">
        <f>H48/G48*100</f>
        <v>84.275641199999995</v>
      </c>
      <c r="P48" s="9">
        <f>(100-O48)/100*(365/273)*100</f>
        <v>21.02341011721612</v>
      </c>
      <c r="Q48" s="10">
        <f>((100-O48)/O48*(365/273))*100</f>
        <v>24.946010279914816</v>
      </c>
      <c r="R48" s="2"/>
      <c r="S48" s="2"/>
      <c r="T48" s="2"/>
    </row>
    <row r="49" spans="1:20">
      <c r="A49" s="2"/>
      <c r="B49" s="2"/>
      <c r="C49" s="2"/>
      <c r="D49" s="52">
        <v>8000000000</v>
      </c>
      <c r="E49" s="52">
        <v>11284200000</v>
      </c>
      <c r="F49" s="92">
        <f>E49-D49</f>
        <v>3284200000</v>
      </c>
      <c r="G49" s="92">
        <v>8000000000</v>
      </c>
      <c r="H49" s="92">
        <v>6279888734</v>
      </c>
      <c r="I49" s="92">
        <f>G49-H49</f>
        <v>1720111266</v>
      </c>
      <c r="J49" s="5">
        <f>B46+K49+1</f>
        <v>37483</v>
      </c>
      <c r="K49" s="4">
        <v>364</v>
      </c>
      <c r="L49" s="2"/>
      <c r="M49" s="2"/>
      <c r="N49" s="8">
        <v>17.047000000000001</v>
      </c>
      <c r="O49" s="9">
        <f>H49/G49*100</f>
        <v>78.498609174999999</v>
      </c>
      <c r="P49" s="9">
        <f>(100-O49)/100*(365/364)*100</f>
        <v>21.560460580013739</v>
      </c>
      <c r="Q49" s="10">
        <f>((100-O49)/O49*(365/364))*100</f>
        <v>27.466041509026184</v>
      </c>
      <c r="R49" s="2"/>
      <c r="S49" s="2"/>
      <c r="T49" s="2"/>
    </row>
    <row r="50" spans="1:20">
      <c r="A50" s="2"/>
      <c r="B50" s="2"/>
      <c r="C50" s="2"/>
      <c r="D50" s="51"/>
      <c r="E50" s="51"/>
      <c r="F50" s="31"/>
      <c r="G50" s="31"/>
      <c r="H50" s="31"/>
      <c r="I50" s="31"/>
      <c r="J50" s="2"/>
      <c r="K50" s="2"/>
      <c r="L50" s="2"/>
      <c r="M50" s="2"/>
      <c r="N50" s="8"/>
      <c r="O50" s="2"/>
      <c r="P50" s="2"/>
      <c r="Q50" s="2"/>
      <c r="R50" s="2"/>
      <c r="S50" s="2"/>
      <c r="T50" s="2"/>
    </row>
    <row r="51" spans="1:20">
      <c r="A51" s="4">
        <f>A46+1</f>
        <v>476</v>
      </c>
      <c r="B51" s="5">
        <f>B46+7</f>
        <v>37125</v>
      </c>
      <c r="C51" s="2"/>
      <c r="D51" s="52">
        <v>3000000000</v>
      </c>
      <c r="E51" s="52">
        <v>6090200000</v>
      </c>
      <c r="F51" s="92">
        <f>E51-D51</f>
        <v>3090200000</v>
      </c>
      <c r="G51" s="92">
        <v>3000000000</v>
      </c>
      <c r="H51" s="92">
        <v>2897927590</v>
      </c>
      <c r="I51" s="92">
        <f>G51-H51</f>
        <v>102072410</v>
      </c>
      <c r="J51" s="5">
        <f>B51+K51</f>
        <v>37216</v>
      </c>
      <c r="K51" s="4">
        <v>91</v>
      </c>
      <c r="L51" s="4"/>
      <c r="M51" s="4"/>
      <c r="N51" s="8">
        <v>12.234</v>
      </c>
      <c r="O51" s="9">
        <f>H51/G51*100</f>
        <v>96.597586333333325</v>
      </c>
      <c r="P51" s="9">
        <f>(100-O51)/100*(365/91)*100</f>
        <v>13.647043827838859</v>
      </c>
      <c r="Q51" s="10">
        <f>((100-O51)/O51*(365/91))*100</f>
        <v>14.127727561169525</v>
      </c>
      <c r="R51" s="2"/>
      <c r="S51" s="2"/>
      <c r="T51" s="2"/>
    </row>
    <row r="52" spans="1:20">
      <c r="A52" s="2"/>
      <c r="B52" s="2"/>
      <c r="C52" s="2"/>
      <c r="D52" s="52">
        <v>4000000000</v>
      </c>
      <c r="E52" s="52">
        <v>7640300000</v>
      </c>
      <c r="F52" s="92">
        <f>E52-D52</f>
        <v>3640300000</v>
      </c>
      <c r="G52" s="92">
        <v>4000000000</v>
      </c>
      <c r="H52" s="92">
        <v>3684876740</v>
      </c>
      <c r="I52" s="92">
        <f>G52-H52</f>
        <v>315123260</v>
      </c>
      <c r="J52" s="5">
        <f>B51+K52+1</f>
        <v>37308</v>
      </c>
      <c r="K52" s="4">
        <v>182</v>
      </c>
      <c r="L52" s="4"/>
      <c r="M52" s="4"/>
      <c r="N52" s="8">
        <v>14.941000000000001</v>
      </c>
      <c r="O52" s="9">
        <f>H52/G52*100</f>
        <v>92.121918499999992</v>
      </c>
      <c r="P52" s="9">
        <f>(100-O52)/100*(365/182)*100</f>
        <v>15.799449162087928</v>
      </c>
      <c r="Q52" s="10">
        <f>((100-O52)/O52*(365/182))*100</f>
        <v>17.150586330969571</v>
      </c>
      <c r="R52" s="2"/>
      <c r="S52" s="2"/>
      <c r="T52" s="2"/>
    </row>
    <row r="53" spans="1:20">
      <c r="A53" s="2"/>
      <c r="B53" s="2"/>
      <c r="C53" s="2"/>
      <c r="D53" s="52">
        <v>5000000000</v>
      </c>
      <c r="E53" s="52">
        <v>14861900000</v>
      </c>
      <c r="F53" s="92">
        <f>E53-D53</f>
        <v>9861900000</v>
      </c>
      <c r="G53" s="92">
        <v>4999900000</v>
      </c>
      <c r="H53" s="92">
        <v>4271361534</v>
      </c>
      <c r="I53" s="92">
        <f>G53-H53</f>
        <v>728538466</v>
      </c>
      <c r="J53" s="5">
        <f>B51+K53+1</f>
        <v>37399</v>
      </c>
      <c r="K53" s="4">
        <v>273</v>
      </c>
      <c r="L53" s="4"/>
      <c r="M53" s="4"/>
      <c r="N53" s="8">
        <v>17.381</v>
      </c>
      <c r="O53" s="9">
        <f>H53/G53*100</f>
        <v>85.428939258785178</v>
      </c>
      <c r="P53" s="9">
        <f>(100-O53)/100*(365/273)*100</f>
        <v>19.481454837155347</v>
      </c>
      <c r="Q53" s="10">
        <f>((100-O53)/O53*(365/273))*100</f>
        <v>22.804280383420483</v>
      </c>
      <c r="R53" s="2"/>
      <c r="S53" s="2"/>
      <c r="T53" s="2"/>
    </row>
    <row r="54" spans="1:20">
      <c r="A54" s="2"/>
      <c r="B54" s="2"/>
      <c r="C54" s="2"/>
      <c r="D54" s="52">
        <v>8000000000</v>
      </c>
      <c r="E54" s="52">
        <v>24842300000</v>
      </c>
      <c r="F54" s="92">
        <f>E54-D54</f>
        <v>16842300000</v>
      </c>
      <c r="G54" s="92">
        <v>8000000000</v>
      </c>
      <c r="H54" s="92">
        <v>6344013800</v>
      </c>
      <c r="I54" s="92">
        <f>G54-H54</f>
        <v>1655986200</v>
      </c>
      <c r="J54" s="5">
        <f>B51+K54+1</f>
        <v>37490</v>
      </c>
      <c r="K54" s="4">
        <v>364</v>
      </c>
      <c r="L54" s="4"/>
      <c r="M54" s="4"/>
      <c r="N54" s="8">
        <v>19.052</v>
      </c>
      <c r="O54" s="9">
        <f>H54/G54*100</f>
        <v>79.300172500000002</v>
      </c>
      <c r="P54" s="9">
        <f>(100-O54)/100*(365/364)*100</f>
        <v>20.75669515796703</v>
      </c>
      <c r="Q54" s="10">
        <f>((100-O54)/O54*(365/364))*100</f>
        <v>26.174842378769135</v>
      </c>
      <c r="R54" s="2"/>
      <c r="S54" s="2"/>
      <c r="T54" s="2"/>
    </row>
    <row r="55" spans="1:20">
      <c r="A55" s="2"/>
      <c r="B55" s="2"/>
      <c r="C55" s="2"/>
      <c r="D55" s="52"/>
      <c r="E55" s="52"/>
      <c r="F55" s="92"/>
      <c r="G55" s="92"/>
      <c r="H55" s="92"/>
      <c r="I55" s="92"/>
      <c r="J55" s="4"/>
      <c r="K55" s="4"/>
      <c r="L55" s="4"/>
      <c r="M55" s="4"/>
      <c r="N55" s="8"/>
      <c r="O55" s="8"/>
      <c r="P55" s="8"/>
      <c r="Q55" s="2"/>
      <c r="R55" s="2"/>
      <c r="S55" s="2"/>
      <c r="T55" s="2"/>
    </row>
    <row r="56" spans="1:20">
      <c r="A56" s="4">
        <f>A51+1</f>
        <v>477</v>
      </c>
      <c r="B56" s="5">
        <f>B51+7</f>
        <v>37132</v>
      </c>
      <c r="C56" s="2"/>
      <c r="D56" s="52">
        <v>2000000000</v>
      </c>
      <c r="E56" s="52">
        <v>4022300000</v>
      </c>
      <c r="F56" s="92">
        <f>E56-D56</f>
        <v>2022300000</v>
      </c>
      <c r="G56" s="92">
        <v>2000000000</v>
      </c>
      <c r="H56" s="92">
        <v>1933101900</v>
      </c>
      <c r="I56" s="92">
        <f>G56-H56</f>
        <v>66898100</v>
      </c>
      <c r="J56" s="5">
        <f>B56+K56</f>
        <v>37223</v>
      </c>
      <c r="K56" s="4">
        <v>91</v>
      </c>
      <c r="L56" s="4"/>
      <c r="M56" s="4"/>
      <c r="N56" s="8">
        <v>12.000999999999999</v>
      </c>
      <c r="O56" s="9">
        <f>H56/G56*100</f>
        <v>96.655095000000003</v>
      </c>
      <c r="P56" s="9">
        <f>(100-O56)/100*(365/91)*100</f>
        <v>13.416377197802188</v>
      </c>
      <c r="Q56" s="10">
        <f>((100-O56)/O56*(365/91))*100</f>
        <v>13.880672506505928</v>
      </c>
      <c r="R56" s="2"/>
      <c r="S56" s="2"/>
      <c r="T56" s="2"/>
    </row>
    <row r="57" spans="1:20">
      <c r="A57" s="2"/>
      <c r="B57" s="2"/>
      <c r="C57" s="2"/>
      <c r="D57" s="52">
        <v>3000000000</v>
      </c>
      <c r="E57" s="52">
        <v>6817700000</v>
      </c>
      <c r="F57" s="92">
        <f>E57-D57</f>
        <v>3817700000</v>
      </c>
      <c r="G57" s="92">
        <v>3000000000</v>
      </c>
      <c r="H57" s="92">
        <v>2772024660</v>
      </c>
      <c r="I57" s="92">
        <f>G57-H57</f>
        <v>227975340</v>
      </c>
      <c r="J57" s="5">
        <f>B56+K57+1</f>
        <v>37315</v>
      </c>
      <c r="K57" s="4">
        <v>182</v>
      </c>
      <c r="L57" s="4"/>
      <c r="M57" s="4"/>
      <c r="N57" s="8">
        <v>14.379</v>
      </c>
      <c r="O57" s="9">
        <f>H57/G57*100</f>
        <v>92.400822000000005</v>
      </c>
      <c r="P57" s="9">
        <f>(100-O57)/100*(365/182)*100</f>
        <v>15.240109725274717</v>
      </c>
      <c r="Q57" s="10">
        <f>((100-O57)/O57*(365/182))*100</f>
        <v>16.493478516105313</v>
      </c>
      <c r="R57" s="2"/>
      <c r="S57" s="2"/>
      <c r="T57" s="2"/>
    </row>
    <row r="58" spans="1:20">
      <c r="A58" s="2"/>
      <c r="B58" s="2"/>
      <c r="C58" s="2"/>
      <c r="D58" s="52">
        <v>4000000000</v>
      </c>
      <c r="E58" s="52">
        <v>12127000000</v>
      </c>
      <c r="F58" s="92">
        <f>E58-D58</f>
        <v>8127000000</v>
      </c>
      <c r="G58" s="92">
        <v>3999900000</v>
      </c>
      <c r="H58" s="92">
        <v>3461414160</v>
      </c>
      <c r="I58" s="92">
        <f>G58-H58</f>
        <v>538485840</v>
      </c>
      <c r="J58" s="5">
        <f>B56+K58+1</f>
        <v>37406</v>
      </c>
      <c r="K58" s="4">
        <v>273</v>
      </c>
      <c r="L58" s="4"/>
      <c r="M58" s="4"/>
      <c r="N58" s="8">
        <v>17.515000000000001</v>
      </c>
      <c r="O58" s="9">
        <f>H58/G58*100</f>
        <v>86.537517437935946</v>
      </c>
      <c r="P58" s="9">
        <f>(100-O58)/100*(365/273)*100</f>
        <v>17.999289872356702</v>
      </c>
      <c r="Q58" s="10">
        <f>((100-O58)/O58*(365/273))*100</f>
        <v>20.799406321386162</v>
      </c>
      <c r="R58" s="2"/>
      <c r="S58" s="2"/>
      <c r="T58" s="2"/>
    </row>
    <row r="59" spans="1:20">
      <c r="A59" s="2"/>
      <c r="B59" s="2"/>
      <c r="C59" s="2"/>
      <c r="D59" s="52">
        <v>6000000000</v>
      </c>
      <c r="E59" s="52">
        <v>21190000000</v>
      </c>
      <c r="F59" s="92">
        <f>E59-D59</f>
        <v>15190000000</v>
      </c>
      <c r="G59" s="92">
        <v>6000000000</v>
      </c>
      <c r="H59" s="92">
        <v>4895849528</v>
      </c>
      <c r="I59" s="92">
        <f>G59-H59</f>
        <v>1104150472</v>
      </c>
      <c r="J59" s="5">
        <f>B56+K59+1</f>
        <v>37497</v>
      </c>
      <c r="K59" s="4">
        <v>364</v>
      </c>
      <c r="L59" s="4"/>
      <c r="M59" s="4"/>
      <c r="N59" s="8">
        <v>17</v>
      </c>
      <c r="O59" s="9">
        <f>H59/G59*100</f>
        <v>81.597492133333333</v>
      </c>
      <c r="P59" s="9">
        <f>(100-O59)/100*(365/364)*100</f>
        <v>18.453064206959706</v>
      </c>
      <c r="Q59" s="10">
        <f>((100-O59)/O59*(365/364))*100</f>
        <v>22.614744307100416</v>
      </c>
      <c r="R59" s="2"/>
      <c r="S59" s="2"/>
      <c r="T59" s="2"/>
    </row>
    <row r="60" spans="1:20">
      <c r="A60" s="2"/>
      <c r="B60" s="2"/>
      <c r="C60" s="2"/>
      <c r="D60" s="52"/>
      <c r="E60" s="52"/>
      <c r="F60" s="92"/>
      <c r="G60" s="92"/>
      <c r="H60" s="92"/>
      <c r="I60" s="92"/>
      <c r="J60" s="4"/>
      <c r="K60" s="4"/>
      <c r="L60" s="4"/>
      <c r="M60" s="4"/>
      <c r="N60" s="8"/>
      <c r="O60" s="8"/>
      <c r="P60" s="8"/>
      <c r="Q60" s="2"/>
      <c r="R60" s="2"/>
      <c r="S60" s="2"/>
      <c r="T60" s="2"/>
    </row>
    <row r="61" spans="1:20">
      <c r="A61" s="2"/>
      <c r="B61" s="11" t="s">
        <v>51</v>
      </c>
      <c r="C61" s="2"/>
      <c r="D61" s="136">
        <f t="shared" ref="D61:I61" si="2">SUM(D36:D59)</f>
        <v>91000000000</v>
      </c>
      <c r="E61" s="136">
        <f t="shared" si="2"/>
        <v>211172700000</v>
      </c>
      <c r="F61" s="93">
        <f t="shared" si="2"/>
        <v>120172700000</v>
      </c>
      <c r="G61" s="93">
        <f t="shared" si="2"/>
        <v>90999700000</v>
      </c>
      <c r="H61" s="93">
        <f t="shared" si="2"/>
        <v>78560814522</v>
      </c>
      <c r="I61" s="93">
        <f t="shared" si="2"/>
        <v>12438885478</v>
      </c>
      <c r="J61" s="4"/>
      <c r="K61" s="4"/>
      <c r="L61" s="12" t="s">
        <v>47</v>
      </c>
      <c r="M61" s="7"/>
      <c r="N61" s="7"/>
      <c r="O61" s="13">
        <f t="shared" ref="O61:P64" si="3">AVERAGEA(O36,O41,O46,O51,O56)</f>
        <v>96.598019126666671</v>
      </c>
      <c r="P61" s="13">
        <f t="shared" si="3"/>
        <v>13.645307898534792</v>
      </c>
      <c r="Q61" s="2"/>
      <c r="R61" s="2"/>
      <c r="S61" s="2"/>
      <c r="T61" s="2"/>
    </row>
    <row r="62" spans="1:20">
      <c r="A62" s="4"/>
      <c r="B62" s="5"/>
      <c r="C62" s="2"/>
      <c r="D62" s="52"/>
      <c r="E62" s="52"/>
      <c r="F62" s="92"/>
      <c r="G62" s="92"/>
      <c r="H62" s="92"/>
      <c r="I62" s="92"/>
      <c r="J62" s="4"/>
      <c r="K62" s="4"/>
      <c r="L62" s="12" t="s">
        <v>48</v>
      </c>
      <c r="M62" s="7"/>
      <c r="N62" s="7"/>
      <c r="O62" s="13">
        <f t="shared" si="3"/>
        <v>92.028321809999994</v>
      </c>
      <c r="P62" s="13">
        <f t="shared" si="3"/>
        <v>15.987156809615385</v>
      </c>
      <c r="Q62" s="2"/>
      <c r="R62" s="2"/>
      <c r="S62" s="2"/>
      <c r="T62" s="2"/>
    </row>
    <row r="63" spans="1:20">
      <c r="A63" s="2"/>
      <c r="B63" s="2"/>
      <c r="C63" s="2"/>
      <c r="D63" s="52"/>
      <c r="E63" s="52"/>
      <c r="F63" s="92"/>
      <c r="G63" s="92"/>
      <c r="H63" s="92"/>
      <c r="I63" s="92"/>
      <c r="J63" s="4"/>
      <c r="K63" s="4"/>
      <c r="L63" s="12" t="s">
        <v>49</v>
      </c>
      <c r="M63" s="7"/>
      <c r="N63" s="7"/>
      <c r="O63" s="13">
        <f t="shared" si="3"/>
        <v>85.209798085285371</v>
      </c>
      <c r="P63" s="13">
        <f t="shared" si="3"/>
        <v>19.774445783409661</v>
      </c>
      <c r="Q63" s="2"/>
      <c r="R63" s="2"/>
      <c r="S63" s="2"/>
      <c r="T63" s="2"/>
    </row>
    <row r="64" spans="1:20">
      <c r="A64" s="2"/>
      <c r="B64" s="2"/>
      <c r="C64" s="2"/>
      <c r="D64" s="52"/>
      <c r="E64" s="52"/>
      <c r="F64" s="92"/>
      <c r="G64" s="92"/>
      <c r="H64" s="92"/>
      <c r="I64" s="92"/>
      <c r="J64" s="4"/>
      <c r="K64" s="4"/>
      <c r="L64" s="12" t="s">
        <v>50</v>
      </c>
      <c r="M64" s="7"/>
      <c r="N64" s="7"/>
      <c r="O64" s="13">
        <f t="shared" si="3"/>
        <v>79.914706726809513</v>
      </c>
      <c r="P64" s="13">
        <f t="shared" si="3"/>
        <v>20.140472650314628</v>
      </c>
      <c r="Q64" s="2"/>
      <c r="R64" s="2"/>
      <c r="S64" s="2"/>
      <c r="T64" s="2"/>
    </row>
    <row r="65" spans="1:20">
      <c r="A65" s="2"/>
      <c r="B65" s="2"/>
      <c r="C65" s="2"/>
      <c r="D65" s="52"/>
      <c r="E65" s="52"/>
      <c r="F65" s="92"/>
      <c r="G65" s="92"/>
      <c r="H65" s="92"/>
      <c r="I65" s="92"/>
      <c r="J65" s="4"/>
      <c r="K65" s="4"/>
      <c r="L65" s="12"/>
      <c r="M65" s="7"/>
      <c r="N65" s="7"/>
      <c r="O65" s="13"/>
      <c r="P65" s="13"/>
      <c r="Q65" s="2"/>
      <c r="R65" s="2"/>
      <c r="S65" s="2"/>
      <c r="T65" s="2"/>
    </row>
    <row r="66" spans="1:20">
      <c r="A66" s="4">
        <f>A56+1</f>
        <v>478</v>
      </c>
      <c r="B66" s="5">
        <v>37139</v>
      </c>
      <c r="C66" s="2"/>
      <c r="D66" s="52">
        <v>3000000000</v>
      </c>
      <c r="E66" s="52">
        <v>3000000000</v>
      </c>
      <c r="F66" s="92">
        <f>E66-D66</f>
        <v>0</v>
      </c>
      <c r="G66" s="92">
        <v>3000000000</v>
      </c>
      <c r="H66" s="92">
        <v>2902667373</v>
      </c>
      <c r="I66" s="92">
        <f>G66-H66</f>
        <v>97332627</v>
      </c>
      <c r="J66" s="5">
        <f>B66+K66</f>
        <v>37230</v>
      </c>
      <c r="K66" s="4">
        <v>91</v>
      </c>
      <c r="L66" s="2"/>
      <c r="M66" s="2"/>
      <c r="N66" s="8">
        <v>10.489000000000001</v>
      </c>
      <c r="O66" s="8">
        <f>H66/G66*100</f>
        <v>96.755579100000006</v>
      </c>
      <c r="P66" s="8">
        <f>(100-O66)/100*(365/91)*100</f>
        <v>13.013336576923054</v>
      </c>
      <c r="Q66" s="10">
        <f>((100-O66)/O66*(365/91))*100</f>
        <v>13.449701503489891</v>
      </c>
      <c r="R66" s="2"/>
      <c r="S66" s="2"/>
      <c r="T66" s="2"/>
    </row>
    <row r="67" spans="1:20">
      <c r="A67" s="4"/>
      <c r="B67" s="4"/>
      <c r="C67" s="2"/>
      <c r="D67" s="52">
        <v>4000000000</v>
      </c>
      <c r="E67" s="52">
        <v>4000000000</v>
      </c>
      <c r="F67" s="92">
        <f>E67-D67</f>
        <v>0</v>
      </c>
      <c r="G67" s="92">
        <v>4000000000</v>
      </c>
      <c r="H67" s="92">
        <v>3697377278</v>
      </c>
      <c r="I67" s="92">
        <f>G67-H67</f>
        <v>302622722</v>
      </c>
      <c r="J67" s="5">
        <f>B66+K67+1</f>
        <v>37322</v>
      </c>
      <c r="K67" s="4">
        <v>182</v>
      </c>
      <c r="L67" s="2"/>
      <c r="M67" s="2"/>
      <c r="N67" s="8">
        <v>14</v>
      </c>
      <c r="O67" s="8">
        <f>H67/G67*100</f>
        <v>92.43443194999999</v>
      </c>
      <c r="P67" s="8">
        <f>(100-O67)/100*(365/182)*100</f>
        <v>15.172705155219802</v>
      </c>
      <c r="Q67" s="10">
        <f>((100-O67)/O67*(365/182))*100</f>
        <v>16.414559850843332</v>
      </c>
      <c r="R67" s="2"/>
      <c r="S67" s="2"/>
      <c r="T67" s="2"/>
    </row>
    <row r="68" spans="1:20">
      <c r="A68" s="4"/>
      <c r="B68" s="4"/>
      <c r="C68" s="2"/>
      <c r="D68" s="52">
        <v>5000000000</v>
      </c>
      <c r="E68" s="52">
        <v>4999800000</v>
      </c>
      <c r="F68" s="92">
        <f>E68-D68</f>
        <v>-200000</v>
      </c>
      <c r="G68" s="92">
        <v>4999800000</v>
      </c>
      <c r="H68" s="92">
        <v>4342526855</v>
      </c>
      <c r="I68" s="92">
        <f>G68-H68</f>
        <v>657273145</v>
      </c>
      <c r="J68" s="5">
        <f>B66+K68+1</f>
        <v>37413</v>
      </c>
      <c r="K68" s="4">
        <v>273</v>
      </c>
      <c r="L68" s="2"/>
      <c r="M68" s="2"/>
      <c r="N68" s="8">
        <v>17</v>
      </c>
      <c r="O68" s="8">
        <f>H68/G68*100</f>
        <v>86.85401126045042</v>
      </c>
      <c r="P68" s="8">
        <f>(100-O68)/100*(365/273)*100</f>
        <v>17.57613879097288</v>
      </c>
      <c r="Q68" s="10">
        <f>((100-O68)/O68*(365/273))*100</f>
        <v>20.236415723238217</v>
      </c>
      <c r="R68" s="2"/>
      <c r="S68" s="2"/>
      <c r="T68" s="2"/>
    </row>
    <row r="69" spans="1:20">
      <c r="A69" s="4"/>
      <c r="B69" s="4"/>
      <c r="C69" s="2"/>
      <c r="D69" s="52">
        <v>8000000000</v>
      </c>
      <c r="E69" s="52">
        <v>8000000000</v>
      </c>
      <c r="F69" s="92">
        <f>E69-D69</f>
        <v>0</v>
      </c>
      <c r="G69" s="92">
        <v>8000000000</v>
      </c>
      <c r="H69" s="92">
        <v>6605823681</v>
      </c>
      <c r="I69" s="92">
        <f>G69-H69</f>
        <v>1394176319</v>
      </c>
      <c r="J69" s="5">
        <f>B66+K69+1</f>
        <v>37504</v>
      </c>
      <c r="K69" s="4">
        <v>364</v>
      </c>
      <c r="L69" s="2"/>
      <c r="M69" s="2"/>
      <c r="N69" s="8">
        <v>16.044</v>
      </c>
      <c r="O69" s="8">
        <f>H69/G69*100</f>
        <v>82.572796012500007</v>
      </c>
      <c r="P69" s="8">
        <f>(100-O69)/100*(365/364)*100</f>
        <v>17.475080921531585</v>
      </c>
      <c r="Q69" s="10">
        <f>((100-O69)/O69*(365/364))*100</f>
        <v>21.163242333329947</v>
      </c>
      <c r="R69" s="2"/>
      <c r="S69" s="2"/>
      <c r="T69" s="2"/>
    </row>
    <row r="70" spans="1:20">
      <c r="A70" s="4"/>
      <c r="B70" s="4"/>
      <c r="C70" s="2"/>
      <c r="D70" s="51"/>
      <c r="E70" s="52"/>
      <c r="F70" s="92"/>
      <c r="G70" s="31"/>
      <c r="H70" s="92"/>
      <c r="I70" s="92"/>
      <c r="J70" s="6"/>
      <c r="K70" s="14"/>
      <c r="L70" s="2"/>
      <c r="M70" s="2"/>
      <c r="N70" s="2"/>
      <c r="O70" s="4"/>
      <c r="P70" s="4"/>
      <c r="Q70" s="2"/>
      <c r="R70" s="2"/>
      <c r="S70" s="2"/>
      <c r="T70" s="2"/>
    </row>
    <row r="71" spans="1:20">
      <c r="A71" s="4">
        <f>A66+1</f>
        <v>479</v>
      </c>
      <c r="B71" s="5">
        <f>B66+7</f>
        <v>37146</v>
      </c>
      <c r="C71" s="2"/>
      <c r="D71" s="52">
        <v>3000000000</v>
      </c>
      <c r="E71" s="52">
        <v>7713300000</v>
      </c>
      <c r="F71" s="92">
        <f>E71-D71</f>
        <v>4713300000</v>
      </c>
      <c r="G71" s="92">
        <v>2999900000</v>
      </c>
      <c r="H71" s="92">
        <v>2910595503</v>
      </c>
      <c r="I71" s="92">
        <f>G71-H71</f>
        <v>89304497</v>
      </c>
      <c r="J71" s="5">
        <f>B71+K71</f>
        <v>37237</v>
      </c>
      <c r="K71" s="4">
        <v>91</v>
      </c>
      <c r="L71" s="2"/>
      <c r="M71" s="2"/>
      <c r="N71" s="8">
        <v>10.629</v>
      </c>
      <c r="O71" s="8">
        <f>H71/G71*100</f>
        <v>97.023084202806757</v>
      </c>
      <c r="P71" s="8">
        <f>(100-O71)/100*(365/91)*100</f>
        <v>11.940376549181687</v>
      </c>
      <c r="Q71" s="10">
        <f>((100-O71)/O71*(365/91))*100</f>
        <v>12.306737769975227</v>
      </c>
      <c r="R71" s="2"/>
      <c r="S71" s="2"/>
      <c r="T71" s="2"/>
    </row>
    <row r="72" spans="1:20">
      <c r="A72" s="4"/>
      <c r="B72" s="5"/>
      <c r="C72" s="2"/>
      <c r="D72" s="52">
        <v>4000000000</v>
      </c>
      <c r="E72" s="52">
        <v>10703100000</v>
      </c>
      <c r="F72" s="92">
        <f>E72-D72</f>
        <v>6703100000</v>
      </c>
      <c r="G72" s="92">
        <v>3999900000</v>
      </c>
      <c r="H72" s="92">
        <v>3719315125</v>
      </c>
      <c r="I72" s="92">
        <f>G72-H72</f>
        <v>280584875</v>
      </c>
      <c r="J72" s="5">
        <f>B71+K72+1</f>
        <v>37329</v>
      </c>
      <c r="K72" s="4">
        <v>182</v>
      </c>
      <c r="L72" s="2"/>
      <c r="M72" s="2"/>
      <c r="N72" s="8">
        <v>13</v>
      </c>
      <c r="O72" s="8">
        <f>H72/G72*100</f>
        <v>92.985202755068869</v>
      </c>
      <c r="P72" s="8">
        <f>(100-O72)/100*(365/182)*100</f>
        <v>14.068137331867378</v>
      </c>
      <c r="Q72" s="10">
        <f>((100-O72)/O72*(365/182))*100</f>
        <v>15.129436636196921</v>
      </c>
      <c r="R72" s="2"/>
      <c r="S72" s="2"/>
      <c r="T72" s="2"/>
    </row>
    <row r="73" spans="1:20">
      <c r="A73" s="4"/>
      <c r="B73" s="5"/>
      <c r="C73" s="2"/>
      <c r="D73" s="52">
        <v>5000000000</v>
      </c>
      <c r="E73" s="52">
        <v>16566000000</v>
      </c>
      <c r="F73" s="92">
        <f>E73-D73</f>
        <v>11566000000</v>
      </c>
      <c r="G73" s="92">
        <v>5000000000</v>
      </c>
      <c r="H73" s="92">
        <v>4397456245</v>
      </c>
      <c r="I73" s="92">
        <f>G73-H73</f>
        <v>602543755</v>
      </c>
      <c r="J73" s="5">
        <f>B71+K73+1</f>
        <v>37420</v>
      </c>
      <c r="K73" s="4">
        <v>273</v>
      </c>
      <c r="L73" s="2"/>
      <c r="M73" s="2"/>
      <c r="N73" s="8">
        <v>15.119</v>
      </c>
      <c r="O73" s="8">
        <f>H73/G73*100</f>
        <v>87.949124900000001</v>
      </c>
      <c r="P73" s="8">
        <f>(100-O73)/100*(365/273)*100</f>
        <v>16.111975866300362</v>
      </c>
      <c r="Q73" s="10">
        <f>((100-O73)/O73*(365/273))*100</f>
        <v>18.319654555539941</v>
      </c>
      <c r="R73" s="2"/>
      <c r="S73" s="2"/>
      <c r="T73" s="2"/>
    </row>
    <row r="74" spans="1:20">
      <c r="A74" s="4"/>
      <c r="B74" s="5"/>
      <c r="C74" s="2"/>
      <c r="D74" s="52">
        <v>8000000000</v>
      </c>
      <c r="E74" s="52">
        <v>22810600000</v>
      </c>
      <c r="F74" s="92">
        <f>E74-D74</f>
        <v>14810600000</v>
      </c>
      <c r="G74" s="92">
        <v>7999900000</v>
      </c>
      <c r="H74" s="92">
        <v>6714532035</v>
      </c>
      <c r="I74" s="92">
        <f>G74-H74</f>
        <v>1285367965</v>
      </c>
      <c r="J74" s="5">
        <f>B71+K74+1</f>
        <v>37511</v>
      </c>
      <c r="K74" s="4">
        <v>364</v>
      </c>
      <c r="L74" s="2"/>
      <c r="M74" s="2"/>
      <c r="N74" s="8">
        <v>15.295999999999999</v>
      </c>
      <c r="O74" s="8">
        <f>H74/G74*100</f>
        <v>83.932699596244959</v>
      </c>
      <c r="P74" s="8">
        <f>(100-O74)/100*(365/364)*100</f>
        <v>16.111441338930195</v>
      </c>
      <c r="Q74" s="10">
        <f>((100-O74)/O74*(365/364))*100</f>
        <v>19.19566678592928</v>
      </c>
      <c r="R74" s="2"/>
      <c r="S74" s="2"/>
      <c r="T74" s="2"/>
    </row>
    <row r="75" spans="1:20">
      <c r="A75" s="4"/>
      <c r="B75" s="5"/>
      <c r="C75" s="2"/>
      <c r="D75" s="51"/>
      <c r="E75" s="51"/>
      <c r="F75" s="31"/>
      <c r="G75" s="31"/>
      <c r="H75" s="31"/>
      <c r="I75" s="31"/>
      <c r="J75" s="2"/>
      <c r="K75" s="2"/>
      <c r="L75" s="2"/>
      <c r="M75" s="2"/>
      <c r="N75" s="2"/>
      <c r="O75" s="4"/>
      <c r="P75" s="4"/>
      <c r="Q75" s="2"/>
      <c r="R75" s="2"/>
      <c r="S75" s="2"/>
      <c r="T75" s="2"/>
    </row>
    <row r="76" spans="1:20">
      <c r="A76" s="4">
        <f>A71+1</f>
        <v>480</v>
      </c>
      <c r="B76" s="5">
        <f>B71+7</f>
        <v>37153</v>
      </c>
      <c r="C76" s="2"/>
      <c r="D76" s="52">
        <v>3000000000</v>
      </c>
      <c r="E76" s="52">
        <v>6345200000</v>
      </c>
      <c r="F76" s="92">
        <f>E76-D76</f>
        <v>3345200000</v>
      </c>
      <c r="G76" s="92">
        <v>3000000000</v>
      </c>
      <c r="H76" s="92">
        <v>2914052620</v>
      </c>
      <c r="I76" s="92">
        <f>G76-H76</f>
        <v>85947380</v>
      </c>
      <c r="J76" s="5">
        <f>B76+K76</f>
        <v>37244</v>
      </c>
      <c r="K76" s="4">
        <v>91</v>
      </c>
      <c r="L76" s="2"/>
      <c r="M76" s="2"/>
      <c r="N76" s="8">
        <v>10.629</v>
      </c>
      <c r="O76" s="8">
        <f>H76/G76*100</f>
        <v>97.135087333333331</v>
      </c>
      <c r="P76" s="8">
        <f>(100-O76)/100*(365/91)*100</f>
        <v>11.491133223443232</v>
      </c>
      <c r="Q76" s="10">
        <f>((100-O76)/O76*(365/91))*100</f>
        <v>11.8300539371625</v>
      </c>
      <c r="R76" s="2"/>
      <c r="S76" s="2"/>
      <c r="T76" s="2"/>
    </row>
    <row r="77" spans="1:20">
      <c r="A77" s="4"/>
      <c r="B77" s="5"/>
      <c r="C77" s="2"/>
      <c r="D77" s="52">
        <v>4000000000</v>
      </c>
      <c r="E77" s="52">
        <v>6831500000</v>
      </c>
      <c r="F77" s="92">
        <f>E77-D77</f>
        <v>2831500000</v>
      </c>
      <c r="G77" s="92">
        <v>4000000000</v>
      </c>
      <c r="H77" s="92">
        <v>3719466530</v>
      </c>
      <c r="I77" s="92">
        <f>G77-H77</f>
        <v>280533470</v>
      </c>
      <c r="J77" s="5">
        <f>B76+K77+1</f>
        <v>37336</v>
      </c>
      <c r="K77" s="4">
        <v>182</v>
      </c>
      <c r="L77" s="2"/>
      <c r="M77" s="2"/>
      <c r="N77" s="8">
        <v>13</v>
      </c>
      <c r="O77" s="8">
        <f>H77/G77*100</f>
        <v>92.986663250000007</v>
      </c>
      <c r="P77" s="8">
        <f>(100-O77)/100*(365/182)*100</f>
        <v>14.065208317307679</v>
      </c>
      <c r="Q77" s="10">
        <f>((100-O77)/O77*(365/182))*100</f>
        <v>15.12604907597615</v>
      </c>
      <c r="R77" s="2"/>
      <c r="S77" s="2"/>
      <c r="T77" s="2"/>
    </row>
    <row r="78" spans="1:20">
      <c r="A78" s="4"/>
      <c r="B78" s="5"/>
      <c r="C78" s="2"/>
      <c r="D78" s="52">
        <v>5000000000</v>
      </c>
      <c r="E78" s="52">
        <v>12395200000</v>
      </c>
      <c r="F78" s="92">
        <f>E78-D78</f>
        <v>7395200000</v>
      </c>
      <c r="G78" s="92">
        <v>4999700000</v>
      </c>
      <c r="H78" s="92">
        <v>4432431555</v>
      </c>
      <c r="I78" s="92">
        <f>G78-H78</f>
        <v>567268445</v>
      </c>
      <c r="J78" s="5">
        <f>B76+K78+1</f>
        <v>37427</v>
      </c>
      <c r="K78" s="4">
        <v>273</v>
      </c>
      <c r="L78" s="2"/>
      <c r="M78" s="2"/>
      <c r="N78" s="8">
        <v>14.292</v>
      </c>
      <c r="O78" s="8">
        <f>H78/G78*100</f>
        <v>88.65395033702022</v>
      </c>
      <c r="P78" s="8">
        <f>(100-O78)/100*(365/273)*100</f>
        <v>15.169626838782492</v>
      </c>
      <c r="Q78" s="10">
        <f>((100-O78)/O78*(365/273))*100</f>
        <v>17.111055718458985</v>
      </c>
      <c r="R78" s="2"/>
      <c r="S78" s="2"/>
      <c r="T78" s="2"/>
    </row>
    <row r="79" spans="1:20">
      <c r="A79" s="4"/>
      <c r="B79" s="5"/>
      <c r="C79" s="2"/>
      <c r="D79" s="52">
        <v>8000000000</v>
      </c>
      <c r="E79" s="52">
        <v>18959200000</v>
      </c>
      <c r="F79" s="92">
        <f>E79-D79</f>
        <v>10959200000</v>
      </c>
      <c r="G79" s="92">
        <v>8000000000</v>
      </c>
      <c r="H79" s="92">
        <v>6823165425</v>
      </c>
      <c r="I79" s="92">
        <f>G79-H79</f>
        <v>1176834575</v>
      </c>
      <c r="J79" s="5">
        <f>B76+K79+1</f>
        <v>37518</v>
      </c>
      <c r="K79" s="4">
        <v>364</v>
      </c>
      <c r="L79" s="2"/>
      <c r="M79" s="2"/>
      <c r="N79" s="8">
        <v>14.164999999999999</v>
      </c>
      <c r="O79" s="8">
        <f>H79/G79*100</f>
        <v>85.289567812499996</v>
      </c>
      <c r="P79" s="8">
        <f>(100-O79)/100*(365/364)*100</f>
        <v>14.750845462740386</v>
      </c>
      <c r="Q79" s="10">
        <f>((100-O79)/O79*(365/364))*100</f>
        <v>17.295017246621001</v>
      </c>
      <c r="R79" s="2"/>
      <c r="S79" s="2"/>
      <c r="T79" s="2"/>
    </row>
    <row r="80" spans="1:20">
      <c r="A80" s="4"/>
      <c r="B80" s="5"/>
      <c r="C80" s="2"/>
      <c r="D80" s="51"/>
      <c r="E80" s="51"/>
      <c r="F80" s="31"/>
      <c r="G80" s="31"/>
      <c r="H80" s="31"/>
      <c r="I80" s="31"/>
      <c r="J80" s="2"/>
      <c r="K80" s="2"/>
      <c r="L80" s="2"/>
      <c r="M80" s="2"/>
      <c r="N80" s="2"/>
      <c r="O80" s="4"/>
      <c r="P80" s="4"/>
      <c r="Q80" s="2"/>
      <c r="R80" s="2"/>
      <c r="S80" s="2"/>
      <c r="T80" s="2"/>
    </row>
    <row r="81" spans="1:20">
      <c r="A81" s="4">
        <f>A76+1</f>
        <v>481</v>
      </c>
      <c r="B81" s="5">
        <f>B76+7</f>
        <v>37160</v>
      </c>
      <c r="C81" s="2"/>
      <c r="D81" s="52">
        <v>2000000000</v>
      </c>
      <c r="E81" s="52">
        <v>3299500000</v>
      </c>
      <c r="F81" s="92">
        <f>E81-D81</f>
        <v>1299500000</v>
      </c>
      <c r="G81" s="92">
        <v>2000000000</v>
      </c>
      <c r="H81" s="92">
        <v>1941382978</v>
      </c>
      <c r="I81" s="92">
        <f>G81-H81</f>
        <v>58617022</v>
      </c>
      <c r="J81" s="5">
        <f>B81+K81</f>
        <v>37251</v>
      </c>
      <c r="K81" s="4">
        <v>91</v>
      </c>
      <c r="L81" s="2"/>
      <c r="M81" s="2"/>
      <c r="N81" s="8">
        <v>10.83</v>
      </c>
      <c r="O81" s="8">
        <f>H81/G81*100</f>
        <v>97.069148900000002</v>
      </c>
      <c r="P81" s="8">
        <f>(100-O81)/100*(365/91)*100</f>
        <v>11.755611554945048</v>
      </c>
      <c r="Q81" s="10">
        <f>((100-O81)/O81*(365/91))*100</f>
        <v>12.110553855845179</v>
      </c>
      <c r="R81" s="2"/>
      <c r="S81" s="2"/>
      <c r="T81" s="2"/>
    </row>
    <row r="82" spans="1:20">
      <c r="A82" s="4"/>
      <c r="B82" s="5"/>
      <c r="C82" s="2"/>
      <c r="D82" s="52">
        <v>3000000000</v>
      </c>
      <c r="E82" s="52">
        <v>7517600000</v>
      </c>
      <c r="F82" s="92">
        <f>E82-D82</f>
        <v>4517600000</v>
      </c>
      <c r="G82" s="92">
        <v>3000000000</v>
      </c>
      <c r="H82" s="92">
        <v>2804464804</v>
      </c>
      <c r="I82" s="92">
        <f>G82-H82</f>
        <v>195535196</v>
      </c>
      <c r="J82" s="5">
        <f>B81+K82+1</f>
        <v>37343</v>
      </c>
      <c r="K82" s="4">
        <v>182</v>
      </c>
      <c r="L82" s="2"/>
      <c r="M82" s="2"/>
      <c r="N82" s="8">
        <v>12.234</v>
      </c>
      <c r="O82" s="8">
        <f>H82/G82*100</f>
        <v>93.482160133333338</v>
      </c>
      <c r="P82" s="8">
        <f>(100-O82)/100*(365/182)*100</f>
        <v>13.07149204029303</v>
      </c>
      <c r="Q82" s="10">
        <f>((100-O82)/O82*(365/182))*100</f>
        <v>13.982873332889611</v>
      </c>
      <c r="R82" s="2"/>
      <c r="S82" s="2"/>
      <c r="T82" s="2"/>
    </row>
    <row r="83" spans="1:20">
      <c r="A83" s="4"/>
      <c r="B83" s="5"/>
      <c r="C83" s="2"/>
      <c r="D83" s="52">
        <v>4000000000</v>
      </c>
      <c r="E83" s="52">
        <v>11636000000</v>
      </c>
      <c r="F83" s="92">
        <f>E83-D83</f>
        <v>7636000000</v>
      </c>
      <c r="G83" s="92">
        <v>3999900000</v>
      </c>
      <c r="H83" s="92">
        <v>3584442625</v>
      </c>
      <c r="I83" s="92">
        <f>G83-H83</f>
        <v>415457375</v>
      </c>
      <c r="J83" s="5">
        <f>B81+K83+1</f>
        <v>37434</v>
      </c>
      <c r="K83" s="4">
        <v>273</v>
      </c>
      <c r="L83" s="2"/>
      <c r="M83" s="2"/>
      <c r="N83" s="8">
        <v>13.169</v>
      </c>
      <c r="O83" s="8">
        <f>H83/G83*100</f>
        <v>89.613305957648933</v>
      </c>
      <c r="P83" s="8">
        <f>(100-O83)/100*(365/273)*100</f>
        <v>13.886971888125052</v>
      </c>
      <c r="Q83" s="10">
        <f>((100-O83)/O83*(365/273))*100</f>
        <v>15.49655125399347</v>
      </c>
      <c r="R83" s="2"/>
      <c r="S83" s="2"/>
      <c r="T83" s="2"/>
    </row>
    <row r="84" spans="1:20">
      <c r="A84" s="4"/>
      <c r="B84" s="5"/>
      <c r="C84" s="2"/>
      <c r="D84" s="52">
        <v>8000000000</v>
      </c>
      <c r="E84" s="52">
        <v>14976600000</v>
      </c>
      <c r="F84" s="92">
        <f>E84-D84</f>
        <v>6976600000</v>
      </c>
      <c r="G84" s="92">
        <v>8000000000</v>
      </c>
      <c r="H84" s="92">
        <v>6884172060</v>
      </c>
      <c r="I84" s="92">
        <f>G84-H84</f>
        <v>1115827940</v>
      </c>
      <c r="J84" s="5">
        <f>B81+K84+1</f>
        <v>37525</v>
      </c>
      <c r="K84" s="4">
        <v>364</v>
      </c>
      <c r="L84" s="2"/>
      <c r="M84" s="2"/>
      <c r="N84" s="8">
        <v>13.135999999999999</v>
      </c>
      <c r="O84" s="8">
        <f>H84/G84*100</f>
        <v>86.052150749999996</v>
      </c>
      <c r="P84" s="8">
        <f>(100-O84)/100*(365/364)*100</f>
        <v>13.986167517170333</v>
      </c>
      <c r="Q84" s="10">
        <f>((100-O84)/O84*(365/364))*100</f>
        <v>16.253129521193674</v>
      </c>
      <c r="R84" s="2"/>
      <c r="S84" s="2"/>
      <c r="T84" s="2"/>
    </row>
    <row r="85" spans="1:20">
      <c r="A85" s="4"/>
      <c r="B85" s="5"/>
      <c r="C85" s="2"/>
      <c r="D85" s="51"/>
      <c r="E85" s="51"/>
      <c r="F85" s="31"/>
      <c r="G85" s="31"/>
      <c r="H85" s="31"/>
      <c r="I85" s="31"/>
      <c r="J85" s="2"/>
      <c r="K85" s="2"/>
      <c r="L85" s="2"/>
      <c r="M85" s="2"/>
      <c r="N85" s="2"/>
      <c r="O85" s="2"/>
      <c r="P85" s="2"/>
      <c r="Q85" s="2"/>
      <c r="R85" s="2"/>
      <c r="S85" s="2"/>
      <c r="T85" s="2"/>
    </row>
    <row r="86" spans="1:20">
      <c r="A86" s="4"/>
      <c r="B86" s="11" t="s">
        <v>52</v>
      </c>
      <c r="C86" s="2"/>
      <c r="D86" s="136">
        <f t="shared" ref="D86:I86" si="4">SUM(D66:D84)</f>
        <v>77000000000</v>
      </c>
      <c r="E86" s="136">
        <f t="shared" si="4"/>
        <v>159753600000</v>
      </c>
      <c r="F86" s="93">
        <f t="shared" si="4"/>
        <v>82753600000</v>
      </c>
      <c r="G86" s="93">
        <f t="shared" si="4"/>
        <v>76999100000</v>
      </c>
      <c r="H86" s="93">
        <f t="shared" si="4"/>
        <v>68393872692</v>
      </c>
      <c r="I86" s="93">
        <f t="shared" si="4"/>
        <v>8605227308</v>
      </c>
      <c r="J86" s="2"/>
      <c r="K86" s="2"/>
      <c r="L86" s="12" t="s">
        <v>47</v>
      </c>
      <c r="M86" s="7"/>
      <c r="N86" s="7"/>
      <c r="O86" s="13">
        <f t="shared" ref="O86:Q89" si="5">AVERAGEA(O66,O71,O76,O81)</f>
        <v>96.995724884035027</v>
      </c>
      <c r="P86" s="13">
        <f t="shared" si="5"/>
        <v>12.050114476123255</v>
      </c>
      <c r="Q86" s="13">
        <f t="shared" si="5"/>
        <v>12.424261766618201</v>
      </c>
      <c r="R86" s="2"/>
      <c r="S86" s="2"/>
      <c r="T86" s="2"/>
    </row>
    <row r="87" spans="1:20">
      <c r="A87" s="4"/>
      <c r="B87" s="5"/>
      <c r="C87" s="2"/>
      <c r="D87" s="51"/>
      <c r="E87" s="51"/>
      <c r="F87" s="31"/>
      <c r="G87" s="31"/>
      <c r="H87" s="31"/>
      <c r="I87" s="31"/>
      <c r="J87" s="2"/>
      <c r="K87" s="2"/>
      <c r="L87" s="12" t="s">
        <v>48</v>
      </c>
      <c r="M87" s="7"/>
      <c r="N87" s="7"/>
      <c r="O87" s="13">
        <f t="shared" si="5"/>
        <v>92.972114522100554</v>
      </c>
      <c r="P87" s="13">
        <f t="shared" si="5"/>
        <v>14.094385711171972</v>
      </c>
      <c r="Q87" s="13">
        <f t="shared" si="5"/>
        <v>15.163229723976503</v>
      </c>
      <c r="R87" s="2"/>
      <c r="S87" s="2"/>
      <c r="T87" s="2"/>
    </row>
    <row r="88" spans="1:20">
      <c r="A88" s="4"/>
      <c r="B88" s="5"/>
      <c r="C88" s="2"/>
      <c r="D88" s="51"/>
      <c r="E88" s="51"/>
      <c r="F88" s="31"/>
      <c r="G88" s="31"/>
      <c r="H88" s="31"/>
      <c r="I88" s="31"/>
      <c r="J88" s="2"/>
      <c r="K88" s="2"/>
      <c r="L88" s="12" t="s">
        <v>49</v>
      </c>
      <c r="M88" s="7"/>
      <c r="N88" s="7"/>
      <c r="O88" s="13">
        <f t="shared" si="5"/>
        <v>88.267598113779897</v>
      </c>
      <c r="P88" s="13">
        <f t="shared" si="5"/>
        <v>15.686178346045198</v>
      </c>
      <c r="Q88" s="13">
        <f t="shared" si="5"/>
        <v>17.790919312807652</v>
      </c>
      <c r="R88" s="2"/>
      <c r="S88" s="2"/>
      <c r="T88" s="2"/>
    </row>
    <row r="89" spans="1:20">
      <c r="A89" s="4"/>
      <c r="B89" s="5"/>
      <c r="C89" s="2"/>
      <c r="D89" s="51"/>
      <c r="E89" s="51"/>
      <c r="F89" s="31"/>
      <c r="G89" s="31"/>
      <c r="H89" s="31"/>
      <c r="I89" s="31"/>
      <c r="J89" s="2"/>
      <c r="K89" s="2"/>
      <c r="L89" s="12" t="s">
        <v>50</v>
      </c>
      <c r="M89" s="7"/>
      <c r="N89" s="7"/>
      <c r="O89" s="13">
        <f t="shared" si="5"/>
        <v>84.461803542811239</v>
      </c>
      <c r="P89" s="13">
        <f t="shared" si="5"/>
        <v>15.580883810093123</v>
      </c>
      <c r="Q89" s="13">
        <f t="shared" si="5"/>
        <v>18.476763971768474</v>
      </c>
      <c r="R89" s="2"/>
      <c r="S89" s="2"/>
      <c r="T89" s="2"/>
    </row>
    <row r="90" spans="1:20">
      <c r="A90" s="4"/>
      <c r="B90" s="5"/>
      <c r="C90" s="2"/>
      <c r="D90" s="51"/>
      <c r="E90" s="51"/>
      <c r="F90" s="31"/>
      <c r="G90" s="31"/>
      <c r="H90" s="31"/>
      <c r="I90" s="31"/>
      <c r="J90" s="2"/>
      <c r="K90" s="2"/>
      <c r="L90" s="12"/>
      <c r="M90" s="7"/>
      <c r="N90" s="7"/>
      <c r="O90" s="13"/>
      <c r="P90" s="13"/>
      <c r="Q90" s="13"/>
      <c r="R90" s="2"/>
      <c r="S90" s="2"/>
      <c r="T90" s="2"/>
    </row>
    <row r="91" spans="1:20">
      <c r="A91" s="4">
        <f>A81+1</f>
        <v>482</v>
      </c>
      <c r="B91" s="5">
        <f>B81+7</f>
        <v>37167</v>
      </c>
      <c r="C91" s="2"/>
      <c r="D91" s="52">
        <v>2000000000</v>
      </c>
      <c r="E91" s="52">
        <v>7976800000</v>
      </c>
      <c r="F91" s="92">
        <f>E91-D91</f>
        <v>5976800000</v>
      </c>
      <c r="G91" s="92">
        <v>1999900000</v>
      </c>
      <c r="H91" s="92">
        <v>1944815051</v>
      </c>
      <c r="I91" s="92">
        <f>G91-H91</f>
        <v>55084949</v>
      </c>
      <c r="J91" s="5">
        <f>B91+K91</f>
        <v>37258</v>
      </c>
      <c r="K91" s="4">
        <v>91</v>
      </c>
      <c r="L91" s="4"/>
      <c r="M91" s="4"/>
      <c r="N91" s="8">
        <v>10.593</v>
      </c>
      <c r="O91" s="8">
        <f>H91/G91*100</f>
        <v>97.24561483074153</v>
      </c>
      <c r="P91" s="8">
        <f>(100-O91)/100*(365/91)*100</f>
        <v>11.047808645926828</v>
      </c>
      <c r="Q91" s="10">
        <f>((100-O91)/O91*(365/91))*100</f>
        <v>11.360726820593218</v>
      </c>
      <c r="R91" s="2"/>
      <c r="S91" s="2"/>
      <c r="T91" s="2"/>
    </row>
    <row r="92" spans="1:20">
      <c r="A92" s="2"/>
      <c r="B92" s="2"/>
      <c r="C92" s="2"/>
      <c r="D92" s="52">
        <v>3000000000</v>
      </c>
      <c r="E92" s="52">
        <v>7190900000</v>
      </c>
      <c r="F92" s="92">
        <f>E92-D92</f>
        <v>4190900000</v>
      </c>
      <c r="G92" s="92">
        <v>2999900000</v>
      </c>
      <c r="H92" s="92">
        <v>2814589727</v>
      </c>
      <c r="I92" s="92">
        <f>G92-H92</f>
        <v>185310273</v>
      </c>
      <c r="J92" s="5">
        <f>B91+K92+1</f>
        <v>37350</v>
      </c>
      <c r="K92" s="4">
        <v>182</v>
      </c>
      <c r="L92" s="4"/>
      <c r="M92" s="4"/>
      <c r="N92" s="8">
        <v>11.766</v>
      </c>
      <c r="O92" s="8">
        <f>H92/G92*100</f>
        <v>93.822784992833093</v>
      </c>
      <c r="P92" s="8">
        <f>(100-O92)/100*(365/182)*100</f>
        <v>12.388370756131435</v>
      </c>
      <c r="Q92" s="10">
        <f>((100-O92)/O92*(365/182))*100</f>
        <v>13.204010898927967</v>
      </c>
      <c r="R92" s="2"/>
      <c r="S92" s="2"/>
      <c r="T92" s="2"/>
    </row>
    <row r="93" spans="1:20">
      <c r="A93" s="2"/>
      <c r="B93" s="2"/>
      <c r="C93" s="2"/>
      <c r="D93" s="52">
        <v>4000000000</v>
      </c>
      <c r="E93" s="52">
        <v>8376000000</v>
      </c>
      <c r="F93" s="92">
        <f>E93-D93</f>
        <v>4376000000</v>
      </c>
      <c r="G93" s="92">
        <v>3999900000</v>
      </c>
      <c r="H93" s="92">
        <v>3603379951</v>
      </c>
      <c r="I93" s="92">
        <f>G93-H93</f>
        <v>396520049</v>
      </c>
      <c r="J93" s="5">
        <f>B91+K93+1</f>
        <v>37441</v>
      </c>
      <c r="K93" s="4">
        <v>273</v>
      </c>
      <c r="L93" s="4"/>
      <c r="M93" s="4"/>
      <c r="N93" s="8">
        <v>12.568</v>
      </c>
      <c r="O93" s="8">
        <f>H93/G93*100</f>
        <v>90.086750943773595</v>
      </c>
      <c r="P93" s="8">
        <f>(100-O93)/100*(365/273)*100</f>
        <v>13.2539776759071</v>
      </c>
      <c r="Q93" s="10">
        <f>((100-O93)/O93*(365/273))*100</f>
        <v>14.712460530604979</v>
      </c>
      <c r="R93" s="2"/>
      <c r="S93" s="2"/>
      <c r="T93" s="2"/>
    </row>
    <row r="94" spans="1:20">
      <c r="A94" s="2"/>
      <c r="B94" s="2"/>
      <c r="C94" s="2"/>
      <c r="D94" s="52">
        <v>8000000000</v>
      </c>
      <c r="E94" s="52">
        <v>13773000000</v>
      </c>
      <c r="F94" s="92">
        <f>E94-D94</f>
        <v>5773000000</v>
      </c>
      <c r="G94" s="92">
        <v>8000000000</v>
      </c>
      <c r="H94" s="92">
        <v>6897486170</v>
      </c>
      <c r="I94" s="92">
        <f>G94-H94</f>
        <v>1102513830</v>
      </c>
      <c r="J94" s="5">
        <f>B91+K94+1</f>
        <v>37532</v>
      </c>
      <c r="K94" s="4">
        <v>364</v>
      </c>
      <c r="L94" s="4"/>
      <c r="M94" s="4"/>
      <c r="N94" s="8">
        <v>12.5</v>
      </c>
      <c r="O94" s="8">
        <f>H94/G94*100</f>
        <v>86.218577124999996</v>
      </c>
      <c r="P94" s="8">
        <f>(100-O94)/100*(365/364)*100</f>
        <v>13.8192839268544</v>
      </c>
      <c r="Q94" s="10">
        <f>((100-O94)/O94*(365/364))*100</f>
        <v>16.028197620124434</v>
      </c>
      <c r="R94" s="2"/>
      <c r="S94" s="2"/>
      <c r="T94" s="2"/>
    </row>
    <row r="96" spans="1:20">
      <c r="A96" s="4">
        <f>A91+1</f>
        <v>483</v>
      </c>
      <c r="B96" s="5">
        <f>B91+7</f>
        <v>37174</v>
      </c>
      <c r="C96" s="2"/>
      <c r="D96" s="52">
        <v>2000000000</v>
      </c>
      <c r="E96" s="52">
        <v>10082200000</v>
      </c>
      <c r="F96" s="92">
        <f>E96-D96</f>
        <v>8082200000</v>
      </c>
      <c r="G96" s="92">
        <v>2000000000</v>
      </c>
      <c r="H96" s="92">
        <v>1950843886</v>
      </c>
      <c r="I96" s="92">
        <f>G96-H96</f>
        <v>49156114</v>
      </c>
      <c r="J96" s="5">
        <f>B96+K96</f>
        <v>37265</v>
      </c>
      <c r="K96" s="4">
        <v>91</v>
      </c>
      <c r="L96" s="2"/>
      <c r="M96" s="2"/>
      <c r="N96" s="8">
        <v>9.6539999999999999</v>
      </c>
      <c r="O96" s="8">
        <f>H96/G96*100</f>
        <v>97.542194299999991</v>
      </c>
      <c r="P96" s="8">
        <f>(100-O96)/100*(365/91)*100</f>
        <v>9.8582316538461896</v>
      </c>
      <c r="Q96" s="10">
        <f>((100-O96)/O96*(365/91))*100</f>
        <v>10.10663305720424</v>
      </c>
      <c r="R96" s="2"/>
      <c r="S96" s="2"/>
      <c r="T96" s="2"/>
    </row>
    <row r="97" spans="1:80">
      <c r="A97" s="2"/>
      <c r="B97" s="2"/>
      <c r="C97" s="2"/>
      <c r="D97" s="52">
        <v>3000000000</v>
      </c>
      <c r="E97" s="52">
        <v>7100500000</v>
      </c>
      <c r="F97" s="92">
        <f>E97-D97</f>
        <v>4100500000</v>
      </c>
      <c r="G97" s="92">
        <v>2999900000</v>
      </c>
      <c r="H97" s="92">
        <v>2826262928</v>
      </c>
      <c r="I97" s="92">
        <f>G97-H97</f>
        <v>173637072</v>
      </c>
      <c r="J97" s="5">
        <f>B96+K97+1</f>
        <v>37357</v>
      </c>
      <c r="K97" s="4">
        <v>182</v>
      </c>
      <c r="L97" s="2"/>
      <c r="M97" s="2"/>
      <c r="N97" s="8">
        <v>11.205</v>
      </c>
      <c r="O97" s="8">
        <f>H97/G97*100</f>
        <v>94.211904663488781</v>
      </c>
      <c r="P97" s="8">
        <f>(100-O97)/100*(365/182)*100</f>
        <v>11.60799339465162</v>
      </c>
      <c r="Q97" s="10">
        <f>((100-O97)/O97*(365/182))*100</f>
        <v>12.321153506145199</v>
      </c>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row>
    <row r="98" spans="1:80">
      <c r="A98" s="2"/>
      <c r="B98" s="2"/>
      <c r="C98" s="2"/>
      <c r="D98" s="52">
        <v>4000000000</v>
      </c>
      <c r="E98" s="52">
        <v>9208000000</v>
      </c>
      <c r="F98" s="92">
        <f>E98-D98</f>
        <v>5208000000</v>
      </c>
      <c r="G98" s="92">
        <v>4000000000</v>
      </c>
      <c r="H98" s="92">
        <v>3613052690</v>
      </c>
      <c r="I98" s="92">
        <f>G98-H98</f>
        <v>386947310</v>
      </c>
      <c r="J98" s="5">
        <f>B96+K98+1</f>
        <v>37448</v>
      </c>
      <c r="K98" s="4">
        <v>273</v>
      </c>
      <c r="L98" s="2"/>
      <c r="M98" s="2"/>
      <c r="N98" s="8">
        <v>12.16</v>
      </c>
      <c r="O98" s="8">
        <f>H98/G98*100</f>
        <v>90.326317250000002</v>
      </c>
      <c r="P98" s="8">
        <f>(100-O98)/100*(365/273)*100</f>
        <v>12.933678402014648</v>
      </c>
      <c r="Q98" s="10">
        <f>((100-O98)/O98*(365/273))*100</f>
        <v>14.318837295466786</v>
      </c>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row>
    <row r="99" spans="1:80">
      <c r="A99" s="2"/>
      <c r="B99" s="2"/>
      <c r="C99" s="2"/>
      <c r="D99" s="52">
        <v>8000000000</v>
      </c>
      <c r="E99" s="52">
        <v>16275100000</v>
      </c>
      <c r="F99" s="92">
        <f>E99-D99</f>
        <v>8275100000</v>
      </c>
      <c r="G99" s="92">
        <v>8000000000</v>
      </c>
      <c r="H99" s="92">
        <v>6901193713</v>
      </c>
      <c r="I99" s="92">
        <f>G99-H99</f>
        <v>1098806287</v>
      </c>
      <c r="J99" s="5">
        <f>B96+K99+1</f>
        <v>37539</v>
      </c>
      <c r="K99" s="4">
        <v>364</v>
      </c>
      <c r="L99" s="2"/>
      <c r="M99" s="2"/>
      <c r="N99" s="8">
        <v>12.93</v>
      </c>
      <c r="O99" s="8">
        <f>H99/G99*100</f>
        <v>86.264921412500001</v>
      </c>
      <c r="P99" s="8">
        <f>(100-O99)/100*(365/364)*100</f>
        <v>13.77281231988324</v>
      </c>
      <c r="Q99" s="10">
        <f>((100-O99)/O99*(365/364))*100</f>
        <v>15.965715953098316</v>
      </c>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row>
    <row r="101" spans="1:80">
      <c r="A101" s="4">
        <f>A96+1</f>
        <v>484</v>
      </c>
      <c r="B101" s="5">
        <f>B96+7</f>
        <v>37181</v>
      </c>
      <c r="C101" s="2"/>
      <c r="D101" s="52">
        <v>2000000000</v>
      </c>
      <c r="E101" s="52">
        <v>9931100000</v>
      </c>
      <c r="F101" s="92">
        <f>E101-D101</f>
        <v>7931100000</v>
      </c>
      <c r="G101" s="92">
        <v>2000000000</v>
      </c>
      <c r="H101" s="92">
        <v>1960323996</v>
      </c>
      <c r="I101" s="92">
        <f>G101-H101</f>
        <v>39676004</v>
      </c>
      <c r="J101" s="5">
        <f>B101+K101</f>
        <v>37272</v>
      </c>
      <c r="K101" s="4">
        <v>91</v>
      </c>
      <c r="L101" s="2"/>
      <c r="M101" s="2"/>
      <c r="N101" s="8">
        <v>6.9989999999999997</v>
      </c>
      <c r="O101" s="8">
        <f>H101/G101*100</f>
        <v>98.01619980000001</v>
      </c>
      <c r="P101" s="8">
        <f>(100-O101)/100*(365/91)*100</f>
        <v>7.9570008021977641</v>
      </c>
      <c r="Q101" s="10">
        <f>((100-O101)/O101*(365/91))*100</f>
        <v>8.1180466274287895</v>
      </c>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2" spans="1:80">
      <c r="A102" s="2"/>
      <c r="B102" s="2"/>
      <c r="C102" s="2"/>
      <c r="D102" s="52">
        <v>3000000000</v>
      </c>
      <c r="E102" s="52">
        <v>12000600000</v>
      </c>
      <c r="F102" s="92">
        <f>E102-D102</f>
        <v>9000600000</v>
      </c>
      <c r="G102" s="92">
        <v>3000000000</v>
      </c>
      <c r="H102" s="92">
        <v>2846426314</v>
      </c>
      <c r="I102" s="92">
        <f>G102-H102</f>
        <v>153573686</v>
      </c>
      <c r="J102" s="5">
        <f>B101+K102+1</f>
        <v>37364</v>
      </c>
      <c r="K102" s="4">
        <v>182</v>
      </c>
      <c r="L102" s="2"/>
      <c r="M102" s="2"/>
      <c r="N102" s="8">
        <v>9.0009999999999994</v>
      </c>
      <c r="O102" s="8">
        <f>H102/G102*100</f>
        <v>94.880877133333328</v>
      </c>
      <c r="P102" s="8">
        <f>(100-O102)/100*(365/182)*100</f>
        <v>10.266372782051294</v>
      </c>
      <c r="Q102" s="10">
        <f>((100-O102)/O102*(365/182))*100</f>
        <v>10.820276005273707</v>
      </c>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row>
    <row r="103" spans="1:80">
      <c r="A103" s="2"/>
      <c r="B103" s="2"/>
      <c r="C103" s="2"/>
      <c r="D103" s="52">
        <v>4000000000</v>
      </c>
      <c r="E103" s="52">
        <v>12281000000</v>
      </c>
      <c r="F103" s="92">
        <f>E103-D103</f>
        <v>8281000000</v>
      </c>
      <c r="G103" s="92">
        <v>4000000000</v>
      </c>
      <c r="H103" s="92">
        <v>3628802660</v>
      </c>
      <c r="I103" s="92">
        <f>G103-H103</f>
        <v>371197340</v>
      </c>
      <c r="J103" s="5">
        <f>B101+K103+1</f>
        <v>37455</v>
      </c>
      <c r="K103" s="4">
        <v>273</v>
      </c>
      <c r="L103" s="2"/>
      <c r="M103" s="2"/>
      <c r="N103" s="8">
        <v>12</v>
      </c>
      <c r="O103" s="8">
        <f>H103/G103*100</f>
        <v>90.720066500000001</v>
      </c>
      <c r="P103" s="8">
        <f>(100-O103)/100*(365/273)*100</f>
        <v>12.407237097069594</v>
      </c>
      <c r="Q103" s="10">
        <f>((100-O103)/O103*(365/273))*100</f>
        <v>13.676397709727864</v>
      </c>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row>
    <row r="104" spans="1:80">
      <c r="A104" s="2"/>
      <c r="B104" s="2"/>
      <c r="C104" s="2"/>
      <c r="D104" s="52">
        <v>8000000000</v>
      </c>
      <c r="E104" s="52">
        <v>17358000000</v>
      </c>
      <c r="F104" s="92">
        <f>E104-D104</f>
        <v>9358000000</v>
      </c>
      <c r="G104" s="92">
        <v>8000000000</v>
      </c>
      <c r="H104" s="92">
        <v>6931435340</v>
      </c>
      <c r="I104" s="92">
        <f>G104-H104</f>
        <v>1068564660</v>
      </c>
      <c r="J104" s="5">
        <f>B101+K104+1</f>
        <v>37546</v>
      </c>
      <c r="K104" s="4">
        <v>364</v>
      </c>
      <c r="L104" s="2"/>
      <c r="M104" s="2"/>
      <c r="N104" s="8">
        <v>12</v>
      </c>
      <c r="O104" s="8">
        <f>H104/G104*100</f>
        <v>86.642941750000006</v>
      </c>
      <c r="P104" s="8">
        <f>(100-O104)/100*(365/364)*100</f>
        <v>13.393753464972521</v>
      </c>
      <c r="Q104" s="10">
        <f>((100-O104)/O104*(365/364))*100</f>
        <v>15.45856268779392</v>
      </c>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row>
    <row r="105" spans="1:80">
      <c r="A105" s="2"/>
      <c r="B105" s="2"/>
      <c r="C105" s="2"/>
      <c r="D105" s="52"/>
      <c r="E105" s="52"/>
      <c r="F105" s="92"/>
      <c r="G105" s="92"/>
      <c r="H105" s="92"/>
      <c r="I105" s="92"/>
      <c r="J105" s="2"/>
      <c r="K105" s="2"/>
      <c r="L105" s="2"/>
      <c r="M105" s="2"/>
      <c r="N105" s="8"/>
      <c r="O105" s="8"/>
      <c r="P105" s="8"/>
      <c r="Q105" s="8"/>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6" spans="1:80">
      <c r="A106" s="4">
        <f>A101+1</f>
        <v>485</v>
      </c>
      <c r="B106" s="5">
        <f>B101+7</f>
        <v>37188</v>
      </c>
      <c r="C106" s="2"/>
      <c r="D106" s="52">
        <v>2000000000</v>
      </c>
      <c r="E106" s="52">
        <v>2919200000</v>
      </c>
      <c r="F106" s="92">
        <f>E106-D106</f>
        <v>919200000</v>
      </c>
      <c r="G106" s="92">
        <v>2000000000</v>
      </c>
      <c r="H106" s="92">
        <v>1958434024</v>
      </c>
      <c r="I106" s="92">
        <f>G106-H106</f>
        <v>41565976</v>
      </c>
      <c r="J106" s="5">
        <f>B106+K106</f>
        <v>37279</v>
      </c>
      <c r="K106" s="4">
        <v>91</v>
      </c>
      <c r="L106" s="2"/>
      <c r="M106" s="2"/>
      <c r="N106" s="8">
        <v>7.8449999999999998</v>
      </c>
      <c r="O106" s="8">
        <f>H106/G106*100</f>
        <v>97.921701200000001</v>
      </c>
      <c r="P106" s="8">
        <f>(100-O106)/100*(365/91)*100</f>
        <v>8.3360336483516448</v>
      </c>
      <c r="Q106" s="10">
        <f>((100-O106)/O106*(365/91))*100</f>
        <v>8.5129583597876088</v>
      </c>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row>
    <row r="107" spans="1:80">
      <c r="A107" s="2"/>
      <c r="B107" s="2"/>
      <c r="C107" s="2"/>
      <c r="D107" s="52">
        <v>3000000000</v>
      </c>
      <c r="E107" s="52">
        <v>4935300000</v>
      </c>
      <c r="F107" s="92">
        <f>E107-D107</f>
        <v>1935300000</v>
      </c>
      <c r="G107" s="92">
        <v>2999900000</v>
      </c>
      <c r="H107" s="92">
        <v>2854346884</v>
      </c>
      <c r="I107" s="92">
        <f>G107-H107</f>
        <v>145553116</v>
      </c>
      <c r="J107" s="5">
        <f>B106+K107+1</f>
        <v>37371</v>
      </c>
      <c r="K107" s="4">
        <v>182</v>
      </c>
      <c r="L107" s="2"/>
      <c r="M107" s="2"/>
      <c r="N107" s="8">
        <v>8.6859999999999999</v>
      </c>
      <c r="O107" s="8">
        <f>H107/G107*100</f>
        <v>95.148067735591184</v>
      </c>
      <c r="P107" s="8">
        <f>(100-O107)/100*(365/182)*100</f>
        <v>9.7305234973033947</v>
      </c>
      <c r="Q107" s="10">
        <f>((100-O107)/O107*(365/182))*100</f>
        <v>10.226716872846788</v>
      </c>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row>
    <row r="108" spans="1:80">
      <c r="A108" s="2"/>
      <c r="B108" s="2"/>
      <c r="C108" s="2"/>
      <c r="D108" s="52">
        <v>4000000000</v>
      </c>
      <c r="E108" s="52">
        <v>5369500000</v>
      </c>
      <c r="F108" s="92">
        <f>E108-D108</f>
        <v>1369500000</v>
      </c>
      <c r="G108" s="92">
        <v>4000000000</v>
      </c>
      <c r="H108" s="92">
        <v>3647779923</v>
      </c>
      <c r="I108" s="92">
        <f>G108-H108</f>
        <v>352220077</v>
      </c>
      <c r="J108" s="5">
        <f>B106+K108+1</f>
        <v>37462</v>
      </c>
      <c r="K108" s="4">
        <v>273</v>
      </c>
      <c r="L108" s="2"/>
      <c r="M108" s="2"/>
      <c r="N108" s="8">
        <v>8.6660000000000004</v>
      </c>
      <c r="O108" s="8">
        <f>H108/G108*100</f>
        <v>91.194498074999998</v>
      </c>
      <c r="P108" s="8">
        <f>(100-O108)/100*(365/273)*100</f>
        <v>11.772923819139196</v>
      </c>
      <c r="Q108" s="10">
        <f>((100-O108)/O108*(365/273))*100</f>
        <v>12.90968651360626</v>
      </c>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row>
    <row r="109" spans="1:80">
      <c r="A109" s="2"/>
      <c r="B109" s="2"/>
      <c r="C109" s="2"/>
      <c r="D109" s="52">
        <v>8000000000</v>
      </c>
      <c r="E109" s="52">
        <v>14369500000</v>
      </c>
      <c r="F109" s="92">
        <f>E109-D109</f>
        <v>6369500000</v>
      </c>
      <c r="G109" s="92">
        <v>8000000000</v>
      </c>
      <c r="H109" s="92">
        <v>6997034628</v>
      </c>
      <c r="I109" s="92">
        <f>G109-H109</f>
        <v>1002965372</v>
      </c>
      <c r="J109" s="5">
        <f>B106+K109+1</f>
        <v>37553</v>
      </c>
      <c r="K109" s="4">
        <v>364</v>
      </c>
      <c r="L109" s="2"/>
      <c r="M109" s="2"/>
      <c r="N109" s="8">
        <v>12</v>
      </c>
      <c r="O109" s="8">
        <f>H109/G109*100</f>
        <v>87.462932850000001</v>
      </c>
      <c r="P109" s="8">
        <f>(100-O109)/100*(365/364)*100</f>
        <v>12.571509642170328</v>
      </c>
      <c r="Q109" s="10">
        <f>((100-O109)/O109*(365/364))*100</f>
        <v>14.373528570932582</v>
      </c>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row>
    <row r="111" spans="1:80">
      <c r="A111" s="4">
        <f>A106+1</f>
        <v>486</v>
      </c>
      <c r="B111" s="5">
        <f>B106+7</f>
        <v>37195</v>
      </c>
      <c r="C111" s="2"/>
      <c r="D111" s="52">
        <v>2000000000</v>
      </c>
      <c r="E111" s="52">
        <v>5359000000</v>
      </c>
      <c r="F111" s="92">
        <f>E111-D111</f>
        <v>3359000000</v>
      </c>
      <c r="G111" s="92">
        <v>1999900000</v>
      </c>
      <c r="H111" s="92">
        <v>1961387440</v>
      </c>
      <c r="I111" s="92">
        <f>G111-H111</f>
        <v>38512560</v>
      </c>
      <c r="J111" s="5">
        <f>B111+K111</f>
        <v>37286</v>
      </c>
      <c r="K111" s="4">
        <v>91</v>
      </c>
      <c r="L111" s="4"/>
      <c r="M111" s="4"/>
      <c r="N111" s="8">
        <v>7.3639999999999999</v>
      </c>
      <c r="O111" s="8">
        <f>H111/G111*100</f>
        <v>98.074275713785681</v>
      </c>
      <c r="P111" s="8">
        <f>(100-O111)/100*(365/91)*100</f>
        <v>7.7240589502002894</v>
      </c>
      <c r="Q111" s="10">
        <f>((100-O111)/O111*(365/91))*100</f>
        <v>7.8757236736998584</v>
      </c>
      <c r="R111" s="4"/>
      <c r="S111" s="4"/>
      <c r="T111" s="4"/>
      <c r="U111" s="4"/>
      <c r="V111" s="4"/>
      <c r="W111" s="4"/>
      <c r="X111" s="4"/>
      <c r="Y111" s="4"/>
      <c r="Z111" s="4"/>
      <c r="AA111" s="4"/>
      <c r="AB111" s="4"/>
      <c r="AC111" s="4"/>
      <c r="AD111" s="4"/>
      <c r="AE111" s="4"/>
      <c r="AF111" s="4"/>
      <c r="AG111" s="4"/>
      <c r="AH111" s="4"/>
      <c r="AI111" s="4"/>
      <c r="AJ111" s="4"/>
      <c r="AK111" s="4"/>
      <c r="AL111" s="4"/>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row>
    <row r="112" spans="1:80">
      <c r="A112" s="2"/>
      <c r="B112" s="2"/>
      <c r="C112" s="2"/>
      <c r="D112" s="52">
        <v>2000000000</v>
      </c>
      <c r="E112" s="52">
        <v>5738800000</v>
      </c>
      <c r="F112" s="92">
        <f>E112-D112</f>
        <v>3738800000</v>
      </c>
      <c r="G112" s="92">
        <v>2000000000</v>
      </c>
      <c r="H112" s="92">
        <v>1906225848</v>
      </c>
      <c r="I112" s="92">
        <f>G112-H112</f>
        <v>93774152</v>
      </c>
      <c r="J112" s="5">
        <f>B111+K112+1</f>
        <v>37378</v>
      </c>
      <c r="K112" s="4">
        <v>182</v>
      </c>
      <c r="L112" s="4"/>
      <c r="M112" s="4"/>
      <c r="N112" s="8">
        <v>9.0709999999999997</v>
      </c>
      <c r="O112" s="8">
        <f>H112/G112*100</f>
        <v>95.311292399999999</v>
      </c>
      <c r="P112" s="8">
        <f>(100-O112)/100*(365/182)*100</f>
        <v>9.4031773296703314</v>
      </c>
      <c r="Q112" s="10">
        <f>((100-O112)/O112*(365/182))*100</f>
        <v>9.8657536718810999</v>
      </c>
      <c r="R112" s="4"/>
      <c r="S112" s="4"/>
      <c r="T112" s="4"/>
      <c r="U112" s="4"/>
      <c r="V112" s="4"/>
      <c r="W112" s="4"/>
      <c r="X112" s="4"/>
      <c r="Y112" s="4"/>
      <c r="Z112" s="4"/>
      <c r="AA112" s="4"/>
      <c r="AB112" s="4"/>
      <c r="AC112" s="4"/>
      <c r="AD112" s="4"/>
      <c r="AE112" s="4"/>
      <c r="AF112" s="4"/>
      <c r="AG112" s="4"/>
      <c r="AH112" s="4"/>
      <c r="AI112" s="4"/>
      <c r="AJ112" s="4"/>
      <c r="AK112" s="4"/>
      <c r="AL112" s="4"/>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3" spans="1:62">
      <c r="A113" s="2"/>
      <c r="B113" s="2"/>
      <c r="C113" s="2"/>
      <c r="D113" s="52">
        <v>3000000000</v>
      </c>
      <c r="E113" s="52">
        <v>8260800000</v>
      </c>
      <c r="F113" s="92">
        <f>E113-D113</f>
        <v>5260800000</v>
      </c>
      <c r="G113" s="92">
        <v>3000000000</v>
      </c>
      <c r="H113" s="92">
        <v>2768805482</v>
      </c>
      <c r="I113" s="92">
        <f>G113-H113</f>
        <v>231194518</v>
      </c>
      <c r="J113" s="5">
        <f>B111+K113+1</f>
        <v>37469</v>
      </c>
      <c r="K113" s="4">
        <v>273</v>
      </c>
      <c r="L113" s="4"/>
      <c r="M113" s="4"/>
      <c r="N113" s="8">
        <v>9.4990000000000006</v>
      </c>
      <c r="O113" s="8">
        <f>H113/G113*100</f>
        <v>92.293516066666669</v>
      </c>
      <c r="P113" s="8">
        <f>(100-O113)/100*(365/273)*100</f>
        <v>10.303540789987787</v>
      </c>
      <c r="Q113" s="10">
        <f>((100-O113)/O113*(365/273))*100</f>
        <v>11.163883693135276</v>
      </c>
      <c r="R113" s="4"/>
      <c r="S113" s="4"/>
      <c r="T113" s="4"/>
      <c r="U113" s="4"/>
      <c r="V113" s="4"/>
      <c r="W113" s="4"/>
      <c r="X113" s="4"/>
      <c r="Y113" s="4"/>
      <c r="Z113" s="4"/>
      <c r="AA113" s="4"/>
      <c r="AB113" s="4"/>
      <c r="AC113" s="4"/>
      <c r="AD113" s="4"/>
      <c r="AE113" s="4"/>
      <c r="AF113" s="4"/>
      <c r="AG113" s="4"/>
      <c r="AH113" s="4"/>
      <c r="AI113" s="4"/>
      <c r="AJ113" s="4"/>
      <c r="AK113" s="4"/>
      <c r="AL113" s="4"/>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row>
    <row r="114" spans="1:62">
      <c r="A114" s="2"/>
      <c r="B114" s="2"/>
      <c r="C114" s="2"/>
      <c r="D114" s="52">
        <v>5000000000</v>
      </c>
      <c r="E114" s="52">
        <v>15853700000</v>
      </c>
      <c r="F114" s="92">
        <f>E114-D114</f>
        <v>10853700000</v>
      </c>
      <c r="G114" s="92">
        <v>4999900000</v>
      </c>
      <c r="H114" s="92">
        <v>4402932800</v>
      </c>
      <c r="I114" s="92">
        <f>G114-H114</f>
        <v>596967200</v>
      </c>
      <c r="J114" s="5">
        <f>B111+K114+1</f>
        <v>37560</v>
      </c>
      <c r="K114" s="4">
        <v>364</v>
      </c>
      <c r="L114" s="4"/>
      <c r="M114" s="4"/>
      <c r="N114" s="8">
        <v>11</v>
      </c>
      <c r="O114" s="8">
        <f>H114/G114*100</f>
        <v>88.060417208344163</v>
      </c>
      <c r="P114" s="8">
        <f>(100-O114)/100*(365/364)*100</f>
        <v>11.972383843281266</v>
      </c>
      <c r="Q114" s="10">
        <f>((100-O114)/O114*(365/364))*100</f>
        <v>13.595647423467829</v>
      </c>
      <c r="R114" s="4"/>
      <c r="S114" s="4"/>
      <c r="T114" s="4"/>
      <c r="U114" s="4"/>
      <c r="V114" s="4"/>
      <c r="W114" s="4"/>
      <c r="X114" s="4"/>
      <c r="Y114" s="4"/>
      <c r="Z114" s="4"/>
      <c r="AA114" s="4"/>
      <c r="AB114" s="4"/>
      <c r="AC114" s="4"/>
      <c r="AD114" s="4"/>
      <c r="AE114" s="4"/>
      <c r="AF114" s="4"/>
      <c r="AG114" s="4"/>
      <c r="AH114" s="4"/>
      <c r="AI114" s="4"/>
      <c r="AJ114" s="4"/>
      <c r="AK114" s="4"/>
      <c r="AL114" s="4"/>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row>
    <row r="115" spans="1:62">
      <c r="A115" s="2"/>
      <c r="B115" s="2"/>
      <c r="C115" s="2"/>
      <c r="D115" s="52"/>
      <c r="E115" s="52"/>
      <c r="F115" s="92"/>
      <c r="G115" s="92"/>
      <c r="H115" s="92"/>
      <c r="I115" s="92"/>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row>
    <row r="116" spans="1:62">
      <c r="A116" s="2"/>
      <c r="B116" s="11" t="s">
        <v>53</v>
      </c>
      <c r="C116" s="2"/>
      <c r="D116" s="136">
        <f t="shared" ref="D116:I116" si="6">SUM(D91:D114)</f>
        <v>80000000000</v>
      </c>
      <c r="E116" s="136">
        <f t="shared" si="6"/>
        <v>194359000000</v>
      </c>
      <c r="F116" s="93">
        <f t="shared" si="6"/>
        <v>114359000000</v>
      </c>
      <c r="G116" s="93">
        <f t="shared" si="6"/>
        <v>79999300000</v>
      </c>
      <c r="H116" s="93">
        <f t="shared" si="6"/>
        <v>72415559455</v>
      </c>
      <c r="I116" s="93">
        <f t="shared" si="6"/>
        <v>7583740545</v>
      </c>
      <c r="J116" s="4"/>
      <c r="K116" s="4"/>
      <c r="L116" s="12" t="s">
        <v>47</v>
      </c>
      <c r="M116" s="7"/>
      <c r="N116" s="7"/>
      <c r="O116" s="13">
        <f t="shared" ref="O116:Q119" si="7">AVERAGEA(O91,O96,O101,O106,O111)</f>
        <v>97.759997168905443</v>
      </c>
      <c r="P116" s="13">
        <f t="shared" si="7"/>
        <v>8.9846267401045417</v>
      </c>
      <c r="Q116" s="13">
        <f t="shared" si="7"/>
        <v>9.1948177077427431</v>
      </c>
      <c r="R116" s="4"/>
      <c r="S116" s="4"/>
      <c r="T116" s="4"/>
      <c r="U116" s="4"/>
      <c r="V116" s="4"/>
      <c r="W116" s="4"/>
      <c r="X116" s="4"/>
      <c r="Y116" s="4"/>
      <c r="Z116" s="4"/>
      <c r="AA116" s="4"/>
      <c r="AB116" s="4"/>
      <c r="AC116" s="4"/>
      <c r="AD116" s="4"/>
      <c r="AE116" s="4"/>
      <c r="AF116" s="4"/>
      <c r="AG116" s="4"/>
      <c r="AH116" s="4"/>
      <c r="AI116" s="4"/>
      <c r="AJ116" s="4"/>
      <c r="AK116" s="4"/>
      <c r="AL116" s="4"/>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row>
    <row r="117" spans="1:62">
      <c r="A117" s="2"/>
      <c r="B117" s="11"/>
      <c r="C117" s="2"/>
      <c r="D117" s="136"/>
      <c r="E117" s="136"/>
      <c r="F117" s="93"/>
      <c r="G117" s="93"/>
      <c r="H117" s="93"/>
      <c r="I117" s="93"/>
      <c r="J117" s="4"/>
      <c r="K117" s="4"/>
      <c r="L117" s="12" t="s">
        <v>48</v>
      </c>
      <c r="M117" s="7"/>
      <c r="N117" s="7"/>
      <c r="O117" s="13">
        <f t="shared" si="7"/>
        <v>94.674985385049268</v>
      </c>
      <c r="P117" s="13">
        <f t="shared" si="7"/>
        <v>10.679287551961616</v>
      </c>
      <c r="Q117" s="13">
        <f t="shared" si="7"/>
        <v>11.287582191014952</v>
      </c>
      <c r="R117" s="4"/>
      <c r="S117" s="4"/>
      <c r="T117" s="4"/>
      <c r="U117" s="4"/>
      <c r="V117" s="4"/>
      <c r="W117" s="4"/>
      <c r="X117" s="4"/>
      <c r="Y117" s="4"/>
      <c r="Z117" s="4"/>
      <c r="AA117" s="4"/>
      <c r="AB117" s="4"/>
      <c r="AC117" s="4"/>
      <c r="AD117" s="4"/>
      <c r="AE117" s="4"/>
      <c r="AF117" s="4"/>
      <c r="AG117" s="4"/>
      <c r="AH117" s="4"/>
      <c r="AI117" s="4"/>
      <c r="AJ117" s="4"/>
      <c r="AK117" s="4"/>
      <c r="AL117" s="4"/>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row>
    <row r="118" spans="1:62">
      <c r="A118" s="2"/>
      <c r="B118" s="11"/>
      <c r="C118" s="2"/>
      <c r="D118" s="136"/>
      <c r="E118" s="136"/>
      <c r="F118" s="93"/>
      <c r="G118" s="93"/>
      <c r="H118" s="93"/>
      <c r="I118" s="93"/>
      <c r="J118" s="4"/>
      <c r="K118" s="4"/>
      <c r="L118" s="12" t="s">
        <v>49</v>
      </c>
      <c r="M118" s="7"/>
      <c r="N118" s="7"/>
      <c r="O118" s="13">
        <f t="shared" si="7"/>
        <v>90.924229767088065</v>
      </c>
      <c r="P118" s="13">
        <f t="shared" si="7"/>
        <v>12.134271556823665</v>
      </c>
      <c r="Q118" s="13">
        <f t="shared" si="7"/>
        <v>13.356253148508234</v>
      </c>
      <c r="R118" s="4"/>
      <c r="S118" s="4"/>
      <c r="T118" s="4"/>
      <c r="U118" s="4"/>
      <c r="V118" s="4"/>
      <c r="W118" s="4"/>
      <c r="X118" s="4"/>
      <c r="Y118" s="4"/>
      <c r="Z118" s="4"/>
      <c r="AA118" s="4"/>
      <c r="AB118" s="4"/>
      <c r="AC118" s="4"/>
      <c r="AD118" s="4"/>
      <c r="AE118" s="4"/>
      <c r="AF118" s="4"/>
      <c r="AG118" s="4"/>
      <c r="AH118" s="4"/>
      <c r="AI118" s="4"/>
      <c r="AJ118" s="4"/>
      <c r="AK118" s="4"/>
      <c r="AL118" s="4"/>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row>
    <row r="119" spans="1:62">
      <c r="A119" s="2"/>
      <c r="B119" s="11"/>
      <c r="C119" s="2"/>
      <c r="D119" s="136"/>
      <c r="E119" s="136"/>
      <c r="F119" s="93"/>
      <c r="G119" s="93"/>
      <c r="H119" s="93"/>
      <c r="I119" s="93"/>
      <c r="J119" s="4"/>
      <c r="K119" s="4"/>
      <c r="L119" s="12" t="s">
        <v>50</v>
      </c>
      <c r="M119" s="7"/>
      <c r="N119" s="7"/>
      <c r="O119" s="13">
        <f t="shared" si="7"/>
        <v>86.929958069168848</v>
      </c>
      <c r="P119" s="13">
        <f t="shared" si="7"/>
        <v>13.10594863943235</v>
      </c>
      <c r="Q119" s="13">
        <f t="shared" si="7"/>
        <v>15.084330451083414</v>
      </c>
      <c r="R119" s="4"/>
      <c r="S119" s="4"/>
      <c r="T119" s="4"/>
      <c r="U119" s="4"/>
      <c r="V119" s="4"/>
      <c r="W119" s="4"/>
      <c r="X119" s="4"/>
      <c r="Y119" s="4"/>
      <c r="Z119" s="4"/>
      <c r="AA119" s="4"/>
      <c r="AB119" s="4"/>
      <c r="AC119" s="4"/>
      <c r="AD119" s="4"/>
      <c r="AE119" s="4"/>
      <c r="AF119" s="4"/>
      <c r="AG119" s="4"/>
      <c r="AH119" s="4"/>
      <c r="AI119" s="4"/>
      <c r="AJ119" s="4"/>
      <c r="AK119" s="4"/>
      <c r="AL119" s="4"/>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row>
    <row r="120" spans="1:62">
      <c r="A120" s="2"/>
      <c r="B120" s="11"/>
      <c r="C120" s="2"/>
      <c r="D120" s="136"/>
      <c r="E120" s="136"/>
      <c r="F120" s="93"/>
      <c r="G120" s="93"/>
      <c r="H120" s="93"/>
      <c r="I120" s="93"/>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row>
    <row r="121" spans="1:62">
      <c r="A121" s="4">
        <f>A111+1</f>
        <v>487</v>
      </c>
      <c r="B121" s="5">
        <f>B111+7</f>
        <v>37202</v>
      </c>
      <c r="C121" s="2"/>
      <c r="D121" s="52">
        <v>2000000000</v>
      </c>
      <c r="E121" s="52">
        <v>4897400000</v>
      </c>
      <c r="F121" s="92">
        <f>E121-D121</f>
        <v>2897400000</v>
      </c>
      <c r="G121" s="92">
        <v>1999900000</v>
      </c>
      <c r="H121" s="92">
        <v>1963564342</v>
      </c>
      <c r="I121" s="92">
        <f>G121-H121</f>
        <v>36335658</v>
      </c>
      <c r="J121" s="5">
        <f>B121+K121</f>
        <v>37293</v>
      </c>
      <c r="K121" s="4">
        <v>91</v>
      </c>
      <c r="L121" s="4"/>
      <c r="M121" s="4"/>
      <c r="N121" s="8">
        <v>6.7830000000000004</v>
      </c>
      <c r="O121" s="8">
        <f>H121/G121*100</f>
        <v>98.183126256312818</v>
      </c>
      <c r="P121" s="8">
        <f>(100-O121)/100*(365/91)*100</f>
        <v>7.2874606202837517</v>
      </c>
      <c r="Q121" s="10">
        <f>((100-O121)/O121*(365/91))*100</f>
        <v>7.4223147073758975</v>
      </c>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row>
    <row r="122" spans="1:62">
      <c r="A122" s="4"/>
      <c r="B122" s="5"/>
      <c r="C122" s="2"/>
      <c r="D122" s="52">
        <v>3000000000</v>
      </c>
      <c r="E122" s="52">
        <v>5866400000</v>
      </c>
      <c r="F122" s="92">
        <f>E122-D122</f>
        <v>2866400000</v>
      </c>
      <c r="G122" s="92">
        <v>3000000000</v>
      </c>
      <c r="H122" s="92">
        <v>2865331424</v>
      </c>
      <c r="I122" s="92">
        <f>G122-H122</f>
        <v>134668576</v>
      </c>
      <c r="J122" s="5">
        <f>B121+K122+1</f>
        <v>37385</v>
      </c>
      <c r="K122" s="4">
        <v>182</v>
      </c>
      <c r="L122" s="4"/>
      <c r="M122" s="4"/>
      <c r="N122" s="8">
        <v>3.61</v>
      </c>
      <c r="O122" s="8">
        <f>H122/G122*100</f>
        <v>95.511047466666668</v>
      </c>
      <c r="P122" s="8">
        <f>(100-O122)/100*(365/182)*100</f>
        <v>9.0025696410256408</v>
      </c>
      <c r="Q122" s="10">
        <f>((100-O122)/O122*(365/182))*100</f>
        <v>9.4256841274487471</v>
      </c>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row>
    <row r="123" spans="1:62">
      <c r="A123" s="2"/>
      <c r="B123" s="2"/>
      <c r="C123" s="2"/>
      <c r="D123" s="52">
        <v>4000000000</v>
      </c>
      <c r="E123" s="52">
        <v>9789600000</v>
      </c>
      <c r="F123" s="92">
        <f>E123-D123</f>
        <v>5789600000</v>
      </c>
      <c r="G123" s="92">
        <v>4000000000</v>
      </c>
      <c r="H123" s="92">
        <v>3694062442</v>
      </c>
      <c r="I123" s="92">
        <f>G123-H123</f>
        <v>305937558</v>
      </c>
      <c r="J123" s="5">
        <f>B121+K123+1</f>
        <v>37476</v>
      </c>
      <c r="K123" s="4">
        <v>273</v>
      </c>
      <c r="L123" s="4"/>
      <c r="M123" s="4"/>
      <c r="N123" s="8">
        <v>9.4990000000000006</v>
      </c>
      <c r="O123" s="8">
        <f>H123/G123*100</f>
        <v>92.351561050000001</v>
      </c>
      <c r="P123" s="8">
        <f>(100-O123)/100*(365/273)*100</f>
        <v>10.225934859890106</v>
      </c>
      <c r="Q123" s="10">
        <f>((100-O123)/O123*(365/273))*100</f>
        <v>11.072833792548121</v>
      </c>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row>
    <row r="124" spans="1:62">
      <c r="A124" s="2"/>
      <c r="B124" s="2"/>
      <c r="C124" s="2"/>
      <c r="D124" s="52">
        <v>8000000000</v>
      </c>
      <c r="E124" s="52">
        <v>17576200000</v>
      </c>
      <c r="F124" s="92">
        <f>E124-D124</f>
        <v>9576200000</v>
      </c>
      <c r="G124" s="92">
        <v>7999800000</v>
      </c>
      <c r="H124" s="92">
        <v>7104350028</v>
      </c>
      <c r="I124" s="92">
        <f>G124-H124</f>
        <v>895449972</v>
      </c>
      <c r="J124" s="5">
        <f>B121+K124+1</f>
        <v>37567</v>
      </c>
      <c r="K124" s="4">
        <v>364</v>
      </c>
      <c r="L124" s="4"/>
      <c r="M124" s="4"/>
      <c r="N124" s="8">
        <v>9.9130000000000003</v>
      </c>
      <c r="O124" s="8">
        <f>H124/G124*100</f>
        <v>88.806595514887874</v>
      </c>
      <c r="P124" s="8">
        <f>(100-O124)/100*(365/364)*100</f>
        <v>11.22415559633496</v>
      </c>
      <c r="Q124" s="10">
        <f>((100-O124)/O124*(365/364))*100</f>
        <v>12.638876123174095</v>
      </c>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row>
    <row r="125" spans="1:62">
      <c r="A125" s="2"/>
      <c r="B125" s="2"/>
      <c r="C125" s="2"/>
      <c r="D125" s="52"/>
      <c r="E125" s="52"/>
      <c r="F125" s="92"/>
      <c r="G125" s="92"/>
      <c r="H125" s="92"/>
      <c r="I125" s="92"/>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row>
    <row r="126" spans="1:62">
      <c r="A126" s="4">
        <f>A121+1</f>
        <v>488</v>
      </c>
      <c r="B126" s="5">
        <f>B121+7</f>
        <v>37209</v>
      </c>
      <c r="C126" s="2"/>
      <c r="D126" s="52">
        <v>2000000000</v>
      </c>
      <c r="E126" s="52">
        <v>7030600000</v>
      </c>
      <c r="F126" s="92">
        <f>E126-D126</f>
        <v>5030600000</v>
      </c>
      <c r="G126" s="92">
        <v>1999900000</v>
      </c>
      <c r="H126" s="92">
        <v>1965227616</v>
      </c>
      <c r="I126" s="92">
        <f>G126-H126</f>
        <v>34672384</v>
      </c>
      <c r="J126" s="5">
        <f>B126+K126</f>
        <v>37300</v>
      </c>
      <c r="K126" s="4">
        <v>91</v>
      </c>
      <c r="L126" s="4"/>
      <c r="M126" s="4"/>
      <c r="N126" s="8">
        <v>6.5019999999999998</v>
      </c>
      <c r="O126" s="8">
        <f>H126/G126*100</f>
        <v>98.26629411470573</v>
      </c>
      <c r="P126" s="8">
        <f>(100-O126)/100*(365/91)*100</f>
        <v>6.9538752542022939</v>
      </c>
      <c r="Q126" s="10">
        <f>((100-O126)/O126*(365/91))*100</f>
        <v>7.0765620265327929</v>
      </c>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row>
    <row r="127" spans="1:62">
      <c r="A127" s="2"/>
      <c r="B127" s="2"/>
      <c r="C127" s="2"/>
      <c r="D127" s="52">
        <v>4000000000</v>
      </c>
      <c r="E127" s="52">
        <v>11313500000</v>
      </c>
      <c r="F127" s="92">
        <f>E127-D127</f>
        <v>7313500000</v>
      </c>
      <c r="G127" s="92">
        <v>4000000000</v>
      </c>
      <c r="H127" s="92">
        <v>3828537535</v>
      </c>
      <c r="I127" s="92">
        <f>G127-H127</f>
        <v>171462465</v>
      </c>
      <c r="J127" s="5">
        <f>B126+K127+1</f>
        <v>37392</v>
      </c>
      <c r="K127" s="4">
        <v>182</v>
      </c>
      <c r="L127" s="4"/>
      <c r="M127" s="4"/>
      <c r="N127" s="8">
        <v>8.2509999999999994</v>
      </c>
      <c r="O127" s="8">
        <f>H127/G127*100</f>
        <v>95.71343837500001</v>
      </c>
      <c r="P127" s="8">
        <f>(100-O127)/100*(365/182)*100</f>
        <v>8.5966757864010805</v>
      </c>
      <c r="Q127" s="10">
        <f>((100-O127)/O127*(365/182))*100</f>
        <v>8.9816810808945906</v>
      </c>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row>
    <row r="128" spans="1:62">
      <c r="A128" s="2"/>
      <c r="B128" s="2"/>
      <c r="C128" s="2"/>
      <c r="D128" s="52">
        <v>5000000000</v>
      </c>
      <c r="E128" s="52">
        <v>12591300000</v>
      </c>
      <c r="F128" s="92">
        <f>E128-D128</f>
        <v>7591300000</v>
      </c>
      <c r="G128" s="92">
        <v>5000000000</v>
      </c>
      <c r="H128" s="92">
        <v>4626930920</v>
      </c>
      <c r="I128" s="92">
        <f>G128-H128</f>
        <v>373069080</v>
      </c>
      <c r="J128" s="5">
        <f>B126+K128+1</f>
        <v>37483</v>
      </c>
      <c r="K128" s="4">
        <v>273</v>
      </c>
      <c r="L128" s="4"/>
      <c r="M128" s="4"/>
      <c r="N128" s="8">
        <v>9.3279999999999994</v>
      </c>
      <c r="O128" s="8">
        <f>H128/G128*100</f>
        <v>92.53861839999999</v>
      </c>
      <c r="P128" s="8">
        <f>(100-O128)/100*(365/273)*100</f>
        <v>9.9758398681318798</v>
      </c>
      <c r="Q128" s="10">
        <f>((100-O128)/O128*(365/273))*100</f>
        <v>10.780191060353978</v>
      </c>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row>
    <row r="129" spans="1:20">
      <c r="A129" s="2"/>
      <c r="B129" s="2"/>
      <c r="C129" s="2"/>
      <c r="D129" s="52">
        <v>9000000000</v>
      </c>
      <c r="E129" s="52">
        <v>21839200000</v>
      </c>
      <c r="F129" s="92">
        <f>E129-D129</f>
        <v>12839200000</v>
      </c>
      <c r="G129" s="92">
        <v>9000000000</v>
      </c>
      <c r="H129" s="92">
        <v>7966065155</v>
      </c>
      <c r="I129" s="92">
        <f>G129-H129</f>
        <v>1033934845</v>
      </c>
      <c r="J129" s="5">
        <f>B126+K129+1</f>
        <v>37574</v>
      </c>
      <c r="K129" s="4">
        <v>364</v>
      </c>
      <c r="L129" s="4"/>
      <c r="M129" s="4"/>
      <c r="N129" s="8">
        <v>10.026999999999999</v>
      </c>
      <c r="O129" s="8">
        <f>H129/G129*100</f>
        <v>88.511835055555551</v>
      </c>
      <c r="P129" s="8">
        <f>(100-O129)/100*(365/364)*100</f>
        <v>11.519725837148966</v>
      </c>
      <c r="Q129" s="10">
        <f>((100-O129)/O129*(365/364))*100</f>
        <v>13.014898888853077</v>
      </c>
      <c r="R129" s="2"/>
      <c r="S129" s="2"/>
      <c r="T129" s="2"/>
    </row>
    <row r="130" spans="1:20">
      <c r="A130" s="2"/>
      <c r="B130" s="2"/>
      <c r="C130" s="2"/>
      <c r="D130" s="51"/>
      <c r="E130" s="51"/>
      <c r="F130" s="31"/>
      <c r="G130" s="31"/>
      <c r="H130" s="31"/>
      <c r="I130" s="31"/>
      <c r="J130" s="4"/>
      <c r="K130" s="4"/>
      <c r="L130" s="4"/>
      <c r="M130" s="4"/>
      <c r="N130" s="4"/>
      <c r="O130" s="4"/>
      <c r="P130" s="4"/>
      <c r="Q130" s="4"/>
      <c r="R130" s="2"/>
      <c r="S130" s="2"/>
      <c r="T130" s="2"/>
    </row>
    <row r="131" spans="1:20">
      <c r="A131" s="4">
        <f>A126+1</f>
        <v>489</v>
      </c>
      <c r="B131" s="5">
        <f>B126+7</f>
        <v>37216</v>
      </c>
      <c r="C131" s="2"/>
      <c r="D131" s="52">
        <v>3000000000</v>
      </c>
      <c r="E131" s="52">
        <v>9919200000</v>
      </c>
      <c r="F131" s="92">
        <f>E131-D131</f>
        <v>6919200000</v>
      </c>
      <c r="G131" s="92">
        <v>3000000000</v>
      </c>
      <c r="H131" s="92">
        <v>2950319502</v>
      </c>
      <c r="I131" s="92">
        <f>G131-H131</f>
        <v>49680498</v>
      </c>
      <c r="J131" s="5">
        <f>B131+K131</f>
        <v>37307</v>
      </c>
      <c r="K131" s="4">
        <v>91</v>
      </c>
      <c r="L131" s="2"/>
      <c r="M131" s="2"/>
      <c r="N131" s="8">
        <v>6.6180000000000003</v>
      </c>
      <c r="O131" s="8">
        <f>H131/G131*100</f>
        <v>98.343983399999999</v>
      </c>
      <c r="P131" s="8">
        <f>(100-O131)/100*(365/91)*100</f>
        <v>6.6422643846153875</v>
      </c>
      <c r="Q131" s="10">
        <f>((100-O131)/O131*(365/91))*100</f>
        <v>6.75411362746914</v>
      </c>
      <c r="R131" s="2"/>
      <c r="S131" s="2"/>
      <c r="T131" s="2"/>
    </row>
    <row r="132" spans="1:20">
      <c r="A132" s="2"/>
      <c r="B132" s="2"/>
      <c r="C132" s="2"/>
      <c r="D132" s="52">
        <v>4000000000</v>
      </c>
      <c r="E132" s="52">
        <v>9885000000</v>
      </c>
      <c r="F132" s="92">
        <f>E132-D132</f>
        <v>5885000000</v>
      </c>
      <c r="G132" s="92">
        <v>4000000000</v>
      </c>
      <c r="H132" s="92">
        <v>3833158200</v>
      </c>
      <c r="I132" s="92">
        <f>G132-H132</f>
        <v>166841800</v>
      </c>
      <c r="J132" s="5">
        <f>B131+K132+1</f>
        <v>37399</v>
      </c>
      <c r="K132" s="4">
        <v>182</v>
      </c>
      <c r="L132" s="2"/>
      <c r="M132" s="2"/>
      <c r="N132" s="8">
        <v>8.2530000000000001</v>
      </c>
      <c r="O132" s="8">
        <f>H132/G132*100</f>
        <v>95.828955000000008</v>
      </c>
      <c r="P132" s="8">
        <f>(100-O132)/100*(365/182)*100</f>
        <v>8.365007829670315</v>
      </c>
      <c r="Q132" s="10">
        <f>((100-O132)/O132*(365/182))*100</f>
        <v>8.729102628396932</v>
      </c>
      <c r="R132" s="2"/>
      <c r="S132" s="2"/>
      <c r="T132" s="2"/>
    </row>
    <row r="133" spans="1:20">
      <c r="A133" s="2"/>
      <c r="B133" s="15"/>
      <c r="C133" s="2"/>
      <c r="D133" s="52">
        <v>5000000000</v>
      </c>
      <c r="E133" s="52">
        <v>11940000000</v>
      </c>
      <c r="F133" s="92">
        <f>E133-D133</f>
        <v>6940000000</v>
      </c>
      <c r="G133" s="92">
        <v>5000000000</v>
      </c>
      <c r="H133" s="92">
        <v>4620339900</v>
      </c>
      <c r="I133" s="92">
        <f>G133-H133</f>
        <v>379660100</v>
      </c>
      <c r="J133" s="5">
        <f>B131+K133+1</f>
        <v>37490</v>
      </c>
      <c r="K133" s="4">
        <v>273</v>
      </c>
      <c r="L133" s="2"/>
      <c r="M133" s="2"/>
      <c r="N133" s="8">
        <v>9.85</v>
      </c>
      <c r="O133" s="8">
        <f>H133/G133*100</f>
        <v>92.406797999999995</v>
      </c>
      <c r="P133" s="8">
        <f>(100-O133)/100*(365/273)*100</f>
        <v>10.152083260073265</v>
      </c>
      <c r="Q133" s="10">
        <f>((100-O133)/O133*(365/273))*100</f>
        <v>10.986294817912928</v>
      </c>
      <c r="R133" s="2"/>
      <c r="S133" s="2"/>
      <c r="T133" s="2"/>
    </row>
    <row r="134" spans="1:20">
      <c r="A134" s="2"/>
      <c r="B134" s="2"/>
      <c r="C134" s="2"/>
      <c r="D134" s="52">
        <v>10000000000</v>
      </c>
      <c r="E134" s="52">
        <v>25987700000</v>
      </c>
      <c r="F134" s="92">
        <f>E134-D134</f>
        <v>15987700000</v>
      </c>
      <c r="G134" s="92">
        <v>10000000000</v>
      </c>
      <c r="H134" s="92">
        <v>8859862207</v>
      </c>
      <c r="I134" s="92">
        <f>G134-H134</f>
        <v>1140137793</v>
      </c>
      <c r="J134" s="5">
        <f>B131+K134+1</f>
        <v>37581</v>
      </c>
      <c r="K134" s="4">
        <v>364</v>
      </c>
      <c r="L134" s="2"/>
      <c r="M134" s="2"/>
      <c r="N134" s="8">
        <v>11</v>
      </c>
      <c r="O134" s="8">
        <f>H134/G134*100</f>
        <v>88.598622070000005</v>
      </c>
      <c r="P134" s="8">
        <f>(100-O134)/100*(365/364)*100</f>
        <v>11.432700396840655</v>
      </c>
      <c r="Q134" s="10">
        <f>((100-O134)/O134*(365/364))*100</f>
        <v>12.903925738041282</v>
      </c>
      <c r="R134" s="2"/>
      <c r="S134" s="2"/>
      <c r="T134" s="2"/>
    </row>
    <row r="136" spans="1:20">
      <c r="A136" s="4">
        <f>A131+1</f>
        <v>490</v>
      </c>
      <c r="B136" s="5">
        <f>B131+7</f>
        <v>37223</v>
      </c>
      <c r="C136" s="2"/>
      <c r="D136" s="52">
        <v>3000000000</v>
      </c>
      <c r="E136" s="52">
        <v>5436600000</v>
      </c>
      <c r="F136" s="92">
        <f>E136-D136</f>
        <v>2436600000</v>
      </c>
      <c r="G136" s="92">
        <v>3000000000</v>
      </c>
      <c r="H136" s="92">
        <v>2950756509</v>
      </c>
      <c r="I136" s="92">
        <f>G136-H136</f>
        <v>49243491</v>
      </c>
      <c r="J136" s="5">
        <f>B136+K136</f>
        <v>37314</v>
      </c>
      <c r="K136" s="4">
        <v>91</v>
      </c>
      <c r="L136" s="4"/>
      <c r="M136" s="4"/>
      <c r="N136" s="8">
        <v>6.1050000000000004</v>
      </c>
      <c r="O136" s="8">
        <f>H136/G136*100</f>
        <v>98.358550300000005</v>
      </c>
      <c r="P136" s="8">
        <f>(100-O136)/100*(365/91)*100</f>
        <v>6.5838367087911909</v>
      </c>
      <c r="Q136" s="10">
        <f>((100-O136)/O136*(365/91))*100</f>
        <v>6.6937106013763517</v>
      </c>
      <c r="R136" s="2"/>
      <c r="S136" s="2"/>
      <c r="T136" s="2"/>
    </row>
    <row r="137" spans="1:20">
      <c r="A137" s="2"/>
      <c r="B137" s="2"/>
      <c r="C137" s="2"/>
      <c r="D137" s="52">
        <v>4000000000</v>
      </c>
      <c r="E137" s="52">
        <v>7637500000</v>
      </c>
      <c r="F137" s="92">
        <f>E137-D137</f>
        <v>3637500000</v>
      </c>
      <c r="G137" s="92">
        <v>4000000000</v>
      </c>
      <c r="H137" s="92">
        <v>3833600625</v>
      </c>
      <c r="I137" s="92">
        <f>G137-H137</f>
        <v>166399375</v>
      </c>
      <c r="J137" s="5">
        <f>B136+K137+1</f>
        <v>37406</v>
      </c>
      <c r="K137" s="4">
        <v>182</v>
      </c>
      <c r="L137" s="4"/>
      <c r="M137" s="4"/>
      <c r="N137" s="8">
        <v>8.19</v>
      </c>
      <c r="O137" s="8">
        <f>H137/G137*100</f>
        <v>95.840015624999992</v>
      </c>
      <c r="P137" s="8">
        <f>(100-O137)/100*(365/182)*100</f>
        <v>8.342825807005509</v>
      </c>
      <c r="Q137" s="10">
        <f>((100-O137)/O137*(365/182))*100</f>
        <v>8.7049503827806891</v>
      </c>
      <c r="R137" s="2"/>
      <c r="S137" s="2"/>
      <c r="T137" s="2"/>
    </row>
    <row r="138" spans="1:20">
      <c r="A138" s="2"/>
      <c r="B138" s="2"/>
      <c r="C138" s="2"/>
      <c r="D138" s="52">
        <v>5000000000</v>
      </c>
      <c r="E138" s="52">
        <v>13460500000</v>
      </c>
      <c r="F138" s="92">
        <f>E138-D138</f>
        <v>8460500000</v>
      </c>
      <c r="G138" s="92">
        <v>4999900000</v>
      </c>
      <c r="H138" s="92">
        <v>4622696692</v>
      </c>
      <c r="I138" s="92">
        <f>G138-H138</f>
        <v>377203308</v>
      </c>
      <c r="J138" s="5">
        <f>B136+K138+1</f>
        <v>37497</v>
      </c>
      <c r="K138" s="4">
        <v>273</v>
      </c>
      <c r="L138" s="4"/>
      <c r="M138" s="4"/>
      <c r="N138" s="8">
        <v>9.9990000000000006</v>
      </c>
      <c r="O138" s="8">
        <f>H138/G138*100</f>
        <v>92.455782955659117</v>
      </c>
      <c r="P138" s="8">
        <f>(100-O138)/100*(365/273)*100</f>
        <v>10.086590553789092</v>
      </c>
      <c r="Q138" s="10">
        <f>((100-O138)/O138*(365/273))*100</f>
        <v>10.909637268040356</v>
      </c>
      <c r="R138" s="2"/>
      <c r="S138" s="2"/>
      <c r="T138" s="2"/>
    </row>
    <row r="139" spans="1:20">
      <c r="A139" s="2"/>
      <c r="B139" s="2"/>
      <c r="C139" s="2"/>
      <c r="D139" s="52">
        <v>10000000000</v>
      </c>
      <c r="E139" s="52">
        <v>30302300000</v>
      </c>
      <c r="F139" s="92">
        <f>E139-D139</f>
        <v>20302300000</v>
      </c>
      <c r="G139" s="92">
        <v>10000000000</v>
      </c>
      <c r="H139" s="92">
        <v>8899862681</v>
      </c>
      <c r="I139" s="92">
        <f>G139-H139</f>
        <v>1100137319</v>
      </c>
      <c r="J139" s="5">
        <f>B136+K139+1</f>
        <v>37588</v>
      </c>
      <c r="K139" s="4">
        <v>364</v>
      </c>
      <c r="L139" s="4"/>
      <c r="M139" s="4"/>
      <c r="N139" s="8">
        <v>10.318</v>
      </c>
      <c r="O139" s="8">
        <f>H139/G139*100</f>
        <v>88.998626810000005</v>
      </c>
      <c r="P139" s="8">
        <f>(100-O139)/100*(365/364)*100</f>
        <v>11.031596742719776</v>
      </c>
      <c r="Q139" s="10">
        <f>((100-O139)/O139*(365/364))*100</f>
        <v>12.395243767379398</v>
      </c>
      <c r="R139" s="2"/>
      <c r="S139" s="2"/>
      <c r="T139" s="2"/>
    </row>
    <row r="140" spans="1:20">
      <c r="A140" s="2"/>
      <c r="B140" s="2"/>
      <c r="C140" s="2"/>
      <c r="D140" s="52"/>
      <c r="E140" s="52"/>
      <c r="F140" s="92"/>
      <c r="G140" s="92"/>
      <c r="H140" s="92"/>
      <c r="I140" s="92"/>
      <c r="J140" s="5"/>
      <c r="K140" s="4"/>
      <c r="L140" s="4"/>
      <c r="M140" s="4"/>
      <c r="N140" s="8"/>
      <c r="O140" s="8"/>
      <c r="P140" s="8"/>
      <c r="Q140" s="10"/>
      <c r="R140" s="2"/>
      <c r="S140" s="2"/>
      <c r="T140" s="2"/>
    </row>
    <row r="141" spans="1:20">
      <c r="A141" s="2"/>
      <c r="B141" s="11" t="s">
        <v>54</v>
      </c>
      <c r="C141" s="2"/>
      <c r="D141" s="136">
        <f t="shared" ref="D141:I141" si="8">SUM(D121:D139)</f>
        <v>81000000000</v>
      </c>
      <c r="E141" s="136">
        <f t="shared" si="8"/>
        <v>205473000000</v>
      </c>
      <c r="F141" s="93">
        <f t="shared" si="8"/>
        <v>124473000000</v>
      </c>
      <c r="G141" s="93">
        <f t="shared" si="8"/>
        <v>80999500000</v>
      </c>
      <c r="H141" s="93">
        <f t="shared" si="8"/>
        <v>74584665778</v>
      </c>
      <c r="I141" s="93">
        <f t="shared" si="8"/>
        <v>6414834222</v>
      </c>
      <c r="J141" s="5"/>
      <c r="K141" s="4"/>
      <c r="L141" s="12" t="s">
        <v>47</v>
      </c>
      <c r="M141" s="7"/>
      <c r="N141" s="7"/>
      <c r="O141" s="13">
        <f t="shared" ref="O141:Q144" si="9">AVERAGEA(O121,O126,O131,O136)</f>
        <v>98.287988517754641</v>
      </c>
      <c r="P141" s="13">
        <f t="shared" si="9"/>
        <v>6.866859241973156</v>
      </c>
      <c r="Q141" s="13">
        <f t="shared" si="9"/>
        <v>6.9866752406885464</v>
      </c>
      <c r="R141" s="2"/>
      <c r="S141" s="2"/>
      <c r="T141" s="2"/>
    </row>
    <row r="142" spans="1:20">
      <c r="A142" s="2"/>
      <c r="B142" s="2"/>
      <c r="C142" s="2"/>
      <c r="D142" s="52"/>
      <c r="E142" s="52"/>
      <c r="F142" s="92"/>
      <c r="G142" s="92"/>
      <c r="H142" s="92"/>
      <c r="I142" s="92"/>
      <c r="J142" s="5"/>
      <c r="K142" s="4"/>
      <c r="L142" s="12" t="s">
        <v>48</v>
      </c>
      <c r="M142" s="7"/>
      <c r="N142" s="7"/>
      <c r="O142" s="13">
        <f t="shared" si="9"/>
        <v>95.723364116666659</v>
      </c>
      <c r="P142" s="13">
        <f t="shared" si="9"/>
        <v>8.5767697660256363</v>
      </c>
      <c r="Q142" s="13">
        <f t="shared" si="9"/>
        <v>8.9603545548802384</v>
      </c>
      <c r="R142" s="2"/>
      <c r="S142" s="2"/>
      <c r="T142" s="2"/>
    </row>
    <row r="143" spans="1:20">
      <c r="A143" s="2"/>
      <c r="B143" s="2"/>
      <c r="C143" s="2"/>
      <c r="D143" s="52"/>
      <c r="E143" s="52"/>
      <c r="F143" s="92"/>
      <c r="G143" s="92"/>
      <c r="H143" s="92"/>
      <c r="I143" s="92"/>
      <c r="J143" s="4"/>
      <c r="K143" s="4"/>
      <c r="L143" s="12" t="s">
        <v>49</v>
      </c>
      <c r="M143" s="7"/>
      <c r="N143" s="7"/>
      <c r="O143" s="13">
        <f t="shared" si="9"/>
        <v>92.438190101414776</v>
      </c>
      <c r="P143" s="13">
        <f t="shared" si="9"/>
        <v>10.110112135471086</v>
      </c>
      <c r="Q143" s="13">
        <f t="shared" si="9"/>
        <v>10.937239234713847</v>
      </c>
      <c r="R143" s="2"/>
      <c r="S143" s="2"/>
      <c r="T143" s="2"/>
    </row>
    <row r="144" spans="1:20">
      <c r="A144" s="2"/>
      <c r="B144" s="2"/>
      <c r="C144" s="2"/>
      <c r="D144" s="52"/>
      <c r="E144" s="52"/>
      <c r="F144" s="92"/>
      <c r="G144" s="92"/>
      <c r="H144" s="92"/>
      <c r="I144" s="92"/>
      <c r="J144" s="4"/>
      <c r="K144" s="4"/>
      <c r="L144" s="12" t="s">
        <v>50</v>
      </c>
      <c r="M144" s="7"/>
      <c r="N144" s="7"/>
      <c r="O144" s="13">
        <f t="shared" si="9"/>
        <v>88.728919862610866</v>
      </c>
      <c r="P144" s="13">
        <f t="shared" si="9"/>
        <v>11.302044643261089</v>
      </c>
      <c r="Q144" s="13">
        <f t="shared" si="9"/>
        <v>12.738236129361963</v>
      </c>
      <c r="R144" s="2"/>
      <c r="S144" s="2"/>
      <c r="T144" s="2"/>
    </row>
    <row r="145" spans="1:35">
      <c r="A145" s="2"/>
      <c r="B145" s="2"/>
      <c r="C145" s="2"/>
      <c r="D145" s="52"/>
      <c r="E145" s="52"/>
      <c r="F145" s="92"/>
      <c r="G145" s="92"/>
      <c r="H145" s="92"/>
      <c r="I145" s="92"/>
      <c r="J145" s="4"/>
      <c r="K145" s="4"/>
      <c r="L145" s="4"/>
      <c r="M145" s="4"/>
      <c r="N145" s="4"/>
      <c r="O145" s="4"/>
      <c r="P145" s="4"/>
      <c r="Q145" s="4"/>
      <c r="R145" s="2"/>
      <c r="S145" s="2"/>
      <c r="T145" s="2"/>
      <c r="U145" s="2"/>
      <c r="V145" s="2"/>
      <c r="W145" s="2"/>
      <c r="X145" s="2"/>
      <c r="Y145" s="2"/>
      <c r="Z145" s="2"/>
      <c r="AA145" s="2"/>
      <c r="AB145" s="2"/>
      <c r="AC145" s="2"/>
      <c r="AD145" s="2"/>
      <c r="AE145" s="2"/>
      <c r="AF145" s="2"/>
      <c r="AG145" s="2"/>
      <c r="AH145" s="2"/>
      <c r="AI145" s="2"/>
    </row>
    <row r="146" spans="1:35">
      <c r="A146" s="4">
        <f>A136+1</f>
        <v>491</v>
      </c>
      <c r="B146" s="5">
        <f>B136+7</f>
        <v>37230</v>
      </c>
      <c r="C146" s="2"/>
      <c r="D146" s="52">
        <v>3000000000</v>
      </c>
      <c r="E146" s="52">
        <v>9665700000</v>
      </c>
      <c r="F146" s="92">
        <f>E146-D146</f>
        <v>6665700000</v>
      </c>
      <c r="G146" s="92">
        <v>3000000000</v>
      </c>
      <c r="H146" s="92">
        <v>2953689106</v>
      </c>
      <c r="I146" s="92">
        <f>G146-H146</f>
        <v>46310894</v>
      </c>
      <c r="J146" s="5">
        <f>B146+K146</f>
        <v>37321</v>
      </c>
      <c r="K146" s="6">
        <v>91</v>
      </c>
      <c r="L146" s="6"/>
      <c r="M146" s="6"/>
      <c r="N146" s="16">
        <v>6.016</v>
      </c>
      <c r="O146" s="16">
        <f>H146/G146*100</f>
        <v>98.45630353333334</v>
      </c>
      <c r="P146" s="16">
        <f>(100-O146)/100*(365/91)*100</f>
        <v>6.1917495641025369</v>
      </c>
      <c r="Q146" s="16">
        <f>((100-O146)/O146*(365/91))*100</f>
        <v>6.2888300107735207</v>
      </c>
      <c r="R146" s="14"/>
      <c r="S146" s="14"/>
      <c r="T146" s="14"/>
      <c r="U146" s="14"/>
      <c r="V146" s="14"/>
      <c r="W146" s="14"/>
      <c r="X146" s="14"/>
      <c r="Y146" s="2"/>
      <c r="Z146" s="2"/>
      <c r="AA146" s="2"/>
      <c r="AB146" s="2"/>
      <c r="AC146" s="2"/>
      <c r="AD146" s="2"/>
      <c r="AE146" s="2"/>
      <c r="AF146" s="2"/>
      <c r="AG146" s="2"/>
      <c r="AH146" s="2"/>
      <c r="AI146" s="2"/>
    </row>
    <row r="147" spans="1:35">
      <c r="A147" s="4"/>
      <c r="B147" s="5"/>
      <c r="C147" s="2"/>
      <c r="D147" s="52">
        <v>4000000000</v>
      </c>
      <c r="E147" s="52">
        <v>11106500000</v>
      </c>
      <c r="F147" s="92">
        <f>E147-D147</f>
        <v>7106500000</v>
      </c>
      <c r="G147" s="92">
        <v>4000000000</v>
      </c>
      <c r="H147" s="92">
        <v>3839475730</v>
      </c>
      <c r="I147" s="92">
        <f>G147-H147</f>
        <v>160524270</v>
      </c>
      <c r="J147" s="5">
        <f>B146+K147+1</f>
        <v>37413</v>
      </c>
      <c r="K147" s="6">
        <v>182</v>
      </c>
      <c r="L147" s="6"/>
      <c r="M147" s="6"/>
      <c r="N147" s="16">
        <v>7.7489999999999997</v>
      </c>
      <c r="O147" s="16">
        <f>H147/G147*100</f>
        <v>95.986893250000008</v>
      </c>
      <c r="P147" s="16">
        <f>(100-O147)/100*(365/182)*100</f>
        <v>8.0482635370878945</v>
      </c>
      <c r="Q147" s="16">
        <f>((100-O147)/O147*(365/182))*100</f>
        <v>8.3847526100527219</v>
      </c>
      <c r="R147" s="14"/>
      <c r="S147" s="14"/>
      <c r="T147" s="14"/>
      <c r="U147" s="14"/>
      <c r="V147" s="14"/>
      <c r="W147" s="14"/>
      <c r="X147" s="14"/>
      <c r="Y147" s="2"/>
      <c r="Z147" s="2"/>
      <c r="AA147" s="2"/>
      <c r="AB147" s="2"/>
      <c r="AC147" s="2"/>
      <c r="AD147" s="2"/>
      <c r="AE147" s="2"/>
      <c r="AF147" s="2"/>
      <c r="AG147" s="2"/>
      <c r="AH147" s="2"/>
      <c r="AI147" s="2"/>
    </row>
    <row r="148" spans="1:35">
      <c r="A148" s="4"/>
      <c r="B148" s="5"/>
      <c r="C148" s="2"/>
      <c r="D148" s="52">
        <v>5000000000</v>
      </c>
      <c r="E148" s="52">
        <v>11046600000</v>
      </c>
      <c r="F148" s="92">
        <f>E148-D148</f>
        <v>6046600000</v>
      </c>
      <c r="G148" s="92">
        <v>5000000000</v>
      </c>
      <c r="H148" s="92">
        <v>4641359698</v>
      </c>
      <c r="I148" s="92">
        <f>G148-H148</f>
        <v>358640302</v>
      </c>
      <c r="J148" s="5">
        <f>B146+K148+1</f>
        <v>37504</v>
      </c>
      <c r="K148" s="6">
        <v>273</v>
      </c>
      <c r="L148" s="6"/>
      <c r="M148" s="6"/>
      <c r="N148" s="16">
        <v>9.0009999999999994</v>
      </c>
      <c r="O148" s="16">
        <f>H148/G148*100</f>
        <v>92.827193960000002</v>
      </c>
      <c r="P148" s="16">
        <f>(100-O148)/100*(365/273)*100</f>
        <v>9.5900154014651982</v>
      </c>
      <c r="Q148" s="16">
        <f>((100-O148)/O148*(365/273))*100</f>
        <v>10.331040929232024</v>
      </c>
      <c r="R148" s="14"/>
      <c r="S148" s="14"/>
      <c r="T148" s="14"/>
      <c r="U148" s="14"/>
      <c r="V148" s="14"/>
      <c r="W148" s="14"/>
      <c r="X148" s="14"/>
      <c r="Y148" s="2"/>
      <c r="Z148" s="2"/>
      <c r="AA148" s="2"/>
      <c r="AB148" s="2"/>
      <c r="AC148" s="2"/>
      <c r="AD148" s="2"/>
      <c r="AE148" s="2"/>
      <c r="AF148" s="2"/>
      <c r="AG148" s="2"/>
      <c r="AH148" s="2"/>
      <c r="AI148" s="2"/>
    </row>
    <row r="149" spans="1:35">
      <c r="A149" s="4"/>
      <c r="B149" s="5"/>
      <c r="C149" s="2"/>
      <c r="D149" s="52">
        <v>12000000000</v>
      </c>
      <c r="E149" s="52">
        <v>24015700000</v>
      </c>
      <c r="F149" s="92">
        <f>E149-D149</f>
        <v>12015700000</v>
      </c>
      <c r="G149" s="92">
        <v>11999900000</v>
      </c>
      <c r="H149" s="92">
        <v>10752803294</v>
      </c>
      <c r="I149" s="92">
        <f>G149-H149</f>
        <v>1247096706</v>
      </c>
      <c r="J149" s="5">
        <f>B146+K149+1</f>
        <v>37595</v>
      </c>
      <c r="K149" s="6">
        <v>364</v>
      </c>
      <c r="L149" s="6"/>
      <c r="M149" s="6"/>
      <c r="N149" s="16">
        <v>9.9169999999999998</v>
      </c>
      <c r="O149" s="16">
        <f>H149/G149*100</f>
        <v>89.607440845340378</v>
      </c>
      <c r="P149" s="16">
        <f>(100-O149)/100*(365/364)*100</f>
        <v>10.421110141348247</v>
      </c>
      <c r="Q149" s="16">
        <f>((100-O149)/O149*(365/364))*100</f>
        <v>11.629737489473397</v>
      </c>
      <c r="R149" s="14"/>
      <c r="S149" s="14"/>
      <c r="T149" s="14"/>
      <c r="U149" s="14"/>
      <c r="V149" s="14"/>
      <c r="W149" s="14"/>
      <c r="X149" s="14"/>
      <c r="Y149" s="2"/>
      <c r="Z149" s="2"/>
      <c r="AA149" s="2"/>
      <c r="AB149" s="2"/>
      <c r="AC149" s="2"/>
      <c r="AD149" s="2"/>
      <c r="AE149" s="2"/>
      <c r="AF149" s="2"/>
      <c r="AG149" s="2"/>
      <c r="AH149" s="2"/>
      <c r="AI149" s="2"/>
    </row>
    <row r="150" spans="1:35">
      <c r="A150" s="4"/>
      <c r="B150" s="5"/>
      <c r="C150" s="2"/>
      <c r="D150" s="51"/>
      <c r="E150" s="51"/>
      <c r="F150" s="31"/>
      <c r="G150" s="31"/>
      <c r="H150" s="31"/>
      <c r="I150" s="31"/>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c r="A151" s="4">
        <f>A146+1</f>
        <v>492</v>
      </c>
      <c r="B151" s="5">
        <f>B146+7</f>
        <v>37237</v>
      </c>
      <c r="C151" s="2"/>
      <c r="D151" s="52">
        <v>3000000000</v>
      </c>
      <c r="E151" s="52">
        <v>7214300000</v>
      </c>
      <c r="F151" s="92">
        <f>E151-D151</f>
        <v>4214300000</v>
      </c>
      <c r="G151" s="92">
        <v>2999900000</v>
      </c>
      <c r="H151" s="92">
        <v>2958084326</v>
      </c>
      <c r="I151" s="92">
        <f>G151-H151</f>
        <v>41815674</v>
      </c>
      <c r="J151" s="5">
        <f>B151+K151</f>
        <v>37328</v>
      </c>
      <c r="K151" s="6">
        <v>91</v>
      </c>
      <c r="L151" s="6"/>
      <c r="M151" s="6"/>
      <c r="N151" s="16">
        <v>5.0019999999999998</v>
      </c>
      <c r="O151" s="16">
        <f>H151/G151*100</f>
        <v>98.606097736591224</v>
      </c>
      <c r="P151" s="16">
        <f>(100-O151)/100*(365/91)*100</f>
        <v>5.5909266609253123</v>
      </c>
      <c r="Q151" s="16">
        <f>((100-O151)/O151*(365/91))*100</f>
        <v>5.6699603668126946</v>
      </c>
      <c r="R151" s="6"/>
      <c r="S151" s="6"/>
      <c r="T151" s="6"/>
      <c r="U151" s="6"/>
      <c r="V151" s="6"/>
      <c r="W151" s="6"/>
      <c r="X151" s="6"/>
      <c r="Y151" s="6"/>
      <c r="Z151" s="6"/>
      <c r="AA151" s="6"/>
      <c r="AB151" s="6"/>
      <c r="AC151" s="6"/>
      <c r="AD151" s="6"/>
      <c r="AE151" s="6"/>
      <c r="AF151" s="6"/>
      <c r="AG151" s="6"/>
      <c r="AH151" s="6"/>
      <c r="AI151" s="6"/>
    </row>
    <row r="152" spans="1:35">
      <c r="A152" s="4"/>
      <c r="B152" s="5"/>
      <c r="C152" s="2"/>
      <c r="D152" s="52">
        <v>4000000000</v>
      </c>
      <c r="E152" s="52">
        <v>9110200000</v>
      </c>
      <c r="F152" s="92">
        <f>E152-D152</f>
        <v>5110200000</v>
      </c>
      <c r="G152" s="92">
        <v>4000000000</v>
      </c>
      <c r="H152" s="92">
        <v>3858485634</v>
      </c>
      <c r="I152" s="92">
        <f>G152-H152</f>
        <v>141514366</v>
      </c>
      <c r="J152" s="5">
        <f>B151+K152+1</f>
        <v>37420</v>
      </c>
      <c r="K152" s="6">
        <v>182</v>
      </c>
      <c r="L152" s="6"/>
      <c r="M152" s="6"/>
      <c r="N152" s="16">
        <v>6.8390000000000004</v>
      </c>
      <c r="O152" s="16">
        <f>H152/G152*100</f>
        <v>96.462140849999997</v>
      </c>
      <c r="P152" s="16">
        <f>(100-O152)/100*(365/182)*100</f>
        <v>7.0951570865384674</v>
      </c>
      <c r="Q152" s="16">
        <f>((100-O152)/O152*(365/182))*100</f>
        <v>7.355380073485553</v>
      </c>
      <c r="R152" s="6"/>
      <c r="S152" s="6"/>
      <c r="T152" s="6"/>
      <c r="U152" s="6"/>
      <c r="V152" s="6"/>
      <c r="W152" s="6"/>
      <c r="X152" s="6"/>
      <c r="Y152" s="6"/>
      <c r="Z152" s="6"/>
      <c r="AA152" s="6"/>
      <c r="AB152" s="6"/>
      <c r="AC152" s="6"/>
      <c r="AD152" s="6"/>
      <c r="AE152" s="6"/>
      <c r="AF152" s="6"/>
      <c r="AG152" s="6"/>
      <c r="AH152" s="6"/>
      <c r="AI152" s="6"/>
    </row>
    <row r="153" spans="1:35">
      <c r="A153" s="4"/>
      <c r="B153" s="5"/>
      <c r="C153" s="2"/>
      <c r="D153" s="52">
        <v>5000000000</v>
      </c>
      <c r="E153" s="52">
        <v>12881000000</v>
      </c>
      <c r="F153" s="92">
        <f>E153-D153</f>
        <v>7881000000</v>
      </c>
      <c r="G153" s="92">
        <v>5000000000</v>
      </c>
      <c r="H153" s="92">
        <v>4661725350</v>
      </c>
      <c r="I153" s="92">
        <f>G153-H153</f>
        <v>338274650</v>
      </c>
      <c r="J153" s="5">
        <f>B151+K153+1</f>
        <v>37511</v>
      </c>
      <c r="K153" s="6">
        <v>273</v>
      </c>
      <c r="L153" s="6"/>
      <c r="M153" s="6"/>
      <c r="N153" s="16">
        <v>8.4909999999999997</v>
      </c>
      <c r="O153" s="16">
        <f>H153/G153*100</f>
        <v>93.234506999999994</v>
      </c>
      <c r="P153" s="16">
        <f>(100-O153)/100*(365/273)*100</f>
        <v>9.0454393589743667</v>
      </c>
      <c r="Q153" s="16">
        <f>((100-O153)/O153*(365/273))*100</f>
        <v>9.701814971761868</v>
      </c>
      <c r="R153" s="6"/>
      <c r="S153" s="6"/>
      <c r="T153" s="6"/>
      <c r="U153" s="6"/>
      <c r="V153" s="6"/>
      <c r="W153" s="6"/>
      <c r="X153" s="6"/>
      <c r="Y153" s="6"/>
      <c r="Z153" s="6"/>
      <c r="AA153" s="6"/>
      <c r="AB153" s="6"/>
      <c r="AC153" s="6"/>
      <c r="AD153" s="6"/>
      <c r="AE153" s="6"/>
      <c r="AF153" s="6"/>
      <c r="AG153" s="6"/>
      <c r="AH153" s="6"/>
      <c r="AI153" s="6"/>
    </row>
    <row r="154" spans="1:35">
      <c r="A154" s="4"/>
      <c r="B154" s="5"/>
      <c r="C154" s="2"/>
      <c r="D154" s="52">
        <v>14000000000</v>
      </c>
      <c r="E154" s="52">
        <v>22839600000</v>
      </c>
      <c r="F154" s="92">
        <f>E154-D154</f>
        <v>8839600000</v>
      </c>
      <c r="G154" s="92">
        <v>14000000000</v>
      </c>
      <c r="H154" s="92">
        <v>12527387718</v>
      </c>
      <c r="I154" s="92">
        <f>G154-H154</f>
        <v>1472612282</v>
      </c>
      <c r="J154" s="5">
        <f>B151+K154+1</f>
        <v>37602</v>
      </c>
      <c r="K154" s="6">
        <v>364</v>
      </c>
      <c r="L154" s="6"/>
      <c r="M154" s="6"/>
      <c r="N154" s="16">
        <v>9.5259999999999998</v>
      </c>
      <c r="O154" s="16">
        <f>H154/G154*100</f>
        <v>89.481340842857136</v>
      </c>
      <c r="P154" s="16">
        <f>(100-O154)/100*(365/364)*100</f>
        <v>10.547556572409739</v>
      </c>
      <c r="Q154" s="16">
        <f>((100-O154)/O154*(365/364))*100</f>
        <v>11.78743688131904</v>
      </c>
      <c r="R154" s="6"/>
      <c r="S154" s="6"/>
      <c r="T154" s="6"/>
      <c r="U154" s="6"/>
      <c r="V154" s="6"/>
      <c r="W154" s="6"/>
      <c r="X154" s="6"/>
      <c r="Y154" s="6"/>
      <c r="Z154" s="6"/>
      <c r="AA154" s="6"/>
      <c r="AB154" s="6"/>
      <c r="AC154" s="6"/>
      <c r="AD154" s="6"/>
      <c r="AE154" s="6"/>
      <c r="AF154" s="6"/>
      <c r="AG154" s="6"/>
      <c r="AH154" s="6"/>
      <c r="AI154" s="6"/>
    </row>
    <row r="155" spans="1:35">
      <c r="A155" s="4"/>
      <c r="B155" s="5"/>
      <c r="C155" s="2"/>
      <c r="D155" s="51"/>
      <c r="E155" s="51"/>
      <c r="F155" s="31"/>
      <c r="G155" s="31"/>
      <c r="H155" s="31"/>
      <c r="I155" s="31"/>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c r="A156" s="4">
        <f>A151+1</f>
        <v>493</v>
      </c>
      <c r="B156" s="5">
        <f>B151+7</f>
        <v>37244</v>
      </c>
      <c r="C156" s="2"/>
      <c r="D156" s="52">
        <v>3000000000</v>
      </c>
      <c r="E156" s="52">
        <v>4718200000</v>
      </c>
      <c r="F156" s="92">
        <f>E156-D156</f>
        <v>1718200000</v>
      </c>
      <c r="G156" s="92">
        <v>3000000000</v>
      </c>
      <c r="H156" s="92">
        <v>2958123874</v>
      </c>
      <c r="I156" s="92">
        <f>G156-H156</f>
        <v>41876126</v>
      </c>
      <c r="J156" s="5">
        <f>B156+K156</f>
        <v>37335</v>
      </c>
      <c r="K156" s="6">
        <v>91</v>
      </c>
      <c r="L156" s="4"/>
      <c r="M156" s="4"/>
      <c r="N156" s="16">
        <v>5.4349999999999996</v>
      </c>
      <c r="O156" s="16">
        <f>H156/G156*100</f>
        <v>98.604129133333331</v>
      </c>
      <c r="P156" s="16">
        <f>(100-O156)/100*(365/91)*100</f>
        <v>5.5988227069597176</v>
      </c>
      <c r="Q156" s="16">
        <f>((100-O156)/O156*(365/91))*100</f>
        <v>5.6780813908806422</v>
      </c>
      <c r="R156" s="4"/>
      <c r="S156" s="4"/>
      <c r="T156" s="2"/>
      <c r="U156" s="2"/>
      <c r="V156" s="2"/>
      <c r="W156" s="2"/>
      <c r="X156" s="2"/>
      <c r="Y156" s="2"/>
      <c r="Z156" s="2"/>
      <c r="AA156" s="2"/>
      <c r="AB156" s="2"/>
      <c r="AC156" s="2"/>
      <c r="AD156" s="2"/>
      <c r="AE156" s="2"/>
      <c r="AF156" s="2"/>
      <c r="AG156" s="2"/>
      <c r="AH156" s="2"/>
      <c r="AI156" s="2"/>
    </row>
    <row r="157" spans="1:35">
      <c r="A157" s="4"/>
      <c r="B157" s="5"/>
      <c r="C157" s="2"/>
      <c r="D157" s="52">
        <v>4000000000</v>
      </c>
      <c r="E157" s="52">
        <v>6966600000</v>
      </c>
      <c r="F157" s="92">
        <f>E157-D157</f>
        <v>2966600000</v>
      </c>
      <c r="G157" s="92">
        <v>4000000000</v>
      </c>
      <c r="H157" s="92">
        <v>3861468722</v>
      </c>
      <c r="I157" s="92">
        <f>G157-H157</f>
        <v>138531278</v>
      </c>
      <c r="J157" s="5">
        <f>B156+K157+1</f>
        <v>37427</v>
      </c>
      <c r="K157" s="6">
        <v>182</v>
      </c>
      <c r="L157" s="4"/>
      <c r="M157" s="4"/>
      <c r="N157" s="16">
        <v>6.5</v>
      </c>
      <c r="O157" s="16">
        <f>H157/G157*100</f>
        <v>96.536718050000005</v>
      </c>
      <c r="P157" s="16">
        <f>(100-O157)/100*(365/182)*100</f>
        <v>6.9455929217032875</v>
      </c>
      <c r="Q157" s="16">
        <f>((100-O157)/O157*(365/182))*100</f>
        <v>7.1947680240236709</v>
      </c>
      <c r="R157" s="4"/>
      <c r="S157" s="4"/>
      <c r="T157" s="2"/>
      <c r="U157" s="2"/>
      <c r="V157" s="2"/>
      <c r="W157" s="2"/>
      <c r="X157" s="2"/>
      <c r="Y157" s="2"/>
      <c r="Z157" s="2"/>
      <c r="AA157" s="2"/>
      <c r="AB157" s="2"/>
      <c r="AC157" s="2"/>
      <c r="AD157" s="2"/>
      <c r="AE157" s="2"/>
      <c r="AF157" s="2"/>
      <c r="AG157" s="2"/>
      <c r="AH157" s="2"/>
      <c r="AI157" s="2"/>
    </row>
    <row r="158" spans="1:35">
      <c r="A158" s="4"/>
      <c r="B158" s="5"/>
      <c r="C158" s="2"/>
      <c r="D158" s="52">
        <v>5000000000</v>
      </c>
      <c r="E158" s="52">
        <v>10769300000</v>
      </c>
      <c r="F158" s="92">
        <f>E158-D158</f>
        <v>5769300000</v>
      </c>
      <c r="G158" s="92">
        <v>5000000000</v>
      </c>
      <c r="H158" s="92">
        <v>4649306756</v>
      </c>
      <c r="I158" s="92">
        <f>G158-H158</f>
        <v>350693244</v>
      </c>
      <c r="J158" s="5">
        <f>B156+K158+1</f>
        <v>37518</v>
      </c>
      <c r="K158" s="6">
        <v>273</v>
      </c>
      <c r="L158" s="4"/>
      <c r="M158" s="4"/>
      <c r="N158" s="16">
        <v>9.3040000000000003</v>
      </c>
      <c r="O158" s="16">
        <f>H158/G158*100</f>
        <v>92.98613512</v>
      </c>
      <c r="P158" s="16">
        <f>(100-O158)/100*(365/273)*100</f>
        <v>9.377511652747252</v>
      </c>
      <c r="Q158" s="16">
        <f>((100-O158)/O158*(365/273))*100</f>
        <v>10.084849360224975</v>
      </c>
      <c r="R158" s="4"/>
      <c r="S158" s="4"/>
      <c r="T158" s="2"/>
      <c r="U158" s="2"/>
      <c r="V158" s="2"/>
      <c r="W158" s="2"/>
      <c r="X158" s="2"/>
      <c r="Y158" s="2"/>
      <c r="Z158" s="2"/>
      <c r="AA158" s="2"/>
      <c r="AB158" s="2"/>
      <c r="AC158" s="2"/>
      <c r="AD158" s="2"/>
      <c r="AE158" s="2"/>
      <c r="AF158" s="2"/>
      <c r="AG158" s="2"/>
      <c r="AH158" s="2"/>
      <c r="AI158" s="2"/>
    </row>
    <row r="159" spans="1:35">
      <c r="A159" s="4"/>
      <c r="B159" s="5"/>
      <c r="C159" s="2"/>
      <c r="D159" s="52">
        <v>14000000000</v>
      </c>
      <c r="E159" s="52">
        <v>33184300000</v>
      </c>
      <c r="F159" s="92">
        <f>E159-D159</f>
        <v>19184300000</v>
      </c>
      <c r="G159" s="92">
        <v>14000000000</v>
      </c>
      <c r="H159" s="92">
        <v>12555527288</v>
      </c>
      <c r="I159" s="92">
        <f>G159-H159</f>
        <v>1444472712</v>
      </c>
      <c r="J159" s="5">
        <f>B156+K159+1</f>
        <v>37609</v>
      </c>
      <c r="K159" s="6">
        <v>364</v>
      </c>
      <c r="L159" s="4"/>
      <c r="M159" s="4"/>
      <c r="N159" s="16">
        <v>9.5060000000000002</v>
      </c>
      <c r="O159" s="16">
        <f>H159/G159*100</f>
        <v>89.682337771428564</v>
      </c>
      <c r="P159" s="16">
        <f>(100-O159)/100*(365/364)*100</f>
        <v>10.346007454474107</v>
      </c>
      <c r="Q159" s="16">
        <f>((100-O159)/O159*(365/364))*100</f>
        <v>11.536282072444131</v>
      </c>
      <c r="R159" s="4"/>
      <c r="S159" s="4"/>
      <c r="T159" s="2"/>
      <c r="U159" s="2"/>
      <c r="V159" s="2"/>
      <c r="W159" s="2"/>
      <c r="X159" s="2"/>
      <c r="Y159" s="2"/>
      <c r="Z159" s="2"/>
      <c r="AA159" s="2"/>
      <c r="AB159" s="2"/>
      <c r="AC159" s="2"/>
      <c r="AD159" s="2"/>
      <c r="AE159" s="2"/>
      <c r="AF159" s="2"/>
      <c r="AG159" s="2"/>
      <c r="AH159" s="2"/>
      <c r="AI159" s="2"/>
    </row>
    <row r="160" spans="1:35">
      <c r="A160" s="4"/>
      <c r="B160" s="5"/>
      <c r="C160" s="2"/>
      <c r="D160" s="52"/>
      <c r="E160" s="52"/>
      <c r="F160" s="92"/>
      <c r="G160" s="92"/>
      <c r="H160" s="92"/>
      <c r="I160" s="92"/>
      <c r="J160" s="4"/>
      <c r="K160" s="4"/>
      <c r="L160" s="4"/>
      <c r="M160" s="4"/>
      <c r="N160" s="4"/>
      <c r="O160" s="4"/>
      <c r="P160" s="4"/>
      <c r="Q160" s="4"/>
      <c r="R160" s="4"/>
      <c r="S160" s="4"/>
      <c r="T160" s="2"/>
      <c r="U160" s="2"/>
      <c r="V160" s="2"/>
      <c r="W160" s="2"/>
      <c r="X160" s="2"/>
      <c r="Y160" s="2"/>
      <c r="Z160" s="2"/>
      <c r="AA160" s="2"/>
      <c r="AB160" s="2"/>
      <c r="AC160" s="2"/>
      <c r="AD160" s="2"/>
      <c r="AE160" s="2"/>
      <c r="AF160" s="2"/>
      <c r="AG160" s="2"/>
      <c r="AH160" s="2"/>
      <c r="AI160" s="2"/>
    </row>
    <row r="161" spans="1:26">
      <c r="A161" s="4">
        <f>A156+1</f>
        <v>494</v>
      </c>
      <c r="B161" s="5">
        <f>B156+8</f>
        <v>37252</v>
      </c>
      <c r="C161" s="2"/>
      <c r="D161" s="52">
        <v>2000000000</v>
      </c>
      <c r="E161" s="52">
        <v>4074800000</v>
      </c>
      <c r="F161" s="92">
        <f>E161-D161</f>
        <v>2074800000</v>
      </c>
      <c r="G161" s="92">
        <v>2000000000</v>
      </c>
      <c r="H161" s="92">
        <v>1972695240</v>
      </c>
      <c r="I161" s="92">
        <f>G161-H161</f>
        <v>27304760</v>
      </c>
      <c r="J161" s="5">
        <f>B161+K161</f>
        <v>37343</v>
      </c>
      <c r="K161" s="6">
        <v>91</v>
      </c>
      <c r="L161" s="4"/>
      <c r="M161" s="4"/>
      <c r="N161" s="16">
        <v>5.1820000000000004</v>
      </c>
      <c r="O161" s="16">
        <f>H161/G161*100</f>
        <v>98.634761999999995</v>
      </c>
      <c r="P161" s="16">
        <f>(100-O161)/100*(365/91)*100</f>
        <v>5.4759546153846355</v>
      </c>
      <c r="Q161" s="16">
        <f>((100-O161)/O161*(365/91))*100</f>
        <v>5.551749205198707</v>
      </c>
      <c r="R161" s="4"/>
      <c r="S161" s="4"/>
      <c r="T161" s="2"/>
      <c r="U161" s="2"/>
      <c r="V161" s="2"/>
      <c r="W161" s="2"/>
      <c r="X161" s="2"/>
      <c r="Y161" s="2"/>
      <c r="Z161" s="2"/>
    </row>
    <row r="162" spans="1:26">
      <c r="A162" s="4"/>
      <c r="B162" s="5"/>
      <c r="C162" s="2"/>
      <c r="D162" s="52">
        <v>3000000000</v>
      </c>
      <c r="E162" s="52">
        <v>4383000000</v>
      </c>
      <c r="F162" s="92">
        <f>E162-D162</f>
        <v>1383000000</v>
      </c>
      <c r="G162" s="92">
        <v>3000000000</v>
      </c>
      <c r="H162" s="92">
        <v>2894601610</v>
      </c>
      <c r="I162" s="92">
        <f>G162-H162</f>
        <v>105398390</v>
      </c>
      <c r="J162" s="5">
        <f>B161+K162+1</f>
        <v>37435</v>
      </c>
      <c r="K162" s="6">
        <v>182</v>
      </c>
      <c r="L162" s="4"/>
      <c r="M162" s="4"/>
      <c r="N162" s="16">
        <v>6.7649999999999997</v>
      </c>
      <c r="O162" s="16">
        <f>H162/G162*100</f>
        <v>96.486720333333338</v>
      </c>
      <c r="P162" s="16">
        <f>(100-O162)/100*(365/182)*100</f>
        <v>7.0458630677655583</v>
      </c>
      <c r="Q162" s="16">
        <f>((100-O162)/O162*(365/182))*100</f>
        <v>7.3024174139448057</v>
      </c>
      <c r="R162" s="4"/>
      <c r="S162" s="4"/>
      <c r="T162" s="2"/>
      <c r="U162" s="2"/>
      <c r="V162" s="2"/>
      <c r="W162" s="2"/>
      <c r="X162" s="2"/>
      <c r="Y162" s="2"/>
      <c r="Z162" s="2"/>
    </row>
    <row r="163" spans="1:26">
      <c r="A163" s="4"/>
      <c r="B163" s="5"/>
      <c r="C163" s="2"/>
      <c r="D163" s="52">
        <v>4000000000</v>
      </c>
      <c r="E163" s="52">
        <v>3650000000</v>
      </c>
      <c r="F163" s="92">
        <f>E163-D163</f>
        <v>-350000000</v>
      </c>
      <c r="G163" s="92">
        <v>3650000000</v>
      </c>
      <c r="H163" s="92">
        <v>3386184000</v>
      </c>
      <c r="I163" s="92">
        <f>G163-H163</f>
        <v>263816000</v>
      </c>
      <c r="J163" s="5">
        <f>B161+K163+1</f>
        <v>37526</v>
      </c>
      <c r="K163" s="6">
        <v>273</v>
      </c>
      <c r="L163" s="4"/>
      <c r="M163" s="4"/>
      <c r="N163" s="16">
        <v>9.2609999999999992</v>
      </c>
      <c r="O163" s="16">
        <f>H163/G163*100</f>
        <v>92.772164383561645</v>
      </c>
      <c r="P163" s="16">
        <f>(100-O163)/100*(365/273)*100</f>
        <v>9.6635897435897409</v>
      </c>
      <c r="Q163" s="16">
        <f>((100-O163)/O163*(365/273))*100</f>
        <v>10.416475467400046</v>
      </c>
      <c r="R163" s="4"/>
      <c r="S163" s="4"/>
      <c r="T163" s="4"/>
      <c r="U163" s="4"/>
      <c r="V163" s="4"/>
      <c r="W163" s="4"/>
      <c r="X163" s="4"/>
      <c r="Y163" s="4"/>
      <c r="Z163" s="4"/>
    </row>
    <row r="164" spans="1:26">
      <c r="A164" s="4"/>
      <c r="B164" s="5"/>
      <c r="C164" s="2"/>
      <c r="D164" s="52">
        <v>7000000000</v>
      </c>
      <c r="E164" s="52">
        <v>7423500000</v>
      </c>
      <c r="F164" s="92">
        <f>E164-D164</f>
        <v>423500000</v>
      </c>
      <c r="G164" s="92">
        <v>7000000000</v>
      </c>
      <c r="H164" s="92">
        <v>6240697350</v>
      </c>
      <c r="I164" s="92">
        <f>G164-H164</f>
        <v>759302650</v>
      </c>
      <c r="J164" s="5">
        <f>B161+K164+1</f>
        <v>37617</v>
      </c>
      <c r="K164" s="6">
        <v>364</v>
      </c>
      <c r="L164" s="4"/>
      <c r="M164" s="4"/>
      <c r="N164" s="16">
        <v>10</v>
      </c>
      <c r="O164" s="16">
        <f>H164/G164*100</f>
        <v>89.152819285714287</v>
      </c>
      <c r="P164" s="16">
        <f>(100-O164)/100*(365/364)*100</f>
        <v>10.876980661302982</v>
      </c>
      <c r="Q164" s="16">
        <f>((100-O164)/O164*(365/364))*100</f>
        <v>12.200377675600766</v>
      </c>
      <c r="R164" s="4"/>
      <c r="S164" s="4"/>
      <c r="T164" s="4"/>
      <c r="U164" s="4"/>
      <c r="V164" s="4"/>
      <c r="W164" s="4"/>
      <c r="X164" s="4"/>
      <c r="Y164" s="4"/>
      <c r="Z164" s="4"/>
    </row>
    <row r="165" spans="1:26">
      <c r="A165" s="4"/>
      <c r="B165" s="5"/>
      <c r="C165" s="2"/>
      <c r="D165" s="51"/>
      <c r="E165" s="51"/>
      <c r="F165" s="31"/>
      <c r="G165" s="31"/>
      <c r="H165" s="31"/>
      <c r="I165" s="31"/>
      <c r="J165" s="2"/>
      <c r="K165" s="2"/>
      <c r="L165" s="2"/>
      <c r="M165" s="2"/>
      <c r="N165" s="2"/>
      <c r="O165" s="2"/>
      <c r="P165" s="2"/>
      <c r="Q165" s="2"/>
      <c r="R165" s="2"/>
      <c r="S165" s="2"/>
      <c r="T165" s="2"/>
      <c r="U165" s="2"/>
      <c r="V165" s="2"/>
      <c r="W165" s="2"/>
      <c r="X165" s="2"/>
      <c r="Y165" s="2"/>
      <c r="Z165" s="2"/>
    </row>
    <row r="166" spans="1:26">
      <c r="A166" s="4"/>
      <c r="B166" s="11" t="s">
        <v>55</v>
      </c>
      <c r="C166" s="2"/>
      <c r="D166" s="136">
        <f t="shared" ref="D166:I166" si="10">SUM(D146:D164)</f>
        <v>92000000000</v>
      </c>
      <c r="E166" s="136">
        <f t="shared" si="10"/>
        <v>183049300000</v>
      </c>
      <c r="F166" s="93">
        <f t="shared" si="10"/>
        <v>91049300000</v>
      </c>
      <c r="G166" s="93">
        <f t="shared" si="10"/>
        <v>91649800000</v>
      </c>
      <c r="H166" s="93">
        <f t="shared" si="10"/>
        <v>84711615696</v>
      </c>
      <c r="I166" s="93">
        <f t="shared" si="10"/>
        <v>6938184304</v>
      </c>
      <c r="J166" s="2"/>
      <c r="K166" s="2"/>
      <c r="L166" s="12" t="s">
        <v>47</v>
      </c>
      <c r="M166" s="7"/>
      <c r="N166" s="7"/>
      <c r="O166" s="13">
        <f t="shared" ref="O166:Q169" si="11">AVERAGEA(O146,O151,O156,O161)</f>
        <v>98.575323100814472</v>
      </c>
      <c r="P166" s="13">
        <f t="shared" si="11"/>
        <v>5.7143633868430506</v>
      </c>
      <c r="Q166" s="13">
        <f t="shared" si="11"/>
        <v>5.7971552434163911</v>
      </c>
      <c r="R166" s="2"/>
      <c r="S166" s="2"/>
      <c r="T166" s="2"/>
      <c r="U166" s="2"/>
      <c r="V166" s="2"/>
      <c r="W166" s="2"/>
      <c r="X166" s="2"/>
      <c r="Y166" s="2"/>
      <c r="Z166" s="2"/>
    </row>
    <row r="167" spans="1:26">
      <c r="A167" s="4"/>
      <c r="B167" s="5"/>
      <c r="C167" s="2"/>
      <c r="D167" s="51"/>
      <c r="E167" s="51"/>
      <c r="F167" s="31"/>
      <c r="G167" s="31"/>
      <c r="H167" s="31"/>
      <c r="I167" s="31"/>
      <c r="J167" s="2"/>
      <c r="K167" s="2"/>
      <c r="L167" s="12" t="s">
        <v>48</v>
      </c>
      <c r="M167" s="7"/>
      <c r="N167" s="7"/>
      <c r="O167" s="13">
        <f t="shared" si="11"/>
        <v>96.36811812083333</v>
      </c>
      <c r="P167" s="13">
        <f t="shared" si="11"/>
        <v>7.2837191532738021</v>
      </c>
      <c r="Q167" s="13">
        <f t="shared" si="11"/>
        <v>7.5593295303766874</v>
      </c>
      <c r="R167" s="2"/>
      <c r="S167" s="2"/>
      <c r="T167" s="2"/>
      <c r="U167" s="2"/>
      <c r="V167" s="2"/>
      <c r="W167" s="2"/>
      <c r="X167" s="2"/>
      <c r="Y167" s="2"/>
      <c r="Z167" s="2"/>
    </row>
    <row r="168" spans="1:26">
      <c r="A168" s="4"/>
      <c r="B168" s="5"/>
      <c r="C168" s="2"/>
      <c r="D168" s="51"/>
      <c r="E168" s="51"/>
      <c r="F168" s="31"/>
      <c r="G168" s="31"/>
      <c r="H168" s="31"/>
      <c r="I168" s="31"/>
      <c r="J168" s="2"/>
      <c r="K168" s="2"/>
      <c r="L168" s="12" t="s">
        <v>49</v>
      </c>
      <c r="M168" s="7"/>
      <c r="N168" s="7"/>
      <c r="O168" s="13">
        <f t="shared" si="11"/>
        <v>92.955000115890414</v>
      </c>
      <c r="P168" s="13">
        <f t="shared" si="11"/>
        <v>9.419139039194139</v>
      </c>
      <c r="Q168" s="13">
        <f t="shared" si="11"/>
        <v>10.133545182154728</v>
      </c>
      <c r="R168" s="2"/>
      <c r="S168" s="2"/>
      <c r="T168" s="2"/>
      <c r="U168" s="2"/>
      <c r="V168" s="2"/>
      <c r="W168" s="2"/>
      <c r="X168" s="2"/>
      <c r="Y168" s="2"/>
      <c r="Z168" s="2"/>
    </row>
    <row r="169" spans="1:26">
      <c r="A169" s="4"/>
      <c r="B169" s="5"/>
      <c r="C169" s="2"/>
      <c r="D169" s="51"/>
      <c r="E169" s="51"/>
      <c r="F169" s="31"/>
      <c r="G169" s="31"/>
      <c r="H169" s="31"/>
      <c r="I169" s="31"/>
      <c r="J169" s="2"/>
      <c r="K169" s="2"/>
      <c r="L169" s="12" t="s">
        <v>50</v>
      </c>
      <c r="M169" s="7"/>
      <c r="N169" s="7"/>
      <c r="O169" s="13">
        <f t="shared" si="11"/>
        <v>89.480984686335091</v>
      </c>
      <c r="P169" s="13">
        <f t="shared" si="11"/>
        <v>10.547913707383769</v>
      </c>
      <c r="Q169" s="13">
        <f t="shared" si="11"/>
        <v>11.788458529709334</v>
      </c>
      <c r="R169" s="2"/>
      <c r="S169" s="2"/>
      <c r="T169" s="2"/>
      <c r="U169" s="2"/>
      <c r="V169" s="2"/>
      <c r="W169" s="2"/>
      <c r="X169" s="2"/>
      <c r="Y169" s="2"/>
      <c r="Z169" s="2"/>
    </row>
    <row r="170" spans="1:26">
      <c r="A170" s="4"/>
      <c r="B170" s="5"/>
      <c r="C170" s="2"/>
      <c r="D170" s="51"/>
      <c r="E170" s="51"/>
      <c r="F170" s="31"/>
      <c r="G170" s="31"/>
      <c r="H170" s="31"/>
      <c r="I170" s="31"/>
      <c r="J170" s="2"/>
      <c r="K170" s="2"/>
      <c r="L170" s="2"/>
      <c r="M170" s="2"/>
      <c r="N170" s="2"/>
      <c r="O170" s="2"/>
      <c r="P170" s="2"/>
      <c r="Q170" s="2"/>
      <c r="R170" s="2"/>
      <c r="S170" s="2"/>
      <c r="T170" s="2"/>
      <c r="U170" s="2"/>
      <c r="V170" s="2"/>
      <c r="W170" s="2"/>
      <c r="X170" s="2"/>
      <c r="Y170" s="2"/>
      <c r="Z170" s="2"/>
    </row>
    <row r="171" spans="1:26">
      <c r="A171" s="4">
        <f>A161+1</f>
        <v>495</v>
      </c>
      <c r="B171" s="5">
        <f>B161+6</f>
        <v>37258</v>
      </c>
      <c r="C171" s="2"/>
      <c r="D171" s="52">
        <v>2000000000</v>
      </c>
      <c r="E171" s="52">
        <v>4934300000</v>
      </c>
      <c r="F171" s="92">
        <f>E171-D171</f>
        <v>2934300000</v>
      </c>
      <c r="G171" s="92">
        <v>1999900000</v>
      </c>
      <c r="H171" s="92">
        <v>1973409985</v>
      </c>
      <c r="I171" s="92">
        <f>G171-H171</f>
        <v>26490015</v>
      </c>
      <c r="J171" s="5">
        <f>B171+K171</f>
        <v>37349</v>
      </c>
      <c r="K171" s="6">
        <v>91</v>
      </c>
      <c r="L171" s="2"/>
      <c r="M171" s="2"/>
      <c r="N171" s="16">
        <v>5.1820000000000004</v>
      </c>
      <c r="O171" s="16">
        <f>H171/G171*100</f>
        <v>98.675433021651088</v>
      </c>
      <c r="P171" s="16">
        <f>(100-O171)/100*(365/91)*100</f>
        <v>5.3128235944764057</v>
      </c>
      <c r="Q171" s="16">
        <f>((100-O171)/O171*(365/91))*100</f>
        <v>5.3841401367964403</v>
      </c>
      <c r="R171" s="2"/>
      <c r="S171" s="2"/>
      <c r="T171" s="2"/>
      <c r="U171" s="2"/>
      <c r="V171" s="2"/>
      <c r="W171" s="2"/>
      <c r="X171" s="2"/>
      <c r="Y171" s="2"/>
      <c r="Z171" s="2"/>
    </row>
    <row r="172" spans="1:26">
      <c r="A172" s="4"/>
      <c r="B172" s="5"/>
      <c r="C172" s="2"/>
      <c r="D172" s="52">
        <v>2000000000</v>
      </c>
      <c r="E172" s="52">
        <v>7495500000</v>
      </c>
      <c r="F172" s="92">
        <f>E172-D172</f>
        <v>5495500000</v>
      </c>
      <c r="G172" s="92">
        <v>2000000000</v>
      </c>
      <c r="H172" s="92">
        <v>1931352980</v>
      </c>
      <c r="I172" s="92">
        <f>G172-H172</f>
        <v>68647020</v>
      </c>
      <c r="J172" s="5">
        <f>B171+K172+1</f>
        <v>37441</v>
      </c>
      <c r="K172" s="6">
        <v>182</v>
      </c>
      <c r="L172" s="2"/>
      <c r="M172" s="2"/>
      <c r="N172" s="16">
        <v>6.7</v>
      </c>
      <c r="O172" s="16">
        <f>H172/G172*100</f>
        <v>96.567649000000003</v>
      </c>
      <c r="P172" s="16">
        <f>(100-O172)/100*(365/182)*100</f>
        <v>6.8835610714285664</v>
      </c>
      <c r="Q172" s="16">
        <f>((100-O172)/O172*(365/182))*100</f>
        <v>7.1282268365346289</v>
      </c>
      <c r="R172" s="2"/>
      <c r="S172" s="2"/>
      <c r="T172" s="2"/>
      <c r="U172" s="2"/>
      <c r="V172" s="2"/>
      <c r="W172" s="2"/>
      <c r="X172" s="2"/>
      <c r="Y172" s="2"/>
      <c r="Z172" s="2"/>
    </row>
    <row r="173" spans="1:26">
      <c r="A173" s="2"/>
      <c r="B173" s="5"/>
      <c r="C173" s="2"/>
      <c r="D173" s="52">
        <v>3000000000</v>
      </c>
      <c r="E173" s="52">
        <v>10510000000</v>
      </c>
      <c r="F173" s="92">
        <f>E173-D173</f>
        <v>7510000000</v>
      </c>
      <c r="G173" s="92">
        <v>3000000000</v>
      </c>
      <c r="H173" s="92">
        <v>2786309700</v>
      </c>
      <c r="I173" s="92">
        <f>G173-H173</f>
        <v>213690300</v>
      </c>
      <c r="J173" s="5">
        <f>B171+K173+1</f>
        <v>37532</v>
      </c>
      <c r="K173" s="6">
        <v>273</v>
      </c>
      <c r="L173" s="2"/>
      <c r="M173" s="2"/>
      <c r="N173" s="16">
        <v>9.359</v>
      </c>
      <c r="O173" s="16">
        <f>H173/G173*100</f>
        <v>92.876990000000006</v>
      </c>
      <c r="P173" s="16">
        <f>(100-O173)/100*(365/273)*100</f>
        <v>9.5234382783882694</v>
      </c>
      <c r="Q173" s="16">
        <f>((100-O173)/O173*(365/273))*100</f>
        <v>10.25381881818981</v>
      </c>
      <c r="R173" s="2"/>
      <c r="S173" s="2"/>
      <c r="T173" s="2"/>
      <c r="U173" s="2"/>
      <c r="V173" s="2"/>
      <c r="W173" s="2"/>
      <c r="X173" s="2"/>
      <c r="Y173" s="2"/>
      <c r="Z173" s="2"/>
    </row>
    <row r="174" spans="1:26">
      <c r="A174" s="2"/>
      <c r="B174" s="2"/>
      <c r="C174" s="2"/>
      <c r="D174" s="52">
        <v>5000000000</v>
      </c>
      <c r="E174" s="52">
        <v>13682200000</v>
      </c>
      <c r="F174" s="92">
        <f>E174-D174</f>
        <v>8682200000</v>
      </c>
      <c r="G174" s="92">
        <v>4999900000</v>
      </c>
      <c r="H174" s="92">
        <v>4484401670</v>
      </c>
      <c r="I174" s="92">
        <f>G174-H174</f>
        <v>515498330</v>
      </c>
      <c r="J174" s="5">
        <f>B171+K174+1</f>
        <v>37623</v>
      </c>
      <c r="K174" s="6">
        <v>364</v>
      </c>
      <c r="L174" s="2"/>
      <c r="M174" s="2"/>
      <c r="N174" s="16">
        <v>10</v>
      </c>
      <c r="O174" s="16">
        <f>H174/G174*100</f>
        <v>89.689827196543931</v>
      </c>
      <c r="P174" s="16">
        <f>(100-O174)/100*(365/364)*100</f>
        <v>10.338497454015014</v>
      </c>
      <c r="Q174" s="16">
        <f>((100-O174)/O174*(365/364))*100</f>
        <v>11.526945448740248</v>
      </c>
      <c r="R174" s="2"/>
      <c r="S174" s="2"/>
      <c r="T174" s="2"/>
      <c r="U174" s="2"/>
      <c r="V174" s="2"/>
      <c r="W174" s="2"/>
      <c r="X174" s="2"/>
      <c r="Y174" s="2"/>
      <c r="Z174" s="2"/>
    </row>
    <row r="175" spans="1:26">
      <c r="A175" s="2"/>
      <c r="B175" s="2"/>
      <c r="C175" s="2"/>
      <c r="D175" s="52"/>
      <c r="E175" s="52"/>
      <c r="F175" s="92"/>
      <c r="G175" s="92"/>
      <c r="H175" s="94">
        <f>SUM(H171:H174)</f>
        <v>11175474335</v>
      </c>
      <c r="I175" s="92"/>
      <c r="J175" s="2"/>
      <c r="K175" s="2"/>
      <c r="L175" s="2"/>
      <c r="M175" s="2"/>
      <c r="N175" s="2"/>
      <c r="O175" s="2"/>
      <c r="P175" s="2"/>
      <c r="Q175" s="2"/>
      <c r="R175" s="2"/>
      <c r="S175" s="2"/>
      <c r="T175" s="2"/>
      <c r="U175" s="2"/>
      <c r="V175" s="2"/>
      <c r="W175" s="2"/>
      <c r="X175" s="2"/>
      <c r="Y175" s="2"/>
      <c r="Z175" s="2"/>
    </row>
    <row r="176" spans="1:26">
      <c r="A176" s="2"/>
      <c r="B176" s="5"/>
      <c r="C176" s="2"/>
      <c r="D176" s="51"/>
      <c r="E176" s="51"/>
      <c r="F176" s="31"/>
      <c r="G176" s="31"/>
      <c r="H176" s="31"/>
      <c r="I176" s="31"/>
      <c r="J176" s="2"/>
      <c r="K176" s="2"/>
      <c r="L176" s="2"/>
      <c r="M176" s="2"/>
      <c r="N176" s="2"/>
      <c r="O176" s="2"/>
      <c r="P176" s="2"/>
      <c r="Q176" s="2"/>
      <c r="R176" s="2"/>
      <c r="S176" s="2"/>
      <c r="T176" s="2"/>
      <c r="U176" s="2"/>
      <c r="V176" s="2"/>
      <c r="W176" s="2"/>
      <c r="X176" s="2"/>
      <c r="Y176" s="2"/>
      <c r="Z176" s="2"/>
    </row>
    <row r="177" spans="1:17">
      <c r="A177" s="4">
        <f>A171+1</f>
        <v>496</v>
      </c>
      <c r="B177" s="5">
        <f>B171+7</f>
        <v>37265</v>
      </c>
      <c r="C177" s="2"/>
      <c r="D177" s="52">
        <v>2000000000</v>
      </c>
      <c r="E177" s="52">
        <v>5847900000</v>
      </c>
      <c r="F177" s="92">
        <f>E177-D177</f>
        <v>3847900000</v>
      </c>
      <c r="G177" s="92">
        <v>1999900000</v>
      </c>
      <c r="H177" s="92">
        <v>1974518140</v>
      </c>
      <c r="I177" s="92">
        <f>G177-H177</f>
        <v>25381860</v>
      </c>
      <c r="J177" s="5">
        <f>B177+K177</f>
        <v>37356</v>
      </c>
      <c r="K177" s="6">
        <v>91</v>
      </c>
      <c r="L177" s="2"/>
      <c r="M177" s="2"/>
      <c r="N177" s="16">
        <v>5.0140000000000002</v>
      </c>
      <c r="O177" s="16">
        <f>H177/G177*100</f>
        <v>98.730843542177098</v>
      </c>
      <c r="P177" s="16">
        <f>(100-O177)/100*(365/91)*100</f>
        <v>5.0905726055533975</v>
      </c>
      <c r="Q177" s="16">
        <f>((100-O177)/O177*(365/91))*100</f>
        <v>5.1560104450831954</v>
      </c>
    </row>
    <row r="178" spans="1:17">
      <c r="A178" s="2"/>
      <c r="B178" s="2"/>
      <c r="C178" s="2"/>
      <c r="D178" s="52">
        <v>3000000000</v>
      </c>
      <c r="E178" s="52">
        <v>7667500000</v>
      </c>
      <c r="F178" s="92">
        <f>E178-D178</f>
        <v>4667500000</v>
      </c>
      <c r="G178" s="92">
        <v>2999900000</v>
      </c>
      <c r="H178" s="92">
        <v>2902822848</v>
      </c>
      <c r="I178" s="92">
        <f>G178-H178</f>
        <v>97077152</v>
      </c>
      <c r="J178" s="5">
        <f>B177+K178+1</f>
        <v>37448</v>
      </c>
      <c r="K178" s="6">
        <v>182</v>
      </c>
      <c r="L178" s="2"/>
      <c r="M178" s="2"/>
      <c r="N178" s="16">
        <v>6.2990000000000004</v>
      </c>
      <c r="O178" s="16">
        <f>H178/G178*100</f>
        <v>96.763987066235543</v>
      </c>
      <c r="P178" s="16">
        <f>(100-O178)/100*(365/182)*100</f>
        <v>6.4898061583737734</v>
      </c>
      <c r="Q178" s="16">
        <f>((100-O178)/O178*(365/182))*100</f>
        <v>6.7068403805348176</v>
      </c>
    </row>
    <row r="179" spans="1:17">
      <c r="A179" s="2"/>
      <c r="B179" s="2"/>
      <c r="C179" s="2"/>
      <c r="D179" s="52">
        <v>4000000000</v>
      </c>
      <c r="E179" s="52">
        <v>12811100000</v>
      </c>
      <c r="F179" s="92">
        <f>E179-D179</f>
        <v>8811100000</v>
      </c>
      <c r="G179" s="92">
        <v>3999900000</v>
      </c>
      <c r="H179" s="92">
        <v>3730252749</v>
      </c>
      <c r="I179" s="92">
        <f>G179-H179</f>
        <v>269647251</v>
      </c>
      <c r="J179" s="5">
        <f>B177+K179+1</f>
        <v>37539</v>
      </c>
      <c r="K179" s="6">
        <v>273</v>
      </c>
      <c r="L179" s="2"/>
      <c r="M179" s="2"/>
      <c r="N179" s="16">
        <v>8.69</v>
      </c>
      <c r="O179" s="16">
        <f>H179/G179*100</f>
        <v>93.258650191254773</v>
      </c>
      <c r="P179" s="16">
        <f>(100-O179)/100*(365/273)*100</f>
        <v>9.0131600007033263</v>
      </c>
      <c r="Q179" s="16">
        <f>((100-O179)/O179*(365/273))*100</f>
        <v>9.6646906021255319</v>
      </c>
    </row>
    <row r="180" spans="1:17">
      <c r="A180" s="2"/>
      <c r="B180" s="2"/>
      <c r="C180" s="2"/>
      <c r="D180" s="52">
        <v>7000000000</v>
      </c>
      <c r="E180" s="52">
        <v>19588600000</v>
      </c>
      <c r="F180" s="92">
        <f>E180-D180</f>
        <v>12588600000</v>
      </c>
      <c r="G180" s="92">
        <v>7000000000</v>
      </c>
      <c r="H180" s="92">
        <v>6288363404</v>
      </c>
      <c r="I180" s="92">
        <f>G180-H180</f>
        <v>711636596</v>
      </c>
      <c r="J180" s="5">
        <f>B177+K180+1</f>
        <v>37630</v>
      </c>
      <c r="K180" s="6">
        <v>364</v>
      </c>
      <c r="L180" s="2"/>
      <c r="M180" s="2"/>
      <c r="N180" s="16">
        <v>10</v>
      </c>
      <c r="O180" s="16">
        <f>H180/G180*100</f>
        <v>89.833762914285714</v>
      </c>
      <c r="P180" s="16">
        <f>(100-O180)/100*(365/364)*100</f>
        <v>10.194166308477238</v>
      </c>
      <c r="Q180" s="16">
        <f>((100-O180)/O180*(365/364))*100</f>
        <v>11.347811755591195</v>
      </c>
    </row>
    <row r="181" spans="1:17">
      <c r="A181" s="2"/>
      <c r="B181" s="2"/>
      <c r="C181" s="2"/>
      <c r="D181" s="51"/>
      <c r="E181" s="51"/>
      <c r="F181" s="31"/>
      <c r="G181" s="31"/>
      <c r="H181" s="94">
        <f>SUM(H177:H180)</f>
        <v>14895957141</v>
      </c>
      <c r="I181" s="31"/>
      <c r="J181" s="2"/>
      <c r="K181" s="2"/>
      <c r="L181" s="2"/>
      <c r="M181" s="2"/>
      <c r="N181" s="2"/>
      <c r="O181" s="2"/>
      <c r="P181" s="2"/>
      <c r="Q181" s="2"/>
    </row>
    <row r="183" spans="1:17">
      <c r="A183" s="4">
        <f>A177+1</f>
        <v>497</v>
      </c>
      <c r="B183" s="5">
        <f>B177+7</f>
        <v>37272</v>
      </c>
      <c r="C183" s="2"/>
      <c r="D183" s="52">
        <v>3000000000</v>
      </c>
      <c r="E183" s="52">
        <v>10229700000</v>
      </c>
      <c r="F183" s="92">
        <f>E183-D183</f>
        <v>7229700000</v>
      </c>
      <c r="G183" s="92">
        <v>3000000000</v>
      </c>
      <c r="H183" s="92">
        <v>2962476556</v>
      </c>
      <c r="I183" s="92">
        <f>G183-H183</f>
        <v>37523444</v>
      </c>
      <c r="J183" s="5">
        <f>B183+K183</f>
        <v>37363</v>
      </c>
      <c r="K183" s="6">
        <v>91</v>
      </c>
      <c r="L183" s="2"/>
      <c r="M183" s="2"/>
      <c r="N183" s="16">
        <v>4.9859999999999998</v>
      </c>
      <c r="O183" s="16">
        <f>H183/G183*100</f>
        <v>98.749218533333334</v>
      </c>
      <c r="P183" s="16">
        <f>(100-O183)/100*(365/91)*100</f>
        <v>5.0168707179487164</v>
      </c>
      <c r="Q183" s="16">
        <f>((100-O183)/O183*(365/91))*100</f>
        <v>5.0804156148893913</v>
      </c>
    </row>
    <row r="184" spans="1:17">
      <c r="A184" s="2"/>
      <c r="B184" s="2"/>
      <c r="C184" s="2"/>
      <c r="D184" s="52">
        <v>4000000000</v>
      </c>
      <c r="E184" s="52">
        <v>11025600000</v>
      </c>
      <c r="F184" s="92">
        <f>E184-D184</f>
        <v>7025600000</v>
      </c>
      <c r="G184" s="92">
        <v>4000000000</v>
      </c>
      <c r="H184" s="92">
        <v>3871933284</v>
      </c>
      <c r="I184" s="92">
        <f>G184-H184</f>
        <v>128066716</v>
      </c>
      <c r="J184" s="5">
        <f>B183+K184+1</f>
        <v>37455</v>
      </c>
      <c r="K184" s="6">
        <v>182</v>
      </c>
      <c r="L184" s="2"/>
      <c r="M184" s="2"/>
      <c r="N184" s="16">
        <v>6.3170000000000002</v>
      </c>
      <c r="O184" s="16">
        <f>H184/G184*100</f>
        <v>96.798332099999996</v>
      </c>
      <c r="P184" s="16">
        <f>(100-O184)/100*(365/182)*100</f>
        <v>6.4209273818681396</v>
      </c>
      <c r="Q184" s="16">
        <f>((100-O184)/O184*(365/182))*100</f>
        <v>6.6333037383689994</v>
      </c>
    </row>
    <row r="185" spans="1:17">
      <c r="A185" s="2"/>
      <c r="B185" s="2"/>
      <c r="C185" s="2"/>
      <c r="D185" s="52">
        <v>5000000000</v>
      </c>
      <c r="E185" s="52">
        <v>14182000000</v>
      </c>
      <c r="F185" s="92">
        <f>E185-D185</f>
        <v>9182000000</v>
      </c>
      <c r="G185" s="92">
        <v>5000000000</v>
      </c>
      <c r="H185" s="92">
        <v>4666249410</v>
      </c>
      <c r="I185" s="92">
        <f>G185-H185</f>
        <v>333750590</v>
      </c>
      <c r="J185" s="5">
        <f>B183+K185+1</f>
        <v>37546</v>
      </c>
      <c r="K185" s="6">
        <v>273</v>
      </c>
      <c r="L185" s="2"/>
      <c r="M185" s="2"/>
      <c r="N185" s="16">
        <v>8.69</v>
      </c>
      <c r="O185" s="16">
        <f>H185/G185*100</f>
        <v>93.324988200000007</v>
      </c>
      <c r="P185" s="16">
        <f>(100-O185)/100*(365/273)*100</f>
        <v>8.924466326007316</v>
      </c>
      <c r="Q185" s="16">
        <f>((100-O185)/O185*(365/273))*100</f>
        <v>9.5627832353771627</v>
      </c>
    </row>
    <row r="186" spans="1:17">
      <c r="A186" s="2"/>
      <c r="B186" s="2"/>
      <c r="C186" s="2"/>
      <c r="D186" s="52">
        <v>8000000000</v>
      </c>
      <c r="E186" s="52">
        <v>22712000000</v>
      </c>
      <c r="F186" s="92">
        <f>E186-D186</f>
        <v>14712000000</v>
      </c>
      <c r="G186" s="92">
        <v>8000000000</v>
      </c>
      <c r="H186" s="92">
        <v>7236473860</v>
      </c>
      <c r="I186" s="92">
        <f>G186-H186</f>
        <v>763526140</v>
      </c>
      <c r="J186" s="5">
        <f>B183+K186+1</f>
        <v>37637</v>
      </c>
      <c r="K186" s="6">
        <v>364</v>
      </c>
      <c r="L186" s="2"/>
      <c r="M186" s="2"/>
      <c r="N186" s="16">
        <v>9.0950000000000006</v>
      </c>
      <c r="O186" s="16">
        <f>H186/G186*100</f>
        <v>90.455923249999998</v>
      </c>
      <c r="P186" s="16">
        <f>(100-O186)/100*(365/364)*100</f>
        <v>9.5702967410714308</v>
      </c>
      <c r="Q186" s="16">
        <f>((100-O186)/O186*(365/364))*100</f>
        <v>10.580066398328903</v>
      </c>
    </row>
    <row r="187" spans="1:17">
      <c r="A187" s="2"/>
      <c r="B187" s="2"/>
      <c r="C187" s="2"/>
      <c r="D187" s="137">
        <f>SUM(D183:D186)</f>
        <v>20000000000</v>
      </c>
      <c r="E187" s="137">
        <f>SUM(E183:E186)</f>
        <v>58149300000</v>
      </c>
      <c r="F187" s="94">
        <f>SUM(F183:F186)</f>
        <v>38149300000</v>
      </c>
      <c r="G187" s="94"/>
      <c r="H187" s="94">
        <f>SUM(H183:H186)</f>
        <v>18737133110</v>
      </c>
      <c r="I187" s="94">
        <f>SUM(I183:I186)</f>
        <v>1262866890</v>
      </c>
      <c r="J187" s="2"/>
      <c r="K187" s="2"/>
      <c r="L187" s="2"/>
      <c r="M187" s="2"/>
      <c r="N187" s="2"/>
      <c r="O187" s="2"/>
      <c r="P187" s="2"/>
      <c r="Q187" s="2"/>
    </row>
    <row r="190" spans="1:17">
      <c r="A190" s="4">
        <f>A183+1</f>
        <v>498</v>
      </c>
      <c r="B190" s="5">
        <f>B183+7</f>
        <v>37279</v>
      </c>
      <c r="C190" s="2"/>
      <c r="D190" s="52">
        <v>2000000000</v>
      </c>
      <c r="E190" s="52">
        <v>9376400000</v>
      </c>
      <c r="F190" s="92">
        <f>E190-D190</f>
        <v>7376400000</v>
      </c>
      <c r="G190" s="92">
        <v>1999900000</v>
      </c>
      <c r="H190" s="92">
        <v>1975883936</v>
      </c>
      <c r="I190" s="92">
        <f>G190-H190</f>
        <v>24016064</v>
      </c>
      <c r="J190" s="5">
        <f>B190+K190</f>
        <v>37370</v>
      </c>
      <c r="K190" s="6">
        <v>91</v>
      </c>
      <c r="L190" s="2"/>
      <c r="M190" s="2"/>
      <c r="N190" s="16">
        <v>4.7930000000000001</v>
      </c>
      <c r="O190" s="16">
        <f>H190/G190*100</f>
        <v>98.799136756837839</v>
      </c>
      <c r="P190" s="16">
        <f>(100-O190)/100*(365/91)*100</f>
        <v>4.8166492720240512</v>
      </c>
      <c r="Q190" s="16">
        <f>((100-O190)/O190*(365/91))*100</f>
        <v>4.8751936809718055</v>
      </c>
    </row>
    <row r="191" spans="1:17">
      <c r="A191" s="2"/>
      <c r="B191" s="2"/>
      <c r="C191" s="2"/>
      <c r="D191" s="52">
        <v>3000000000</v>
      </c>
      <c r="E191" s="52">
        <v>8421000000</v>
      </c>
      <c r="F191" s="92">
        <f>E191-D191</f>
        <v>5421000000</v>
      </c>
      <c r="G191" s="92">
        <v>3000000000</v>
      </c>
      <c r="H191" s="92">
        <v>2906904950</v>
      </c>
      <c r="I191" s="92">
        <f>G191-H191</f>
        <v>93095050</v>
      </c>
      <c r="J191" s="5">
        <f>B190+K191+1</f>
        <v>37462</v>
      </c>
      <c r="K191" s="6">
        <v>182</v>
      </c>
      <c r="L191" s="2"/>
      <c r="M191" s="2"/>
      <c r="N191" s="16">
        <v>6.2030000000000003</v>
      </c>
      <c r="O191" s="16">
        <f>H191/G191*100</f>
        <v>96.896831666666671</v>
      </c>
      <c r="P191" s="16">
        <f>(100-O191)/100*(365/182)*100</f>
        <v>6.2233870421245339</v>
      </c>
      <c r="Q191" s="16">
        <f>((100-O191)/O191*(365/182))*100</f>
        <v>6.4226940500320104</v>
      </c>
    </row>
    <row r="192" spans="1:17">
      <c r="A192" s="2"/>
      <c r="B192" s="2"/>
      <c r="C192" s="2"/>
      <c r="D192" s="52">
        <v>4000000000</v>
      </c>
      <c r="E192" s="52">
        <v>10592800000</v>
      </c>
      <c r="F192" s="92">
        <f>E192-D192</f>
        <v>6592800000</v>
      </c>
      <c r="G192" s="92">
        <v>4000000000</v>
      </c>
      <c r="H192" s="92">
        <v>3745373251</v>
      </c>
      <c r="I192" s="92">
        <f>G192-H192</f>
        <v>254626749</v>
      </c>
      <c r="J192" s="5">
        <f>B190+K192+1</f>
        <v>37553</v>
      </c>
      <c r="K192" s="6">
        <v>273</v>
      </c>
      <c r="L192" s="2"/>
      <c r="M192" s="2"/>
      <c r="N192" s="16">
        <v>7.8</v>
      </c>
      <c r="O192" s="16">
        <f>H192/G192*100</f>
        <v>93.634331275000008</v>
      </c>
      <c r="P192" s="16">
        <f>(100-O192)/100*(365/273)*100</f>
        <v>8.5108757678571312</v>
      </c>
      <c r="Q192" s="16">
        <f>((100-O192)/O192*(365/273))*100</f>
        <v>9.0894820862884735</v>
      </c>
    </row>
    <row r="193" spans="1:17">
      <c r="A193" s="2"/>
      <c r="B193" s="2"/>
      <c r="C193" s="2"/>
      <c r="D193" s="52">
        <v>7000000000</v>
      </c>
      <c r="E193" s="52">
        <v>13386600000</v>
      </c>
      <c r="F193" s="92">
        <f>E193-D193</f>
        <v>6386600000</v>
      </c>
      <c r="G193" s="92">
        <v>6999900000</v>
      </c>
      <c r="H193" s="92">
        <v>6355628184</v>
      </c>
      <c r="I193" s="92">
        <f>G193-H193</f>
        <v>644271816</v>
      </c>
      <c r="J193" s="5">
        <f>B190+K193+1</f>
        <v>37644</v>
      </c>
      <c r="K193" s="6">
        <v>364</v>
      </c>
      <c r="L193" s="2"/>
      <c r="M193" s="2"/>
      <c r="N193" s="16">
        <v>9</v>
      </c>
      <c r="O193" s="16">
        <f>H193/G193*100</f>
        <v>90.795985428363252</v>
      </c>
      <c r="P193" s="16">
        <f>(100-O193)/100*(365/364)*100</f>
        <v>9.2293003259544317</v>
      </c>
      <c r="Q193" s="16">
        <f>((100-O193)/O193*(365/364))*100</f>
        <v>10.164877094963872</v>
      </c>
    </row>
    <row r="194" spans="1:17">
      <c r="A194" s="2"/>
      <c r="B194" s="2"/>
      <c r="C194" s="2"/>
      <c r="D194" s="137">
        <f>SUM(D190:D193)</f>
        <v>16000000000</v>
      </c>
      <c r="E194" s="137">
        <f>SUM(E190:E193)</f>
        <v>41776800000</v>
      </c>
      <c r="F194" s="94">
        <f>SUM(F190:F193)</f>
        <v>25776800000</v>
      </c>
      <c r="G194" s="94"/>
      <c r="H194" s="94">
        <f>SUM(H190:H193)</f>
        <v>14983790321</v>
      </c>
      <c r="I194" s="94">
        <f>SUM(I190:I193)</f>
        <v>1016009679</v>
      </c>
      <c r="J194" s="2"/>
      <c r="K194" s="2"/>
      <c r="L194" s="2"/>
      <c r="M194" s="2"/>
      <c r="N194" s="2"/>
      <c r="O194" s="2"/>
      <c r="P194" s="2"/>
      <c r="Q194" s="2"/>
    </row>
    <row r="197" spans="1:17">
      <c r="A197" s="4">
        <f>A190+1</f>
        <v>499</v>
      </c>
      <c r="B197" s="5">
        <f>B190+7</f>
        <v>37286</v>
      </c>
      <c r="C197" s="2"/>
      <c r="D197" s="52">
        <v>2000000000</v>
      </c>
      <c r="E197" s="52">
        <v>7293700000</v>
      </c>
      <c r="F197" s="92">
        <f>E197-D197</f>
        <v>5293700000</v>
      </c>
      <c r="G197" s="92">
        <v>1999900000</v>
      </c>
      <c r="H197" s="92">
        <v>1978694871</v>
      </c>
      <c r="I197" s="92">
        <f>G197-H197</f>
        <v>21205129</v>
      </c>
      <c r="J197" s="5">
        <f>B197+K197</f>
        <v>37377</v>
      </c>
      <c r="K197" s="6">
        <v>91</v>
      </c>
      <c r="L197" s="2"/>
      <c r="M197" s="2"/>
      <c r="N197" s="16">
        <v>4.2080000000000002</v>
      </c>
      <c r="O197" s="16">
        <f>H197/G197*100</f>
        <v>98.939690534526719</v>
      </c>
      <c r="P197" s="16">
        <f>(100-O197)/100*(365/91)*100</f>
        <v>4.2528896142609636</v>
      </c>
      <c r="Q197" s="16">
        <f>((100-O197)/O197*(365/91))*100</f>
        <v>4.2984666631606698</v>
      </c>
    </row>
    <row r="198" spans="1:17">
      <c r="A198" s="2"/>
      <c r="B198" s="2"/>
      <c r="C198" s="2"/>
      <c r="D198" s="52">
        <v>3000000000</v>
      </c>
      <c r="E198" s="52">
        <v>6325300000</v>
      </c>
      <c r="F198" s="92">
        <f>E198-D198</f>
        <v>3325300000</v>
      </c>
      <c r="G198" s="92">
        <v>3000000000</v>
      </c>
      <c r="H198" s="92">
        <v>2911298855</v>
      </c>
      <c r="I198" s="92">
        <f>G198-H198</f>
        <v>88701145</v>
      </c>
      <c r="J198" s="5">
        <f>B197+K198+1</f>
        <v>37469</v>
      </c>
      <c r="K198" s="6">
        <v>182</v>
      </c>
      <c r="L198" s="2"/>
      <c r="M198" s="2"/>
      <c r="N198" s="16">
        <v>5.8360000000000003</v>
      </c>
      <c r="O198" s="16">
        <f>H198/G198*100</f>
        <v>97.043295166666667</v>
      </c>
      <c r="P198" s="16">
        <f>(100-O198)/100*(365/182)*100</f>
        <v>5.9296552976190471</v>
      </c>
      <c r="Q198" s="16">
        <f>((100-O198)/O198*(365/182))*100</f>
        <v>6.1103194068535931</v>
      </c>
    </row>
    <row r="199" spans="1:17">
      <c r="A199" s="2"/>
      <c r="B199" s="2"/>
      <c r="C199" s="2"/>
      <c r="D199" s="52">
        <v>4000000000</v>
      </c>
      <c r="E199" s="52">
        <v>10232100000</v>
      </c>
      <c r="F199" s="92">
        <f>E199-D199</f>
        <v>6232100000</v>
      </c>
      <c r="G199" s="92">
        <v>3999900000</v>
      </c>
      <c r="H199" s="92">
        <v>3766371350</v>
      </c>
      <c r="I199" s="92">
        <f>G199-H199</f>
        <v>233528650</v>
      </c>
      <c r="J199" s="5">
        <f>B197+K199+1</f>
        <v>37560</v>
      </c>
      <c r="K199" s="6">
        <v>273</v>
      </c>
      <c r="L199" s="2"/>
      <c r="M199" s="2"/>
      <c r="N199" s="16">
        <v>7.6210000000000004</v>
      </c>
      <c r="O199" s="16">
        <f>H199/G199*100</f>
        <v>94.161637790944781</v>
      </c>
      <c r="P199" s="16">
        <f>(100-O199)/100*(365/273)*100</f>
        <v>7.8058688875646691</v>
      </c>
      <c r="Q199" s="16">
        <f>((100-O199)/O199*(365/273))*100</f>
        <v>8.289860999332932</v>
      </c>
    </row>
    <row r="200" spans="1:17">
      <c r="A200" s="2"/>
      <c r="B200" s="2"/>
      <c r="C200" s="2"/>
      <c r="D200" s="52">
        <v>5000000000</v>
      </c>
      <c r="E200" s="52">
        <v>13725900000</v>
      </c>
      <c r="F200" s="92">
        <f>E200-D200</f>
        <v>8725900000</v>
      </c>
      <c r="G200" s="92">
        <v>5000000000</v>
      </c>
      <c r="H200" s="92">
        <v>4568554122</v>
      </c>
      <c r="I200" s="92">
        <f>G200-H200</f>
        <v>431445878</v>
      </c>
      <c r="J200" s="5">
        <f>B197+K200+1</f>
        <v>37651</v>
      </c>
      <c r="K200" s="6">
        <v>364</v>
      </c>
      <c r="L200" s="2"/>
      <c r="M200" s="2"/>
      <c r="N200" s="16">
        <v>8.4079999999999995</v>
      </c>
      <c r="O200" s="16">
        <f>H200/G200*100</f>
        <v>91.371082439999995</v>
      </c>
      <c r="P200" s="16">
        <f>(100-O200)/100*(365/364)*100</f>
        <v>8.6526233774725316</v>
      </c>
      <c r="Q200" s="16">
        <f>((100-O200)/O200*(365/364))*100</f>
        <v>9.4697612706453249</v>
      </c>
    </row>
    <row r="201" spans="1:17">
      <c r="A201" s="2"/>
      <c r="B201" s="2"/>
      <c r="C201" s="2"/>
      <c r="D201" s="52"/>
      <c r="E201" s="52"/>
      <c r="F201" s="92"/>
      <c r="G201" s="92"/>
      <c r="H201" s="92"/>
      <c r="I201" s="92"/>
      <c r="J201" s="5"/>
      <c r="K201" s="6"/>
      <c r="L201" s="2"/>
      <c r="M201" s="2"/>
      <c r="N201" s="16"/>
      <c r="O201" s="16"/>
      <c r="P201" s="16"/>
      <c r="Q201" s="16"/>
    </row>
    <row r="202" spans="1:17">
      <c r="A202" s="2"/>
      <c r="B202" s="11" t="s">
        <v>56</v>
      </c>
      <c r="C202" s="2"/>
      <c r="D202" s="136"/>
      <c r="E202" s="136"/>
      <c r="F202" s="93"/>
      <c r="G202" s="93">
        <f>SUM(G171:G200)</f>
        <v>77999100000</v>
      </c>
      <c r="H202" s="92"/>
      <c r="I202" s="92"/>
      <c r="J202" s="5"/>
      <c r="K202" s="6"/>
      <c r="L202" s="12" t="s">
        <v>47</v>
      </c>
      <c r="M202" s="2"/>
      <c r="N202" s="16"/>
      <c r="O202" s="13">
        <f t="shared" ref="O202:Q205" si="12">AVERAGEA(O171,O177,O183,O190,O197)</f>
        <v>98.778864477705213</v>
      </c>
      <c r="P202" s="13">
        <f t="shared" si="12"/>
        <v>4.8979611608527067</v>
      </c>
      <c r="Q202" s="13">
        <f t="shared" si="12"/>
        <v>4.958845308180301</v>
      </c>
    </row>
    <row r="203" spans="1:17">
      <c r="A203" s="2"/>
      <c r="B203" s="2"/>
      <c r="C203" s="2"/>
      <c r="D203" s="52"/>
      <c r="E203" s="52"/>
      <c r="F203" s="92"/>
      <c r="G203" s="92"/>
      <c r="H203" s="92"/>
      <c r="I203" s="92"/>
      <c r="J203" s="5"/>
      <c r="K203" s="6"/>
      <c r="L203" s="12" t="s">
        <v>48</v>
      </c>
      <c r="M203" s="2"/>
      <c r="N203" s="16"/>
      <c r="O203" s="13">
        <f t="shared" si="12"/>
        <v>96.81401899991377</v>
      </c>
      <c r="P203" s="13">
        <f t="shared" si="12"/>
        <v>6.3894673902828121</v>
      </c>
      <c r="Q203" s="13">
        <f t="shared" si="12"/>
        <v>6.6002768824648097</v>
      </c>
    </row>
    <row r="204" spans="1:17">
      <c r="A204" s="2"/>
      <c r="B204" s="2"/>
      <c r="C204" s="2"/>
      <c r="D204" s="52"/>
      <c r="E204" s="52"/>
      <c r="F204" s="92"/>
      <c r="G204" s="92"/>
      <c r="H204" s="92"/>
      <c r="I204" s="92"/>
      <c r="J204" s="5"/>
      <c r="K204" s="6"/>
      <c r="L204" s="12" t="s">
        <v>49</v>
      </c>
      <c r="M204" s="2"/>
      <c r="N204" s="16"/>
      <c r="O204" s="13">
        <f t="shared" si="12"/>
        <v>93.451319491439918</v>
      </c>
      <c r="P204" s="13">
        <f t="shared" si="12"/>
        <v>8.7555618521041421</v>
      </c>
      <c r="Q204" s="13">
        <f t="shared" si="12"/>
        <v>9.3721271482627824</v>
      </c>
    </row>
    <row r="205" spans="1:17">
      <c r="A205" s="2"/>
      <c r="B205" s="2"/>
      <c r="C205" s="2"/>
      <c r="D205" s="52"/>
      <c r="E205" s="52"/>
      <c r="F205" s="92"/>
      <c r="G205" s="92"/>
      <c r="H205" s="92"/>
      <c r="I205" s="92"/>
      <c r="J205" s="5"/>
      <c r="K205" s="6"/>
      <c r="L205" s="12" t="s">
        <v>50</v>
      </c>
      <c r="M205" s="2"/>
      <c r="N205" s="16"/>
      <c r="O205" s="13">
        <f t="shared" si="12"/>
        <v>90.429316245838578</v>
      </c>
      <c r="P205" s="13">
        <f t="shared" si="12"/>
        <v>9.5969768413981278</v>
      </c>
      <c r="Q205" s="13">
        <f t="shared" si="12"/>
        <v>10.617892393653909</v>
      </c>
    </row>
    <row r="206" spans="1:17">
      <c r="A206" s="2"/>
      <c r="B206" s="2"/>
      <c r="C206" s="2"/>
      <c r="D206" s="52"/>
      <c r="E206" s="52"/>
      <c r="F206" s="92"/>
      <c r="G206" s="92"/>
      <c r="H206" s="92"/>
      <c r="I206" s="92"/>
      <c r="J206" s="5"/>
      <c r="K206" s="6"/>
      <c r="L206" s="2"/>
      <c r="M206" s="2"/>
      <c r="N206" s="16"/>
      <c r="O206" s="16"/>
      <c r="P206" s="16"/>
      <c r="Q206" s="16"/>
    </row>
    <row r="207" spans="1:17">
      <c r="A207" s="2"/>
      <c r="B207" s="2"/>
      <c r="C207" s="2"/>
      <c r="D207" s="137">
        <f>SUM(D197:D200)</f>
        <v>14000000000</v>
      </c>
      <c r="E207" s="137">
        <f>SUM(E197:E200)</f>
        <v>37577000000</v>
      </c>
      <c r="F207" s="94">
        <f>SUM(F197:F200)</f>
        <v>23577000000</v>
      </c>
      <c r="G207" s="94"/>
      <c r="H207" s="94">
        <f>SUM(H197:H200)</f>
        <v>13224919198</v>
      </c>
      <c r="I207" s="94">
        <f>SUM(I197:I200)</f>
        <v>774880802</v>
      </c>
      <c r="J207" s="2"/>
      <c r="K207" s="2"/>
      <c r="L207" s="2"/>
      <c r="M207" s="2"/>
      <c r="N207" s="2"/>
      <c r="O207" s="2"/>
      <c r="P207" s="2"/>
      <c r="Q207" s="2"/>
    </row>
    <row r="210" spans="1:17">
      <c r="A210" s="4">
        <f>A197+1</f>
        <v>500</v>
      </c>
      <c r="B210" s="5">
        <f>B197+7</f>
        <v>37293</v>
      </c>
      <c r="C210" s="2"/>
      <c r="D210" s="52">
        <v>1000000000</v>
      </c>
      <c r="E210" s="52">
        <v>2415300000</v>
      </c>
      <c r="F210" s="92">
        <f>E210-D210</f>
        <v>1415300000</v>
      </c>
      <c r="G210" s="92">
        <v>1000000000</v>
      </c>
      <c r="H210" s="92">
        <v>990709511</v>
      </c>
      <c r="I210" s="92">
        <f>G210-H210</f>
        <v>9290489</v>
      </c>
      <c r="J210" s="5">
        <f>B210+K210</f>
        <v>37384</v>
      </c>
      <c r="K210" s="6">
        <v>91</v>
      </c>
      <c r="L210" s="2"/>
      <c r="M210" s="2"/>
      <c r="N210" s="16">
        <v>3.47</v>
      </c>
      <c r="O210" s="16">
        <f>H210/G210*100</f>
        <v>99.070951100000002</v>
      </c>
      <c r="P210" s="16">
        <f>(100-O210)/100*(365/91)*100</f>
        <v>3.7264049285714202</v>
      </c>
      <c r="Q210" s="16">
        <f>((100-O210)/O210*(365/91))*100</f>
        <v>3.7613497066461701</v>
      </c>
    </row>
    <row r="211" spans="1:17">
      <c r="A211" s="2"/>
      <c r="B211" s="2"/>
      <c r="C211" s="2"/>
      <c r="D211" s="52">
        <v>2000000000</v>
      </c>
      <c r="E211" s="52">
        <v>4983500000</v>
      </c>
      <c r="F211" s="92">
        <f>E211-D211</f>
        <v>2983500000</v>
      </c>
      <c r="G211" s="92">
        <v>2000000000</v>
      </c>
      <c r="H211" s="92">
        <v>1944253099</v>
      </c>
      <c r="I211" s="92">
        <f>G211-H211</f>
        <v>55746901</v>
      </c>
      <c r="J211" s="5">
        <f>B210+K211+1</f>
        <v>37476</v>
      </c>
      <c r="K211" s="6">
        <v>182</v>
      </c>
      <c r="L211" s="2"/>
      <c r="M211" s="2"/>
      <c r="N211" s="16">
        <v>5.3109999999999999</v>
      </c>
      <c r="O211" s="16">
        <f>H211/G211*100</f>
        <v>97.212654950000001</v>
      </c>
      <c r="P211" s="16">
        <f>(100-O211)/100*(365/182)*100</f>
        <v>5.5900051826923054</v>
      </c>
      <c r="Q211" s="16">
        <f>((100-O211)/O211*(365/182))*100</f>
        <v>5.7502854803908487</v>
      </c>
    </row>
    <row r="212" spans="1:17">
      <c r="A212" s="2"/>
      <c r="B212" s="2"/>
      <c r="C212" s="2"/>
      <c r="D212" s="52">
        <v>3000000000</v>
      </c>
      <c r="E212" s="52">
        <v>9200000000</v>
      </c>
      <c r="F212" s="92">
        <f>E212-D212</f>
        <v>6200000000</v>
      </c>
      <c r="G212" s="92">
        <v>3000000000</v>
      </c>
      <c r="H212" s="92">
        <v>2838765000</v>
      </c>
      <c r="I212" s="92">
        <f>G212-H212</f>
        <v>161235000</v>
      </c>
      <c r="J212" s="5">
        <f>B210+K212+1</f>
        <v>37567</v>
      </c>
      <c r="K212" s="6">
        <v>273</v>
      </c>
      <c r="L212" s="2"/>
      <c r="M212" s="2"/>
      <c r="N212" s="16">
        <v>7.0060000000000002</v>
      </c>
      <c r="O212" s="16">
        <f>H212/G212*100</f>
        <v>94.625500000000002</v>
      </c>
      <c r="P212" s="16">
        <f>(100-O212)/100*(365/273)*100</f>
        <v>7.185686813186809</v>
      </c>
      <c r="Q212" s="16">
        <f>((100-O212)/O212*(365/273))*100</f>
        <v>7.5938164798989805</v>
      </c>
    </row>
    <row r="213" spans="1:17">
      <c r="A213" s="2"/>
      <c r="B213" s="2"/>
      <c r="C213" s="2"/>
      <c r="D213" s="52">
        <v>4000000000</v>
      </c>
      <c r="E213" s="52">
        <v>12168900000</v>
      </c>
      <c r="F213" s="92">
        <f>E213-D213</f>
        <v>8168900000</v>
      </c>
      <c r="G213" s="92">
        <v>4000000000</v>
      </c>
      <c r="H213" s="92">
        <v>3685343229</v>
      </c>
      <c r="I213" s="92">
        <f>G213-H213</f>
        <v>314656771</v>
      </c>
      <c r="J213" s="5">
        <f>B210+K213+1</f>
        <v>37658</v>
      </c>
      <c r="K213" s="6">
        <v>364</v>
      </c>
      <c r="L213" s="2"/>
      <c r="M213" s="2"/>
      <c r="N213" s="16">
        <v>6.15</v>
      </c>
      <c r="O213" s="16">
        <f>H213/G213*100</f>
        <v>92.133580725000002</v>
      </c>
      <c r="P213" s="16">
        <f>(100-O213)/100*(365/364)*100</f>
        <v>7.8880303169642838</v>
      </c>
      <c r="Q213" s="16">
        <f>((100-O213)/O213*(365/364))*100</f>
        <v>8.5615149817181759</v>
      </c>
    </row>
    <row r="214" spans="1:17">
      <c r="A214" s="2"/>
      <c r="B214" s="2"/>
      <c r="C214" s="2"/>
      <c r="D214" s="137">
        <f>SUM(D210:D213)</f>
        <v>10000000000</v>
      </c>
      <c r="E214" s="137">
        <f>SUM(E210:E213)</f>
        <v>28767700000</v>
      </c>
      <c r="F214" s="94">
        <f>SUM(F210:F213)</f>
        <v>18767700000</v>
      </c>
      <c r="G214" s="94"/>
      <c r="H214" s="94">
        <f>SUM(H210:H213)</f>
        <v>9459070839</v>
      </c>
      <c r="I214" s="94">
        <f>SUM(I210:I213)</f>
        <v>540929161</v>
      </c>
      <c r="J214" s="2"/>
      <c r="K214" s="2"/>
      <c r="L214" s="2"/>
      <c r="M214" s="2"/>
      <c r="N214" s="2"/>
      <c r="O214" s="2"/>
      <c r="P214" s="2"/>
      <c r="Q214" s="2"/>
    </row>
    <row r="217" spans="1:17">
      <c r="A217" s="4">
        <f>A210+1</f>
        <v>501</v>
      </c>
      <c r="B217" s="5">
        <f>B210+7</f>
        <v>37300</v>
      </c>
      <c r="C217" s="2"/>
      <c r="D217" s="52">
        <v>2000000000</v>
      </c>
      <c r="E217" s="52">
        <v>5488800000</v>
      </c>
      <c r="F217" s="92">
        <f>E217-D217</f>
        <v>3488800000</v>
      </c>
      <c r="G217" s="92">
        <v>2000000000</v>
      </c>
      <c r="H217" s="92">
        <v>1981973224</v>
      </c>
      <c r="I217" s="92">
        <f>G217-H217</f>
        <v>18026776</v>
      </c>
      <c r="J217" s="5">
        <f>B217+K217+2</f>
        <v>37393</v>
      </c>
      <c r="K217" s="6">
        <v>91</v>
      </c>
      <c r="L217" s="2"/>
      <c r="M217" s="2"/>
      <c r="N217" s="16">
        <v>3.4489999999999998</v>
      </c>
      <c r="O217" s="16">
        <f>H217/G217*100</f>
        <v>99.098661200000009</v>
      </c>
      <c r="P217" s="16">
        <f>(100-O217)/100*(365/91)*100</f>
        <v>3.6152600219779849</v>
      </c>
      <c r="Q217" s="16">
        <f>((100-O217)/O217*(365/91))*100</f>
        <v>3.6481421425882834</v>
      </c>
    </row>
    <row r="218" spans="1:17">
      <c r="A218" s="2"/>
      <c r="B218" s="2"/>
      <c r="C218" s="2"/>
      <c r="D218" s="52">
        <v>3000000000</v>
      </c>
      <c r="E218" s="52">
        <v>7872500000</v>
      </c>
      <c r="F218" s="92">
        <f>E218-D218</f>
        <v>4872500000</v>
      </c>
      <c r="G218" s="92">
        <v>3000000000</v>
      </c>
      <c r="H218" s="92">
        <v>2921842096</v>
      </c>
      <c r="I218" s="92">
        <f>G218-H218</f>
        <v>78157904</v>
      </c>
      <c r="J218" s="5">
        <f>B217+K218+2</f>
        <v>37484</v>
      </c>
      <c r="K218" s="6">
        <v>182</v>
      </c>
      <c r="L218" s="2"/>
      <c r="M218" s="2"/>
      <c r="N218" s="16">
        <v>5</v>
      </c>
      <c r="O218" s="16">
        <f>H218/G218*100</f>
        <v>97.394736533333344</v>
      </c>
      <c r="P218" s="16">
        <f>(100-O218)/100*(365/182)*100</f>
        <v>5.2248415677655471</v>
      </c>
      <c r="Q218" s="16">
        <f>((100-O218)/O218*(365/182))*100</f>
        <v>5.3646036261696191</v>
      </c>
    </row>
    <row r="219" spans="1:17">
      <c r="A219" s="2"/>
      <c r="B219" s="2"/>
      <c r="C219" s="2"/>
      <c r="D219" s="52">
        <v>5000000000</v>
      </c>
      <c r="E219" s="52">
        <v>11773000000</v>
      </c>
      <c r="F219" s="92">
        <f>E219-D219</f>
        <v>6773000000</v>
      </c>
      <c r="G219" s="92">
        <v>4999900000</v>
      </c>
      <c r="H219" s="92">
        <v>4744320356</v>
      </c>
      <c r="I219" s="92">
        <f>G219-H219</f>
        <v>255579644</v>
      </c>
      <c r="J219" s="5">
        <f>B217+K219+2</f>
        <v>37575</v>
      </c>
      <c r="K219" s="6">
        <v>273</v>
      </c>
      <c r="L219" s="2"/>
      <c r="M219" s="2"/>
      <c r="N219" s="16">
        <v>6.6520000000000001</v>
      </c>
      <c r="O219" s="16">
        <f>H219/G219*100</f>
        <v>94.888304886097714</v>
      </c>
      <c r="P219" s="16">
        <f>(100-O219)/100*(365/273)*100</f>
        <v>6.8343176431294301</v>
      </c>
      <c r="Q219" s="16">
        <f>((100-O219)/O219*(365/273))*100</f>
        <v>7.2024868094474099</v>
      </c>
    </row>
    <row r="220" spans="1:17">
      <c r="A220" s="2"/>
      <c r="B220" s="2"/>
      <c r="C220" s="2"/>
      <c r="D220" s="52">
        <v>7000000000</v>
      </c>
      <c r="E220" s="52">
        <v>15791900000</v>
      </c>
      <c r="F220" s="92">
        <f>E220-D220</f>
        <v>8791900000</v>
      </c>
      <c r="G220" s="92">
        <v>7000000000</v>
      </c>
      <c r="H220" s="92">
        <v>6505899352</v>
      </c>
      <c r="I220" s="92">
        <f>G220-H220</f>
        <v>494100648</v>
      </c>
      <c r="J220" s="5">
        <f>B217+K220+2</f>
        <v>37666</v>
      </c>
      <c r="K220" s="6">
        <v>364</v>
      </c>
      <c r="L220" s="2"/>
      <c r="M220" s="2"/>
      <c r="N220" s="16">
        <v>6.5179999999999998</v>
      </c>
      <c r="O220" s="16">
        <f>H220/G220*100</f>
        <v>92.94141931428571</v>
      </c>
      <c r="P220" s="16">
        <f>(100-O220)/100*(365/364)*100</f>
        <v>7.077972390894824</v>
      </c>
      <c r="Q220" s="16">
        <f>((100-O220)/O220*(365/364))*100</f>
        <v>7.6155200158503416</v>
      </c>
    </row>
    <row r="221" spans="1:17">
      <c r="A221" s="2"/>
      <c r="B221" s="2"/>
      <c r="C221" s="2"/>
      <c r="D221" s="137">
        <f>SUM(D217:D220)</f>
        <v>17000000000</v>
      </c>
      <c r="E221" s="137">
        <f>SUM(E217:E220)</f>
        <v>40926200000</v>
      </c>
      <c r="F221" s="94">
        <f>SUM(F217:F220)</f>
        <v>23926200000</v>
      </c>
      <c r="G221" s="94"/>
      <c r="H221" s="94">
        <f>SUM(H217:H220)</f>
        <v>16154035028</v>
      </c>
      <c r="I221" s="94">
        <f>SUM(I217:I220)</f>
        <v>845864972</v>
      </c>
      <c r="J221" s="2"/>
      <c r="K221" s="2"/>
      <c r="L221" s="2"/>
      <c r="M221" s="2"/>
      <c r="N221" s="2"/>
      <c r="O221" s="2"/>
      <c r="P221" s="2"/>
      <c r="Q221" s="2"/>
    </row>
    <row r="224" spans="1:17">
      <c r="A224" s="4">
        <f>A217+1</f>
        <v>502</v>
      </c>
      <c r="B224" s="5">
        <f>B217+7</f>
        <v>37307</v>
      </c>
      <c r="C224" s="2"/>
      <c r="D224" s="52">
        <v>3000000000</v>
      </c>
      <c r="E224" s="52">
        <v>6486800000</v>
      </c>
      <c r="F224" s="92">
        <f>E224-D224</f>
        <v>3486800000</v>
      </c>
      <c r="G224" s="92">
        <v>3000000000</v>
      </c>
      <c r="H224" s="92">
        <v>2975390304</v>
      </c>
      <c r="I224" s="92">
        <f>G224-H224</f>
        <v>24609696</v>
      </c>
      <c r="J224" s="5">
        <f>B224+K224+2</f>
        <v>37400</v>
      </c>
      <c r="K224" s="6">
        <v>91</v>
      </c>
      <c r="L224" s="2"/>
      <c r="M224" s="2"/>
      <c r="N224" s="16">
        <v>3.4489999999999998</v>
      </c>
      <c r="O224" s="16">
        <f>H224/G224*100</f>
        <v>99.17967680000001</v>
      </c>
      <c r="P224" s="16">
        <f>(100-O224)/100*(365/91)*100</f>
        <v>3.2903073406593006</v>
      </c>
      <c r="Q224" s="16">
        <f>((100-O224)/O224*(365/91))*100</f>
        <v>3.3175217411671385</v>
      </c>
    </row>
    <row r="225" spans="1:17">
      <c r="A225" s="2"/>
      <c r="B225" s="2"/>
      <c r="C225" s="2"/>
      <c r="D225" s="52">
        <v>4000000000</v>
      </c>
      <c r="E225" s="52">
        <v>8344800000</v>
      </c>
      <c r="F225" s="92">
        <f>E225-D225</f>
        <v>4344800000</v>
      </c>
      <c r="G225" s="92">
        <v>4000000000</v>
      </c>
      <c r="H225" s="92">
        <v>3901330197</v>
      </c>
      <c r="I225" s="92">
        <f>G225-H225</f>
        <v>98669803</v>
      </c>
      <c r="J225" s="5">
        <f>B224+K225+2</f>
        <v>37491</v>
      </c>
      <c r="K225" s="6">
        <v>182</v>
      </c>
      <c r="L225" s="2"/>
      <c r="M225" s="2"/>
      <c r="N225" s="16">
        <v>5</v>
      </c>
      <c r="O225" s="16">
        <f>H225/G225*100</f>
        <v>97.533254924999994</v>
      </c>
      <c r="P225" s="16">
        <f>(100-O225)/100*(365/182)*100</f>
        <v>4.9470436943681433</v>
      </c>
      <c r="Q225" s="16">
        <f>((100-O225)/O225*(365/182))*100</f>
        <v>5.0721609754255246</v>
      </c>
    </row>
    <row r="226" spans="1:17">
      <c r="A226" s="2"/>
      <c r="B226" s="2"/>
      <c r="C226" s="2"/>
      <c r="D226" s="52">
        <v>5000000000</v>
      </c>
      <c r="E226" s="52">
        <v>10394500000</v>
      </c>
      <c r="F226" s="92">
        <f>E226-D226</f>
        <v>5394500000</v>
      </c>
      <c r="G226" s="92">
        <v>5000000000</v>
      </c>
      <c r="H226" s="92">
        <v>4761961255</v>
      </c>
      <c r="I226" s="92">
        <f>G226-H226</f>
        <v>238038745</v>
      </c>
      <c r="J226" s="5">
        <f>B224+K226+2</f>
        <v>37582</v>
      </c>
      <c r="K226" s="6">
        <v>273</v>
      </c>
      <c r="L226" s="2"/>
      <c r="M226" s="2"/>
      <c r="N226" s="16">
        <v>6.6520000000000001</v>
      </c>
      <c r="O226" s="16">
        <f>H226/G226*100</f>
        <v>95.239225099999999</v>
      </c>
      <c r="P226" s="16">
        <f>(100-O226)/100*(365/273)*100</f>
        <v>6.3651386025641035</v>
      </c>
      <c r="Q226" s="16">
        <f>((100-O226)/O226*(365/273))*100</f>
        <v>6.6833162448358729</v>
      </c>
    </row>
    <row r="227" spans="1:17">
      <c r="A227" s="2"/>
      <c r="B227" s="2"/>
      <c r="C227" s="2"/>
      <c r="D227" s="52">
        <v>8000000000</v>
      </c>
      <c r="E227" s="52">
        <v>16001000000</v>
      </c>
      <c r="F227" s="92">
        <f>E227-D227</f>
        <v>8001000000</v>
      </c>
      <c r="G227" s="92">
        <v>8000000000</v>
      </c>
      <c r="H227" s="92">
        <v>7473783870</v>
      </c>
      <c r="I227" s="92">
        <f>G227-H227</f>
        <v>526216130</v>
      </c>
      <c r="J227" s="5">
        <f>B224+K227+2</f>
        <v>37673</v>
      </c>
      <c r="K227" s="6">
        <v>364</v>
      </c>
      <c r="L227" s="2"/>
      <c r="M227" s="2"/>
      <c r="N227" s="16">
        <v>6.5179999999999998</v>
      </c>
      <c r="O227" s="16">
        <f>H227/G227*100</f>
        <v>93.422298374999997</v>
      </c>
      <c r="P227" s="16">
        <f>(100-O227)/100*(365/364)*100</f>
        <v>6.5957722338598925</v>
      </c>
      <c r="Q227" s="16">
        <f>((100-O227)/O227*(365/364))*100</f>
        <v>7.0601690908783477</v>
      </c>
    </row>
    <row r="228" spans="1:17">
      <c r="A228" s="2"/>
      <c r="B228" s="2"/>
      <c r="C228" s="2"/>
      <c r="D228" s="137">
        <f>SUM(D224:D227)</f>
        <v>20000000000</v>
      </c>
      <c r="E228" s="137">
        <f>SUM(E224:E227)</f>
        <v>41227100000</v>
      </c>
      <c r="F228" s="94">
        <f>SUM(F224:F227)</f>
        <v>21227100000</v>
      </c>
      <c r="G228" s="94"/>
      <c r="H228" s="94">
        <f>SUM(H224:H227)</f>
        <v>19112465626</v>
      </c>
      <c r="I228" s="94">
        <f>SUM(I224:I227)</f>
        <v>887534374</v>
      </c>
      <c r="J228" s="2"/>
      <c r="K228" s="2"/>
      <c r="L228" s="2"/>
      <c r="M228" s="2"/>
      <c r="N228" s="2"/>
      <c r="O228" s="2"/>
      <c r="P228" s="2"/>
      <c r="Q228" s="2"/>
    </row>
    <row r="231" spans="1:17">
      <c r="A231" s="4">
        <f>A224+1</f>
        <v>503</v>
      </c>
      <c r="B231" s="5">
        <f>B224+7</f>
        <v>37314</v>
      </c>
      <c r="C231" s="2"/>
      <c r="D231" s="52">
        <v>3000000000</v>
      </c>
      <c r="E231" s="52">
        <v>11515000000</v>
      </c>
      <c r="F231" s="92">
        <f>E231-D231</f>
        <v>8515000000</v>
      </c>
      <c r="G231" s="92">
        <v>2999900000</v>
      </c>
      <c r="H231" s="92">
        <v>2977672643</v>
      </c>
      <c r="I231" s="92">
        <f>G231-H231</f>
        <v>22227357</v>
      </c>
      <c r="J231" s="5">
        <f>B231+K231+2</f>
        <v>37407</v>
      </c>
      <c r="K231" s="6">
        <v>91</v>
      </c>
      <c r="L231" s="2"/>
      <c r="M231" s="2"/>
      <c r="N231" s="16">
        <v>2.964</v>
      </c>
      <c r="O231" s="16">
        <f>H231/G231*100</f>
        <v>99.259063402113398</v>
      </c>
      <c r="P231" s="16">
        <f>(100-O231)/100*(365/91)*100</f>
        <v>2.9718885519627447</v>
      </c>
      <c r="Q231" s="16">
        <f>((100-O231)/O231*(365/91))*100</f>
        <v>2.9940727326059657</v>
      </c>
    </row>
    <row r="232" spans="1:17">
      <c r="A232" s="2"/>
      <c r="B232" s="2"/>
      <c r="C232" s="2"/>
      <c r="D232" s="52">
        <v>4000000000</v>
      </c>
      <c r="E232" s="52">
        <v>11791300000</v>
      </c>
      <c r="F232" s="92">
        <f>E232-D232</f>
        <v>7791300000</v>
      </c>
      <c r="G232" s="92">
        <v>4000000000</v>
      </c>
      <c r="H232" s="92">
        <v>3907212257</v>
      </c>
      <c r="I232" s="92">
        <f>G232-H232</f>
        <v>92787743</v>
      </c>
      <c r="J232" s="5">
        <f>B231+K232+2</f>
        <v>37498</v>
      </c>
      <c r="K232" s="6">
        <v>182</v>
      </c>
      <c r="L232" s="2"/>
      <c r="M232" s="2"/>
      <c r="N232" s="16">
        <v>4.5</v>
      </c>
      <c r="O232" s="16">
        <f>H232/G232*100</f>
        <v>97.680306424999998</v>
      </c>
      <c r="P232" s="16">
        <f>(100-O232)/100*(365/182)*100</f>
        <v>4.6521327190934114</v>
      </c>
      <c r="Q232" s="16">
        <f>((100-O232)/O232*(365/182))*100</f>
        <v>4.7626106933492975</v>
      </c>
    </row>
    <row r="233" spans="1:17">
      <c r="A233" s="2"/>
      <c r="B233" s="2"/>
      <c r="C233" s="2"/>
      <c r="D233" s="52">
        <v>5000000000</v>
      </c>
      <c r="E233" s="52">
        <v>18533000000</v>
      </c>
      <c r="F233" s="92">
        <f>E233-D233</f>
        <v>13533000000</v>
      </c>
      <c r="G233" s="92">
        <v>4999800000</v>
      </c>
      <c r="H233" s="92">
        <v>4783420776</v>
      </c>
      <c r="I233" s="92">
        <f>G233-H233</f>
        <v>216379224</v>
      </c>
      <c r="J233" s="5">
        <f>B231+K233+2</f>
        <v>37589</v>
      </c>
      <c r="K233" s="6">
        <v>273</v>
      </c>
      <c r="L233" s="2"/>
      <c r="M233" s="2"/>
      <c r="N233" s="16">
        <v>5.25</v>
      </c>
      <c r="O233" s="16">
        <f>H233/G233*100</f>
        <v>95.672242409696381</v>
      </c>
      <c r="P233" s="16">
        <f>(100-O233)/100*(365/273)*100</f>
        <v>5.7861960456440329</v>
      </c>
      <c r="Q233" s="16">
        <f>((100-O233)/O233*(365/273))*100</f>
        <v>6.0479360574259964</v>
      </c>
    </row>
    <row r="234" spans="1:17">
      <c r="A234" s="2"/>
      <c r="B234" s="2"/>
      <c r="C234" s="2"/>
      <c r="D234" s="52">
        <v>8000000000</v>
      </c>
      <c r="E234" s="52">
        <v>27365000000</v>
      </c>
      <c r="F234" s="92">
        <f>E234-D234</f>
        <v>19365000000</v>
      </c>
      <c r="G234" s="92">
        <v>7999900000</v>
      </c>
      <c r="H234" s="92">
        <v>7527193209</v>
      </c>
      <c r="I234" s="92">
        <f>G234-H234</f>
        <v>472706791</v>
      </c>
      <c r="J234" s="5">
        <f>B231+K234+2</f>
        <v>37680</v>
      </c>
      <c r="K234" s="6">
        <v>364</v>
      </c>
      <c r="L234" s="2"/>
      <c r="M234" s="2"/>
      <c r="N234" s="16">
        <v>5.8</v>
      </c>
      <c r="O234" s="16">
        <f>H234/G234*100</f>
        <v>94.091091251140639</v>
      </c>
      <c r="P234" s="16">
        <f>(100-O234)/100*(365/364)*100</f>
        <v>5.9251420146529306</v>
      </c>
      <c r="Q234" s="16">
        <f>((100-O234)/O234*(365/364))*100</f>
        <v>6.2972401912504141</v>
      </c>
    </row>
    <row r="235" spans="1:17">
      <c r="A235" s="2"/>
      <c r="B235" s="2"/>
      <c r="C235" s="2"/>
      <c r="D235" s="137">
        <f>SUM(D231:D234)</f>
        <v>20000000000</v>
      </c>
      <c r="E235" s="137">
        <f>SUM(E231:E234)</f>
        <v>69204300000</v>
      </c>
      <c r="F235" s="94">
        <f>SUM(F231:F234)</f>
        <v>49204300000</v>
      </c>
      <c r="G235" s="94"/>
      <c r="H235" s="94">
        <f>SUM(H231:H234)</f>
        <v>19195498885</v>
      </c>
      <c r="I235" s="94">
        <f>SUM(I231:I234)</f>
        <v>804101115</v>
      </c>
      <c r="J235" s="2"/>
      <c r="K235" s="2"/>
      <c r="L235" s="2"/>
      <c r="M235" s="2"/>
      <c r="N235" s="2"/>
      <c r="O235" s="2"/>
      <c r="P235" s="2"/>
      <c r="Q235" s="2"/>
    </row>
    <row r="237" spans="1:17">
      <c r="A237" s="2"/>
      <c r="B237" s="11" t="s">
        <v>57</v>
      </c>
      <c r="C237" s="2"/>
      <c r="D237" s="51"/>
      <c r="E237" s="51"/>
      <c r="F237" s="31"/>
      <c r="G237" s="95">
        <f>SUM(G210:G234)</f>
        <v>66999500000</v>
      </c>
      <c r="H237" s="31"/>
      <c r="I237" s="31"/>
      <c r="J237" s="2"/>
      <c r="K237" s="2"/>
      <c r="L237" s="12" t="s">
        <v>47</v>
      </c>
      <c r="M237" s="2"/>
      <c r="N237" s="16"/>
      <c r="O237" s="13">
        <f t="shared" ref="O237:Q240" si="13">AVERAGEA(O210,O217,O224,O231)</f>
        <v>99.152088125528351</v>
      </c>
      <c r="P237" s="13">
        <f t="shared" si="13"/>
        <v>3.4009652107928625</v>
      </c>
      <c r="Q237" s="13">
        <f t="shared" si="13"/>
        <v>3.4302715807518895</v>
      </c>
    </row>
    <row r="238" spans="1:17">
      <c r="A238" s="2"/>
      <c r="B238" s="2"/>
      <c r="C238" s="2"/>
      <c r="D238" s="51"/>
      <c r="E238" s="51"/>
      <c r="F238" s="31"/>
      <c r="G238" s="31"/>
      <c r="H238" s="31"/>
      <c r="I238" s="31"/>
      <c r="J238" s="2"/>
      <c r="K238" s="2"/>
      <c r="L238" s="12" t="s">
        <v>48</v>
      </c>
      <c r="M238" s="2"/>
      <c r="N238" s="16"/>
      <c r="O238" s="13">
        <f t="shared" si="13"/>
        <v>97.455238208333327</v>
      </c>
      <c r="P238" s="13">
        <f t="shared" si="13"/>
        <v>5.1035057909798525</v>
      </c>
      <c r="Q238" s="13">
        <f t="shared" si="13"/>
        <v>5.2374151938338231</v>
      </c>
    </row>
    <row r="239" spans="1:17">
      <c r="A239" s="2"/>
      <c r="B239" s="2"/>
      <c r="C239" s="2"/>
      <c r="D239" s="51"/>
      <c r="E239" s="51"/>
      <c r="F239" s="31"/>
      <c r="G239" s="31"/>
      <c r="H239" s="31"/>
      <c r="I239" s="31"/>
      <c r="J239" s="2"/>
      <c r="K239" s="2"/>
      <c r="L239" s="12" t="s">
        <v>49</v>
      </c>
      <c r="M239" s="2"/>
      <c r="N239" s="16"/>
      <c r="O239" s="13">
        <f t="shared" si="13"/>
        <v>95.10631809894852</v>
      </c>
      <c r="P239" s="13">
        <f t="shared" si="13"/>
        <v>6.5428347761310945</v>
      </c>
      <c r="Q239" s="13">
        <f t="shared" si="13"/>
        <v>6.8818888979020647</v>
      </c>
    </row>
    <row r="240" spans="1:17">
      <c r="A240" s="2"/>
      <c r="B240" s="2"/>
      <c r="C240" s="2"/>
      <c r="D240" s="51"/>
      <c r="E240" s="51"/>
      <c r="F240" s="31"/>
      <c r="G240" s="31"/>
      <c r="H240" s="31"/>
      <c r="I240" s="31"/>
      <c r="J240" s="2"/>
      <c r="K240" s="2"/>
      <c r="L240" s="12" t="s">
        <v>50</v>
      </c>
      <c r="M240" s="2"/>
      <c r="N240" s="16"/>
      <c r="O240" s="13">
        <f t="shared" si="13"/>
        <v>93.147097416356601</v>
      </c>
      <c r="P240" s="13">
        <f t="shared" si="13"/>
        <v>6.8717292390929829</v>
      </c>
      <c r="Q240" s="13">
        <f t="shared" si="13"/>
        <v>7.3836110699243198</v>
      </c>
    </row>
    <row r="243" spans="1:17">
      <c r="A243" s="4">
        <f>A231+1</f>
        <v>504</v>
      </c>
      <c r="B243" s="5">
        <f>B231+7</f>
        <v>37321</v>
      </c>
      <c r="C243" s="2"/>
      <c r="D243" s="52">
        <v>3000000000</v>
      </c>
      <c r="E243" s="52">
        <v>8380200000</v>
      </c>
      <c r="F243" s="92">
        <f>E243-D243</f>
        <v>5380200000</v>
      </c>
      <c r="G243" s="92">
        <v>3000000000</v>
      </c>
      <c r="H243" s="92">
        <v>2978104812</v>
      </c>
      <c r="I243" s="92">
        <f>G243-H243</f>
        <v>21895188</v>
      </c>
      <c r="J243" s="5">
        <f>B243+K243+1</f>
        <v>37413</v>
      </c>
      <c r="K243" s="6">
        <v>91</v>
      </c>
      <c r="L243" s="2"/>
      <c r="M243" s="2"/>
      <c r="N243" s="16">
        <v>2.9</v>
      </c>
      <c r="O243" s="16">
        <f>H243/G243*100</f>
        <v>99.270160399999995</v>
      </c>
      <c r="P243" s="16">
        <f>(100-O243)/100*(365/91)*100</f>
        <v>2.9273786153846366</v>
      </c>
      <c r="Q243" s="16">
        <f>((100-O243)/O243*(365/91))*100</f>
        <v>2.9489008616376093</v>
      </c>
    </row>
    <row r="244" spans="1:17">
      <c r="A244" s="2"/>
      <c r="B244" s="2"/>
      <c r="C244" s="2"/>
      <c r="D244" s="52">
        <v>4000000000</v>
      </c>
      <c r="E244" s="52">
        <v>15737500000</v>
      </c>
      <c r="F244" s="92">
        <f>E244-D244</f>
        <v>11737500000</v>
      </c>
      <c r="G244" s="92">
        <v>4000000000</v>
      </c>
      <c r="H244" s="92">
        <v>3915326284</v>
      </c>
      <c r="I244" s="92">
        <f>G244-H244</f>
        <v>84673716</v>
      </c>
      <c r="J244" s="5">
        <f>B243+K244+1</f>
        <v>37504</v>
      </c>
      <c r="K244" s="6">
        <v>182</v>
      </c>
      <c r="L244" s="2"/>
      <c r="M244" s="2"/>
      <c r="N244" s="16">
        <v>3.9129999999999998</v>
      </c>
      <c r="O244" s="16">
        <f>H244/G244*100</f>
        <v>97.883157099999991</v>
      </c>
      <c r="P244" s="16">
        <f>(100-O244)/100*(365/182)*100</f>
        <v>4.2453168049450731</v>
      </c>
      <c r="Q244" s="16">
        <f>((100-O244)/O244*(365/182))*100</f>
        <v>4.3371269692577918</v>
      </c>
    </row>
    <row r="245" spans="1:17">
      <c r="A245" s="2"/>
      <c r="B245" s="2"/>
      <c r="C245" s="2"/>
      <c r="D245" s="52">
        <v>7000000000</v>
      </c>
      <c r="E245" s="52">
        <v>15020000000</v>
      </c>
      <c r="F245" s="92">
        <f>E245-D245</f>
        <v>8020000000</v>
      </c>
      <c r="G245" s="92">
        <v>6999900000</v>
      </c>
      <c r="H245" s="92">
        <v>6718719514</v>
      </c>
      <c r="I245" s="92">
        <f>G245-H245</f>
        <v>281180486</v>
      </c>
      <c r="J245" s="5">
        <f>B243+K245+1</f>
        <v>37595</v>
      </c>
      <c r="K245" s="6">
        <v>273</v>
      </c>
      <c r="L245" s="2"/>
      <c r="M245" s="2"/>
      <c r="N245" s="16">
        <v>5.25</v>
      </c>
      <c r="O245" s="16">
        <f>H245/G245*100</f>
        <v>95.983078529693273</v>
      </c>
      <c r="P245" s="16">
        <f>(100-O245)/100*(365/273)*100</f>
        <v>5.3706092918020332</v>
      </c>
      <c r="Q245" s="16">
        <f>((100-O245)/O245*(365/273))*100</f>
        <v>5.5953709487871706</v>
      </c>
    </row>
    <row r="246" spans="1:17">
      <c r="A246" s="2"/>
      <c r="B246" s="2"/>
      <c r="C246" s="2"/>
      <c r="D246" s="52">
        <v>9000000000</v>
      </c>
      <c r="E246" s="52">
        <v>15333500000</v>
      </c>
      <c r="F246" s="92">
        <f>E246-D246</f>
        <v>6333500000</v>
      </c>
      <c r="G246" s="92">
        <v>9000000000</v>
      </c>
      <c r="H246" s="92">
        <v>8484088070</v>
      </c>
      <c r="I246" s="92">
        <f>G246-H246</f>
        <v>515911930</v>
      </c>
      <c r="J246" s="5">
        <f>B243+K246+1</f>
        <v>37686</v>
      </c>
      <c r="K246" s="6">
        <v>364</v>
      </c>
      <c r="L246" s="2"/>
      <c r="M246" s="2"/>
      <c r="N246" s="16">
        <v>5</v>
      </c>
      <c r="O246" s="16">
        <f>H246/G246*100</f>
        <v>94.267645222222214</v>
      </c>
      <c r="P246" s="16">
        <f>(100-O246)/100*(365/364)*100</f>
        <v>5.7481030051892628</v>
      </c>
      <c r="Q246" s="16">
        <f>((100-O246)/O246*(365/364))*100</f>
        <v>6.0976414459478114</v>
      </c>
    </row>
    <row r="247" spans="1:17">
      <c r="A247" s="2"/>
      <c r="B247" s="2"/>
      <c r="C247" s="2"/>
      <c r="D247" s="137">
        <f>SUM(D243:D246)</f>
        <v>23000000000</v>
      </c>
      <c r="E247" s="137">
        <f>SUM(E243:E246)</f>
        <v>54471200000</v>
      </c>
      <c r="F247" s="94">
        <f>SUM(F243:F246)</f>
        <v>31471200000</v>
      </c>
      <c r="G247" s="94"/>
      <c r="H247" s="94">
        <f>SUM(H243:H246)</f>
        <v>22096238680</v>
      </c>
      <c r="I247" s="94">
        <f>SUM(I243:I246)</f>
        <v>903661320</v>
      </c>
      <c r="J247" s="2"/>
      <c r="K247" s="2"/>
      <c r="L247" s="2"/>
      <c r="M247" s="2"/>
      <c r="N247" s="2"/>
      <c r="O247" s="2"/>
      <c r="P247" s="2"/>
      <c r="Q247" s="2"/>
    </row>
    <row r="250" spans="1:17">
      <c r="A250" s="4">
        <f>A243+1</f>
        <v>505</v>
      </c>
      <c r="B250" s="5">
        <f>B243+7</f>
        <v>37328</v>
      </c>
      <c r="C250" s="2"/>
      <c r="D250" s="52">
        <v>2000000000</v>
      </c>
      <c r="E250" s="52">
        <v>6653100000</v>
      </c>
      <c r="F250" s="92">
        <f>E250-D250</f>
        <v>4653100000</v>
      </c>
      <c r="G250" s="92">
        <v>2000000000</v>
      </c>
      <c r="H250" s="92">
        <v>1986307263</v>
      </c>
      <c r="I250" s="92">
        <f>G250-H250</f>
        <v>13692737</v>
      </c>
      <c r="J250" s="5">
        <f>B250+K250+1</f>
        <v>37420</v>
      </c>
      <c r="K250" s="6">
        <v>91</v>
      </c>
      <c r="L250" s="2"/>
      <c r="M250" s="2"/>
      <c r="N250" s="17">
        <v>2.7269999999999999</v>
      </c>
      <c r="O250" s="16">
        <f>H250/G250*100</f>
        <v>99.315363149999996</v>
      </c>
      <c r="P250" s="16">
        <f>(100-O250)/100*(365/91)*100</f>
        <v>2.7460708818681479</v>
      </c>
      <c r="Q250" s="16">
        <f>((100-O250)/O250*(365/91))*100</f>
        <v>2.7650010982899453</v>
      </c>
    </row>
    <row r="251" spans="1:17">
      <c r="A251" s="2"/>
      <c r="B251" s="2"/>
      <c r="C251" s="2"/>
      <c r="D251" s="52">
        <v>3000000000</v>
      </c>
      <c r="E251" s="52">
        <v>9554700000</v>
      </c>
      <c r="F251" s="92">
        <f>E251-D251</f>
        <v>6554700000</v>
      </c>
      <c r="G251" s="92">
        <v>2999900000</v>
      </c>
      <c r="H251" s="92">
        <v>2944607939</v>
      </c>
      <c r="I251" s="92">
        <f>G251-H251</f>
        <v>55292061</v>
      </c>
      <c r="J251" s="5">
        <f>B250+K251+1</f>
        <v>37511</v>
      </c>
      <c r="K251" s="6">
        <v>182</v>
      </c>
      <c r="L251" s="2"/>
      <c r="M251" s="2"/>
      <c r="N251" s="17">
        <v>3.65</v>
      </c>
      <c r="O251" s="16">
        <f>H251/G251*100</f>
        <v>98.156869862328747</v>
      </c>
      <c r="P251" s="16">
        <f>(100-O251)/100*(365/182)*100</f>
        <v>3.6963873640110285</v>
      </c>
      <c r="Q251" s="16">
        <f>((100-O251)/O251*(365/182))*100</f>
        <v>3.7657958828510392</v>
      </c>
    </row>
    <row r="252" spans="1:17">
      <c r="A252" s="2"/>
      <c r="B252" s="2"/>
      <c r="C252" s="2"/>
      <c r="D252" s="52">
        <v>4000000000</v>
      </c>
      <c r="E252" s="52">
        <v>10455000000</v>
      </c>
      <c r="F252" s="92">
        <f>E252-D252</f>
        <v>6455000000</v>
      </c>
      <c r="G252" s="92">
        <v>4000000000</v>
      </c>
      <c r="H252" s="92">
        <v>3848369700</v>
      </c>
      <c r="I252" s="92">
        <f>G252-H252</f>
        <v>151630300</v>
      </c>
      <c r="J252" s="5">
        <f>B250+K252+1</f>
        <v>37602</v>
      </c>
      <c r="K252" s="6">
        <v>273</v>
      </c>
      <c r="L252" s="2"/>
      <c r="M252" s="2"/>
      <c r="N252" s="17">
        <v>5</v>
      </c>
      <c r="O252" s="16">
        <f>H252/G252*100</f>
        <v>96.209242500000002</v>
      </c>
      <c r="P252" s="16">
        <f>(100-O252)/100*(365/273)*100</f>
        <v>5.0682288919413887</v>
      </c>
      <c r="Q252" s="16">
        <f>((100-O252)/O252*(365/273))*100</f>
        <v>5.267923081237635</v>
      </c>
    </row>
    <row r="253" spans="1:17">
      <c r="A253" s="2"/>
      <c r="B253" s="2"/>
      <c r="C253" s="2"/>
      <c r="D253" s="52">
        <v>7000000000</v>
      </c>
      <c r="E253" s="52">
        <v>16729300000</v>
      </c>
      <c r="F253" s="92">
        <f>E253-D253</f>
        <v>9729300000</v>
      </c>
      <c r="G253" s="92">
        <v>7000000000</v>
      </c>
      <c r="H253" s="92">
        <v>6631105040</v>
      </c>
      <c r="I253" s="92">
        <f>G253-H253</f>
        <v>368894960</v>
      </c>
      <c r="J253" s="5">
        <f>B250+K253+1</f>
        <v>37693</v>
      </c>
      <c r="K253" s="6">
        <v>364</v>
      </c>
      <c r="L253" s="2"/>
      <c r="M253" s="2"/>
      <c r="N253" s="17">
        <v>4.9000000000000004</v>
      </c>
      <c r="O253" s="16">
        <f>H253/G253*100</f>
        <v>94.730071999999993</v>
      </c>
      <c r="P253" s="16">
        <f>(100-O253)/100*(365/364)*100</f>
        <v>5.2844058241758312</v>
      </c>
      <c r="Q253" s="16">
        <f>((100-O253)/O253*(365/364))*100</f>
        <v>5.5783825691337299</v>
      </c>
    </row>
    <row r="254" spans="1:17">
      <c r="A254" s="2"/>
      <c r="B254" s="2"/>
      <c r="C254" s="2"/>
      <c r="D254" s="137">
        <f>SUM(D250:D253)</f>
        <v>16000000000</v>
      </c>
      <c r="E254" s="137">
        <f>SUM(E250:E253)</f>
        <v>43392100000</v>
      </c>
      <c r="F254" s="94">
        <f>SUM(F250:F253)</f>
        <v>27392100000</v>
      </c>
      <c r="G254" s="94"/>
      <c r="H254" s="94">
        <f>SUM(H250:H253)</f>
        <v>15410389942</v>
      </c>
      <c r="I254" s="94">
        <f>SUM(I250:I253)</f>
        <v>589510058</v>
      </c>
      <c r="J254" s="2"/>
      <c r="K254" s="2"/>
      <c r="L254" s="2"/>
      <c r="M254" s="2"/>
      <c r="N254" s="2"/>
      <c r="O254" s="2"/>
      <c r="P254" s="2"/>
      <c r="Q254" s="2"/>
    </row>
    <row r="257" spans="1:17">
      <c r="A257" s="4">
        <f>A250+1</f>
        <v>506</v>
      </c>
      <c r="B257" s="5">
        <f>B250+7</f>
        <v>37335</v>
      </c>
      <c r="C257" s="2"/>
      <c r="D257" s="52">
        <v>3000000000</v>
      </c>
      <c r="E257" s="52">
        <v>6733900000</v>
      </c>
      <c r="F257" s="92">
        <f>E257-D257</f>
        <v>3733900000</v>
      </c>
      <c r="G257" s="92">
        <v>3000000000</v>
      </c>
      <c r="H257" s="92">
        <v>2979848874</v>
      </c>
      <c r="I257" s="92">
        <f>G257-H257</f>
        <v>20151126</v>
      </c>
      <c r="J257" s="5">
        <f>B257+K257+1</f>
        <v>37427</v>
      </c>
      <c r="K257" s="6">
        <v>91</v>
      </c>
      <c r="L257" s="2"/>
      <c r="M257" s="2"/>
      <c r="N257" s="17">
        <v>2.6030000000000002</v>
      </c>
      <c r="O257" s="16">
        <f>H257/G257*100</f>
        <v>99.328295800000006</v>
      </c>
      <c r="P257" s="16">
        <f>(100-O257)/100*(365/91)*100</f>
        <v>2.694198164835139</v>
      </c>
      <c r="Q257" s="16">
        <f>((100-O257)/O257*(365/91))*100</f>
        <v>2.7124175876932126</v>
      </c>
    </row>
    <row r="258" spans="1:17">
      <c r="A258" s="2"/>
      <c r="B258" s="2"/>
      <c r="C258" s="2"/>
      <c r="D258" s="52">
        <v>4000000000</v>
      </c>
      <c r="E258" s="52">
        <v>7100900000</v>
      </c>
      <c r="F258" s="92">
        <f>E258-D258</f>
        <v>3100900000</v>
      </c>
      <c r="G258" s="92">
        <v>4000000000</v>
      </c>
      <c r="H258" s="92">
        <v>3925659189</v>
      </c>
      <c r="I258" s="92">
        <f>G258-H258</f>
        <v>74340811</v>
      </c>
      <c r="J258" s="5">
        <f>B257+K258+1</f>
        <v>37518</v>
      </c>
      <c r="K258" s="6">
        <v>182</v>
      </c>
      <c r="L258" s="2"/>
      <c r="M258" s="2"/>
      <c r="N258" s="17">
        <v>3.1</v>
      </c>
      <c r="O258" s="16">
        <f>H258/G258*100</f>
        <v>98.141479724999996</v>
      </c>
      <c r="P258" s="16">
        <f>(100-O258)/100*(365/182)*100</f>
        <v>3.7272521998626447</v>
      </c>
      <c r="Q258" s="16">
        <f>((100-O258)/O258*(365/182))*100</f>
        <v>3.7978357472362276</v>
      </c>
    </row>
    <row r="259" spans="1:17">
      <c r="A259" s="2"/>
      <c r="B259" s="2"/>
      <c r="C259" s="2"/>
      <c r="D259" s="52">
        <v>5000000000</v>
      </c>
      <c r="E259" s="52">
        <v>9361400000</v>
      </c>
      <c r="F259" s="92">
        <f>E259-D259</f>
        <v>4361400000</v>
      </c>
      <c r="G259" s="92">
        <v>5000000000</v>
      </c>
      <c r="H259" s="92">
        <v>4811428536</v>
      </c>
      <c r="I259" s="92">
        <f>G259-H259</f>
        <v>188571464</v>
      </c>
      <c r="J259" s="5">
        <f>B257+K259+1</f>
        <v>37609</v>
      </c>
      <c r="K259" s="6">
        <v>273</v>
      </c>
      <c r="L259" s="2"/>
      <c r="M259" s="2"/>
      <c r="N259" s="17">
        <v>4.5</v>
      </c>
      <c r="O259" s="16">
        <f>H259/G259*100</f>
        <v>96.228570719999993</v>
      </c>
      <c r="P259" s="16">
        <f>(100-O259)/100*(365/273)*100</f>
        <v>5.0423871326007417</v>
      </c>
      <c r="Q259" s="16">
        <f>((100-O259)/O259*(365/273))*100</f>
        <v>5.2400104198500159</v>
      </c>
    </row>
    <row r="260" spans="1:17">
      <c r="A260" s="2"/>
      <c r="B260" s="2"/>
      <c r="C260" s="2"/>
      <c r="D260" s="52">
        <v>8000000000</v>
      </c>
      <c r="E260" s="52">
        <v>15313300000</v>
      </c>
      <c r="F260" s="92">
        <f>E260-D260</f>
        <v>7313300000</v>
      </c>
      <c r="G260" s="92">
        <v>8000000000</v>
      </c>
      <c r="H260" s="92">
        <v>7566138224</v>
      </c>
      <c r="I260" s="92">
        <f>G260-H260</f>
        <v>433861776</v>
      </c>
      <c r="J260" s="5">
        <f>B257+K260+1</f>
        <v>37700</v>
      </c>
      <c r="K260" s="6">
        <v>364</v>
      </c>
      <c r="L260" s="2"/>
      <c r="M260" s="2"/>
      <c r="N260" s="17">
        <v>4.9000000000000004</v>
      </c>
      <c r="O260" s="16">
        <f>H260/G260*100</f>
        <v>94.5767278</v>
      </c>
      <c r="P260" s="16">
        <f>(100-O260)/100*(365/364)*100</f>
        <v>5.4381712994505493</v>
      </c>
      <c r="Q260" s="16">
        <f>((100-O260)/O260*(365/364))*100</f>
        <v>5.7500099928922985</v>
      </c>
    </row>
    <row r="261" spans="1:17">
      <c r="A261" s="2"/>
      <c r="B261" s="2"/>
      <c r="C261" s="2"/>
      <c r="D261" s="137">
        <f>SUM(D257:D260)</f>
        <v>20000000000</v>
      </c>
      <c r="E261" s="137">
        <f>SUM(E257:E260)</f>
        <v>38509500000</v>
      </c>
      <c r="F261" s="94">
        <f>SUM(F257:F260)</f>
        <v>18509500000</v>
      </c>
      <c r="G261" s="94"/>
      <c r="H261" s="94">
        <f>SUM(H257:H260)</f>
        <v>19283074823</v>
      </c>
      <c r="I261" s="94">
        <f>SUM(I257:I260)</f>
        <v>716925177</v>
      </c>
      <c r="J261" s="2"/>
      <c r="K261" s="2"/>
      <c r="L261" s="2"/>
      <c r="M261" s="2"/>
      <c r="N261" s="2"/>
      <c r="O261" s="2"/>
      <c r="P261" s="2"/>
      <c r="Q261" s="2"/>
    </row>
    <row r="264" spans="1:17">
      <c r="A264" s="4">
        <f>A257+1</f>
        <v>507</v>
      </c>
      <c r="B264" s="5">
        <f>B257+7</f>
        <v>37342</v>
      </c>
      <c r="C264" s="2"/>
      <c r="D264" s="52">
        <v>3000000000</v>
      </c>
      <c r="E264" s="52">
        <v>3913000000</v>
      </c>
      <c r="F264" s="92">
        <f>E264-D264</f>
        <v>913000000</v>
      </c>
      <c r="G264" s="92">
        <v>3000000000</v>
      </c>
      <c r="H264" s="92">
        <v>2973773862</v>
      </c>
      <c r="I264" s="92">
        <f>G264-H264</f>
        <v>26226138</v>
      </c>
      <c r="J264" s="5">
        <f>B264+K264+1</f>
        <v>37434</v>
      </c>
      <c r="K264" s="6">
        <v>91</v>
      </c>
      <c r="L264" s="2"/>
      <c r="M264" s="2"/>
      <c r="N264" s="17">
        <v>2.5070000000000001</v>
      </c>
      <c r="O264" s="16">
        <f>H264/G264*100</f>
        <v>99.125795400000001</v>
      </c>
      <c r="P264" s="16">
        <f>(100-O264)/100*(365/91)*100</f>
        <v>3.5064250439560394</v>
      </c>
      <c r="Q264" s="16">
        <f>((100-O264)/O264*(365/91))*100</f>
        <v>3.5373487090889353</v>
      </c>
    </row>
    <row r="265" spans="1:17">
      <c r="A265" s="2"/>
      <c r="B265" s="2"/>
      <c r="C265" s="2"/>
      <c r="D265" s="52">
        <v>4000000000</v>
      </c>
      <c r="E265" s="52">
        <v>4866500000</v>
      </c>
      <c r="F265" s="92">
        <f>E265-D265</f>
        <v>866500000</v>
      </c>
      <c r="G265" s="92">
        <v>4000000000</v>
      </c>
      <c r="H265" s="92">
        <v>3890205975</v>
      </c>
      <c r="I265" s="92">
        <f>G265-H265</f>
        <v>109794025</v>
      </c>
      <c r="J265" s="5">
        <f>B264+K265+1</f>
        <v>37525</v>
      </c>
      <c r="K265" s="6">
        <v>182</v>
      </c>
      <c r="L265" s="2"/>
      <c r="M265" s="2"/>
      <c r="N265" s="17">
        <v>3.5840000000000001</v>
      </c>
      <c r="O265" s="16">
        <f>H265/G265*100</f>
        <v>97.255149375000002</v>
      </c>
      <c r="P265" s="16">
        <f>(100-O265)/100*(365/182)*100</f>
        <v>5.504782846840655</v>
      </c>
      <c r="Q265" s="16">
        <f>((100-O265)/O265*(365/182))*100</f>
        <v>5.6601453827551174</v>
      </c>
    </row>
    <row r="266" spans="1:17">
      <c r="A266" s="2"/>
      <c r="B266" s="2"/>
      <c r="C266" s="2"/>
      <c r="D266" s="52">
        <v>5000000000</v>
      </c>
      <c r="E266" s="52">
        <v>5000000000</v>
      </c>
      <c r="F266" s="92">
        <f>E266-D266</f>
        <v>0</v>
      </c>
      <c r="G266" s="92">
        <v>5000000000</v>
      </c>
      <c r="H266" s="92">
        <v>4746283943</v>
      </c>
      <c r="I266" s="92">
        <f>G266-H266</f>
        <v>253716057</v>
      </c>
      <c r="J266" s="5">
        <f>B264+K266+1</f>
        <v>37616</v>
      </c>
      <c r="K266" s="6">
        <v>273</v>
      </c>
      <c r="L266" s="2"/>
      <c r="M266" s="2"/>
      <c r="N266" s="17">
        <v>5.141</v>
      </c>
      <c r="O266" s="16">
        <f>H266/G266*100</f>
        <v>94.925678859999991</v>
      </c>
      <c r="P266" s="16">
        <f>(100-O266)/100*(365/273)*100</f>
        <v>6.7843487769230881</v>
      </c>
      <c r="Q266" s="16">
        <f>((100-O266)/O266*(365/273))*100</f>
        <v>7.1470110705543695</v>
      </c>
    </row>
    <row r="267" spans="1:17">
      <c r="A267" s="2"/>
      <c r="B267" s="2"/>
      <c r="C267" s="2"/>
      <c r="D267" s="52">
        <v>8000000000</v>
      </c>
      <c r="E267" s="52">
        <v>8000000000</v>
      </c>
      <c r="F267" s="92">
        <f>E267-D267</f>
        <v>0</v>
      </c>
      <c r="G267" s="92">
        <v>8000000000</v>
      </c>
      <c r="H267" s="92">
        <v>7521016860</v>
      </c>
      <c r="I267" s="92">
        <f>G267-H267</f>
        <v>478983140</v>
      </c>
      <c r="J267" s="5">
        <f>B264+K267+1</f>
        <v>37707</v>
      </c>
      <c r="K267" s="6">
        <v>364</v>
      </c>
      <c r="L267" s="2"/>
      <c r="M267" s="2"/>
      <c r="N267" s="17">
        <v>5.2409999999999997</v>
      </c>
      <c r="O267" s="16">
        <f>H267/G267*100</f>
        <v>94.012710749999997</v>
      </c>
      <c r="P267" s="16">
        <f>(100-O267)/100*(365/364)*100</f>
        <v>6.0037378468406626</v>
      </c>
      <c r="Q267" s="16">
        <f>((100-O267)/O267*(365/364))*100</f>
        <v>6.3860916241484533</v>
      </c>
    </row>
    <row r="268" spans="1:17">
      <c r="A268" s="2"/>
      <c r="B268" s="2"/>
      <c r="C268" s="2"/>
      <c r="D268" s="52"/>
      <c r="E268" s="52"/>
      <c r="F268" s="92"/>
      <c r="G268" s="92"/>
      <c r="H268" s="92"/>
      <c r="I268" s="92"/>
      <c r="J268" s="5"/>
      <c r="K268" s="6"/>
      <c r="L268" s="2"/>
      <c r="M268" s="2"/>
      <c r="N268" s="17"/>
      <c r="O268" s="16"/>
      <c r="P268" s="16"/>
      <c r="Q268" s="16"/>
    </row>
    <row r="269" spans="1:17">
      <c r="A269" s="2"/>
      <c r="B269" s="2"/>
      <c r="C269" s="2"/>
      <c r="D269" s="52"/>
      <c r="E269" s="52"/>
      <c r="F269" s="92"/>
      <c r="G269" s="92"/>
      <c r="H269" s="92"/>
      <c r="I269" s="92"/>
      <c r="J269" s="5"/>
      <c r="K269" s="6"/>
      <c r="L269" s="12" t="s">
        <v>47</v>
      </c>
      <c r="M269" s="18"/>
      <c r="N269" s="13"/>
      <c r="O269" s="13">
        <f t="shared" ref="O269:Q272" si="14">AVERAGEA(O243,O250,O257,O264)</f>
        <v>99.259903687500014</v>
      </c>
      <c r="P269" s="13">
        <f t="shared" si="14"/>
        <v>2.9685181765109907</v>
      </c>
      <c r="Q269" s="13">
        <f t="shared" si="14"/>
        <v>2.9909170641774256</v>
      </c>
    </row>
    <row r="270" spans="1:17">
      <c r="A270" s="2"/>
      <c r="B270" s="11" t="s">
        <v>58</v>
      </c>
      <c r="C270" s="2"/>
      <c r="D270" s="51"/>
      <c r="E270" s="52"/>
      <c r="F270" s="92"/>
      <c r="G270" s="95">
        <f>SUM(G242:G267)</f>
        <v>78999800000</v>
      </c>
      <c r="H270" s="92"/>
      <c r="I270" s="92"/>
      <c r="J270" s="5"/>
      <c r="K270" s="6"/>
      <c r="L270" s="12" t="s">
        <v>48</v>
      </c>
      <c r="M270" s="18"/>
      <c r="N270" s="13"/>
      <c r="O270" s="13">
        <f t="shared" si="14"/>
        <v>97.859164015582195</v>
      </c>
      <c r="P270" s="13">
        <f t="shared" si="14"/>
        <v>4.2934348039148507</v>
      </c>
      <c r="Q270" s="13">
        <f t="shared" si="14"/>
        <v>4.3902259955250438</v>
      </c>
    </row>
    <row r="271" spans="1:17">
      <c r="A271" s="2"/>
      <c r="B271" s="2"/>
      <c r="C271" s="2"/>
      <c r="D271" s="137">
        <f>SUM(D264:D267)</f>
        <v>20000000000</v>
      </c>
      <c r="E271" s="137">
        <f>SUM(E264:E267)</f>
        <v>21779500000</v>
      </c>
      <c r="F271" s="94">
        <f>SUM(F264:F267)</f>
        <v>1779500000</v>
      </c>
      <c r="G271" s="94"/>
      <c r="H271" s="94">
        <f>SUM(H264:H267)</f>
        <v>19131280640</v>
      </c>
      <c r="I271" s="94">
        <f>SUM(I264:I267)</f>
        <v>868719360</v>
      </c>
      <c r="J271" s="2"/>
      <c r="K271" s="2"/>
      <c r="L271" s="12" t="s">
        <v>49</v>
      </c>
      <c r="M271" s="18"/>
      <c r="N271" s="13"/>
      <c r="O271" s="13">
        <f t="shared" si="14"/>
        <v>95.836642652423322</v>
      </c>
      <c r="P271" s="13">
        <f t="shared" si="14"/>
        <v>5.5663935233168127</v>
      </c>
      <c r="Q271" s="13">
        <f t="shared" si="14"/>
        <v>5.8125788801072975</v>
      </c>
    </row>
    <row r="272" spans="1:17">
      <c r="A272" s="2"/>
      <c r="B272" s="2"/>
      <c r="C272" s="2"/>
      <c r="D272" s="51"/>
      <c r="E272" s="51"/>
      <c r="F272" s="31"/>
      <c r="G272" s="31"/>
      <c r="H272" s="31"/>
      <c r="I272" s="31"/>
      <c r="J272" s="2"/>
      <c r="K272" s="2"/>
      <c r="L272" s="12" t="s">
        <v>50</v>
      </c>
      <c r="M272" s="18"/>
      <c r="N272" s="13"/>
      <c r="O272" s="13">
        <f t="shared" si="14"/>
        <v>94.396788943055554</v>
      </c>
      <c r="P272" s="13">
        <f t="shared" si="14"/>
        <v>5.6186044939140771</v>
      </c>
      <c r="Q272" s="13">
        <f t="shared" si="14"/>
        <v>5.9530314080305731</v>
      </c>
    </row>
    <row r="275" spans="1:32">
      <c r="A275" s="4">
        <f>A264+1</f>
        <v>508</v>
      </c>
      <c r="B275" s="5">
        <f>B264+7</f>
        <v>37349</v>
      </c>
      <c r="C275" s="2"/>
      <c r="D275" s="52">
        <v>2000000000</v>
      </c>
      <c r="E275" s="52">
        <v>4786200000</v>
      </c>
      <c r="F275" s="92">
        <f>E275-D275</f>
        <v>2786200000</v>
      </c>
      <c r="G275" s="92">
        <v>2000000000</v>
      </c>
      <c r="H275" s="92">
        <v>1974372078</v>
      </c>
      <c r="I275" s="92">
        <f>G275-H275</f>
        <v>25627922</v>
      </c>
      <c r="J275" s="5">
        <f>B275+K275+1</f>
        <v>37441</v>
      </c>
      <c r="K275" s="6">
        <v>91</v>
      </c>
      <c r="L275" s="2"/>
      <c r="M275" s="2"/>
      <c r="N275" s="17">
        <v>4.8129999999999997</v>
      </c>
      <c r="O275" s="16">
        <f>H275/G275*100</f>
        <v>98.718603900000005</v>
      </c>
      <c r="P275" s="16">
        <f>(100-O275)/100*(365/91)*100</f>
        <v>5.1396656758241557</v>
      </c>
      <c r="Q275" s="16">
        <f>((100-O275)/O275*(365/91))*100</f>
        <v>5.2063800264340605</v>
      </c>
    </row>
    <row r="276" spans="1:32">
      <c r="A276" s="2"/>
      <c r="B276" s="2"/>
      <c r="C276" s="2"/>
      <c r="D276" s="52">
        <v>2500000000</v>
      </c>
      <c r="E276" s="52">
        <v>4759000000</v>
      </c>
      <c r="F276" s="92">
        <f>E276-D276</f>
        <v>2259000000</v>
      </c>
      <c r="G276" s="92">
        <v>2500000000</v>
      </c>
      <c r="H276" s="92">
        <v>2419548380</v>
      </c>
      <c r="I276" s="92">
        <f>G276-H276</f>
        <v>80451620</v>
      </c>
      <c r="J276" s="5">
        <f>B275+K276+1</f>
        <v>37532</v>
      </c>
      <c r="K276" s="6">
        <v>182</v>
      </c>
      <c r="L276" s="2"/>
      <c r="M276" s="2"/>
      <c r="N276" s="17">
        <v>5.8</v>
      </c>
      <c r="O276" s="16">
        <f>H276/G276*100</f>
        <v>96.781935200000007</v>
      </c>
      <c r="P276" s="16">
        <f>(100-O276)/100*(365/182)*100</f>
        <v>6.4538112747252612</v>
      </c>
      <c r="Q276" s="16">
        <f>((100-O276)/O276*(365/182))*100</f>
        <v>6.6684048643876075</v>
      </c>
    </row>
    <row r="277" spans="1:32">
      <c r="A277" s="2"/>
      <c r="B277" s="2"/>
      <c r="C277" s="2"/>
      <c r="D277" s="52">
        <v>3000000000</v>
      </c>
      <c r="E277" s="52">
        <v>7563700000</v>
      </c>
      <c r="F277" s="92">
        <f>E277-D277</f>
        <v>4563700000</v>
      </c>
      <c r="G277" s="92">
        <v>3000000000</v>
      </c>
      <c r="H277" s="92">
        <v>2815153506</v>
      </c>
      <c r="I277" s="92">
        <f>G277-H277</f>
        <v>184846494</v>
      </c>
      <c r="J277" s="5">
        <f>B275+K277+1</f>
        <v>37623</v>
      </c>
      <c r="K277" s="6">
        <v>273</v>
      </c>
      <c r="L277" s="2"/>
      <c r="M277" s="2"/>
      <c r="N277" s="17">
        <v>7.0010000000000003</v>
      </c>
      <c r="O277" s="16">
        <f>H277/G277*100</f>
        <v>93.838450199999997</v>
      </c>
      <c r="P277" s="16">
        <f>(100-O277)/100*(365/273)*100</f>
        <v>8.2379695128205164</v>
      </c>
      <c r="Q277" s="16">
        <f>((100-O277)/O277*(365/273))*100</f>
        <v>8.7788848763622447</v>
      </c>
    </row>
    <row r="278" spans="1:32">
      <c r="A278" s="2"/>
      <c r="B278" s="2"/>
      <c r="C278" s="2"/>
      <c r="D278" s="52">
        <v>3500000000</v>
      </c>
      <c r="E278" s="52">
        <v>6618000000</v>
      </c>
      <c r="F278" s="92">
        <f>E278-D278</f>
        <v>3118000000</v>
      </c>
      <c r="G278" s="92">
        <v>3500000000</v>
      </c>
      <c r="H278" s="92">
        <v>3186720820</v>
      </c>
      <c r="I278" s="92">
        <f>G278-H278</f>
        <v>313279180</v>
      </c>
      <c r="J278" s="5">
        <f>B275+K278+1</f>
        <v>37714</v>
      </c>
      <c r="K278" s="6">
        <v>364</v>
      </c>
      <c r="L278" s="2"/>
      <c r="M278" s="2"/>
      <c r="N278" s="17">
        <v>6.5</v>
      </c>
      <c r="O278" s="16">
        <f>H278/G278*100</f>
        <v>91.049166285714293</v>
      </c>
      <c r="P278" s="16">
        <f>(100-O278)/100*(365/364)*100</f>
        <v>8.9754239167974799</v>
      </c>
      <c r="Q278" s="16">
        <f>((100-O278)/O278*(365/364))*100</f>
        <v>9.8577771581481617</v>
      </c>
    </row>
    <row r="279" spans="1:32">
      <c r="A279" s="2"/>
      <c r="B279" s="2"/>
      <c r="C279" s="2"/>
      <c r="D279" s="137">
        <f>SUM(D275:D278)</f>
        <v>11000000000</v>
      </c>
      <c r="E279" s="137">
        <f>SUM(E275:E278)</f>
        <v>23726900000</v>
      </c>
      <c r="F279" s="94">
        <f>SUM(F275:F278)</f>
        <v>12726900000</v>
      </c>
      <c r="G279" s="94"/>
      <c r="H279" s="94">
        <f>SUM(H275:H278)</f>
        <v>10395794784</v>
      </c>
      <c r="I279" s="94">
        <f>SUM(I275:I278)</f>
        <v>604205216</v>
      </c>
      <c r="J279" s="2"/>
      <c r="K279" s="2"/>
      <c r="L279" s="2"/>
      <c r="M279" s="2"/>
      <c r="N279" s="2"/>
      <c r="O279" s="2"/>
      <c r="P279" s="2"/>
      <c r="Q279" s="2"/>
      <c r="W279" t="s">
        <v>71</v>
      </c>
      <c r="AB279" t="s">
        <v>72</v>
      </c>
    </row>
    <row r="281" spans="1:32">
      <c r="A281" s="4">
        <f>A275+1</f>
        <v>509</v>
      </c>
      <c r="B281" s="5">
        <f>B275+7</f>
        <v>37356</v>
      </c>
      <c r="C281" s="2"/>
      <c r="D281" s="52">
        <v>1500000000</v>
      </c>
      <c r="E281" s="52">
        <v>5729400000</v>
      </c>
      <c r="F281" s="92">
        <f>E281-D281</f>
        <v>4229400000</v>
      </c>
      <c r="G281" s="92">
        <v>1500000000</v>
      </c>
      <c r="H281" s="92">
        <v>1482014112</v>
      </c>
      <c r="I281" s="92">
        <f>G281-H281</f>
        <v>17985888</v>
      </c>
      <c r="J281" s="5">
        <f>B281+K281+1</f>
        <v>37448</v>
      </c>
      <c r="K281" s="6">
        <v>91</v>
      </c>
      <c r="L281" s="2"/>
      <c r="M281" s="2"/>
      <c r="N281" s="17">
        <v>4.4480000000000004</v>
      </c>
      <c r="O281" s="16">
        <f>H281/G281*100</f>
        <v>98.800940800000006</v>
      </c>
      <c r="P281" s="16">
        <f>(100-O281)/100*(365/91)*100</f>
        <v>4.8094132747252489</v>
      </c>
      <c r="Q281" s="16">
        <f>((100-O281)/O281*(365/91))*100</f>
        <v>4.8677808488289704</v>
      </c>
      <c r="W281">
        <v>91</v>
      </c>
      <c r="X281">
        <v>182</v>
      </c>
      <c r="Y281">
        <v>273</v>
      </c>
      <c r="Z281">
        <v>364</v>
      </c>
      <c r="AB281">
        <v>91</v>
      </c>
      <c r="AC281">
        <v>182</v>
      </c>
      <c r="AD281">
        <v>273</v>
      </c>
      <c r="AE281">
        <v>364</v>
      </c>
    </row>
    <row r="282" spans="1:32">
      <c r="A282" s="2"/>
      <c r="B282" s="2"/>
      <c r="C282" s="2"/>
      <c r="D282" s="52">
        <v>2000000000</v>
      </c>
      <c r="E282" s="52">
        <v>5482500000</v>
      </c>
      <c r="F282" s="92">
        <f>E282-D282</f>
        <v>3482500000</v>
      </c>
      <c r="G282" s="92">
        <v>1999900000</v>
      </c>
      <c r="H282" s="92">
        <v>1937822068</v>
      </c>
      <c r="I282" s="92">
        <f>G282-H282</f>
        <v>62077932</v>
      </c>
      <c r="J282" s="5">
        <f>B281+K282+1</f>
        <v>37539</v>
      </c>
      <c r="K282" s="6">
        <v>182</v>
      </c>
      <c r="L282" s="2"/>
      <c r="M282" s="2"/>
      <c r="N282" s="17">
        <v>5.7779999999999996</v>
      </c>
      <c r="O282" s="16">
        <f>H282/G282*100</f>
        <v>96.895948197409879</v>
      </c>
      <c r="P282" s="16">
        <f>(100-O282)/100*(365/182)*100</f>
        <v>6.2251588348648026</v>
      </c>
      <c r="Q282" s="16">
        <f>((100-O282)/O282*(365/182))*100</f>
        <v>6.4245811622401838</v>
      </c>
      <c r="W282" s="36">
        <v>4.7469999999999999</v>
      </c>
      <c r="X282" s="36">
        <v>6.2969999999999997</v>
      </c>
      <c r="Y282" s="36">
        <v>8.4250000000000007</v>
      </c>
      <c r="Z282" s="36">
        <v>8.99</v>
      </c>
      <c r="AB282" s="36">
        <v>5.95</v>
      </c>
      <c r="AC282" s="36">
        <v>9.92</v>
      </c>
      <c r="AD282" s="36">
        <v>12.16</v>
      </c>
      <c r="AE282" s="36">
        <v>11.85</v>
      </c>
      <c r="AF282" s="36"/>
    </row>
    <row r="283" spans="1:32">
      <c r="A283" s="2"/>
      <c r="B283" s="2"/>
      <c r="C283" s="2"/>
      <c r="D283" s="52">
        <v>2500000000</v>
      </c>
      <c r="E283" s="52">
        <v>7294000000</v>
      </c>
      <c r="F283" s="92">
        <f>E283-D283</f>
        <v>4794000000</v>
      </c>
      <c r="G283" s="92">
        <v>2499900000</v>
      </c>
      <c r="H283" s="92">
        <v>2349503402</v>
      </c>
      <c r="I283" s="92">
        <f>G283-H283</f>
        <v>150396598</v>
      </c>
      <c r="J283" s="5">
        <f>B281+K283+1</f>
        <v>37630</v>
      </c>
      <c r="K283" s="6">
        <v>273</v>
      </c>
      <c r="L283" s="2"/>
      <c r="M283" s="2"/>
      <c r="N283" s="17">
        <v>7.5010000000000003</v>
      </c>
      <c r="O283" s="16">
        <f>H283/G283*100</f>
        <v>93.983895435817431</v>
      </c>
      <c r="P283" s="16">
        <f>(100-O283)/100*(365/273)*100</f>
        <v>8.0435097652990386</v>
      </c>
      <c r="Q283" s="16">
        <f>((100-O283)/O283*(365/273))*100</f>
        <v>8.5583915499565943</v>
      </c>
      <c r="W283" s="36">
        <v>4.0650000000000004</v>
      </c>
      <c r="X283" s="36">
        <v>5.5090000000000003</v>
      </c>
      <c r="Y283" s="36">
        <v>7.6159999999999997</v>
      </c>
      <c r="Z283" s="36">
        <v>8.1530000000000005</v>
      </c>
      <c r="AB283" s="36">
        <v>6.34</v>
      </c>
      <c r="AC283" s="36">
        <v>10.581</v>
      </c>
      <c r="AD283" s="36">
        <v>13.523</v>
      </c>
      <c r="AE283" s="36">
        <v>14.994</v>
      </c>
      <c r="AF283" s="36"/>
    </row>
    <row r="284" spans="1:32">
      <c r="A284" s="2"/>
      <c r="B284" s="2"/>
      <c r="C284" s="2"/>
      <c r="D284" s="52">
        <v>3000000000</v>
      </c>
      <c r="E284" s="52">
        <v>10130500000</v>
      </c>
      <c r="F284" s="92">
        <f>E284-D284</f>
        <v>7130500000</v>
      </c>
      <c r="G284" s="92">
        <v>3000000000</v>
      </c>
      <c r="H284" s="92">
        <v>2741836970</v>
      </c>
      <c r="I284" s="92">
        <f>G284-H284</f>
        <v>258163030</v>
      </c>
      <c r="J284" s="5">
        <f>B281+K284+1</f>
        <v>37721</v>
      </c>
      <c r="K284" s="6">
        <v>364</v>
      </c>
      <c r="L284" s="2"/>
      <c r="M284" s="2"/>
      <c r="N284" s="17">
        <v>7</v>
      </c>
      <c r="O284" s="16">
        <f>H284/G284*100</f>
        <v>91.394565666666665</v>
      </c>
      <c r="P284" s="16">
        <f>(100-O284)/100*(365/364)*100</f>
        <v>8.6290756364468884</v>
      </c>
      <c r="Q284" s="16">
        <f>((100-O284)/O284*(365/364))*100</f>
        <v>9.4415631536767375</v>
      </c>
      <c r="W284" s="36">
        <v>5.33</v>
      </c>
      <c r="X284" s="36">
        <v>6.9669999999999996</v>
      </c>
      <c r="Y284" s="36">
        <v>6.9669999999999996</v>
      </c>
      <c r="Z284" s="36">
        <v>11.125999999999999</v>
      </c>
      <c r="AB284" s="36">
        <v>6.55</v>
      </c>
      <c r="AC284" s="36">
        <v>10.917999999999999</v>
      </c>
      <c r="AD284" s="36">
        <v>14.417999999999999</v>
      </c>
      <c r="AE284" s="36">
        <v>15.506</v>
      </c>
      <c r="AF284" s="36"/>
    </row>
    <row r="285" spans="1:32">
      <c r="A285" s="2"/>
      <c r="B285" s="2"/>
      <c r="C285" s="2"/>
      <c r="D285" s="137">
        <f>SUM(D281:D284)</f>
        <v>9000000000</v>
      </c>
      <c r="E285" s="137">
        <f>SUM(E281:E284)</f>
        <v>28636400000</v>
      </c>
      <c r="F285" s="94">
        <f>SUM(F281:F284)</f>
        <v>19636400000</v>
      </c>
      <c r="G285" s="94"/>
      <c r="H285" s="94">
        <f>SUM(H281:H284)</f>
        <v>8511176552</v>
      </c>
      <c r="I285" s="94">
        <f>SUM(I281:I284)</f>
        <v>488623448</v>
      </c>
      <c r="J285" s="2"/>
      <c r="K285" s="2"/>
      <c r="L285" s="2"/>
      <c r="M285" s="2"/>
      <c r="N285" s="2"/>
      <c r="O285" s="2"/>
      <c r="P285" s="2"/>
      <c r="Q285" s="2"/>
    </row>
    <row r="286" spans="1:32">
      <c r="W286" s="36">
        <f>AVERAGE(W282:W284)</f>
        <v>4.7140000000000004</v>
      </c>
      <c r="X286" s="36">
        <f>AVERAGE(X282:X284)</f>
        <v>6.2576666666666663</v>
      </c>
      <c r="Y286" s="36">
        <f>AVERAGE(Y282:Y284)</f>
        <v>7.6693333333333333</v>
      </c>
      <c r="Z286" s="36">
        <f>AVERAGE(Z282:Z284)</f>
        <v>9.423</v>
      </c>
      <c r="AB286" s="36">
        <f>AVERAGE(AB282:AB284)</f>
        <v>6.28</v>
      </c>
      <c r="AC286" s="36">
        <f>AVERAGE(AC282:AC284)</f>
        <v>10.472999999999999</v>
      </c>
      <c r="AD286" s="36">
        <f>AVERAGE(AD282:AD284)</f>
        <v>13.366999999999999</v>
      </c>
      <c r="AE286" s="36">
        <f>AVERAGE(AE282:AE284)</f>
        <v>14.116666666666667</v>
      </c>
    </row>
    <row r="287" spans="1:32">
      <c r="A287" s="4">
        <f>A281+1</f>
        <v>510</v>
      </c>
      <c r="B287" s="5">
        <f>B281+7</f>
        <v>37363</v>
      </c>
      <c r="C287" s="2"/>
      <c r="D287" s="52">
        <v>1500000000</v>
      </c>
      <c r="E287" s="52">
        <v>6586500000</v>
      </c>
      <c r="F287" s="92">
        <f>E287-D287</f>
        <v>5086500000</v>
      </c>
      <c r="G287" s="92">
        <v>1500000000</v>
      </c>
      <c r="H287" s="92">
        <v>1482661695</v>
      </c>
      <c r="I287" s="92">
        <f>G287-H287</f>
        <v>17338305</v>
      </c>
      <c r="J287" s="5">
        <f>B287+K287+1</f>
        <v>37455</v>
      </c>
      <c r="K287" s="6">
        <v>91</v>
      </c>
      <c r="L287" s="2"/>
      <c r="M287" s="2"/>
      <c r="N287" s="17">
        <v>4.2039999999999997</v>
      </c>
      <c r="O287" s="16">
        <f>H287/G287*100</f>
        <v>98.844112999999993</v>
      </c>
      <c r="P287" s="16">
        <f>(100-O287)/100*(365/91)*100</f>
        <v>4.6362500549450836</v>
      </c>
      <c r="Q287" s="16">
        <f>((100-O287)/O287*(365/91))*100</f>
        <v>4.690466548012914</v>
      </c>
    </row>
    <row r="288" spans="1:32">
      <c r="A288" s="2"/>
      <c r="B288" s="2"/>
      <c r="C288" s="2"/>
      <c r="D288" s="52">
        <v>2000000000</v>
      </c>
      <c r="E288" s="52">
        <v>6854200000</v>
      </c>
      <c r="F288" s="92">
        <f>E288-D288</f>
        <v>4854200000</v>
      </c>
      <c r="G288" s="92">
        <v>1999900000</v>
      </c>
      <c r="H288" s="92">
        <v>1940437290</v>
      </c>
      <c r="I288" s="92">
        <f>G288-H288</f>
        <v>59462710</v>
      </c>
      <c r="J288" s="5">
        <f>B287+K288+1</f>
        <v>37546</v>
      </c>
      <c r="K288" s="6">
        <v>182</v>
      </c>
      <c r="L288" s="2"/>
      <c r="M288" s="2"/>
      <c r="N288" s="17">
        <v>5.8</v>
      </c>
      <c r="O288" s="16">
        <f>H288/G288*100</f>
        <v>97.026715835791791</v>
      </c>
      <c r="P288" s="16">
        <f>(100-O288)/100*(365/182)*100</f>
        <v>5.9629050545933859</v>
      </c>
      <c r="Q288" s="16">
        <f>((100-O288)/O288*(365/182))*100</f>
        <v>6.1456321624706121</v>
      </c>
    </row>
    <row r="289" spans="1:17">
      <c r="A289" s="2"/>
      <c r="B289" s="2"/>
      <c r="C289" s="2"/>
      <c r="D289" s="52">
        <v>2500000000</v>
      </c>
      <c r="E289" s="52">
        <v>9764500000</v>
      </c>
      <c r="F289" s="92">
        <f>E289-D289</f>
        <v>7264500000</v>
      </c>
      <c r="G289" s="92">
        <v>2499900000</v>
      </c>
      <c r="H289" s="92">
        <v>2352231649</v>
      </c>
      <c r="I289" s="92">
        <f>G289-H289</f>
        <v>147668351</v>
      </c>
      <c r="J289" s="5">
        <f>B287+K289+1</f>
        <v>37637</v>
      </c>
      <c r="K289" s="6">
        <v>273</v>
      </c>
      <c r="L289" s="2"/>
      <c r="M289" s="2"/>
      <c r="N289" s="17">
        <v>7.7549999999999999</v>
      </c>
      <c r="O289" s="16">
        <f>H289/G289*100</f>
        <v>94.093029681187247</v>
      </c>
      <c r="P289" s="16">
        <f>(100-O289)/100*(365/273)*100</f>
        <v>7.8975976789987357</v>
      </c>
      <c r="Q289" s="16">
        <f>((100-O289)/O289*(365/273))*100</f>
        <v>8.393392906741278</v>
      </c>
    </row>
    <row r="290" spans="1:17">
      <c r="A290" s="2"/>
      <c r="B290" s="2"/>
      <c r="C290" s="2"/>
      <c r="D290" s="52">
        <v>3000000000</v>
      </c>
      <c r="E290" s="52">
        <v>14193000000</v>
      </c>
      <c r="F290" s="92">
        <f>E290-D290</f>
        <v>11193000000</v>
      </c>
      <c r="G290" s="92">
        <v>3000000000</v>
      </c>
      <c r="H290" s="92">
        <v>2761343400</v>
      </c>
      <c r="I290" s="92">
        <f>G290-H290</f>
        <v>238656600</v>
      </c>
      <c r="J290" s="5">
        <f>B287+K290+1</f>
        <v>37728</v>
      </c>
      <c r="K290" s="6">
        <v>364</v>
      </c>
      <c r="L290" s="2"/>
      <c r="M290" s="2"/>
      <c r="N290" s="17">
        <v>7.22</v>
      </c>
      <c r="O290" s="16">
        <f>H290/G290*100</f>
        <v>92.044780000000003</v>
      </c>
      <c r="P290" s="16">
        <f>(100-O290)/100*(365/364)*100</f>
        <v>7.9770749999999975</v>
      </c>
      <c r="Q290" s="16">
        <f>((100-O290)/O290*(365/364))*100</f>
        <v>8.6665153635002401</v>
      </c>
    </row>
    <row r="291" spans="1:17">
      <c r="A291" s="2"/>
      <c r="B291" s="2"/>
      <c r="C291" s="2"/>
      <c r="D291" s="137">
        <f>SUM(D287:D290)</f>
        <v>9000000000</v>
      </c>
      <c r="E291" s="137">
        <f>SUM(E287:E290)</f>
        <v>37398200000</v>
      </c>
      <c r="F291" s="94">
        <f>SUM(F287:F290)</f>
        <v>28398200000</v>
      </c>
      <c r="G291" s="94"/>
      <c r="H291" s="94">
        <f>SUM(H287:H290)</f>
        <v>8536674034</v>
      </c>
      <c r="I291" s="94">
        <f>SUM(I287:I290)</f>
        <v>463125966</v>
      </c>
      <c r="J291" s="2"/>
      <c r="K291" s="2"/>
      <c r="L291" s="2"/>
      <c r="M291" s="2"/>
      <c r="N291" s="2"/>
      <c r="O291" s="2"/>
      <c r="P291" s="2"/>
      <c r="Q291" s="2"/>
    </row>
    <row r="293" spans="1:17">
      <c r="A293" s="4">
        <f>A287+1</f>
        <v>511</v>
      </c>
      <c r="B293" s="5">
        <f>B287+7</f>
        <v>37370</v>
      </c>
      <c r="C293" s="2"/>
      <c r="D293" s="52">
        <v>1500000000</v>
      </c>
      <c r="E293" s="52">
        <v>5638700000</v>
      </c>
      <c r="F293" s="92">
        <f>E293-D293</f>
        <v>4138700000</v>
      </c>
      <c r="G293" s="92">
        <v>1499900000</v>
      </c>
      <c r="H293" s="92">
        <v>1484264370</v>
      </c>
      <c r="I293" s="92">
        <f>G293-H293</f>
        <v>15635630</v>
      </c>
      <c r="J293" s="5">
        <f>B293+K293+1</f>
        <v>37462</v>
      </c>
      <c r="K293" s="6">
        <v>91</v>
      </c>
      <c r="L293" s="2"/>
      <c r="M293" s="2"/>
      <c r="N293" s="17">
        <v>3.9990000000000001</v>
      </c>
      <c r="O293" s="16">
        <f>H293/G293*100</f>
        <v>98.957555170344691</v>
      </c>
      <c r="P293" s="16">
        <f>(100-O293)/100*(365/91)*100</f>
        <v>4.1812347563097578</v>
      </c>
      <c r="Q293" s="16">
        <f>((100-O293)/O293*(365/91))*100</f>
        <v>4.2252809794181108</v>
      </c>
    </row>
    <row r="294" spans="1:17">
      <c r="A294" s="2"/>
      <c r="B294" s="2"/>
      <c r="C294" s="2"/>
      <c r="D294" s="52">
        <v>2500000000</v>
      </c>
      <c r="E294" s="52">
        <v>8643500000</v>
      </c>
      <c r="F294" s="92">
        <f>E294-D294</f>
        <v>6143500000</v>
      </c>
      <c r="G294" s="92">
        <v>2500000000</v>
      </c>
      <c r="H294" s="92">
        <v>2427970965</v>
      </c>
      <c r="I294" s="92">
        <f>G294-H294</f>
        <v>72029035</v>
      </c>
      <c r="J294" s="5">
        <f>B293+K294+1</f>
        <v>37553</v>
      </c>
      <c r="K294" s="6">
        <v>182</v>
      </c>
      <c r="L294" s="2"/>
      <c r="M294" s="2"/>
      <c r="N294" s="17">
        <v>5.4989999999999997</v>
      </c>
      <c r="O294" s="16">
        <f>H294/G294*100</f>
        <v>97.118838600000004</v>
      </c>
      <c r="P294" s="16">
        <f>(100-O294)/100*(365/182)*100</f>
        <v>5.7781533571428501</v>
      </c>
      <c r="Q294" s="16">
        <f>((100-O294)/O294*(365/182))*100</f>
        <v>5.9495700735684558</v>
      </c>
    </row>
    <row r="295" spans="1:17">
      <c r="A295" s="2"/>
      <c r="B295" s="2"/>
      <c r="C295" s="2"/>
      <c r="D295" s="52">
        <v>3000000000</v>
      </c>
      <c r="E295" s="52">
        <v>12230000000</v>
      </c>
      <c r="F295" s="92">
        <f>E295-D295</f>
        <v>9230000000</v>
      </c>
      <c r="G295" s="92">
        <v>3000000000</v>
      </c>
      <c r="H295" s="92">
        <v>2831268900</v>
      </c>
      <c r="I295" s="92">
        <f>G295-H295</f>
        <v>168731100</v>
      </c>
      <c r="J295" s="5">
        <f>B293+K295+1</f>
        <v>37644</v>
      </c>
      <c r="K295" s="6">
        <v>273</v>
      </c>
      <c r="L295" s="2"/>
      <c r="M295" s="2"/>
      <c r="N295" s="17">
        <v>7.0010000000000003</v>
      </c>
      <c r="O295" s="16">
        <f>H295/G295*100</f>
        <v>94.375630000000001</v>
      </c>
      <c r="P295" s="16">
        <f>(100-O295)/100*(365/273)*100</f>
        <v>7.5197620879120848</v>
      </c>
      <c r="Q295" s="16">
        <f>((100-O295)/O295*(365/273))*100</f>
        <v>7.9679066385168351</v>
      </c>
    </row>
    <row r="296" spans="1:17">
      <c r="A296" s="2"/>
      <c r="B296" s="2"/>
      <c r="C296" s="2"/>
      <c r="D296" s="52">
        <v>4000000000</v>
      </c>
      <c r="E296" s="52">
        <v>13523300000</v>
      </c>
      <c r="F296" s="92">
        <f>E296-D296</f>
        <v>9523300000</v>
      </c>
      <c r="G296" s="92">
        <v>4000000000</v>
      </c>
      <c r="H296" s="92">
        <v>3704676041</v>
      </c>
      <c r="I296" s="92">
        <f>G296-H296</f>
        <v>295323959</v>
      </c>
      <c r="J296" s="5">
        <f>B293+K296+1</f>
        <v>37735</v>
      </c>
      <c r="K296" s="6">
        <v>364</v>
      </c>
      <c r="L296" s="2"/>
      <c r="M296" s="2"/>
      <c r="N296" s="17">
        <v>7.22</v>
      </c>
      <c r="O296" s="16">
        <f>H296/G296*100</f>
        <v>92.616901025000004</v>
      </c>
      <c r="P296" s="16">
        <f>(100-O296)/100*(365/364)*100</f>
        <v>7.4033822139423044</v>
      </c>
      <c r="Q296" s="16">
        <f>((100-O296)/O296*(365/364))*100</f>
        <v>7.9935542347113451</v>
      </c>
    </row>
    <row r="297" spans="1:17">
      <c r="A297" s="2"/>
      <c r="B297" s="2"/>
      <c r="C297" s="2"/>
      <c r="D297" s="137">
        <f>SUM(D293:D296)</f>
        <v>11000000000</v>
      </c>
      <c r="E297" s="137">
        <f>SUM(E293:E296)</f>
        <v>40035500000</v>
      </c>
      <c r="F297" s="94">
        <f>SUM(F293:F296)</f>
        <v>29035500000</v>
      </c>
      <c r="G297" s="94"/>
      <c r="H297" s="94">
        <f>SUM(H293:H296)</f>
        <v>10448180276</v>
      </c>
      <c r="I297" s="94">
        <f>SUM(I293:I296)</f>
        <v>551719724</v>
      </c>
      <c r="J297" s="2"/>
      <c r="K297" s="2"/>
      <c r="L297" s="2"/>
      <c r="M297" s="2"/>
      <c r="N297" s="2"/>
      <c r="O297" s="2"/>
      <c r="P297" s="2"/>
      <c r="Q297" s="2"/>
    </row>
    <row r="299" spans="1:17">
      <c r="A299" s="2"/>
      <c r="B299" s="11" t="s">
        <v>59</v>
      </c>
      <c r="C299" s="2"/>
      <c r="D299" s="138">
        <f t="shared" ref="D299:F302" si="15">D293+D287+D281+D275</f>
        <v>6500000000</v>
      </c>
      <c r="E299" s="138">
        <f t="shared" si="15"/>
        <v>22740800000</v>
      </c>
      <c r="F299" s="32">
        <f t="shared" si="15"/>
        <v>16240800000</v>
      </c>
      <c r="G299" s="32"/>
      <c r="H299" s="32">
        <f t="shared" ref="H299:I302" si="16">H293+H287+H281+H275</f>
        <v>6423312255</v>
      </c>
      <c r="I299" s="32">
        <f t="shared" si="16"/>
        <v>76587745</v>
      </c>
      <c r="J299" s="2"/>
      <c r="K299" s="2"/>
      <c r="L299" s="12" t="s">
        <v>47</v>
      </c>
      <c r="M299" s="2"/>
      <c r="N299" s="16"/>
      <c r="O299" s="13">
        <f t="shared" ref="O299:Q302" si="17">AVERAGEA(O275,O281,O287,O293)</f>
        <v>98.830303217586163</v>
      </c>
      <c r="P299" s="13">
        <f t="shared" si="17"/>
        <v>4.6916409404510615</v>
      </c>
      <c r="Q299" s="13">
        <f t="shared" si="17"/>
        <v>4.7474771006735139</v>
      </c>
    </row>
    <row r="300" spans="1:17">
      <c r="A300" s="2"/>
      <c r="B300" s="11"/>
      <c r="C300" s="2"/>
      <c r="D300" s="138">
        <f t="shared" si="15"/>
        <v>9000000000</v>
      </c>
      <c r="E300" s="138">
        <f t="shared" si="15"/>
        <v>25739200000</v>
      </c>
      <c r="F300" s="32">
        <f t="shared" si="15"/>
        <v>16739200000</v>
      </c>
      <c r="G300" s="32"/>
      <c r="H300" s="32">
        <f t="shared" si="16"/>
        <v>8725778703</v>
      </c>
      <c r="I300" s="32">
        <f t="shared" si="16"/>
        <v>274021297</v>
      </c>
      <c r="J300" s="2"/>
      <c r="K300" s="2"/>
      <c r="L300" s="12" t="s">
        <v>48</v>
      </c>
      <c r="M300" s="2"/>
      <c r="N300" s="16"/>
      <c r="O300" s="13">
        <f t="shared" si="17"/>
        <v>96.955859458300424</v>
      </c>
      <c r="P300" s="13">
        <f t="shared" si="17"/>
        <v>6.1050071303315754</v>
      </c>
      <c r="Q300" s="13">
        <f t="shared" si="17"/>
        <v>6.2970470656667148</v>
      </c>
    </row>
    <row r="301" spans="1:17">
      <c r="A301" s="2"/>
      <c r="B301" s="11"/>
      <c r="C301" s="2"/>
      <c r="D301" s="138">
        <f t="shared" si="15"/>
        <v>11000000000</v>
      </c>
      <c r="E301" s="138">
        <f t="shared" si="15"/>
        <v>36852200000</v>
      </c>
      <c r="F301" s="32">
        <f t="shared" si="15"/>
        <v>25852200000</v>
      </c>
      <c r="G301" s="32"/>
      <c r="H301" s="32">
        <f t="shared" si="16"/>
        <v>10348157457</v>
      </c>
      <c r="I301" s="32">
        <f t="shared" si="16"/>
        <v>651642543</v>
      </c>
      <c r="J301" s="2"/>
      <c r="K301" s="2"/>
      <c r="L301" s="12" t="s">
        <v>49</v>
      </c>
      <c r="M301" s="18"/>
      <c r="N301" s="13"/>
      <c r="O301" s="13">
        <f t="shared" si="17"/>
        <v>94.072751329251176</v>
      </c>
      <c r="P301" s="13">
        <f t="shared" si="17"/>
        <v>7.9247097612575939</v>
      </c>
      <c r="Q301" s="13">
        <f t="shared" si="17"/>
        <v>8.4246439928942376</v>
      </c>
    </row>
    <row r="302" spans="1:17">
      <c r="A302" s="2"/>
      <c r="B302" s="11"/>
      <c r="C302" s="2"/>
      <c r="D302" s="138">
        <f t="shared" si="15"/>
        <v>13500000000</v>
      </c>
      <c r="E302" s="138">
        <f t="shared" si="15"/>
        <v>44464800000</v>
      </c>
      <c r="F302" s="32">
        <f t="shared" si="15"/>
        <v>30964800000</v>
      </c>
      <c r="G302" s="32"/>
      <c r="H302" s="32">
        <f t="shared" si="16"/>
        <v>12394577231</v>
      </c>
      <c r="I302" s="32">
        <f t="shared" si="16"/>
        <v>1105422769</v>
      </c>
      <c r="J302" s="2"/>
      <c r="K302" s="2"/>
      <c r="L302" s="12" t="s">
        <v>50</v>
      </c>
      <c r="M302" s="18"/>
      <c r="N302" s="13"/>
      <c r="O302" s="13">
        <f t="shared" si="17"/>
        <v>91.776353244345245</v>
      </c>
      <c r="P302" s="13">
        <f t="shared" si="17"/>
        <v>8.2462391917966684</v>
      </c>
      <c r="Q302" s="13">
        <f t="shared" si="17"/>
        <v>8.9898524775091211</v>
      </c>
    </row>
    <row r="303" spans="1:17">
      <c r="A303" s="2"/>
      <c r="B303" s="11"/>
      <c r="C303" s="2"/>
      <c r="D303" s="136"/>
      <c r="E303" s="51"/>
      <c r="F303" s="31"/>
      <c r="G303" s="31"/>
      <c r="H303" s="31"/>
      <c r="I303" s="31"/>
      <c r="J303" s="2"/>
      <c r="K303" s="2"/>
      <c r="L303" s="12"/>
      <c r="M303" s="2"/>
      <c r="N303" s="16"/>
      <c r="O303" s="13"/>
      <c r="P303" s="13"/>
      <c r="Q303" s="13"/>
    </row>
    <row r="304" spans="1:17">
      <c r="A304" s="2"/>
      <c r="B304" s="11"/>
      <c r="C304" s="2"/>
      <c r="D304" s="136"/>
      <c r="E304" s="51"/>
      <c r="F304" s="31"/>
      <c r="G304" s="31"/>
      <c r="H304" s="31"/>
      <c r="I304" s="31"/>
      <c r="J304" s="2"/>
      <c r="K304" s="2"/>
      <c r="L304" s="12"/>
      <c r="M304" s="2"/>
      <c r="N304" s="16"/>
      <c r="O304" s="13"/>
      <c r="P304" s="13"/>
      <c r="Q304" s="13"/>
    </row>
    <row r="305" spans="1:17">
      <c r="A305" s="4">
        <f>A293+1</f>
        <v>512</v>
      </c>
      <c r="B305" s="5">
        <f>B293+8</f>
        <v>37378</v>
      </c>
      <c r="C305" s="2"/>
      <c r="D305" s="52">
        <v>1500000000</v>
      </c>
      <c r="E305" s="52">
        <v>2703000000</v>
      </c>
      <c r="F305" s="92">
        <f>E305-D305</f>
        <v>1203000000</v>
      </c>
      <c r="G305" s="92">
        <v>1500000000</v>
      </c>
      <c r="H305" s="92">
        <v>1484694900</v>
      </c>
      <c r="I305" s="92">
        <f>G305-H305</f>
        <v>15305100</v>
      </c>
      <c r="J305" s="5">
        <f>B305+K305+1</f>
        <v>37470</v>
      </c>
      <c r="K305" s="6">
        <v>91</v>
      </c>
      <c r="L305" s="2"/>
      <c r="M305" s="2"/>
      <c r="N305" s="17">
        <v>4.0110000000000001</v>
      </c>
      <c r="O305" s="16">
        <f>H305/G305*100</f>
        <v>98.979659999999996</v>
      </c>
      <c r="P305" s="16">
        <f>(100-O305)/100*(365/91)*100</f>
        <v>4.0925725274725453</v>
      </c>
      <c r="Q305" s="16">
        <f>((100-O305)/O305*(365/91))*100</f>
        <v>4.1347611493841727</v>
      </c>
    </row>
    <row r="306" spans="1:17">
      <c r="A306" s="2"/>
      <c r="B306" s="2"/>
      <c r="C306" s="2"/>
      <c r="D306" s="52">
        <v>2500000000</v>
      </c>
      <c r="E306" s="52">
        <v>3590800000</v>
      </c>
      <c r="F306" s="92">
        <f>E306-D306</f>
        <v>1090800000</v>
      </c>
      <c r="G306" s="92">
        <v>2500000000</v>
      </c>
      <c r="H306" s="92">
        <v>2432930956</v>
      </c>
      <c r="I306" s="92">
        <f>G306-H306</f>
        <v>67069044</v>
      </c>
      <c r="J306" s="5">
        <f>B305+K306+1</f>
        <v>37561</v>
      </c>
      <c r="K306" s="6">
        <v>182</v>
      </c>
      <c r="L306" s="2"/>
      <c r="M306" s="2"/>
      <c r="N306" s="17">
        <v>5.2439999999999998</v>
      </c>
      <c r="O306" s="16">
        <f>H306/G306*100</f>
        <v>97.317238240000009</v>
      </c>
      <c r="P306" s="16">
        <f>(100-O306)/100*(365/182)*100</f>
        <v>5.3802639692307519</v>
      </c>
      <c r="Q306" s="16">
        <f>((100-O306)/O306*(365/182))*100</f>
        <v>5.5285826709982793</v>
      </c>
    </row>
    <row r="307" spans="1:17">
      <c r="A307" s="2"/>
      <c r="B307" s="2"/>
      <c r="C307" s="2"/>
      <c r="D307" s="52">
        <v>4000000000</v>
      </c>
      <c r="E307" s="52">
        <v>8401700000</v>
      </c>
      <c r="F307" s="92">
        <f>E307-D307</f>
        <v>4401700000</v>
      </c>
      <c r="G307" s="92">
        <v>4000000000</v>
      </c>
      <c r="H307" s="92">
        <v>3784482319</v>
      </c>
      <c r="I307" s="92">
        <f>G307-H307</f>
        <v>215517681</v>
      </c>
      <c r="J307" s="5">
        <f>B305+K307+1</f>
        <v>37652</v>
      </c>
      <c r="K307" s="6">
        <v>273</v>
      </c>
      <c r="L307" s="2"/>
      <c r="M307" s="2"/>
      <c r="N307" s="17">
        <v>6.6619999999999999</v>
      </c>
      <c r="O307" s="16">
        <f>H307/G307*100</f>
        <v>94.612057974999999</v>
      </c>
      <c r="P307" s="16">
        <f>(100-O307)/100*(365/273)*100</f>
        <v>7.2036587513736272</v>
      </c>
      <c r="Q307" s="16">
        <f>((100-O307)/O307*(365/273))*100</f>
        <v>7.6138907720167124</v>
      </c>
    </row>
    <row r="308" spans="1:17">
      <c r="A308" s="2"/>
      <c r="B308" s="2"/>
      <c r="C308" s="2"/>
      <c r="D308" s="52">
        <v>6000000000</v>
      </c>
      <c r="E308" s="52">
        <v>12186600000</v>
      </c>
      <c r="F308" s="92">
        <f>E308-D308</f>
        <v>6186600000</v>
      </c>
      <c r="G308" s="92">
        <v>6000000000</v>
      </c>
      <c r="H308" s="92">
        <v>5564075810</v>
      </c>
      <c r="I308" s="92">
        <f>G308-H308</f>
        <v>435924190</v>
      </c>
      <c r="J308" s="5">
        <f>B305+K308+1</f>
        <v>37743</v>
      </c>
      <c r="K308" s="6">
        <v>364</v>
      </c>
      <c r="L308" s="2"/>
      <c r="M308" s="2"/>
      <c r="N308" s="17">
        <v>7</v>
      </c>
      <c r="O308" s="16">
        <f>H308/G308*100</f>
        <v>92.734596833333342</v>
      </c>
      <c r="P308" s="16">
        <f>(100-O308)/100*(365/364)*100</f>
        <v>7.2853630654761821</v>
      </c>
      <c r="Q308" s="16">
        <f>((100-O308)/O308*(365/364))*100</f>
        <v>7.8561435691252903</v>
      </c>
    </row>
    <row r="309" spans="1:17">
      <c r="A309" s="2"/>
      <c r="B309" s="2"/>
      <c r="C309" s="2"/>
      <c r="D309" s="137">
        <f t="shared" ref="D309:I309" si="18">SUM(D305:D308)</f>
        <v>14000000000</v>
      </c>
      <c r="E309" s="137">
        <f t="shared" si="18"/>
        <v>26882100000</v>
      </c>
      <c r="F309" s="94">
        <f t="shared" si="18"/>
        <v>12882100000</v>
      </c>
      <c r="G309" s="94">
        <f t="shared" si="18"/>
        <v>14000000000</v>
      </c>
      <c r="H309" s="94">
        <f t="shared" si="18"/>
        <v>13266183985</v>
      </c>
      <c r="I309" s="94">
        <f t="shared" si="18"/>
        <v>733816015</v>
      </c>
      <c r="J309" s="2"/>
      <c r="K309" s="2"/>
      <c r="L309" s="2"/>
      <c r="M309" s="2"/>
      <c r="N309" s="2"/>
      <c r="O309" s="2"/>
      <c r="P309" s="2"/>
      <c r="Q309" s="2"/>
    </row>
    <row r="311" spans="1:17">
      <c r="A311" s="4">
        <f>A305+1</f>
        <v>513</v>
      </c>
      <c r="B311" s="5">
        <f>B305+6</f>
        <v>37384</v>
      </c>
      <c r="C311" s="2"/>
      <c r="D311" s="52">
        <v>1500000000</v>
      </c>
      <c r="E311" s="52">
        <v>6614600000</v>
      </c>
      <c r="F311" s="92">
        <f>E311-D311</f>
        <v>5114600000</v>
      </c>
      <c r="G311" s="92">
        <v>1500000000</v>
      </c>
      <c r="H311" s="92">
        <v>1485140406</v>
      </c>
      <c r="I311" s="92">
        <f>G311-H311</f>
        <v>14859594</v>
      </c>
      <c r="J311" s="5">
        <f>B311+K311+1</f>
        <v>37476</v>
      </c>
      <c r="K311" s="6">
        <v>91</v>
      </c>
      <c r="L311" s="2"/>
      <c r="M311" s="2"/>
      <c r="N311" s="17">
        <v>3.9630000000000001</v>
      </c>
      <c r="O311" s="16">
        <f>H311/G311*100</f>
        <v>99.009360400000006</v>
      </c>
      <c r="P311" s="16">
        <f>(100-O311)/100*(365/91)*100</f>
        <v>3.9734445494505271</v>
      </c>
      <c r="Q311" s="16">
        <f>((100-O311)/O311*(365/91))*100</f>
        <v>4.0132009068614556</v>
      </c>
    </row>
    <row r="312" spans="1:17">
      <c r="A312" s="2"/>
      <c r="B312" s="2"/>
      <c r="C312" s="2"/>
      <c r="D312" s="52">
        <v>3000000000</v>
      </c>
      <c r="E312" s="52">
        <v>6498100000</v>
      </c>
      <c r="F312" s="92">
        <f>E312-D312</f>
        <v>3498100000</v>
      </c>
      <c r="G312" s="92">
        <v>3000000000</v>
      </c>
      <c r="H312" s="92">
        <v>2924192251</v>
      </c>
      <c r="I312" s="92">
        <f>G312-H312</f>
        <v>75807749</v>
      </c>
      <c r="J312" s="5">
        <f>B311+K312+1</f>
        <v>37567</v>
      </c>
      <c r="K312" s="6">
        <v>182</v>
      </c>
      <c r="L312" s="2"/>
      <c r="M312" s="2"/>
      <c r="N312" s="17">
        <v>4.9779999999999998</v>
      </c>
      <c r="O312" s="16">
        <f>H312/G312*100</f>
        <v>97.47307503333333</v>
      </c>
      <c r="P312" s="16">
        <f>(100-O312)/100*(365/182)*100</f>
        <v>5.0677341364468917</v>
      </c>
      <c r="Q312" s="16">
        <f>((100-O312)/O312*(365/182))*100</f>
        <v>5.1991117903214352</v>
      </c>
    </row>
    <row r="313" spans="1:17">
      <c r="A313" s="2"/>
      <c r="B313" s="2"/>
      <c r="C313" s="2"/>
      <c r="D313" s="52">
        <v>5000000000</v>
      </c>
      <c r="E313" s="52">
        <v>11622100000</v>
      </c>
      <c r="F313" s="92">
        <f>E313-D313</f>
        <v>6622100000</v>
      </c>
      <c r="G313" s="92">
        <v>5000000000</v>
      </c>
      <c r="H313" s="92">
        <v>4734247830</v>
      </c>
      <c r="I313" s="92">
        <f>G313-H313</f>
        <v>265752170</v>
      </c>
      <c r="J313" s="5">
        <f>B311+K313+1</f>
        <v>37658</v>
      </c>
      <c r="K313" s="6">
        <v>273</v>
      </c>
      <c r="L313" s="2"/>
      <c r="M313" s="2"/>
      <c r="N313" s="17">
        <v>6.5</v>
      </c>
      <c r="O313" s="16">
        <f>H313/G313*100</f>
        <v>94.684956600000007</v>
      </c>
      <c r="P313" s="16">
        <f>(100-O313)/100*(365/273)*100</f>
        <v>7.1061935567765477</v>
      </c>
      <c r="Q313" s="16">
        <f>((100-O313)/O313*(365/273))*100</f>
        <v>7.5050924792593161</v>
      </c>
    </row>
    <row r="314" spans="1:17">
      <c r="A314" s="2"/>
      <c r="B314" s="2"/>
      <c r="C314" s="2"/>
      <c r="D314" s="52">
        <v>9500000000</v>
      </c>
      <c r="E314" s="52">
        <v>19534500000</v>
      </c>
      <c r="F314" s="92">
        <f>E314-D314</f>
        <v>10034500000</v>
      </c>
      <c r="G314" s="92">
        <v>9500000000</v>
      </c>
      <c r="H314" s="92">
        <v>8797209590</v>
      </c>
      <c r="I314" s="92">
        <f>G314-H314</f>
        <v>702790410</v>
      </c>
      <c r="J314" s="5">
        <f>B311+K314+1</f>
        <v>37749</v>
      </c>
      <c r="K314" s="6">
        <v>364</v>
      </c>
      <c r="L314" s="2"/>
      <c r="M314" s="2"/>
      <c r="N314" s="17">
        <v>6.2670000000000003</v>
      </c>
      <c r="O314" s="16">
        <f>H314/G314*100</f>
        <v>92.602206210526319</v>
      </c>
      <c r="P314" s="16">
        <f>(100-O314)/100*(365/364)*100</f>
        <v>7.4181173987854221</v>
      </c>
      <c r="Q314" s="16">
        <f>((100-O314)/O314*(365/364))*100</f>
        <v>8.010735059508967</v>
      </c>
    </row>
    <row r="315" spans="1:17">
      <c r="A315" s="2"/>
      <c r="B315" s="2"/>
      <c r="C315" s="2"/>
      <c r="D315" s="137">
        <f t="shared" ref="D315:I315" si="19">SUM(D311:D314)</f>
        <v>19000000000</v>
      </c>
      <c r="E315" s="137">
        <f t="shared" si="19"/>
        <v>44269300000</v>
      </c>
      <c r="F315" s="94">
        <f t="shared" si="19"/>
        <v>25269300000</v>
      </c>
      <c r="G315" s="94">
        <f t="shared" si="19"/>
        <v>19000000000</v>
      </c>
      <c r="H315" s="94">
        <f t="shared" si="19"/>
        <v>17940790077</v>
      </c>
      <c r="I315" s="94">
        <f t="shared" si="19"/>
        <v>1059209923</v>
      </c>
      <c r="J315" s="2"/>
      <c r="K315" s="2"/>
      <c r="L315" s="2"/>
      <c r="M315" s="2"/>
      <c r="N315" s="2"/>
      <c r="O315" s="2"/>
      <c r="P315" s="2"/>
      <c r="Q315" s="2"/>
    </row>
    <row r="317" spans="1:17">
      <c r="A317" s="4">
        <f>A311+1</f>
        <v>514</v>
      </c>
      <c r="B317" s="5">
        <f>B311+7</f>
        <v>37391</v>
      </c>
      <c r="C317" s="2"/>
      <c r="D317" s="52">
        <v>2000000000</v>
      </c>
      <c r="E317" s="52">
        <v>6479200000</v>
      </c>
      <c r="F317" s="92">
        <f>E317-D317</f>
        <v>4479200000</v>
      </c>
      <c r="G317" s="92">
        <v>1999900000</v>
      </c>
      <c r="H317" s="92">
        <v>1980139690</v>
      </c>
      <c r="I317" s="92">
        <f>G317-H317</f>
        <v>19760310</v>
      </c>
      <c r="J317" s="5">
        <f>B317+K317+1</f>
        <v>37483</v>
      </c>
      <c r="K317" s="6">
        <v>91</v>
      </c>
      <c r="L317" s="2"/>
      <c r="M317" s="2"/>
      <c r="N317" s="17">
        <v>3.923</v>
      </c>
      <c r="O317" s="16">
        <f>H317/G317*100</f>
        <v>99.011935096754826</v>
      </c>
      <c r="P317" s="16">
        <f>(100-O317)/100*(365/91)*100</f>
        <v>3.9631174690603141</v>
      </c>
      <c r="Q317" s="16">
        <f>((100-O317)/O317*(365/91))*100</f>
        <v>4.0026664110620018</v>
      </c>
    </row>
    <row r="318" spans="1:17">
      <c r="A318" s="2"/>
      <c r="B318" s="2"/>
      <c r="C318" s="2"/>
      <c r="D318" s="52">
        <v>4000000000</v>
      </c>
      <c r="E318" s="52">
        <v>7604900000</v>
      </c>
      <c r="F318" s="92">
        <f>E318-D318</f>
        <v>3604900000</v>
      </c>
      <c r="G318" s="92">
        <v>4000000000</v>
      </c>
      <c r="H318" s="92">
        <v>3893379711</v>
      </c>
      <c r="I318" s="92">
        <f>G318-H318</f>
        <v>106620289</v>
      </c>
      <c r="J318" s="5">
        <f>B317+K318+1</f>
        <v>37574</v>
      </c>
      <c r="K318" s="6">
        <v>182</v>
      </c>
      <c r="L318" s="2"/>
      <c r="M318" s="2"/>
      <c r="N318" s="17">
        <v>4.9779999999999998</v>
      </c>
      <c r="O318" s="16">
        <f>H318/G318*100</f>
        <v>97.334492775000001</v>
      </c>
      <c r="P318" s="16">
        <f>(100-O318)/100*(365/182)*100</f>
        <v>5.3456600940934038</v>
      </c>
      <c r="Q318" s="16">
        <f>((100-O318)/O318*(365/182))*100</f>
        <v>5.4920511133196319</v>
      </c>
    </row>
    <row r="319" spans="1:17">
      <c r="A319" s="2"/>
      <c r="B319" s="2"/>
      <c r="C319" s="2"/>
      <c r="D319" s="52">
        <v>6000000000</v>
      </c>
      <c r="E319" s="52">
        <v>17233900000</v>
      </c>
      <c r="F319" s="92">
        <f>E319-D319</f>
        <v>11233900000</v>
      </c>
      <c r="G319" s="92">
        <v>6000000000</v>
      </c>
      <c r="H319" s="92">
        <v>5681541098</v>
      </c>
      <c r="I319" s="92">
        <f>G319-H319</f>
        <v>318458902</v>
      </c>
      <c r="J319" s="5">
        <f>B317+K319+1</f>
        <v>37665</v>
      </c>
      <c r="K319" s="6">
        <v>273</v>
      </c>
      <c r="L319" s="2"/>
      <c r="M319" s="2"/>
      <c r="N319" s="17">
        <v>6.5990000000000002</v>
      </c>
      <c r="O319" s="16">
        <f>H319/G319*100</f>
        <v>94.692351633333345</v>
      </c>
      <c r="P319" s="16">
        <f>(100-O319)/100*(365/273)*100</f>
        <v>7.096306424297909</v>
      </c>
      <c r="Q319" s="16">
        <f>((100-O319)/O319*(365/273))*100</f>
        <v>7.4940650452701245</v>
      </c>
    </row>
    <row r="320" spans="1:17">
      <c r="A320" s="2"/>
      <c r="B320" s="2"/>
      <c r="C320" s="2"/>
      <c r="D320" s="52">
        <v>10000000000</v>
      </c>
      <c r="E320" s="52">
        <v>19534500000</v>
      </c>
      <c r="F320" s="92">
        <f>E320-D320</f>
        <v>9534500000</v>
      </c>
      <c r="G320" s="92">
        <v>9999900000</v>
      </c>
      <c r="H320" s="92">
        <v>9254771040</v>
      </c>
      <c r="I320" s="92">
        <f>G320-H320</f>
        <v>745128960</v>
      </c>
      <c r="J320" s="5">
        <f>B317+K320+1</f>
        <v>37756</v>
      </c>
      <c r="K320" s="6">
        <v>364</v>
      </c>
      <c r="L320" s="2"/>
      <c r="M320" s="2"/>
      <c r="N320" s="17">
        <v>6.2670000000000003</v>
      </c>
      <c r="O320" s="16">
        <f>H320/G320*100</f>
        <v>92.548635886358866</v>
      </c>
      <c r="P320" s="16">
        <f>(100-O320)/100*(365/364)*100</f>
        <v>7.4718348941731145</v>
      </c>
      <c r="Q320" s="16">
        <f>((100-O320)/O320*(365/364))*100</f>
        <v>8.0734143973205974</v>
      </c>
    </row>
    <row r="321" spans="1:17">
      <c r="A321" s="2"/>
      <c r="B321" s="2"/>
      <c r="C321" s="2"/>
      <c r="D321" s="137">
        <f t="shared" ref="D321:I321" si="20">SUM(D317:D320)</f>
        <v>22000000000</v>
      </c>
      <c r="E321" s="137">
        <f t="shared" si="20"/>
        <v>50852500000</v>
      </c>
      <c r="F321" s="94">
        <f t="shared" si="20"/>
        <v>28852500000</v>
      </c>
      <c r="G321" s="94">
        <f t="shared" si="20"/>
        <v>21999800000</v>
      </c>
      <c r="H321" s="94">
        <f t="shared" si="20"/>
        <v>20809831539</v>
      </c>
      <c r="I321" s="94">
        <f t="shared" si="20"/>
        <v>1189968461</v>
      </c>
      <c r="J321" s="2"/>
      <c r="K321" s="2"/>
      <c r="L321" s="2"/>
      <c r="M321" s="2"/>
      <c r="N321" s="2"/>
      <c r="O321" s="2"/>
      <c r="P321" s="2"/>
      <c r="Q321" s="2"/>
    </row>
    <row r="323" spans="1:17">
      <c r="A323" s="4">
        <f>A317+1</f>
        <v>515</v>
      </c>
      <c r="B323" s="5">
        <f>B317+7</f>
        <v>37398</v>
      </c>
      <c r="C323" s="2"/>
      <c r="D323" s="52">
        <v>3000000000</v>
      </c>
      <c r="E323" s="52">
        <v>7232500000</v>
      </c>
      <c r="F323" s="92">
        <f>E323-D323</f>
        <v>4232500000</v>
      </c>
      <c r="G323" s="92">
        <v>3000000000</v>
      </c>
      <c r="H323" s="92">
        <v>2969563450</v>
      </c>
      <c r="I323" s="92">
        <f>G323-H323</f>
        <v>30436550</v>
      </c>
      <c r="J323" s="5">
        <f>B323+K323+1</f>
        <v>37490</v>
      </c>
      <c r="K323" s="6">
        <v>91</v>
      </c>
      <c r="L323" s="2"/>
      <c r="M323" s="2"/>
      <c r="N323" s="17">
        <v>3.9750000000000001</v>
      </c>
      <c r="O323" s="16">
        <f>H323/G323*100</f>
        <v>98.985448333333338</v>
      </c>
      <c r="P323" s="16">
        <f>(100-O323)/100*(365/91)*100</f>
        <v>4.0693555860805679</v>
      </c>
      <c r="Q323" s="16">
        <f>((100-O323)/O323*(365/91))*100</f>
        <v>4.1110644590677818</v>
      </c>
    </row>
    <row r="324" spans="1:17">
      <c r="A324" s="2"/>
      <c r="B324" s="2"/>
      <c r="C324" s="2"/>
      <c r="D324" s="52">
        <v>5000000000</v>
      </c>
      <c r="E324" s="52">
        <v>6753000000</v>
      </c>
      <c r="F324" s="92">
        <f>E324-D324</f>
        <v>1753000000</v>
      </c>
      <c r="G324" s="92">
        <v>5000000000</v>
      </c>
      <c r="H324" s="92">
        <v>4859110510</v>
      </c>
      <c r="I324" s="92">
        <f>G324-H324</f>
        <v>140889490</v>
      </c>
      <c r="J324" s="5">
        <f>B323+K324+1</f>
        <v>37581</v>
      </c>
      <c r="K324" s="6">
        <v>182</v>
      </c>
      <c r="L324" s="2"/>
      <c r="M324" s="2"/>
      <c r="N324" s="17">
        <v>5.2640000000000002</v>
      </c>
      <c r="O324" s="16">
        <f>H324/G324*100</f>
        <v>97.1822102</v>
      </c>
      <c r="P324" s="16">
        <f>(100-O324)/100*(365/182)*100</f>
        <v>5.6510619615384616</v>
      </c>
      <c r="Q324" s="16">
        <f>((100-O324)/O324*(365/182))*100</f>
        <v>5.8149140155473242</v>
      </c>
    </row>
    <row r="325" spans="1:17">
      <c r="A325" s="2"/>
      <c r="B325" s="2"/>
      <c r="C325" s="2"/>
      <c r="D325" s="52">
        <v>7000000000</v>
      </c>
      <c r="E325" s="52">
        <v>14977000000</v>
      </c>
      <c r="F325" s="92">
        <f>E325-D325</f>
        <v>7977000000</v>
      </c>
      <c r="G325" s="92">
        <v>7000000000</v>
      </c>
      <c r="H325" s="92">
        <v>6611735350</v>
      </c>
      <c r="I325" s="92">
        <f>G325-H325</f>
        <v>388264650</v>
      </c>
      <c r="J325" s="5">
        <f>B323+K325+1</f>
        <v>37672</v>
      </c>
      <c r="K325" s="6">
        <v>273</v>
      </c>
      <c r="L325" s="2"/>
      <c r="M325" s="2"/>
      <c r="N325" s="17">
        <v>7.2510000000000003</v>
      </c>
      <c r="O325" s="16">
        <f>H325/G325*100</f>
        <v>94.453362142857145</v>
      </c>
      <c r="P325" s="16">
        <f>(100-O325)/100*(365/273)*100</f>
        <v>7.4158344976452089</v>
      </c>
      <c r="Q325" s="16">
        <f>((100-O325)/O325*(365/273))*100</f>
        <v>7.8513187137044822</v>
      </c>
    </row>
    <row r="326" spans="1:17">
      <c r="A326" s="2"/>
      <c r="B326" s="2"/>
      <c r="C326" s="2"/>
      <c r="D326" s="52">
        <v>12000000000</v>
      </c>
      <c r="E326" s="52">
        <v>22817000000</v>
      </c>
      <c r="F326" s="92">
        <f>E326-D326</f>
        <v>10817000000</v>
      </c>
      <c r="G326" s="92">
        <v>12000000000</v>
      </c>
      <c r="H326" s="92">
        <v>11044651090</v>
      </c>
      <c r="I326" s="92">
        <f>G326-H326</f>
        <v>955348910</v>
      </c>
      <c r="J326" s="5">
        <f>B323+K326+1</f>
        <v>37763</v>
      </c>
      <c r="K326" s="6">
        <v>364</v>
      </c>
      <c r="L326" s="2"/>
      <c r="M326" s="2"/>
      <c r="N326" s="17">
        <v>7.4</v>
      </c>
      <c r="O326" s="16">
        <f>H326/G326*100</f>
        <v>92.038759083333332</v>
      </c>
      <c r="P326" s="16">
        <f>(100-O326)/100*(365/364)*100</f>
        <v>7.9831124576465209</v>
      </c>
      <c r="Q326" s="16">
        <f>((100-O326)/O326*(365/364))*100</f>
        <v>8.6736419929548223</v>
      </c>
    </row>
    <row r="327" spans="1:17">
      <c r="A327" s="2"/>
      <c r="B327" s="2"/>
      <c r="C327" s="2"/>
      <c r="D327" s="137">
        <f t="shared" ref="D327:I327" si="21">SUM(D323:D326)</f>
        <v>27000000000</v>
      </c>
      <c r="E327" s="137">
        <f t="shared" si="21"/>
        <v>51779500000</v>
      </c>
      <c r="F327" s="94">
        <f t="shared" si="21"/>
        <v>24779500000</v>
      </c>
      <c r="G327" s="94">
        <f t="shared" si="21"/>
        <v>27000000000</v>
      </c>
      <c r="H327" s="94">
        <f t="shared" si="21"/>
        <v>25485060400</v>
      </c>
      <c r="I327" s="94">
        <f t="shared" si="21"/>
        <v>1514939600</v>
      </c>
      <c r="J327" s="2"/>
      <c r="K327" s="2"/>
      <c r="L327" s="2"/>
      <c r="M327" s="2"/>
      <c r="N327" s="2"/>
      <c r="O327" s="2"/>
      <c r="P327" s="2"/>
      <c r="Q327" s="2"/>
    </row>
    <row r="330" spans="1:17">
      <c r="A330" s="4">
        <f>A323+1</f>
        <v>516</v>
      </c>
      <c r="B330" s="5">
        <f>B323+7</f>
        <v>37405</v>
      </c>
      <c r="C330" s="2"/>
      <c r="D330" s="52">
        <v>4000000000</v>
      </c>
      <c r="E330" s="52">
        <v>10780900000</v>
      </c>
      <c r="F330" s="92">
        <f>E330-D330</f>
        <v>6780900000</v>
      </c>
      <c r="G330" s="92">
        <v>4000000000</v>
      </c>
      <c r="H330" s="92">
        <v>3956446402</v>
      </c>
      <c r="I330" s="92">
        <f>G330-H330</f>
        <v>43553598</v>
      </c>
      <c r="J330" s="5">
        <f>B330+K330+1</f>
        <v>37497</v>
      </c>
      <c r="K330" s="6">
        <v>91</v>
      </c>
      <c r="L330" s="2"/>
      <c r="M330" s="2"/>
      <c r="N330" s="17">
        <v>3.9630000000000001</v>
      </c>
      <c r="O330" s="16">
        <f>H330/G330*100</f>
        <v>98.911160050000007</v>
      </c>
      <c r="P330" s="16">
        <f>(100-O330)/100*(365/91)*100</f>
        <v>4.3673250741757981</v>
      </c>
      <c r="Q330" s="16">
        <f>((100-O330)/O330*(365/91))*100</f>
        <v>4.4154017321888617</v>
      </c>
    </row>
    <row r="331" spans="1:17">
      <c r="A331" s="2"/>
      <c r="B331" s="2"/>
      <c r="C331" s="2"/>
      <c r="D331" s="52">
        <v>5000000000</v>
      </c>
      <c r="E331" s="52">
        <v>12817000000</v>
      </c>
      <c r="F331" s="92">
        <f>E331-D331</f>
        <v>7817000000</v>
      </c>
      <c r="G331" s="92">
        <v>5000000000</v>
      </c>
      <c r="H331" s="92">
        <v>4850520210</v>
      </c>
      <c r="I331" s="92">
        <f>G331-H331</f>
        <v>149479790</v>
      </c>
      <c r="J331" s="5">
        <f>B330+K331+1</f>
        <v>37588</v>
      </c>
      <c r="K331" s="6">
        <v>182</v>
      </c>
      <c r="L331" s="2"/>
      <c r="M331" s="2"/>
      <c r="N331" s="17">
        <v>5.4989999999999997</v>
      </c>
      <c r="O331" s="16">
        <f>H331/G331*100</f>
        <v>97.010404199999996</v>
      </c>
      <c r="P331" s="16">
        <f>(100-O331)/100*(365/182)*100</f>
        <v>5.9956179505494571</v>
      </c>
      <c r="Q331" s="16">
        <f>((100-O331)/O331*(365/182))*100</f>
        <v>6.1803865265716089</v>
      </c>
    </row>
    <row r="332" spans="1:17">
      <c r="A332" s="2"/>
      <c r="B332" s="2"/>
      <c r="C332" s="2"/>
      <c r="D332" s="52">
        <v>8000000000</v>
      </c>
      <c r="E332" s="52">
        <v>19149700000</v>
      </c>
      <c r="F332" s="92">
        <f>E332-D332</f>
        <v>11149700000</v>
      </c>
      <c r="G332" s="92">
        <v>7999900000</v>
      </c>
      <c r="H332" s="92">
        <v>7544200725</v>
      </c>
      <c r="I332" s="92">
        <f>G332-H332</f>
        <v>455699275</v>
      </c>
      <c r="J332" s="5">
        <f>B330+K332+1</f>
        <v>37679</v>
      </c>
      <c r="K332" s="6">
        <v>273</v>
      </c>
      <c r="L332" s="2"/>
      <c r="M332" s="2"/>
      <c r="N332" s="17">
        <v>7.2510000000000003</v>
      </c>
      <c r="O332" s="16">
        <f>H332/G332*100</f>
        <v>94.303687858598224</v>
      </c>
      <c r="P332" s="16">
        <f>(100-O332)/100*(365/273)*100</f>
        <v>7.6159484674419353</v>
      </c>
      <c r="Q332" s="16">
        <f>((100-O332)/O332*(365/273))*100</f>
        <v>8.0759815871268117</v>
      </c>
    </row>
    <row r="333" spans="1:17">
      <c r="A333" s="2"/>
      <c r="B333" s="2"/>
      <c r="C333" s="2"/>
      <c r="D333" s="52">
        <v>13000000000</v>
      </c>
      <c r="E333" s="52">
        <v>29859000000</v>
      </c>
      <c r="F333" s="92">
        <f>E333-D333</f>
        <v>16859000000</v>
      </c>
      <c r="G333" s="92">
        <v>13000000000</v>
      </c>
      <c r="H333" s="92">
        <v>11960876778</v>
      </c>
      <c r="I333" s="92">
        <f>G333-H333</f>
        <v>1039123222</v>
      </c>
      <c r="J333" s="5">
        <f>B330+K333+1</f>
        <v>37770</v>
      </c>
      <c r="K333" s="6">
        <v>364</v>
      </c>
      <c r="L333" s="2"/>
      <c r="M333" s="2"/>
      <c r="N333" s="17">
        <v>7.41</v>
      </c>
      <c r="O333" s="16">
        <f>H333/G333*100</f>
        <v>92.006744446153846</v>
      </c>
      <c r="P333" s="16">
        <f>(100-O333)/100*(365/364)*100</f>
        <v>8.0152150471259507</v>
      </c>
      <c r="Q333" s="16">
        <f>((100-O333)/O333*(365/364))*100</f>
        <v>8.7115516317575903</v>
      </c>
    </row>
    <row r="334" spans="1:17">
      <c r="A334" s="2"/>
      <c r="B334" s="2"/>
      <c r="C334" s="2"/>
      <c r="D334" s="137">
        <f t="shared" ref="D334:I334" si="22">SUM(D330:D333)</f>
        <v>30000000000</v>
      </c>
      <c r="E334" s="137">
        <f t="shared" si="22"/>
        <v>72606600000</v>
      </c>
      <c r="F334" s="94">
        <f t="shared" si="22"/>
        <v>42606600000</v>
      </c>
      <c r="G334" s="94">
        <f t="shared" si="22"/>
        <v>29999900000</v>
      </c>
      <c r="H334" s="94">
        <f t="shared" si="22"/>
        <v>28312044115</v>
      </c>
      <c r="I334" s="94">
        <f t="shared" si="22"/>
        <v>1687855885</v>
      </c>
      <c r="J334" s="2"/>
      <c r="K334" s="2"/>
      <c r="L334" s="2"/>
      <c r="M334" s="2"/>
      <c r="N334" s="2"/>
      <c r="O334" s="2"/>
      <c r="P334" s="2"/>
      <c r="Q334" s="2"/>
    </row>
    <row r="335" spans="1:17">
      <c r="A335" s="2"/>
      <c r="B335" s="2"/>
      <c r="C335" s="2"/>
      <c r="D335" s="137"/>
      <c r="E335" s="137"/>
      <c r="F335" s="94"/>
      <c r="G335" s="94"/>
      <c r="H335" s="94"/>
      <c r="I335" s="94"/>
      <c r="J335" s="2"/>
      <c r="K335" s="2"/>
      <c r="L335" s="2"/>
      <c r="M335" s="2"/>
      <c r="N335" s="2"/>
      <c r="O335" s="2"/>
      <c r="P335" s="2"/>
      <c r="Q335" s="2"/>
    </row>
    <row r="336" spans="1:17">
      <c r="A336" s="2"/>
      <c r="B336" s="49" t="s">
        <v>60</v>
      </c>
      <c r="C336" s="2"/>
      <c r="D336" s="137"/>
      <c r="E336" s="137"/>
      <c r="F336" s="94"/>
      <c r="G336" s="94">
        <f>+G330+G323+G317+G311+G305</f>
        <v>11999900000</v>
      </c>
      <c r="H336" s="94"/>
      <c r="I336" s="93" t="s">
        <v>47</v>
      </c>
      <c r="J336" s="2"/>
      <c r="K336" s="2"/>
      <c r="L336" s="12" t="s">
        <v>47</v>
      </c>
      <c r="M336" s="2"/>
      <c r="N336" s="16"/>
      <c r="O336" s="13">
        <f t="shared" ref="O336:Q339" si="23">AVERAGEA(O305,O311,O317,O323)</f>
        <v>98.996600957522048</v>
      </c>
      <c r="P336" s="13">
        <f t="shared" si="23"/>
        <v>4.0246225330159886</v>
      </c>
      <c r="Q336" s="13">
        <f t="shared" si="23"/>
        <v>4.0654232315938525</v>
      </c>
    </row>
    <row r="337" spans="1:17">
      <c r="A337" s="2"/>
      <c r="B337" s="2"/>
      <c r="C337" s="2"/>
      <c r="D337" s="137"/>
      <c r="E337" s="137"/>
      <c r="F337" s="94"/>
      <c r="G337" s="94">
        <f>+G331+G324+G318+G312+G306</f>
        <v>19500000000</v>
      </c>
      <c r="H337" s="94"/>
      <c r="I337" s="93" t="s">
        <v>48</v>
      </c>
      <c r="J337" s="2"/>
      <c r="K337" s="2"/>
      <c r="L337" s="12" t="s">
        <v>48</v>
      </c>
      <c r="M337" s="2"/>
      <c r="N337" s="16"/>
      <c r="O337" s="13">
        <f t="shared" si="23"/>
        <v>97.326754062083324</v>
      </c>
      <c r="P337" s="13">
        <f t="shared" si="23"/>
        <v>5.3611800403273779</v>
      </c>
      <c r="Q337" s="13">
        <f t="shared" si="23"/>
        <v>5.5086648975466677</v>
      </c>
    </row>
    <row r="338" spans="1:17">
      <c r="A338" s="2"/>
      <c r="B338" s="2"/>
      <c r="C338" s="2"/>
      <c r="D338" s="137"/>
      <c r="E338" s="137"/>
      <c r="F338" s="94"/>
      <c r="G338" s="94">
        <f>+G332+G325+G319+G313+G307</f>
        <v>29999900000</v>
      </c>
      <c r="H338" s="94"/>
      <c r="I338" s="93" t="s">
        <v>49</v>
      </c>
      <c r="J338" s="2"/>
      <c r="K338" s="2"/>
      <c r="L338" s="12" t="s">
        <v>49</v>
      </c>
      <c r="M338" s="18"/>
      <c r="N338" s="13"/>
      <c r="O338" s="13">
        <f t="shared" si="23"/>
        <v>94.610682087797613</v>
      </c>
      <c r="P338" s="13">
        <f t="shared" si="23"/>
        <v>7.2054983075233228</v>
      </c>
      <c r="Q338" s="13">
        <f t="shared" si="23"/>
        <v>7.6160917525626592</v>
      </c>
    </row>
    <row r="339" spans="1:17">
      <c r="A339" s="2"/>
      <c r="B339" s="2"/>
      <c r="C339" s="2"/>
      <c r="D339" s="137"/>
      <c r="E339" s="137"/>
      <c r="F339" s="94"/>
      <c r="G339" s="94">
        <f>+G333+G326+G320+G314+G308</f>
        <v>50499900000</v>
      </c>
      <c r="H339" s="94"/>
      <c r="I339" s="93" t="s">
        <v>50</v>
      </c>
      <c r="J339" s="2"/>
      <c r="K339" s="2"/>
      <c r="L339" s="12" t="s">
        <v>50</v>
      </c>
      <c r="M339" s="18"/>
      <c r="N339" s="13"/>
      <c r="O339" s="13">
        <f t="shared" si="23"/>
        <v>92.481049503387965</v>
      </c>
      <c r="P339" s="13">
        <f t="shared" si="23"/>
        <v>7.5396069540203099</v>
      </c>
      <c r="Q339" s="13">
        <f t="shared" si="23"/>
        <v>8.1534837547274197</v>
      </c>
    </row>
    <row r="340" spans="1:17">
      <c r="A340" s="2"/>
      <c r="B340" s="2"/>
      <c r="C340" s="2"/>
      <c r="D340" s="137"/>
      <c r="E340" s="137"/>
      <c r="F340" s="94"/>
      <c r="G340" s="94">
        <f>SUM(G336:G339)</f>
        <v>111999700000</v>
      </c>
      <c r="H340" s="94"/>
      <c r="I340" s="94"/>
      <c r="J340" s="2"/>
      <c r="K340" s="2"/>
      <c r="L340" s="2"/>
      <c r="M340" s="2"/>
      <c r="N340" s="2"/>
      <c r="O340" s="2"/>
      <c r="P340" s="2"/>
      <c r="Q340" s="2"/>
    </row>
    <row r="343" spans="1:17">
      <c r="A343" s="4">
        <f>A330+1</f>
        <v>517</v>
      </c>
      <c r="B343" s="5">
        <f>B330+7</f>
        <v>37412</v>
      </c>
      <c r="C343" s="2"/>
      <c r="D343" s="52">
        <v>4000000000</v>
      </c>
      <c r="E343" s="52">
        <v>4000000000</v>
      </c>
      <c r="F343" s="92">
        <f>E343-D343</f>
        <v>0</v>
      </c>
      <c r="G343" s="92">
        <v>4000000000</v>
      </c>
      <c r="H343" s="92">
        <v>3950748340</v>
      </c>
      <c r="I343" s="92">
        <f>G343-H343</f>
        <v>49251660</v>
      </c>
      <c r="J343" s="5">
        <f>B343+K343+1</f>
        <v>37504</v>
      </c>
      <c r="K343" s="6">
        <v>91</v>
      </c>
      <c r="L343" s="2"/>
      <c r="M343" s="2"/>
      <c r="N343" s="17">
        <v>4.452</v>
      </c>
      <c r="O343" s="16">
        <f>H343/G343*100</f>
        <v>98.768708500000002</v>
      </c>
      <c r="P343" s="16">
        <f>(100-O343)/100*(365/91)*100</f>
        <v>4.9386966758241657</v>
      </c>
      <c r="Q343" s="16">
        <f>((100-O343)/O343*(365/91))*100</f>
        <v>5.0002645076848058</v>
      </c>
    </row>
    <row r="344" spans="1:17">
      <c r="A344" s="2"/>
      <c r="B344" s="2"/>
      <c r="C344" s="2"/>
      <c r="D344" s="52">
        <v>5000000000</v>
      </c>
      <c r="E344" s="52">
        <v>5000000000</v>
      </c>
      <c r="F344" s="92">
        <f>E344-D344</f>
        <v>0</v>
      </c>
      <c r="G344" s="92">
        <v>5000000000</v>
      </c>
      <c r="H344" s="92">
        <v>4830664750</v>
      </c>
      <c r="I344" s="92">
        <f>G344-H344</f>
        <v>169335250</v>
      </c>
      <c r="J344" s="5">
        <f>B343+K344+1</f>
        <v>37595</v>
      </c>
      <c r="K344" s="6">
        <v>182</v>
      </c>
      <c r="L344" s="2"/>
      <c r="M344" s="2"/>
      <c r="N344" s="17">
        <v>6.1790000000000003</v>
      </c>
      <c r="O344" s="16">
        <f>H344/G344*100</f>
        <v>96.613294999999994</v>
      </c>
      <c r="P344" s="16">
        <f>(100-O344)/100*(365/182)*100</f>
        <v>6.7920182692307822</v>
      </c>
      <c r="Q344" s="16">
        <f>((100-O344)/O344*(365/182))*100</f>
        <v>7.0301072634266148</v>
      </c>
    </row>
    <row r="345" spans="1:17">
      <c r="A345" s="2"/>
      <c r="B345" s="2"/>
      <c r="C345" s="2"/>
      <c r="D345" s="52">
        <v>8000000000</v>
      </c>
      <c r="E345" s="52">
        <v>8539000000</v>
      </c>
      <c r="F345" s="92">
        <f>E345-D345</f>
        <v>539000000</v>
      </c>
      <c r="G345" s="92">
        <v>8000000000</v>
      </c>
      <c r="H345" s="92">
        <v>7500810650</v>
      </c>
      <c r="I345" s="92">
        <f>G345-H345</f>
        <v>499189350</v>
      </c>
      <c r="J345" s="5">
        <f>B343+K345+1</f>
        <v>37686</v>
      </c>
      <c r="K345" s="6">
        <v>273</v>
      </c>
      <c r="L345" s="2"/>
      <c r="M345" s="2"/>
      <c r="N345" s="17">
        <v>7.3</v>
      </c>
      <c r="O345" s="16">
        <f>H345/G345*100</f>
        <v>93.760133124999996</v>
      </c>
      <c r="P345" s="16">
        <f>(100-O345)/100*(365/273)*100</f>
        <v>8.3426791552197841</v>
      </c>
      <c r="Q345" s="16">
        <f>((100-O345)/O345*(365/273))*100</f>
        <v>8.8978960216464458</v>
      </c>
    </row>
    <row r="346" spans="1:17">
      <c r="A346" s="2"/>
      <c r="B346" s="2"/>
      <c r="C346" s="2"/>
      <c r="D346" s="52">
        <v>13000000000</v>
      </c>
      <c r="E346" s="52">
        <v>13249000000</v>
      </c>
      <c r="F346" s="92">
        <f>E346-D346</f>
        <v>249000000</v>
      </c>
      <c r="G346" s="92">
        <v>13000000000</v>
      </c>
      <c r="H346" s="92">
        <v>11818893781</v>
      </c>
      <c r="I346" s="92">
        <f>G346-H346</f>
        <v>1181106219</v>
      </c>
      <c r="J346" s="5">
        <f>B343+K346+1</f>
        <v>37777</v>
      </c>
      <c r="K346" s="6">
        <v>364</v>
      </c>
      <c r="L346" s="2"/>
      <c r="M346" s="2"/>
      <c r="N346" s="17">
        <v>7.6210000000000004</v>
      </c>
      <c r="O346" s="16">
        <f>H346/G346*100</f>
        <v>90.914567546153847</v>
      </c>
      <c r="P346" s="16">
        <f>(100-O346)/100*(365/364)*100</f>
        <v>9.1103924331149617</v>
      </c>
      <c r="Q346" s="16">
        <f>((100-O346)/O346*(365/364))*100</f>
        <v>10.020827991608675</v>
      </c>
    </row>
    <row r="347" spans="1:17">
      <c r="A347" s="2"/>
      <c r="B347" s="2"/>
      <c r="C347" s="2"/>
      <c r="D347" s="137">
        <f t="shared" ref="D347:I347" si="24">SUM(D343:D346)</f>
        <v>30000000000</v>
      </c>
      <c r="E347" s="137">
        <f t="shared" si="24"/>
        <v>30788000000</v>
      </c>
      <c r="F347" s="94">
        <f t="shared" si="24"/>
        <v>788000000</v>
      </c>
      <c r="G347" s="94">
        <f t="shared" si="24"/>
        <v>30000000000</v>
      </c>
      <c r="H347" s="94">
        <f t="shared" si="24"/>
        <v>28101117521</v>
      </c>
      <c r="I347" s="94">
        <f t="shared" si="24"/>
        <v>1898882479</v>
      </c>
      <c r="J347" s="2"/>
      <c r="K347" s="2"/>
      <c r="L347" s="2"/>
      <c r="M347" s="2"/>
      <c r="N347" s="2"/>
      <c r="O347" s="2"/>
      <c r="P347" s="2"/>
      <c r="Q347" s="2"/>
    </row>
    <row r="350" spans="1:17">
      <c r="A350" s="4">
        <f>A343+1</f>
        <v>518</v>
      </c>
      <c r="B350" s="5">
        <f>B343+7</f>
        <v>37419</v>
      </c>
      <c r="C350" s="2"/>
      <c r="D350" s="52">
        <v>4000000000</v>
      </c>
      <c r="E350" s="52">
        <v>7617200000</v>
      </c>
      <c r="F350" s="92">
        <f>E350-D350</f>
        <v>3617200000</v>
      </c>
      <c r="G350" s="92">
        <v>4000000000</v>
      </c>
      <c r="H350" s="92">
        <v>3946995500</v>
      </c>
      <c r="I350" s="92">
        <f>G350-H350</f>
        <v>53004500</v>
      </c>
      <c r="J350" s="5">
        <f>B350+K350+1</f>
        <v>37511</v>
      </c>
      <c r="K350" s="6">
        <v>91</v>
      </c>
      <c r="L350" s="2"/>
      <c r="M350" s="2"/>
      <c r="N350" s="17">
        <v>4.452</v>
      </c>
      <c r="O350" s="16">
        <f>H350/G350*100</f>
        <v>98.674887499999997</v>
      </c>
      <c r="P350" s="16">
        <f>(100-O350)/100*(365/91)*100</f>
        <v>5.3150116758241879</v>
      </c>
      <c r="Q350" s="16">
        <f>((100-O350)/O350*(365/91))*100</f>
        <v>5.3863873681378029</v>
      </c>
    </row>
    <row r="351" spans="1:17">
      <c r="A351" s="2"/>
      <c r="B351" s="2"/>
      <c r="C351" s="2"/>
      <c r="D351" s="52">
        <v>5000000000</v>
      </c>
      <c r="E351" s="52">
        <v>10780300000</v>
      </c>
      <c r="F351" s="92">
        <f>E351-D351</f>
        <v>5780300000</v>
      </c>
      <c r="G351" s="92">
        <v>5000000000</v>
      </c>
      <c r="H351" s="92">
        <v>4823990157</v>
      </c>
      <c r="I351" s="92">
        <f>G351-H351</f>
        <v>176009843</v>
      </c>
      <c r="J351" s="5">
        <f>B350+K351+1</f>
        <v>37602</v>
      </c>
      <c r="K351" s="6">
        <v>182</v>
      </c>
      <c r="L351" s="2"/>
      <c r="M351" s="2"/>
      <c r="N351" s="17">
        <v>4.5</v>
      </c>
      <c r="O351" s="16">
        <f>H351/G351*100</f>
        <v>96.479803140000001</v>
      </c>
      <c r="P351" s="16">
        <f>(100-O351)/100*(365/182)*100</f>
        <v>7.0597354609890086</v>
      </c>
      <c r="Q351" s="16">
        <f>((100-O351)/O351*(365/182))*100</f>
        <v>7.3173195127116504</v>
      </c>
    </row>
    <row r="352" spans="1:17">
      <c r="A352" s="2"/>
      <c r="B352" s="2"/>
      <c r="C352" s="2"/>
      <c r="D352" s="52">
        <v>8000000000</v>
      </c>
      <c r="E352" s="52">
        <v>16803000000</v>
      </c>
      <c r="F352" s="92">
        <f>E352-D352</f>
        <v>8803000000</v>
      </c>
      <c r="G352" s="92">
        <v>8000000000</v>
      </c>
      <c r="H352" s="92">
        <v>7461812480</v>
      </c>
      <c r="I352" s="92">
        <f>G352-H352</f>
        <v>538187520</v>
      </c>
      <c r="J352" s="5">
        <f>B350+K352+1</f>
        <v>37693</v>
      </c>
      <c r="K352" s="6">
        <v>273</v>
      </c>
      <c r="L352" s="2"/>
      <c r="M352" s="2"/>
      <c r="N352" s="17">
        <v>7.9989999999999997</v>
      </c>
      <c r="O352" s="16">
        <f>H352/G352*100</f>
        <v>93.272655999999998</v>
      </c>
      <c r="P352" s="16">
        <f>(100-O352)/100*(365/273)*100</f>
        <v>8.9944342857142878</v>
      </c>
      <c r="Q352" s="16">
        <f>((100-O352)/O352*(365/273))*100</f>
        <v>9.6431630355999385</v>
      </c>
    </row>
    <row r="353" spans="1:17">
      <c r="A353" s="2"/>
      <c r="B353" s="2"/>
      <c r="C353" s="2"/>
      <c r="D353" s="52">
        <v>13000000000</v>
      </c>
      <c r="E353" s="52">
        <v>31583600000</v>
      </c>
      <c r="F353" s="92">
        <f>E353-D353</f>
        <v>18583600000</v>
      </c>
      <c r="G353" s="92">
        <v>13000000000</v>
      </c>
      <c r="H353" s="92">
        <v>11623424596</v>
      </c>
      <c r="I353" s="92">
        <f>G353-H353</f>
        <v>1376575404</v>
      </c>
      <c r="J353" s="5">
        <f>B350+K353+1</f>
        <v>37784</v>
      </c>
      <c r="K353" s="6">
        <v>364</v>
      </c>
      <c r="L353" s="2"/>
      <c r="M353" s="2"/>
      <c r="N353" s="17">
        <v>9.0939999999999994</v>
      </c>
      <c r="O353" s="16">
        <f>H353/G353*100</f>
        <v>89.410958430769227</v>
      </c>
      <c r="P353" s="16">
        <f>(100-O353)/100*(365/364)*100</f>
        <v>10.618132342772615</v>
      </c>
      <c r="Q353" s="16">
        <f>((100-O353)/O353*(365/364))*100</f>
        <v>11.875649841058598</v>
      </c>
    </row>
    <row r="354" spans="1:17">
      <c r="A354" s="2"/>
      <c r="B354" s="2"/>
      <c r="C354" s="2"/>
      <c r="D354" s="137">
        <f t="shared" ref="D354:I354" si="25">SUM(D350:D353)</f>
        <v>30000000000</v>
      </c>
      <c r="E354" s="137">
        <f t="shared" si="25"/>
        <v>66784100000</v>
      </c>
      <c r="F354" s="94">
        <f t="shared" si="25"/>
        <v>36784100000</v>
      </c>
      <c r="G354" s="94">
        <f t="shared" si="25"/>
        <v>30000000000</v>
      </c>
      <c r="H354" s="94">
        <f t="shared" si="25"/>
        <v>27856222733</v>
      </c>
      <c r="I354" s="94">
        <f t="shared" si="25"/>
        <v>2143777267</v>
      </c>
      <c r="J354" s="2"/>
      <c r="K354" s="2"/>
      <c r="L354" s="2"/>
      <c r="M354" s="2"/>
      <c r="N354" s="2"/>
      <c r="O354" s="2"/>
      <c r="P354" s="2"/>
      <c r="Q354" s="2"/>
    </row>
    <row r="356" spans="1:17">
      <c r="A356" s="4">
        <f>A350+1</f>
        <v>519</v>
      </c>
      <c r="B356" s="5">
        <f>B350+7</f>
        <v>37426</v>
      </c>
      <c r="C356" s="2"/>
      <c r="D356" s="52">
        <v>4000000000</v>
      </c>
      <c r="E356" s="52">
        <v>7168800000</v>
      </c>
      <c r="F356" s="92">
        <f>E356-D356</f>
        <v>3168800000</v>
      </c>
      <c r="G356" s="92">
        <v>4000000000</v>
      </c>
      <c r="H356" s="92">
        <v>3946472556</v>
      </c>
      <c r="I356" s="92">
        <f>G356-H356</f>
        <v>53527444</v>
      </c>
      <c r="J356" s="5">
        <f>B356+K356+1</f>
        <v>37518</v>
      </c>
      <c r="K356" s="6">
        <v>91</v>
      </c>
      <c r="L356" s="2"/>
      <c r="M356" s="2"/>
      <c r="N356" s="17">
        <v>4.5</v>
      </c>
      <c r="O356" s="16">
        <f>H356/G356*100</f>
        <v>98.661813899999999</v>
      </c>
      <c r="P356" s="16">
        <f>(100-O356)/100*(365/91)*100</f>
        <v>5.3674497417582474</v>
      </c>
      <c r="Q356" s="16">
        <f>((100-O356)/O356*(365/91))*100</f>
        <v>5.440250416638901</v>
      </c>
    </row>
    <row r="357" spans="1:17">
      <c r="A357" s="2"/>
      <c r="B357" s="2"/>
      <c r="C357" s="2"/>
      <c r="D357" s="52">
        <v>5000000000</v>
      </c>
      <c r="E357" s="52">
        <v>9920600000</v>
      </c>
      <c r="F357" s="92">
        <f>E357-D357</f>
        <v>4920600000</v>
      </c>
      <c r="G357" s="92">
        <v>4999900000</v>
      </c>
      <c r="H357" s="92">
        <v>4834776817</v>
      </c>
      <c r="I357" s="92">
        <f>G357-H357</f>
        <v>165123183</v>
      </c>
      <c r="J357" s="5">
        <f>B356+K357+1</f>
        <v>37609</v>
      </c>
      <c r="K357" s="6">
        <v>182</v>
      </c>
      <c r="L357" s="2"/>
      <c r="M357" s="2"/>
      <c r="N357" s="17">
        <v>5.4989999999999997</v>
      </c>
      <c r="O357" s="16">
        <f>H357/G357*100</f>
        <v>96.697470289405786</v>
      </c>
      <c r="P357" s="16">
        <f>(100-O357)/100*(365/182)*100</f>
        <v>6.6232051888290568</v>
      </c>
      <c r="Q357" s="16">
        <f>((100-O357)/O357*(365/182))*100</f>
        <v>6.8494089545532777</v>
      </c>
    </row>
    <row r="358" spans="1:17">
      <c r="A358" s="2"/>
      <c r="B358" s="2"/>
      <c r="C358" s="2"/>
      <c r="D358" s="52">
        <v>8000000000</v>
      </c>
      <c r="E358" s="52">
        <v>15200000000</v>
      </c>
      <c r="F358" s="92">
        <f>E358-D358</f>
        <v>7200000000</v>
      </c>
      <c r="G358" s="92">
        <v>8000000000</v>
      </c>
      <c r="H358" s="92">
        <v>7480150500</v>
      </c>
      <c r="I358" s="92">
        <f>G358-H358</f>
        <v>519849500</v>
      </c>
      <c r="J358" s="5">
        <f>B356+K358+1</f>
        <v>37700</v>
      </c>
      <c r="K358" s="6">
        <v>273</v>
      </c>
      <c r="L358" s="2"/>
      <c r="M358" s="2"/>
      <c r="N358" s="17">
        <v>7.5010000000000003</v>
      </c>
      <c r="O358" s="16">
        <f>H358/G358*100</f>
        <v>93.501881249999997</v>
      </c>
      <c r="P358" s="16">
        <f>(100-O358)/100*(365/273)*100</f>
        <v>8.6879609661172204</v>
      </c>
      <c r="Q358" s="16">
        <f>((100-O358)/O358*(365/273))*100</f>
        <v>9.2917499091679705</v>
      </c>
    </row>
    <row r="359" spans="1:17">
      <c r="A359" s="2"/>
      <c r="B359" s="2"/>
      <c r="C359" s="2"/>
      <c r="D359" s="52">
        <v>13000000000</v>
      </c>
      <c r="E359" s="52">
        <v>26487100000</v>
      </c>
      <c r="F359" s="92">
        <f>E359-D359</f>
        <v>13487100000</v>
      </c>
      <c r="G359" s="92">
        <v>13000000000</v>
      </c>
      <c r="H359" s="92">
        <v>11626312202</v>
      </c>
      <c r="I359" s="92">
        <f>G359-H359</f>
        <v>1373687798</v>
      </c>
      <c r="J359" s="5">
        <f>B356+K359+1</f>
        <v>37791</v>
      </c>
      <c r="K359" s="6">
        <v>364</v>
      </c>
      <c r="L359" s="2"/>
      <c r="M359" s="2"/>
      <c r="N359" s="17">
        <v>9.0939999999999994</v>
      </c>
      <c r="O359" s="16">
        <f>H359/G359*100</f>
        <v>89.433170784615385</v>
      </c>
      <c r="P359" s="16">
        <f>(100-O359)/100*(365/364)*100</f>
        <v>10.595858965976332</v>
      </c>
      <c r="Q359" s="16">
        <f>((100-O359)/O359*(365/364))*100</f>
        <v>11.847795256521385</v>
      </c>
    </row>
    <row r="360" spans="1:17">
      <c r="A360" s="2"/>
      <c r="B360" s="2"/>
      <c r="C360" s="2"/>
      <c r="D360" s="137">
        <f t="shared" ref="D360:I360" si="26">SUM(D356:D359)</f>
        <v>30000000000</v>
      </c>
      <c r="E360" s="137">
        <f t="shared" si="26"/>
        <v>58776500000</v>
      </c>
      <c r="F360" s="94">
        <f t="shared" si="26"/>
        <v>28776500000</v>
      </c>
      <c r="G360" s="94">
        <f t="shared" si="26"/>
        <v>29999900000</v>
      </c>
      <c r="H360" s="94">
        <f t="shared" si="26"/>
        <v>27887712075</v>
      </c>
      <c r="I360" s="94">
        <f t="shared" si="26"/>
        <v>2112187925</v>
      </c>
      <c r="J360" s="2"/>
      <c r="K360" s="2"/>
      <c r="L360" s="2"/>
      <c r="M360" s="2"/>
      <c r="N360" s="2"/>
      <c r="O360" s="2"/>
      <c r="P360" s="2"/>
      <c r="Q360" s="2"/>
    </row>
    <row r="363" spans="1:17">
      <c r="A363" s="4">
        <f>A356+1</f>
        <v>520</v>
      </c>
      <c r="B363" s="5">
        <f>B356+7</f>
        <v>37433</v>
      </c>
      <c r="C363" s="2"/>
      <c r="D363" s="52">
        <v>3000000000</v>
      </c>
      <c r="E363" s="52">
        <v>5591800000</v>
      </c>
      <c r="F363" s="92">
        <f>E363-D363</f>
        <v>2591800000</v>
      </c>
      <c r="G363" s="92">
        <v>2999800000</v>
      </c>
      <c r="H363" s="92">
        <v>2959268939</v>
      </c>
      <c r="I363" s="92">
        <f>G363-H363</f>
        <v>40531061</v>
      </c>
      <c r="J363" s="5">
        <f>B363+K363+1</f>
        <v>37525</v>
      </c>
      <c r="K363" s="6">
        <v>91</v>
      </c>
      <c r="L363" s="2"/>
      <c r="M363" s="2"/>
      <c r="N363" s="17">
        <v>4.8129999999999997</v>
      </c>
      <c r="O363" s="16">
        <f>H363/G363*100</f>
        <v>98.648874558303888</v>
      </c>
      <c r="P363" s="16">
        <f>(100-O363)/100*(365/91)*100</f>
        <v>5.4193492991107792</v>
      </c>
      <c r="Q363" s="16">
        <f>((100-O363)/O363*(365/91))*100</f>
        <v>5.493574380220438</v>
      </c>
    </row>
    <row r="364" spans="1:17">
      <c r="A364" s="2"/>
      <c r="B364" s="2"/>
      <c r="C364" s="2"/>
      <c r="D364" s="52">
        <v>4000000000</v>
      </c>
      <c r="E364" s="52">
        <v>6730900000</v>
      </c>
      <c r="F364" s="92">
        <f>E364-D364</f>
        <v>2730900000</v>
      </c>
      <c r="G364" s="92">
        <v>4000000000</v>
      </c>
      <c r="H364" s="92">
        <v>3871236829</v>
      </c>
      <c r="I364" s="92">
        <f>G364-H364</f>
        <v>128763171</v>
      </c>
      <c r="J364" s="5">
        <f>B363+K364+1</f>
        <v>37616</v>
      </c>
      <c r="K364" s="6">
        <v>182</v>
      </c>
      <c r="L364" s="2"/>
      <c r="M364" s="2"/>
      <c r="N364" s="17">
        <v>6.016</v>
      </c>
      <c r="O364" s="16">
        <f>H364/G364*100</f>
        <v>96.780920725000001</v>
      </c>
      <c r="P364" s="16">
        <f>(100-O364)/100*(365/182)*100</f>
        <v>6.4558457987637334</v>
      </c>
      <c r="Q364" s="16">
        <f>((100-O364)/O364*(365/182))*100</f>
        <v>6.6705769591796082</v>
      </c>
    </row>
    <row r="365" spans="1:17">
      <c r="A365" s="2"/>
      <c r="B365" s="2"/>
      <c r="C365" s="2"/>
      <c r="D365" s="52">
        <v>7000000000</v>
      </c>
      <c r="E365" s="52">
        <v>12519100000</v>
      </c>
      <c r="F365" s="92">
        <f>E365-D365</f>
        <v>5519100000</v>
      </c>
      <c r="G365" s="92">
        <v>7000000000</v>
      </c>
      <c r="H365" s="92">
        <v>6551726648</v>
      </c>
      <c r="I365" s="92">
        <f>G365-H365</f>
        <v>448273352</v>
      </c>
      <c r="J365" s="5">
        <f>B363+K365+1</f>
        <v>37707</v>
      </c>
      <c r="K365" s="6">
        <v>273</v>
      </c>
      <c r="L365" s="2"/>
      <c r="M365" s="2"/>
      <c r="N365" s="17">
        <v>7.9989999999999997</v>
      </c>
      <c r="O365" s="16">
        <f>H365/G365*100</f>
        <v>93.59609497142857</v>
      </c>
      <c r="P365" s="16">
        <f>(100-O365)/100*(365/273)*100</f>
        <v>8.5619975656724243</v>
      </c>
      <c r="Q365" s="16">
        <f>((100-O365)/O365*(365/273))*100</f>
        <v>9.1478149470724031</v>
      </c>
    </row>
    <row r="366" spans="1:17">
      <c r="A366" s="2"/>
      <c r="B366" s="2"/>
      <c r="C366" s="2"/>
      <c r="D366" s="52">
        <v>12000000000</v>
      </c>
      <c r="E366" s="52">
        <v>24069700000</v>
      </c>
      <c r="F366" s="92">
        <f>E366-D366</f>
        <v>12069700000</v>
      </c>
      <c r="G366" s="92">
        <v>11999900000</v>
      </c>
      <c r="H366" s="92">
        <v>10837146478</v>
      </c>
      <c r="I366" s="92">
        <f>G366-H366</f>
        <v>1162753522</v>
      </c>
      <c r="J366" s="5">
        <f>B363+K366+1</f>
        <v>37798</v>
      </c>
      <c r="K366" s="6">
        <v>364</v>
      </c>
      <c r="L366" s="2"/>
      <c r="M366" s="2"/>
      <c r="N366" s="17">
        <v>10.728999999999999</v>
      </c>
      <c r="O366" s="16">
        <f>H366/G366*100</f>
        <v>90.31030656922141</v>
      </c>
      <c r="P366" s="16">
        <f>(100-O366)/100*(365/364)*100</f>
        <v>9.7163134676763327</v>
      </c>
      <c r="Q366" s="16">
        <f>((100-O366)/O366*(365/364))*100</f>
        <v>10.758809084795802</v>
      </c>
    </row>
    <row r="367" spans="1:17">
      <c r="A367" s="2"/>
      <c r="B367" s="2"/>
      <c r="C367" s="2"/>
      <c r="D367" s="137">
        <f t="shared" ref="D367:I367" si="27">SUM(D363:D366)</f>
        <v>26000000000</v>
      </c>
      <c r="E367" s="137">
        <f t="shared" si="27"/>
        <v>48911500000</v>
      </c>
      <c r="F367" s="94">
        <f t="shared" si="27"/>
        <v>22911500000</v>
      </c>
      <c r="G367" s="94">
        <f t="shared" si="27"/>
        <v>25999700000</v>
      </c>
      <c r="H367" s="94">
        <f t="shared" si="27"/>
        <v>24219378894</v>
      </c>
      <c r="I367" s="94">
        <f t="shared" si="27"/>
        <v>1780321106</v>
      </c>
      <c r="J367" s="2"/>
      <c r="K367" s="2"/>
      <c r="L367" s="2"/>
      <c r="M367" s="2"/>
      <c r="N367" s="2"/>
      <c r="O367" s="2"/>
      <c r="P367" s="2"/>
      <c r="Q367" s="2"/>
    </row>
    <row r="368" spans="1:17">
      <c r="A368" s="2"/>
      <c r="B368" s="2"/>
      <c r="C368" s="2"/>
      <c r="D368" s="137"/>
      <c r="E368" s="137"/>
      <c r="F368" s="94"/>
      <c r="G368" s="94"/>
      <c r="H368" s="94"/>
      <c r="I368" s="94"/>
      <c r="J368" s="2"/>
      <c r="K368" s="2"/>
      <c r="L368" s="2"/>
      <c r="M368" s="2"/>
      <c r="N368" s="2"/>
      <c r="O368" s="2"/>
      <c r="P368" s="2"/>
      <c r="Q368" s="2"/>
    </row>
    <row r="369" spans="1:26">
      <c r="A369" s="2"/>
      <c r="B369" s="2"/>
      <c r="C369" s="2"/>
      <c r="D369" s="137"/>
      <c r="E369" s="137"/>
      <c r="F369" s="94"/>
      <c r="G369" s="94">
        <f>+G363+G356+G350+G343</f>
        <v>14999800000</v>
      </c>
      <c r="H369" s="94"/>
      <c r="I369" s="93" t="s">
        <v>47</v>
      </c>
      <c r="J369" s="2"/>
      <c r="K369" s="2"/>
      <c r="L369" s="12" t="s">
        <v>47</v>
      </c>
      <c r="M369" s="2"/>
      <c r="N369" s="16"/>
      <c r="O369" s="13">
        <f t="shared" ref="O369:Q372" si="28">AVERAGEA(O343,O350,O356,O363)</f>
        <v>98.688571114575979</v>
      </c>
      <c r="P369" s="13">
        <f t="shared" si="28"/>
        <v>5.2601268481293442</v>
      </c>
      <c r="Q369" s="13">
        <f t="shared" si="28"/>
        <v>5.3301191681704863</v>
      </c>
      <c r="R369" s="2"/>
      <c r="S369" s="2"/>
      <c r="T369" s="2"/>
      <c r="U369" s="2"/>
      <c r="V369" s="2"/>
      <c r="W369" s="2"/>
      <c r="X369" s="2"/>
      <c r="Y369" s="2"/>
      <c r="Z369" s="2"/>
    </row>
    <row r="370" spans="1:26">
      <c r="A370" s="2"/>
      <c r="B370" s="49" t="s">
        <v>61</v>
      </c>
      <c r="C370" s="2"/>
      <c r="D370" s="137"/>
      <c r="E370" s="137"/>
      <c r="F370" s="94"/>
      <c r="G370" s="94">
        <f>+G364+G357+G351+G344</f>
        <v>18999900000</v>
      </c>
      <c r="H370" s="94"/>
      <c r="I370" s="93" t="s">
        <v>48</v>
      </c>
      <c r="J370" s="2"/>
      <c r="K370" s="2"/>
      <c r="L370" s="12" t="s">
        <v>48</v>
      </c>
      <c r="M370" s="2"/>
      <c r="N370" s="16"/>
      <c r="O370" s="13">
        <f t="shared" si="28"/>
        <v>96.642872288601438</v>
      </c>
      <c r="P370" s="13">
        <f t="shared" si="28"/>
        <v>6.7327011794531453</v>
      </c>
      <c r="Q370" s="13">
        <f t="shared" si="28"/>
        <v>6.966853172467788</v>
      </c>
      <c r="R370" s="2"/>
      <c r="S370" s="2"/>
      <c r="T370" s="2"/>
      <c r="U370" s="2"/>
      <c r="V370" s="2"/>
      <c r="W370" s="2"/>
      <c r="X370" s="2"/>
      <c r="Y370" s="2"/>
      <c r="Z370" s="2"/>
    </row>
    <row r="371" spans="1:26">
      <c r="A371" s="2"/>
      <c r="B371" s="2"/>
      <c r="C371" s="2"/>
      <c r="D371" s="137"/>
      <c r="E371" s="137"/>
      <c r="F371" s="94"/>
      <c r="G371" s="94">
        <f>+G365+G358+G352+G345</f>
        <v>31000000000</v>
      </c>
      <c r="H371" s="94"/>
      <c r="I371" s="93" t="s">
        <v>49</v>
      </c>
      <c r="J371" s="2"/>
      <c r="K371" s="2"/>
      <c r="L371" s="12" t="s">
        <v>49</v>
      </c>
      <c r="M371" s="18"/>
      <c r="N371" s="13"/>
      <c r="O371" s="13">
        <f t="shared" si="28"/>
        <v>93.532691336607144</v>
      </c>
      <c r="P371" s="13">
        <f t="shared" si="28"/>
        <v>8.64676799318093</v>
      </c>
      <c r="Q371" s="13">
        <f t="shared" si="28"/>
        <v>9.2451559783716899</v>
      </c>
      <c r="R371" s="2"/>
      <c r="S371" s="2"/>
      <c r="T371" s="2"/>
      <c r="U371" s="2"/>
      <c r="V371" s="2"/>
      <c r="W371" s="2"/>
      <c r="X371" s="2"/>
      <c r="Y371" s="2"/>
      <c r="Z371" s="2"/>
    </row>
    <row r="372" spans="1:26">
      <c r="A372" s="2"/>
      <c r="B372" s="2"/>
      <c r="C372" s="2"/>
      <c r="D372" s="137"/>
      <c r="E372" s="137"/>
      <c r="F372" s="94"/>
      <c r="G372" s="94">
        <f>+G366+G359+G353+G346</f>
        <v>50999900000</v>
      </c>
      <c r="H372" s="94"/>
      <c r="I372" s="93" t="s">
        <v>50</v>
      </c>
      <c r="J372" s="2"/>
      <c r="K372" s="2"/>
      <c r="L372" s="12" t="s">
        <v>50</v>
      </c>
      <c r="M372" s="18"/>
      <c r="N372" s="13"/>
      <c r="O372" s="13">
        <f t="shared" si="28"/>
        <v>90.017250832689967</v>
      </c>
      <c r="P372" s="13">
        <f t="shared" si="28"/>
        <v>10.01017430238506</v>
      </c>
      <c r="Q372" s="13">
        <f t="shared" si="28"/>
        <v>11.125770543496115</v>
      </c>
      <c r="R372" s="2"/>
      <c r="S372" s="2"/>
      <c r="T372" s="2"/>
      <c r="U372" s="2"/>
      <c r="V372" s="2"/>
      <c r="W372" s="2"/>
      <c r="X372" s="2"/>
      <c r="Y372" s="2"/>
      <c r="Z372" s="2"/>
    </row>
    <row r="373" spans="1:26">
      <c r="A373" s="2"/>
      <c r="B373" s="2"/>
      <c r="C373" s="2"/>
      <c r="D373" s="137"/>
      <c r="E373" s="137"/>
      <c r="F373" s="94"/>
      <c r="G373" s="94">
        <f>SUM(G369:G372)</f>
        <v>115999600000</v>
      </c>
      <c r="H373" s="94"/>
      <c r="I373" s="94"/>
      <c r="J373" s="2"/>
      <c r="K373" s="2"/>
      <c r="L373" s="2"/>
      <c r="M373" s="2"/>
      <c r="N373" s="2"/>
      <c r="O373" s="2"/>
      <c r="P373" s="2"/>
      <c r="Q373" s="2"/>
      <c r="R373" s="2"/>
      <c r="S373" s="2"/>
      <c r="T373" s="2"/>
      <c r="U373" s="2"/>
      <c r="V373" s="2"/>
      <c r="W373" s="2"/>
      <c r="X373" s="2"/>
      <c r="Y373" s="2"/>
      <c r="Z373" s="2"/>
    </row>
    <row r="374" spans="1:26">
      <c r="A374" s="2"/>
      <c r="B374" s="2"/>
      <c r="C374" s="2"/>
      <c r="D374" s="137"/>
      <c r="E374" s="137"/>
      <c r="F374" s="94"/>
      <c r="G374" s="94"/>
      <c r="H374" s="94"/>
      <c r="I374" s="94"/>
      <c r="J374" s="2"/>
      <c r="K374" s="2"/>
      <c r="L374" s="2"/>
      <c r="M374" s="2"/>
      <c r="N374" s="2"/>
      <c r="O374" s="2"/>
      <c r="P374" s="2"/>
      <c r="Q374" s="2"/>
      <c r="R374" s="2"/>
      <c r="S374" s="2"/>
      <c r="T374" s="2"/>
      <c r="U374" s="2"/>
      <c r="V374" s="2"/>
      <c r="W374" s="2"/>
      <c r="X374" s="2"/>
      <c r="Y374" s="2"/>
      <c r="Z374" s="2"/>
    </row>
    <row r="376" spans="1:26">
      <c r="A376" s="4">
        <f>A363+1</f>
        <v>521</v>
      </c>
      <c r="B376" s="5">
        <f>B363+7</f>
        <v>37440</v>
      </c>
      <c r="C376" s="2"/>
      <c r="D376" s="52">
        <v>3000000000</v>
      </c>
      <c r="E376" s="52">
        <v>3000000000</v>
      </c>
      <c r="F376" s="92">
        <f>E376-D376</f>
        <v>0</v>
      </c>
      <c r="G376" s="92">
        <v>3000000000</v>
      </c>
      <c r="H376" s="92">
        <v>2957730049</v>
      </c>
      <c r="I376" s="92">
        <f>G376-H376</f>
        <v>42269951</v>
      </c>
      <c r="J376" s="5">
        <f>B376+K376+1</f>
        <v>37532</v>
      </c>
      <c r="K376" s="6">
        <v>91</v>
      </c>
      <c r="L376" s="2"/>
      <c r="M376" s="2"/>
      <c r="N376" s="17">
        <v>5.399</v>
      </c>
      <c r="O376" s="16">
        <f>H376/G376*100</f>
        <v>98.591001633333335</v>
      </c>
      <c r="P376" s="16">
        <f>(100-O376)/100*(365/91)*100</f>
        <v>5.6514769652014598</v>
      </c>
      <c r="Q376" s="16">
        <f>((100-O376)/O376*(365/91))*100</f>
        <v>5.7322441922435159</v>
      </c>
      <c r="R376" s="2"/>
      <c r="S376" s="2"/>
      <c r="T376" s="2"/>
      <c r="U376" s="12" t="s">
        <v>47</v>
      </c>
      <c r="V376" s="2"/>
      <c r="W376" s="16"/>
      <c r="X376" s="13">
        <f t="shared" ref="X376:Z379" si="29">AVERAGEA(O343,O350,O356,O363)</f>
        <v>98.688571114575979</v>
      </c>
      <c r="Y376" s="13">
        <f t="shared" si="29"/>
        <v>5.2601268481293442</v>
      </c>
      <c r="Z376" s="13">
        <f t="shared" si="29"/>
        <v>5.3301191681704863</v>
      </c>
    </row>
    <row r="377" spans="1:26">
      <c r="A377" s="2"/>
      <c r="B377" s="2"/>
      <c r="C377" s="2"/>
      <c r="D377" s="52">
        <v>4000000000</v>
      </c>
      <c r="E377" s="52">
        <v>4000000000</v>
      </c>
      <c r="F377" s="92">
        <f>E377-D377</f>
        <v>0</v>
      </c>
      <c r="G377" s="92">
        <v>4000000000</v>
      </c>
      <c r="H377" s="92">
        <v>3840285235</v>
      </c>
      <c r="I377" s="92">
        <f>G377-H377</f>
        <v>159714765</v>
      </c>
      <c r="J377" s="5">
        <f>B376+K377+1</f>
        <v>37623</v>
      </c>
      <c r="K377" s="6">
        <v>182</v>
      </c>
      <c r="L377" s="2"/>
      <c r="M377" s="2"/>
      <c r="N377" s="17">
        <v>6.6740000000000004</v>
      </c>
      <c r="O377" s="16">
        <f>H377/G377*100</f>
        <v>96.007130875000001</v>
      </c>
      <c r="P377" s="16">
        <f>(100-O377)/100*(365/182)*100</f>
        <v>8.0076770913461512</v>
      </c>
      <c r="Q377" s="16">
        <f>((100-O377)/O377*(365/182))*100</f>
        <v>8.340710755925036</v>
      </c>
      <c r="R377" s="2"/>
      <c r="S377" s="2"/>
      <c r="T377" s="2"/>
      <c r="U377" s="12" t="s">
        <v>48</v>
      </c>
      <c r="V377" s="2"/>
      <c r="W377" s="16"/>
      <c r="X377" s="13">
        <f t="shared" si="29"/>
        <v>96.642872288601438</v>
      </c>
      <c r="Y377" s="13">
        <f t="shared" si="29"/>
        <v>6.7327011794531453</v>
      </c>
      <c r="Z377" s="13">
        <f t="shared" si="29"/>
        <v>6.966853172467788</v>
      </c>
    </row>
    <row r="378" spans="1:26">
      <c r="A378" s="2"/>
      <c r="B378" s="2"/>
      <c r="C378" s="2"/>
      <c r="D378" s="52">
        <v>7000000000</v>
      </c>
      <c r="E378" s="52">
        <v>8025400000</v>
      </c>
      <c r="F378" s="92">
        <f>E378-D378</f>
        <v>1025400000</v>
      </c>
      <c r="G378" s="92">
        <v>7000000000</v>
      </c>
      <c r="H378" s="92">
        <v>6483990462</v>
      </c>
      <c r="I378" s="92">
        <f>G378-H378</f>
        <v>516009538</v>
      </c>
      <c r="J378" s="5">
        <f>B376+K378+1</f>
        <v>37714</v>
      </c>
      <c r="K378" s="6">
        <v>273</v>
      </c>
      <c r="L378" s="2"/>
      <c r="M378" s="2"/>
      <c r="N378" s="17">
        <v>8.6</v>
      </c>
      <c r="O378" s="16">
        <f>H378/G378*100</f>
        <v>92.628435171428563</v>
      </c>
      <c r="P378" s="16">
        <f>(100-O378)/100*(365/273)*100</f>
        <v>9.8557551737310405</v>
      </c>
      <c r="Q378" s="16">
        <f>((100-O378)/O378*(365/273))*100</f>
        <v>10.640096807736064</v>
      </c>
      <c r="R378" s="2"/>
      <c r="S378" s="2"/>
      <c r="T378" s="2"/>
      <c r="U378" s="12" t="s">
        <v>49</v>
      </c>
      <c r="V378" s="18"/>
      <c r="W378" s="13"/>
      <c r="X378" s="13">
        <f t="shared" si="29"/>
        <v>93.532691336607144</v>
      </c>
      <c r="Y378" s="13">
        <f t="shared" si="29"/>
        <v>8.64676799318093</v>
      </c>
      <c r="Z378" s="13">
        <f t="shared" si="29"/>
        <v>9.2451559783716899</v>
      </c>
    </row>
    <row r="379" spans="1:26">
      <c r="A379" s="2"/>
      <c r="B379" s="2"/>
      <c r="C379" s="2"/>
      <c r="D379" s="52">
        <v>12000000000</v>
      </c>
      <c r="E379" s="52">
        <v>19147900000</v>
      </c>
      <c r="F379" s="92">
        <f>E379-D379</f>
        <v>7147900000</v>
      </c>
      <c r="G379" s="92">
        <v>12000000000</v>
      </c>
      <c r="H379" s="92">
        <v>10741081490</v>
      </c>
      <c r="I379" s="92">
        <f>G379-H379</f>
        <v>1258918510</v>
      </c>
      <c r="J379" s="5">
        <f>B376+K379+1</f>
        <v>37805</v>
      </c>
      <c r="K379" s="6">
        <v>364</v>
      </c>
      <c r="L379" s="2"/>
      <c r="M379" s="2"/>
      <c r="N379" s="17">
        <v>8.6839999999999993</v>
      </c>
      <c r="O379" s="16">
        <f>H379/G379*100</f>
        <v>89.509012416666664</v>
      </c>
      <c r="P379" s="16">
        <f>(100-O379)/100*(365/364)*100</f>
        <v>10.519808977793042</v>
      </c>
      <c r="Q379" s="16">
        <f>((100-O379)/O379*(365/364))*100</f>
        <v>11.752793035882322</v>
      </c>
      <c r="R379" s="2"/>
      <c r="S379" s="2"/>
      <c r="T379" s="2"/>
      <c r="U379" s="12" t="s">
        <v>50</v>
      </c>
      <c r="V379" s="18"/>
      <c r="W379" s="13"/>
      <c r="X379" s="13">
        <f t="shared" si="29"/>
        <v>90.017250832689967</v>
      </c>
      <c r="Y379" s="13">
        <f t="shared" si="29"/>
        <v>10.01017430238506</v>
      </c>
      <c r="Z379" s="13">
        <f t="shared" si="29"/>
        <v>11.125770543496115</v>
      </c>
    </row>
    <row r="380" spans="1:26">
      <c r="A380" s="2"/>
      <c r="B380" s="2"/>
      <c r="C380" s="2"/>
      <c r="D380" s="137">
        <f t="shared" ref="D380:I380" si="30">SUM(D376:D379)</f>
        <v>26000000000</v>
      </c>
      <c r="E380" s="137">
        <f t="shared" si="30"/>
        <v>34173300000</v>
      </c>
      <c r="F380" s="94">
        <f t="shared" si="30"/>
        <v>8173300000</v>
      </c>
      <c r="G380" s="94">
        <f t="shared" si="30"/>
        <v>26000000000</v>
      </c>
      <c r="H380" s="94">
        <f t="shared" si="30"/>
        <v>24023087236</v>
      </c>
      <c r="I380" s="94">
        <f t="shared" si="30"/>
        <v>1976912764</v>
      </c>
      <c r="J380" s="2"/>
      <c r="K380" s="2"/>
      <c r="L380" s="2"/>
      <c r="M380" s="2"/>
      <c r="N380" s="2"/>
      <c r="O380" s="2"/>
      <c r="P380" s="2"/>
      <c r="Q380" s="2"/>
      <c r="R380" s="2"/>
      <c r="S380" s="2"/>
      <c r="T380" s="2"/>
      <c r="U380" s="2"/>
      <c r="V380" s="2"/>
      <c r="W380" s="2"/>
      <c r="X380" s="2"/>
      <c r="Y380" s="2"/>
      <c r="Z380" s="2"/>
    </row>
    <row r="382" spans="1:26">
      <c r="A382" s="4">
        <f>A376+1</f>
        <v>522</v>
      </c>
      <c r="B382" s="5">
        <f>B376+7</f>
        <v>37447</v>
      </c>
      <c r="C382" s="2"/>
      <c r="D382" s="52">
        <v>2000000000</v>
      </c>
      <c r="E382" s="52">
        <v>2000000000</v>
      </c>
      <c r="F382" s="92">
        <f>E382-D382</f>
        <v>0</v>
      </c>
      <c r="G382" s="92">
        <v>2000000000</v>
      </c>
      <c r="H382" s="92">
        <v>1970477969</v>
      </c>
      <c r="I382" s="92">
        <f>G382-H382</f>
        <v>29522031</v>
      </c>
      <c r="J382" s="5">
        <f>B382+K382+1</f>
        <v>37539</v>
      </c>
      <c r="K382" s="6">
        <v>91</v>
      </c>
      <c r="L382" s="2"/>
      <c r="M382" s="2"/>
      <c r="N382" s="17">
        <v>5.5350000000000001</v>
      </c>
      <c r="O382" s="16">
        <f>H382/G382*100</f>
        <v>98.523898450000004</v>
      </c>
      <c r="P382" s="16">
        <f>(100-O382)/100*(365/91)*100</f>
        <v>5.9206270961538294</v>
      </c>
      <c r="Q382" s="16">
        <f>((100-O382)/O382*(365/91))*100</f>
        <v>6.0093309230536534</v>
      </c>
      <c r="R382" s="2"/>
      <c r="S382" s="2"/>
      <c r="T382" s="2"/>
      <c r="U382" s="2"/>
      <c r="V382" s="2"/>
      <c r="W382" s="2"/>
      <c r="X382" s="2"/>
      <c r="Y382" s="2"/>
      <c r="Z382" s="2"/>
    </row>
    <row r="383" spans="1:26">
      <c r="A383" s="2"/>
      <c r="B383" s="2"/>
      <c r="C383" s="2"/>
      <c r="D383" s="52">
        <v>3000000000</v>
      </c>
      <c r="E383" s="52">
        <v>3000000000</v>
      </c>
      <c r="F383" s="92">
        <f>E383-D383</f>
        <v>0</v>
      </c>
      <c r="G383" s="92">
        <v>3000000000</v>
      </c>
      <c r="H383" s="92">
        <v>2850029000</v>
      </c>
      <c r="I383" s="92">
        <f>G383-H383</f>
        <v>149971000</v>
      </c>
      <c r="J383" s="5">
        <f>B382+K383+1</f>
        <v>37630</v>
      </c>
      <c r="K383" s="6">
        <v>182</v>
      </c>
      <c r="L383" s="2"/>
      <c r="M383" s="2"/>
      <c r="N383" s="17">
        <v>8.3849999999999998</v>
      </c>
      <c r="O383" s="16">
        <f>H383/G383*100</f>
        <v>95.00096666666667</v>
      </c>
      <c r="P383" s="16">
        <f>(100-O383)/100*(365/182)*100</f>
        <v>10.025533882783876</v>
      </c>
      <c r="Q383" s="16">
        <f>((100-O383)/O383*(365/182))*100</f>
        <v>10.553086178544719</v>
      </c>
      <c r="R383" s="2"/>
      <c r="S383" s="2"/>
      <c r="T383" s="2"/>
      <c r="U383" s="2"/>
      <c r="V383" s="2"/>
      <c r="W383" s="2"/>
      <c r="X383" s="2"/>
      <c r="Y383" s="2"/>
      <c r="Z383" s="2"/>
    </row>
    <row r="384" spans="1:26">
      <c r="A384" s="2"/>
      <c r="B384" s="2"/>
      <c r="C384" s="2"/>
      <c r="D384" s="52">
        <v>5000000000</v>
      </c>
      <c r="E384" s="52">
        <v>7463000000</v>
      </c>
      <c r="F384" s="92">
        <f>E384-D384</f>
        <v>2463000000</v>
      </c>
      <c r="G384" s="92">
        <v>5000000000</v>
      </c>
      <c r="H384" s="92">
        <v>4571256550</v>
      </c>
      <c r="I384" s="92">
        <f>G384-H384</f>
        <v>428743450</v>
      </c>
      <c r="J384" s="5">
        <f>B382+K384+1</f>
        <v>37721</v>
      </c>
      <c r="K384" s="6">
        <v>273</v>
      </c>
      <c r="L384" s="2"/>
      <c r="M384" s="2"/>
      <c r="N384" s="17">
        <v>10.164</v>
      </c>
      <c r="O384" s="16">
        <f>H384/G384*100</f>
        <v>91.425131000000007</v>
      </c>
      <c r="P384" s="16">
        <f>(100-O384)/100*(365/273)*100</f>
        <v>11.464568443223431</v>
      </c>
      <c r="Q384" s="16">
        <f>((100-O384)/O384*(365/273))*100</f>
        <v>12.539843605171791</v>
      </c>
      <c r="R384" s="2"/>
      <c r="S384" s="2"/>
      <c r="T384" s="2"/>
      <c r="U384" s="2"/>
      <c r="V384" s="2"/>
      <c r="W384" s="2"/>
      <c r="X384" s="2"/>
      <c r="Y384" s="2"/>
      <c r="Z384" s="2"/>
    </row>
    <row r="385" spans="1:17">
      <c r="A385" s="2"/>
      <c r="B385" s="2"/>
      <c r="C385" s="2"/>
      <c r="D385" s="52">
        <v>10000000000</v>
      </c>
      <c r="E385" s="52">
        <v>30229000000</v>
      </c>
      <c r="F385" s="92">
        <f>E385-D385</f>
        <v>20229000000</v>
      </c>
      <c r="G385" s="92">
        <v>10000000000</v>
      </c>
      <c r="H385" s="92">
        <v>9032163706</v>
      </c>
      <c r="I385" s="92">
        <f>G385-H385</f>
        <v>967836294</v>
      </c>
      <c r="J385" s="5">
        <f>B382+K385+1</f>
        <v>37812</v>
      </c>
      <c r="K385" s="6">
        <v>364</v>
      </c>
      <c r="L385" s="2"/>
      <c r="M385" s="2"/>
      <c r="N385" s="17">
        <v>9.2970000000000006</v>
      </c>
      <c r="O385" s="16">
        <f>H385/G385*100</f>
        <v>90.32163706</v>
      </c>
      <c r="P385" s="16">
        <f>(100-O385)/100*(365/364)*100</f>
        <v>9.7049518491758242</v>
      </c>
      <c r="Q385" s="16">
        <f>((100-O385)/O385*(365/364))*100</f>
        <v>10.744880368730357</v>
      </c>
    </row>
    <row r="386" spans="1:17">
      <c r="A386" s="2"/>
      <c r="B386" s="2"/>
      <c r="C386" s="2"/>
      <c r="D386" s="137">
        <f t="shared" ref="D386:I386" si="31">SUM(D382:D385)</f>
        <v>20000000000</v>
      </c>
      <c r="E386" s="137">
        <f t="shared" si="31"/>
        <v>42692000000</v>
      </c>
      <c r="F386" s="94">
        <f t="shared" si="31"/>
        <v>22692000000</v>
      </c>
      <c r="G386" s="94">
        <f t="shared" si="31"/>
        <v>20000000000</v>
      </c>
      <c r="H386" s="94">
        <f t="shared" si="31"/>
        <v>18423927225</v>
      </c>
      <c r="I386" s="94">
        <f t="shared" si="31"/>
        <v>1576072775</v>
      </c>
      <c r="J386" s="2"/>
      <c r="K386" s="2"/>
      <c r="L386" s="2"/>
      <c r="M386" s="2"/>
      <c r="N386" s="2"/>
      <c r="O386" s="2"/>
      <c r="P386" s="2"/>
      <c r="Q386" s="2"/>
    </row>
    <row r="388" spans="1:17">
      <c r="A388" s="4">
        <f>A382+1</f>
        <v>523</v>
      </c>
      <c r="B388" s="5">
        <f>B382+7</f>
        <v>37454</v>
      </c>
      <c r="C388" s="2"/>
      <c r="D388" s="52">
        <v>2000000000</v>
      </c>
      <c r="E388" s="52">
        <v>4386900000</v>
      </c>
      <c r="F388" s="92">
        <f>E388-D388</f>
        <v>2386900000</v>
      </c>
      <c r="G388" s="92">
        <v>2000000000</v>
      </c>
      <c r="H388" s="92">
        <v>1971040936</v>
      </c>
      <c r="I388" s="92">
        <f>G388-H388</f>
        <v>28959064</v>
      </c>
      <c r="J388" s="5">
        <f>B388+K388+1</f>
        <v>37546</v>
      </c>
      <c r="K388" s="6">
        <v>91</v>
      </c>
      <c r="L388" s="2"/>
      <c r="M388" s="2"/>
      <c r="N388" s="17">
        <v>5.5350000000000001</v>
      </c>
      <c r="O388" s="16">
        <f>H388/G388*100</f>
        <v>98.552046799999999</v>
      </c>
      <c r="P388" s="16">
        <f>(100-O388)/100*(365/91)*100</f>
        <v>5.8077243736263764</v>
      </c>
      <c r="Q388" s="16">
        <f>((100-O388)/O388*(365/91))*100</f>
        <v>5.893053023457222</v>
      </c>
    </row>
    <row r="389" spans="1:17">
      <c r="A389" s="2"/>
      <c r="B389" s="2"/>
      <c r="C389" s="2"/>
      <c r="D389" s="52">
        <v>3000000000</v>
      </c>
      <c r="E389" s="52">
        <v>6414500000</v>
      </c>
      <c r="F389" s="92">
        <f>E389-D389</f>
        <v>3414500000</v>
      </c>
      <c r="G389" s="92">
        <v>3000000000</v>
      </c>
      <c r="H389" s="92">
        <v>2853307275</v>
      </c>
      <c r="I389" s="92">
        <f>G389-H389</f>
        <v>146692725</v>
      </c>
      <c r="J389" s="5">
        <f>B388+K389+1</f>
        <v>37637</v>
      </c>
      <c r="K389" s="6">
        <v>182</v>
      </c>
      <c r="L389" s="2"/>
      <c r="M389" s="2"/>
      <c r="N389" s="17">
        <v>8.6999999999999993</v>
      </c>
      <c r="O389" s="16">
        <f>H389/G389*100</f>
        <v>95.110242499999998</v>
      </c>
      <c r="P389" s="16">
        <f>(100-O389)/100*(365/182)*100</f>
        <v>9.8063817994505538</v>
      </c>
      <c r="Q389" s="16">
        <f>((100-O389)/O389*(365/182))*100</f>
        <v>10.310542315619218</v>
      </c>
    </row>
    <row r="390" spans="1:17">
      <c r="A390" s="2"/>
      <c r="B390" s="2"/>
      <c r="C390" s="2"/>
      <c r="D390" s="52">
        <v>8000000000</v>
      </c>
      <c r="E390" s="52">
        <v>19011000000</v>
      </c>
      <c r="F390" s="92">
        <f>E390-D390</f>
        <v>11011000000</v>
      </c>
      <c r="G390" s="92">
        <v>8000000000</v>
      </c>
      <c r="H390" s="92">
        <v>7311496900</v>
      </c>
      <c r="I390" s="92">
        <f>G390-H390</f>
        <v>688503100</v>
      </c>
      <c r="J390" s="5">
        <f>B388+K390+1</f>
        <v>37728</v>
      </c>
      <c r="K390" s="6">
        <v>273</v>
      </c>
      <c r="L390" s="2"/>
      <c r="M390" s="2"/>
      <c r="N390" s="17">
        <v>10.199999999999999</v>
      </c>
      <c r="O390" s="16">
        <f>H390/G390*100</f>
        <v>91.393711249999996</v>
      </c>
      <c r="P390" s="16">
        <f>(100-O390)/100*(365/273)*100</f>
        <v>11.506576533882789</v>
      </c>
      <c r="Q390" s="16">
        <f>((100-O390)/O390*(365/273))*100</f>
        <v>12.590118484637847</v>
      </c>
    </row>
    <row r="391" spans="1:17">
      <c r="A391" s="2"/>
      <c r="B391" s="2"/>
      <c r="C391" s="2"/>
      <c r="D391" s="52">
        <v>14000000000</v>
      </c>
      <c r="E391" s="52">
        <v>22985000000</v>
      </c>
      <c r="F391" s="92">
        <f>E391-D391</f>
        <v>8985000000</v>
      </c>
      <c r="G391" s="92">
        <v>14000000000</v>
      </c>
      <c r="H391" s="92">
        <v>12559852985</v>
      </c>
      <c r="I391" s="92">
        <f>G391-H391</f>
        <v>1440147015</v>
      </c>
      <c r="J391" s="5">
        <f>B388+K391+1</f>
        <v>37819</v>
      </c>
      <c r="K391" s="6">
        <v>364</v>
      </c>
      <c r="L391" s="2"/>
      <c r="M391" s="2"/>
      <c r="N391" s="17">
        <v>9.4</v>
      </c>
      <c r="O391" s="16">
        <f>H391/G391*100</f>
        <v>89.713235607142863</v>
      </c>
      <c r="P391" s="16">
        <f>(100-O391)/100*(365/364)*100</f>
        <v>10.315024734595756</v>
      </c>
      <c r="Q391" s="16">
        <f>((100-O391)/O391*(365/364))*100</f>
        <v>11.497773617000707</v>
      </c>
    </row>
    <row r="392" spans="1:17">
      <c r="A392" s="2"/>
      <c r="B392" s="2"/>
      <c r="C392" s="2"/>
      <c r="D392" s="137">
        <f t="shared" ref="D392:I392" si="32">SUM(D388:D391)</f>
        <v>27000000000</v>
      </c>
      <c r="E392" s="137">
        <f t="shared" si="32"/>
        <v>52797400000</v>
      </c>
      <c r="F392" s="94">
        <f t="shared" si="32"/>
        <v>25797400000</v>
      </c>
      <c r="G392" s="94">
        <f t="shared" si="32"/>
        <v>27000000000</v>
      </c>
      <c r="H392" s="94">
        <f t="shared" si="32"/>
        <v>24695698096</v>
      </c>
      <c r="I392" s="94">
        <f t="shared" si="32"/>
        <v>2304301904</v>
      </c>
      <c r="J392" s="2"/>
      <c r="K392" s="2"/>
      <c r="L392" s="2"/>
      <c r="M392" s="2"/>
      <c r="N392" s="2"/>
      <c r="O392" s="2"/>
      <c r="P392" s="2"/>
      <c r="Q392" s="2"/>
    </row>
    <row r="394" spans="1:17">
      <c r="A394" s="4">
        <f>A388+1</f>
        <v>524</v>
      </c>
      <c r="B394" s="5">
        <f>B388+7</f>
        <v>37461</v>
      </c>
      <c r="C394" s="2"/>
      <c r="D394" s="52">
        <v>2000000000</v>
      </c>
      <c r="E394" s="52">
        <v>3142300000</v>
      </c>
      <c r="F394" s="92">
        <f>E394-D394</f>
        <v>1142300000</v>
      </c>
      <c r="G394" s="92">
        <v>2000000000</v>
      </c>
      <c r="H394" s="92">
        <v>1970277817</v>
      </c>
      <c r="I394" s="92">
        <f>G394-H394</f>
        <v>29722183</v>
      </c>
      <c r="J394" s="5">
        <f>B394+K394+1</f>
        <v>37553</v>
      </c>
      <c r="K394" s="6">
        <v>91</v>
      </c>
      <c r="L394" s="2"/>
      <c r="M394" s="2"/>
      <c r="N394" s="17">
        <v>5.8079999999999998</v>
      </c>
      <c r="O394" s="16">
        <f>H394/G394*100</f>
        <v>98.513890849999996</v>
      </c>
      <c r="P394" s="16">
        <f>(100-O394)/100*(365/91)*100</f>
        <v>5.9607674697802366</v>
      </c>
      <c r="Q394" s="16">
        <f>((100-O394)/O394*(365/91))*100</f>
        <v>6.0506872871931012</v>
      </c>
    </row>
    <row r="395" spans="1:17">
      <c r="A395" s="4"/>
      <c r="B395" s="5"/>
      <c r="C395" s="2"/>
      <c r="D395" s="52">
        <v>3000000000</v>
      </c>
      <c r="E395" s="52">
        <v>5652500000</v>
      </c>
      <c r="F395" s="92">
        <f>E395-D395</f>
        <v>2652500000</v>
      </c>
      <c r="G395" s="92">
        <v>3000000000</v>
      </c>
      <c r="H395" s="92">
        <v>2853324230</v>
      </c>
      <c r="I395" s="92">
        <f>G395-H395</f>
        <v>146675770</v>
      </c>
      <c r="J395" s="5">
        <f>B394+K395+1</f>
        <v>37644</v>
      </c>
      <c r="K395" s="6">
        <v>182</v>
      </c>
      <c r="L395" s="2"/>
      <c r="M395" s="2"/>
      <c r="N395" s="17">
        <v>9.5259999999999998</v>
      </c>
      <c r="O395" s="16">
        <f>H395/G395*100</f>
        <v>95.110807666666659</v>
      </c>
      <c r="P395" s="16">
        <f>(100-O395)/100*(365/182)*100</f>
        <v>9.8052483608058747</v>
      </c>
      <c r="Q395" s="16">
        <f>((100-O395)/O395*(365/182))*100</f>
        <v>10.30928934508702</v>
      </c>
    </row>
    <row r="396" spans="1:17">
      <c r="A396" s="2"/>
      <c r="B396" s="2"/>
      <c r="C396" s="2"/>
      <c r="D396" s="52">
        <v>8000000000</v>
      </c>
      <c r="E396" s="52">
        <v>15965600000</v>
      </c>
      <c r="F396" s="92">
        <f>E396-D396</f>
        <v>7965600000</v>
      </c>
      <c r="G396" s="92">
        <v>8000000000</v>
      </c>
      <c r="H396" s="92">
        <v>7305812716</v>
      </c>
      <c r="I396" s="92">
        <f>G396-H396</f>
        <v>694187284</v>
      </c>
      <c r="J396" s="5">
        <f>B394+K396+1</f>
        <v>37735</v>
      </c>
      <c r="K396" s="6">
        <v>273</v>
      </c>
      <c r="L396" s="2"/>
      <c r="M396" s="2"/>
      <c r="N396" s="17">
        <v>11.03</v>
      </c>
      <c r="O396" s="16">
        <f>H396/G396*100</f>
        <v>91.322658950000005</v>
      </c>
      <c r="P396" s="16">
        <f>(100-O396)/100*(365/273)*100</f>
        <v>11.601573198717942</v>
      </c>
      <c r="Q396" s="16">
        <f>((100-O396)/O396*(365/273))*100</f>
        <v>12.703937152191234</v>
      </c>
    </row>
    <row r="397" spans="1:17">
      <c r="A397" s="2"/>
      <c r="B397" s="2"/>
      <c r="C397" s="2"/>
      <c r="D397" s="52">
        <v>14000000000</v>
      </c>
      <c r="E397" s="52">
        <v>27678400000</v>
      </c>
      <c r="F397" s="92">
        <f>E397-D397</f>
        <v>13678400000</v>
      </c>
      <c r="G397" s="92">
        <v>14000000000</v>
      </c>
      <c r="H397" s="92">
        <v>12492740554</v>
      </c>
      <c r="I397" s="92">
        <f>G397-H397</f>
        <v>1507259446</v>
      </c>
      <c r="J397" s="5">
        <f>B394+K397+1</f>
        <v>37826</v>
      </c>
      <c r="K397" s="6">
        <v>364</v>
      </c>
      <c r="L397" s="2"/>
      <c r="M397" s="2"/>
      <c r="N397" s="17">
        <v>10.199999999999999</v>
      </c>
      <c r="O397" s="16">
        <f>H397/G397*100</f>
        <v>89.233861099999999</v>
      </c>
      <c r="P397" s="16">
        <f>(100-O397)/100*(365/364)*100</f>
        <v>10.795716204670331</v>
      </c>
      <c r="Q397" s="16">
        <f>((100-O397)/O397*(365/364))*100</f>
        <v>12.098228264013034</v>
      </c>
    </row>
    <row r="398" spans="1:17">
      <c r="A398" s="2"/>
      <c r="B398" s="2"/>
      <c r="C398" s="2"/>
      <c r="D398" s="137">
        <f t="shared" ref="D398:I398" si="33">SUM(D394:D397)</f>
        <v>27000000000</v>
      </c>
      <c r="E398" s="137">
        <f t="shared" si="33"/>
        <v>52438800000</v>
      </c>
      <c r="F398" s="94">
        <f t="shared" si="33"/>
        <v>25438800000</v>
      </c>
      <c r="G398" s="94">
        <f t="shared" si="33"/>
        <v>27000000000</v>
      </c>
      <c r="H398" s="94">
        <f t="shared" si="33"/>
        <v>24622155317</v>
      </c>
      <c r="I398" s="94">
        <f t="shared" si="33"/>
        <v>2377844683</v>
      </c>
      <c r="J398" s="2"/>
      <c r="K398" s="2"/>
      <c r="L398" s="2"/>
      <c r="M398" s="2"/>
      <c r="N398" s="2"/>
      <c r="O398" s="2"/>
      <c r="P398" s="2"/>
      <c r="Q398" s="2"/>
    </row>
    <row r="400" spans="1:17">
      <c r="A400" s="2">
        <v>525</v>
      </c>
      <c r="B400" s="5">
        <f>B394+7</f>
        <v>37468</v>
      </c>
      <c r="C400" s="2"/>
      <c r="D400" s="51">
        <v>2000000000</v>
      </c>
      <c r="E400" s="51">
        <v>2000000000</v>
      </c>
      <c r="F400" s="92">
        <f>E400-D400</f>
        <v>0</v>
      </c>
      <c r="G400" s="31">
        <v>2000000000</v>
      </c>
      <c r="H400" s="31">
        <v>1970280000</v>
      </c>
      <c r="I400" s="92">
        <f>G400-H400</f>
        <v>29720000</v>
      </c>
      <c r="J400" s="5">
        <f>B400+K400+1</f>
        <v>37560</v>
      </c>
      <c r="K400" s="6">
        <v>91</v>
      </c>
      <c r="L400" s="2"/>
      <c r="M400" s="2"/>
      <c r="N400" s="17"/>
      <c r="O400" s="16">
        <f>H400/G400*100</f>
        <v>98.513999999999996</v>
      </c>
      <c r="P400" s="16">
        <f>(100-O400)/100*(365/91)*100</f>
        <v>5.9603296703296875</v>
      </c>
      <c r="Q400" s="16">
        <f>((100-O400)/O400*(365/91))*100</f>
        <v>6.0502361799639521</v>
      </c>
    </row>
    <row r="401" spans="1:24">
      <c r="A401" s="2"/>
      <c r="B401" s="2"/>
      <c r="C401" s="2"/>
      <c r="D401" s="51">
        <v>3000000000</v>
      </c>
      <c r="E401" s="51">
        <v>6271900000</v>
      </c>
      <c r="F401" s="92">
        <f>E401-D401</f>
        <v>3271900000</v>
      </c>
      <c r="G401" s="31">
        <v>3000000000</v>
      </c>
      <c r="H401" s="31">
        <v>2856396537</v>
      </c>
      <c r="I401" s="92">
        <f>G401-H401</f>
        <v>143603463</v>
      </c>
      <c r="J401" s="5">
        <f>B400+K401+1</f>
        <v>37651</v>
      </c>
      <c r="K401" s="6">
        <v>182</v>
      </c>
      <c r="L401" s="2"/>
      <c r="M401" s="2"/>
      <c r="N401" s="17">
        <v>9.2490000000000006</v>
      </c>
      <c r="O401" s="16">
        <f>H401/G401*100</f>
        <v>95.213217900000004</v>
      </c>
      <c r="P401" s="16">
        <f>(100-O401)/100*(365/182)*100</f>
        <v>9.5998652005494431</v>
      </c>
      <c r="Q401" s="16">
        <f>((100-O401)/O401*(365/182))*100</f>
        <v>10.082492129015044</v>
      </c>
      <c r="R401" s="2"/>
      <c r="S401" s="2"/>
      <c r="T401" s="2"/>
      <c r="U401" s="2"/>
      <c r="V401" s="2"/>
      <c r="W401" s="2"/>
      <c r="X401" s="2"/>
    </row>
    <row r="402" spans="1:24">
      <c r="A402" s="2"/>
      <c r="B402" s="2"/>
      <c r="C402" s="2"/>
      <c r="D402" s="51">
        <v>8000000000</v>
      </c>
      <c r="E402" s="51">
        <v>15958700000</v>
      </c>
      <c r="F402" s="92">
        <f>E402-D402</f>
        <v>7958700000</v>
      </c>
      <c r="G402" s="31">
        <v>7999900000</v>
      </c>
      <c r="H402" s="31">
        <v>7323535915</v>
      </c>
      <c r="I402" s="92">
        <f>G402-H402</f>
        <v>676364085</v>
      </c>
      <c r="J402" s="5">
        <f>B400+K402+1</f>
        <v>37742</v>
      </c>
      <c r="K402" s="6">
        <v>273</v>
      </c>
      <c r="L402" s="2"/>
      <c r="M402" s="2"/>
      <c r="N402" s="17">
        <v>10.901</v>
      </c>
      <c r="O402" s="16">
        <f>H402/G402*100</f>
        <v>91.545343254290685</v>
      </c>
      <c r="P402" s="16">
        <f>(100-O402)/100*(365/273)*100</f>
        <v>11.303845099574723</v>
      </c>
      <c r="Q402" s="16">
        <f>((100-O402)/O402*(365/273))*100</f>
        <v>12.347810055368292</v>
      </c>
      <c r="R402" s="2"/>
      <c r="S402" s="2"/>
      <c r="T402" s="2"/>
      <c r="U402" s="2"/>
      <c r="V402" s="2"/>
      <c r="W402" s="2"/>
      <c r="X402" s="2"/>
    </row>
    <row r="403" spans="1:24">
      <c r="A403" s="2"/>
      <c r="B403" s="2"/>
      <c r="C403" s="2"/>
      <c r="D403" s="51">
        <v>16000000000</v>
      </c>
      <c r="E403" s="51">
        <v>16000000000</v>
      </c>
      <c r="F403" s="92">
        <f>E403-D403</f>
        <v>0</v>
      </c>
      <c r="G403" s="31">
        <v>16000000000</v>
      </c>
      <c r="H403" s="31">
        <v>14146657197</v>
      </c>
      <c r="I403" s="92">
        <f>G403-H403</f>
        <v>1853342803</v>
      </c>
      <c r="J403" s="5">
        <f>B400+K403+1</f>
        <v>37833</v>
      </c>
      <c r="K403" s="6">
        <v>364</v>
      </c>
      <c r="L403" s="2"/>
      <c r="M403" s="2"/>
      <c r="N403" s="17">
        <v>10.712</v>
      </c>
      <c r="O403" s="16">
        <f>H403/G403*100</f>
        <v>88.416607481249997</v>
      </c>
      <c r="P403" s="16">
        <f>(100-O403)/100*(365/364)*100</f>
        <v>11.615215025669647</v>
      </c>
      <c r="Q403" s="16">
        <f>((100-O403)/O403*(365/364))*100</f>
        <v>13.136915514580016</v>
      </c>
      <c r="R403" s="2"/>
      <c r="S403" s="2"/>
      <c r="T403" s="2"/>
      <c r="U403" s="2"/>
      <c r="V403" s="2"/>
      <c r="W403" s="2"/>
      <c r="X403" s="2"/>
    </row>
    <row r="404" spans="1:24">
      <c r="A404" s="2"/>
      <c r="B404" s="2"/>
      <c r="C404" s="2"/>
      <c r="D404" s="137">
        <f t="shared" ref="D404:I404" si="34">SUM(D400:D403)</f>
        <v>29000000000</v>
      </c>
      <c r="E404" s="137">
        <f t="shared" si="34"/>
        <v>40230600000</v>
      </c>
      <c r="F404" s="94">
        <f t="shared" si="34"/>
        <v>11230600000</v>
      </c>
      <c r="G404" s="94">
        <f t="shared" si="34"/>
        <v>28999900000</v>
      </c>
      <c r="H404" s="94">
        <f t="shared" si="34"/>
        <v>26296869649</v>
      </c>
      <c r="I404" s="94">
        <f t="shared" si="34"/>
        <v>2703030351</v>
      </c>
      <c r="J404" s="2"/>
      <c r="K404" s="2"/>
      <c r="L404" s="2"/>
      <c r="M404" s="2"/>
      <c r="N404" s="2"/>
      <c r="O404" s="2"/>
      <c r="P404" s="2"/>
      <c r="Q404" s="2"/>
      <c r="R404" s="2"/>
      <c r="S404" s="2"/>
      <c r="T404" s="2"/>
      <c r="U404" s="2"/>
      <c r="V404" s="2"/>
      <c r="W404" s="2"/>
      <c r="X404" s="2"/>
    </row>
    <row r="405" spans="1:24">
      <c r="A405" s="2"/>
      <c r="B405" s="2"/>
      <c r="C405" s="2"/>
      <c r="D405" s="137"/>
      <c r="E405" s="137"/>
      <c r="F405" s="94"/>
      <c r="G405" s="94"/>
      <c r="H405" s="94"/>
      <c r="I405" s="93" t="s">
        <v>47</v>
      </c>
      <c r="J405" s="2"/>
      <c r="K405" s="2"/>
      <c r="L405" s="12" t="s">
        <v>47</v>
      </c>
      <c r="M405" s="2"/>
      <c r="N405" s="2"/>
      <c r="O405" s="59">
        <f t="shared" ref="O405:Q408" si="35">AVERAGEA(O400,O394,O388,O382,O376)</f>
        <v>98.538967546666669</v>
      </c>
      <c r="P405" s="59">
        <f t="shared" si="35"/>
        <v>5.860185115018318</v>
      </c>
      <c r="Q405" s="59">
        <f t="shared" si="35"/>
        <v>5.9471103211822882</v>
      </c>
      <c r="R405" s="2"/>
      <c r="S405" s="2"/>
      <c r="T405" s="2"/>
      <c r="U405" s="2"/>
      <c r="V405" s="2"/>
      <c r="W405" s="2"/>
      <c r="X405" s="2"/>
    </row>
    <row r="406" spans="1:24">
      <c r="A406" s="2"/>
      <c r="B406" s="49" t="s">
        <v>73</v>
      </c>
      <c r="C406" s="2"/>
      <c r="D406" s="137"/>
      <c r="E406" s="137"/>
      <c r="F406" s="94"/>
      <c r="G406" s="94">
        <f t="shared" ref="G406:H409" si="36">G400+G394+G388+G382+G376</f>
        <v>11000000000</v>
      </c>
      <c r="H406" s="94">
        <f t="shared" si="36"/>
        <v>10839806771</v>
      </c>
      <c r="I406" s="93" t="s">
        <v>48</v>
      </c>
      <c r="J406" s="2"/>
      <c r="K406" s="2"/>
      <c r="L406" s="12" t="s">
        <v>48</v>
      </c>
      <c r="M406" s="2"/>
      <c r="N406" s="2"/>
      <c r="O406" s="59">
        <f t="shared" si="35"/>
        <v>95.288473121666655</v>
      </c>
      <c r="P406" s="59">
        <f t="shared" si="35"/>
        <v>9.4489412669871804</v>
      </c>
      <c r="Q406" s="59">
        <f t="shared" si="35"/>
        <v>9.919224144838207</v>
      </c>
      <c r="R406" s="2"/>
      <c r="S406" s="2"/>
      <c r="T406" s="2"/>
      <c r="U406" s="2"/>
      <c r="V406" s="2"/>
      <c r="W406" s="2"/>
      <c r="X406" s="2"/>
    </row>
    <row r="407" spans="1:24">
      <c r="A407" s="2"/>
      <c r="B407" s="2"/>
      <c r="C407" s="2"/>
      <c r="D407" s="137"/>
      <c r="E407" s="137"/>
      <c r="F407" s="94"/>
      <c r="G407" s="94">
        <f t="shared" si="36"/>
        <v>16000000000</v>
      </c>
      <c r="H407" s="94">
        <f t="shared" si="36"/>
        <v>15253342277</v>
      </c>
      <c r="I407" s="93" t="s">
        <v>49</v>
      </c>
      <c r="J407" s="2"/>
      <c r="K407" s="2"/>
      <c r="L407" s="12" t="s">
        <v>49</v>
      </c>
      <c r="M407" s="2"/>
      <c r="N407" s="2"/>
      <c r="O407" s="59">
        <f t="shared" si="35"/>
        <v>91.663055925143851</v>
      </c>
      <c r="P407" s="59">
        <f t="shared" si="35"/>
        <v>11.146463689825984</v>
      </c>
      <c r="Q407" s="59">
        <f t="shared" si="35"/>
        <v>12.164361221021045</v>
      </c>
      <c r="R407" s="2"/>
      <c r="S407" s="2"/>
      <c r="T407" s="2"/>
      <c r="U407" s="2"/>
      <c r="V407" s="2"/>
      <c r="W407" s="2"/>
      <c r="X407" s="2"/>
    </row>
    <row r="408" spans="1:24">
      <c r="A408" s="2"/>
      <c r="B408" s="2"/>
      <c r="C408" s="2"/>
      <c r="D408" s="137"/>
      <c r="E408" s="137"/>
      <c r="F408" s="94"/>
      <c r="G408" s="94">
        <f t="shared" si="36"/>
        <v>35999900000</v>
      </c>
      <c r="H408" s="94">
        <f t="shared" si="36"/>
        <v>32996092543</v>
      </c>
      <c r="I408" s="93" t="s">
        <v>50</v>
      </c>
      <c r="J408" s="2"/>
      <c r="K408" s="2"/>
      <c r="L408" s="12" t="s">
        <v>50</v>
      </c>
      <c r="M408" s="2"/>
      <c r="N408" s="2"/>
      <c r="O408" s="59">
        <f t="shared" si="35"/>
        <v>89.438870733011896</v>
      </c>
      <c r="P408" s="59">
        <f t="shared" si="35"/>
        <v>10.590143358380921</v>
      </c>
      <c r="Q408" s="59">
        <f t="shared" si="35"/>
        <v>11.846118160041287</v>
      </c>
      <c r="R408" s="2"/>
      <c r="S408" s="2"/>
      <c r="T408" s="2"/>
      <c r="U408" s="2"/>
      <c r="V408" s="2"/>
      <c r="W408" s="2"/>
      <c r="X408" s="2"/>
    </row>
    <row r="409" spans="1:24">
      <c r="A409" s="2"/>
      <c r="B409" s="2"/>
      <c r="C409" s="2"/>
      <c r="D409" s="137"/>
      <c r="E409" s="137"/>
      <c r="F409" s="94"/>
      <c r="G409" s="94">
        <f t="shared" si="36"/>
        <v>66000000000</v>
      </c>
      <c r="H409" s="94">
        <f t="shared" si="36"/>
        <v>58972495932</v>
      </c>
      <c r="I409" s="94"/>
      <c r="J409" s="2"/>
      <c r="K409" s="2"/>
      <c r="L409" s="2"/>
      <c r="M409" s="2"/>
      <c r="N409" s="2"/>
      <c r="O409" s="2"/>
      <c r="P409" s="2"/>
      <c r="Q409" s="2"/>
      <c r="R409" s="2"/>
      <c r="S409" s="2"/>
      <c r="T409" s="2"/>
      <c r="U409" s="2"/>
      <c r="V409" s="2"/>
      <c r="W409" s="2"/>
      <c r="X409" s="2"/>
    </row>
    <row r="410" spans="1:24">
      <c r="A410" s="2"/>
      <c r="B410" s="2"/>
      <c r="C410" s="2"/>
      <c r="D410" s="137"/>
      <c r="E410" s="137"/>
      <c r="F410" s="94"/>
      <c r="G410" s="94"/>
      <c r="H410" s="94"/>
      <c r="I410" s="94"/>
      <c r="J410" s="2"/>
      <c r="K410" s="2"/>
      <c r="L410" s="2"/>
      <c r="M410" s="2"/>
      <c r="N410" s="2"/>
      <c r="O410" s="2"/>
      <c r="P410" s="2"/>
      <c r="Q410" s="2"/>
      <c r="R410" s="2"/>
      <c r="S410" s="2"/>
      <c r="T410" s="2"/>
      <c r="U410" s="2"/>
      <c r="V410" s="2"/>
      <c r="W410" s="2"/>
      <c r="X410" s="2"/>
    </row>
    <row r="412" spans="1:24">
      <c r="A412" s="2"/>
      <c r="B412" s="2"/>
      <c r="C412" s="2"/>
      <c r="D412" s="51"/>
      <c r="E412" s="51"/>
      <c r="F412" s="31"/>
      <c r="G412" s="31"/>
      <c r="H412" s="31"/>
      <c r="I412" s="31"/>
      <c r="J412" s="2"/>
      <c r="K412" s="2"/>
      <c r="L412" s="2"/>
      <c r="M412" s="2"/>
      <c r="N412" s="2"/>
      <c r="O412" s="2"/>
      <c r="P412" s="2"/>
      <c r="Q412" s="2"/>
      <c r="R412" s="2"/>
      <c r="S412" s="12" t="s">
        <v>47</v>
      </c>
      <c r="T412" s="2"/>
      <c r="U412" s="16"/>
      <c r="V412" s="13">
        <f t="shared" ref="V412:X415" si="37">AVERAGEA(O376,O382,O388,O394,O400)</f>
        <v>98.538967546666669</v>
      </c>
      <c r="W412" s="13">
        <f t="shared" si="37"/>
        <v>5.8601851150183188</v>
      </c>
      <c r="X412" s="13">
        <f t="shared" si="37"/>
        <v>5.9471103211822891</v>
      </c>
    </row>
    <row r="413" spans="1:24">
      <c r="A413" s="2">
        <v>526</v>
      </c>
      <c r="B413" s="5">
        <f>B400+7</f>
        <v>37475</v>
      </c>
      <c r="C413" s="2"/>
      <c r="D413" s="51">
        <v>1000000000</v>
      </c>
      <c r="E413" s="51">
        <v>1774000000</v>
      </c>
      <c r="F413" s="92">
        <f>E413-D413</f>
        <v>774000000</v>
      </c>
      <c r="G413" s="31">
        <v>999900000</v>
      </c>
      <c r="H413" s="31">
        <v>985028156</v>
      </c>
      <c r="I413" s="92">
        <f>G413-H413</f>
        <v>14871844</v>
      </c>
      <c r="J413" s="5">
        <f>B413+K413+1</f>
        <v>37567</v>
      </c>
      <c r="K413" s="6">
        <v>91</v>
      </c>
      <c r="L413" s="2"/>
      <c r="M413" s="2"/>
      <c r="N413" s="17"/>
      <c r="O413" s="16">
        <f>H413/G413*100</f>
        <v>98.512666866686672</v>
      </c>
      <c r="P413" s="16">
        <f>(100-O413)/100*(365/91)*100</f>
        <v>5.9656768533996125</v>
      </c>
      <c r="Q413" s="16">
        <f>((100-O413)/O413*(365/91))*100</f>
        <v>6.0557459696758871</v>
      </c>
      <c r="R413" s="2"/>
      <c r="S413" s="12" t="s">
        <v>48</v>
      </c>
      <c r="T413" s="2"/>
      <c r="U413" s="16"/>
      <c r="V413" s="13">
        <f t="shared" si="37"/>
        <v>95.288473121666669</v>
      </c>
      <c r="W413" s="13">
        <f t="shared" si="37"/>
        <v>9.4489412669871804</v>
      </c>
      <c r="X413" s="13">
        <f t="shared" si="37"/>
        <v>9.919224144838207</v>
      </c>
    </row>
    <row r="414" spans="1:24">
      <c r="A414" s="2"/>
      <c r="B414" s="2"/>
      <c r="C414" s="2"/>
      <c r="D414" s="51">
        <v>2000000000</v>
      </c>
      <c r="E414" s="51">
        <v>5374500000</v>
      </c>
      <c r="F414" s="92">
        <f>E414-D414</f>
        <v>3374500000</v>
      </c>
      <c r="G414" s="31">
        <v>1999600000</v>
      </c>
      <c r="H414" s="31">
        <v>1903712225</v>
      </c>
      <c r="I414" s="92">
        <f>G414-H414</f>
        <v>95887775</v>
      </c>
      <c r="J414" s="5">
        <f>B413+K414+1</f>
        <v>37658</v>
      </c>
      <c r="K414" s="6">
        <v>182</v>
      </c>
      <c r="L414" s="2"/>
      <c r="M414" s="2"/>
      <c r="N414" s="17">
        <v>9.2490000000000006</v>
      </c>
      <c r="O414" s="16">
        <f>H414/G414*100</f>
        <v>95.204652180436085</v>
      </c>
      <c r="P414" s="16">
        <f>(100-O414)/100*(365/182)*100</f>
        <v>9.6170437040704897</v>
      </c>
      <c r="Q414" s="16">
        <f>((100-O414)/O414*(365/182))*100</f>
        <v>10.101443032262583</v>
      </c>
      <c r="R414" s="2"/>
      <c r="S414" s="12" t="s">
        <v>49</v>
      </c>
      <c r="T414" s="18"/>
      <c r="U414" s="13"/>
      <c r="V414" s="13">
        <f t="shared" si="37"/>
        <v>91.663055925143851</v>
      </c>
      <c r="W414" s="13">
        <f t="shared" si="37"/>
        <v>11.146463689825985</v>
      </c>
      <c r="X414" s="13">
        <f t="shared" si="37"/>
        <v>12.164361221021046</v>
      </c>
    </row>
    <row r="415" spans="1:24">
      <c r="A415" s="2"/>
      <c r="B415" s="2"/>
      <c r="C415" s="2"/>
      <c r="D415" s="51">
        <v>4000000000</v>
      </c>
      <c r="E415" s="51">
        <v>10664700000</v>
      </c>
      <c r="F415" s="92">
        <f>E415-D415</f>
        <v>6664700000</v>
      </c>
      <c r="G415" s="31">
        <v>3999900000</v>
      </c>
      <c r="H415" s="31">
        <v>3669435386</v>
      </c>
      <c r="I415" s="92">
        <f>G415-H415</f>
        <v>330464614</v>
      </c>
      <c r="J415" s="5">
        <f>B413+K415+1</f>
        <v>37749</v>
      </c>
      <c r="K415" s="6">
        <v>273</v>
      </c>
      <c r="L415" s="2"/>
      <c r="M415" s="2"/>
      <c r="N415" s="17">
        <v>10.901</v>
      </c>
      <c r="O415" s="16">
        <f>H415/G415*100</f>
        <v>91.738178104452615</v>
      </c>
      <c r="P415" s="16">
        <f>(100-O415)/100*(365/273)*100</f>
        <v>11.046025611262985</v>
      </c>
      <c r="Q415" s="16">
        <f>((100-O415)/O415*(365/273))*100</f>
        <v>12.040816418531922</v>
      </c>
      <c r="R415" s="2"/>
      <c r="S415" s="12" t="s">
        <v>50</v>
      </c>
      <c r="T415" s="18"/>
      <c r="U415" s="13"/>
      <c r="V415" s="13">
        <f t="shared" si="37"/>
        <v>89.43887073301191</v>
      </c>
      <c r="W415" s="13">
        <f t="shared" si="37"/>
        <v>10.590143358380921</v>
      </c>
      <c r="X415" s="13">
        <f t="shared" si="37"/>
        <v>11.846118160041287</v>
      </c>
    </row>
    <row r="416" spans="1:24">
      <c r="A416" s="2"/>
      <c r="B416" s="2"/>
      <c r="C416" s="2"/>
      <c r="D416" s="51">
        <v>10000000000</v>
      </c>
      <c r="E416" s="51">
        <v>19104300000</v>
      </c>
      <c r="F416" s="92">
        <f>E416-D416</f>
        <v>9104300000</v>
      </c>
      <c r="G416" s="31">
        <v>10000000000</v>
      </c>
      <c r="H416" s="31">
        <v>8745672025</v>
      </c>
      <c r="I416" s="92">
        <f>G416-H416</f>
        <v>1254327975</v>
      </c>
      <c r="J416" s="5">
        <f>B413+K416+1</f>
        <v>37840</v>
      </c>
      <c r="K416" s="6">
        <v>364</v>
      </c>
      <c r="L416" s="2"/>
      <c r="M416" s="2"/>
      <c r="N416" s="17">
        <v>10.712</v>
      </c>
      <c r="O416" s="16">
        <f>H416/G416*100</f>
        <v>87.456720250000004</v>
      </c>
      <c r="P416" s="16">
        <f>(100-O416)/100*(365/364)*100</f>
        <v>12.577739309752744</v>
      </c>
      <c r="Q416" s="16">
        <f>((100-O416)/O416*(365/364))*100</f>
        <v>14.381672756305703</v>
      </c>
      <c r="R416" s="2"/>
      <c r="S416" s="2"/>
      <c r="T416" s="2"/>
      <c r="U416" s="2"/>
      <c r="V416" s="2"/>
      <c r="W416" s="2"/>
      <c r="X416" s="2"/>
    </row>
    <row r="417" spans="1:24">
      <c r="A417" s="2"/>
      <c r="B417" s="2"/>
      <c r="C417" s="2"/>
      <c r="D417" s="137">
        <f t="shared" ref="D417:I417" si="38">SUM(D413:D416)</f>
        <v>17000000000</v>
      </c>
      <c r="E417" s="137">
        <f t="shared" si="38"/>
        <v>36917500000</v>
      </c>
      <c r="F417" s="94">
        <f t="shared" si="38"/>
        <v>19917500000</v>
      </c>
      <c r="G417" s="94">
        <f t="shared" si="38"/>
        <v>16999400000</v>
      </c>
      <c r="H417" s="94">
        <f t="shared" si="38"/>
        <v>15303847792</v>
      </c>
      <c r="I417" s="94">
        <f t="shared" si="38"/>
        <v>1695552208</v>
      </c>
      <c r="J417" s="2"/>
      <c r="K417" s="2"/>
      <c r="L417" s="2"/>
      <c r="M417" s="2"/>
      <c r="N417" s="2"/>
      <c r="O417" s="2"/>
      <c r="P417" s="2"/>
      <c r="Q417" s="2"/>
      <c r="R417" s="2"/>
      <c r="S417" s="2"/>
      <c r="T417" s="2"/>
      <c r="U417" s="2"/>
      <c r="V417" s="2"/>
      <c r="W417" s="2"/>
      <c r="X417" s="2"/>
    </row>
    <row r="420" spans="1:24">
      <c r="A420" s="2">
        <v>527</v>
      </c>
      <c r="B420" s="5">
        <f>B413+7</f>
        <v>37482</v>
      </c>
      <c r="C420" s="2"/>
      <c r="D420" s="51">
        <v>1000000000</v>
      </c>
      <c r="E420" s="51">
        <v>1000000000</v>
      </c>
      <c r="F420" s="92">
        <f>E420-D420</f>
        <v>0</v>
      </c>
      <c r="G420" s="31">
        <v>1000000000</v>
      </c>
      <c r="H420" s="31">
        <v>984909850</v>
      </c>
      <c r="I420" s="92">
        <f>G420-H420</f>
        <v>15090150</v>
      </c>
      <c r="J420" s="5">
        <f>B420+K420+1</f>
        <v>37574</v>
      </c>
      <c r="K420" s="6">
        <v>91</v>
      </c>
      <c r="L420" s="2"/>
      <c r="M420" s="2"/>
      <c r="N420" s="17"/>
      <c r="O420" s="16">
        <f>H420/G420*100</f>
        <v>98.490984999999995</v>
      </c>
      <c r="P420" s="16">
        <f>(100-O420)/100*(365/91)*100</f>
        <v>6.0526425824176027</v>
      </c>
      <c r="Q420" s="16">
        <f>((100-O420)/O420*(365/91))*100</f>
        <v>6.1453772468796037</v>
      </c>
      <c r="R420" s="2"/>
      <c r="S420" s="2"/>
      <c r="T420" s="2"/>
      <c r="U420" s="2"/>
      <c r="V420" s="2"/>
      <c r="W420" s="2"/>
      <c r="X420" s="2"/>
    </row>
    <row r="421" spans="1:24">
      <c r="A421" s="2"/>
      <c r="B421" s="2"/>
      <c r="C421" s="2"/>
      <c r="D421" s="51">
        <v>2000000000</v>
      </c>
      <c r="E421" s="51">
        <v>3670800000</v>
      </c>
      <c r="F421" s="92">
        <f>E421-D421</f>
        <v>1670800000</v>
      </c>
      <c r="G421" s="31">
        <v>2000000000</v>
      </c>
      <c r="H421" s="31">
        <v>1901066379</v>
      </c>
      <c r="I421" s="92">
        <f>G421-H421</f>
        <v>98933621</v>
      </c>
      <c r="J421" s="5">
        <f>B420+K421+1</f>
        <v>37665</v>
      </c>
      <c r="K421" s="6">
        <v>182</v>
      </c>
      <c r="L421" s="2"/>
      <c r="M421" s="2"/>
      <c r="N421" s="17">
        <v>9.2490000000000006</v>
      </c>
      <c r="O421" s="16">
        <f>H421/G421*100</f>
        <v>95.053318950000005</v>
      </c>
      <c r="P421" s="16">
        <f>(100-O421)/100*(365/182)*100</f>
        <v>9.9205416662087824</v>
      </c>
      <c r="Q421" s="16">
        <f>((100-O421)/O421*(365/182))*100</f>
        <v>10.436817752178849</v>
      </c>
      <c r="R421" s="2"/>
      <c r="S421" s="2"/>
      <c r="T421" s="2"/>
      <c r="U421" s="2"/>
      <c r="V421" s="2"/>
      <c r="W421" s="2"/>
      <c r="X421" s="2"/>
    </row>
    <row r="422" spans="1:24">
      <c r="A422" s="2"/>
      <c r="B422" s="2"/>
      <c r="C422" s="2"/>
      <c r="D422" s="51">
        <v>5000000000</v>
      </c>
      <c r="E422" s="51">
        <v>6348000000</v>
      </c>
      <c r="F422" s="92">
        <f>E422-D422</f>
        <v>1348000000</v>
      </c>
      <c r="G422" s="31">
        <v>5000000000</v>
      </c>
      <c r="H422" s="31">
        <v>4543608900</v>
      </c>
      <c r="I422" s="92">
        <f>G422-H422</f>
        <v>456391100</v>
      </c>
      <c r="J422" s="5">
        <f>B420+K422+1</f>
        <v>37756</v>
      </c>
      <c r="K422" s="6">
        <v>273</v>
      </c>
      <c r="L422" s="2"/>
      <c r="M422" s="2"/>
      <c r="N422" s="17">
        <v>10.901</v>
      </c>
      <c r="O422" s="16">
        <f>H422/G422*100</f>
        <v>90.872178000000005</v>
      </c>
      <c r="P422" s="16">
        <f>(100-O422)/100*(365/273)*100</f>
        <v>12.203864578754571</v>
      </c>
      <c r="Q422" s="16">
        <f>((100-O422)/O422*(365/273))*100</f>
        <v>13.429704060526173</v>
      </c>
      <c r="R422" s="2"/>
      <c r="S422" s="2"/>
      <c r="T422" s="2"/>
      <c r="U422" s="2"/>
      <c r="V422" s="2"/>
      <c r="W422" s="2"/>
      <c r="X422" s="2"/>
    </row>
    <row r="423" spans="1:24">
      <c r="A423" s="2"/>
      <c r="B423" s="2"/>
      <c r="C423" s="2"/>
      <c r="D423" s="51">
        <v>11000000000</v>
      </c>
      <c r="E423" s="51">
        <v>18366000000</v>
      </c>
      <c r="F423" s="92">
        <f>E423-D423</f>
        <v>7366000000</v>
      </c>
      <c r="G423" s="31">
        <v>11000000000</v>
      </c>
      <c r="H423" s="31">
        <v>9565899554</v>
      </c>
      <c r="I423" s="92">
        <f>G423-H423</f>
        <v>1434100446</v>
      </c>
      <c r="J423" s="5">
        <f>B420+K423+1</f>
        <v>37847</v>
      </c>
      <c r="K423" s="6">
        <v>364</v>
      </c>
      <c r="L423" s="2"/>
      <c r="M423" s="2"/>
      <c r="N423" s="17">
        <v>10.712</v>
      </c>
      <c r="O423" s="16">
        <f>H423/G423*100</f>
        <v>86.962723218181821</v>
      </c>
      <c r="P423" s="16">
        <f>(100-O423)/100*(365/364)*100</f>
        <v>13.073093476273723</v>
      </c>
      <c r="Q423" s="16">
        <f>((100-O423)/O423*(365/364))*100</f>
        <v>15.032985390159048</v>
      </c>
    </row>
    <row r="424" spans="1:24">
      <c r="A424" s="2"/>
      <c r="B424" s="2"/>
      <c r="C424" s="2"/>
      <c r="D424" s="137">
        <f t="shared" ref="D424:I424" si="39">SUM(D420:D423)</f>
        <v>19000000000</v>
      </c>
      <c r="E424" s="137">
        <f t="shared" si="39"/>
        <v>29384800000</v>
      </c>
      <c r="F424" s="94">
        <f t="shared" si="39"/>
        <v>10384800000</v>
      </c>
      <c r="G424" s="94">
        <f t="shared" si="39"/>
        <v>19000000000</v>
      </c>
      <c r="H424" s="94">
        <f t="shared" si="39"/>
        <v>16995484683</v>
      </c>
      <c r="I424" s="94">
        <f t="shared" si="39"/>
        <v>2004515317</v>
      </c>
      <c r="J424" s="2"/>
      <c r="K424" s="2"/>
      <c r="L424" s="2"/>
      <c r="M424" s="2"/>
      <c r="N424" s="2"/>
      <c r="O424" s="2"/>
      <c r="P424" s="2"/>
      <c r="Q424" s="2"/>
    </row>
    <row r="426" spans="1:24">
      <c r="A426" s="2"/>
      <c r="B426" s="2"/>
      <c r="C426" s="2"/>
      <c r="D426" s="51"/>
      <c r="E426" s="51"/>
      <c r="F426" s="31"/>
      <c r="G426" s="31"/>
      <c r="H426" s="31"/>
      <c r="I426" s="31"/>
      <c r="J426" s="2"/>
      <c r="K426" s="2"/>
      <c r="L426" s="2"/>
      <c r="M426" s="2"/>
      <c r="N426" s="2"/>
      <c r="O426" s="16"/>
      <c r="P426" s="2"/>
      <c r="Q426" s="2"/>
    </row>
    <row r="427" spans="1:24">
      <c r="A427" s="2">
        <f>A420+1</f>
        <v>528</v>
      </c>
      <c r="B427" s="5">
        <f>B420+7</f>
        <v>37489</v>
      </c>
      <c r="C427" s="2"/>
      <c r="D427" s="51">
        <v>1000000000</v>
      </c>
      <c r="E427" s="51">
        <v>1826200000</v>
      </c>
      <c r="F427" s="92">
        <f>E427-D427</f>
        <v>826200000</v>
      </c>
      <c r="G427" s="31">
        <v>1000000000</v>
      </c>
      <c r="H427" s="31">
        <v>983848430</v>
      </c>
      <c r="I427" s="92">
        <f>G427-H427</f>
        <v>16151570</v>
      </c>
      <c r="J427" s="5">
        <f>B427+K427+1</f>
        <v>37581</v>
      </c>
      <c r="K427" s="2">
        <v>91</v>
      </c>
      <c r="L427" s="2"/>
      <c r="M427" s="2"/>
      <c r="N427" s="2"/>
      <c r="O427" s="16">
        <f>H427/G427*100</f>
        <v>98.384843000000004</v>
      </c>
      <c r="P427" s="16">
        <f>(100-O427)/100*(365/91)*100</f>
        <v>6.4783769780219629</v>
      </c>
      <c r="Q427" s="16">
        <f>((100-O427)/O427*(365/91))*100</f>
        <v>6.5847307171308529</v>
      </c>
    </row>
    <row r="428" spans="1:24">
      <c r="A428" s="2"/>
      <c r="B428" s="2"/>
      <c r="C428" s="2"/>
      <c r="D428" s="51">
        <v>2000000000</v>
      </c>
      <c r="E428" s="51">
        <v>6259700000</v>
      </c>
      <c r="F428" s="92">
        <f>E428-D428</f>
        <v>4259700000</v>
      </c>
      <c r="G428" s="31">
        <v>2000000000</v>
      </c>
      <c r="H428" s="31">
        <v>1896679948</v>
      </c>
      <c r="I428" s="92">
        <f>G428-H428</f>
        <v>103320052</v>
      </c>
      <c r="J428" s="5">
        <f>B427+K428+1</f>
        <v>37672</v>
      </c>
      <c r="K428" s="2">
        <v>182</v>
      </c>
      <c r="L428" s="2"/>
      <c r="M428" s="2"/>
      <c r="N428" s="2"/>
      <c r="O428" s="16">
        <f>H428/G428*100</f>
        <v>94.833997400000001</v>
      </c>
      <c r="P428" s="16">
        <f>(100-O428)/100*(365/182)*100</f>
        <v>10.360389829670327</v>
      </c>
      <c r="Q428" s="16">
        <f>((100-O428)/O428*(365/182))*100</f>
        <v>10.92476339046563</v>
      </c>
    </row>
    <row r="429" spans="1:24">
      <c r="A429" s="2"/>
      <c r="B429" s="2"/>
      <c r="C429" s="2"/>
      <c r="D429" s="51">
        <v>6000000000</v>
      </c>
      <c r="E429" s="51">
        <v>10870300000</v>
      </c>
      <c r="F429" s="92">
        <f>E429-D429</f>
        <v>4870300000</v>
      </c>
      <c r="G429" s="31">
        <v>5999900000</v>
      </c>
      <c r="H429" s="31">
        <v>5421715939</v>
      </c>
      <c r="I429" s="92">
        <f>G429-H429</f>
        <v>578184061</v>
      </c>
      <c r="J429" s="5">
        <f>B427+K429+1</f>
        <v>37763</v>
      </c>
      <c r="K429" s="2">
        <v>273</v>
      </c>
      <c r="L429" s="2"/>
      <c r="M429" s="2"/>
      <c r="N429" s="2"/>
      <c r="O429" s="16">
        <f>H429/G429*100</f>
        <v>90.363438373972897</v>
      </c>
      <c r="P429" s="16">
        <f>(100-O429)/100*(365/273)*100</f>
        <v>12.884047595237702</v>
      </c>
      <c r="Q429" s="16">
        <f>((100-O429)/O429*(365/273))*100</f>
        <v>14.258031596713403</v>
      </c>
    </row>
    <row r="430" spans="1:24">
      <c r="A430" s="2"/>
      <c r="B430" s="2"/>
      <c r="C430" s="2"/>
      <c r="D430" s="51">
        <v>12000000000</v>
      </c>
      <c r="E430" s="51">
        <v>26356400000</v>
      </c>
      <c r="F430" s="92">
        <f>E430-D430</f>
        <v>14356400000</v>
      </c>
      <c r="G430" s="31">
        <v>11999900000</v>
      </c>
      <c r="H430" s="31">
        <v>10424583699</v>
      </c>
      <c r="I430" s="92">
        <f>G430-H430</f>
        <v>1575316301</v>
      </c>
      <c r="J430" s="5">
        <f>B427+K430+1</f>
        <v>37854</v>
      </c>
      <c r="K430" s="2">
        <v>364</v>
      </c>
      <c r="L430" s="2"/>
      <c r="M430" s="2"/>
      <c r="N430" s="2"/>
      <c r="O430" s="16">
        <f>H430/G430*100</f>
        <v>86.872254760456329</v>
      </c>
      <c r="P430" s="16">
        <f>(100-O430)/100*(365/364)*100</f>
        <v>13.16381047371824</v>
      </c>
      <c r="Q430" s="16">
        <f>((100-O430)/O430*(365/364))*100</f>
        <v>15.153066430722276</v>
      </c>
    </row>
    <row r="431" spans="1:24">
      <c r="A431" s="2"/>
      <c r="B431" s="2"/>
      <c r="C431" s="2"/>
      <c r="D431" s="137">
        <f t="shared" ref="D431:I431" si="40">SUM(D427:D430)</f>
        <v>21000000000</v>
      </c>
      <c r="E431" s="137">
        <f t="shared" si="40"/>
        <v>45312600000</v>
      </c>
      <c r="F431" s="94">
        <f t="shared" si="40"/>
        <v>24312600000</v>
      </c>
      <c r="G431" s="94">
        <f t="shared" si="40"/>
        <v>20999800000</v>
      </c>
      <c r="H431" s="94">
        <f t="shared" si="40"/>
        <v>18726828016</v>
      </c>
      <c r="I431" s="94">
        <f t="shared" si="40"/>
        <v>2272971984</v>
      </c>
      <c r="J431" s="2"/>
      <c r="K431" s="2"/>
      <c r="L431" s="2"/>
      <c r="M431" s="2"/>
      <c r="N431" s="2"/>
      <c r="O431" s="2"/>
      <c r="P431" s="2"/>
      <c r="Q431" s="2"/>
    </row>
    <row r="434" spans="1:17">
      <c r="A434" s="2">
        <f>A427+1</f>
        <v>529</v>
      </c>
      <c r="B434" s="5">
        <f>B427+7</f>
        <v>37496</v>
      </c>
      <c r="C434" s="2"/>
      <c r="D434" s="51">
        <v>1000000000</v>
      </c>
      <c r="E434" s="51">
        <v>2129400000</v>
      </c>
      <c r="F434" s="92">
        <f>E434-D434</f>
        <v>1129400000</v>
      </c>
      <c r="G434" s="31">
        <v>999900000</v>
      </c>
      <c r="H434" s="31">
        <v>983778397</v>
      </c>
      <c r="I434" s="92">
        <f>G434-H434</f>
        <v>16121603</v>
      </c>
      <c r="J434" s="5">
        <f>B434+K434+1</f>
        <v>37588</v>
      </c>
      <c r="K434" s="2">
        <v>91</v>
      </c>
      <c r="L434" s="2"/>
      <c r="M434" s="2"/>
      <c r="N434" s="2"/>
      <c r="O434" s="16">
        <f>H434/G434*100</f>
        <v>98.387678467846783</v>
      </c>
      <c r="P434" s="16">
        <f>(100-O434)/100*(365/91)*100</f>
        <v>6.4670039476475187</v>
      </c>
      <c r="Q434" s="16">
        <f>((100-O434)/O434*(365/91))*100</f>
        <v>6.5729815443922117</v>
      </c>
    </row>
    <row r="435" spans="1:17">
      <c r="D435" s="28">
        <v>2000000000</v>
      </c>
      <c r="E435" s="28">
        <v>6664000000</v>
      </c>
      <c r="F435" s="92">
        <f>E435-D435</f>
        <v>4664000000</v>
      </c>
      <c r="G435" s="58">
        <v>2000000000</v>
      </c>
      <c r="H435" s="58">
        <v>1897250220</v>
      </c>
      <c r="I435" s="92">
        <f>G435-H435</f>
        <v>102749780</v>
      </c>
      <c r="J435" s="5">
        <f>B434+K435+1</f>
        <v>37679</v>
      </c>
      <c r="K435">
        <v>182</v>
      </c>
      <c r="O435" s="16">
        <f>H435/G435*100</f>
        <v>94.862511000000012</v>
      </c>
      <c r="P435" s="16">
        <f>(100-O435)/100*(365/182)*100</f>
        <v>10.303205961538438</v>
      </c>
      <c r="Q435" s="16">
        <f>((100-O435)/O435*(365/182))*100</f>
        <v>10.861198858143693</v>
      </c>
    </row>
    <row r="436" spans="1:17">
      <c r="D436" s="28">
        <v>6000000000</v>
      </c>
      <c r="E436" s="28">
        <v>14885700000</v>
      </c>
      <c r="F436" s="92">
        <f>E436-D436</f>
        <v>8885700000</v>
      </c>
      <c r="G436" s="58">
        <v>6000000000</v>
      </c>
      <c r="H436" s="58">
        <v>5417941843</v>
      </c>
      <c r="I436" s="92">
        <f>G436-H436</f>
        <v>582058157</v>
      </c>
      <c r="J436" s="5">
        <f>B434+K436+1</f>
        <v>37770</v>
      </c>
      <c r="K436">
        <v>273</v>
      </c>
      <c r="O436" s="16">
        <f>H436/G436*100</f>
        <v>90.299030716666664</v>
      </c>
      <c r="P436" s="16">
        <f>(100-O436)/100*(365/273)*100</f>
        <v>12.970160397130648</v>
      </c>
      <c r="Q436" s="16">
        <f>((100-O436)/O436*(365/273))*100</f>
        <v>14.363565471513665</v>
      </c>
    </row>
    <row r="437" spans="1:17">
      <c r="D437" s="28">
        <v>13000000000</v>
      </c>
      <c r="E437" s="28">
        <v>24544300000</v>
      </c>
      <c r="F437" s="92">
        <f>E437-D437</f>
        <v>11544300000</v>
      </c>
      <c r="G437" s="58">
        <v>12999900000</v>
      </c>
      <c r="H437" s="58">
        <v>11268270074</v>
      </c>
      <c r="I437" s="92">
        <f>G437-H437</f>
        <v>1731629926</v>
      </c>
      <c r="J437" s="5">
        <f>B434+K437+1</f>
        <v>37861</v>
      </c>
      <c r="K437">
        <v>364</v>
      </c>
      <c r="O437" s="16">
        <f>H437/G437*100</f>
        <v>86.679667335902593</v>
      </c>
      <c r="P437" s="16">
        <f>(100-O437)/100*(365/364)*100</f>
        <v>13.356926984603168</v>
      </c>
      <c r="Q437" s="16">
        <f>((100-O437)/O437*(365/364))*100</f>
        <v>15.40952728030458</v>
      </c>
    </row>
    <row r="438" spans="1:17">
      <c r="D438" s="137">
        <f t="shared" ref="D438:I438" si="41">SUM(D434:D437)</f>
        <v>22000000000</v>
      </c>
      <c r="E438" s="137">
        <f t="shared" si="41"/>
        <v>48223400000</v>
      </c>
      <c r="F438" s="94">
        <f t="shared" si="41"/>
        <v>26223400000</v>
      </c>
      <c r="G438" s="94">
        <f t="shared" si="41"/>
        <v>21999800000</v>
      </c>
      <c r="H438" s="94">
        <f t="shared" si="41"/>
        <v>19567240534</v>
      </c>
      <c r="I438" s="94">
        <f t="shared" si="41"/>
        <v>2432559466</v>
      </c>
    </row>
    <row r="439" spans="1:17">
      <c r="G439" s="97">
        <f>+G438+G431+G424+G417</f>
        <v>78999000000</v>
      </c>
      <c r="H439" s="97">
        <f>+H438+H431+H424+H417</f>
        <v>70593401025</v>
      </c>
      <c r="I439" s="93" t="s">
        <v>47</v>
      </c>
      <c r="L439" s="12" t="s">
        <v>47</v>
      </c>
      <c r="O439" s="35">
        <f t="shared" ref="O439:Q442" si="42">AVERAGEA(O434,O427,O420,O413)</f>
        <v>98.444043333633374</v>
      </c>
      <c r="P439" s="35">
        <f t="shared" si="42"/>
        <v>6.2409250903716753</v>
      </c>
      <c r="Q439" s="35">
        <f t="shared" si="42"/>
        <v>6.3397088695196384</v>
      </c>
    </row>
    <row r="440" spans="1:17">
      <c r="B440" s="46" t="s">
        <v>74</v>
      </c>
      <c r="G440" s="56">
        <f t="shared" ref="G440:H443" si="43">G434+G427+G420+G413</f>
        <v>3999800000</v>
      </c>
      <c r="H440" s="56">
        <f t="shared" si="43"/>
        <v>3937564833</v>
      </c>
      <c r="I440" s="93" t="s">
        <v>48</v>
      </c>
      <c r="L440" s="12" t="s">
        <v>48</v>
      </c>
      <c r="O440" s="35">
        <f t="shared" si="42"/>
        <v>94.988619882609029</v>
      </c>
      <c r="P440" s="35">
        <f t="shared" si="42"/>
        <v>10.050295290372009</v>
      </c>
      <c r="Q440" s="35">
        <f t="shared" si="42"/>
        <v>10.581055758262689</v>
      </c>
    </row>
    <row r="441" spans="1:17">
      <c r="G441" s="56">
        <f t="shared" si="43"/>
        <v>7999600000</v>
      </c>
      <c r="H441" s="56">
        <f t="shared" si="43"/>
        <v>7598708772</v>
      </c>
      <c r="I441" s="93" t="s">
        <v>49</v>
      </c>
      <c r="L441" s="12" t="s">
        <v>49</v>
      </c>
      <c r="O441" s="35">
        <f t="shared" si="42"/>
        <v>90.818206298773049</v>
      </c>
      <c r="P441" s="35">
        <f t="shared" si="42"/>
        <v>12.276024545596476</v>
      </c>
      <c r="Q441" s="35">
        <f t="shared" si="42"/>
        <v>13.523029386821289</v>
      </c>
    </row>
    <row r="442" spans="1:17">
      <c r="G442" s="56">
        <f t="shared" si="43"/>
        <v>20999800000</v>
      </c>
      <c r="H442" s="56">
        <f t="shared" si="43"/>
        <v>19052702068</v>
      </c>
      <c r="I442" s="93" t="s">
        <v>50</v>
      </c>
      <c r="L442" s="12" t="s">
        <v>50</v>
      </c>
      <c r="O442" s="35">
        <f t="shared" si="42"/>
        <v>86.992841391135187</v>
      </c>
      <c r="P442" s="35">
        <f t="shared" si="42"/>
        <v>13.042892561086969</v>
      </c>
      <c r="Q442" s="35">
        <f t="shared" si="42"/>
        <v>14.994312964372902</v>
      </c>
    </row>
    <row r="443" spans="1:17">
      <c r="G443" s="56">
        <f t="shared" si="43"/>
        <v>45999800000</v>
      </c>
      <c r="H443" s="56">
        <f t="shared" si="43"/>
        <v>40004425352</v>
      </c>
    </row>
    <row r="446" spans="1:17">
      <c r="A446">
        <f>A434+1</f>
        <v>530</v>
      </c>
      <c r="B446" s="5">
        <f>B434+7</f>
        <v>37503</v>
      </c>
      <c r="D446" s="28">
        <v>1000000000</v>
      </c>
      <c r="E446" s="28">
        <v>3736000000</v>
      </c>
      <c r="F446" s="92">
        <f>E446-D446</f>
        <v>2736000000</v>
      </c>
      <c r="G446" s="58">
        <v>1000000000</v>
      </c>
      <c r="H446" s="58">
        <v>983917720</v>
      </c>
      <c r="I446" s="92">
        <f>G446-H446</f>
        <v>16082280</v>
      </c>
      <c r="J446" s="5">
        <f>B446+K446+1</f>
        <v>37595</v>
      </c>
      <c r="K446">
        <v>91</v>
      </c>
      <c r="O446" s="16">
        <f>H446/G446*100</f>
        <v>98.391772000000003</v>
      </c>
      <c r="P446" s="16">
        <f>(100-O446)/100*(365/91)*100</f>
        <v>6.4505848351648227</v>
      </c>
      <c r="Q446" s="16">
        <f>((100-O446)/O446*(365/91))*100</f>
        <v>6.5560205940440044</v>
      </c>
    </row>
    <row r="447" spans="1:17">
      <c r="D447" s="28">
        <v>3000000000</v>
      </c>
      <c r="E447" s="28">
        <v>7729400000</v>
      </c>
      <c r="F447" s="92">
        <f>E447-D447</f>
        <v>4729400000</v>
      </c>
      <c r="G447" s="58">
        <v>2999900000</v>
      </c>
      <c r="H447" s="58">
        <v>2847125749</v>
      </c>
      <c r="I447" s="92">
        <f>G447-H447</f>
        <v>152774251</v>
      </c>
      <c r="J447" s="5">
        <f>B446+K447+1</f>
        <v>37686</v>
      </c>
      <c r="K447">
        <v>182</v>
      </c>
      <c r="O447" s="16">
        <f>H447/G447*100</f>
        <v>94.907355211840397</v>
      </c>
      <c r="P447" s="16">
        <f>(100-O447)/100*(365/182)*100</f>
        <v>10.213271141089313</v>
      </c>
      <c r="Q447" s="16">
        <f>((100-O447)/O447*(365/182))*100</f>
        <v>10.761306242590493</v>
      </c>
    </row>
    <row r="448" spans="1:17">
      <c r="D448" s="28">
        <v>7000000000</v>
      </c>
      <c r="E448" s="28">
        <v>12797600000</v>
      </c>
      <c r="F448" s="92">
        <f>E448-D448</f>
        <v>5797600000</v>
      </c>
      <c r="G448" s="58">
        <v>7000000000</v>
      </c>
      <c r="H448" s="58">
        <v>6321387876</v>
      </c>
      <c r="I448" s="92">
        <f>G448-H448</f>
        <v>678612124</v>
      </c>
      <c r="J448" s="5">
        <f>B446+K448+1</f>
        <v>37777</v>
      </c>
      <c r="K448">
        <v>273</v>
      </c>
      <c r="O448" s="16">
        <f>H448/G448*100</f>
        <v>90.305541085714282</v>
      </c>
      <c r="P448" s="16">
        <f>(100-O448)/100*(365/273)*100</f>
        <v>12.96145605756149</v>
      </c>
      <c r="Q448" s="16">
        <f>((100-O448)/O448*(365/273))*100</f>
        <v>14.352891197738368</v>
      </c>
    </row>
    <row r="449" spans="1:17">
      <c r="D449" s="28">
        <v>14000000000</v>
      </c>
      <c r="E449" s="28">
        <v>23571300000</v>
      </c>
      <c r="F449" s="92">
        <f>E449-D449</f>
        <v>9571300000</v>
      </c>
      <c r="G449" s="58">
        <v>14000000000</v>
      </c>
      <c r="H449" s="58">
        <v>12137923242</v>
      </c>
      <c r="I449" s="92">
        <f>G449-H449</f>
        <v>1862076758</v>
      </c>
      <c r="J449" s="5">
        <f>B446+K449+1</f>
        <v>37868</v>
      </c>
      <c r="K449">
        <v>364</v>
      </c>
      <c r="O449" s="16">
        <f>H449/G449*100</f>
        <v>86.699451728571432</v>
      </c>
      <c r="P449" s="16">
        <f>(100-O449)/100*(365/364)*100</f>
        <v>13.337088239207217</v>
      </c>
      <c r="Q449" s="16">
        <f>((100-O449)/O449*(365/364))*100</f>
        <v>15.383128697239545</v>
      </c>
    </row>
    <row r="450" spans="1:17">
      <c r="D450" s="137">
        <f t="shared" ref="D450:I450" si="44">SUM(D446:D449)</f>
        <v>25000000000</v>
      </c>
      <c r="E450" s="137">
        <f t="shared" si="44"/>
        <v>47834300000</v>
      </c>
      <c r="F450" s="94">
        <f t="shared" si="44"/>
        <v>22834300000</v>
      </c>
      <c r="G450" s="94">
        <f t="shared" si="44"/>
        <v>24999900000</v>
      </c>
      <c r="H450" s="94">
        <f t="shared" si="44"/>
        <v>22290354587</v>
      </c>
      <c r="I450" s="94">
        <f t="shared" si="44"/>
        <v>2709545413</v>
      </c>
    </row>
    <row r="454" spans="1:17">
      <c r="A454">
        <f>A446+1</f>
        <v>531</v>
      </c>
      <c r="B454" s="5">
        <f>B446+7</f>
        <v>37510</v>
      </c>
      <c r="D454" s="28">
        <v>2000000000</v>
      </c>
      <c r="E454" s="28">
        <v>3512000000</v>
      </c>
      <c r="F454" s="92">
        <f>E454-D454</f>
        <v>1512000000</v>
      </c>
      <c r="G454" s="58">
        <v>2000000000</v>
      </c>
      <c r="H454" s="58">
        <v>1967962220</v>
      </c>
      <c r="I454" s="92">
        <f>G454-H454</f>
        <v>32037780</v>
      </c>
      <c r="J454" s="5">
        <f>B454+K454+1</f>
        <v>37602</v>
      </c>
      <c r="K454">
        <v>91</v>
      </c>
      <c r="O454" s="16">
        <f>H454/G454*100</f>
        <v>98.398111</v>
      </c>
      <c r="P454" s="16">
        <f>(100-O454)/100*(365/91)*100</f>
        <v>6.4251591758241746</v>
      </c>
      <c r="Q454" s="16">
        <f>((100-O454)/O454*(365/91))*100</f>
        <v>6.5297586615500931</v>
      </c>
    </row>
    <row r="455" spans="1:17">
      <c r="D455" s="28">
        <v>4000000000</v>
      </c>
      <c r="E455" s="28">
        <v>6297900000</v>
      </c>
      <c r="F455" s="92">
        <f>E455-D455</f>
        <v>2297900000</v>
      </c>
      <c r="G455" s="58">
        <v>4000000000</v>
      </c>
      <c r="H455" s="58">
        <v>3796640412</v>
      </c>
      <c r="I455" s="92">
        <f>G455-H455</f>
        <v>203359588</v>
      </c>
      <c r="J455" s="5">
        <f>B454+K455+1</f>
        <v>37693</v>
      </c>
      <c r="K455">
        <v>182</v>
      </c>
      <c r="O455" s="16">
        <f>H455/G455*100</f>
        <v>94.916010299999996</v>
      </c>
      <c r="P455" s="16">
        <f>(100-O455)/100*(365/182)*100</f>
        <v>10.195913409340667</v>
      </c>
      <c r="Q455" s="16">
        <f>((100-O455)/O455*(365/182))*100</f>
        <v>10.742037488843614</v>
      </c>
    </row>
    <row r="456" spans="1:17">
      <c r="D456" s="28">
        <v>8000000000</v>
      </c>
      <c r="E456" s="28">
        <v>12675300000</v>
      </c>
      <c r="F456" s="92">
        <f>E456-D456</f>
        <v>4675300000</v>
      </c>
      <c r="G456" s="58">
        <v>7999800000</v>
      </c>
      <c r="H456" s="58">
        <v>7220848839</v>
      </c>
      <c r="I456" s="92">
        <f>G456-H456</f>
        <v>778951161</v>
      </c>
      <c r="J456" s="5">
        <f>B454+K456+1</f>
        <v>37784</v>
      </c>
      <c r="K456">
        <v>273</v>
      </c>
      <c r="O456" s="16">
        <f>H456/G456*100</f>
        <v>90.262867059176472</v>
      </c>
      <c r="P456" s="16">
        <f>(100-O456)/100*(365/273)*100</f>
        <v>13.018511074727426</v>
      </c>
      <c r="Q456" s="16">
        <f>((100-O456)/O456*(365/273))*100</f>
        <v>14.42288672948143</v>
      </c>
    </row>
    <row r="457" spans="1:17">
      <c r="D457" s="28">
        <v>15000000000</v>
      </c>
      <c r="E457" s="28">
        <v>23821200000</v>
      </c>
      <c r="F457" s="92">
        <f>E457-D457</f>
        <v>8821200000</v>
      </c>
      <c r="G457" s="58">
        <v>15000000000</v>
      </c>
      <c r="H457" s="58">
        <v>12988884813</v>
      </c>
      <c r="I457" s="92">
        <f>G457-H457</f>
        <v>2011115187</v>
      </c>
      <c r="J457" s="5">
        <f>B454+K457+1</f>
        <v>37875</v>
      </c>
      <c r="K457">
        <v>364</v>
      </c>
      <c r="O457" s="16">
        <f>H457/G457*100</f>
        <v>86.59256542</v>
      </c>
      <c r="P457" s="16">
        <f>(100-O457)/100*(365/364)*100</f>
        <v>13.444268191483516</v>
      </c>
      <c r="Q457" s="16">
        <f>((100-O457)/O457*(365/364))*100</f>
        <v>15.525892005017717</v>
      </c>
    </row>
    <row r="458" spans="1:17">
      <c r="D458" s="137">
        <f t="shared" ref="D458:I458" si="45">SUM(D454:D457)</f>
        <v>29000000000</v>
      </c>
      <c r="E458" s="137">
        <f t="shared" si="45"/>
        <v>46306400000</v>
      </c>
      <c r="F458" s="94">
        <f t="shared" si="45"/>
        <v>17306400000</v>
      </c>
      <c r="G458" s="94">
        <f t="shared" si="45"/>
        <v>28999800000</v>
      </c>
      <c r="H458" s="94">
        <f t="shared" si="45"/>
        <v>25974336284</v>
      </c>
      <c r="I458" s="94">
        <f t="shared" si="45"/>
        <v>3025463716</v>
      </c>
    </row>
    <row r="461" spans="1:17">
      <c r="A461">
        <f>A454+1</f>
        <v>532</v>
      </c>
      <c r="B461" s="5">
        <f>B454+7</f>
        <v>37517</v>
      </c>
      <c r="D461" s="28">
        <v>2500000000</v>
      </c>
      <c r="E461" s="28">
        <v>3065000000</v>
      </c>
      <c r="F461" s="92">
        <f>E461-D461</f>
        <v>565000000</v>
      </c>
      <c r="G461" s="58">
        <v>2500000000</v>
      </c>
      <c r="H461" s="58">
        <v>2460044700</v>
      </c>
      <c r="I461" s="92">
        <f>G461-H461</f>
        <v>39955300</v>
      </c>
      <c r="J461" s="5">
        <f>B461+K461+1</f>
        <v>37609</v>
      </c>
      <c r="K461">
        <v>91</v>
      </c>
      <c r="O461" s="16">
        <f>H461/G461*100</f>
        <v>98.401787999999996</v>
      </c>
      <c r="P461" s="16">
        <f>(100-O461)/100*(365/91)*100</f>
        <v>6.4104107692307846</v>
      </c>
      <c r="Q461" s="16">
        <f>((100-O461)/O461*(365/91))*100</f>
        <v>6.514526716964518</v>
      </c>
    </row>
    <row r="462" spans="1:17">
      <c r="D462" s="28">
        <v>5000000000</v>
      </c>
      <c r="E462" s="28">
        <v>5000000000</v>
      </c>
      <c r="F462" s="92">
        <f>E462-D462</f>
        <v>0</v>
      </c>
      <c r="G462" s="58">
        <v>5000000000</v>
      </c>
      <c r="H462" s="58">
        <v>4740282200</v>
      </c>
      <c r="I462" s="92">
        <f>G462-H462</f>
        <v>259717800</v>
      </c>
      <c r="J462" s="5">
        <f>B461+K462+1</f>
        <v>37700</v>
      </c>
      <c r="K462">
        <v>182</v>
      </c>
      <c r="O462" s="16">
        <f>H462/G462*100</f>
        <v>94.805644000000001</v>
      </c>
      <c r="P462" s="16">
        <f>(100-O462)/100*(365/182)*100</f>
        <v>10.417252417582416</v>
      </c>
      <c r="Q462" s="16">
        <f>((100-O462)/O462*(365/182))*100</f>
        <v>10.988008707142388</v>
      </c>
    </row>
    <row r="463" spans="1:17">
      <c r="D463" s="28">
        <v>9000000000</v>
      </c>
      <c r="E463" s="28">
        <v>13563400000</v>
      </c>
      <c r="F463" s="92">
        <f>E463-D463</f>
        <v>4563400000</v>
      </c>
      <c r="G463" s="58">
        <v>9000000000</v>
      </c>
      <c r="H463" s="58">
        <v>8123340666</v>
      </c>
      <c r="I463" s="92">
        <f>G463-H463</f>
        <v>876659334</v>
      </c>
      <c r="J463" s="5">
        <f>B461+K463+1</f>
        <v>37791</v>
      </c>
      <c r="K463">
        <v>273</v>
      </c>
      <c r="O463" s="16">
        <f>H463/G463*100</f>
        <v>90.259340733333332</v>
      </c>
      <c r="P463" s="16">
        <f>(100-O463)/100*(365/273)*100</f>
        <v>13.023225759462761</v>
      </c>
      <c r="Q463" s="16">
        <f>((100-O463)/O463*(365/273))*100</f>
        <v>14.428673701416924</v>
      </c>
    </row>
    <row r="464" spans="1:17">
      <c r="D464" s="28">
        <v>16500000000</v>
      </c>
      <c r="E464" s="28">
        <v>26559300000</v>
      </c>
      <c r="F464" s="92">
        <f>E464-D464</f>
        <v>10059300000</v>
      </c>
      <c r="G464" s="58">
        <v>16499900000</v>
      </c>
      <c r="H464" s="58">
        <v>14287573888</v>
      </c>
      <c r="I464" s="92">
        <f>G464-H464</f>
        <v>2212326112</v>
      </c>
      <c r="J464" s="5">
        <f>B461+K464+1</f>
        <v>37882</v>
      </c>
      <c r="K464">
        <v>364</v>
      </c>
      <c r="O464" s="16">
        <f>H464/G464*100</f>
        <v>86.591881696252699</v>
      </c>
      <c r="P464" s="16">
        <f>(100-O464)/100*(365/364)*100</f>
        <v>13.444953793592763</v>
      </c>
      <c r="Q464" s="16">
        <f>((100-O464)/O464*(365/364))*100</f>
        <v>15.52680635900143</v>
      </c>
    </row>
    <row r="465" spans="1:19">
      <c r="D465" s="137">
        <f t="shared" ref="D465:I465" si="46">SUM(D461:D464)</f>
        <v>33000000000</v>
      </c>
      <c r="E465" s="137">
        <f t="shared" si="46"/>
        <v>48187700000</v>
      </c>
      <c r="F465" s="94">
        <f t="shared" si="46"/>
        <v>15187700000</v>
      </c>
      <c r="G465" s="94">
        <f t="shared" si="46"/>
        <v>32999900000</v>
      </c>
      <c r="H465" s="94">
        <f t="shared" si="46"/>
        <v>29611241454</v>
      </c>
      <c r="I465" s="94">
        <f t="shared" si="46"/>
        <v>3388658546</v>
      </c>
    </row>
    <row r="468" spans="1:19">
      <c r="A468">
        <f>A461+1</f>
        <v>533</v>
      </c>
      <c r="B468" s="5">
        <f>B461+7</f>
        <v>37524</v>
      </c>
      <c r="D468" s="28">
        <v>3000000000</v>
      </c>
      <c r="E468" s="28">
        <v>3000000000</v>
      </c>
      <c r="F468" s="92">
        <f>E468-D468</f>
        <v>0</v>
      </c>
      <c r="G468" s="58">
        <v>3000000000</v>
      </c>
      <c r="H468" s="58">
        <v>2951426673</v>
      </c>
      <c r="I468" s="92">
        <f>G468-H468</f>
        <v>48573327</v>
      </c>
      <c r="J468" s="5">
        <f>B468+K468+1</f>
        <v>37616</v>
      </c>
      <c r="K468">
        <v>91</v>
      </c>
      <c r="O468" s="16">
        <f>H468/G468*100</f>
        <v>98.380889100000005</v>
      </c>
      <c r="P468" s="16">
        <f>(100-O468)/100*(365/91)*100</f>
        <v>6.4942360274725095</v>
      </c>
      <c r="Q468" s="16">
        <f>((100-O468)/O468*(365/91))*100</f>
        <v>6.6011154065414006</v>
      </c>
      <c r="S468" s="37"/>
    </row>
    <row r="469" spans="1:19">
      <c r="D469" s="28">
        <v>5000000000</v>
      </c>
      <c r="E469" s="28">
        <v>5649400000</v>
      </c>
      <c r="F469" s="92">
        <f>E469-D469</f>
        <v>649400000</v>
      </c>
      <c r="G469" s="58">
        <v>5000000000</v>
      </c>
      <c r="H469" s="58">
        <v>4735944716</v>
      </c>
      <c r="I469" s="92">
        <f>G469-H469</f>
        <v>264055284</v>
      </c>
      <c r="J469" s="5">
        <f>B468+K469+1</f>
        <v>37707</v>
      </c>
      <c r="K469">
        <v>182</v>
      </c>
      <c r="O469" s="16">
        <f>H469/G469*100</f>
        <v>94.718894320000004</v>
      </c>
      <c r="P469" s="16">
        <f>(100-O469)/100*(365/182)*100</f>
        <v>10.591228424175815</v>
      </c>
      <c r="Q469" s="16">
        <f>((100-O469)/O469*(365/182))*100</f>
        <v>11.181748372604753</v>
      </c>
    </row>
    <row r="470" spans="1:19">
      <c r="D470" s="28">
        <v>10000000000</v>
      </c>
      <c r="E470" s="28">
        <v>19400000000</v>
      </c>
      <c r="F470" s="92">
        <f>E470-D470</f>
        <v>9400000000</v>
      </c>
      <c r="G470" s="58">
        <v>10000000000</v>
      </c>
      <c r="H470" s="58">
        <v>9023461000</v>
      </c>
      <c r="I470" s="92">
        <f>G470-H470</f>
        <v>976539000</v>
      </c>
      <c r="J470" s="5">
        <f>B468+K470+1</f>
        <v>37798</v>
      </c>
      <c r="K470">
        <v>273</v>
      </c>
      <c r="O470" s="16">
        <f>H470/G470*100</f>
        <v>90.234610000000004</v>
      </c>
      <c r="P470" s="16">
        <f>(100-O470)/100*(365/273)*100</f>
        <v>13.056290659340652</v>
      </c>
      <c r="Q470" s="16">
        <f>((100-O470)/O470*(365/273))*100</f>
        <v>14.469271446222967</v>
      </c>
    </row>
    <row r="471" spans="1:19">
      <c r="D471" s="28">
        <v>18500000000</v>
      </c>
      <c r="E471" s="28">
        <v>29335700000</v>
      </c>
      <c r="F471" s="92">
        <f>E471-D471</f>
        <v>10835700000</v>
      </c>
      <c r="G471" s="58">
        <v>18499900000</v>
      </c>
      <c r="H471" s="58">
        <v>16010928889</v>
      </c>
      <c r="I471" s="92">
        <f>G471-H471</f>
        <v>2488971111</v>
      </c>
      <c r="J471" s="5">
        <f>B468+K471+1</f>
        <v>37889</v>
      </c>
      <c r="K471">
        <v>364</v>
      </c>
      <c r="O471" s="16">
        <f>H471/G471*100</f>
        <v>86.546029378537185</v>
      </c>
      <c r="P471" s="16">
        <f>(100-O471)/100*(365/364)*100</f>
        <v>13.490932079214089</v>
      </c>
      <c r="Q471" s="16">
        <f>((100-O471)/O471*(365/364))*100</f>
        <v>15.588158320016177</v>
      </c>
    </row>
    <row r="472" spans="1:19">
      <c r="D472" s="137">
        <f t="shared" ref="D472:I472" si="47">SUM(D468:D471)</f>
        <v>36500000000</v>
      </c>
      <c r="E472" s="137">
        <f t="shared" si="47"/>
        <v>57385100000</v>
      </c>
      <c r="F472" s="94">
        <f t="shared" si="47"/>
        <v>20885100000</v>
      </c>
      <c r="G472" s="94">
        <f t="shared" si="47"/>
        <v>36499900000</v>
      </c>
      <c r="H472" s="94">
        <f t="shared" si="47"/>
        <v>32721761278</v>
      </c>
      <c r="I472" s="94">
        <f t="shared" si="47"/>
        <v>3778138722</v>
      </c>
    </row>
    <row r="473" spans="1:19">
      <c r="I473" s="93" t="s">
        <v>47</v>
      </c>
      <c r="L473" s="12" t="s">
        <v>47</v>
      </c>
      <c r="O473" s="34">
        <f t="shared" ref="O473:Q476" si="48">AVERAGEA(O468,O461,O454,O446)</f>
        <v>98.393140024999994</v>
      </c>
      <c r="P473" s="34">
        <f t="shared" si="48"/>
        <v>6.4450977019230722</v>
      </c>
      <c r="Q473" s="34">
        <f t="shared" si="48"/>
        <v>6.5503553447750038</v>
      </c>
    </row>
    <row r="474" spans="1:19">
      <c r="B474" s="46" t="s">
        <v>75</v>
      </c>
      <c r="G474" s="56">
        <f t="shared" ref="G474:H478" si="49">G468+G461+G454+G446</f>
        <v>8500000000</v>
      </c>
      <c r="H474" s="56">
        <f t="shared" si="49"/>
        <v>8363351313</v>
      </c>
      <c r="I474" s="93" t="s">
        <v>48</v>
      </c>
      <c r="L474" s="12" t="s">
        <v>48</v>
      </c>
      <c r="O474" s="34">
        <f t="shared" si="48"/>
        <v>94.836975957960107</v>
      </c>
      <c r="P474" s="34">
        <f t="shared" si="48"/>
        <v>10.354416348047053</v>
      </c>
      <c r="Q474" s="34">
        <f t="shared" si="48"/>
        <v>10.918275202795312</v>
      </c>
    </row>
    <row r="475" spans="1:19">
      <c r="G475" s="56">
        <f t="shared" si="49"/>
        <v>16999900000</v>
      </c>
      <c r="H475" s="56">
        <f t="shared" si="49"/>
        <v>16119993077</v>
      </c>
      <c r="I475" s="93" t="s">
        <v>49</v>
      </c>
      <c r="L475" s="12" t="s">
        <v>49</v>
      </c>
      <c r="O475" s="34">
        <f t="shared" si="48"/>
        <v>90.265589719556033</v>
      </c>
      <c r="P475" s="34">
        <f t="shared" si="48"/>
        <v>13.014870887773084</v>
      </c>
      <c r="Q475" s="34">
        <f t="shared" si="48"/>
        <v>14.418430768714922</v>
      </c>
      <c r="R475" s="38"/>
    </row>
    <row r="476" spans="1:19">
      <c r="G476" s="56">
        <f t="shared" si="49"/>
        <v>33999800000</v>
      </c>
      <c r="H476" s="56">
        <f t="shared" si="49"/>
        <v>30689038381</v>
      </c>
      <c r="I476" s="93" t="s">
        <v>50</v>
      </c>
      <c r="L476" s="12" t="s">
        <v>50</v>
      </c>
      <c r="O476" s="34">
        <f t="shared" si="48"/>
        <v>86.607482055840322</v>
      </c>
      <c r="P476" s="34">
        <f t="shared" si="48"/>
        <v>13.429310575874396</v>
      </c>
      <c r="Q476" s="34">
        <f t="shared" si="48"/>
        <v>15.505996345318717</v>
      </c>
    </row>
    <row r="477" spans="1:19">
      <c r="G477" s="56">
        <f t="shared" si="49"/>
        <v>63999800000</v>
      </c>
      <c r="H477" s="56">
        <f t="shared" si="49"/>
        <v>55425310832</v>
      </c>
    </row>
    <row r="478" spans="1:19">
      <c r="G478" s="56">
        <f t="shared" si="49"/>
        <v>123499500000</v>
      </c>
      <c r="H478" s="56">
        <f t="shared" si="49"/>
        <v>110597693603</v>
      </c>
    </row>
    <row r="481" spans="1:17">
      <c r="A481">
        <f>A468+1</f>
        <v>534</v>
      </c>
      <c r="B481" s="5">
        <f>B468+7</f>
        <v>37531</v>
      </c>
      <c r="D481" s="28">
        <v>2000000000</v>
      </c>
      <c r="E481" s="28">
        <v>2000000000</v>
      </c>
      <c r="F481" s="92">
        <f>E481-D481</f>
        <v>0</v>
      </c>
      <c r="G481" s="58">
        <v>2000000000</v>
      </c>
      <c r="H481" s="58">
        <v>1966362800</v>
      </c>
      <c r="I481" s="92">
        <f>G481-H481</f>
        <v>33637200</v>
      </c>
      <c r="J481" s="5">
        <f>B481+K481+1</f>
        <v>37623</v>
      </c>
      <c r="K481">
        <v>91</v>
      </c>
      <c r="O481" s="16">
        <f>H481/G481*100</f>
        <v>98.31814</v>
      </c>
      <c r="P481" s="16">
        <f>(100-O481)/100*(365/91)*100</f>
        <v>6.745921978021979</v>
      </c>
      <c r="Q481" s="16">
        <f>((100-O481)/O481*(365/91))*100</f>
        <v>6.8613197707177731</v>
      </c>
    </row>
    <row r="482" spans="1:17">
      <c r="D482" s="28">
        <v>5000000000</v>
      </c>
      <c r="E482" s="28">
        <v>5000000000</v>
      </c>
      <c r="F482" s="92">
        <f>E482-D482</f>
        <v>0</v>
      </c>
      <c r="G482" s="58">
        <v>5000000000</v>
      </c>
      <c r="H482" s="58">
        <v>4718898900</v>
      </c>
      <c r="I482" s="92">
        <f>G482-H482</f>
        <v>281101100</v>
      </c>
      <c r="J482" s="5">
        <f>B481+K482+1</f>
        <v>37714</v>
      </c>
      <c r="K482">
        <v>182</v>
      </c>
      <c r="O482" s="16">
        <f>H482/G482*100</f>
        <v>94.377977999999999</v>
      </c>
      <c r="P482" s="16">
        <f>(100-O482)/100*(365/182)*100</f>
        <v>11.274934230769233</v>
      </c>
      <c r="Q482" s="16">
        <f>((100-O482)/O482*(365/182))*100</f>
        <v>11.946573204576637</v>
      </c>
    </row>
    <row r="483" spans="1:17">
      <c r="D483" s="28">
        <v>9000000000</v>
      </c>
      <c r="E483" s="28">
        <v>12301500000</v>
      </c>
      <c r="F483" s="92">
        <f>E483-D483</f>
        <v>3301500000</v>
      </c>
      <c r="G483" s="58">
        <v>8999900000</v>
      </c>
      <c r="H483" s="58">
        <v>8121558335</v>
      </c>
      <c r="I483" s="92">
        <f>G483-H483</f>
        <v>878341665</v>
      </c>
      <c r="J483" s="5">
        <f>B481+K483+1</f>
        <v>37805</v>
      </c>
      <c r="K483">
        <v>273</v>
      </c>
      <c r="O483" s="16">
        <f>H483/G483*100</f>
        <v>90.240539728219204</v>
      </c>
      <c r="P483" s="16">
        <f>(100-O483)/100*(365/273)*100</f>
        <v>13.048362634432198</v>
      </c>
      <c r="Q483" s="16">
        <f>((100-O483)/O483*(365/273))*100</f>
        <v>14.459535230762627</v>
      </c>
    </row>
    <row r="484" spans="1:17">
      <c r="D484" s="28">
        <v>14000000000</v>
      </c>
      <c r="E484" s="28">
        <v>20461700000</v>
      </c>
      <c r="F484" s="92">
        <f>E484-D484</f>
        <v>6461700000</v>
      </c>
      <c r="G484" s="58">
        <v>13999800000</v>
      </c>
      <c r="H484" s="58">
        <v>12116384888</v>
      </c>
      <c r="I484" s="92">
        <f>G484-H484</f>
        <v>1883415112</v>
      </c>
      <c r="J484" s="5">
        <f>B481+K484+1</f>
        <v>37896</v>
      </c>
      <c r="K484">
        <v>364</v>
      </c>
      <c r="O484" s="16">
        <f>H484/G484*100</f>
        <v>86.546842726324655</v>
      </c>
      <c r="P484" s="16">
        <f>(100-O484)/100*(365/364)*100</f>
        <v>13.490116496954673</v>
      </c>
      <c r="Q484" s="16">
        <f>((100-O484)/O484*(365/364))*100</f>
        <v>15.587069466661699</v>
      </c>
    </row>
    <row r="485" spans="1:17">
      <c r="D485" s="137">
        <f t="shared" ref="D485:I485" si="50">SUM(D481:D484)</f>
        <v>30000000000</v>
      </c>
      <c r="E485" s="137">
        <f t="shared" si="50"/>
        <v>39763200000</v>
      </c>
      <c r="F485" s="94">
        <f t="shared" si="50"/>
        <v>9763200000</v>
      </c>
      <c r="G485" s="94">
        <f t="shared" si="50"/>
        <v>29999700000</v>
      </c>
      <c r="H485" s="94">
        <f t="shared" si="50"/>
        <v>26923204923</v>
      </c>
      <c r="I485" s="94">
        <f t="shared" si="50"/>
        <v>3076495077</v>
      </c>
    </row>
    <row r="488" spans="1:17">
      <c r="A488">
        <f>A481+1</f>
        <v>535</v>
      </c>
      <c r="B488" s="5">
        <f>B481+8</f>
        <v>37539</v>
      </c>
      <c r="D488" s="28">
        <v>2000000000</v>
      </c>
      <c r="E488" s="28">
        <v>2000000000</v>
      </c>
      <c r="F488" s="92">
        <f>E488-D488</f>
        <v>0</v>
      </c>
      <c r="G488" s="58">
        <v>2000000000</v>
      </c>
      <c r="H488" s="58">
        <v>1966360000</v>
      </c>
      <c r="I488" s="92">
        <f>G488-H488</f>
        <v>33640000</v>
      </c>
      <c r="J488" s="5">
        <f>B488+K488+1</f>
        <v>37631</v>
      </c>
      <c r="K488">
        <v>91</v>
      </c>
      <c r="O488" s="16">
        <f>H488/G488*100</f>
        <v>98.318000000000012</v>
      </c>
      <c r="P488" s="16">
        <f>(100-O488)/100*(365/91)*100</f>
        <v>6.7464835164834689</v>
      </c>
      <c r="Q488" s="16">
        <f>((100-O488)/O488*(365/91))*100</f>
        <v>6.8619006860223637</v>
      </c>
    </row>
    <row r="489" spans="1:17">
      <c r="D489" s="28">
        <v>5000000000</v>
      </c>
      <c r="E489" s="28">
        <v>5000000000</v>
      </c>
      <c r="F489" s="92">
        <f>E489-D489</f>
        <v>0</v>
      </c>
      <c r="G489" s="58">
        <v>5000000000</v>
      </c>
      <c r="H489" s="58">
        <v>4718900000</v>
      </c>
      <c r="I489" s="92">
        <f>G489-H489</f>
        <v>281100000</v>
      </c>
      <c r="J489" s="5">
        <f>B488+K489+1</f>
        <v>37722</v>
      </c>
      <c r="K489">
        <v>182</v>
      </c>
      <c r="O489" s="16">
        <f>H489/G489*100</f>
        <v>94.378</v>
      </c>
      <c r="P489" s="16">
        <f>(100-O489)/100*(365/182)*100</f>
        <v>11.274890109890109</v>
      </c>
      <c r="Q489" s="16">
        <f>((100-O489)/O489*(365/182))*100</f>
        <v>11.946523670654296</v>
      </c>
    </row>
    <row r="490" spans="1:17">
      <c r="D490" s="28">
        <v>8000000000</v>
      </c>
      <c r="E490" s="28">
        <v>8000000000</v>
      </c>
      <c r="F490" s="92">
        <f>E490-D490</f>
        <v>0</v>
      </c>
      <c r="G490" s="58">
        <v>8000000000</v>
      </c>
      <c r="H490" s="58">
        <v>7189597200</v>
      </c>
      <c r="I490" s="92">
        <f>G490-H490</f>
        <v>810402800</v>
      </c>
      <c r="J490" s="5">
        <f>B488+K490+1</f>
        <v>37813</v>
      </c>
      <c r="K490">
        <v>273</v>
      </c>
      <c r="O490" s="16">
        <f>H490/G490*100</f>
        <v>89.869964999999993</v>
      </c>
      <c r="P490" s="16">
        <f>(100-O490)/100*(365/273)*100</f>
        <v>13.543819688644696</v>
      </c>
      <c r="Q490" s="16">
        <f>((100-O490)/O490*(365/273))*100</f>
        <v>15.070462850013014</v>
      </c>
    </row>
    <row r="491" spans="1:17">
      <c r="D491" s="28">
        <v>15000000000</v>
      </c>
      <c r="E491" s="28">
        <v>15000000000</v>
      </c>
      <c r="F491" s="92">
        <f>E491-D491</f>
        <v>0</v>
      </c>
      <c r="G491" s="58">
        <v>15000000000</v>
      </c>
      <c r="H491" s="58">
        <v>12944121200</v>
      </c>
      <c r="I491" s="92">
        <f>G491-H491</f>
        <v>2055878800</v>
      </c>
      <c r="J491" s="5">
        <f>B488+K491+1</f>
        <v>37904</v>
      </c>
      <c r="K491">
        <v>364</v>
      </c>
      <c r="O491" s="16">
        <f>H491/G491*100</f>
        <v>86.294141333333329</v>
      </c>
      <c r="P491" s="16">
        <f>(100-O491)/100*(365/364)*100</f>
        <v>13.743512124542129</v>
      </c>
      <c r="Q491" s="16">
        <f>((100-O491)/O491*(365/364))*100</f>
        <v>15.92635596367345</v>
      </c>
    </row>
    <row r="492" spans="1:17">
      <c r="D492" s="137">
        <f t="shared" ref="D492:I492" si="51">SUM(D488:D491)</f>
        <v>30000000000</v>
      </c>
      <c r="E492" s="137">
        <f t="shared" si="51"/>
        <v>30000000000</v>
      </c>
      <c r="F492" s="94">
        <f t="shared" si="51"/>
        <v>0</v>
      </c>
      <c r="G492" s="94">
        <f t="shared" si="51"/>
        <v>30000000000</v>
      </c>
      <c r="H492" s="94">
        <f t="shared" si="51"/>
        <v>26818978400</v>
      </c>
      <c r="I492" s="94">
        <f t="shared" si="51"/>
        <v>3181021600</v>
      </c>
    </row>
    <row r="494" spans="1:17">
      <c r="A494">
        <f>A488+1</f>
        <v>536</v>
      </c>
      <c r="B494" s="5">
        <f>B488+6</f>
        <v>37545</v>
      </c>
      <c r="D494" s="28">
        <v>8000000000</v>
      </c>
      <c r="E494" s="28">
        <v>8000000000</v>
      </c>
      <c r="F494" s="92">
        <f>E494-D494</f>
        <v>0</v>
      </c>
      <c r="G494" s="58">
        <v>8000000000</v>
      </c>
      <c r="H494" s="58">
        <v>7855201300</v>
      </c>
      <c r="I494" s="92">
        <f>G494-H494</f>
        <v>144798700</v>
      </c>
      <c r="J494" s="5">
        <f>B494+K494+1</f>
        <v>37637</v>
      </c>
      <c r="K494">
        <v>91</v>
      </c>
      <c r="O494" s="16">
        <f>H494/G494*100</f>
        <v>98.190016249999999</v>
      </c>
      <c r="P494" s="16">
        <f>(100-O494)/100*(365/91)*100</f>
        <v>7.2598249313186844</v>
      </c>
      <c r="Q494" s="16">
        <f>((100-O494)/O494*(365/91))*100</f>
        <v>7.3936487726354612</v>
      </c>
    </row>
    <row r="495" spans="1:17">
      <c r="D495" s="28">
        <v>8000000000</v>
      </c>
      <c r="E495" s="28">
        <v>7868300000</v>
      </c>
      <c r="F495" s="92">
        <f>E495-D495</f>
        <v>-131700000</v>
      </c>
      <c r="G495" s="58">
        <v>7868300000</v>
      </c>
      <c r="H495" s="58">
        <v>7408147985</v>
      </c>
      <c r="I495" s="92">
        <f>G495-H495</f>
        <v>460152015</v>
      </c>
      <c r="J495" s="5">
        <f>B494+K495+1</f>
        <v>37728</v>
      </c>
      <c r="K495">
        <v>182</v>
      </c>
      <c r="O495" s="16">
        <f>H495/G495*100</f>
        <v>94.151824218700355</v>
      </c>
      <c r="P495" s="16">
        <f>(100-O495)/100*(365/182)*100</f>
        <v>11.728484396562475</v>
      </c>
      <c r="Q495" s="16">
        <f>((100-O495)/O495*(365/182))*100</f>
        <v>12.456991135210497</v>
      </c>
    </row>
    <row r="496" spans="1:17">
      <c r="D496" s="28">
        <v>8000000000</v>
      </c>
      <c r="E496" s="28">
        <v>15660000000</v>
      </c>
      <c r="F496" s="92">
        <f>E496-D496</f>
        <v>7660000000</v>
      </c>
      <c r="G496" s="58">
        <v>8000000000</v>
      </c>
      <c r="H496" s="58">
        <v>7162824500</v>
      </c>
      <c r="I496" s="92">
        <f>G496-H496</f>
        <v>837175500</v>
      </c>
      <c r="J496" s="5">
        <f>B494+K496+1</f>
        <v>37819</v>
      </c>
      <c r="K496">
        <v>273</v>
      </c>
      <c r="O496" s="16">
        <f>H496/G496*100</f>
        <v>89.535306250000005</v>
      </c>
      <c r="P496" s="16">
        <f>(100-O496)/100*(365/273)*100</f>
        <v>13.991257211538455</v>
      </c>
      <c r="Q496" s="16">
        <f>((100-O496)/O496*(365/273))*100</f>
        <v>15.626525219528641</v>
      </c>
    </row>
    <row r="497" spans="1:17">
      <c r="D497" s="28">
        <v>8000000000</v>
      </c>
      <c r="E497" s="28">
        <v>17738300000</v>
      </c>
      <c r="F497" s="92">
        <f>E497-D497</f>
        <v>9738300000</v>
      </c>
      <c r="G497" s="58">
        <v>8000000000</v>
      </c>
      <c r="H497" s="58">
        <v>6878902303</v>
      </c>
      <c r="I497" s="92">
        <f>G497-H497</f>
        <v>1121097697</v>
      </c>
      <c r="J497" s="5">
        <f>B494+K497+1</f>
        <v>37910</v>
      </c>
      <c r="K497">
        <v>364</v>
      </c>
      <c r="O497" s="16">
        <f>H497/G497*100</f>
        <v>85.986278787499998</v>
      </c>
      <c r="P497" s="16">
        <f>(100-O497)/100*(365/364)*100</f>
        <v>14.052220446600277</v>
      </c>
      <c r="Q497" s="16">
        <f>((100-O497)/O497*(365/364))*100</f>
        <v>16.342398630051051</v>
      </c>
    </row>
    <row r="498" spans="1:17">
      <c r="D498" s="137">
        <f t="shared" ref="D498:I498" si="52">SUM(D494:D497)</f>
        <v>32000000000</v>
      </c>
      <c r="E498" s="137">
        <f t="shared" si="52"/>
        <v>49266600000</v>
      </c>
      <c r="F498" s="94">
        <f t="shared" si="52"/>
        <v>17266600000</v>
      </c>
      <c r="G498" s="94">
        <f t="shared" si="52"/>
        <v>31868300000</v>
      </c>
      <c r="H498" s="94">
        <f t="shared" si="52"/>
        <v>29305076088</v>
      </c>
      <c r="I498" s="94">
        <f t="shared" si="52"/>
        <v>2563223912</v>
      </c>
    </row>
    <row r="501" spans="1:17">
      <c r="A501">
        <f>A494+1</f>
        <v>537</v>
      </c>
      <c r="B501" s="5">
        <f>B494+7</f>
        <v>37552</v>
      </c>
      <c r="D501" s="28">
        <v>4000000000</v>
      </c>
      <c r="E501" s="28">
        <v>4000000000</v>
      </c>
      <c r="F501" s="92">
        <f>E501-D501</f>
        <v>0</v>
      </c>
      <c r="G501" s="58">
        <v>4000000000</v>
      </c>
      <c r="H501" s="58">
        <v>3930951424</v>
      </c>
      <c r="I501" s="92">
        <f>G501-H501</f>
        <v>69048576</v>
      </c>
      <c r="J501" s="5">
        <f>B501+K501+1</f>
        <v>37644</v>
      </c>
      <c r="K501">
        <v>91</v>
      </c>
      <c r="O501" s="16">
        <f>H501/G501*100</f>
        <v>98.273785599999997</v>
      </c>
      <c r="P501" s="16">
        <f>(100-O501)/100*(365/91)*100</f>
        <v>6.9238269890110029</v>
      </c>
      <c r="Q501" s="16">
        <f>((100-O501)/O501*(365/91))*100</f>
        <v>7.0454465010565377</v>
      </c>
    </row>
    <row r="502" spans="1:17">
      <c r="D502" s="28">
        <v>6000000000</v>
      </c>
      <c r="E502" s="28">
        <v>10419200000</v>
      </c>
      <c r="F502" s="92">
        <f>E502-D502</f>
        <v>4419200000</v>
      </c>
      <c r="G502" s="58">
        <v>6000000000</v>
      </c>
      <c r="H502" s="58">
        <v>5639891950</v>
      </c>
      <c r="I502" s="92">
        <f>G502-H502</f>
        <v>360108050</v>
      </c>
      <c r="J502" s="5">
        <f>B501+K502+1</f>
        <v>37735</v>
      </c>
      <c r="K502">
        <v>182</v>
      </c>
      <c r="O502" s="16">
        <f>H502/G502*100</f>
        <v>93.998199166666666</v>
      </c>
      <c r="P502" s="16">
        <f>(100-O502)/100*(365/182)*100</f>
        <v>12.036578594322346</v>
      </c>
      <c r="Q502" s="16">
        <f>((100-O502)/O502*(365/182))*100</f>
        <v>12.805116162896363</v>
      </c>
    </row>
    <row r="503" spans="1:17">
      <c r="D503" s="28">
        <v>10000000000</v>
      </c>
      <c r="E503" s="28">
        <v>15460000000</v>
      </c>
      <c r="F503" s="92">
        <f>E503-D503</f>
        <v>5460000000</v>
      </c>
      <c r="G503" s="58">
        <v>10000000000</v>
      </c>
      <c r="H503" s="58">
        <v>8946885400</v>
      </c>
      <c r="I503" s="92">
        <f>G503-H503</f>
        <v>1053114600</v>
      </c>
      <c r="J503" s="5">
        <f>B501+K503+1</f>
        <v>37826</v>
      </c>
      <c r="K503">
        <v>273</v>
      </c>
      <c r="O503" s="16">
        <f>H503/G503*100</f>
        <v>89.468853999999993</v>
      </c>
      <c r="P503" s="16">
        <f>(100-O503)/100*(365/273)*100</f>
        <v>14.080103626373633</v>
      </c>
      <c r="Q503" s="16">
        <f>((100-O503)/O503*(365/273))*100</f>
        <v>15.737435986800094</v>
      </c>
    </row>
    <row r="504" spans="1:17">
      <c r="D504" s="28">
        <v>15000000000</v>
      </c>
      <c r="E504" s="28">
        <v>26351200000</v>
      </c>
      <c r="F504" s="92">
        <f>E504-D504</f>
        <v>11351200000</v>
      </c>
      <c r="G504" s="58">
        <v>15000000000</v>
      </c>
      <c r="H504" s="58">
        <v>12852979644</v>
      </c>
      <c r="I504" s="92">
        <f>G504-H504</f>
        <v>2147020356</v>
      </c>
      <c r="J504" s="5">
        <f>B501+K504+1</f>
        <v>37917</v>
      </c>
      <c r="K504">
        <v>364</v>
      </c>
      <c r="O504" s="16">
        <f>H504/G504*100</f>
        <v>85.686530959999999</v>
      </c>
      <c r="P504" s="16">
        <f>(100-O504)/100*(365/364)*100</f>
        <v>14.352791757142857</v>
      </c>
      <c r="Q504" s="16">
        <f>((100-O504)/O504*(365/364))*100</f>
        <v>16.750347570778651</v>
      </c>
    </row>
    <row r="505" spans="1:17">
      <c r="D505" s="137">
        <f t="shared" ref="D505:I505" si="53">SUM(D501:D504)</f>
        <v>35000000000</v>
      </c>
      <c r="E505" s="137">
        <f t="shared" si="53"/>
        <v>56230400000</v>
      </c>
      <c r="F505" s="94">
        <f t="shared" si="53"/>
        <v>21230400000</v>
      </c>
      <c r="G505" s="94">
        <f t="shared" si="53"/>
        <v>35000000000</v>
      </c>
      <c r="H505" s="94">
        <f t="shared" si="53"/>
        <v>31370708418</v>
      </c>
      <c r="I505" s="94">
        <f t="shared" si="53"/>
        <v>3629291582</v>
      </c>
    </row>
    <row r="507" spans="1:17">
      <c r="A507">
        <f>A501+1</f>
        <v>538</v>
      </c>
      <c r="B507" s="5">
        <f>B501+7</f>
        <v>37559</v>
      </c>
      <c r="D507" s="28">
        <v>4000000000</v>
      </c>
      <c r="E507" s="28">
        <v>4000000000</v>
      </c>
      <c r="F507" s="92">
        <f>E507-D507</f>
        <v>0</v>
      </c>
      <c r="G507" s="58">
        <v>4000000000</v>
      </c>
      <c r="H507" s="58">
        <v>3927212000</v>
      </c>
      <c r="I507" s="92">
        <f>G507-H507</f>
        <v>72788000</v>
      </c>
      <c r="J507" s="5">
        <f>B507+K507+1</f>
        <v>37651</v>
      </c>
      <c r="K507">
        <v>91</v>
      </c>
      <c r="O507" s="16">
        <f>H507/G507*100</f>
        <v>98.180300000000003</v>
      </c>
      <c r="P507" s="16">
        <f>(100-O507)/100*(365/91)*100</f>
        <v>7.2987967032966923</v>
      </c>
      <c r="Q507" s="16">
        <f>((100-O507)/O507*(365/91))*100</f>
        <v>7.4340745580291481</v>
      </c>
    </row>
    <row r="508" spans="1:17">
      <c r="D508" s="28">
        <v>5000000000</v>
      </c>
      <c r="E508" s="28">
        <v>8284400000</v>
      </c>
      <c r="F508" s="92">
        <f>E508-D508</f>
        <v>3284400000</v>
      </c>
      <c r="G508" s="58">
        <v>5000000000</v>
      </c>
      <c r="H508" s="58">
        <v>4693878380</v>
      </c>
      <c r="I508" s="92">
        <f>G508-H508</f>
        <v>306121620</v>
      </c>
      <c r="J508" s="5">
        <f>B507+K508+1</f>
        <v>37742</v>
      </c>
      <c r="K508">
        <v>182</v>
      </c>
      <c r="O508" s="16">
        <f>H508/G508*100</f>
        <v>93.877567600000006</v>
      </c>
      <c r="P508" s="16">
        <f>(100-O508)/100*(365/182)*100</f>
        <v>12.278504538461526</v>
      </c>
      <c r="Q508" s="16">
        <f>((100-O508)/O508*(365/182))*100</f>
        <v>13.079274263665013</v>
      </c>
    </row>
    <row r="509" spans="1:17">
      <c r="D509" s="28">
        <v>6000000000</v>
      </c>
      <c r="E509" s="28">
        <v>10040000000</v>
      </c>
      <c r="F509" s="92">
        <f>E509-D509</f>
        <v>4040000000</v>
      </c>
      <c r="G509" s="58">
        <v>6000000000</v>
      </c>
      <c r="H509" s="58">
        <v>5380365300</v>
      </c>
      <c r="I509" s="92">
        <f>G509-H509</f>
        <v>619634700</v>
      </c>
      <c r="J509" s="5">
        <f>B507+K509+1</f>
        <v>37833</v>
      </c>
      <c r="K509">
        <v>273</v>
      </c>
      <c r="O509" s="16">
        <f>H509/G509*100</f>
        <v>89.672755000000009</v>
      </c>
      <c r="P509" s="16">
        <f>(100-O509)/100*(365/273)*100</f>
        <v>13.807488736263723</v>
      </c>
      <c r="Q509" s="16">
        <f>((100-O509)/O509*(365/273))*100</f>
        <v>15.397640828882441</v>
      </c>
    </row>
    <row r="510" spans="1:17">
      <c r="D510" s="28">
        <v>11000000000</v>
      </c>
      <c r="E510" s="28">
        <v>17719600000</v>
      </c>
      <c r="F510" s="92">
        <f>E510-D510</f>
        <v>6719600000</v>
      </c>
      <c r="G510" s="58">
        <v>11000000000</v>
      </c>
      <c r="H510" s="58">
        <v>9442626810</v>
      </c>
      <c r="I510" s="92">
        <f>G510-H510</f>
        <v>1557373190</v>
      </c>
      <c r="J510" s="5">
        <f>B507+K510+1</f>
        <v>37924</v>
      </c>
      <c r="K510">
        <v>364</v>
      </c>
      <c r="O510" s="16">
        <f>H510/G510*100</f>
        <v>85.842061909090901</v>
      </c>
      <c r="P510" s="16">
        <f>(100-O510)/100*(365/364)*100</f>
        <v>14.196833525224781</v>
      </c>
      <c r="Q510" s="16">
        <f>((100-O510)/O510*(365/364))*100</f>
        <v>16.538318406493566</v>
      </c>
    </row>
    <row r="511" spans="1:17">
      <c r="D511" s="137">
        <f t="shared" ref="D511:I511" si="54">SUM(D507:D510)</f>
        <v>26000000000</v>
      </c>
      <c r="E511" s="137">
        <f t="shared" si="54"/>
        <v>40044000000</v>
      </c>
      <c r="F511" s="94">
        <f t="shared" si="54"/>
        <v>14044000000</v>
      </c>
      <c r="G511" s="94">
        <f t="shared" si="54"/>
        <v>26000000000</v>
      </c>
      <c r="H511" s="94">
        <f t="shared" si="54"/>
        <v>23444082490</v>
      </c>
      <c r="I511" s="94">
        <f t="shared" si="54"/>
        <v>2555917510</v>
      </c>
    </row>
    <row r="512" spans="1:17">
      <c r="B512" s="46"/>
      <c r="G512" s="97">
        <f>+G481+G488+G494+G501+G507</f>
        <v>20000000000</v>
      </c>
      <c r="H512" s="97">
        <f>+H507+H501+H494+H488+H481</f>
        <v>19646087524</v>
      </c>
      <c r="I512" s="93" t="s">
        <v>47</v>
      </c>
      <c r="L512" s="12" t="s">
        <v>47</v>
      </c>
      <c r="O512" s="33">
        <f t="shared" ref="O512:Q515" si="55">AVERAGE(O507,O501,O494,O488,O481)</f>
        <v>98.256048369999988</v>
      </c>
      <c r="P512" s="34">
        <f t="shared" si="55"/>
        <v>6.9949708236263657</v>
      </c>
      <c r="Q512" s="33">
        <f t="shared" si="55"/>
        <v>7.1192780576922559</v>
      </c>
    </row>
    <row r="513" spans="1:17">
      <c r="B513" s="46" t="s">
        <v>76</v>
      </c>
      <c r="G513" s="97">
        <f>+G482+G489+G495+G502+G508</f>
        <v>28868300000</v>
      </c>
      <c r="H513" s="97">
        <f>+H508+H502+H495+H489+H482</f>
        <v>27179717215</v>
      </c>
      <c r="I513" s="93" t="s">
        <v>48</v>
      </c>
      <c r="L513" s="12" t="s">
        <v>48</v>
      </c>
      <c r="O513" s="33">
        <f t="shared" si="55"/>
        <v>94.156713797073408</v>
      </c>
      <c r="P513" s="34">
        <f t="shared" si="55"/>
        <v>11.718678374001138</v>
      </c>
      <c r="Q513" s="33">
        <f t="shared" si="55"/>
        <v>12.446895687400559</v>
      </c>
    </row>
    <row r="514" spans="1:17">
      <c r="G514" s="97">
        <f>+G483+G490+G496+G503+G509</f>
        <v>40999900000</v>
      </c>
      <c r="H514" s="97">
        <f>+H509+H503+H496+H490+H483</f>
        <v>36801230735</v>
      </c>
      <c r="I514" s="93" t="s">
        <v>49</v>
      </c>
      <c r="L514" s="12" t="s">
        <v>49</v>
      </c>
      <c r="O514" s="33">
        <f t="shared" si="55"/>
        <v>89.757483995643838</v>
      </c>
      <c r="P514" s="34">
        <f t="shared" si="55"/>
        <v>13.69420637945054</v>
      </c>
      <c r="Q514" s="33">
        <f t="shared" si="55"/>
        <v>15.258320023197365</v>
      </c>
    </row>
    <row r="515" spans="1:17">
      <c r="G515" s="97">
        <f>+G484+G491+G497+G504+G510</f>
        <v>62999800000</v>
      </c>
      <c r="H515" s="97">
        <f>+H510+H504+H497+H491+H484</f>
        <v>54235014845</v>
      </c>
      <c r="I515" s="93" t="s">
        <v>50</v>
      </c>
      <c r="L515" s="12" t="s">
        <v>50</v>
      </c>
      <c r="O515" s="33">
        <f t="shared" si="55"/>
        <v>86.071171143249771</v>
      </c>
      <c r="P515" s="34">
        <f t="shared" si="55"/>
        <v>13.967094870092945</v>
      </c>
      <c r="Q515" s="33">
        <f t="shared" si="55"/>
        <v>16.228898007531683</v>
      </c>
    </row>
    <row r="516" spans="1:17">
      <c r="G516" s="97">
        <f>SUM(G512:G515)</f>
        <v>152868000000</v>
      </c>
      <c r="H516" s="97">
        <f>SUM(H512:H515)</f>
        <v>137862050319</v>
      </c>
    </row>
    <row r="517" spans="1:17">
      <c r="A517">
        <f>A507+1</f>
        <v>539</v>
      </c>
      <c r="B517" s="5">
        <f>B507+7</f>
        <v>37566</v>
      </c>
      <c r="D517" s="28">
        <v>4000000000</v>
      </c>
      <c r="E517" s="28">
        <v>2559100000</v>
      </c>
      <c r="F517" s="92">
        <f>E517-D517</f>
        <v>-1440900000</v>
      </c>
      <c r="G517" s="58">
        <v>2559100000</v>
      </c>
      <c r="H517" s="58">
        <v>2507639799</v>
      </c>
      <c r="I517" s="92">
        <f>G517-H517</f>
        <v>51460201</v>
      </c>
      <c r="J517" s="5">
        <f>B517+K517+1</f>
        <v>37658</v>
      </c>
      <c r="K517">
        <v>91</v>
      </c>
      <c r="O517" s="16">
        <f>H517/G517*100</f>
        <v>97.989128951584533</v>
      </c>
      <c r="P517" s="16">
        <f>(100-O517)/100*(365/91)*100</f>
        <v>8.0655816777103908</v>
      </c>
      <c r="Q517" s="16">
        <f>((100-O517)/O517*(365/91))*100</f>
        <v>8.2310984534779497</v>
      </c>
    </row>
    <row r="518" spans="1:17">
      <c r="D518" s="28">
        <v>6000000000</v>
      </c>
      <c r="E518" s="28">
        <v>4412800000</v>
      </c>
      <c r="F518" s="92">
        <f>E518-D518</f>
        <v>-1587200000</v>
      </c>
      <c r="G518" s="58">
        <v>4412800000</v>
      </c>
      <c r="H518" s="58">
        <v>4122131664</v>
      </c>
      <c r="I518" s="92">
        <f>G518-H518</f>
        <v>290668336</v>
      </c>
      <c r="J518" s="5">
        <f>B517+K518+1</f>
        <v>37749</v>
      </c>
      <c r="K518">
        <v>182</v>
      </c>
      <c r="O518" s="16">
        <f>H518/G518*100</f>
        <v>93.413063451776651</v>
      </c>
      <c r="P518" s="16">
        <f>(100-O518)/100*(365/182)*100</f>
        <v>13.21006505550287</v>
      </c>
      <c r="Q518" s="16">
        <f>((100-O518)/O518*(365/182))*100</f>
        <v>14.141560684734856</v>
      </c>
    </row>
    <row r="519" spans="1:17">
      <c r="D519" s="28">
        <v>7000000000</v>
      </c>
      <c r="E519" s="28">
        <v>7136200000</v>
      </c>
      <c r="F519" s="92">
        <f>E519-D519</f>
        <v>136200000</v>
      </c>
      <c r="G519" s="58">
        <v>7000000000</v>
      </c>
      <c r="H519" s="58">
        <v>6253986328</v>
      </c>
      <c r="I519" s="92">
        <f>G519-H519</f>
        <v>746013672</v>
      </c>
      <c r="J519" s="5">
        <f>B517+K519+1</f>
        <v>37840</v>
      </c>
      <c r="K519">
        <v>273</v>
      </c>
      <c r="O519" s="16">
        <f>H519/G519*100</f>
        <v>89.342661828571423</v>
      </c>
      <c r="P519" s="16">
        <f>(100-O519)/100*(365/273)*100</f>
        <v>14.248822097331249</v>
      </c>
      <c r="Q519" s="16">
        <f>((100-O519)/O519*(365/273))*100</f>
        <v>15.948508591194146</v>
      </c>
    </row>
    <row r="520" spans="1:17">
      <c r="D520" s="28">
        <v>11000000000</v>
      </c>
      <c r="E520" s="28">
        <v>12844800000</v>
      </c>
      <c r="F520" s="92">
        <f>E520-D520</f>
        <v>1844800000</v>
      </c>
      <c r="G520" s="58">
        <v>11000000000</v>
      </c>
      <c r="H520" s="58">
        <v>9392322553</v>
      </c>
      <c r="I520" s="92">
        <f>G520-H520</f>
        <v>1607677447</v>
      </c>
      <c r="J520" s="5">
        <f>B517+K520+1</f>
        <v>37931</v>
      </c>
      <c r="K520">
        <v>364</v>
      </c>
      <c r="O520" s="16">
        <f>H520/G520*100</f>
        <v>85.384750481818187</v>
      </c>
      <c r="P520" s="16">
        <f>(100-O520)/100*(365/364)*100</f>
        <v>14.655401302572423</v>
      </c>
      <c r="Q520" s="16">
        <f>((100-O520)/O520*(365/364))*100</f>
        <v>17.163956350370949</v>
      </c>
    </row>
    <row r="521" spans="1:17">
      <c r="D521" s="137">
        <f t="shared" ref="D521:I521" si="56">SUM(D517:D520)</f>
        <v>28000000000</v>
      </c>
      <c r="E521" s="137">
        <f t="shared" si="56"/>
        <v>26952900000</v>
      </c>
      <c r="F521" s="94">
        <f t="shared" si="56"/>
        <v>-1047100000</v>
      </c>
      <c r="G521" s="94">
        <f t="shared" si="56"/>
        <v>24971900000</v>
      </c>
      <c r="H521" s="94">
        <f t="shared" si="56"/>
        <v>22276080344</v>
      </c>
      <c r="I521" s="94">
        <f t="shared" si="56"/>
        <v>2695819656</v>
      </c>
    </row>
    <row r="523" spans="1:17">
      <c r="A523">
        <f>A517+1</f>
        <v>540</v>
      </c>
      <c r="B523" s="5">
        <f>B517+7</f>
        <v>37573</v>
      </c>
      <c r="D523" s="28">
        <v>4000000000</v>
      </c>
      <c r="E523" s="28">
        <v>4000000000</v>
      </c>
      <c r="F523" s="92">
        <f>E523-D523</f>
        <v>0</v>
      </c>
      <c r="G523" s="58">
        <v>4000000000</v>
      </c>
      <c r="H523" s="58">
        <v>3914125200</v>
      </c>
      <c r="I523" s="92">
        <f>G523-H523</f>
        <v>85874800</v>
      </c>
      <c r="J523" s="5">
        <f>B523+K523+1</f>
        <v>37665</v>
      </c>
      <c r="K523">
        <v>91</v>
      </c>
      <c r="O523" s="16">
        <f>H523/G523*100</f>
        <v>97.853129999999993</v>
      </c>
      <c r="P523" s="16">
        <f>(100-O523)/100*(365/91)*100</f>
        <v>8.6110719780220055</v>
      </c>
      <c r="Q523" s="16">
        <f>((100-O523)/O523*(365/91))*100</f>
        <v>8.7999964620671882</v>
      </c>
    </row>
    <row r="524" spans="1:17">
      <c r="D524" s="28">
        <v>5000000000</v>
      </c>
      <c r="E524" s="28">
        <v>4562600000</v>
      </c>
      <c r="F524" s="92">
        <f>E524-D524</f>
        <v>-437400000</v>
      </c>
      <c r="G524" s="58">
        <v>4562600000</v>
      </c>
      <c r="H524" s="58">
        <v>4250424708</v>
      </c>
      <c r="I524" s="92">
        <f>G524-H524</f>
        <v>312175292</v>
      </c>
      <c r="J524" s="5">
        <f>B523+K524+1</f>
        <v>37756</v>
      </c>
      <c r="K524">
        <v>182</v>
      </c>
      <c r="O524" s="16">
        <f>H524/G524*100</f>
        <v>93.157951781878751</v>
      </c>
      <c r="P524" s="16">
        <f>(100-O524)/100*(365/182)*100</f>
        <v>13.721690107770637</v>
      </c>
      <c r="Q524" s="16">
        <f>((100-O524)/O524*(365/182))*100</f>
        <v>14.729488836228155</v>
      </c>
    </row>
    <row r="525" spans="1:17">
      <c r="D525" s="28">
        <v>7000000000</v>
      </c>
      <c r="E525" s="28">
        <v>7721400000</v>
      </c>
      <c r="F525" s="92">
        <f>E525-D525</f>
        <v>721400000</v>
      </c>
      <c r="G525" s="58">
        <v>7000000000</v>
      </c>
      <c r="H525" s="58">
        <v>6223291396</v>
      </c>
      <c r="I525" s="92">
        <f>G525-H525</f>
        <v>776708604</v>
      </c>
      <c r="J525" s="5">
        <f>B523+K525+1</f>
        <v>37847</v>
      </c>
      <c r="K525">
        <v>273</v>
      </c>
      <c r="O525" s="16">
        <f>H525/G525*100</f>
        <v>88.904162799999995</v>
      </c>
      <c r="P525" s="16">
        <f>(100-O525)/100*(365/273)*100</f>
        <v>14.8350936923077</v>
      </c>
      <c r="Q525" s="16">
        <f>((100-O525)/O525*(365/273))*100</f>
        <v>16.686613118084161</v>
      </c>
    </row>
    <row r="526" spans="1:17">
      <c r="D526" s="28">
        <v>11000000000</v>
      </c>
      <c r="E526" s="28">
        <v>19447800000</v>
      </c>
      <c r="F526" s="92">
        <f>E526-D526</f>
        <v>8447800000</v>
      </c>
      <c r="G526" s="58">
        <v>11000000000</v>
      </c>
      <c r="H526" s="58">
        <v>9292373218</v>
      </c>
      <c r="I526" s="92">
        <f>G526-H526</f>
        <v>1707626782</v>
      </c>
      <c r="J526" s="5">
        <f>B523+K526+1</f>
        <v>37938</v>
      </c>
      <c r="K526">
        <v>364</v>
      </c>
      <c r="O526" s="16">
        <f>H526/G526*100</f>
        <v>84.476120163636352</v>
      </c>
      <c r="P526" s="16">
        <f>(100-O526)/100*(365/364)*100</f>
        <v>15.566527857892117</v>
      </c>
      <c r="Q526" s="16">
        <f>((100-O526)/O526*(365/364))*100</f>
        <v>18.42713399684861</v>
      </c>
    </row>
    <row r="527" spans="1:17">
      <c r="D527" s="137">
        <f t="shared" ref="D527:I527" si="57">SUM(D523:D526)</f>
        <v>27000000000</v>
      </c>
      <c r="E527" s="137">
        <f t="shared" si="57"/>
        <v>35731800000</v>
      </c>
      <c r="F527" s="94">
        <f t="shared" si="57"/>
        <v>8731800000</v>
      </c>
      <c r="G527" s="94">
        <f t="shared" si="57"/>
        <v>26562600000</v>
      </c>
      <c r="H527" s="94">
        <f t="shared" si="57"/>
        <v>23680214522</v>
      </c>
      <c r="I527" s="94">
        <f t="shared" si="57"/>
        <v>2882385478</v>
      </c>
    </row>
    <row r="530" spans="1:17">
      <c r="A530">
        <f>A523+1</f>
        <v>541</v>
      </c>
      <c r="B530" s="5">
        <f>B523+7</f>
        <v>37580</v>
      </c>
      <c r="D530" s="28">
        <v>4000000000</v>
      </c>
      <c r="E530" s="28">
        <v>1658200000</v>
      </c>
      <c r="F530" s="92">
        <f>E530-D530</f>
        <v>-2341800000</v>
      </c>
      <c r="G530" s="58">
        <v>1658200000</v>
      </c>
      <c r="H530" s="58">
        <v>1621114913</v>
      </c>
      <c r="I530" s="92">
        <f>G530-H530</f>
        <v>37085087</v>
      </c>
      <c r="J530" s="5">
        <f>B530+K530+1</f>
        <v>37672</v>
      </c>
      <c r="K530">
        <v>91</v>
      </c>
      <c r="O530" s="16">
        <f>H530/G530*100</f>
        <v>97.763533530334101</v>
      </c>
      <c r="P530" s="16">
        <f>(100-O530)/100*(365/91)*100</f>
        <v>8.9704424332753092</v>
      </c>
      <c r="Q530" s="16">
        <f>((100-O530)/O530*(365/91))*100</f>
        <v>9.1756528322413367</v>
      </c>
    </row>
    <row r="531" spans="1:17">
      <c r="D531" s="28">
        <v>5000000000</v>
      </c>
      <c r="E531" s="28">
        <v>8722400000</v>
      </c>
      <c r="F531" s="92">
        <f>E531-D531</f>
        <v>3722400000</v>
      </c>
      <c r="G531" s="58">
        <v>5000000000</v>
      </c>
      <c r="H531" s="58">
        <v>4638139144</v>
      </c>
      <c r="I531" s="92">
        <f>G531-H531</f>
        <v>361860856</v>
      </c>
      <c r="J531" s="5">
        <f>B530+K531+1</f>
        <v>37763</v>
      </c>
      <c r="K531">
        <v>182</v>
      </c>
      <c r="O531" s="16">
        <f>H531/G531*100</f>
        <v>92.762782880000003</v>
      </c>
      <c r="P531" s="16">
        <f>(100-O531)/100*(365/182)*100</f>
        <v>14.514199169230762</v>
      </c>
      <c r="Q531" s="16">
        <f>((100-O531)/O531*(365/182))*100</f>
        <v>15.646575834197055</v>
      </c>
    </row>
    <row r="532" spans="1:17">
      <c r="D532" s="28">
        <v>9000000000</v>
      </c>
      <c r="E532" s="28">
        <v>11360000000</v>
      </c>
      <c r="F532" s="92">
        <f>E532-D532</f>
        <v>2360000000</v>
      </c>
      <c r="G532" s="58">
        <v>9000000000</v>
      </c>
      <c r="H532" s="58">
        <v>7932395200</v>
      </c>
      <c r="I532" s="92">
        <f>G532-H532</f>
        <v>1067604800</v>
      </c>
      <c r="J532" s="5">
        <f>B530+K532+1</f>
        <v>37854</v>
      </c>
      <c r="K532">
        <v>273</v>
      </c>
      <c r="O532" s="16">
        <f>H532/G532*100</f>
        <v>88.137724444444444</v>
      </c>
      <c r="P532" s="16">
        <f>(100-O532)/100*(365/273)*100</f>
        <v>15.859818966218967</v>
      </c>
      <c r="Q532" s="16">
        <f>((100-O532)/O532*(365/273))*100</f>
        <v>17.994359471143181</v>
      </c>
    </row>
    <row r="533" spans="1:17">
      <c r="D533" s="28">
        <v>15000000000</v>
      </c>
      <c r="E533" s="28">
        <v>26184700000</v>
      </c>
      <c r="F533" s="92">
        <f>E533-D533</f>
        <v>11184700000</v>
      </c>
      <c r="G533" s="58">
        <v>15000000000</v>
      </c>
      <c r="H533" s="58">
        <v>12648815181</v>
      </c>
      <c r="I533" s="92">
        <f>G533-H533</f>
        <v>2351184819</v>
      </c>
      <c r="J533" s="5">
        <f>B530+K533+1</f>
        <v>37945</v>
      </c>
      <c r="K533">
        <v>364</v>
      </c>
      <c r="O533" s="16">
        <f>H533/G533*100</f>
        <v>84.325434540000003</v>
      </c>
      <c r="P533" s="16">
        <f>(100-O533)/100*(365/364)*100</f>
        <v>15.717627453021976</v>
      </c>
      <c r="Q533" s="16">
        <f>((100-O533)/O533*(365/364))*100</f>
        <v>18.639248690223205</v>
      </c>
    </row>
    <row r="534" spans="1:17">
      <c r="D534" s="137">
        <f t="shared" ref="D534:I534" si="58">SUM(D530:D533)</f>
        <v>33000000000</v>
      </c>
      <c r="E534" s="137">
        <f t="shared" si="58"/>
        <v>47925300000</v>
      </c>
      <c r="F534" s="94">
        <f t="shared" si="58"/>
        <v>14925300000</v>
      </c>
      <c r="G534" s="94">
        <f t="shared" si="58"/>
        <v>30658200000</v>
      </c>
      <c r="H534" s="94">
        <f t="shared" si="58"/>
        <v>26840464438</v>
      </c>
      <c r="I534" s="94">
        <f t="shared" si="58"/>
        <v>3817735562</v>
      </c>
    </row>
    <row r="537" spans="1:17">
      <c r="A537">
        <f>A530+1</f>
        <v>542</v>
      </c>
      <c r="B537" s="5">
        <f>B530+7</f>
        <v>37587</v>
      </c>
      <c r="D537" s="28">
        <v>5000000000</v>
      </c>
      <c r="E537" s="28">
        <v>4862900000</v>
      </c>
      <c r="F537" s="92">
        <f>E537-D537</f>
        <v>-137100000</v>
      </c>
      <c r="G537" s="58">
        <v>4862900000</v>
      </c>
      <c r="H537" s="58">
        <v>4746777524</v>
      </c>
      <c r="I537" s="92">
        <f>G537-H537</f>
        <v>116122476</v>
      </c>
      <c r="J537" s="5">
        <f>B537+K537+1</f>
        <v>37679</v>
      </c>
      <c r="K537">
        <v>91</v>
      </c>
      <c r="O537" s="16">
        <f>H537/G537*100</f>
        <v>97.612073536367177</v>
      </c>
      <c r="P537" s="16">
        <f>(100-O537)/100*(365/91)*100</f>
        <v>9.5779468046811029</v>
      </c>
      <c r="Q537" s="16">
        <f>((100-O537)/O537*(365/91))*100</f>
        <v>9.8122562688033295</v>
      </c>
    </row>
    <row r="538" spans="1:17">
      <c r="D538" s="28">
        <v>5000000000</v>
      </c>
      <c r="E538" s="28">
        <v>10670200000</v>
      </c>
      <c r="F538" s="92">
        <f>E538-D538</f>
        <v>5670200000</v>
      </c>
      <c r="G538" s="58">
        <v>4999900000</v>
      </c>
      <c r="H538" s="58">
        <v>4626800776</v>
      </c>
      <c r="I538" s="92">
        <f>G538-H538</f>
        <v>373099224</v>
      </c>
      <c r="J538" s="5">
        <f>B537+K538+1</f>
        <v>37770</v>
      </c>
      <c r="K538">
        <v>182</v>
      </c>
      <c r="O538" s="16">
        <f>H538/G538*100</f>
        <v>92.537866277325548</v>
      </c>
      <c r="P538" s="16">
        <f>(100-O538)/100*(365/182)*100</f>
        <v>14.965268180088872</v>
      </c>
      <c r="Q538" s="16">
        <f>((100-O538)/O538*(365/182))*100</f>
        <v>16.172048029765083</v>
      </c>
    </row>
    <row r="539" spans="1:17">
      <c r="D539" s="28">
        <v>8000000000</v>
      </c>
      <c r="E539" s="28">
        <v>15813000000</v>
      </c>
      <c r="F539" s="92">
        <f>E539-D539</f>
        <v>7813000000</v>
      </c>
      <c r="G539" s="58">
        <v>8000000000</v>
      </c>
      <c r="H539" s="58">
        <v>7064857530</v>
      </c>
      <c r="I539" s="92">
        <f>G539-H539</f>
        <v>935142470</v>
      </c>
      <c r="J539" s="5">
        <f>B537+K539+1</f>
        <v>37861</v>
      </c>
      <c r="K539">
        <v>273</v>
      </c>
      <c r="O539" s="16">
        <f>H539/G539*100</f>
        <v>88.310719125000006</v>
      </c>
      <c r="P539" s="16">
        <f>(100-O539)/100*(365/273)*100</f>
        <v>15.628525711996327</v>
      </c>
      <c r="Q539" s="16">
        <f>((100-O539)/O539*(365/273))*100</f>
        <v>17.697201276183502</v>
      </c>
    </row>
    <row r="540" spans="1:17">
      <c r="D540" s="28">
        <v>15000000000</v>
      </c>
      <c r="E540" s="28">
        <v>24952800000</v>
      </c>
      <c r="F540" s="92">
        <f>E540-D540</f>
        <v>9952800000</v>
      </c>
      <c r="G540" s="58">
        <v>15000000000</v>
      </c>
      <c r="H540" s="58">
        <v>12685765077</v>
      </c>
      <c r="I540" s="92">
        <f>G540-H540</f>
        <v>2314234923</v>
      </c>
      <c r="J540" s="5">
        <f>B537+K540+1</f>
        <v>37952</v>
      </c>
      <c r="K540">
        <v>364</v>
      </c>
      <c r="O540" s="16">
        <f>H540/G540*100</f>
        <v>84.571767179999995</v>
      </c>
      <c r="P540" s="16">
        <f>(100-O540)/100*(365/364)*100</f>
        <v>15.470618075000003</v>
      </c>
      <c r="Q540" s="16">
        <f>((100-O540)/O540*(365/364))*100</f>
        <v>18.292887320271799</v>
      </c>
    </row>
    <row r="541" spans="1:17">
      <c r="D541" s="137">
        <f t="shared" ref="D541:I541" si="59">SUM(D537:D540)</f>
        <v>33000000000</v>
      </c>
      <c r="E541" s="137">
        <f t="shared" si="59"/>
        <v>56298900000</v>
      </c>
      <c r="F541" s="94">
        <f t="shared" si="59"/>
        <v>23298900000</v>
      </c>
      <c r="G541" s="94">
        <f t="shared" si="59"/>
        <v>32862800000</v>
      </c>
      <c r="H541" s="94">
        <f t="shared" si="59"/>
        <v>29124200907</v>
      </c>
      <c r="I541" s="94">
        <f t="shared" si="59"/>
        <v>3738599093</v>
      </c>
    </row>
    <row r="542" spans="1:17">
      <c r="G542" s="56">
        <f t="shared" ref="G542:H545" si="60">+G537+G530+G523+G517</f>
        <v>13080200000</v>
      </c>
      <c r="H542" s="56">
        <f t="shared" si="60"/>
        <v>12789657436</v>
      </c>
      <c r="I542" s="93" t="s">
        <v>47</v>
      </c>
      <c r="L542" s="12" t="s">
        <v>47</v>
      </c>
      <c r="O542" s="34">
        <f t="shared" ref="O542:Q545" si="61">AVERAGE(O517,O523,O530,O537)</f>
        <v>97.804466504571451</v>
      </c>
      <c r="P542" s="34">
        <f t="shared" si="61"/>
        <v>8.8062607234222021</v>
      </c>
      <c r="Q542" s="34">
        <f t="shared" si="61"/>
        <v>9.004751004147451</v>
      </c>
    </row>
    <row r="543" spans="1:17">
      <c r="B543" s="46" t="s">
        <v>77</v>
      </c>
      <c r="G543" s="56">
        <f t="shared" si="60"/>
        <v>18975300000</v>
      </c>
      <c r="H543" s="56">
        <f t="shared" si="60"/>
        <v>17637496292</v>
      </c>
      <c r="I543" s="93" t="s">
        <v>48</v>
      </c>
      <c r="L543" s="12" t="s">
        <v>48</v>
      </c>
      <c r="O543" s="34">
        <f t="shared" si="61"/>
        <v>92.967916097745245</v>
      </c>
      <c r="P543" s="34">
        <f t="shared" si="61"/>
        <v>14.102805628148285</v>
      </c>
      <c r="Q543" s="34">
        <f t="shared" si="61"/>
        <v>15.172418346231286</v>
      </c>
    </row>
    <row r="544" spans="1:17">
      <c r="B544" s="5"/>
      <c r="G544" s="56">
        <f t="shared" si="60"/>
        <v>31000000000</v>
      </c>
      <c r="H544" s="56">
        <f t="shared" si="60"/>
        <v>27474530454</v>
      </c>
      <c r="I544" s="93" t="s">
        <v>49</v>
      </c>
      <c r="L544" s="12" t="s">
        <v>49</v>
      </c>
      <c r="O544" s="34">
        <f t="shared" si="61"/>
        <v>88.673817049503953</v>
      </c>
      <c r="P544" s="34">
        <f t="shared" si="61"/>
        <v>15.143065116963561</v>
      </c>
      <c r="Q544" s="34">
        <f t="shared" si="61"/>
        <v>17.08167061415125</v>
      </c>
    </row>
    <row r="545" spans="1:17">
      <c r="G545" s="56">
        <f t="shared" si="60"/>
        <v>52000000000</v>
      </c>
      <c r="H545" s="56">
        <f t="shared" si="60"/>
        <v>44019276029</v>
      </c>
      <c r="I545" s="93" t="s">
        <v>50</v>
      </c>
      <c r="L545" s="12" t="s">
        <v>50</v>
      </c>
      <c r="O545" s="34">
        <f t="shared" si="61"/>
        <v>84.689518091363638</v>
      </c>
      <c r="P545" s="34">
        <f t="shared" si="61"/>
        <v>15.35254367212163</v>
      </c>
      <c r="Q545" s="34">
        <f t="shared" si="61"/>
        <v>18.130806589428641</v>
      </c>
    </row>
    <row r="546" spans="1:17">
      <c r="G546" s="56">
        <f>SUM(G542:G545)</f>
        <v>115055500000</v>
      </c>
      <c r="H546" s="56">
        <f>SUM(H542:H545)</f>
        <v>101920960211</v>
      </c>
    </row>
    <row r="547" spans="1:17">
      <c r="A547">
        <f>A537+1</f>
        <v>543</v>
      </c>
      <c r="B547" s="5">
        <f>B537+7</f>
        <v>37594</v>
      </c>
      <c r="D547" s="28">
        <v>6000000000</v>
      </c>
      <c r="E547" s="28">
        <v>5229500000</v>
      </c>
      <c r="F547" s="92">
        <f>E547-D547</f>
        <v>-770500000</v>
      </c>
      <c r="G547" s="58">
        <v>5229500000</v>
      </c>
      <c r="H547" s="58">
        <v>5098653730</v>
      </c>
      <c r="I547" s="92">
        <f>G547-H547</f>
        <v>130846270</v>
      </c>
      <c r="J547" s="5">
        <f>B547+K547+1</f>
        <v>37686</v>
      </c>
      <c r="K547">
        <v>91</v>
      </c>
      <c r="O547" s="16">
        <f>H547/G547*100</f>
        <v>97.497920068840244</v>
      </c>
      <c r="P547" s="16">
        <f>(100-O547)/100*(365/91)*100</f>
        <v>10.035815108497921</v>
      </c>
      <c r="Q547" s="16">
        <f>((100-O547)/O547*(365/91))*100</f>
        <v>10.293363285505931</v>
      </c>
    </row>
    <row r="548" spans="1:17">
      <c r="D548" s="28">
        <v>6000000000</v>
      </c>
      <c r="E548" s="28">
        <v>9283000000</v>
      </c>
      <c r="F548" s="92">
        <f>E548-D548</f>
        <v>3283000000</v>
      </c>
      <c r="G548" s="58">
        <v>6000000000</v>
      </c>
      <c r="H548" s="58">
        <v>5545352718</v>
      </c>
      <c r="I548" s="92">
        <f>G548-H548</f>
        <v>454647282</v>
      </c>
      <c r="J548" s="5">
        <f>B547+K548+1</f>
        <v>37777</v>
      </c>
      <c r="K548">
        <v>182</v>
      </c>
      <c r="O548" s="16">
        <f>H548/G548*100</f>
        <v>92.422545299999996</v>
      </c>
      <c r="P548" s="16">
        <f>(100-O548)/100*(365/182)*100</f>
        <v>15.196543766483526</v>
      </c>
      <c r="Q548" s="16">
        <f>((100-O548)/O548*(365/182))*100</f>
        <v>16.442464029914056</v>
      </c>
    </row>
    <row r="549" spans="1:17">
      <c r="D549" s="28">
        <v>8000000000</v>
      </c>
      <c r="E549" s="28">
        <v>12743500000</v>
      </c>
      <c r="F549" s="92">
        <f>E549-D549</f>
        <v>4743500000</v>
      </c>
      <c r="G549" s="58">
        <v>8000000000</v>
      </c>
      <c r="H549" s="58">
        <v>7067928445</v>
      </c>
      <c r="I549" s="92">
        <f>G549-H549</f>
        <v>932071555</v>
      </c>
      <c r="J549" s="5">
        <f>B547+K549+1</f>
        <v>37868</v>
      </c>
      <c r="K549">
        <v>273</v>
      </c>
      <c r="O549" s="16">
        <f>H549/G549*100</f>
        <v>88.3491055625</v>
      </c>
      <c r="P549" s="16">
        <f>(100-O549)/100*(365/273)*100</f>
        <v>15.577203185668495</v>
      </c>
      <c r="Q549" s="16">
        <f>((100-O549)/O549*(365/273))*100</f>
        <v>17.631421491470402</v>
      </c>
    </row>
    <row r="550" spans="1:17">
      <c r="D550" s="28">
        <v>15000000000</v>
      </c>
      <c r="E550" s="28">
        <v>15564600000</v>
      </c>
      <c r="F550" s="92">
        <f>E550-D550</f>
        <v>564600000</v>
      </c>
      <c r="G550" s="58">
        <v>15000000000</v>
      </c>
      <c r="H550" s="58">
        <v>12653493317</v>
      </c>
      <c r="I550" s="92">
        <f>G550-H550</f>
        <v>2346506683</v>
      </c>
      <c r="J550" s="5">
        <f>B547+K550+1</f>
        <v>37959</v>
      </c>
      <c r="K550">
        <v>364</v>
      </c>
      <c r="O550" s="16">
        <f>H550/G550*100</f>
        <v>84.35662211333333</v>
      </c>
      <c r="P550" s="16">
        <f>(100-O550)/100*(365/364)*100</f>
        <v>15.68635419954213</v>
      </c>
      <c r="Q550" s="16">
        <f>((100-O550)/O550*(365/364))*100</f>
        <v>18.595284882871997</v>
      </c>
    </row>
    <row r="551" spans="1:17">
      <c r="D551" s="137">
        <f t="shared" ref="D551:I551" si="62">SUM(D547:D550)</f>
        <v>35000000000</v>
      </c>
      <c r="E551" s="137">
        <f t="shared" si="62"/>
        <v>42820600000</v>
      </c>
      <c r="F551" s="94">
        <f t="shared" si="62"/>
        <v>7820600000</v>
      </c>
      <c r="G551" s="94">
        <f t="shared" si="62"/>
        <v>34229500000</v>
      </c>
      <c r="H551" s="94">
        <f t="shared" si="62"/>
        <v>30365428210</v>
      </c>
      <c r="I551" s="94">
        <f t="shared" si="62"/>
        <v>3864071790</v>
      </c>
    </row>
    <row r="553" spans="1:17">
      <c r="A553">
        <f>A547+1</f>
        <v>544</v>
      </c>
      <c r="B553" s="5">
        <f>B547+7</f>
        <v>37601</v>
      </c>
      <c r="D553" s="28">
        <v>6000000000</v>
      </c>
      <c r="E553" s="28">
        <v>8358600000</v>
      </c>
      <c r="F553" s="92">
        <f>E553-D553</f>
        <v>2358600000</v>
      </c>
      <c r="G553" s="58">
        <v>6000000000</v>
      </c>
      <c r="H553" s="58">
        <v>5842286026</v>
      </c>
      <c r="I553" s="92">
        <f>G553-H553</f>
        <v>157713974</v>
      </c>
      <c r="J553" s="5">
        <f>B553+K553+1</f>
        <v>37693</v>
      </c>
      <c r="K553">
        <v>91</v>
      </c>
      <c r="O553" s="16">
        <f>H553/G553*100</f>
        <v>97.371433766666669</v>
      </c>
      <c r="P553" s="16">
        <f>(100-O553)/100*(365/91)*100</f>
        <v>10.543150276556766</v>
      </c>
      <c r="Q553" s="16">
        <f>((100-O553)/O553*(365/91))*100</f>
        <v>10.827765257951887</v>
      </c>
    </row>
    <row r="554" spans="1:17">
      <c r="D554" s="28">
        <v>6000000000</v>
      </c>
      <c r="E554" s="28">
        <v>9994700000</v>
      </c>
      <c r="F554" s="92">
        <f>E554-D554</f>
        <v>3994700000</v>
      </c>
      <c r="G554" s="58">
        <v>5999800000</v>
      </c>
      <c r="H554" s="58">
        <v>5539813671</v>
      </c>
      <c r="I554" s="92">
        <f>G554-H554</f>
        <v>459986329</v>
      </c>
      <c r="J554" s="5">
        <f>B553+K554+1</f>
        <v>37784</v>
      </c>
      <c r="K554">
        <v>182</v>
      </c>
      <c r="O554" s="16">
        <f>H554/G554*100</f>
        <v>92.333305626854226</v>
      </c>
      <c r="P554" s="16">
        <f>(100-O554)/100*(365/182)*100</f>
        <v>15.375513440649488</v>
      </c>
      <c r="Q554" s="16">
        <f>((100-O554)/O554*(365/182))*100</f>
        <v>16.65218561846623</v>
      </c>
    </row>
    <row r="555" spans="1:17">
      <c r="D555" s="28">
        <v>8000000000</v>
      </c>
      <c r="E555" s="28">
        <v>13730000000</v>
      </c>
      <c r="F555" s="92">
        <f>E555-D555</f>
        <v>5730000000</v>
      </c>
      <c r="G555" s="58">
        <v>8000000000</v>
      </c>
      <c r="H555" s="58">
        <v>7062551400</v>
      </c>
      <c r="I555" s="92">
        <f>G555-H555</f>
        <v>937448600</v>
      </c>
      <c r="J555" s="5">
        <f>B553+K555+1</f>
        <v>37875</v>
      </c>
      <c r="K555">
        <v>273</v>
      </c>
      <c r="O555" s="16">
        <f>H555/G555*100</f>
        <v>88.281892499999998</v>
      </c>
      <c r="P555" s="16">
        <f>(100-O555)/100*(365/273)*100</f>
        <v>15.667066804029306</v>
      </c>
      <c r="Q555" s="16">
        <f>((100-O555)/O555*(365/273))*100</f>
        <v>17.746636779483751</v>
      </c>
    </row>
    <row r="556" spans="1:17">
      <c r="D556" s="28">
        <v>15000000000</v>
      </c>
      <c r="E556" s="28">
        <v>24457900000</v>
      </c>
      <c r="F556" s="92">
        <f>E556-D556</f>
        <v>9457900000</v>
      </c>
      <c r="G556" s="58">
        <v>15000000000</v>
      </c>
      <c r="H556" s="58">
        <v>12610068995</v>
      </c>
      <c r="I556" s="92">
        <f>G556-H556</f>
        <v>2389931005</v>
      </c>
      <c r="J556" s="5">
        <f>B553+K556+1</f>
        <v>37966</v>
      </c>
      <c r="K556">
        <v>364</v>
      </c>
      <c r="O556" s="16">
        <f>H556/G556*100</f>
        <v>84.067126633333331</v>
      </c>
      <c r="P556" s="16">
        <f>(100-O556)/100*(365/364)*100</f>
        <v>15.976644996794874</v>
      </c>
      <c r="Q556" s="16">
        <f>((100-O556)/O556*(365/364))*100</f>
        <v>19.004628368563747</v>
      </c>
    </row>
    <row r="557" spans="1:17">
      <c r="D557" s="137">
        <f t="shared" ref="D557:I557" si="63">SUM(D553:D556)</f>
        <v>35000000000</v>
      </c>
      <c r="E557" s="137">
        <f t="shared" si="63"/>
        <v>56541200000</v>
      </c>
      <c r="F557" s="94">
        <f t="shared" si="63"/>
        <v>21541200000</v>
      </c>
      <c r="G557" s="94">
        <f t="shared" si="63"/>
        <v>34999800000</v>
      </c>
      <c r="H557" s="94">
        <f t="shared" si="63"/>
        <v>31054720092</v>
      </c>
      <c r="I557" s="94">
        <f t="shared" si="63"/>
        <v>3945079908</v>
      </c>
    </row>
    <row r="559" spans="1:17">
      <c r="A559">
        <f>A553+1</f>
        <v>545</v>
      </c>
      <c r="B559" s="5">
        <f>B553+7</f>
        <v>37608</v>
      </c>
      <c r="D559" s="28">
        <v>6000000000</v>
      </c>
      <c r="E559" s="28">
        <v>10756900000</v>
      </c>
      <c r="F559" s="92">
        <f>E559-D559</f>
        <v>4756900000</v>
      </c>
      <c r="G559" s="58">
        <v>6000000000</v>
      </c>
      <c r="H559" s="58">
        <v>5840011126</v>
      </c>
      <c r="I559" s="92">
        <f>G559-H559</f>
        <v>159988874</v>
      </c>
      <c r="J559" s="5">
        <f>B559+K559+1</f>
        <v>37700</v>
      </c>
      <c r="K559">
        <v>91</v>
      </c>
      <c r="O559" s="16">
        <f>H559/G559*100</f>
        <v>97.333518766666671</v>
      </c>
      <c r="P559" s="16">
        <f>(100-O559)/100*(365/91)*100</f>
        <v>10.695226924908406</v>
      </c>
      <c r="Q559" s="16">
        <f>((100-O559)/O559*(365/91))*100</f>
        <v>10.988225906583732</v>
      </c>
    </row>
    <row r="560" spans="1:17">
      <c r="D560" s="28">
        <v>6000000000</v>
      </c>
      <c r="E560" s="28">
        <v>8300900000</v>
      </c>
      <c r="F560" s="92">
        <f>E560-D560</f>
        <v>2300900000</v>
      </c>
      <c r="G560" s="58">
        <v>6000000000</v>
      </c>
      <c r="H560" s="58">
        <v>5543401845</v>
      </c>
      <c r="I560" s="92">
        <f>G560-H560</f>
        <v>456598155</v>
      </c>
      <c r="J560" s="5">
        <f>B559+K560+1</f>
        <v>37791</v>
      </c>
      <c r="K560">
        <v>182</v>
      </c>
      <c r="O560" s="16">
        <f>H560/G560*100</f>
        <v>92.390030749999994</v>
      </c>
      <c r="P560" s="16">
        <f>(100-O560)/100*(365/182)*100</f>
        <v>15.261751517857155</v>
      </c>
      <c r="Q560" s="16">
        <f>((100-O560)/O560*(365/182))*100</f>
        <v>16.518829352004687</v>
      </c>
    </row>
    <row r="561" spans="1:17">
      <c r="D561" s="28">
        <v>8000000000</v>
      </c>
      <c r="E561" s="28">
        <v>9899300000</v>
      </c>
      <c r="F561" s="92">
        <f>E561-D561</f>
        <v>1899300000</v>
      </c>
      <c r="G561" s="58">
        <v>7999900000</v>
      </c>
      <c r="H561" s="58">
        <v>7065968318</v>
      </c>
      <c r="I561" s="92">
        <f>G561-H561</f>
        <v>933931682</v>
      </c>
      <c r="J561" s="5">
        <f>B559+K561+1</f>
        <v>37882</v>
      </c>
      <c r="K561">
        <v>273</v>
      </c>
      <c r="O561" s="16">
        <f>H561/G561*100</f>
        <v>88.325708046350584</v>
      </c>
      <c r="P561" s="16">
        <f>(100-O561)/100*(365/273)*100</f>
        <v>15.608485579055079</v>
      </c>
      <c r="Q561" s="16">
        <f>((100-O561)/O561*(365/273))*100</f>
        <v>17.671509149821059</v>
      </c>
    </row>
    <row r="562" spans="1:17">
      <c r="D562" s="28">
        <v>15000000000</v>
      </c>
      <c r="E562" s="28">
        <v>18193200000</v>
      </c>
      <c r="F562" s="92">
        <f>E562-D562</f>
        <v>3193200000</v>
      </c>
      <c r="G562" s="58">
        <v>15000000000</v>
      </c>
      <c r="H562" s="58">
        <v>12583656465</v>
      </c>
      <c r="I562" s="92">
        <f>G562-H562</f>
        <v>2416343535</v>
      </c>
      <c r="J562" s="5">
        <f>B559+K562+1</f>
        <v>37973</v>
      </c>
      <c r="K562">
        <v>364</v>
      </c>
      <c r="O562" s="16">
        <f>H562/G562*100</f>
        <v>83.89104309999999</v>
      </c>
      <c r="P562" s="16">
        <f>(100-O562)/100*(365/364)*100</f>
        <v>16.153212276098909</v>
      </c>
      <c r="Q562" s="16">
        <f>((100-O562)/O562*(365/364))*100</f>
        <v>19.254990377034556</v>
      </c>
    </row>
    <row r="563" spans="1:17">
      <c r="D563" s="137">
        <f t="shared" ref="D563:I563" si="64">SUM(D559:D562)</f>
        <v>35000000000</v>
      </c>
      <c r="E563" s="137">
        <f t="shared" si="64"/>
        <v>47150300000</v>
      </c>
      <c r="F563" s="94">
        <f t="shared" si="64"/>
        <v>12150300000</v>
      </c>
      <c r="G563" s="94">
        <f t="shared" si="64"/>
        <v>34999900000</v>
      </c>
      <c r="H563" s="94">
        <f t="shared" si="64"/>
        <v>31033037754</v>
      </c>
      <c r="I563" s="94">
        <f t="shared" si="64"/>
        <v>3966862246</v>
      </c>
    </row>
    <row r="565" spans="1:17">
      <c r="A565">
        <f>A559+1</f>
        <v>546</v>
      </c>
      <c r="B565" s="5">
        <f>B559+6</f>
        <v>37614</v>
      </c>
      <c r="D565" s="28">
        <v>6000000000</v>
      </c>
      <c r="E565" s="28">
        <v>2611000000</v>
      </c>
      <c r="F565" s="92">
        <f>E565-D565</f>
        <v>-3389000000</v>
      </c>
      <c r="G565" s="58">
        <v>2611000000</v>
      </c>
      <c r="H565" s="58">
        <v>2537081090</v>
      </c>
      <c r="I565" s="92">
        <f>G565-H565</f>
        <v>73918910</v>
      </c>
      <c r="J565" s="5">
        <f>B565+K565+1</f>
        <v>37706</v>
      </c>
      <c r="K565">
        <v>91</v>
      </c>
      <c r="O565" s="16">
        <f>H565/G565*100</f>
        <v>97.168942550746834</v>
      </c>
      <c r="P565" s="16">
        <f>(100-O565)/100*(365/91)*100</f>
        <v>11.355340318433027</v>
      </c>
      <c r="Q565" s="16">
        <f>((100-O565)/O565*(365/91))*100</f>
        <v>11.686182869081506</v>
      </c>
    </row>
    <row r="566" spans="1:17">
      <c r="D566" s="28">
        <v>6000000000</v>
      </c>
      <c r="E566" s="28">
        <v>2969000000</v>
      </c>
      <c r="F566" s="92">
        <f>E566-D566</f>
        <v>-3031000000</v>
      </c>
      <c r="G566" s="58">
        <v>2969000000</v>
      </c>
      <c r="H566" s="58">
        <v>2735694540</v>
      </c>
      <c r="I566" s="92">
        <f>G566-H566</f>
        <v>233305460</v>
      </c>
      <c r="J566" s="5">
        <f>B565+K566+1</f>
        <v>37797</v>
      </c>
      <c r="K566">
        <v>182</v>
      </c>
      <c r="O566" s="16">
        <f>H566/G566*100</f>
        <v>92.141951498821157</v>
      </c>
      <c r="P566" s="16">
        <f>(100-O566)/100*(365/182)*100</f>
        <v>15.759273093023502</v>
      </c>
      <c r="Q566" s="16">
        <f>((100-O566)/O566*(365/182))*100</f>
        <v>17.103255180377989</v>
      </c>
    </row>
    <row r="567" spans="1:17">
      <c r="D567" s="28">
        <v>8000000000</v>
      </c>
      <c r="E567" s="28">
        <v>7587000000</v>
      </c>
      <c r="F567" s="92">
        <f>E567-D567</f>
        <v>-413000000</v>
      </c>
      <c r="G567" s="58">
        <v>7587000000</v>
      </c>
      <c r="H567" s="58">
        <v>6653861670</v>
      </c>
      <c r="I567" s="92">
        <f>G567-H567</f>
        <v>933138330</v>
      </c>
      <c r="J567" s="5">
        <f>B565+K567+1</f>
        <v>37888</v>
      </c>
      <c r="K567">
        <v>273</v>
      </c>
      <c r="O567" s="16">
        <f>H567/G567*100</f>
        <v>87.700826018189005</v>
      </c>
      <c r="P567" s="16">
        <f>(100-O567)/100*(365/273)*100</f>
        <v>16.443950561761952</v>
      </c>
      <c r="Q567" s="16">
        <f>((100-O567)/O567*(365/273))*100</f>
        <v>18.750052089990014</v>
      </c>
    </row>
    <row r="568" spans="1:17">
      <c r="D568" s="28">
        <v>15000000000</v>
      </c>
      <c r="E568" s="28">
        <v>12375200000</v>
      </c>
      <c r="F568" s="92">
        <f>E568-D568</f>
        <v>-2624800000</v>
      </c>
      <c r="G568" s="58">
        <v>12375200000</v>
      </c>
      <c r="H568" s="58">
        <v>10347147164</v>
      </c>
      <c r="I568" s="92">
        <f>G568-H568</f>
        <v>2028052836</v>
      </c>
      <c r="J568" s="5">
        <f>B565+K568+1</f>
        <v>37979</v>
      </c>
      <c r="K568">
        <v>364</v>
      </c>
      <c r="O568" s="16">
        <f>H568/G568*100</f>
        <v>83.611959111771924</v>
      </c>
      <c r="P568" s="16">
        <f>(100-O568)/100*(365/364)*100</f>
        <v>16.433062978580352</v>
      </c>
      <c r="Q568" s="16">
        <f>((100-O568)/O568*(365/364))*100</f>
        <v>19.653962367527757</v>
      </c>
    </row>
    <row r="569" spans="1:17">
      <c r="D569" s="137">
        <f t="shared" ref="D569:I569" si="65">SUM(D565:D568)</f>
        <v>35000000000</v>
      </c>
      <c r="E569" s="137">
        <f t="shared" si="65"/>
        <v>25542200000</v>
      </c>
      <c r="F569" s="94">
        <f t="shared" si="65"/>
        <v>-9457800000</v>
      </c>
      <c r="G569" s="94">
        <f t="shared" si="65"/>
        <v>25542200000</v>
      </c>
      <c r="H569" s="94">
        <f t="shared" si="65"/>
        <v>22273784464</v>
      </c>
      <c r="I569" s="94">
        <f t="shared" si="65"/>
        <v>3268415536</v>
      </c>
    </row>
    <row r="570" spans="1:17">
      <c r="D570" s="137"/>
      <c r="E570" s="137"/>
      <c r="F570" s="94"/>
      <c r="G570" s="96">
        <f t="shared" ref="G570:H573" si="66">+G565+G559+G553+G547</f>
        <v>19840500000</v>
      </c>
      <c r="H570" s="96">
        <f t="shared" si="66"/>
        <v>19318031972</v>
      </c>
      <c r="I570" s="93" t="s">
        <v>47</v>
      </c>
      <c r="L570" s="12" t="s">
        <v>47</v>
      </c>
      <c r="O570" s="34">
        <f t="shared" ref="O570:Q573" si="67">AVERAGE(O547,O553,O559,O565)</f>
        <v>97.342953788230091</v>
      </c>
      <c r="P570" s="34">
        <f t="shared" si="67"/>
        <v>10.65738315709903</v>
      </c>
      <c r="Q570" s="34">
        <f t="shared" si="67"/>
        <v>10.948884329780764</v>
      </c>
    </row>
    <row r="571" spans="1:17">
      <c r="B571" s="46" t="s">
        <v>78</v>
      </c>
      <c r="D571" s="137"/>
      <c r="E571" s="137"/>
      <c r="F571" s="94"/>
      <c r="G571" s="96">
        <f t="shared" si="66"/>
        <v>20968800000</v>
      </c>
      <c r="H571" s="96">
        <f t="shared" si="66"/>
        <v>19364262774</v>
      </c>
      <c r="I571" s="93" t="s">
        <v>48</v>
      </c>
      <c r="L571" s="12" t="s">
        <v>48</v>
      </c>
      <c r="O571" s="34">
        <f t="shared" si="67"/>
        <v>92.32195829391884</v>
      </c>
      <c r="P571" s="34">
        <f t="shared" si="67"/>
        <v>15.398270454503418</v>
      </c>
      <c r="Q571" s="34">
        <f t="shared" si="67"/>
        <v>16.679183545190739</v>
      </c>
    </row>
    <row r="572" spans="1:17">
      <c r="D572" s="137"/>
      <c r="E572" s="137"/>
      <c r="F572" s="94"/>
      <c r="G572" s="96">
        <f t="shared" si="66"/>
        <v>31586900000</v>
      </c>
      <c r="H572" s="96">
        <f t="shared" si="66"/>
        <v>27850309833</v>
      </c>
      <c r="I572" s="93" t="s">
        <v>49</v>
      </c>
      <c r="L572" s="12" t="s">
        <v>49</v>
      </c>
      <c r="O572" s="34">
        <f t="shared" si="67"/>
        <v>88.164383031759897</v>
      </c>
      <c r="P572" s="34">
        <f t="shared" si="67"/>
        <v>15.824176532628707</v>
      </c>
      <c r="Q572" s="34">
        <f t="shared" si="67"/>
        <v>17.94990487769131</v>
      </c>
    </row>
    <row r="573" spans="1:17">
      <c r="D573" s="137"/>
      <c r="E573" s="137"/>
      <c r="F573" s="94"/>
      <c r="G573" s="96">
        <f t="shared" si="66"/>
        <v>57375200000</v>
      </c>
      <c r="H573" s="96">
        <f t="shared" si="66"/>
        <v>48194365941</v>
      </c>
      <c r="I573" s="93" t="s">
        <v>50</v>
      </c>
      <c r="L573" s="12" t="s">
        <v>50</v>
      </c>
      <c r="O573" s="34">
        <f t="shared" si="67"/>
        <v>83.98168773960964</v>
      </c>
      <c r="P573" s="34">
        <f t="shared" si="67"/>
        <v>16.062318612754066</v>
      </c>
      <c r="Q573" s="34">
        <f t="shared" si="67"/>
        <v>19.127216498999513</v>
      </c>
    </row>
    <row r="575" spans="1:17">
      <c r="A575">
        <f>A565+1</f>
        <v>547</v>
      </c>
      <c r="B575" s="5">
        <f>B565+9</f>
        <v>37623</v>
      </c>
      <c r="D575" s="28">
        <v>5000000000</v>
      </c>
      <c r="E575" s="28">
        <v>2508500000</v>
      </c>
      <c r="F575" s="92">
        <f>E575-D575</f>
        <v>-2491500000</v>
      </c>
      <c r="G575" s="58">
        <v>2508500000</v>
      </c>
      <c r="H575" s="58">
        <v>2433963465</v>
      </c>
      <c r="I575" s="92">
        <f>G575-H575</f>
        <v>74536535</v>
      </c>
      <c r="J575" s="5">
        <f>B575+K575+1</f>
        <v>37715</v>
      </c>
      <c r="K575">
        <v>91</v>
      </c>
      <c r="O575" s="16">
        <f>H575/G575*100</f>
        <v>97.028641219852503</v>
      </c>
      <c r="P575" s="16">
        <f>(100-O575)/100*(365/91)*100</f>
        <v>11.918087414877323</v>
      </c>
      <c r="Q575" s="16">
        <f>((100-O575)/O575*(365/91))*100</f>
        <v>12.283061233303997</v>
      </c>
    </row>
    <row r="576" spans="1:17">
      <c r="D576" s="28">
        <v>5000000000</v>
      </c>
      <c r="E576" s="28">
        <v>2635700000</v>
      </c>
      <c r="F576" s="92">
        <f>E576-D576</f>
        <v>-2364300000</v>
      </c>
      <c r="G576" s="58">
        <v>2635700000</v>
      </c>
      <c r="H576" s="58">
        <v>2416308332</v>
      </c>
      <c r="I576" s="92">
        <f>G576-H576</f>
        <v>219391668</v>
      </c>
      <c r="J576" s="5">
        <f>B575+K576+1</f>
        <v>37806</v>
      </c>
      <c r="K576">
        <v>182</v>
      </c>
      <c r="O576" s="16">
        <f>H576/G576*100</f>
        <v>91.676151762340169</v>
      </c>
      <c r="P576" s="16">
        <f>(100-O576)/100*(365/182)*100</f>
        <v>16.693431905196913</v>
      </c>
      <c r="Q576" s="16">
        <f>((100-O576)/O576*(365/182))*100</f>
        <v>18.209132456249588</v>
      </c>
    </row>
    <row r="577" spans="1:17">
      <c r="D577" s="28">
        <v>6000000000</v>
      </c>
      <c r="E577" s="28">
        <v>7728400000</v>
      </c>
      <c r="F577" s="92">
        <f>E577-D577</f>
        <v>1728400000</v>
      </c>
      <c r="G577" s="58">
        <v>6000000000</v>
      </c>
      <c r="H577" s="58">
        <v>5246072460</v>
      </c>
      <c r="I577" s="92">
        <f>G577-H577</f>
        <v>753927540</v>
      </c>
      <c r="J577" s="5">
        <f>B575+K577+1</f>
        <v>37897</v>
      </c>
      <c r="K577">
        <v>273</v>
      </c>
      <c r="O577" s="16">
        <f>H577/G577*100</f>
        <v>87.434540999999996</v>
      </c>
      <c r="P577" s="16">
        <f>(100-O577)/100*(365/273)*100</f>
        <v>16.79997265567766</v>
      </c>
      <c r="Q577" s="16">
        <f>((100-O577)/O577*(365/273))*100</f>
        <v>19.214343054282931</v>
      </c>
    </row>
    <row r="578" spans="1:17">
      <c r="D578" s="28">
        <v>12000000000</v>
      </c>
      <c r="E578" s="28">
        <v>11495900000</v>
      </c>
      <c r="F578" s="92">
        <f>E578-D578</f>
        <v>-504100000</v>
      </c>
      <c r="G578" s="58">
        <v>11495900000</v>
      </c>
      <c r="H578" s="58">
        <v>9522378856</v>
      </c>
      <c r="I578" s="92">
        <f>G578-H578</f>
        <v>1973521144</v>
      </c>
      <c r="J578" s="5">
        <f>B575+K578+1</f>
        <v>37988</v>
      </c>
      <c r="K578">
        <v>364</v>
      </c>
      <c r="O578" s="16">
        <f>H578/G578*100</f>
        <v>82.832826103219404</v>
      </c>
      <c r="P578" s="16">
        <f>(100-O578)/100*(365/364)*100</f>
        <v>17.214336462431092</v>
      </c>
      <c r="Q578" s="16">
        <f>((100-O578)/O578*(365/364))*100</f>
        <v>20.782022384434899</v>
      </c>
    </row>
    <row r="579" spans="1:17">
      <c r="D579" s="137">
        <f t="shared" ref="D579:I579" si="68">SUM(D575:D578)</f>
        <v>28000000000</v>
      </c>
      <c r="E579" s="137">
        <f t="shared" si="68"/>
        <v>24368500000</v>
      </c>
      <c r="F579" s="94">
        <f t="shared" si="68"/>
        <v>-3631500000</v>
      </c>
      <c r="G579" s="94">
        <f t="shared" si="68"/>
        <v>22640100000</v>
      </c>
      <c r="H579" s="94">
        <f t="shared" si="68"/>
        <v>19618723113</v>
      </c>
      <c r="I579" s="94">
        <f t="shared" si="68"/>
        <v>3021376887</v>
      </c>
    </row>
    <row r="581" spans="1:17">
      <c r="A581">
        <v>548</v>
      </c>
      <c r="B581" s="39">
        <f>+B575+7-1</f>
        <v>37629</v>
      </c>
      <c r="D581" s="55">
        <v>4000000000</v>
      </c>
      <c r="E581" s="55">
        <v>4000000000</v>
      </c>
      <c r="F581" s="45">
        <f>E581-D581</f>
        <v>0</v>
      </c>
      <c r="G581" s="44">
        <v>4000000000</v>
      </c>
      <c r="H581" s="44">
        <v>3876843556</v>
      </c>
      <c r="I581" s="45">
        <f>G581-H581</f>
        <v>123156444</v>
      </c>
      <c r="J581" s="42">
        <f>B581+K581+1</f>
        <v>37721</v>
      </c>
      <c r="K581" s="40">
        <v>91</v>
      </c>
      <c r="L581" s="40"/>
      <c r="M581" s="40"/>
      <c r="N581" s="40"/>
      <c r="O581" s="43">
        <f>H581/G581*100</f>
        <v>96.921088900000001</v>
      </c>
      <c r="P581" s="43">
        <f>(100-O581)/100*(365/91)*100</f>
        <v>12.349478587912085</v>
      </c>
      <c r="Q581" s="43">
        <f>((100-O581)/O581*(365/91))*100</f>
        <v>12.741786878451059</v>
      </c>
    </row>
    <row r="582" spans="1:17">
      <c r="D582" s="55">
        <v>4000000000</v>
      </c>
      <c r="E582" s="55">
        <v>4258500000</v>
      </c>
      <c r="F582" s="45">
        <f>E582-D582</f>
        <v>258500000</v>
      </c>
      <c r="G582" s="44">
        <v>4000000000</v>
      </c>
      <c r="H582" s="44">
        <v>3662323730</v>
      </c>
      <c r="I582" s="45">
        <f>G582-H582</f>
        <v>337676270</v>
      </c>
      <c r="J582" s="42">
        <f>B581+K582+1</f>
        <v>37812</v>
      </c>
      <c r="K582" s="40">
        <v>182</v>
      </c>
      <c r="L582" s="40"/>
      <c r="M582" s="40"/>
      <c r="N582" s="40"/>
      <c r="O582" s="43">
        <f>H582/G582*100</f>
        <v>91.558093249999999</v>
      </c>
      <c r="P582" s="43">
        <f>(100-O582)/100*(365/182)*100</f>
        <v>16.930197603021981</v>
      </c>
      <c r="Q582" s="43">
        <f>((100-O582)/O582*(365/182))*100</f>
        <v>18.491208152177173</v>
      </c>
    </row>
    <row r="583" spans="1:17">
      <c r="D583" s="55">
        <v>5000000000</v>
      </c>
      <c r="E583" s="55">
        <v>5000000000</v>
      </c>
      <c r="F583" s="45">
        <f>E583-D583</f>
        <v>0</v>
      </c>
      <c r="G583" s="44">
        <v>5000000000</v>
      </c>
      <c r="H583" s="44">
        <v>4333029720</v>
      </c>
      <c r="I583" s="45">
        <f>G583-H583</f>
        <v>666970280</v>
      </c>
      <c r="J583" s="42">
        <f>B581+K583+1</f>
        <v>37903</v>
      </c>
      <c r="K583" s="40">
        <v>273</v>
      </c>
      <c r="L583" s="40"/>
      <c r="M583" s="40"/>
      <c r="N583" s="40"/>
      <c r="O583" s="43">
        <f>H583/G583*100</f>
        <v>86.660594400000008</v>
      </c>
      <c r="P583" s="43">
        <f>(100-O583)/100*(365/273)*100</f>
        <v>17.834736424908414</v>
      </c>
      <c r="Q583" s="43">
        <f>((100-O583)/O583*(365/273))*100</f>
        <v>20.579983957401073</v>
      </c>
    </row>
    <row r="584" spans="1:17">
      <c r="D584" s="55">
        <v>11000000000</v>
      </c>
      <c r="E584" s="55">
        <v>20941400000</v>
      </c>
      <c r="F584" s="45">
        <f>E584-D584</f>
        <v>9941400000</v>
      </c>
      <c r="G584" s="44">
        <v>11000000000</v>
      </c>
      <c r="H584" s="44">
        <v>9170430132</v>
      </c>
      <c r="I584" s="45">
        <f>G584-H584</f>
        <v>1829569868</v>
      </c>
      <c r="J584" s="42">
        <f>B581+K584+1</f>
        <v>37994</v>
      </c>
      <c r="K584" s="40">
        <v>364</v>
      </c>
      <c r="L584" s="40"/>
      <c r="M584" s="40"/>
      <c r="N584" s="40"/>
      <c r="O584" s="43">
        <f>H584/G584*100</f>
        <v>83.36754665454545</v>
      </c>
      <c r="P584" s="43">
        <f>(100-O584)/100*(365/364)*100</f>
        <v>16.678146898601405</v>
      </c>
      <c r="Q584" s="43">
        <f>((100-O584)/O584*(365/364))*100</f>
        <v>20.005562797369496</v>
      </c>
    </row>
    <row r="586" spans="1:17">
      <c r="A586">
        <v>549</v>
      </c>
      <c r="B586" s="39">
        <f>+B581+7</f>
        <v>37636</v>
      </c>
      <c r="D586" s="55">
        <v>3500000000</v>
      </c>
      <c r="E586" s="55">
        <v>2637100000</v>
      </c>
      <c r="F586" s="44">
        <v>-862900000</v>
      </c>
      <c r="G586" s="44">
        <v>2637100000</v>
      </c>
      <c r="H586" s="44">
        <v>2549179086</v>
      </c>
      <c r="I586" s="45">
        <f>G586-H586</f>
        <v>87920914</v>
      </c>
      <c r="J586" s="42">
        <f>B586+K586+1</f>
        <v>37728</v>
      </c>
      <c r="K586" s="40">
        <v>91</v>
      </c>
      <c r="O586" s="47">
        <f>H586/G586*100</f>
        <v>96.665999999999997</v>
      </c>
      <c r="P586" s="47">
        <f>(100-O586)/100*(365/91)*100</f>
        <v>13.372637362637374</v>
      </c>
      <c r="Q586" s="47">
        <f>((100-O586)/O586*(365/91))*100</f>
        <v>13.833858194853802</v>
      </c>
    </row>
    <row r="587" spans="1:17">
      <c r="D587" s="55">
        <v>3500000000</v>
      </c>
      <c r="E587" s="55">
        <v>3500000000</v>
      </c>
      <c r="F587" s="44">
        <v>0</v>
      </c>
      <c r="G587" s="44">
        <v>3500000000</v>
      </c>
      <c r="H587" s="44">
        <v>3192947500</v>
      </c>
      <c r="I587" s="45">
        <f>G587-H587</f>
        <v>307052500</v>
      </c>
      <c r="J587" s="42">
        <f>B586+K587+1</f>
        <v>37819</v>
      </c>
      <c r="K587" s="40">
        <v>182</v>
      </c>
      <c r="O587" s="47">
        <f>H587/G587*100</f>
        <v>91.227071428571421</v>
      </c>
      <c r="P587" s="47">
        <f>(100-O587)/100*(365/182)*100</f>
        <v>17.594060047095773</v>
      </c>
      <c r="Q587" s="47">
        <f>((100-O587)/O587*(365/182))*100</f>
        <v>19.286007729483565</v>
      </c>
    </row>
    <row r="588" spans="1:17">
      <c r="D588" s="55">
        <v>3500000000</v>
      </c>
      <c r="E588" s="55">
        <v>7488500000</v>
      </c>
      <c r="F588" s="44">
        <v>3988500000</v>
      </c>
      <c r="G588" s="44">
        <v>3500000000</v>
      </c>
      <c r="H588" s="44">
        <v>3065183410</v>
      </c>
      <c r="I588" s="45">
        <f>G588-H588</f>
        <v>434816590</v>
      </c>
      <c r="J588" s="42">
        <f>B586+K588+1</f>
        <v>37910</v>
      </c>
      <c r="K588" s="40">
        <v>273</v>
      </c>
      <c r="O588" s="47">
        <f>H588/G588*100</f>
        <v>87.576668857142863</v>
      </c>
      <c r="P588" s="47">
        <f>(100-O588)/100*(365/273)*100</f>
        <v>16.60994823129251</v>
      </c>
      <c r="Q588" s="47">
        <f>((100-O588)/O588*(365/273))*100</f>
        <v>18.966179517957059</v>
      </c>
    </row>
    <row r="589" spans="1:17">
      <c r="D589" s="55">
        <v>9500000000</v>
      </c>
      <c r="E589" s="55">
        <v>12754600000</v>
      </c>
      <c r="F589" s="44">
        <v>3254600000</v>
      </c>
      <c r="G589" s="44">
        <v>9500000000</v>
      </c>
      <c r="H589" s="44">
        <v>7900715012</v>
      </c>
      <c r="I589" s="45">
        <f>G589-H589</f>
        <v>1599284988</v>
      </c>
      <c r="J589" s="42">
        <f>B586+K589+1</f>
        <v>38001</v>
      </c>
      <c r="K589" s="40">
        <v>364</v>
      </c>
      <c r="O589" s="47">
        <f>H589/G589*100</f>
        <v>83.165421178947369</v>
      </c>
      <c r="P589" s="47">
        <f>(100-O589)/100*(365/364)*100</f>
        <v>16.880827663967608</v>
      </c>
      <c r="Q589" s="47">
        <f>((100-O589)/O589*(365/364))*100</f>
        <v>20.297892350770478</v>
      </c>
    </row>
    <row r="591" spans="1:17">
      <c r="A591">
        <v>550</v>
      </c>
      <c r="B591" s="39">
        <f>+B586+7</f>
        <v>37643</v>
      </c>
      <c r="D591" s="55">
        <v>3000000000</v>
      </c>
      <c r="E591" s="55">
        <v>2004500000</v>
      </c>
      <c r="F591" s="44">
        <v>-995500000</v>
      </c>
      <c r="G591" s="44">
        <v>2004500000</v>
      </c>
      <c r="H591" s="44">
        <v>1932203499</v>
      </c>
      <c r="I591" s="45">
        <f>G591-H591</f>
        <v>72296501</v>
      </c>
      <c r="J591" s="42">
        <f>B591+K591+1</f>
        <v>37735</v>
      </c>
      <c r="K591" s="40">
        <v>91</v>
      </c>
      <c r="O591" s="47">
        <f>H591/G591*100</f>
        <v>96.393290047393364</v>
      </c>
      <c r="P591" s="47">
        <f>(100-O591)/100*(365/91)*100</f>
        <v>14.466473985729911</v>
      </c>
      <c r="Q591" s="47">
        <f>((100-O591)/O591*(365/91))*100</f>
        <v>15.007760372757515</v>
      </c>
    </row>
    <row r="592" spans="1:17">
      <c r="D592" s="55">
        <v>3000000000</v>
      </c>
      <c r="E592" s="55">
        <v>4803100000</v>
      </c>
      <c r="F592" s="44">
        <v>1803100000</v>
      </c>
      <c r="G592" s="44">
        <v>3000000000</v>
      </c>
      <c r="H592" s="44">
        <v>2760192768</v>
      </c>
      <c r="I592" s="45">
        <f>G592-H592</f>
        <v>239807232</v>
      </c>
      <c r="J592" s="42">
        <f>B591+K592+1</f>
        <v>37826</v>
      </c>
      <c r="K592" s="40">
        <v>182</v>
      </c>
      <c r="O592" s="47">
        <f>H592/G592*100</f>
        <v>92.0064256</v>
      </c>
      <c r="P592" s="47">
        <f>(100-O592)/100*(365/182)*100</f>
        <v>16.031069538461541</v>
      </c>
      <c r="Q592" s="47">
        <f>((100-O592)/O592*(365/182))*100</f>
        <v>17.42385864239197</v>
      </c>
    </row>
    <row r="593" spans="1:17">
      <c r="D593" s="55">
        <v>3000000000</v>
      </c>
      <c r="E593" s="55">
        <v>5032000000</v>
      </c>
      <c r="F593" s="44">
        <v>2032000000</v>
      </c>
      <c r="G593" s="44">
        <v>3000000000</v>
      </c>
      <c r="H593" s="44">
        <v>2638536120</v>
      </c>
      <c r="I593" s="45">
        <f>G593-H593</f>
        <v>361463880</v>
      </c>
      <c r="J593" s="42">
        <f>B591+K593+1</f>
        <v>37917</v>
      </c>
      <c r="K593" s="40">
        <v>273</v>
      </c>
      <c r="O593" s="47">
        <f>H593/G593*100</f>
        <v>87.951204000000004</v>
      </c>
      <c r="P593" s="47">
        <f>(100-O593)/100*(365/273)*100</f>
        <v>16.109196117216111</v>
      </c>
      <c r="Q593" s="47">
        <f>((100-O593)/O593*(365/273))*100</f>
        <v>18.316060934442817</v>
      </c>
    </row>
    <row r="594" spans="1:17">
      <c r="D594" s="55">
        <v>6000000000</v>
      </c>
      <c r="E594" s="55">
        <v>13205400000</v>
      </c>
      <c r="F594" s="44">
        <v>7205400000</v>
      </c>
      <c r="G594" s="44">
        <v>5999800000</v>
      </c>
      <c r="H594" s="44">
        <v>5031194108</v>
      </c>
      <c r="I594" s="45">
        <f>G594-H594</f>
        <v>968605892</v>
      </c>
      <c r="J594" s="42">
        <f>B591+K594+1</f>
        <v>38008</v>
      </c>
      <c r="K594" s="40">
        <v>364</v>
      </c>
      <c r="O594" s="47">
        <f>H594/G594*100</f>
        <v>83.856030334344482</v>
      </c>
      <c r="P594" s="47">
        <f>(100-O594)/100*(365/364)*100</f>
        <v>16.188321230671058</v>
      </c>
      <c r="Q594" s="47">
        <f>((100-O594)/O594*(365/364))*100</f>
        <v>19.304898128525995</v>
      </c>
    </row>
    <row r="596" spans="1:17">
      <c r="A596">
        <v>551</v>
      </c>
      <c r="B596" s="39">
        <f>+B591+7</f>
        <v>37650</v>
      </c>
      <c r="D596" s="55">
        <v>2000000000</v>
      </c>
      <c r="E596" s="55">
        <v>3392700000</v>
      </c>
      <c r="F596" s="44">
        <v>1392700000</v>
      </c>
      <c r="G596" s="44">
        <v>2000000000</v>
      </c>
      <c r="H596" s="44">
        <v>1932959560</v>
      </c>
      <c r="I596" s="45">
        <f>G596-H596</f>
        <v>67040440</v>
      </c>
      <c r="J596" s="42">
        <f>B596+K596+1</f>
        <v>37742</v>
      </c>
      <c r="K596" s="40">
        <v>91</v>
      </c>
      <c r="O596" s="47">
        <f>H596/G596*100</f>
        <v>96.647977999999995</v>
      </c>
      <c r="P596" s="47">
        <f>(100-O596)/100*(365/91)*100</f>
        <v>13.444923406593428</v>
      </c>
      <c r="Q596" s="47">
        <f>((100-O596)/O596*(365/91))*100</f>
        <v>13.911230927762841</v>
      </c>
    </row>
    <row r="597" spans="1:17">
      <c r="D597" s="55">
        <v>2000000000</v>
      </c>
      <c r="E597" s="55">
        <v>4395700000</v>
      </c>
      <c r="F597" s="44">
        <v>2395700000</v>
      </c>
      <c r="G597" s="44">
        <v>2000000000</v>
      </c>
      <c r="H597" s="44">
        <v>1849883710</v>
      </c>
      <c r="I597" s="45">
        <f>G597-H597</f>
        <v>150116290</v>
      </c>
      <c r="J597" s="42">
        <f>B596+K597+1</f>
        <v>37833</v>
      </c>
      <c r="K597" s="40">
        <v>182</v>
      </c>
      <c r="O597" s="47">
        <f>H597/G597*100</f>
        <v>92.4941855</v>
      </c>
      <c r="P597" s="47">
        <f>(100-O597)/100*(365/182)*100</f>
        <v>15.052869739010987</v>
      </c>
      <c r="Q597" s="47">
        <f>((100-O597)/O597*(365/182))*100</f>
        <v>16.274395690538825</v>
      </c>
    </row>
    <row r="598" spans="1:17">
      <c r="D598" s="55">
        <v>2000000000</v>
      </c>
      <c r="E598" s="55">
        <v>6452000000</v>
      </c>
      <c r="F598" s="44">
        <v>4452000000</v>
      </c>
      <c r="G598" s="44">
        <v>2000000000</v>
      </c>
      <c r="H598" s="44">
        <v>1770726260</v>
      </c>
      <c r="I598" s="45">
        <f>G598-H598</f>
        <v>229273740</v>
      </c>
      <c r="J598" s="42">
        <f>B596+K598+1</f>
        <v>37924</v>
      </c>
      <c r="K598" s="40">
        <v>273</v>
      </c>
      <c r="O598" s="47">
        <f>H598/G598*100</f>
        <v>88.536313000000007</v>
      </c>
      <c r="P598" s="47">
        <f>(100-O598)/100*(365/273)*100</f>
        <v>15.326907527472516</v>
      </c>
      <c r="Q598" s="47">
        <f>((100-O598)/O598*(365/273))*100</f>
        <v>17.311436413071004</v>
      </c>
    </row>
    <row r="599" spans="1:17">
      <c r="D599" s="55">
        <v>4000000000</v>
      </c>
      <c r="E599" s="55">
        <v>10688200000</v>
      </c>
      <c r="F599" s="44">
        <v>6688200000</v>
      </c>
      <c r="G599" s="44">
        <v>3999900000</v>
      </c>
      <c r="H599" s="44">
        <v>3391324199</v>
      </c>
      <c r="I599" s="45">
        <f>G599-H599</f>
        <v>608575801</v>
      </c>
      <c r="J599" s="42">
        <f>B596+K599+1</f>
        <v>38015</v>
      </c>
      <c r="K599" s="40">
        <v>364</v>
      </c>
      <c r="O599" s="47">
        <f>H599/G599*100</f>
        <v>84.785224605615142</v>
      </c>
      <c r="P599" s="47">
        <f>(100-O599)/100*(365/364)*100</f>
        <v>15.256574227885917</v>
      </c>
      <c r="Q599" s="47">
        <f>((100-O599)/O599*(365/364))*100</f>
        <v>17.994378500325993</v>
      </c>
    </row>
    <row r="600" spans="1:17">
      <c r="D600" s="55"/>
      <c r="E600" s="55"/>
      <c r="F600" s="44"/>
      <c r="G600" s="56">
        <f t="shared" ref="G600:H603" si="69">+G596+G591+G586+G581</f>
        <v>10641600000</v>
      </c>
      <c r="H600" s="56">
        <f t="shared" si="69"/>
        <v>10291185701</v>
      </c>
      <c r="I600" s="45"/>
      <c r="J600" s="42"/>
      <c r="K600" s="40"/>
      <c r="O600" s="47"/>
      <c r="P600" s="47"/>
      <c r="Q600" s="47"/>
    </row>
    <row r="601" spans="1:17">
      <c r="B601" s="46" t="s">
        <v>79</v>
      </c>
      <c r="D601" s="55"/>
      <c r="E601" s="55"/>
      <c r="F601" s="44"/>
      <c r="G601" s="56">
        <f t="shared" si="69"/>
        <v>12500000000</v>
      </c>
      <c r="H601" s="56">
        <f t="shared" si="69"/>
        <v>11465347708</v>
      </c>
      <c r="I601" s="93" t="s">
        <v>47</v>
      </c>
      <c r="J601" s="42"/>
      <c r="K601" s="40"/>
      <c r="L601" s="12" t="s">
        <v>47</v>
      </c>
      <c r="O601" s="34">
        <f t="shared" ref="O601:Q604" si="70">AVERAGE(O575,O581,O586,O591,O596)</f>
        <v>96.731399633449172</v>
      </c>
      <c r="P601" s="34">
        <f t="shared" si="70"/>
        <v>13.110320151550024</v>
      </c>
      <c r="Q601" s="34">
        <f t="shared" si="70"/>
        <v>13.555539521425843</v>
      </c>
    </row>
    <row r="602" spans="1:17">
      <c r="D602" s="55"/>
      <c r="E602" s="55"/>
      <c r="F602" s="44"/>
      <c r="G602" s="56">
        <f t="shared" si="69"/>
        <v>13500000000</v>
      </c>
      <c r="H602" s="56">
        <f t="shared" si="69"/>
        <v>11807475510</v>
      </c>
      <c r="I602" s="93" t="s">
        <v>48</v>
      </c>
      <c r="J602" s="42"/>
      <c r="K602" s="40"/>
      <c r="L602" s="12" t="s">
        <v>48</v>
      </c>
      <c r="O602" s="34">
        <f t="shared" si="70"/>
        <v>91.792385508182321</v>
      </c>
      <c r="P602" s="34">
        <f t="shared" si="70"/>
        <v>16.460325766557439</v>
      </c>
      <c r="Q602" s="34">
        <f t="shared" si="70"/>
        <v>17.936920534168223</v>
      </c>
    </row>
    <row r="603" spans="1:17">
      <c r="D603" s="55"/>
      <c r="E603" s="55"/>
      <c r="F603" s="44"/>
      <c r="G603" s="56">
        <f t="shared" si="69"/>
        <v>30499700000</v>
      </c>
      <c r="H603" s="56">
        <f t="shared" si="69"/>
        <v>25493663451</v>
      </c>
      <c r="I603" s="93" t="s">
        <v>49</v>
      </c>
      <c r="J603" s="42"/>
      <c r="K603" s="40"/>
      <c r="L603" s="12" t="s">
        <v>49</v>
      </c>
      <c r="O603" s="34">
        <f t="shared" si="70"/>
        <v>87.631864251428581</v>
      </c>
      <c r="P603" s="34">
        <f t="shared" si="70"/>
        <v>16.536152191313441</v>
      </c>
      <c r="Q603" s="34">
        <f t="shared" si="70"/>
        <v>18.877600775430977</v>
      </c>
    </row>
    <row r="604" spans="1:17">
      <c r="D604" s="55"/>
      <c r="E604" s="55"/>
      <c r="F604" s="44"/>
      <c r="G604" s="56">
        <f>SUM(G600:G603)</f>
        <v>67141300000</v>
      </c>
      <c r="H604" s="56">
        <f>SUM(H600:H603)</f>
        <v>59057672370</v>
      </c>
      <c r="I604" s="93" t="s">
        <v>50</v>
      </c>
      <c r="J604" s="42"/>
      <c r="K604" s="40"/>
      <c r="L604" s="12" t="s">
        <v>50</v>
      </c>
      <c r="O604" s="34">
        <f t="shared" si="70"/>
        <v>83.601409775334375</v>
      </c>
      <c r="P604" s="34">
        <f t="shared" si="70"/>
        <v>16.443641296711416</v>
      </c>
      <c r="Q604" s="34">
        <f t="shared" si="70"/>
        <v>19.676950832285371</v>
      </c>
    </row>
    <row r="606" spans="1:17">
      <c r="A606">
        <v>552</v>
      </c>
      <c r="B606" s="39">
        <f>+B596+7</f>
        <v>37657</v>
      </c>
      <c r="D606" s="55">
        <v>2000000000</v>
      </c>
      <c r="E606" s="55">
        <v>2350200000</v>
      </c>
      <c r="F606" s="44">
        <v>350200000</v>
      </c>
      <c r="G606" s="44">
        <v>2000000000</v>
      </c>
      <c r="H606" s="44">
        <v>1926174851</v>
      </c>
      <c r="I606" s="45">
        <f>G606-H606</f>
        <v>73825149</v>
      </c>
      <c r="J606" s="42">
        <f>B606+K606+1</f>
        <v>37749</v>
      </c>
      <c r="K606" s="40">
        <v>91</v>
      </c>
      <c r="O606" s="47">
        <f>H606/G606*100</f>
        <v>96.308742550000005</v>
      </c>
      <c r="P606" s="47">
        <f>(100-O606)/100*(365/91)*100</f>
        <v>14.805593068681297</v>
      </c>
      <c r="Q606" s="47">
        <f>((100-O606)/O606*(365/91))*100</f>
        <v>15.373051995767433</v>
      </c>
    </row>
    <row r="607" spans="1:17">
      <c r="D607" s="55">
        <v>2000000000</v>
      </c>
      <c r="E607" s="55">
        <v>4378900000</v>
      </c>
      <c r="F607" s="44">
        <v>2378900000</v>
      </c>
      <c r="G607" s="44">
        <v>2000000000</v>
      </c>
      <c r="H607" s="44">
        <v>1855476529</v>
      </c>
      <c r="I607" s="45">
        <f>G607-H607</f>
        <v>144523471</v>
      </c>
      <c r="J607" s="42">
        <f>B606+K607+1</f>
        <v>37840</v>
      </c>
      <c r="K607" s="40">
        <v>182</v>
      </c>
      <c r="O607" s="47">
        <f>H607/G607*100</f>
        <v>92.773826450000001</v>
      </c>
      <c r="P607" s="47">
        <f>(100-O607)/100*(365/182)*100</f>
        <v>14.492051350274721</v>
      </c>
      <c r="Q607" s="47">
        <f>((100-O607)/O607*(365/182))*100</f>
        <v>15.620840386577287</v>
      </c>
    </row>
    <row r="608" spans="1:17">
      <c r="D608" s="55">
        <v>2000000000</v>
      </c>
      <c r="E608" s="55">
        <v>6163900000</v>
      </c>
      <c r="F608" s="44">
        <v>4163900000</v>
      </c>
      <c r="G608" s="44">
        <v>2000000000</v>
      </c>
      <c r="H608" s="44">
        <v>1781662642</v>
      </c>
      <c r="I608" s="45">
        <f>G608-H608</f>
        <v>218337358</v>
      </c>
      <c r="J608" s="42">
        <f>B606+K608+1</f>
        <v>37931</v>
      </c>
      <c r="K608" s="40">
        <v>273</v>
      </c>
      <c r="O608" s="47">
        <f>H608/G608*100</f>
        <v>89.0831321</v>
      </c>
      <c r="P608" s="47">
        <f>(100-O608)/100*(365/273)*100</f>
        <v>14.595812393772892</v>
      </c>
      <c r="Q608" s="47">
        <f>((100-O608)/O608*(365/273))*100</f>
        <v>16.384484974538623</v>
      </c>
    </row>
    <row r="609" spans="1:17">
      <c r="D609" s="55">
        <v>4000000000</v>
      </c>
      <c r="E609" s="55">
        <v>15552000000</v>
      </c>
      <c r="F609" s="44">
        <v>11552000000</v>
      </c>
      <c r="G609" s="44">
        <v>4000000000</v>
      </c>
      <c r="H609" s="44">
        <v>3447142204</v>
      </c>
      <c r="I609" s="45">
        <f>G609-H609</f>
        <v>552857796</v>
      </c>
      <c r="J609" s="42">
        <f>B606+K609+1</f>
        <v>38022</v>
      </c>
      <c r="K609" s="40">
        <v>364</v>
      </c>
      <c r="O609" s="47">
        <f>H609/G609*100</f>
        <v>86.178555099999997</v>
      </c>
      <c r="P609" s="47">
        <f>(100-O609)/100*(365/364)*100</f>
        <v>13.859415902472531</v>
      </c>
      <c r="Q609" s="47">
        <f>((100-O609)/O609*(365/364))*100</f>
        <v>16.082209647620946</v>
      </c>
    </row>
    <row r="611" spans="1:17">
      <c r="A611">
        <v>553</v>
      </c>
      <c r="B611" s="39">
        <f>+B606+14</f>
        <v>37671</v>
      </c>
      <c r="D611" s="55">
        <v>4000000000</v>
      </c>
      <c r="E611" s="55">
        <v>7784500000</v>
      </c>
      <c r="F611" s="44">
        <v>3784500000</v>
      </c>
      <c r="G611" s="44">
        <v>4000000000</v>
      </c>
      <c r="H611" s="44">
        <v>3855229667</v>
      </c>
      <c r="I611" s="45">
        <f>G611-H611</f>
        <v>144770333</v>
      </c>
      <c r="J611" s="42">
        <f>B611+K611+1</f>
        <v>37763</v>
      </c>
      <c r="K611" s="40">
        <v>91</v>
      </c>
      <c r="O611" s="47">
        <f>H611/G611*100</f>
        <v>96.38074167500001</v>
      </c>
      <c r="P611" s="47">
        <f>(100-O611)/100*(365/91)*100</f>
        <v>14.516805369505454</v>
      </c>
      <c r="Q611" s="47">
        <f>((100-O611)/O611*(365/91))*100</f>
        <v>15.061935732406731</v>
      </c>
    </row>
    <row r="612" spans="1:17">
      <c r="D612" s="55">
        <v>5000000000</v>
      </c>
      <c r="E612" s="55">
        <v>6147900000</v>
      </c>
      <c r="F612" s="44">
        <v>1147900000</v>
      </c>
      <c r="G612" s="44">
        <v>5000000000</v>
      </c>
      <c r="H612" s="44">
        <v>4632379654</v>
      </c>
      <c r="I612" s="45">
        <f>G612-H612</f>
        <v>367620346</v>
      </c>
      <c r="J612" s="42">
        <f>B611+K612+1</f>
        <v>37854</v>
      </c>
      <c r="K612" s="40">
        <v>182</v>
      </c>
      <c r="O612" s="47">
        <f>H612/G612*100</f>
        <v>92.647593080000007</v>
      </c>
      <c r="P612" s="47">
        <f>(100-O612)/100*(365/182)*100</f>
        <v>14.745211680219766</v>
      </c>
      <c r="Q612" s="47">
        <f>((100-O612)/O612*(365/182))*100</f>
        <v>15.915374798228662</v>
      </c>
    </row>
    <row r="613" spans="1:17">
      <c r="D613" s="55">
        <v>7000000000</v>
      </c>
      <c r="E613" s="55">
        <v>10023000000</v>
      </c>
      <c r="F613" s="44">
        <v>3023000000</v>
      </c>
      <c r="G613" s="44">
        <v>7000000000</v>
      </c>
      <c r="H613" s="44">
        <v>6230893349</v>
      </c>
      <c r="I613" s="45">
        <f>G613-H613</f>
        <v>769106651</v>
      </c>
      <c r="J613" s="42">
        <f>B611+K613+1</f>
        <v>37945</v>
      </c>
      <c r="K613" s="40">
        <v>273</v>
      </c>
      <c r="O613" s="47">
        <f>H613/G613*100</f>
        <v>89.012762128571438</v>
      </c>
      <c r="P613" s="47">
        <f>(100-O613)/100*(365/273)*100</f>
        <v>14.689896787807418</v>
      </c>
      <c r="Q613" s="47">
        <f>((100-O613)/O613*(365/273))*100</f>
        <v>16.503135546551288</v>
      </c>
    </row>
    <row r="614" spans="1:17">
      <c r="D614" s="55">
        <v>9000000000</v>
      </c>
      <c r="E614" s="55">
        <v>18946100000</v>
      </c>
      <c r="F614" s="44">
        <v>9946100000</v>
      </c>
      <c r="G614" s="44">
        <v>8999900000</v>
      </c>
      <c r="H614" s="44">
        <v>7732396527</v>
      </c>
      <c r="I614" s="45">
        <f>G614-H614</f>
        <v>1267503473</v>
      </c>
      <c r="J614" s="42">
        <f>B611+K614+1</f>
        <v>38036</v>
      </c>
      <c r="K614" s="40">
        <v>364</v>
      </c>
      <c r="O614" s="47">
        <f>H614/G614*100</f>
        <v>85.916471594128822</v>
      </c>
      <c r="P614" s="47">
        <f>(100-O614)/100*(365/364)*100</f>
        <v>14.12221941797522</v>
      </c>
      <c r="Q614" s="47">
        <f>((100-O614)/O614*(365/364))*100</f>
        <v>16.437150124936313</v>
      </c>
    </row>
    <row r="615" spans="1:17">
      <c r="G615" s="56">
        <f t="shared" ref="G615:H618" si="71">+G611+G606</f>
        <v>6000000000</v>
      </c>
      <c r="H615" s="56">
        <f t="shared" si="71"/>
        <v>5781404518</v>
      </c>
    </row>
    <row r="616" spans="1:17">
      <c r="G616" s="56">
        <f t="shared" si="71"/>
        <v>7000000000</v>
      </c>
      <c r="H616" s="56">
        <f t="shared" si="71"/>
        <v>6487856183</v>
      </c>
      <c r="I616" s="93" t="s">
        <v>47</v>
      </c>
      <c r="L616" s="12" t="s">
        <v>47</v>
      </c>
      <c r="O616" s="34">
        <f t="shared" ref="O616:Q619" si="72">AVERAGE(O606,O611)</f>
        <v>96.344742112500001</v>
      </c>
      <c r="P616" s="34">
        <f t="shared" si="72"/>
        <v>14.661199219093376</v>
      </c>
      <c r="Q616" s="34">
        <f t="shared" si="72"/>
        <v>15.217493864087082</v>
      </c>
    </row>
    <row r="617" spans="1:17">
      <c r="B617" s="46" t="s">
        <v>80</v>
      </c>
      <c r="G617" s="56">
        <f t="shared" si="71"/>
        <v>9000000000</v>
      </c>
      <c r="H617" s="56">
        <f t="shared" si="71"/>
        <v>8012555991</v>
      </c>
      <c r="I617" s="93" t="s">
        <v>48</v>
      </c>
      <c r="L617" s="12" t="s">
        <v>48</v>
      </c>
      <c r="O617" s="34">
        <f t="shared" si="72"/>
        <v>92.710709765000004</v>
      </c>
      <c r="P617" s="34">
        <f t="shared" si="72"/>
        <v>14.618631515247245</v>
      </c>
      <c r="Q617" s="34">
        <f t="shared" si="72"/>
        <v>15.768107592402973</v>
      </c>
    </row>
    <row r="618" spans="1:17">
      <c r="G618" s="56">
        <f t="shared" si="71"/>
        <v>12999900000</v>
      </c>
      <c r="H618" s="56">
        <f t="shared" si="71"/>
        <v>11179538731</v>
      </c>
      <c r="I618" s="93" t="s">
        <v>49</v>
      </c>
      <c r="L618" s="12" t="s">
        <v>49</v>
      </c>
      <c r="O618" s="34">
        <f t="shared" si="72"/>
        <v>89.047947114285719</v>
      </c>
      <c r="P618" s="34">
        <f t="shared" si="72"/>
        <v>14.642854590790154</v>
      </c>
      <c r="Q618" s="34">
        <f t="shared" si="72"/>
        <v>16.443810260544957</v>
      </c>
    </row>
    <row r="619" spans="1:17">
      <c r="G619" s="56"/>
      <c r="H619" s="56"/>
      <c r="I619" s="93" t="s">
        <v>50</v>
      </c>
      <c r="L619" s="12" t="s">
        <v>50</v>
      </c>
      <c r="O619" s="34">
        <f t="shared" si="72"/>
        <v>86.04751334706441</v>
      </c>
      <c r="P619" s="34">
        <f t="shared" si="72"/>
        <v>13.990817660223875</v>
      </c>
      <c r="Q619" s="34">
        <f t="shared" si="72"/>
        <v>16.259679886278629</v>
      </c>
    </row>
    <row r="620" spans="1:17">
      <c r="G620" s="56">
        <f>SUM(G615:G618)</f>
        <v>34999900000</v>
      </c>
      <c r="H620" s="56">
        <f>SUM(H615:H618)</f>
        <v>31461355423</v>
      </c>
    </row>
    <row r="621" spans="1:17">
      <c r="A621">
        <v>554</v>
      </c>
      <c r="B621" s="39">
        <f>+B611+14</f>
        <v>37685</v>
      </c>
      <c r="D621" s="28">
        <v>4000000000</v>
      </c>
      <c r="E621" s="28">
        <v>7201400000</v>
      </c>
      <c r="F621" s="58">
        <v>3201400000</v>
      </c>
      <c r="G621" s="58">
        <v>4000000000</v>
      </c>
      <c r="H621" s="58">
        <v>3873304134</v>
      </c>
      <c r="I621" s="45">
        <f>G621-H621</f>
        <v>126695866</v>
      </c>
      <c r="J621" s="42">
        <f>B621+K621+1</f>
        <v>37777</v>
      </c>
      <c r="K621" s="40">
        <v>91</v>
      </c>
      <c r="O621" s="47">
        <f>H621/G621*100</f>
        <v>96.832603349999999</v>
      </c>
      <c r="P621" s="47">
        <f>(100-O621)/100*(365/91)*100</f>
        <v>12.704393156593408</v>
      </c>
      <c r="Q621" s="47">
        <f>((100-O621)/O621*(365/91))*100</f>
        <v>13.119954144652674</v>
      </c>
    </row>
    <row r="622" spans="1:17">
      <c r="D622" s="28">
        <v>5000000000</v>
      </c>
      <c r="E622" s="28">
        <v>11730300000</v>
      </c>
      <c r="F622" s="58">
        <v>6730300000</v>
      </c>
      <c r="G622" s="58">
        <v>5000000000</v>
      </c>
      <c r="H622" s="58">
        <v>4663579772</v>
      </c>
      <c r="I622" s="45">
        <f>G622-H622</f>
        <v>336420228</v>
      </c>
      <c r="J622" s="42">
        <f>B621+K622+1</f>
        <v>37868</v>
      </c>
      <c r="K622" s="40">
        <v>182</v>
      </c>
      <c r="O622" s="47">
        <f>H622/G622*100</f>
        <v>93.271595439999999</v>
      </c>
      <c r="P622" s="47">
        <f>(100-O622)/100*(365/182)*100</f>
        <v>13.493778375824178</v>
      </c>
      <c r="Q622" s="47">
        <f>((100-O622)/O622*(365/182))*100</f>
        <v>14.467189407631063</v>
      </c>
    </row>
    <row r="623" spans="1:17">
      <c r="D623" s="28">
        <v>7000000000</v>
      </c>
      <c r="E623" s="28">
        <v>20205100000</v>
      </c>
      <c r="F623" s="58">
        <v>13205100000</v>
      </c>
      <c r="G623" s="58">
        <v>6999900000</v>
      </c>
      <c r="H623" s="58">
        <v>6296454367</v>
      </c>
      <c r="I623" s="45">
        <f>G623-H623</f>
        <v>703445633</v>
      </c>
      <c r="J623" s="42">
        <f>B621+K623+1</f>
        <v>37959</v>
      </c>
      <c r="K623" s="40">
        <v>273</v>
      </c>
      <c r="O623" s="47">
        <f>H623/G623*100</f>
        <v>89.950633109044418</v>
      </c>
      <c r="P623" s="47">
        <f>(100-O623)/100*(365/273)*100</f>
        <v>13.435966722339881</v>
      </c>
      <c r="Q623" s="47">
        <f>((100-O623)/O623*(365/273))*100</f>
        <v>14.937045196837989</v>
      </c>
    </row>
    <row r="624" spans="1:17">
      <c r="D624" s="28">
        <v>9000000000</v>
      </c>
      <c r="E624" s="28">
        <v>26662600000</v>
      </c>
      <c r="F624" s="58">
        <v>17662600000</v>
      </c>
      <c r="G624" s="58">
        <v>8999900000</v>
      </c>
      <c r="H624" s="58">
        <v>7805759115</v>
      </c>
      <c r="I624" s="45">
        <f>G624-H624</f>
        <v>1194140885</v>
      </c>
      <c r="J624" s="42">
        <f>B621+K624+1</f>
        <v>38050</v>
      </c>
      <c r="K624" s="40">
        <v>364</v>
      </c>
      <c r="O624" s="47">
        <f>H624/G624*100</f>
        <v>86.731620518005755</v>
      </c>
      <c r="P624" s="47">
        <f>(100-O624)/100*(365/364)*100</f>
        <v>13.304831073977743</v>
      </c>
      <c r="Q624" s="47">
        <f>((100-O624)/O624*(365/364))*100</f>
        <v>15.34023115735007</v>
      </c>
    </row>
    <row r="626" spans="1:17">
      <c r="A626">
        <v>555</v>
      </c>
      <c r="B626" s="39">
        <f>+B621+14</f>
        <v>37699</v>
      </c>
      <c r="D626" s="28">
        <v>12000000000</v>
      </c>
      <c r="E626" s="28">
        <v>17575900000</v>
      </c>
      <c r="F626" s="58">
        <v>5575900000</v>
      </c>
      <c r="G626" s="58">
        <v>12000000000</v>
      </c>
      <c r="H626" s="58">
        <v>11597477825</v>
      </c>
      <c r="I626" s="45">
        <f>G626-H626</f>
        <v>402522175</v>
      </c>
      <c r="J626" s="42">
        <f>B626+K626+1</f>
        <v>37791</v>
      </c>
      <c r="K626" s="40">
        <v>91</v>
      </c>
      <c r="O626" s="47">
        <f>H626/G626*100</f>
        <v>96.64564854166666</v>
      </c>
      <c r="P626" s="47">
        <f>(100-O626)/100*(365/91)*100</f>
        <v>13.454266838369994</v>
      </c>
      <c r="Q626" s="47">
        <f>((100-O626)/O626*(365/91))*100</f>
        <v>13.921233952472759</v>
      </c>
    </row>
    <row r="627" spans="1:17">
      <c r="D627" s="28">
        <v>13000000000</v>
      </c>
      <c r="E627" s="28">
        <v>21345600000</v>
      </c>
      <c r="F627" s="58">
        <v>8345600000</v>
      </c>
      <c r="G627" s="58">
        <v>13000000000</v>
      </c>
      <c r="H627" s="58">
        <v>12092931580</v>
      </c>
      <c r="I627" s="45">
        <f>G627-H627</f>
        <v>907068420</v>
      </c>
      <c r="J627" s="42">
        <f>B626+K627+1</f>
        <v>37882</v>
      </c>
      <c r="K627" s="40">
        <v>182</v>
      </c>
      <c r="O627" s="47">
        <f>H627/G627*100</f>
        <v>93.022550615384617</v>
      </c>
      <c r="P627" s="47">
        <f>(100-O627)/100*(365/182)*100</f>
        <v>13.993236403212169</v>
      </c>
      <c r="Q627" s="47">
        <f>((100-O627)/O627*(365/182))*100</f>
        <v>15.042843171511452</v>
      </c>
    </row>
    <row r="628" spans="1:17">
      <c r="D628" s="28">
        <v>15000000000</v>
      </c>
      <c r="E628" s="28">
        <v>25225700000</v>
      </c>
      <c r="F628" s="58">
        <v>10225700000</v>
      </c>
      <c r="G628" s="58">
        <v>15000000000</v>
      </c>
      <c r="H628" s="58">
        <v>13433073400</v>
      </c>
      <c r="I628" s="45">
        <f>G628-H628</f>
        <v>1566926600</v>
      </c>
      <c r="J628" s="42">
        <f>B626+K628+1</f>
        <v>37973</v>
      </c>
      <c r="K628" s="40">
        <v>273</v>
      </c>
      <c r="O628" s="47">
        <f>H628/G628*100</f>
        <v>89.553822666666676</v>
      </c>
      <c r="P628" s="47">
        <f>(100-O628)/100*(365/273)*100</f>
        <v>13.966500830280818</v>
      </c>
      <c r="Q628" s="47">
        <f>((100-O628)/O628*(365/273))*100</f>
        <v>15.595650095547922</v>
      </c>
    </row>
    <row r="629" spans="1:17">
      <c r="D629" s="28">
        <v>20000000000</v>
      </c>
      <c r="E629" s="28">
        <v>37140700000</v>
      </c>
      <c r="F629" s="58">
        <v>17140700000</v>
      </c>
      <c r="G629" s="58">
        <v>20000000000</v>
      </c>
      <c r="H629" s="58">
        <v>17249589638</v>
      </c>
      <c r="I629" s="45">
        <f>G629-H629</f>
        <v>2750410362</v>
      </c>
      <c r="J629" s="42">
        <f>B626+K629+1</f>
        <v>38064</v>
      </c>
      <c r="K629" s="40">
        <v>364</v>
      </c>
      <c r="O629" s="47">
        <f>H629/G629*100</f>
        <v>86.247948190000002</v>
      </c>
      <c r="P629" s="47">
        <f>(100-O629)/100*(365/364)*100</f>
        <v>13.789832172115382</v>
      </c>
      <c r="Q629" s="47">
        <f>((100-O629)/O629*(365/364))*100</f>
        <v>15.988591568273666</v>
      </c>
    </row>
    <row r="630" spans="1:17">
      <c r="G630" s="56">
        <f>+G621+G626</f>
        <v>16000000000</v>
      </c>
      <c r="H630" s="56">
        <f>+H621+H626</f>
        <v>15470781959</v>
      </c>
    </row>
    <row r="631" spans="1:17">
      <c r="G631" s="56">
        <f>+G622+G627</f>
        <v>18000000000</v>
      </c>
      <c r="H631" s="56">
        <f>+H622+H627</f>
        <v>16756511352</v>
      </c>
      <c r="I631" s="93" t="s">
        <v>47</v>
      </c>
      <c r="L631" s="12" t="s">
        <v>47</v>
      </c>
      <c r="O631" s="34">
        <f t="shared" ref="O631:Q634" si="73">AVERAGE(O621,O626)</f>
        <v>96.739125945833337</v>
      </c>
      <c r="P631" s="34">
        <f t="shared" si="73"/>
        <v>13.0793299974817</v>
      </c>
      <c r="Q631" s="34">
        <f t="shared" si="73"/>
        <v>13.520594048562717</v>
      </c>
    </row>
    <row r="632" spans="1:17">
      <c r="B632" s="46" t="s">
        <v>83</v>
      </c>
      <c r="G632" s="56">
        <f>+G628+G623</f>
        <v>21999900000</v>
      </c>
      <c r="H632" s="56">
        <f>+H628+H623</f>
        <v>19729527767</v>
      </c>
      <c r="I632" s="93" t="s">
        <v>48</v>
      </c>
      <c r="L632" s="12" t="s">
        <v>48</v>
      </c>
      <c r="O632" s="34">
        <f t="shared" si="73"/>
        <v>93.147073027692301</v>
      </c>
      <c r="P632" s="34">
        <f t="shared" si="73"/>
        <v>13.743507389518173</v>
      </c>
      <c r="Q632" s="34">
        <f t="shared" si="73"/>
        <v>14.755016289571257</v>
      </c>
    </row>
    <row r="633" spans="1:17">
      <c r="G633" s="56">
        <f>+G629+G624</f>
        <v>28999900000</v>
      </c>
      <c r="H633" s="56">
        <f>+H629+H624</f>
        <v>25055348753</v>
      </c>
      <c r="I633" s="93" t="s">
        <v>49</v>
      </c>
      <c r="L633" s="12" t="s">
        <v>49</v>
      </c>
      <c r="O633" s="34">
        <f t="shared" si="73"/>
        <v>89.752227887855554</v>
      </c>
      <c r="P633" s="34">
        <f t="shared" si="73"/>
        <v>13.70123377631035</v>
      </c>
      <c r="Q633" s="34">
        <f t="shared" si="73"/>
        <v>15.266347646192955</v>
      </c>
    </row>
    <row r="634" spans="1:17">
      <c r="I634" s="93" t="s">
        <v>50</v>
      </c>
      <c r="L634" s="12" t="s">
        <v>50</v>
      </c>
      <c r="O634" s="34">
        <f t="shared" si="73"/>
        <v>86.489784354002879</v>
      </c>
      <c r="P634" s="34">
        <f t="shared" si="73"/>
        <v>13.547331623046563</v>
      </c>
      <c r="Q634" s="34">
        <f t="shared" si="73"/>
        <v>15.664411362811869</v>
      </c>
    </row>
    <row r="635" spans="1:17">
      <c r="G635" s="56">
        <f>SUM(G630:G633)</f>
        <v>84999800000</v>
      </c>
      <c r="H635" s="56">
        <f>SUM(H630:H633)</f>
        <v>77012169831</v>
      </c>
    </row>
    <row r="636" spans="1:17">
      <c r="A636">
        <v>556</v>
      </c>
      <c r="B636" s="39">
        <f>+B626+14</f>
        <v>37713</v>
      </c>
      <c r="D636" s="28">
        <v>5000000000</v>
      </c>
      <c r="E636" s="28">
        <v>6400900000</v>
      </c>
      <c r="F636" s="58">
        <v>1400900000</v>
      </c>
      <c r="G636" s="58">
        <v>5000000000</v>
      </c>
      <c r="H636" s="58">
        <v>4841427113</v>
      </c>
      <c r="I636" s="45">
        <f>G636-H636</f>
        <v>158572887</v>
      </c>
      <c r="J636" s="42">
        <f>B636+K636+1</f>
        <v>37805</v>
      </c>
      <c r="K636" s="40">
        <v>91</v>
      </c>
      <c r="O636" s="47">
        <f>H636/G636*100</f>
        <v>96.828542259999992</v>
      </c>
      <c r="P636" s="47">
        <f>(100-O636)/100*(365/91)*100</f>
        <v>12.720682143956077</v>
      </c>
      <c r="Q636" s="47">
        <f>((100-O636)/O636*(365/91))*100</f>
        <v>13.137326915238514</v>
      </c>
    </row>
    <row r="637" spans="1:17">
      <c r="D637" s="28">
        <v>6000000000</v>
      </c>
      <c r="E637" s="28">
        <v>8500600000</v>
      </c>
      <c r="F637" s="58">
        <v>2500600000</v>
      </c>
      <c r="G637" s="58">
        <v>6000000000</v>
      </c>
      <c r="H637" s="58">
        <v>5598270950</v>
      </c>
      <c r="I637" s="45">
        <f>G637-H637</f>
        <v>401729050</v>
      </c>
      <c r="J637" s="42">
        <f>B636+K637+1</f>
        <v>37896</v>
      </c>
      <c r="K637" s="40">
        <v>182</v>
      </c>
      <c r="O637" s="47">
        <f>H637/G637*100</f>
        <v>93.30451583333334</v>
      </c>
      <c r="P637" s="47">
        <f>(100-O637)/100*(365/182)*100</f>
        <v>13.427756707875444</v>
      </c>
      <c r="Q637" s="47">
        <f>((100-O637)/O637*(365/182))*100</f>
        <v>14.391325637293894</v>
      </c>
    </row>
    <row r="638" spans="1:17">
      <c r="D638" s="28">
        <v>7000000000</v>
      </c>
      <c r="E638" s="28">
        <v>11586500000</v>
      </c>
      <c r="F638" s="58">
        <v>4586500000</v>
      </c>
      <c r="G638" s="58">
        <v>7000000000</v>
      </c>
      <c r="H638" s="58">
        <v>6293085079</v>
      </c>
      <c r="I638" s="45">
        <f>G638-H638</f>
        <v>706914921</v>
      </c>
      <c r="J638" s="42">
        <f>B636+K638+1</f>
        <v>37987</v>
      </c>
      <c r="K638" s="40">
        <v>273</v>
      </c>
      <c r="O638" s="47">
        <f>H638/G638*100</f>
        <v>89.901215414285716</v>
      </c>
      <c r="P638" s="47">
        <f>(100-O638)/100*(365/273)*100</f>
        <v>13.502037999215069</v>
      </c>
      <c r="Q638" s="47">
        <f>((100-O638)/O638*(365/273))*100</f>
        <v>15.018749120347858</v>
      </c>
    </row>
    <row r="639" spans="1:17">
      <c r="D639" s="28">
        <v>10000000000</v>
      </c>
      <c r="E639" s="28">
        <v>18213700000</v>
      </c>
      <c r="F639" s="58">
        <v>8213700000</v>
      </c>
      <c r="G639" s="58">
        <v>10000000000</v>
      </c>
      <c r="H639" s="58">
        <v>8663062822</v>
      </c>
      <c r="I639" s="45">
        <f>G639-H639</f>
        <v>1336937178</v>
      </c>
      <c r="J639" s="42">
        <f>B636+K639+1</f>
        <v>38078</v>
      </c>
      <c r="K639" s="40">
        <v>364</v>
      </c>
      <c r="O639" s="47">
        <f>H639/G639*100</f>
        <v>86.630628220000006</v>
      </c>
      <c r="P639" s="47">
        <f>(100-O639)/100*(365/364)*100</f>
        <v>13.406100823351643</v>
      </c>
      <c r="Q639" s="47">
        <f>((100-O639)/O639*(365/364))*100</f>
        <v>15.475012820300247</v>
      </c>
    </row>
    <row r="641" spans="1:17">
      <c r="A641">
        <v>557</v>
      </c>
      <c r="B641" s="39">
        <f>+B636+14</f>
        <v>37727</v>
      </c>
      <c r="D641" s="28">
        <v>10000000000</v>
      </c>
      <c r="E641" s="28">
        <v>6291200000</v>
      </c>
      <c r="F641" s="58">
        <v>-3708800000</v>
      </c>
      <c r="G641" s="58">
        <v>6291200000</v>
      </c>
      <c r="H641" s="58">
        <v>6075236534</v>
      </c>
      <c r="I641" s="45">
        <f>G641-H641</f>
        <v>215963466</v>
      </c>
      <c r="J641" s="42">
        <f>B641+K641+1</f>
        <v>37819</v>
      </c>
      <c r="K641" s="40">
        <v>91</v>
      </c>
      <c r="O641" s="47">
        <f>H641/G641*100</f>
        <v>96.567213472787387</v>
      </c>
      <c r="P641" s="47">
        <f>(100-O641)/100*(365/91)*100</f>
        <v>13.768869037720922</v>
      </c>
      <c r="Q641" s="47">
        <f>((100-O641)/O641*(365/91))*100</f>
        <v>14.258326964773593</v>
      </c>
    </row>
    <row r="642" spans="1:17">
      <c r="D642" s="28">
        <v>12000000000</v>
      </c>
      <c r="E642" s="28">
        <v>9935400000</v>
      </c>
      <c r="F642" s="58">
        <v>-2064600000</v>
      </c>
      <c r="G642" s="58">
        <v>9935400000</v>
      </c>
      <c r="H642" s="58">
        <v>9231701708</v>
      </c>
      <c r="I642" s="45">
        <f>G642-H642</f>
        <v>703698292</v>
      </c>
      <c r="J642" s="42">
        <f>B641+K642+1</f>
        <v>37910</v>
      </c>
      <c r="K642" s="40">
        <v>182</v>
      </c>
      <c r="O642" s="47">
        <f>H642/G642*100</f>
        <v>92.917262596372566</v>
      </c>
      <c r="P642" s="47">
        <f>(100-O642)/100*(365/182)*100</f>
        <v>14.204390946835236</v>
      </c>
      <c r="Q642" s="47">
        <f>((100-O642)/O642*(365/182))*100</f>
        <v>15.287138847964476</v>
      </c>
    </row>
    <row r="643" spans="1:17">
      <c r="D643" s="28">
        <v>15000000000</v>
      </c>
      <c r="E643" s="28">
        <v>15158300000</v>
      </c>
      <c r="F643" s="58">
        <v>158300000</v>
      </c>
      <c r="G643" s="58">
        <v>15000000000</v>
      </c>
      <c r="H643" s="58">
        <v>13429710473</v>
      </c>
      <c r="I643" s="45">
        <f>G643-H643</f>
        <v>1570289527</v>
      </c>
      <c r="J643" s="42">
        <f>B641+K643+1</f>
        <v>38001</v>
      </c>
      <c r="K643" s="40">
        <v>273</v>
      </c>
      <c r="O643" s="47">
        <f>H643/G643*100</f>
        <v>89.531403153333329</v>
      </c>
      <c r="P643" s="47">
        <f>(100-O643)/100*(365/273)*100</f>
        <v>13.996475637484743</v>
      </c>
      <c r="Q643" s="47">
        <f>((100-O643)/O643*(365/273))*100</f>
        <v>15.633035051973987</v>
      </c>
    </row>
    <row r="644" spans="1:17">
      <c r="D644" s="28">
        <v>18000000000</v>
      </c>
      <c r="E644" s="28">
        <v>23594800000</v>
      </c>
      <c r="F644" s="58">
        <v>5594800000</v>
      </c>
      <c r="G644" s="58">
        <v>18000000000</v>
      </c>
      <c r="H644" s="58">
        <v>15591375297</v>
      </c>
      <c r="I644" s="45">
        <f>G644-H644</f>
        <v>2408624703</v>
      </c>
      <c r="J644" s="42">
        <f>B641+K644+1</f>
        <v>38092</v>
      </c>
      <c r="K644" s="40">
        <v>364</v>
      </c>
      <c r="O644" s="47">
        <f>H644/G644*100</f>
        <v>86.618751650000007</v>
      </c>
      <c r="P644" s="47">
        <f>(100-O644)/100*(365/364)*100</f>
        <v>13.418010021291202</v>
      </c>
      <c r="Q644" s="47">
        <f>((100-O644)/O644*(365/364))*100</f>
        <v>15.490883631652061</v>
      </c>
    </row>
    <row r="646" spans="1:17">
      <c r="A646">
        <v>558</v>
      </c>
      <c r="B646" s="39">
        <f>+B641+14</f>
        <v>37741</v>
      </c>
      <c r="D646" s="28">
        <v>7000000000</v>
      </c>
      <c r="E646" s="28">
        <v>8160200000</v>
      </c>
      <c r="F646" s="58">
        <v>1160200000</v>
      </c>
      <c r="G646" s="58">
        <v>7000000000</v>
      </c>
      <c r="H646" s="58">
        <v>6733046672</v>
      </c>
      <c r="I646" s="45">
        <f>G646-H646</f>
        <v>266953328</v>
      </c>
      <c r="J646" s="42">
        <f>B646+K646+1</f>
        <v>37833</v>
      </c>
      <c r="K646" s="40">
        <v>91</v>
      </c>
      <c r="O646" s="47">
        <f>H646/G646*100</f>
        <v>96.186381028571432</v>
      </c>
      <c r="P646" s="47">
        <f>(100-O646)/100*(365/91)*100</f>
        <v>15.296383786499202</v>
      </c>
      <c r="Q646" s="47">
        <f>((100-O646)/O646*(365/91))*100</f>
        <v>15.902858203964993</v>
      </c>
    </row>
    <row r="647" spans="1:17">
      <c r="D647" s="28">
        <v>11000000000</v>
      </c>
      <c r="E647" s="28">
        <v>9075300000</v>
      </c>
      <c r="F647" s="58">
        <v>-1924700000</v>
      </c>
      <c r="G647" s="58">
        <v>9075300000</v>
      </c>
      <c r="H647" s="58">
        <v>8351280222</v>
      </c>
      <c r="I647" s="45">
        <f>G647-H647</f>
        <v>724019778</v>
      </c>
      <c r="J647" s="42">
        <f>B646+K647+1</f>
        <v>37924</v>
      </c>
      <c r="K647" s="40">
        <v>182</v>
      </c>
      <c r="O647" s="47">
        <f>H647/G647*100</f>
        <v>92.022084360847572</v>
      </c>
      <c r="P647" s="47">
        <f>(100-O647)/100*(365/182)*100</f>
        <v>15.999665979618879</v>
      </c>
      <c r="Q647" s="47">
        <f>((100-O647)/O647*(365/182))*100</f>
        <v>17.386767633820543</v>
      </c>
    </row>
    <row r="648" spans="1:17">
      <c r="D648" s="28">
        <v>14000000000</v>
      </c>
      <c r="E648" s="28">
        <v>17525000000</v>
      </c>
      <c r="F648" s="58">
        <v>3592000000</v>
      </c>
      <c r="G648" s="58">
        <v>14000000000</v>
      </c>
      <c r="H648" s="58">
        <v>12371765650</v>
      </c>
      <c r="I648" s="45">
        <f>G648-H648</f>
        <v>1628234350</v>
      </c>
      <c r="J648" s="42">
        <f>B646+K648+1</f>
        <v>38015</v>
      </c>
      <c r="K648" s="40">
        <v>273</v>
      </c>
      <c r="O648" s="47">
        <f>H648/G648*100</f>
        <v>88.369754642857146</v>
      </c>
      <c r="P648" s="47">
        <f>(100-O648)/100*(365/273)*100</f>
        <v>15.54959544086865</v>
      </c>
      <c r="Q648" s="47">
        <f>((100-O648)/O648*(365/273))*100</f>
        <v>17.596060443657137</v>
      </c>
    </row>
    <row r="649" spans="1:17">
      <c r="D649" s="28">
        <v>23000000000</v>
      </c>
      <c r="E649" s="28">
        <v>21553800000</v>
      </c>
      <c r="F649" s="58">
        <v>-1446200000</v>
      </c>
      <c r="G649" s="58">
        <v>21553800000</v>
      </c>
      <c r="H649" s="58">
        <v>18376283998</v>
      </c>
      <c r="I649" s="45">
        <f>G649-H649</f>
        <v>3177516002</v>
      </c>
      <c r="J649" s="42">
        <f>B646+K649+1</f>
        <v>38106</v>
      </c>
      <c r="K649" s="40">
        <v>364</v>
      </c>
      <c r="O649" s="47">
        <f>H649/G649*100</f>
        <v>85.257745724651798</v>
      </c>
      <c r="P649" s="47">
        <f>(100-O649)/100*(365/364)*100</f>
        <v>14.782754973906851</v>
      </c>
      <c r="Q649" s="47">
        <f>((100-O649)/O649*(365/364))*100</f>
        <v>17.338899648659723</v>
      </c>
    </row>
    <row r="650" spans="1:17">
      <c r="G650" s="56">
        <f t="shared" ref="G650:H653" si="74">+G636+G641+G646</f>
        <v>18291200000</v>
      </c>
      <c r="H650" s="56">
        <f t="shared" si="74"/>
        <v>17649710319</v>
      </c>
    </row>
    <row r="651" spans="1:17">
      <c r="B651" s="46" t="s">
        <v>82</v>
      </c>
      <c r="G651" s="56">
        <f t="shared" si="74"/>
        <v>25010700000</v>
      </c>
      <c r="H651" s="56">
        <f t="shared" si="74"/>
        <v>23181252880</v>
      </c>
      <c r="I651" s="93" t="s">
        <v>47</v>
      </c>
      <c r="L651" s="12" t="s">
        <v>47</v>
      </c>
      <c r="O651" s="34">
        <f t="shared" ref="O651:Q654" si="75">AVERAGE(O636,O641,O646)</f>
        <v>96.527378920452932</v>
      </c>
      <c r="P651" s="34">
        <f t="shared" si="75"/>
        <v>13.928644989392069</v>
      </c>
      <c r="Q651" s="34">
        <f t="shared" si="75"/>
        <v>14.432837361325701</v>
      </c>
    </row>
    <row r="652" spans="1:17">
      <c r="G652" s="56">
        <f t="shared" si="74"/>
        <v>36000000000</v>
      </c>
      <c r="H652" s="56">
        <f t="shared" si="74"/>
        <v>32094561202</v>
      </c>
      <c r="I652" s="93" t="s">
        <v>48</v>
      </c>
      <c r="L652" s="12" t="s">
        <v>48</v>
      </c>
      <c r="O652" s="34">
        <f t="shared" si="75"/>
        <v>92.74795426351784</v>
      </c>
      <c r="P652" s="34">
        <f t="shared" si="75"/>
        <v>14.543937878109853</v>
      </c>
      <c r="Q652" s="34">
        <f t="shared" si="75"/>
        <v>15.688410706359639</v>
      </c>
    </row>
    <row r="653" spans="1:17">
      <c r="G653" s="56">
        <f t="shared" si="74"/>
        <v>49553800000</v>
      </c>
      <c r="H653" s="56">
        <f t="shared" si="74"/>
        <v>42630722117</v>
      </c>
      <c r="I653" s="93" t="s">
        <v>49</v>
      </c>
      <c r="L653" s="12" t="s">
        <v>49</v>
      </c>
      <c r="O653" s="34">
        <f t="shared" si="75"/>
        <v>89.267457736825392</v>
      </c>
      <c r="P653" s="34">
        <f t="shared" si="75"/>
        <v>14.349369692522821</v>
      </c>
      <c r="Q653" s="34">
        <f t="shared" si="75"/>
        <v>16.082614871992995</v>
      </c>
    </row>
    <row r="654" spans="1:17">
      <c r="G654" s="56"/>
      <c r="H654" s="56"/>
      <c r="I654" s="93" t="s">
        <v>50</v>
      </c>
      <c r="L654" s="12" t="s">
        <v>50</v>
      </c>
      <c r="O654" s="34">
        <f t="shared" si="75"/>
        <v>86.169041864883937</v>
      </c>
      <c r="P654" s="34">
        <f t="shared" si="75"/>
        <v>13.868955272849897</v>
      </c>
      <c r="Q654" s="34">
        <f t="shared" si="75"/>
        <v>16.101598700204011</v>
      </c>
    </row>
    <row r="655" spans="1:17">
      <c r="G655" s="56">
        <f>SUM(G650:G653)</f>
        <v>128855700000</v>
      </c>
      <c r="H655" s="56">
        <f>SUM(H650:H653)</f>
        <v>115556246518</v>
      </c>
    </row>
    <row r="656" spans="1:17">
      <c r="A656">
        <v>559</v>
      </c>
      <c r="B656" s="39">
        <f>+B646+14</f>
        <v>37755</v>
      </c>
      <c r="D656" s="28">
        <v>8000000000</v>
      </c>
      <c r="E656" s="28">
        <v>8684100000</v>
      </c>
      <c r="F656" s="58">
        <v>684100000</v>
      </c>
      <c r="G656" s="58">
        <v>8000000000</v>
      </c>
      <c r="H656" s="58">
        <v>7682428876</v>
      </c>
      <c r="I656" s="45">
        <f>G656-H656</f>
        <v>317571124</v>
      </c>
      <c r="J656" s="42">
        <f>B656+K656+1</f>
        <v>37847</v>
      </c>
      <c r="K656" s="40">
        <v>91</v>
      </c>
      <c r="O656" s="47">
        <f>H656/G656*100</f>
        <v>96.030360950000002</v>
      </c>
      <c r="P656" s="47">
        <f>(100-O656)/100*(365/91)*100</f>
        <v>15.922178607142849</v>
      </c>
      <c r="Q656" s="47">
        <f>((100-O656)/O656*(365/91))*100</f>
        <v>16.580359013159416</v>
      </c>
    </row>
    <row r="657" spans="1:17">
      <c r="D657" s="28">
        <v>10000000000</v>
      </c>
      <c r="E657" s="28">
        <v>9686800000</v>
      </c>
      <c r="F657" s="58">
        <v>-313200000</v>
      </c>
      <c r="G657" s="58">
        <v>9686800000</v>
      </c>
      <c r="H657" s="58">
        <v>8881246232</v>
      </c>
      <c r="I657" s="45">
        <f>G657-H657</f>
        <v>805553768</v>
      </c>
      <c r="J657" s="42">
        <f>B656+K657+1</f>
        <v>37938</v>
      </c>
      <c r="K657" s="40">
        <v>182</v>
      </c>
      <c r="O657" s="47">
        <f>H657/G657*100</f>
        <v>91.684005368129831</v>
      </c>
      <c r="P657" s="47">
        <f>(100-O657)/100*(365/182)*100</f>
        <v>16.677681541937424</v>
      </c>
      <c r="Q657" s="47">
        <f>((100-O657)/O657*(365/182))*100</f>
        <v>18.190393706048464</v>
      </c>
    </row>
    <row r="658" spans="1:17">
      <c r="D658" s="28">
        <v>15000000000</v>
      </c>
      <c r="E658" s="28">
        <v>16246400000</v>
      </c>
      <c r="F658" s="58">
        <v>1246400000</v>
      </c>
      <c r="G658" s="58">
        <v>15000000000</v>
      </c>
      <c r="H658" s="58">
        <v>13175911278</v>
      </c>
      <c r="I658" s="45">
        <f>G658-H658</f>
        <v>1824088722</v>
      </c>
      <c r="J658" s="42">
        <f>B656+K658+1</f>
        <v>38029</v>
      </c>
      <c r="K658" s="40">
        <v>273</v>
      </c>
      <c r="O658" s="47">
        <f>H658/G658*100</f>
        <v>87.839408519999992</v>
      </c>
      <c r="P658" s="47">
        <f>(100-O658)/100*(365/273)*100</f>
        <v>16.258666264468875</v>
      </c>
      <c r="Q658" s="47">
        <f>((100-O658)/O658*(365/273))*100</f>
        <v>18.509535228447003</v>
      </c>
    </row>
    <row r="659" spans="1:17">
      <c r="D659" s="28">
        <v>22000000000</v>
      </c>
      <c r="E659" s="28">
        <v>36246300000</v>
      </c>
      <c r="F659" s="58">
        <v>14246300000</v>
      </c>
      <c r="G659" s="58">
        <v>21999900000</v>
      </c>
      <c r="H659" s="58">
        <v>18486155564</v>
      </c>
      <c r="I659" s="45">
        <f>G659-H659</f>
        <v>3513744436</v>
      </c>
      <c r="J659" s="42">
        <f>B656+K659+1</f>
        <v>38120</v>
      </c>
      <c r="K659" s="40">
        <v>364</v>
      </c>
      <c r="O659" s="47">
        <f>H659/G659*100</f>
        <v>84.028361783462657</v>
      </c>
      <c r="P659" s="47">
        <f>(100-O659)/100*(365/364)*100</f>
        <v>16.015516343505851</v>
      </c>
      <c r="Q659" s="47">
        <f>((100-O659)/O659*(365/364))*100</f>
        <v>19.059655577693071</v>
      </c>
    </row>
    <row r="661" spans="1:17">
      <c r="A661">
        <v>560</v>
      </c>
      <c r="B661" s="39">
        <f>+B656+14</f>
        <v>37769</v>
      </c>
      <c r="D661" s="28">
        <v>8000000000</v>
      </c>
      <c r="E661" s="28">
        <v>8227700000</v>
      </c>
      <c r="F661" s="58">
        <v>227700000</v>
      </c>
      <c r="G661" s="58">
        <v>8000000000</v>
      </c>
      <c r="H661" s="58">
        <v>7667670520</v>
      </c>
      <c r="I661" s="45">
        <f>G661-H661</f>
        <v>332329480</v>
      </c>
      <c r="J661" s="42">
        <f>B661+K661+1</f>
        <v>37861</v>
      </c>
      <c r="K661" s="40">
        <v>91</v>
      </c>
      <c r="O661" s="47">
        <f>H661/G661*100</f>
        <v>95.84588149999999</v>
      </c>
      <c r="P661" s="47">
        <f>(100-O661)/100*(365/91)*100</f>
        <v>16.662123653846191</v>
      </c>
      <c r="Q661" s="47">
        <f>((100-O661)/O661*(365/91))*100</f>
        <v>17.384287559446353</v>
      </c>
    </row>
    <row r="662" spans="1:17">
      <c r="D662" s="28">
        <v>9000000000</v>
      </c>
      <c r="E662" s="28">
        <v>14957200000</v>
      </c>
      <c r="F662" s="58">
        <v>5957200000</v>
      </c>
      <c r="G662" s="58">
        <v>9000000000</v>
      </c>
      <c r="H662" s="58">
        <v>8205595450</v>
      </c>
      <c r="I662" s="45">
        <f>G662-H662</f>
        <v>794404550</v>
      </c>
      <c r="J662" s="42">
        <f>B661+K662+1</f>
        <v>37952</v>
      </c>
      <c r="K662" s="40">
        <v>182</v>
      </c>
      <c r="O662" s="47">
        <f>H662/G662*100</f>
        <v>91.173282777777771</v>
      </c>
      <c r="P662" s="47">
        <f>(100-O662)/100*(365/182)*100</f>
        <v>17.701932890720403</v>
      </c>
      <c r="Q662" s="47">
        <f>((100-O662)/O662*(365/182))*100</f>
        <v>19.415702003257255</v>
      </c>
    </row>
    <row r="663" spans="1:17">
      <c r="D663" s="28">
        <v>12000000000</v>
      </c>
      <c r="E663" s="28">
        <v>17648700000</v>
      </c>
      <c r="F663" s="58">
        <v>5648700000</v>
      </c>
      <c r="G663" s="58">
        <v>12000000000</v>
      </c>
      <c r="H663" s="58">
        <v>10481118279</v>
      </c>
      <c r="I663" s="45">
        <f>G663-H663</f>
        <v>1518881721</v>
      </c>
      <c r="J663" s="42">
        <f>B661+K663+1</f>
        <v>38043</v>
      </c>
      <c r="K663" s="40">
        <v>273</v>
      </c>
      <c r="O663" s="47">
        <f>H663/G663*100</f>
        <v>87.342652325000003</v>
      </c>
      <c r="P663" s="47">
        <f>(100-O663)/100*(365/273)*100</f>
        <v>16.922827477564098</v>
      </c>
      <c r="Q663" s="47">
        <f>((100-O663)/O663*(365/273))*100</f>
        <v>19.375215919244866</v>
      </c>
    </row>
    <row r="664" spans="1:17">
      <c r="D664" s="28">
        <v>21000000000</v>
      </c>
      <c r="E664" s="28">
        <v>38987700000</v>
      </c>
      <c r="F664" s="58">
        <v>17987700000</v>
      </c>
      <c r="G664" s="58">
        <v>20999900000</v>
      </c>
      <c r="H664" s="58">
        <v>17514627417</v>
      </c>
      <c r="I664" s="45">
        <f>G664-H664</f>
        <v>3485272583</v>
      </c>
      <c r="J664" s="42">
        <f>B661+K664+1</f>
        <v>38134</v>
      </c>
      <c r="K664" s="40">
        <v>364</v>
      </c>
      <c r="O664" s="47">
        <f>H664/G664*100</f>
        <v>83.403384858975514</v>
      </c>
      <c r="P664" s="47">
        <f>(100-O664)/100*(365/364)*100</f>
        <v>16.642210237565763</v>
      </c>
      <c r="Q664" s="47">
        <f>((100-O664)/O664*(365/364))*100</f>
        <v>19.953878689342904</v>
      </c>
    </row>
    <row r="665" spans="1:17">
      <c r="G665" s="56">
        <f t="shared" ref="G665:H668" si="76">+G656+G661</f>
        <v>16000000000</v>
      </c>
      <c r="H665" s="56">
        <f t="shared" si="76"/>
        <v>15350099396</v>
      </c>
    </row>
    <row r="666" spans="1:17">
      <c r="B666" s="46" t="s">
        <v>81</v>
      </c>
      <c r="G666" s="56">
        <f t="shared" si="76"/>
        <v>18686800000</v>
      </c>
      <c r="H666" s="56">
        <f t="shared" si="76"/>
        <v>17086841682</v>
      </c>
      <c r="I666" s="93" t="s">
        <v>47</v>
      </c>
      <c r="L666" s="12" t="s">
        <v>47</v>
      </c>
      <c r="O666" s="34">
        <f t="shared" ref="O666:Q669" si="77">AVERAGE(O656,O661)</f>
        <v>95.938121225000003</v>
      </c>
      <c r="P666" s="34">
        <f t="shared" si="77"/>
        <v>16.292151130494521</v>
      </c>
      <c r="Q666" s="34">
        <f t="shared" si="77"/>
        <v>16.982323286302886</v>
      </c>
    </row>
    <row r="667" spans="1:17">
      <c r="G667" s="56">
        <f t="shared" si="76"/>
        <v>27000000000</v>
      </c>
      <c r="H667" s="56">
        <f t="shared" si="76"/>
        <v>23657029557</v>
      </c>
      <c r="I667" s="93" t="s">
        <v>48</v>
      </c>
      <c r="L667" s="12" t="s">
        <v>48</v>
      </c>
      <c r="O667" s="34">
        <f t="shared" si="77"/>
        <v>91.428644072953801</v>
      </c>
      <c r="P667" s="34">
        <f t="shared" si="77"/>
        <v>17.189807216328916</v>
      </c>
      <c r="Q667" s="34">
        <f t="shared" si="77"/>
        <v>18.80304785465286</v>
      </c>
    </row>
    <row r="668" spans="1:17">
      <c r="G668" s="56">
        <f t="shared" si="76"/>
        <v>42999800000</v>
      </c>
      <c r="H668" s="56">
        <f t="shared" si="76"/>
        <v>36000782981</v>
      </c>
      <c r="I668" s="93" t="s">
        <v>49</v>
      </c>
      <c r="L668" s="12" t="s">
        <v>49</v>
      </c>
      <c r="O668" s="34">
        <f t="shared" si="77"/>
        <v>87.591030422499998</v>
      </c>
      <c r="P668" s="34">
        <f t="shared" si="77"/>
        <v>16.590746871016485</v>
      </c>
      <c r="Q668" s="34">
        <f t="shared" si="77"/>
        <v>18.942375573845936</v>
      </c>
    </row>
    <row r="669" spans="1:17">
      <c r="G669" s="56"/>
      <c r="H669" s="56"/>
      <c r="I669" s="93" t="s">
        <v>50</v>
      </c>
      <c r="L669" s="12" t="s">
        <v>50</v>
      </c>
      <c r="O669" s="34">
        <f t="shared" si="77"/>
        <v>83.715873321219078</v>
      </c>
      <c r="P669" s="34">
        <f t="shared" si="77"/>
        <v>16.328863290535807</v>
      </c>
      <c r="Q669" s="34">
        <f t="shared" si="77"/>
        <v>19.50676713351799</v>
      </c>
    </row>
    <row r="670" spans="1:17">
      <c r="G670" s="56">
        <f>SUM(G664:G669)</f>
        <v>125686500000</v>
      </c>
      <c r="H670" s="56">
        <f>SUM(H664:H669)</f>
        <v>109609381033</v>
      </c>
    </row>
    <row r="671" spans="1:17">
      <c r="A671">
        <v>561</v>
      </c>
      <c r="B671" s="39">
        <f>+B661+14</f>
        <v>37783</v>
      </c>
      <c r="D671" s="28">
        <v>10000000000</v>
      </c>
      <c r="E671" s="28">
        <v>10000000000</v>
      </c>
      <c r="F671" s="58">
        <v>0</v>
      </c>
      <c r="G671" s="58">
        <v>10000000000</v>
      </c>
      <c r="H671" s="58">
        <v>9568963680</v>
      </c>
      <c r="I671" s="45">
        <f>G671-H671</f>
        <v>431036320</v>
      </c>
      <c r="J671" s="42">
        <f>B671+K671+1</f>
        <v>37875</v>
      </c>
      <c r="K671" s="40">
        <v>91</v>
      </c>
      <c r="O671" s="47">
        <f>H671/G671*100</f>
        <v>95.689636800000002</v>
      </c>
      <c r="P671" s="47">
        <f>(100-O671)/100*(365/91)*100</f>
        <v>17.288819428571419</v>
      </c>
      <c r="Q671" s="47">
        <f>((100-O671)/O671*(365/91))*100</f>
        <v>18.067598547485989</v>
      </c>
    </row>
    <row r="672" spans="1:17">
      <c r="D672" s="28">
        <v>12000000000</v>
      </c>
      <c r="E672" s="28">
        <v>12000000000</v>
      </c>
      <c r="F672" s="58">
        <v>0</v>
      </c>
      <c r="G672" s="58">
        <v>12000000000</v>
      </c>
      <c r="H672" s="58">
        <v>10914383162</v>
      </c>
      <c r="I672" s="45">
        <f>G672-H672</f>
        <v>1085616838</v>
      </c>
      <c r="J672" s="42">
        <f>B671+K672+1</f>
        <v>37966</v>
      </c>
      <c r="K672" s="40">
        <v>182</v>
      </c>
      <c r="O672" s="47">
        <f>H672/G672*100</f>
        <v>90.95319301666666</v>
      </c>
      <c r="P672" s="47">
        <f>(100-O672)/100*(365/182)*100</f>
        <v>18.143321697344337</v>
      </c>
      <c r="Q672" s="47">
        <f>((100-O672)/O672*(365/182))*100</f>
        <v>19.947976641149555</v>
      </c>
    </row>
    <row r="673" spans="1:17">
      <c r="D673" s="28">
        <v>18000000000</v>
      </c>
      <c r="E673" s="28">
        <v>20494800000</v>
      </c>
      <c r="F673" s="58">
        <v>2494800000</v>
      </c>
      <c r="G673" s="58">
        <v>18000000000</v>
      </c>
      <c r="H673" s="58">
        <v>15647270373</v>
      </c>
      <c r="I673" s="45">
        <f>G673-H673</f>
        <v>2352729627</v>
      </c>
      <c r="J673" s="42">
        <f>B671+K673+1</f>
        <v>38057</v>
      </c>
      <c r="K673" s="40">
        <v>273</v>
      </c>
      <c r="O673" s="47">
        <f>H673/G673*100</f>
        <v>86.92927985</v>
      </c>
      <c r="P673" s="47">
        <f>(100-O673)/100*(365/273)*100</f>
        <v>17.475504962454213</v>
      </c>
      <c r="Q673" s="47">
        <f>((100-O673)/O673*(365/273))*100</f>
        <v>20.103128649643601</v>
      </c>
    </row>
    <row r="674" spans="1:17">
      <c r="D674" s="28">
        <v>25000000000</v>
      </c>
      <c r="E674" s="28">
        <v>44251400000</v>
      </c>
      <c r="F674" s="58">
        <v>19251400000</v>
      </c>
      <c r="G674" s="58">
        <v>25000000000</v>
      </c>
      <c r="H674" s="58">
        <v>20779225377</v>
      </c>
      <c r="I674" s="45">
        <f>G674-H674</f>
        <v>4220774623</v>
      </c>
      <c r="J674" s="42">
        <f>B671+K674+1</f>
        <v>38148</v>
      </c>
      <c r="K674" s="40">
        <v>364</v>
      </c>
      <c r="O674" s="47">
        <f>H674/G674*100</f>
        <v>83.116901507999998</v>
      </c>
      <c r="P674" s="47">
        <f>(100-O674)/100*(365/364)*100</f>
        <v>16.929480630714284</v>
      </c>
      <c r="Q674" s="47">
        <f>((100-O674)/O674*(365/364))*100</f>
        <v>20.368276876977692</v>
      </c>
    </row>
    <row r="676" spans="1:17">
      <c r="A676">
        <v>562</v>
      </c>
      <c r="B676" s="39">
        <f>+B671+14</f>
        <v>37797</v>
      </c>
      <c r="D676" s="28">
        <v>8000000000</v>
      </c>
      <c r="E676" s="28">
        <v>12955000000</v>
      </c>
      <c r="F676" s="58">
        <v>4955000000</v>
      </c>
      <c r="G676" s="58">
        <v>8000000000</v>
      </c>
      <c r="H676" s="58">
        <v>7638983094</v>
      </c>
      <c r="I676" s="45">
        <f>G676-H676</f>
        <v>361016906</v>
      </c>
      <c r="J676" s="42">
        <f>B676+K676+1</f>
        <v>37889</v>
      </c>
      <c r="K676" s="40">
        <v>91</v>
      </c>
      <c r="O676" s="47">
        <f>H676/G676*100</f>
        <v>95.487288675000002</v>
      </c>
      <c r="P676" s="47">
        <f>(100-O676)/100*(365/91)*100</f>
        <v>18.100435534340654</v>
      </c>
      <c r="Q676" s="47">
        <f>((100-O676)/O676*(365/91))*100</f>
        <v>18.955858717433259</v>
      </c>
    </row>
    <row r="677" spans="1:17">
      <c r="D677" s="28">
        <v>14000000000</v>
      </c>
      <c r="E677" s="28">
        <v>19585300000</v>
      </c>
      <c r="F677" s="58">
        <v>5585300000</v>
      </c>
      <c r="G677" s="58">
        <v>13999900000</v>
      </c>
      <c r="H677" s="58">
        <v>12692397575</v>
      </c>
      <c r="I677" s="45">
        <f>G677-H677</f>
        <v>1307502425</v>
      </c>
      <c r="J677" s="42">
        <f>B676+K677+1</f>
        <v>37980</v>
      </c>
      <c r="K677" s="40">
        <v>182</v>
      </c>
      <c r="O677" s="47">
        <f>H677/G677*100</f>
        <v>90.660630254501811</v>
      </c>
      <c r="P677" s="47">
        <f>(100-O677)/100*(365/182)*100</f>
        <v>18.730054709378237</v>
      </c>
      <c r="Q677" s="47">
        <f>((100-O677)/O677*(365/182))*100</f>
        <v>20.659524047868818</v>
      </c>
    </row>
    <row r="678" spans="1:17">
      <c r="D678" s="28">
        <v>21000000000</v>
      </c>
      <c r="E678" s="28">
        <v>32350500000</v>
      </c>
      <c r="F678" s="58">
        <v>11350500000</v>
      </c>
      <c r="G678" s="58">
        <v>21000000000</v>
      </c>
      <c r="H678" s="58">
        <v>18171318200</v>
      </c>
      <c r="I678" s="45">
        <f>G678-H678</f>
        <v>2828681800</v>
      </c>
      <c r="J678" s="42">
        <f>B676+K678+1</f>
        <v>38071</v>
      </c>
      <c r="K678" s="40">
        <v>273</v>
      </c>
      <c r="O678" s="47">
        <f>H678/G678*100</f>
        <v>86.530086666666662</v>
      </c>
      <c r="P678" s="47">
        <f>(100-O678)/100*(365/273)*100</f>
        <v>18.009224786324793</v>
      </c>
      <c r="Q678" s="47">
        <f>((100-O678)/O678*(365/273))*100</f>
        <v>20.812673926585063</v>
      </c>
    </row>
    <row r="679" spans="1:17">
      <c r="D679" s="28">
        <v>29000000000</v>
      </c>
      <c r="E679" s="28">
        <v>46138100000</v>
      </c>
      <c r="F679" s="58">
        <v>17138100000</v>
      </c>
      <c r="G679" s="58">
        <v>28999900000</v>
      </c>
      <c r="H679" s="58">
        <v>24034329933</v>
      </c>
      <c r="I679" s="45">
        <f>G679-H679</f>
        <v>4965570067</v>
      </c>
      <c r="J679" s="42">
        <f>B676+K679+1</f>
        <v>38162</v>
      </c>
      <c r="K679" s="40">
        <v>364</v>
      </c>
      <c r="O679" s="47">
        <f>H679/G679*100</f>
        <v>82.877285552708798</v>
      </c>
      <c r="P679" s="47">
        <f>(100-O679)/100*(365/364)*100</f>
        <v>17.169754871596947</v>
      </c>
      <c r="Q679" s="47">
        <f>((100-O679)/O679*(365/364))*100</f>
        <v>20.717081594904823</v>
      </c>
    </row>
    <row r="680" spans="1:17">
      <c r="G680" s="56">
        <f t="shared" ref="G680:H683" si="78">+G671+G676</f>
        <v>18000000000</v>
      </c>
      <c r="H680" s="56">
        <f t="shared" si="78"/>
        <v>17207946774</v>
      </c>
    </row>
    <row r="681" spans="1:17">
      <c r="G681" s="56">
        <f t="shared" si="78"/>
        <v>25999900000</v>
      </c>
      <c r="H681" s="56">
        <f t="shared" si="78"/>
        <v>23606780737</v>
      </c>
      <c r="I681" s="93" t="s">
        <v>47</v>
      </c>
      <c r="L681" s="12" t="s">
        <v>47</v>
      </c>
      <c r="O681" s="34">
        <f t="shared" ref="O681:Q684" si="79">AVERAGE(O671,O676)</f>
        <v>95.588462737500009</v>
      </c>
      <c r="P681" s="34">
        <f t="shared" si="79"/>
        <v>17.694627481456038</v>
      </c>
      <c r="Q681" s="34">
        <f t="shared" si="79"/>
        <v>18.511728632459622</v>
      </c>
    </row>
    <row r="682" spans="1:17">
      <c r="B682" s="46" t="s">
        <v>84</v>
      </c>
      <c r="G682" s="56">
        <f t="shared" si="78"/>
        <v>39000000000</v>
      </c>
      <c r="H682" s="56">
        <f t="shared" si="78"/>
        <v>33818588573</v>
      </c>
      <c r="I682" s="93" t="s">
        <v>48</v>
      </c>
      <c r="L682" s="12" t="s">
        <v>48</v>
      </c>
      <c r="O682" s="34">
        <f t="shared" si="79"/>
        <v>90.806911635584243</v>
      </c>
      <c r="P682" s="34">
        <f t="shared" si="79"/>
        <v>18.436688203361285</v>
      </c>
      <c r="Q682" s="34">
        <f t="shared" si="79"/>
        <v>20.303750344509186</v>
      </c>
    </row>
    <row r="683" spans="1:17">
      <c r="G683" s="56">
        <f t="shared" si="78"/>
        <v>53999900000</v>
      </c>
      <c r="H683" s="56">
        <f t="shared" si="78"/>
        <v>44813555310</v>
      </c>
      <c r="I683" s="93" t="s">
        <v>49</v>
      </c>
      <c r="L683" s="12" t="s">
        <v>49</v>
      </c>
      <c r="O683" s="34">
        <f t="shared" si="79"/>
        <v>86.729683258333324</v>
      </c>
      <c r="P683" s="34">
        <f t="shared" si="79"/>
        <v>17.742364874389501</v>
      </c>
      <c r="Q683" s="34">
        <f t="shared" si="79"/>
        <v>20.457901288114332</v>
      </c>
    </row>
    <row r="684" spans="1:17">
      <c r="G684" s="56"/>
      <c r="H684" s="56"/>
      <c r="I684" s="93" t="s">
        <v>50</v>
      </c>
      <c r="L684" s="12" t="s">
        <v>50</v>
      </c>
      <c r="O684" s="34">
        <f t="shared" si="79"/>
        <v>82.997093530354391</v>
      </c>
      <c r="P684" s="34">
        <f t="shared" si="79"/>
        <v>17.049617751155616</v>
      </c>
      <c r="Q684" s="34">
        <f t="shared" si="79"/>
        <v>20.542679235941257</v>
      </c>
    </row>
    <row r="685" spans="1:17">
      <c r="G685" s="56">
        <f>SUM(G680:G683)</f>
        <v>136999800000</v>
      </c>
      <c r="H685" s="56">
        <f>SUM(H680:H683)</f>
        <v>119446871394</v>
      </c>
    </row>
    <row r="686" spans="1:17">
      <c r="A686">
        <v>563</v>
      </c>
      <c r="B686" s="39">
        <f>+B676+14</f>
        <v>37811</v>
      </c>
      <c r="D686" s="28">
        <v>10000000000</v>
      </c>
      <c r="E686" s="28">
        <v>10751200000</v>
      </c>
      <c r="F686" s="58">
        <f>E686-D686</f>
        <v>751200000</v>
      </c>
      <c r="G686" s="58">
        <v>10000000000</v>
      </c>
      <c r="H686" s="58">
        <v>9501969550</v>
      </c>
      <c r="I686" s="58">
        <f>G686-H686</f>
        <v>498030450</v>
      </c>
      <c r="J686" s="42">
        <f>B686+K686+1</f>
        <v>37903</v>
      </c>
      <c r="K686">
        <v>91</v>
      </c>
      <c r="O686" s="47">
        <f>H686/G686*100</f>
        <v>95.019695499999997</v>
      </c>
      <c r="P686" s="47">
        <f>(100-O686)/100*(365/91)*100</f>
        <v>19.975946620879132</v>
      </c>
      <c r="Q686" s="47">
        <f>((100-O686)/O686*(365/91))*100</f>
        <v>21.022953731607288</v>
      </c>
    </row>
    <row r="687" spans="1:17">
      <c r="D687" s="28">
        <v>15000000000</v>
      </c>
      <c r="E687" s="28">
        <v>17508200000</v>
      </c>
      <c r="F687" s="58">
        <f>E687-D687</f>
        <v>2508200000</v>
      </c>
      <c r="G687" s="58">
        <v>14999900000</v>
      </c>
      <c r="H687" s="58">
        <v>13498293865</v>
      </c>
      <c r="I687" s="58">
        <f>G687-H687</f>
        <v>1501606135</v>
      </c>
      <c r="J687" s="42">
        <f>B686+K687+1</f>
        <v>37994</v>
      </c>
      <c r="K687">
        <v>182</v>
      </c>
      <c r="O687" s="47">
        <f>H687/G687*100</f>
        <v>89.98922569483797</v>
      </c>
      <c r="P687" s="47">
        <f>(100-O687)/100*(365/182)*100</f>
        <v>20.076552864748027</v>
      </c>
      <c r="Q687" s="47">
        <f>((100-O687)/O687*(365/182))*100</f>
        <v>22.309951785594343</v>
      </c>
    </row>
    <row r="688" spans="1:17">
      <c r="D688" s="28">
        <v>25000000000</v>
      </c>
      <c r="E688" s="28">
        <v>25000000000</v>
      </c>
      <c r="F688" s="58">
        <f>E688-D688</f>
        <v>0</v>
      </c>
      <c r="G688" s="58">
        <v>25000000000</v>
      </c>
      <c r="H688" s="58">
        <v>21449986000</v>
      </c>
      <c r="I688" s="58">
        <f>G688-H688</f>
        <v>3550014000</v>
      </c>
      <c r="J688" s="42">
        <f>B686+K688+1</f>
        <v>38085</v>
      </c>
      <c r="K688">
        <v>273</v>
      </c>
      <c r="O688" s="47">
        <f>H688/G688*100</f>
        <v>85.799943999999996</v>
      </c>
      <c r="P688" s="47">
        <f>(100-O688)/100*(365/273)*100</f>
        <v>18.985422857142858</v>
      </c>
      <c r="Q688" s="47">
        <f>((100-O688)/O688*(365/273))*100</f>
        <v>22.12754690975423</v>
      </c>
    </row>
    <row r="689" spans="1:17">
      <c r="D689" s="28">
        <v>30000000000</v>
      </c>
      <c r="E689" s="28">
        <v>30000000000</v>
      </c>
      <c r="F689" s="58">
        <f>E689-D689</f>
        <v>0</v>
      </c>
      <c r="G689" s="58">
        <v>30000000000</v>
      </c>
      <c r="H689" s="58">
        <v>24526732440</v>
      </c>
      <c r="I689" s="58">
        <f>G689-H689</f>
        <v>5473267560</v>
      </c>
      <c r="J689" s="42">
        <f>B686+K689+1</f>
        <v>38176</v>
      </c>
      <c r="K689">
        <v>364</v>
      </c>
      <c r="O689" s="47">
        <f>H689/G689*100</f>
        <v>81.755774799999998</v>
      </c>
      <c r="P689" s="47">
        <f>(100-O689)/100*(365/364)*100</f>
        <v>18.294346697802201</v>
      </c>
      <c r="Q689" s="47">
        <f>((100-O689)/O689*(365/364))*100</f>
        <v>22.376825053099736</v>
      </c>
    </row>
    <row r="691" spans="1:17">
      <c r="A691">
        <v>564</v>
      </c>
      <c r="B691" s="39">
        <f>+B686+14</f>
        <v>37825</v>
      </c>
      <c r="D691" s="28">
        <v>7000000000</v>
      </c>
      <c r="E691" s="28">
        <v>11801300000</v>
      </c>
      <c r="F691" s="58">
        <f>E691-D691</f>
        <v>4801300000</v>
      </c>
      <c r="G691" s="58">
        <v>7000000000</v>
      </c>
      <c r="H691" s="58">
        <v>6671392710</v>
      </c>
      <c r="I691" s="58">
        <f>G691-H691</f>
        <v>328607290</v>
      </c>
      <c r="J691" s="42">
        <f>B691+K691+1</f>
        <v>37917</v>
      </c>
      <c r="K691">
        <v>91</v>
      </c>
      <c r="O691" s="47">
        <f>H691/G691*100</f>
        <v>95.305610142857148</v>
      </c>
      <c r="P691" s="47">
        <f>(100-O691)/100*(365/91)*100</f>
        <v>18.829146130298252</v>
      </c>
      <c r="Q691" s="47">
        <f>((100-O691)/O691*(365/91))*100</f>
        <v>19.756597856175034</v>
      </c>
    </row>
    <row r="692" spans="1:17">
      <c r="D692" s="28">
        <v>13000000000</v>
      </c>
      <c r="E692" s="28">
        <v>14540500000</v>
      </c>
      <c r="F692" s="58">
        <f>E692-D692</f>
        <v>1540500000</v>
      </c>
      <c r="G692" s="58">
        <v>12999800000</v>
      </c>
      <c r="H692" s="58">
        <v>11718041624</v>
      </c>
      <c r="I692" s="58">
        <f>G692-H692</f>
        <v>1281758376</v>
      </c>
      <c r="J692" s="42">
        <f>B691+K692+1</f>
        <v>38008</v>
      </c>
      <c r="K692">
        <v>182</v>
      </c>
      <c r="O692" s="47">
        <f>H692/G692*100</f>
        <v>90.140168494899925</v>
      </c>
      <c r="P692" s="47">
        <f>(100-O692)/100*(365/182)*100</f>
        <v>19.773837908579821</v>
      </c>
      <c r="Q692" s="47">
        <f>((100-O692)/O692*(365/182))*100</f>
        <v>21.936766081925633</v>
      </c>
    </row>
    <row r="693" spans="1:17">
      <c r="D693" s="28">
        <v>21000000000</v>
      </c>
      <c r="E693" s="28">
        <v>25590800000</v>
      </c>
      <c r="F693" s="58">
        <f>E693-D693</f>
        <v>4590800000</v>
      </c>
      <c r="G693" s="58">
        <v>21000000000</v>
      </c>
      <c r="H693" s="58">
        <v>17878085281</v>
      </c>
      <c r="I693" s="58">
        <f>G693-H693</f>
        <v>3121914719</v>
      </c>
      <c r="J693" s="42">
        <f>B691+K693+1</f>
        <v>38099</v>
      </c>
      <c r="K693">
        <v>273</v>
      </c>
      <c r="O693" s="47">
        <f>H693/G693*100</f>
        <v>85.133739433333332</v>
      </c>
      <c r="P693" s="47">
        <f>(100-O693)/100*(365/273)*100</f>
        <v>19.876135922466421</v>
      </c>
      <c r="Q693" s="47">
        <f>((100-O693)/O693*(365/273))*100</f>
        <v>23.34695510236698</v>
      </c>
    </row>
    <row r="694" spans="1:17">
      <c r="D694" s="28">
        <v>29000000000</v>
      </c>
      <c r="E694" s="28">
        <v>55545100000</v>
      </c>
      <c r="F694" s="58">
        <f>E694-D694</f>
        <v>26545100000</v>
      </c>
      <c r="G694" s="58">
        <v>28999900000</v>
      </c>
      <c r="H694" s="58">
        <v>23966849904</v>
      </c>
      <c r="I694" s="58">
        <f>G694-H694</f>
        <v>5033050096</v>
      </c>
      <c r="J694" s="42">
        <f>B691+K694+1</f>
        <v>38190</v>
      </c>
      <c r="K694">
        <v>364</v>
      </c>
      <c r="O694" s="47">
        <f>H694/G694*100</f>
        <v>82.644594995155146</v>
      </c>
      <c r="P694" s="47">
        <f>(100-O694)/100*(365/364)*100</f>
        <v>17.403084688924096</v>
      </c>
      <c r="Q694" s="47">
        <f>((100-O694)/O694*(365/364))*100</f>
        <v>21.057740908457856</v>
      </c>
    </row>
    <row r="696" spans="1:17">
      <c r="G696" s="97">
        <f t="shared" ref="G696:H699" si="80">+G686+G691</f>
        <v>17000000000</v>
      </c>
      <c r="H696" s="97">
        <f t="shared" si="80"/>
        <v>16173362260</v>
      </c>
      <c r="I696" s="93" t="s">
        <v>47</v>
      </c>
      <c r="L696" s="12" t="s">
        <v>47</v>
      </c>
      <c r="O696" s="34">
        <f t="shared" ref="O696:Q699" si="81">AVERAGE(O686,O691)</f>
        <v>95.162652821428566</v>
      </c>
      <c r="P696" s="34">
        <f t="shared" si="81"/>
        <v>19.402546375588692</v>
      </c>
      <c r="Q696" s="34">
        <f t="shared" si="81"/>
        <v>20.389775793891161</v>
      </c>
    </row>
    <row r="697" spans="1:17">
      <c r="B697" s="46" t="s">
        <v>87</v>
      </c>
      <c r="G697" s="97">
        <f t="shared" si="80"/>
        <v>27999700000</v>
      </c>
      <c r="H697" s="97">
        <f t="shared" si="80"/>
        <v>25216335489</v>
      </c>
      <c r="I697" s="93" t="s">
        <v>48</v>
      </c>
      <c r="L697" s="12" t="s">
        <v>48</v>
      </c>
      <c r="O697" s="34">
        <f t="shared" si="81"/>
        <v>90.064697094868947</v>
      </c>
      <c r="P697" s="34">
        <f t="shared" si="81"/>
        <v>19.925195386663923</v>
      </c>
      <c r="Q697" s="34">
        <f t="shared" si="81"/>
        <v>22.123358933759988</v>
      </c>
    </row>
    <row r="698" spans="1:17">
      <c r="G698" s="97">
        <f t="shared" si="80"/>
        <v>46000000000</v>
      </c>
      <c r="H698" s="97">
        <f t="shared" si="80"/>
        <v>39328071281</v>
      </c>
      <c r="I698" s="93" t="s">
        <v>49</v>
      </c>
      <c r="L698" s="12" t="s">
        <v>49</v>
      </c>
      <c r="O698" s="34">
        <f t="shared" si="81"/>
        <v>85.466841716666664</v>
      </c>
      <c r="P698" s="34">
        <f t="shared" si="81"/>
        <v>19.430779389804641</v>
      </c>
      <c r="Q698" s="34">
        <f t="shared" si="81"/>
        <v>22.737251006060603</v>
      </c>
    </row>
    <row r="699" spans="1:17">
      <c r="G699" s="97">
        <f t="shared" si="80"/>
        <v>58999900000</v>
      </c>
      <c r="H699" s="97">
        <f t="shared" si="80"/>
        <v>48493582344</v>
      </c>
      <c r="I699" s="93" t="s">
        <v>50</v>
      </c>
      <c r="L699" s="12" t="s">
        <v>50</v>
      </c>
      <c r="O699" s="34">
        <f t="shared" si="81"/>
        <v>82.200184897577572</v>
      </c>
      <c r="P699" s="34">
        <f t="shared" si="81"/>
        <v>17.848715693363147</v>
      </c>
      <c r="Q699" s="34">
        <f t="shared" si="81"/>
        <v>21.717282980778798</v>
      </c>
    </row>
    <row r="700" spans="1:17">
      <c r="H700" s="97">
        <f>SUM(H696:H699)</f>
        <v>129211351374</v>
      </c>
      <c r="L700" s="12"/>
      <c r="O700" s="34"/>
      <c r="P700" s="34"/>
      <c r="Q700" s="34"/>
    </row>
    <row r="701" spans="1:17">
      <c r="A701">
        <v>565</v>
      </c>
      <c r="B701" s="39">
        <f>+B691+14</f>
        <v>37839</v>
      </c>
      <c r="D701" s="28">
        <v>5000000000</v>
      </c>
      <c r="E701" s="28">
        <v>12371800000</v>
      </c>
      <c r="F701" s="58">
        <f>E701-D701</f>
        <v>7371800000</v>
      </c>
      <c r="G701" s="58">
        <v>4999900000</v>
      </c>
      <c r="H701" s="58">
        <v>4790675960</v>
      </c>
      <c r="I701" s="58">
        <f>G701-H701</f>
        <v>209224040</v>
      </c>
      <c r="J701" s="42">
        <f>B701+K701+1</f>
        <v>37931</v>
      </c>
      <c r="K701">
        <v>91</v>
      </c>
      <c r="O701" s="47">
        <f>H701/G701*100</f>
        <v>95.815435508710181</v>
      </c>
      <c r="P701" s="47">
        <f>(100-O701)/100*(365/91)*100</f>
        <v>16.784242190338286</v>
      </c>
      <c r="Q701" s="47">
        <f>((100-O701)/O701*(365/91))*100</f>
        <v>17.517263373303251</v>
      </c>
    </row>
    <row r="702" spans="1:17">
      <c r="D702" s="28">
        <v>10000000000</v>
      </c>
      <c r="E702" s="28">
        <v>21103400000</v>
      </c>
      <c r="F702" s="58">
        <f>E702-D702</f>
        <v>11103400000</v>
      </c>
      <c r="G702" s="58">
        <v>10000000000</v>
      </c>
      <c r="H702" s="58">
        <v>9091278848</v>
      </c>
      <c r="I702" s="58">
        <f>G702-H702</f>
        <v>908721152</v>
      </c>
      <c r="J702" s="42">
        <f>B701+K702+1</f>
        <v>38022</v>
      </c>
      <c r="K702">
        <v>182</v>
      </c>
      <c r="O702" s="47">
        <f>H702/G702*100</f>
        <v>90.912788479999989</v>
      </c>
      <c r="P702" s="47">
        <f>(100-O702)/100*(365/182)*100</f>
        <v>18.224352773626396</v>
      </c>
      <c r="Q702" s="47">
        <f>((100-O702)/O702*(365/182))*100</f>
        <v>20.045972715527903</v>
      </c>
    </row>
    <row r="703" spans="1:17">
      <c r="D703" s="28">
        <v>17000000000</v>
      </c>
      <c r="E703" s="28">
        <v>42651100000</v>
      </c>
      <c r="F703" s="58">
        <f>E703-D703</f>
        <v>25651100000</v>
      </c>
      <c r="G703" s="58">
        <v>17000000000</v>
      </c>
      <c r="H703" s="58">
        <v>14770819198</v>
      </c>
      <c r="I703" s="58">
        <f>G703-H703</f>
        <v>2229180802</v>
      </c>
      <c r="J703" s="42">
        <f>B701+K703+1</f>
        <v>38113</v>
      </c>
      <c r="K703">
        <v>273</v>
      </c>
      <c r="O703" s="47">
        <f>H703/G703*100</f>
        <v>86.887171752941171</v>
      </c>
      <c r="P703" s="47">
        <f>(100-O703)/100*(365/273)*100</f>
        <v>17.531803333979752</v>
      </c>
      <c r="Q703" s="47">
        <f>((100-O703)/O703*(365/273))*100</f>
        <v>20.177666023967792</v>
      </c>
    </row>
    <row r="704" spans="1:17">
      <c r="D704" s="28">
        <v>28000000000</v>
      </c>
      <c r="E704" s="28">
        <v>46144500000</v>
      </c>
      <c r="F704" s="58">
        <f>E704-D704</f>
        <v>18144500000</v>
      </c>
      <c r="G704" s="58">
        <v>27999900000</v>
      </c>
      <c r="H704" s="58">
        <v>23338291065</v>
      </c>
      <c r="I704" s="58">
        <f>G704-H704</f>
        <v>4661608935</v>
      </c>
      <c r="J704" s="42">
        <f>B701+K704+1</f>
        <v>38204</v>
      </c>
      <c r="K704">
        <v>364</v>
      </c>
      <c r="O704" s="47">
        <f>H704/G704*100</f>
        <v>83.351337201204288</v>
      </c>
      <c r="P704" s="47">
        <f>(100-O704)/100*(365/364)*100</f>
        <v>16.694400883407788</v>
      </c>
      <c r="Q704" s="47">
        <f>((100-O704)/O704*(365/364))*100</f>
        <v>20.028953876419131</v>
      </c>
    </row>
    <row r="706" spans="1:17">
      <c r="A706">
        <v>566</v>
      </c>
      <c r="B706" s="39">
        <f>+B701+14</f>
        <v>37853</v>
      </c>
      <c r="D706" s="28">
        <v>7000000000</v>
      </c>
      <c r="E706" s="28">
        <v>21309000000</v>
      </c>
      <c r="F706" s="58">
        <f>E706-D706</f>
        <v>14309000000</v>
      </c>
      <c r="G706" s="58">
        <v>7000000000</v>
      </c>
      <c r="H706" s="58">
        <v>6740748930</v>
      </c>
      <c r="I706" s="58">
        <f>G706-H706</f>
        <v>259251070</v>
      </c>
      <c r="J706" s="42">
        <f>B706+K706+1</f>
        <v>37945</v>
      </c>
      <c r="K706">
        <v>91</v>
      </c>
      <c r="O706" s="47">
        <f>H706/G706*100</f>
        <v>96.296413285714294</v>
      </c>
      <c r="P706" s="47">
        <f>(100-O706)/100*(365/91)*100</f>
        <v>14.855045612244863</v>
      </c>
      <c r="Q706" s="47">
        <f>((100-O706)/O706*(365/91))*100</f>
        <v>15.426374779057975</v>
      </c>
    </row>
    <row r="707" spans="1:17">
      <c r="D707" s="28">
        <v>15000000000</v>
      </c>
      <c r="E707" s="28">
        <v>25287100000</v>
      </c>
      <c r="F707" s="58">
        <f>E707-D707</f>
        <v>10287100000</v>
      </c>
      <c r="G707" s="58">
        <v>15000000000</v>
      </c>
      <c r="H707" s="58">
        <v>13707595873</v>
      </c>
      <c r="I707" s="58">
        <f>G707-H707</f>
        <v>1292404127</v>
      </c>
      <c r="J707" s="42">
        <f>B706+K707+1</f>
        <v>38036</v>
      </c>
      <c r="K707">
        <v>182</v>
      </c>
      <c r="O707" s="47">
        <f>H707/G707*100</f>
        <v>91.383972486666664</v>
      </c>
      <c r="P707" s="47">
        <f>(100-O707)/100*(365/182)*100</f>
        <v>17.279395837179489</v>
      </c>
      <c r="Q707" s="47">
        <f>((100-O707)/O707*(365/182))*100</f>
        <v>18.908562811384275</v>
      </c>
    </row>
    <row r="708" spans="1:17">
      <c r="D708" s="28">
        <v>23000000000</v>
      </c>
      <c r="E708" s="28">
        <v>32566500000</v>
      </c>
      <c r="F708" s="58">
        <f>E708-D708</f>
        <v>9566500000</v>
      </c>
      <c r="G708" s="58">
        <v>22999900000</v>
      </c>
      <c r="H708" s="58">
        <v>19953803627</v>
      </c>
      <c r="I708" s="58">
        <f>G708-H708</f>
        <v>3046096373</v>
      </c>
      <c r="J708" s="42">
        <f>B706+K708+1</f>
        <v>38127</v>
      </c>
      <c r="K708">
        <v>273</v>
      </c>
      <c r="O708" s="47">
        <f>H708/G708*100</f>
        <v>86.756045143674541</v>
      </c>
      <c r="P708" s="47">
        <f>(100-O708)/100*(365/273)*100</f>
        <v>17.707119130251989</v>
      </c>
      <c r="Q708" s="47">
        <f>((100-O708)/O708*(365/273))*100</f>
        <v>20.410242422793324</v>
      </c>
    </row>
    <row r="709" spans="1:17">
      <c r="D709" s="28">
        <v>30000000000</v>
      </c>
      <c r="E709" s="28">
        <v>54326800000</v>
      </c>
      <c r="F709" s="58">
        <f>E709-D709</f>
        <v>24326800000</v>
      </c>
      <c r="G709" s="58">
        <v>30000000000</v>
      </c>
      <c r="H709" s="58">
        <v>25184248497</v>
      </c>
      <c r="I709" s="58">
        <f>G709-H709</f>
        <v>4815751503</v>
      </c>
      <c r="J709" s="42">
        <f>B706+K709+1</f>
        <v>38218</v>
      </c>
      <c r="K709">
        <v>364</v>
      </c>
      <c r="O709" s="47">
        <f>H709/G709*100</f>
        <v>83.94749499000001</v>
      </c>
      <c r="P709" s="47">
        <f>(100-O709)/100*(365/364)*100</f>
        <v>16.096605298488999</v>
      </c>
      <c r="Q709" s="47">
        <f>((100-O709)/O709*(365/364))*100</f>
        <v>19.174610630616744</v>
      </c>
    </row>
    <row r="710" spans="1:17">
      <c r="J710" s="42"/>
      <c r="O710" s="47"/>
      <c r="P710" s="47"/>
      <c r="Q710" s="47"/>
    </row>
    <row r="711" spans="1:17">
      <c r="G711" s="97">
        <f t="shared" ref="G711:H714" si="82">+G701+G706</f>
        <v>11999900000</v>
      </c>
      <c r="H711" s="97">
        <f t="shared" si="82"/>
        <v>11531424890</v>
      </c>
      <c r="I711" s="93" t="s">
        <v>47</v>
      </c>
      <c r="J711" s="42"/>
      <c r="L711" s="12" t="s">
        <v>47</v>
      </c>
      <c r="O711" s="34">
        <f t="shared" ref="O711:Q714" si="83">AVERAGE(O701,O706)</f>
        <v>96.055924397212237</v>
      </c>
      <c r="P711" s="34">
        <f t="shared" si="83"/>
        <v>15.819643901291574</v>
      </c>
      <c r="Q711" s="34">
        <f t="shared" si="83"/>
        <v>16.471819076180612</v>
      </c>
    </row>
    <row r="712" spans="1:17">
      <c r="B712" s="46" t="s">
        <v>86</v>
      </c>
      <c r="G712" s="97">
        <f t="shared" si="82"/>
        <v>25000000000</v>
      </c>
      <c r="H712" s="97">
        <f t="shared" si="82"/>
        <v>22798874721</v>
      </c>
      <c r="I712" s="93" t="s">
        <v>48</v>
      </c>
      <c r="J712" s="42"/>
      <c r="L712" s="12" t="s">
        <v>48</v>
      </c>
      <c r="O712" s="34">
        <f t="shared" si="83"/>
        <v>91.148380483333327</v>
      </c>
      <c r="P712" s="34">
        <f t="shared" si="83"/>
        <v>17.751874305402943</v>
      </c>
      <c r="Q712" s="34">
        <f t="shared" si="83"/>
        <v>19.477267763456091</v>
      </c>
    </row>
    <row r="713" spans="1:17">
      <c r="G713" s="97">
        <f t="shared" si="82"/>
        <v>39999900000</v>
      </c>
      <c r="H713" s="97">
        <f t="shared" si="82"/>
        <v>34724622825</v>
      </c>
      <c r="I713" s="93" t="s">
        <v>49</v>
      </c>
      <c r="J713" s="42"/>
      <c r="L713" s="12" t="s">
        <v>49</v>
      </c>
      <c r="O713" s="34">
        <f t="shared" si="83"/>
        <v>86.821608448307856</v>
      </c>
      <c r="P713" s="34">
        <f t="shared" si="83"/>
        <v>17.619461232115871</v>
      </c>
      <c r="Q713" s="34">
        <f t="shared" si="83"/>
        <v>20.29395422338056</v>
      </c>
    </row>
    <row r="714" spans="1:17">
      <c r="G714" s="97">
        <f t="shared" si="82"/>
        <v>57999900000</v>
      </c>
      <c r="H714" s="97">
        <f t="shared" si="82"/>
        <v>48522539562</v>
      </c>
      <c r="I714" s="93" t="s">
        <v>50</v>
      </c>
      <c r="J714" s="42"/>
      <c r="L714" s="12" t="s">
        <v>50</v>
      </c>
      <c r="O714" s="34">
        <f t="shared" si="83"/>
        <v>83.649416095602149</v>
      </c>
      <c r="P714" s="34">
        <f t="shared" si="83"/>
        <v>16.395503090948395</v>
      </c>
      <c r="Q714" s="34">
        <f t="shared" si="83"/>
        <v>19.601782253517939</v>
      </c>
    </row>
    <row r="715" spans="1:17">
      <c r="H715" s="97">
        <f>SUM(H711:H714)</f>
        <v>117577461998</v>
      </c>
      <c r="J715" s="42"/>
      <c r="O715" s="47"/>
      <c r="P715" s="47"/>
      <c r="Q715" s="47"/>
    </row>
    <row r="716" spans="1:17">
      <c r="A716">
        <v>567</v>
      </c>
      <c r="B716" s="39">
        <f>+B706+14</f>
        <v>37867</v>
      </c>
      <c r="D716" s="28">
        <v>10000000000</v>
      </c>
      <c r="E716" s="28">
        <v>14814400000</v>
      </c>
      <c r="F716" s="58">
        <f>E716-D716</f>
        <v>4814400000</v>
      </c>
      <c r="G716" s="58">
        <v>9999900000</v>
      </c>
      <c r="H716" s="58">
        <v>9646978859</v>
      </c>
      <c r="I716" s="58">
        <f>G716-H716</f>
        <v>352921141</v>
      </c>
      <c r="J716" s="42">
        <f>B716+K716+1</f>
        <v>37959</v>
      </c>
      <c r="K716">
        <v>91</v>
      </c>
      <c r="O716" s="47">
        <f>H716/G716*100</f>
        <v>96.47075329753298</v>
      </c>
      <c r="P716" s="47">
        <f>(100-O716)/100*(365/91)*100</f>
        <v>14.155769740664423</v>
      </c>
      <c r="Q716" s="47">
        <f>((100-O716)/O716*(365/91))*100</f>
        <v>14.673638648809456</v>
      </c>
    </row>
    <row r="717" spans="1:17">
      <c r="D717" s="28">
        <v>15000000000</v>
      </c>
      <c r="E717" s="28">
        <v>24446100000</v>
      </c>
      <c r="F717" s="58">
        <f>E717-D717</f>
        <v>9446100000</v>
      </c>
      <c r="G717" s="58">
        <v>15000000000</v>
      </c>
      <c r="H717" s="58">
        <v>13805195185</v>
      </c>
      <c r="I717" s="58">
        <f>G717-H717</f>
        <v>1194804815</v>
      </c>
      <c r="J717" s="42">
        <f>B716+K717+1</f>
        <v>38050</v>
      </c>
      <c r="K717">
        <v>182</v>
      </c>
      <c r="O717" s="47">
        <f>H717/G717*100</f>
        <v>92.034634566666668</v>
      </c>
      <c r="P717" s="47">
        <f>(100-O717)/100*(365/182)*100</f>
        <v>15.974496610805858</v>
      </c>
      <c r="Q717" s="60">
        <f>((100-O717)/O717*(365/182))*100</f>
        <v>17.357048991414743</v>
      </c>
    </row>
    <row r="718" spans="1:17">
      <c r="D718" s="28">
        <v>20000000000</v>
      </c>
      <c r="E718" s="28">
        <v>32875900000</v>
      </c>
      <c r="F718" s="58">
        <f>E718-D718</f>
        <v>12875900000</v>
      </c>
      <c r="G718" s="58">
        <v>20000000000</v>
      </c>
      <c r="H718" s="58">
        <v>17539388828</v>
      </c>
      <c r="I718" s="58">
        <f>G718-H718</f>
        <v>2460611172</v>
      </c>
      <c r="J718" s="42">
        <f>B716+K718+1</f>
        <v>38141</v>
      </c>
      <c r="K718">
        <v>273</v>
      </c>
      <c r="O718" s="47">
        <f>H718/G718*100</f>
        <v>87.696944139999999</v>
      </c>
      <c r="P718" s="47">
        <f>(100-O718)/100*(365/273)*100</f>
        <v>16.449140618681319</v>
      </c>
      <c r="Q718" s="47">
        <f>((100-O718)/O718*(365/273))*100</f>
        <v>18.756800228320152</v>
      </c>
    </row>
    <row r="719" spans="1:17">
      <c r="D719" s="28">
        <v>35000000000</v>
      </c>
      <c r="E719" s="28">
        <v>61162400000</v>
      </c>
      <c r="F719" s="58">
        <f>E719-D719</f>
        <v>26162400000</v>
      </c>
      <c r="G719" s="58">
        <v>35000000000</v>
      </c>
      <c r="H719" s="58">
        <v>29739969919</v>
      </c>
      <c r="I719" s="58">
        <f>G719-H719</f>
        <v>5260030081</v>
      </c>
      <c r="J719" s="42">
        <f>B716+K719+1</f>
        <v>38232</v>
      </c>
      <c r="K719">
        <v>364</v>
      </c>
      <c r="O719" s="47">
        <f>H719/G719*100</f>
        <v>84.971342625714286</v>
      </c>
      <c r="P719" s="47">
        <f>(100-O719)/100*(365/364)*100</f>
        <v>15.06994489454474</v>
      </c>
      <c r="Q719" s="47">
        <f>((100-O719)/O719*(365/364))*100</f>
        <v>17.735326321634734</v>
      </c>
    </row>
    <row r="720" spans="1:17">
      <c r="J720" s="42"/>
      <c r="O720" s="47"/>
      <c r="P720" s="47"/>
      <c r="Q720" s="47"/>
    </row>
    <row r="721" spans="1:17">
      <c r="A721">
        <v>568</v>
      </c>
      <c r="B721" s="39">
        <v>37881</v>
      </c>
      <c r="D721" s="28">
        <v>15000000000</v>
      </c>
      <c r="E721" s="28">
        <v>15576100000</v>
      </c>
      <c r="F721" s="58">
        <f>E721-D721</f>
        <v>576100000</v>
      </c>
      <c r="G721" s="58">
        <v>15000000000</v>
      </c>
      <c r="H721" s="58">
        <v>14458405359</v>
      </c>
      <c r="I721" s="58">
        <f>G721-H721</f>
        <v>541594641</v>
      </c>
      <c r="J721" s="42">
        <f>$B$721+K721+1</f>
        <v>37973</v>
      </c>
      <c r="K721">
        <v>91</v>
      </c>
      <c r="O721" s="47">
        <f>H721/G721*100</f>
        <v>96.389369059999993</v>
      </c>
      <c r="P721" s="47">
        <f>(100-O721)/100*(365/91)*100</f>
        <v>14.482201023076952</v>
      </c>
      <c r="Q721" s="47">
        <f>((100-O721)/O721*(365/91))*100</f>
        <v>15.024687021306407</v>
      </c>
    </row>
    <row r="722" spans="1:17">
      <c r="B722" s="39"/>
      <c r="D722" s="28">
        <v>17000000000</v>
      </c>
      <c r="E722" s="28">
        <v>16754000000</v>
      </c>
      <c r="F722" s="58">
        <f>E722-D722</f>
        <v>-246000000</v>
      </c>
      <c r="G722" s="58">
        <v>16754000000</v>
      </c>
      <c r="H722" s="58">
        <v>15399852700</v>
      </c>
      <c r="I722" s="58">
        <f>G722-H722</f>
        <v>1354147300</v>
      </c>
      <c r="J722" s="42">
        <f>$B$721+K722+1</f>
        <v>38064</v>
      </c>
      <c r="K722">
        <v>182</v>
      </c>
      <c r="O722" s="47">
        <f>H722/G722*100</f>
        <v>91.917468664199603</v>
      </c>
      <c r="P722" s="47">
        <f>(100-O722)/100*(365/182)*100</f>
        <v>16.209472184434862</v>
      </c>
      <c r="Q722" s="47">
        <f>((100-O722)/O722*(365/182))*100</f>
        <v>17.634811336735815</v>
      </c>
    </row>
    <row r="723" spans="1:17">
      <c r="B723" s="39"/>
      <c r="D723" s="28">
        <v>22000000000</v>
      </c>
      <c r="E723" s="28">
        <v>56797400000</v>
      </c>
      <c r="F723" s="58">
        <f>E723-D723</f>
        <v>34797400000</v>
      </c>
      <c r="G723" s="58">
        <v>21999900000</v>
      </c>
      <c r="H723" s="58">
        <v>19476261515</v>
      </c>
      <c r="I723" s="58">
        <f>G723-H723</f>
        <v>2523638485</v>
      </c>
      <c r="J723" s="42">
        <f>$B$721+K723+1</f>
        <v>38155</v>
      </c>
      <c r="K723">
        <v>273</v>
      </c>
      <c r="O723" s="47">
        <f>H723/G723*100</f>
        <v>88.528863835744716</v>
      </c>
      <c r="P723" s="47">
        <f>(100-O723)/100*(365/273)*100</f>
        <v>15.336867032795526</v>
      </c>
      <c r="Q723" s="47">
        <f>((100-O723)/O723*(365/273))*100</f>
        <v>17.324143074118005</v>
      </c>
    </row>
    <row r="724" spans="1:17">
      <c r="B724" s="39"/>
      <c r="D724" s="28">
        <v>36000000000</v>
      </c>
      <c r="E724" s="28">
        <v>49655600000</v>
      </c>
      <c r="F724" s="58">
        <f>E724-D724</f>
        <v>13655600000</v>
      </c>
      <c r="G724" s="58">
        <v>36000000000</v>
      </c>
      <c r="H724" s="58">
        <v>30614079211</v>
      </c>
      <c r="I724" s="58">
        <f>G724-H724</f>
        <v>5385920789</v>
      </c>
      <c r="J724" s="42">
        <f>$B$721+K724+1</f>
        <v>38246</v>
      </c>
      <c r="K724">
        <v>364</v>
      </c>
      <c r="O724" s="47">
        <f>H724/G724*100</f>
        <v>85.039108919444445</v>
      </c>
      <c r="P724" s="47">
        <f>(100-O724)/100*(365/364)*100</f>
        <v>15.00199242967796</v>
      </c>
      <c r="Q724" s="47">
        <f>((100-O724)/O724*(365/364))*100</f>
        <v>17.641286015695432</v>
      </c>
    </row>
    <row r="725" spans="1:17">
      <c r="B725" s="39"/>
    </row>
    <row r="726" spans="1:17">
      <c r="B726" s="39"/>
      <c r="G726" s="97">
        <f t="shared" ref="G726:H729" si="84">+G716+G721</f>
        <v>24999900000</v>
      </c>
      <c r="H726" s="97">
        <f t="shared" si="84"/>
        <v>24105384218</v>
      </c>
      <c r="I726" s="93" t="s">
        <v>47</v>
      </c>
      <c r="L726" s="12" t="s">
        <v>47</v>
      </c>
      <c r="O726" s="33">
        <f t="shared" ref="O726:Q729" si="85">AVERAGE(O716,O721)</f>
        <v>96.430061178766493</v>
      </c>
      <c r="P726" s="33">
        <f t="shared" si="85"/>
        <v>14.318985381870688</v>
      </c>
      <c r="Q726" s="33">
        <f t="shared" si="85"/>
        <v>14.849162835057932</v>
      </c>
    </row>
    <row r="727" spans="1:17">
      <c r="B727" s="46" t="s">
        <v>85</v>
      </c>
      <c r="G727" s="97">
        <f t="shared" si="84"/>
        <v>31754000000</v>
      </c>
      <c r="H727" s="97">
        <f t="shared" si="84"/>
        <v>29205047885</v>
      </c>
      <c r="I727" s="93" t="s">
        <v>48</v>
      </c>
      <c r="L727" s="12" t="s">
        <v>48</v>
      </c>
      <c r="O727" s="33">
        <f t="shared" si="85"/>
        <v>91.976051615433136</v>
      </c>
      <c r="P727" s="33">
        <f t="shared" si="85"/>
        <v>16.091984397620358</v>
      </c>
      <c r="Q727" s="33">
        <f t="shared" si="85"/>
        <v>17.495930164075279</v>
      </c>
    </row>
    <row r="728" spans="1:17">
      <c r="B728" s="39"/>
      <c r="G728" s="97">
        <f t="shared" si="84"/>
        <v>41999900000</v>
      </c>
      <c r="H728" s="97">
        <f t="shared" si="84"/>
        <v>37015650343</v>
      </c>
      <c r="I728" s="93" t="s">
        <v>49</v>
      </c>
      <c r="L728" s="12" t="s">
        <v>49</v>
      </c>
      <c r="O728" s="33">
        <f t="shared" si="85"/>
        <v>88.112903987872357</v>
      </c>
      <c r="P728" s="33">
        <f t="shared" si="85"/>
        <v>15.893003825738422</v>
      </c>
      <c r="Q728" s="33">
        <f t="shared" si="85"/>
        <v>18.040471651219079</v>
      </c>
    </row>
    <row r="729" spans="1:17">
      <c r="B729" s="39"/>
      <c r="G729" s="97">
        <f t="shared" si="84"/>
        <v>71000000000</v>
      </c>
      <c r="H729" s="97">
        <f t="shared" si="84"/>
        <v>60354049130</v>
      </c>
      <c r="I729" s="93" t="s">
        <v>50</v>
      </c>
      <c r="L729" s="12" t="s">
        <v>50</v>
      </c>
      <c r="O729" s="33">
        <f t="shared" si="85"/>
        <v>85.005225772579365</v>
      </c>
      <c r="P729" s="33">
        <f t="shared" si="85"/>
        <v>15.035968662111351</v>
      </c>
      <c r="Q729" s="33">
        <f t="shared" si="85"/>
        <v>17.688306168665083</v>
      </c>
    </row>
    <row r="730" spans="1:17">
      <c r="B730" s="39"/>
      <c r="H730" s="97">
        <f>SUM(H726:H729)</f>
        <v>150680131576</v>
      </c>
    </row>
    <row r="731" spans="1:17">
      <c r="A731">
        <v>569</v>
      </c>
      <c r="B731" s="39">
        <v>37895</v>
      </c>
      <c r="D731" s="28">
        <v>15000000000</v>
      </c>
      <c r="E731" s="28">
        <v>15180600000</v>
      </c>
      <c r="F731" s="58">
        <f>E731-D731</f>
        <v>180600000</v>
      </c>
      <c r="G731" s="58">
        <v>15000000000</v>
      </c>
      <c r="H731" s="58">
        <v>14385001389</v>
      </c>
      <c r="I731" s="58">
        <f>G731-H731</f>
        <v>614998611</v>
      </c>
      <c r="J731" s="42">
        <f>$B$731+K731+1</f>
        <v>37987</v>
      </c>
      <c r="K731">
        <v>91</v>
      </c>
      <c r="O731" s="47">
        <f>H731/G731*100</f>
        <v>95.90000925999999</v>
      </c>
      <c r="P731" s="47">
        <f>(100-O731)/100*(365/91)*100</f>
        <v>16.445017803296743</v>
      </c>
      <c r="Q731" s="47">
        <f>((100-O731)/O731*(365/91))*100</f>
        <v>17.148087815832962</v>
      </c>
    </row>
    <row r="732" spans="1:17">
      <c r="B732" s="39"/>
      <c r="D732" s="28">
        <v>17000000000</v>
      </c>
      <c r="E732" s="28">
        <v>21207900000</v>
      </c>
      <c r="F732" s="58">
        <f>E732-D732</f>
        <v>4207900000</v>
      </c>
      <c r="G732" s="58">
        <v>16999800000</v>
      </c>
      <c r="H732" s="58">
        <v>15562579279</v>
      </c>
      <c r="I732" s="58">
        <f>G732-H732</f>
        <v>1437220721</v>
      </c>
      <c r="J732" s="42">
        <f>$B$731+K732+1</f>
        <v>38078</v>
      </c>
      <c r="K732">
        <v>182</v>
      </c>
      <c r="O732" s="47">
        <f>H732/G732*100</f>
        <v>91.545661001894146</v>
      </c>
      <c r="P732" s="47">
        <f>(100-O732)/100*(365/182)*100</f>
        <v>16.955130408289211</v>
      </c>
      <c r="Q732" s="47">
        <f>((100-O732)/O732*(365/182))*100</f>
        <v>18.520954704711126</v>
      </c>
    </row>
    <row r="733" spans="1:17">
      <c r="B733" s="39"/>
      <c r="D733" s="28">
        <v>22000000000</v>
      </c>
      <c r="E733" s="28">
        <v>28580700000</v>
      </c>
      <c r="F733" s="58">
        <f>E733-D733</f>
        <v>6580700000</v>
      </c>
      <c r="G733" s="58">
        <v>22000000000</v>
      </c>
      <c r="H733" s="58">
        <v>19462165907</v>
      </c>
      <c r="I733" s="58">
        <f>G733-H733</f>
        <v>2537834093</v>
      </c>
      <c r="J733" s="42">
        <f>$B$731+K733+1</f>
        <v>38169</v>
      </c>
      <c r="K733">
        <v>273</v>
      </c>
      <c r="O733" s="47">
        <f>H733/G733*100</f>
        <v>88.464390486363627</v>
      </c>
      <c r="P733" s="47">
        <f>(100-O733)/100*(365/273)*100</f>
        <v>15.423067664751928</v>
      </c>
      <c r="Q733" s="47">
        <f>((100-O733)/O733*(365/273))*100</f>
        <v>17.434210058938142</v>
      </c>
    </row>
    <row r="734" spans="1:17">
      <c r="B734" s="39"/>
      <c r="D734" s="28">
        <v>36000000000</v>
      </c>
      <c r="E734" s="28">
        <v>57156600000</v>
      </c>
      <c r="F734" s="58">
        <f>E734-D734</f>
        <v>21156600000</v>
      </c>
      <c r="G734" s="58">
        <v>35999900000</v>
      </c>
      <c r="H734" s="58">
        <v>30577931265</v>
      </c>
      <c r="I734" s="58">
        <f>G734-H734</f>
        <v>5421968735</v>
      </c>
      <c r="J734" s="42">
        <f>$B$731+K734+1</f>
        <v>38260</v>
      </c>
      <c r="K734">
        <v>364</v>
      </c>
      <c r="O734" s="47">
        <f>H734/G734*100</f>
        <v>84.938933899816391</v>
      </c>
      <c r="P734" s="47">
        <f>(100-O734)/100*(365/364)*100</f>
        <v>15.102442655403895</v>
      </c>
      <c r="Q734" s="47">
        <f>((100-O734)/O734*(365/364))*100</f>
        <v>17.78035343982171</v>
      </c>
    </row>
    <row r="735" spans="1:17">
      <c r="B735" s="39"/>
    </row>
    <row r="736" spans="1:17">
      <c r="A736">
        <v>570</v>
      </c>
      <c r="B736" s="39">
        <f>+B731+14</f>
        <v>37909</v>
      </c>
      <c r="D736" s="28">
        <v>8000000000</v>
      </c>
      <c r="E736" s="28">
        <v>12759900000</v>
      </c>
      <c r="F736" s="58">
        <f>E736-D736</f>
        <v>4759900000</v>
      </c>
      <c r="G736" s="58">
        <v>8000000000</v>
      </c>
      <c r="H736" s="58">
        <v>7657570185</v>
      </c>
      <c r="I736" s="58">
        <f>G736-H736</f>
        <v>342429815</v>
      </c>
      <c r="J736" s="42">
        <f>$B$736+K736+1</f>
        <v>38001</v>
      </c>
      <c r="K736">
        <v>91</v>
      </c>
      <c r="O736" s="47">
        <f>H736/G736*100</f>
        <v>95.719627312499995</v>
      </c>
      <c r="P736" s="47">
        <f>(100-O736)/100*(365/91)*100</f>
        <v>17.16852781250002</v>
      </c>
      <c r="Q736" s="47">
        <f>((100-O736)/O736*(365/91))*100</f>
        <v>17.936266881241806</v>
      </c>
    </row>
    <row r="737" spans="1:17">
      <c r="B737" s="39"/>
      <c r="D737" s="28">
        <v>10000000000</v>
      </c>
      <c r="E737" s="28">
        <v>14289000000</v>
      </c>
      <c r="F737" s="58">
        <f>E737-D737</f>
        <v>4289000000</v>
      </c>
      <c r="G737" s="58">
        <v>10000000000</v>
      </c>
      <c r="H737" s="58">
        <v>9129494785</v>
      </c>
      <c r="I737" s="58">
        <f>G737-H737</f>
        <v>870505215</v>
      </c>
      <c r="J737" s="42">
        <f>$B$736+K737+1</f>
        <v>38092</v>
      </c>
      <c r="K737">
        <v>182</v>
      </c>
      <c r="O737" s="47">
        <f>H737/G737*100</f>
        <v>91.29494785</v>
      </c>
      <c r="P737" s="47">
        <f>(100-O737)/100*(365/182)*100</f>
        <v>17.457934256868132</v>
      </c>
      <c r="Q737" s="47">
        <f>((100-O737)/O737*(365/182))*100</f>
        <v>19.122563370704778</v>
      </c>
    </row>
    <row r="738" spans="1:17">
      <c r="B738" s="39"/>
      <c r="D738" s="28">
        <v>16000000000</v>
      </c>
      <c r="E738" s="28">
        <v>16000000000</v>
      </c>
      <c r="F738" s="58">
        <f>E738-D738</f>
        <v>0</v>
      </c>
      <c r="G738" s="58">
        <v>16000000000</v>
      </c>
      <c r="H738" s="58">
        <v>14003013557</v>
      </c>
      <c r="I738" s="58">
        <f>G738-H738</f>
        <v>1996986443</v>
      </c>
      <c r="J738" s="42">
        <f>$B$736+K738+1</f>
        <v>38183</v>
      </c>
      <c r="K738">
        <v>273</v>
      </c>
      <c r="O738" s="47">
        <f>H738/G738*100</f>
        <v>87.518834731249996</v>
      </c>
      <c r="P738" s="47">
        <f>(100-O738)/100*(365/273)*100</f>
        <v>16.687272245764657</v>
      </c>
      <c r="Q738" s="47">
        <f>((100-O738)/O738*(365/273))*100</f>
        <v>19.067064017713893</v>
      </c>
    </row>
    <row r="739" spans="1:17">
      <c r="B739" s="39"/>
      <c r="D739" s="28">
        <v>26000000000</v>
      </c>
      <c r="E739" s="28">
        <v>32493700000</v>
      </c>
      <c r="F739" s="58">
        <f>E739-D739</f>
        <v>6493700000</v>
      </c>
      <c r="G739" s="58">
        <v>26000000000</v>
      </c>
      <c r="H739" s="58">
        <v>21961944767</v>
      </c>
      <c r="I739" s="58">
        <f>G739-H739</f>
        <v>4038055233</v>
      </c>
      <c r="J739" s="42">
        <f>$B$736+K739+1</f>
        <v>38274</v>
      </c>
      <c r="K739">
        <v>364</v>
      </c>
      <c r="O739" s="47">
        <f>H739/G739*100</f>
        <v>84.469018334615384</v>
      </c>
      <c r="P739" s="47">
        <f>(100-O739)/100*(365/364)*100</f>
        <v>15.573649197432376</v>
      </c>
      <c r="Q739" s="47">
        <f>((100-O739)/O739*(365/364))*100</f>
        <v>18.437113991000768</v>
      </c>
    </row>
    <row r="740" spans="1:17">
      <c r="B740" s="39"/>
    </row>
    <row r="741" spans="1:17">
      <c r="A741">
        <v>571</v>
      </c>
      <c r="B741" s="39">
        <f>+B736+14</f>
        <v>37923</v>
      </c>
      <c r="D741" s="28">
        <v>8000000000</v>
      </c>
      <c r="E741" s="28">
        <v>17280700000</v>
      </c>
      <c r="F741" s="58">
        <f>E741-D741</f>
        <v>9280700000</v>
      </c>
      <c r="G741" s="58">
        <v>8000000000</v>
      </c>
      <c r="H741" s="58">
        <v>7662211096</v>
      </c>
      <c r="I741" s="58">
        <f>G741-H741</f>
        <v>337788904</v>
      </c>
      <c r="J741" s="39">
        <f>$B$741+K741+1</f>
        <v>38015</v>
      </c>
      <c r="K741">
        <v>91</v>
      </c>
      <c r="O741" s="47">
        <v>95.778000000000006</v>
      </c>
      <c r="P741" s="47">
        <v>16.936</v>
      </c>
      <c r="Q741" s="47">
        <v>17.681000000000001</v>
      </c>
    </row>
    <row r="742" spans="1:17">
      <c r="B742" s="39"/>
      <c r="D742" s="28">
        <v>12000000000</v>
      </c>
      <c r="E742" s="28">
        <v>18007500000</v>
      </c>
      <c r="F742" s="58">
        <f>E742-D742</f>
        <v>6007500000</v>
      </c>
      <c r="G742" s="58">
        <v>12000000000</v>
      </c>
      <c r="H742" s="58">
        <v>10925257037</v>
      </c>
      <c r="I742" s="58">
        <f>G742-H742</f>
        <v>1074742963</v>
      </c>
      <c r="J742" s="39">
        <f>$B$741+K742+1</f>
        <v>38106</v>
      </c>
      <c r="K742">
        <v>182</v>
      </c>
      <c r="O742" s="47">
        <v>91.043999999999997</v>
      </c>
      <c r="P742" s="47">
        <v>17.962</v>
      </c>
      <c r="Q742" s="47">
        <v>19.728000000000002</v>
      </c>
    </row>
    <row r="743" spans="1:17">
      <c r="B743" s="39"/>
      <c r="D743" s="28">
        <v>14000000000</v>
      </c>
      <c r="E743" s="28">
        <v>19686500000</v>
      </c>
      <c r="F743" s="58">
        <f>E743-D743</f>
        <v>5686500000</v>
      </c>
      <c r="G743" s="58">
        <v>14000000000</v>
      </c>
      <c r="H743" s="58">
        <v>12162957845</v>
      </c>
      <c r="I743" s="58">
        <f>G743-H743</f>
        <v>1837042155</v>
      </c>
      <c r="J743" s="39">
        <f>$B$741+K743+1</f>
        <v>38197</v>
      </c>
      <c r="K743">
        <v>273</v>
      </c>
      <c r="O743" s="47">
        <v>86.878</v>
      </c>
      <c r="P743" s="47">
        <v>17.544</v>
      </c>
      <c r="Q743" s="47">
        <v>20.193999999999999</v>
      </c>
    </row>
    <row r="744" spans="1:17">
      <c r="B744" s="39"/>
      <c r="D744" s="28">
        <v>26000000000</v>
      </c>
      <c r="E744" s="28">
        <v>31189100000</v>
      </c>
      <c r="F744" s="58">
        <f>E744-D744</f>
        <v>5189100000</v>
      </c>
      <c r="G744" s="58">
        <v>26000000000</v>
      </c>
      <c r="H744" s="58">
        <v>21651548323</v>
      </c>
      <c r="I744" s="58">
        <f>G744-H744</f>
        <v>4348451677</v>
      </c>
      <c r="J744" s="39">
        <f>$B$741+K744+1</f>
        <v>38288</v>
      </c>
      <c r="K744">
        <v>364</v>
      </c>
      <c r="O744" s="47">
        <v>83.275000000000006</v>
      </c>
      <c r="P744" s="47">
        <v>16.771000000000001</v>
      </c>
      <c r="Q744" s="47">
        <v>20.138999999999999</v>
      </c>
    </row>
    <row r="745" spans="1:17">
      <c r="B745" s="39"/>
      <c r="J745" s="39"/>
      <c r="O745" s="47"/>
      <c r="P745" s="47"/>
      <c r="Q745" s="47"/>
    </row>
    <row r="746" spans="1:17">
      <c r="B746" s="39"/>
      <c r="G746" s="56">
        <f t="shared" ref="G746:H749" si="86">+G741+G736+G731</f>
        <v>31000000000</v>
      </c>
      <c r="H746" s="56">
        <f t="shared" si="86"/>
        <v>29704782670</v>
      </c>
      <c r="I746" s="93" t="s">
        <v>47</v>
      </c>
      <c r="L746" s="12" t="s">
        <v>47</v>
      </c>
      <c r="O746" s="33">
        <f t="shared" ref="O746:Q749" si="87">AVERAGE(O731,O736,O741)</f>
        <v>95.79921219083333</v>
      </c>
      <c r="P746" s="33">
        <f t="shared" si="87"/>
        <v>16.849848538598923</v>
      </c>
      <c r="Q746" s="33">
        <f t="shared" si="87"/>
        <v>17.588451565691589</v>
      </c>
    </row>
    <row r="747" spans="1:17">
      <c r="B747" s="46" t="s">
        <v>88</v>
      </c>
      <c r="G747" s="56">
        <f t="shared" si="86"/>
        <v>38999800000</v>
      </c>
      <c r="H747" s="56">
        <f t="shared" si="86"/>
        <v>35617331101</v>
      </c>
      <c r="I747" s="93" t="s">
        <v>48</v>
      </c>
      <c r="L747" s="12" t="s">
        <v>48</v>
      </c>
      <c r="O747" s="33">
        <f t="shared" si="87"/>
        <v>91.294869617298048</v>
      </c>
      <c r="P747" s="33">
        <f t="shared" si="87"/>
        <v>17.458354888385781</v>
      </c>
      <c r="Q747" s="33">
        <f t="shared" si="87"/>
        <v>19.123839358471969</v>
      </c>
    </row>
    <row r="748" spans="1:17">
      <c r="B748" s="39"/>
      <c r="G748" s="56">
        <f t="shared" si="86"/>
        <v>52000000000</v>
      </c>
      <c r="H748" s="56">
        <f t="shared" si="86"/>
        <v>45628137309</v>
      </c>
      <c r="I748" s="93" t="s">
        <v>49</v>
      </c>
      <c r="L748" s="12" t="s">
        <v>49</v>
      </c>
      <c r="O748" s="33">
        <f t="shared" si="87"/>
        <v>87.620408405871203</v>
      </c>
      <c r="P748" s="33">
        <f t="shared" si="87"/>
        <v>16.551446636838861</v>
      </c>
      <c r="Q748" s="33">
        <f t="shared" si="87"/>
        <v>18.898424692217347</v>
      </c>
    </row>
    <row r="749" spans="1:17">
      <c r="B749" s="39"/>
      <c r="G749" s="56">
        <f t="shared" si="86"/>
        <v>87999900000</v>
      </c>
      <c r="H749" s="56">
        <f t="shared" si="86"/>
        <v>74191424355</v>
      </c>
      <c r="I749" s="93" t="s">
        <v>50</v>
      </c>
      <c r="L749" s="12" t="s">
        <v>50</v>
      </c>
      <c r="O749" s="33">
        <f t="shared" si="87"/>
        <v>84.227650744810589</v>
      </c>
      <c r="P749" s="33">
        <f t="shared" si="87"/>
        <v>15.815697284278757</v>
      </c>
      <c r="Q749" s="33">
        <f t="shared" si="87"/>
        <v>18.785489143607492</v>
      </c>
    </row>
    <row r="750" spans="1:17">
      <c r="B750" s="39"/>
      <c r="H750" s="56">
        <f>SUM(H746:H749)</f>
        <v>185141675435</v>
      </c>
    </row>
    <row r="751" spans="1:17">
      <c r="A751">
        <v>572</v>
      </c>
      <c r="B751" s="39">
        <v>37937</v>
      </c>
      <c r="D751" s="28">
        <v>8000000000</v>
      </c>
      <c r="E751" s="28">
        <v>10290600000</v>
      </c>
      <c r="F751" s="58">
        <f>E751-D751</f>
        <v>2290600000</v>
      </c>
      <c r="G751" s="58">
        <v>8000000000</v>
      </c>
      <c r="H751" s="58">
        <v>7650250138</v>
      </c>
      <c r="I751" s="58">
        <f>G751-H751</f>
        <v>349749862</v>
      </c>
      <c r="J751" s="39">
        <f>$B$751+K751+1</f>
        <v>38029</v>
      </c>
      <c r="K751">
        <v>91</v>
      </c>
      <c r="O751" s="47">
        <v>95.628</v>
      </c>
      <c r="P751" s="47">
        <v>17.536000000000001</v>
      </c>
      <c r="Q751" s="47">
        <v>18.338000000000001</v>
      </c>
    </row>
    <row r="752" spans="1:17">
      <c r="B752" s="39"/>
      <c r="D752" s="28">
        <v>11000000000</v>
      </c>
      <c r="E752" s="28">
        <v>11850600000</v>
      </c>
      <c r="F752" s="58">
        <f>E752-D752</f>
        <v>850600000</v>
      </c>
      <c r="G752" s="58">
        <v>11000000000</v>
      </c>
      <c r="H752" s="58">
        <v>9963012746</v>
      </c>
      <c r="I752" s="58">
        <f>G752-H752</f>
        <v>1036987254</v>
      </c>
      <c r="J752" s="39">
        <f>$B$751+K752+1</f>
        <v>38120</v>
      </c>
      <c r="K752">
        <v>182</v>
      </c>
      <c r="O752" s="47">
        <v>90.572999999999993</v>
      </c>
      <c r="P752" s="47">
        <v>18.905999999999999</v>
      </c>
      <c r="Q752" s="47">
        <v>20.87</v>
      </c>
    </row>
    <row r="753" spans="1:17">
      <c r="B753" s="39"/>
      <c r="D753" s="28">
        <v>14000000000</v>
      </c>
      <c r="E753" s="28">
        <v>14000000000</v>
      </c>
      <c r="F753" s="58">
        <f>E753-D753</f>
        <v>0</v>
      </c>
      <c r="G753" s="58">
        <v>14000000000</v>
      </c>
      <c r="H753" s="58">
        <v>12035570088</v>
      </c>
      <c r="I753" s="58">
        <f>G753-H753</f>
        <v>1964429912</v>
      </c>
      <c r="J753" s="39">
        <f>$B$751+K753+1</f>
        <v>38211</v>
      </c>
      <c r="K753">
        <v>273</v>
      </c>
      <c r="O753" s="47">
        <v>85.968000000000004</v>
      </c>
      <c r="P753" s="47">
        <v>18.760000000000002</v>
      </c>
      <c r="Q753" s="47">
        <v>21.823</v>
      </c>
    </row>
    <row r="754" spans="1:17">
      <c r="B754" s="39"/>
      <c r="D754" s="28">
        <v>27000000000</v>
      </c>
      <c r="E754" s="28">
        <v>35581300000</v>
      </c>
      <c r="F754" s="58">
        <f>E754-D754</f>
        <v>8581300000</v>
      </c>
      <c r="G754" s="58">
        <v>27000000000</v>
      </c>
      <c r="H754" s="58">
        <v>22444535211</v>
      </c>
      <c r="I754" s="58">
        <f>G754-H754</f>
        <v>4555464789</v>
      </c>
      <c r="J754" s="39">
        <f>$B$751+K754+1</f>
        <v>38302</v>
      </c>
      <c r="K754">
        <v>364</v>
      </c>
      <c r="O754" s="47">
        <v>83.128</v>
      </c>
      <c r="P754" s="47">
        <v>16.917999999999999</v>
      </c>
      <c r="Q754" s="47">
        <v>20.352</v>
      </c>
    </row>
    <row r="755" spans="1:17">
      <c r="B755" s="39"/>
    </row>
    <row r="756" spans="1:17">
      <c r="A756">
        <v>573</v>
      </c>
      <c r="B756" s="39">
        <v>37951</v>
      </c>
      <c r="D756" s="28">
        <v>9000000000</v>
      </c>
      <c r="E756" s="28">
        <v>12141500000</v>
      </c>
      <c r="F756" s="58">
        <f>E756-D756</f>
        <v>3141500000</v>
      </c>
      <c r="G756" s="58">
        <v>9000000000</v>
      </c>
      <c r="H756" s="58">
        <v>8562045988</v>
      </c>
      <c r="I756" s="58">
        <f>G756-H756</f>
        <v>437954012</v>
      </c>
      <c r="J756" s="39">
        <f>$B$756+K756+1</f>
        <v>38043</v>
      </c>
      <c r="K756">
        <v>91</v>
      </c>
      <c r="O756" s="47">
        <v>95.134</v>
      </c>
      <c r="P756" s="47">
        <v>19.518000000000001</v>
      </c>
      <c r="Q756" s="47">
        <v>20.515999999999998</v>
      </c>
    </row>
    <row r="757" spans="1:17">
      <c r="B757" s="39"/>
      <c r="D757" s="28">
        <v>12000000000</v>
      </c>
      <c r="E757" s="28">
        <v>18208600000</v>
      </c>
      <c r="F757" s="58">
        <f>E757-D757</f>
        <v>6208600000</v>
      </c>
      <c r="G757" s="58">
        <v>12000000000</v>
      </c>
      <c r="H757" s="58">
        <v>10806571738</v>
      </c>
      <c r="I757" s="58">
        <f>G757-H757</f>
        <v>1193428262</v>
      </c>
      <c r="J757" s="39">
        <f>$B$756+K757+1</f>
        <v>38134</v>
      </c>
      <c r="K757">
        <v>182</v>
      </c>
      <c r="O757" s="47">
        <v>90.055000000000007</v>
      </c>
      <c r="P757" s="47">
        <v>19.945</v>
      </c>
      <c r="Q757" s="47">
        <v>22.146999999999998</v>
      </c>
    </row>
    <row r="758" spans="1:17">
      <c r="B758" s="39"/>
      <c r="D758" s="28">
        <v>13000000000</v>
      </c>
      <c r="E758" s="28">
        <v>18329800000</v>
      </c>
      <c r="F758" s="58">
        <f>E758-D758</f>
        <v>5329800000</v>
      </c>
      <c r="G758" s="58">
        <v>13000000000</v>
      </c>
      <c r="H758" s="58">
        <v>10990392701</v>
      </c>
      <c r="I758" s="58">
        <f>G758-H758</f>
        <v>2009607299</v>
      </c>
      <c r="J758" s="39">
        <f>$B$756+K758+1</f>
        <v>38225</v>
      </c>
      <c r="K758">
        <v>273</v>
      </c>
      <c r="O758" s="47">
        <v>84.540999999999997</v>
      </c>
      <c r="P758" s="47">
        <v>20.667999999999999</v>
      </c>
      <c r="Q758" s="47">
        <v>24.448</v>
      </c>
    </row>
    <row r="759" spans="1:17">
      <c r="B759" s="39"/>
      <c r="D759" s="28">
        <v>31000000000</v>
      </c>
      <c r="E759" s="28">
        <v>31000000000</v>
      </c>
      <c r="F759" s="58">
        <f>E759-D759</f>
        <v>0</v>
      </c>
      <c r="G759" s="58">
        <v>31000000000</v>
      </c>
      <c r="H759" s="58">
        <v>25159266062</v>
      </c>
      <c r="I759" s="58">
        <f>G759-H759</f>
        <v>5840733938</v>
      </c>
      <c r="J759" s="39">
        <f>$B$756+K759+1</f>
        <v>38316</v>
      </c>
      <c r="K759">
        <v>364</v>
      </c>
      <c r="O759" s="47">
        <v>81.159000000000006</v>
      </c>
      <c r="P759" s="47">
        <v>18.893000000000001</v>
      </c>
      <c r="Q759" s="47">
        <v>23.279</v>
      </c>
    </row>
    <row r="760" spans="1:17">
      <c r="B760" s="39"/>
    </row>
    <row r="761" spans="1:17">
      <c r="B761" s="39"/>
      <c r="H761" s="56">
        <f>+H756+H751</f>
        <v>16212296126</v>
      </c>
      <c r="I761" s="93" t="s">
        <v>47</v>
      </c>
      <c r="L761" s="12" t="s">
        <v>47</v>
      </c>
      <c r="O761" s="33">
        <f t="shared" ref="O761:Q764" si="88">AVERAGE(O751,O756)</f>
        <v>95.381</v>
      </c>
      <c r="P761" s="33">
        <f t="shared" si="88"/>
        <v>18.527000000000001</v>
      </c>
      <c r="Q761" s="33">
        <f t="shared" si="88"/>
        <v>19.427</v>
      </c>
    </row>
    <row r="762" spans="1:17">
      <c r="B762" s="46" t="s">
        <v>89</v>
      </c>
      <c r="H762" s="56">
        <f>+H757+H752</f>
        <v>20769584484</v>
      </c>
      <c r="I762" s="93" t="s">
        <v>48</v>
      </c>
      <c r="L762" s="12" t="s">
        <v>48</v>
      </c>
      <c r="O762" s="33">
        <f t="shared" si="88"/>
        <v>90.313999999999993</v>
      </c>
      <c r="P762" s="33">
        <f t="shared" si="88"/>
        <v>19.4255</v>
      </c>
      <c r="Q762" s="33">
        <f t="shared" si="88"/>
        <v>21.508499999999998</v>
      </c>
    </row>
    <row r="763" spans="1:17">
      <c r="B763" s="39"/>
      <c r="H763" s="56">
        <f>+H758+H753</f>
        <v>23025962789</v>
      </c>
      <c r="I763" s="93" t="s">
        <v>49</v>
      </c>
      <c r="L763" s="12" t="s">
        <v>49</v>
      </c>
      <c r="O763" s="33">
        <f t="shared" si="88"/>
        <v>85.254500000000007</v>
      </c>
      <c r="P763" s="33">
        <f t="shared" si="88"/>
        <v>19.713999999999999</v>
      </c>
      <c r="Q763" s="33">
        <f t="shared" si="88"/>
        <v>23.1355</v>
      </c>
    </row>
    <row r="764" spans="1:17">
      <c r="B764" s="39"/>
      <c r="H764" s="56">
        <f>+H759+H754</f>
        <v>47603801273</v>
      </c>
      <c r="I764" s="93" t="s">
        <v>50</v>
      </c>
      <c r="L764" s="12" t="s">
        <v>50</v>
      </c>
      <c r="O764" s="33">
        <f t="shared" si="88"/>
        <v>82.143500000000003</v>
      </c>
      <c r="P764" s="33">
        <f t="shared" si="88"/>
        <v>17.9055</v>
      </c>
      <c r="Q764" s="33">
        <f t="shared" si="88"/>
        <v>21.8155</v>
      </c>
    </row>
    <row r="765" spans="1:17">
      <c r="B765" s="39"/>
      <c r="H765" s="97">
        <f>SUM(H761:H764)</f>
        <v>107611644672</v>
      </c>
    </row>
    <row r="766" spans="1:17">
      <c r="A766">
        <v>574</v>
      </c>
      <c r="B766" s="39">
        <v>37965</v>
      </c>
      <c r="D766" s="28">
        <v>7000000000</v>
      </c>
      <c r="E766" s="28">
        <v>7871100000</v>
      </c>
      <c r="F766" s="58">
        <f>E766-D766</f>
        <v>871100000</v>
      </c>
      <c r="G766" s="58">
        <v>6999500000</v>
      </c>
      <c r="H766" s="58">
        <v>6625032657</v>
      </c>
      <c r="I766" s="58">
        <f>G766-H766</f>
        <v>374467343</v>
      </c>
      <c r="J766" s="39">
        <f>$B$766+K766+1</f>
        <v>38057</v>
      </c>
      <c r="K766">
        <v>91</v>
      </c>
      <c r="O766" s="47">
        <v>94.65</v>
      </c>
      <c r="P766" s="47">
        <v>21.457999999999998</v>
      </c>
      <c r="Q766" s="47">
        <v>22.672000000000001</v>
      </c>
    </row>
    <row r="767" spans="1:17">
      <c r="B767" s="39"/>
      <c r="D767" s="28">
        <v>10000000000</v>
      </c>
      <c r="E767" s="28">
        <v>10000000000</v>
      </c>
      <c r="F767" s="58">
        <f>E767-D767</f>
        <v>0</v>
      </c>
      <c r="G767" s="58">
        <v>10000000000</v>
      </c>
      <c r="H767" s="58">
        <v>9849773688</v>
      </c>
      <c r="I767" s="58">
        <f>G767-H767</f>
        <v>150226312</v>
      </c>
      <c r="J767" s="39">
        <f>$B$766+K767+1</f>
        <v>38148</v>
      </c>
      <c r="K767">
        <v>182</v>
      </c>
      <c r="O767" s="47">
        <v>89.498000000000005</v>
      </c>
      <c r="P767" s="47">
        <v>21.062999999999999</v>
      </c>
      <c r="Q767" s="47">
        <v>23.533000000000001</v>
      </c>
    </row>
    <row r="768" spans="1:17">
      <c r="B768" s="39"/>
      <c r="D768" s="28">
        <v>13000000000</v>
      </c>
      <c r="E768" s="28">
        <v>20028600000</v>
      </c>
      <c r="F768" s="58">
        <f>E768-D768</f>
        <v>7028600000</v>
      </c>
      <c r="G768" s="58">
        <v>13000000000</v>
      </c>
      <c r="H768" s="58">
        <v>11081891468</v>
      </c>
      <c r="I768" s="58">
        <f>G768-H768</f>
        <v>1918108532</v>
      </c>
      <c r="J768" s="39">
        <f>$B$766+K768+1</f>
        <v>38239</v>
      </c>
      <c r="K768">
        <v>273</v>
      </c>
      <c r="O768" s="47">
        <v>85.245000000000005</v>
      </c>
      <c r="P768" s="47">
        <v>19.727</v>
      </c>
      <c r="Q768" s="47">
        <v>23.141999999999999</v>
      </c>
    </row>
    <row r="769" spans="1:17">
      <c r="B769" s="39"/>
      <c r="D769" s="28">
        <v>25000000000</v>
      </c>
      <c r="E769" s="28">
        <v>56530700000</v>
      </c>
      <c r="F769" s="58">
        <f>E769-D769</f>
        <v>31530700000</v>
      </c>
      <c r="G769" s="58">
        <v>24999900000</v>
      </c>
      <c r="H769" s="58">
        <v>20533721539</v>
      </c>
      <c r="I769" s="58">
        <f>G769-H769</f>
        <v>4466178461</v>
      </c>
      <c r="J769" s="39">
        <f>$B$766+K769+1</f>
        <v>38330</v>
      </c>
      <c r="K769">
        <v>364</v>
      </c>
      <c r="O769" s="47">
        <v>82.135000000000005</v>
      </c>
      <c r="P769" s="47">
        <v>17.914000000000001</v>
      </c>
      <c r="Q769" s="47">
        <v>21.811</v>
      </c>
    </row>
    <row r="770" spans="1:17">
      <c r="B770" s="39"/>
      <c r="J770" s="39"/>
    </row>
    <row r="771" spans="1:17">
      <c r="A771">
        <v>575</v>
      </c>
      <c r="B771" s="39">
        <v>37979</v>
      </c>
      <c r="D771" s="28">
        <v>7000000000</v>
      </c>
      <c r="E771" s="28">
        <v>13930500000</v>
      </c>
      <c r="F771" s="58">
        <f>E771-D771</f>
        <v>6930500000</v>
      </c>
      <c r="G771" s="58">
        <v>7000000000</v>
      </c>
      <c r="H771" s="58">
        <v>6664130686</v>
      </c>
      <c r="I771" s="58">
        <f>G771-H771</f>
        <v>335869314</v>
      </c>
      <c r="J771" s="39">
        <f>$B$771+K771+1</f>
        <v>38071</v>
      </c>
      <c r="K771">
        <v>91</v>
      </c>
      <c r="O771" s="47">
        <v>95.201999999999998</v>
      </c>
      <c r="P771" s="47">
        <v>19.245000000000001</v>
      </c>
      <c r="Q771" s="47">
        <v>20.215</v>
      </c>
    </row>
    <row r="772" spans="1:17">
      <c r="B772" s="39"/>
      <c r="D772" s="28">
        <v>12000000000</v>
      </c>
      <c r="E772" s="28">
        <v>15818400000</v>
      </c>
      <c r="F772" s="58">
        <f>E772-D772</f>
        <v>3818400000</v>
      </c>
      <c r="G772" s="58">
        <v>11999900000</v>
      </c>
      <c r="H772" s="58">
        <v>10728269282</v>
      </c>
      <c r="I772" s="58">
        <f>G772-H772</f>
        <v>1271630718</v>
      </c>
      <c r="J772" s="39">
        <f>$B$771+K772+1</f>
        <v>38162</v>
      </c>
      <c r="K772">
        <v>182</v>
      </c>
      <c r="O772" s="47">
        <v>89.403000000000006</v>
      </c>
      <c r="P772" s="47">
        <v>21.251999999999999</v>
      </c>
      <c r="Q772" s="47">
        <v>23.771000000000001</v>
      </c>
    </row>
    <row r="773" spans="1:17">
      <c r="B773" s="39"/>
      <c r="D773" s="28">
        <v>16000000000</v>
      </c>
      <c r="E773" s="28">
        <v>24433700000</v>
      </c>
      <c r="F773" s="58">
        <f>E773-D773</f>
        <v>8433700000</v>
      </c>
      <c r="G773" s="58">
        <v>15999900000</v>
      </c>
      <c r="H773" s="58">
        <v>13614572484</v>
      </c>
      <c r="I773" s="58">
        <f>G773-H773</f>
        <v>2385327516</v>
      </c>
      <c r="J773" s="39">
        <f>$B$771+K773+1</f>
        <v>38253</v>
      </c>
      <c r="K773">
        <v>273</v>
      </c>
      <c r="O773" s="47">
        <v>85.091999999999999</v>
      </c>
      <c r="P773" s="47">
        <v>19.931999999999999</v>
      </c>
      <c r="Q773" s="47">
        <v>23.423999999999999</v>
      </c>
    </row>
    <row r="774" spans="1:17">
      <c r="B774" s="39"/>
      <c r="D774" s="28">
        <v>30000000000</v>
      </c>
      <c r="E774" s="28">
        <v>36763800000</v>
      </c>
      <c r="F774" s="58">
        <f>E774-D774</f>
        <v>6763800000</v>
      </c>
      <c r="G774" s="58">
        <v>30000000000</v>
      </c>
      <c r="H774" s="58">
        <v>24433975564</v>
      </c>
      <c r="I774" s="58">
        <f>G774-H774</f>
        <v>5566024436</v>
      </c>
      <c r="J774" s="39">
        <f>$B$771+K774+1</f>
        <v>38344</v>
      </c>
      <c r="K774">
        <v>364</v>
      </c>
      <c r="O774" s="47">
        <v>81.447000000000003</v>
      </c>
      <c r="P774" s="47">
        <v>18.603999999999999</v>
      </c>
      <c r="Q774" s="47">
        <v>22.841999999999999</v>
      </c>
    </row>
    <row r="775" spans="1:17">
      <c r="B775" s="39"/>
    </row>
    <row r="776" spans="1:17">
      <c r="B776" s="39"/>
      <c r="D776" s="139">
        <f>SUM(D766:D774)</f>
        <v>120000000000</v>
      </c>
      <c r="E776" s="139">
        <f>SUM(E766:E774)</f>
        <v>185376800000</v>
      </c>
      <c r="F776" s="97">
        <f>SUM(F766:F774)</f>
        <v>65376800000</v>
      </c>
      <c r="G776" s="97">
        <f>SUM(G766:G774)</f>
        <v>119999200000</v>
      </c>
      <c r="H776" s="97">
        <f>SUM(H766:H774)</f>
        <v>103531367368</v>
      </c>
      <c r="I776" s="93" t="s">
        <v>47</v>
      </c>
      <c r="L776" s="12" t="s">
        <v>47</v>
      </c>
      <c r="O776" s="33">
        <f t="shared" ref="O776:Q779" si="89">AVERAGE(O766,O771)</f>
        <v>94.926000000000002</v>
      </c>
      <c r="P776" s="33">
        <f t="shared" si="89"/>
        <v>20.351500000000001</v>
      </c>
      <c r="Q776" s="33">
        <f t="shared" si="89"/>
        <v>21.4435</v>
      </c>
    </row>
    <row r="777" spans="1:17">
      <c r="B777" s="39"/>
      <c r="H777" s="56">
        <f>+H771+H766</f>
        <v>13289163343</v>
      </c>
      <c r="I777" s="93" t="s">
        <v>48</v>
      </c>
      <c r="L777" s="12" t="s">
        <v>48</v>
      </c>
      <c r="O777" s="33">
        <f t="shared" si="89"/>
        <v>89.450500000000005</v>
      </c>
      <c r="P777" s="33">
        <f t="shared" si="89"/>
        <v>21.157499999999999</v>
      </c>
      <c r="Q777" s="33">
        <f t="shared" si="89"/>
        <v>23.652000000000001</v>
      </c>
    </row>
    <row r="778" spans="1:17">
      <c r="B778" s="39"/>
      <c r="H778" s="56">
        <f>+H772+H767</f>
        <v>20578042970</v>
      </c>
      <c r="I778" s="93" t="s">
        <v>49</v>
      </c>
      <c r="L778" s="12" t="s">
        <v>49</v>
      </c>
      <c r="O778" s="33">
        <f t="shared" si="89"/>
        <v>85.168499999999995</v>
      </c>
      <c r="P778" s="33">
        <f t="shared" si="89"/>
        <v>19.829499999999999</v>
      </c>
      <c r="Q778" s="33">
        <f t="shared" si="89"/>
        <v>23.283000000000001</v>
      </c>
    </row>
    <row r="779" spans="1:17">
      <c r="B779" s="39"/>
      <c r="H779" s="56">
        <f>+H773+H768</f>
        <v>24696463952</v>
      </c>
      <c r="I779" s="93" t="s">
        <v>50</v>
      </c>
      <c r="L779" s="12" t="s">
        <v>50</v>
      </c>
      <c r="O779" s="33">
        <f t="shared" si="89"/>
        <v>81.790999999999997</v>
      </c>
      <c r="P779" s="33">
        <f t="shared" si="89"/>
        <v>18.259</v>
      </c>
      <c r="Q779" s="33">
        <f t="shared" si="89"/>
        <v>22.326499999999999</v>
      </c>
    </row>
    <row r="780" spans="1:17">
      <c r="B780" s="39"/>
      <c r="H780" s="56">
        <f>+H774+H769</f>
        <v>44967697103</v>
      </c>
      <c r="I780" s="98"/>
    </row>
    <row r="781" spans="1:17" ht="15" customHeight="1">
      <c r="A781">
        <v>576</v>
      </c>
      <c r="B781" s="39">
        <v>37993</v>
      </c>
      <c r="D781" s="28">
        <v>7000000000</v>
      </c>
      <c r="E781" s="28">
        <v>8865700000</v>
      </c>
      <c r="F781" s="58">
        <f>E781-D781</f>
        <v>1865700000</v>
      </c>
      <c r="G781" s="58">
        <v>7000000000</v>
      </c>
      <c r="H781" s="58">
        <v>6654318717</v>
      </c>
      <c r="I781" s="58">
        <f>G781-H781</f>
        <v>345681283</v>
      </c>
      <c r="J781" s="39">
        <f>$B$781+K781+1</f>
        <v>38085</v>
      </c>
      <c r="K781">
        <v>91</v>
      </c>
      <c r="O781" s="47">
        <v>95.061999999999998</v>
      </c>
      <c r="P781" s="47">
        <v>19.808</v>
      </c>
      <c r="Q781" s="47">
        <v>20.835000000000001</v>
      </c>
    </row>
    <row r="782" spans="1:17">
      <c r="B782" s="39"/>
      <c r="D782" s="28">
        <v>12000000000</v>
      </c>
      <c r="E782" s="28">
        <v>15589400000</v>
      </c>
      <c r="F782" s="58">
        <f>E782-D782</f>
        <v>3589400000</v>
      </c>
      <c r="G782" s="58">
        <v>12000000000</v>
      </c>
      <c r="H782" s="58">
        <v>10735757147</v>
      </c>
      <c r="I782" s="58">
        <f>G782-H782</f>
        <v>1264242853</v>
      </c>
      <c r="J782" s="39">
        <f>$B$781+K782+1</f>
        <v>38176</v>
      </c>
      <c r="K782">
        <v>182</v>
      </c>
      <c r="O782" s="47">
        <v>89.465000000000003</v>
      </c>
      <c r="P782" s="47">
        <v>21.129000000000001</v>
      </c>
      <c r="Q782" s="47">
        <v>23.616</v>
      </c>
    </row>
    <row r="783" spans="1:17">
      <c r="B783" s="39"/>
      <c r="D783" s="28">
        <v>16000000000</v>
      </c>
      <c r="E783" s="28">
        <v>24833500000</v>
      </c>
      <c r="F783" s="58">
        <f>E783-D783</f>
        <v>8833500000</v>
      </c>
      <c r="G783" s="58">
        <v>16000000000</v>
      </c>
      <c r="H783" s="58">
        <v>13679610225</v>
      </c>
      <c r="I783" s="58">
        <f>G783-H783</f>
        <v>2320389775</v>
      </c>
      <c r="J783" s="39">
        <f>$B$781+K783+1</f>
        <v>38267</v>
      </c>
      <c r="K783">
        <v>273</v>
      </c>
      <c r="O783" s="47">
        <v>85.498000000000005</v>
      </c>
      <c r="P783" s="47">
        <v>19.39</v>
      </c>
      <c r="Q783" s="47">
        <v>22.678000000000001</v>
      </c>
    </row>
    <row r="784" spans="1:17">
      <c r="B784" s="39"/>
      <c r="D784" s="28">
        <v>30000000000</v>
      </c>
      <c r="E784" s="28">
        <v>42210400000</v>
      </c>
      <c r="F784" s="58">
        <f>E784-D784</f>
        <v>12210400000</v>
      </c>
      <c r="G784" s="58">
        <v>30000000000</v>
      </c>
      <c r="H784" s="58">
        <v>24475665027</v>
      </c>
      <c r="I784" s="58">
        <f>G784-H784</f>
        <v>5524334973</v>
      </c>
      <c r="J784" s="39">
        <f>$B$781+K784+1</f>
        <v>38358</v>
      </c>
      <c r="K784">
        <v>364</v>
      </c>
      <c r="O784" s="47">
        <v>81.585999999999999</v>
      </c>
      <c r="P784" s="47">
        <v>18.465</v>
      </c>
      <c r="Q784" s="47">
        <v>22.632000000000001</v>
      </c>
    </row>
    <row r="785" spans="1:17">
      <c r="B785" s="39"/>
    </row>
    <row r="786" spans="1:17" ht="15" customHeight="1">
      <c r="A786">
        <v>577</v>
      </c>
      <c r="B786" s="39">
        <v>38007</v>
      </c>
      <c r="D786" s="28">
        <v>4000000000</v>
      </c>
      <c r="E786" s="28">
        <v>12129500000</v>
      </c>
      <c r="F786" s="58">
        <f>E786-D786</f>
        <v>8129500000</v>
      </c>
      <c r="G786" s="58">
        <v>4000000000</v>
      </c>
      <c r="H786" s="58">
        <v>3816956179</v>
      </c>
      <c r="I786" s="58">
        <f>G786-H786</f>
        <v>183043821</v>
      </c>
      <c r="J786" s="39">
        <f>$B$786+K786+1</f>
        <v>38099</v>
      </c>
      <c r="K786">
        <v>91</v>
      </c>
      <c r="O786" s="47">
        <v>95.424000000000007</v>
      </c>
      <c r="P786" s="47">
        <v>18.355</v>
      </c>
      <c r="Q786" s="47">
        <v>19.234000000000002</v>
      </c>
    </row>
    <row r="787" spans="1:17">
      <c r="B787" s="39"/>
      <c r="D787" s="28">
        <v>6000000000</v>
      </c>
      <c r="E787" s="28">
        <v>19790500000</v>
      </c>
      <c r="F787" s="58">
        <f>E787-D787</f>
        <v>13790500000</v>
      </c>
      <c r="G787" s="58">
        <v>6000000000</v>
      </c>
      <c r="H787" s="58">
        <v>5440373718</v>
      </c>
      <c r="I787" s="58">
        <f>G787-H787</f>
        <v>559626282</v>
      </c>
      <c r="J787" s="39">
        <f>$B$786+K787+1</f>
        <v>38190</v>
      </c>
      <c r="K787">
        <v>182</v>
      </c>
      <c r="O787" s="47">
        <v>90.673000000000002</v>
      </c>
      <c r="P787" s="47">
        <v>18.704999999999998</v>
      </c>
      <c r="Q787" s="47">
        <v>20.629000000000001</v>
      </c>
    </row>
    <row r="788" spans="1:17">
      <c r="B788" s="39"/>
      <c r="D788" s="28">
        <v>11000000000</v>
      </c>
      <c r="E788" s="28">
        <v>18841000000</v>
      </c>
      <c r="F788" s="58">
        <f>E788-D788</f>
        <v>7841000000</v>
      </c>
      <c r="G788" s="58">
        <v>11000000000</v>
      </c>
      <c r="H788" s="58">
        <v>9531420935</v>
      </c>
      <c r="I788" s="58">
        <f>G788-H788</f>
        <v>1468579065</v>
      </c>
      <c r="J788" s="39">
        <f>$B$786+K788+1</f>
        <v>38281</v>
      </c>
      <c r="K788">
        <v>273</v>
      </c>
      <c r="O788" s="47">
        <v>86.649000000000001</v>
      </c>
      <c r="P788" s="47">
        <v>17.850000000000001</v>
      </c>
      <c r="Q788" s="47">
        <v>20.600999999999999</v>
      </c>
    </row>
    <row r="789" spans="1:17">
      <c r="B789" s="39"/>
      <c r="D789" s="28">
        <v>14000000000</v>
      </c>
      <c r="E789" s="28">
        <v>33962300000</v>
      </c>
      <c r="F789" s="58">
        <f>E789-D789</f>
        <v>19962300000</v>
      </c>
      <c r="G789" s="58">
        <v>14000000000</v>
      </c>
      <c r="H789" s="58">
        <v>11647701679</v>
      </c>
      <c r="I789" s="58">
        <f>G789-H789</f>
        <v>2352298321</v>
      </c>
      <c r="J789" s="39">
        <f>$B$786+K789+1</f>
        <v>38372</v>
      </c>
      <c r="K789">
        <v>364</v>
      </c>
      <c r="O789" s="47">
        <v>83.197999999999993</v>
      </c>
      <c r="P789" s="47">
        <v>16.847999999999999</v>
      </c>
      <c r="Q789" s="47">
        <v>20.251000000000001</v>
      </c>
    </row>
    <row r="790" spans="1:17">
      <c r="B790" s="39"/>
    </row>
    <row r="791" spans="1:17">
      <c r="B791" s="39"/>
      <c r="D791" s="28">
        <f>SUM(D781:D789)</f>
        <v>100000000000</v>
      </c>
      <c r="E791" s="28">
        <f>SUM(E781:E789)</f>
        <v>176222300000</v>
      </c>
      <c r="F791" s="98">
        <f>SUM(F781:F789)</f>
        <v>76222300000</v>
      </c>
      <c r="G791" s="98">
        <f>SUM(G781:G789)</f>
        <v>100000000000</v>
      </c>
      <c r="H791" s="98">
        <f>SUM(H781:H789)</f>
        <v>85981803627</v>
      </c>
      <c r="I791" s="93" t="s">
        <v>47</v>
      </c>
      <c r="L791" s="12" t="s">
        <v>47</v>
      </c>
      <c r="O791" s="33">
        <f t="shared" ref="O791:Q794" si="90">AVERAGE(O781,O786)</f>
        <v>95.242999999999995</v>
      </c>
      <c r="P791" s="33">
        <f t="shared" si="90"/>
        <v>19.081499999999998</v>
      </c>
      <c r="Q791" s="33">
        <f t="shared" si="90"/>
        <v>20.034500000000001</v>
      </c>
    </row>
    <row r="792" spans="1:17">
      <c r="B792" s="39"/>
      <c r="I792" s="93" t="s">
        <v>48</v>
      </c>
      <c r="L792" s="12" t="s">
        <v>48</v>
      </c>
      <c r="O792" s="33">
        <f t="shared" si="90"/>
        <v>90.069000000000003</v>
      </c>
      <c r="P792" s="33">
        <f t="shared" si="90"/>
        <v>19.917000000000002</v>
      </c>
      <c r="Q792" s="33">
        <f t="shared" si="90"/>
        <v>22.122500000000002</v>
      </c>
    </row>
    <row r="793" spans="1:17">
      <c r="B793" s="39"/>
      <c r="I793" s="93" t="s">
        <v>49</v>
      </c>
      <c r="L793" s="12" t="s">
        <v>49</v>
      </c>
      <c r="O793" s="33">
        <f t="shared" si="90"/>
        <v>86.073499999999996</v>
      </c>
      <c r="P793" s="33">
        <f t="shared" si="90"/>
        <v>18.62</v>
      </c>
      <c r="Q793" s="33">
        <f t="shared" si="90"/>
        <v>21.639499999999998</v>
      </c>
    </row>
    <row r="794" spans="1:17">
      <c r="B794" s="39"/>
      <c r="I794" s="93" t="s">
        <v>50</v>
      </c>
      <c r="L794" s="12" t="s">
        <v>50</v>
      </c>
      <c r="O794" s="33">
        <f t="shared" si="90"/>
        <v>82.391999999999996</v>
      </c>
      <c r="P794" s="33">
        <f t="shared" si="90"/>
        <v>17.656500000000001</v>
      </c>
      <c r="Q794" s="33">
        <f t="shared" si="90"/>
        <v>21.441500000000001</v>
      </c>
    </row>
    <row r="795" spans="1:17">
      <c r="B795" s="39"/>
    </row>
    <row r="796" spans="1:17">
      <c r="A796">
        <v>578</v>
      </c>
      <c r="B796" s="39">
        <v>38021</v>
      </c>
      <c r="D796" s="28">
        <v>3000000000</v>
      </c>
      <c r="E796" s="28">
        <v>11539600000</v>
      </c>
      <c r="F796" s="58">
        <f>E796-D796</f>
        <v>8539600000</v>
      </c>
      <c r="G796" s="58">
        <v>3000000000</v>
      </c>
      <c r="H796" s="58">
        <v>2886100445</v>
      </c>
      <c r="I796" s="58">
        <f>G796-H796</f>
        <v>113899555</v>
      </c>
      <c r="J796" s="39">
        <f>$B$796+K796+1</f>
        <v>38113</v>
      </c>
      <c r="K796">
        <v>91</v>
      </c>
      <c r="O796" s="47">
        <v>96.203000000000003</v>
      </c>
      <c r="P796" s="47">
        <v>15.228</v>
      </c>
      <c r="Q796" s="47">
        <v>15.831</v>
      </c>
    </row>
    <row r="797" spans="1:17">
      <c r="B797" s="39"/>
      <c r="D797" s="28">
        <v>5000000000</v>
      </c>
      <c r="E797" s="28">
        <v>12895900000</v>
      </c>
      <c r="F797" s="58">
        <f>E797-D797</f>
        <v>7895900000</v>
      </c>
      <c r="G797" s="58">
        <v>5000000000</v>
      </c>
      <c r="H797" s="58">
        <v>4586714050</v>
      </c>
      <c r="I797" s="58">
        <f>G797-H797</f>
        <v>413285950</v>
      </c>
      <c r="J797" s="39">
        <f>$B$796+K797+1</f>
        <v>38204</v>
      </c>
      <c r="K797">
        <v>182</v>
      </c>
      <c r="O797" s="47">
        <v>91.733999999999995</v>
      </c>
      <c r="P797" s="47">
        <v>16.577000000000002</v>
      </c>
      <c r="Q797" s="47">
        <v>18.071000000000002</v>
      </c>
    </row>
    <row r="798" spans="1:17">
      <c r="B798" s="39"/>
      <c r="D798" s="28">
        <v>12000000000</v>
      </c>
      <c r="E798" s="28">
        <v>27371400000</v>
      </c>
      <c r="F798" s="58">
        <f>E798-D798</f>
        <v>15371400000</v>
      </c>
      <c r="G798" s="58">
        <v>12000000000</v>
      </c>
      <c r="H798" s="58">
        <v>10546628194</v>
      </c>
      <c r="I798" s="58">
        <f>G798-H798</f>
        <v>1453371806</v>
      </c>
      <c r="J798" s="39">
        <f>$B$796+K798+1</f>
        <v>38295</v>
      </c>
      <c r="K798">
        <v>273</v>
      </c>
      <c r="O798" s="47">
        <v>87.888999999999996</v>
      </c>
      <c r="P798" s="47">
        <v>16.193000000000001</v>
      </c>
      <c r="Q798" s="47">
        <v>18.423999999999999</v>
      </c>
    </row>
    <row r="799" spans="1:17">
      <c r="B799" s="39"/>
      <c r="D799" s="28">
        <v>15000000000</v>
      </c>
      <c r="E799" s="28">
        <v>45151800000</v>
      </c>
      <c r="F799" s="58">
        <f>E799-D799</f>
        <v>30151800000</v>
      </c>
      <c r="G799" s="58">
        <v>15000000000</v>
      </c>
      <c r="H799" s="58">
        <v>12695458078</v>
      </c>
      <c r="I799" s="58">
        <f>G799-H799</f>
        <v>2304541922</v>
      </c>
      <c r="J799" s="39">
        <f>$B$796+K799+1</f>
        <v>38386</v>
      </c>
      <c r="K799">
        <v>364</v>
      </c>
      <c r="O799" s="47">
        <v>84.635999999999996</v>
      </c>
      <c r="P799" s="47">
        <v>15.406000000000001</v>
      </c>
      <c r="Q799" s="47">
        <v>18.202999999999999</v>
      </c>
    </row>
    <row r="800" spans="1:17" ht="15" customHeight="1">
      <c r="B800" s="39"/>
    </row>
    <row r="801" spans="1:17">
      <c r="A801">
        <v>579</v>
      </c>
      <c r="B801" s="39">
        <v>38035</v>
      </c>
      <c r="D801" s="28">
        <v>3000000000</v>
      </c>
      <c r="E801" s="28">
        <v>11264300000</v>
      </c>
      <c r="F801" s="58">
        <f>E801-D801</f>
        <v>8264300000</v>
      </c>
      <c r="G801" s="58">
        <v>3000000000</v>
      </c>
      <c r="H801" s="58">
        <v>2906164141</v>
      </c>
      <c r="I801" s="58">
        <f>G801-H801</f>
        <v>93835859</v>
      </c>
      <c r="J801" s="39">
        <f>$B$801+K801+1</f>
        <v>38127</v>
      </c>
      <c r="K801">
        <v>91</v>
      </c>
      <c r="O801" s="47">
        <v>96.872</v>
      </c>
      <c r="P801" s="47">
        <v>12.545999999999999</v>
      </c>
      <c r="Q801" s="47">
        <v>12.951000000000001</v>
      </c>
    </row>
    <row r="802" spans="1:17">
      <c r="B802" s="39"/>
      <c r="D802" s="28">
        <v>4000000000</v>
      </c>
      <c r="E802" s="28">
        <v>12814900000</v>
      </c>
      <c r="F802" s="58">
        <f>E802-D802</f>
        <v>8814900000</v>
      </c>
      <c r="G802" s="58">
        <v>4000000000</v>
      </c>
      <c r="H802" s="58">
        <v>3722009175</v>
      </c>
      <c r="I802" s="58">
        <f>G802-H802</f>
        <v>277990825</v>
      </c>
      <c r="J802" s="39">
        <f>$B$801+K802+1</f>
        <v>38218</v>
      </c>
      <c r="K802">
        <v>182</v>
      </c>
      <c r="O802" s="47">
        <v>93.05</v>
      </c>
      <c r="P802" s="47">
        <v>13.938000000000001</v>
      </c>
      <c r="Q802" s="47">
        <v>14.978999999999999</v>
      </c>
    </row>
    <row r="803" spans="1:17" ht="15" customHeight="1">
      <c r="B803" s="39"/>
      <c r="D803" s="28">
        <v>12000000000</v>
      </c>
      <c r="E803" s="28">
        <v>42178600000</v>
      </c>
      <c r="F803" s="58">
        <f>E803-D803</f>
        <v>30178600000</v>
      </c>
      <c r="G803" s="58">
        <v>12000000000</v>
      </c>
      <c r="H803" s="58">
        <v>10767828908</v>
      </c>
      <c r="I803" s="58">
        <f>G803-H803</f>
        <v>1232171092</v>
      </c>
      <c r="J803" s="39">
        <f>$B$801+K803+1</f>
        <v>38309</v>
      </c>
      <c r="K803">
        <v>273</v>
      </c>
      <c r="O803" s="47">
        <v>89.731999999999999</v>
      </c>
      <c r="P803" s="47">
        <v>13.728</v>
      </c>
      <c r="Q803" s="47">
        <v>15.298999999999999</v>
      </c>
    </row>
    <row r="804" spans="1:17">
      <c r="B804" s="39"/>
      <c r="D804" s="28">
        <v>16000000000</v>
      </c>
      <c r="E804" s="28">
        <v>54376300000</v>
      </c>
      <c r="F804" s="58">
        <f>E804-D804</f>
        <v>38376300000</v>
      </c>
      <c r="G804" s="58">
        <v>15999900000</v>
      </c>
      <c r="H804" s="58">
        <v>13813980523</v>
      </c>
      <c r="I804" s="58">
        <f>G804-H804</f>
        <v>2185919477</v>
      </c>
      <c r="J804" s="39">
        <f>$B$801+K804+1</f>
        <v>38400</v>
      </c>
      <c r="K804">
        <v>364</v>
      </c>
      <c r="O804" s="47">
        <v>86.337999999999994</v>
      </c>
      <c r="P804" s="47">
        <v>13.7</v>
      </c>
      <c r="Q804" s="47">
        <v>15.867000000000001</v>
      </c>
    </row>
    <row r="805" spans="1:17" ht="15" customHeight="1">
      <c r="B805" s="39"/>
    </row>
    <row r="806" spans="1:17">
      <c r="B806" s="39"/>
      <c r="I806" s="93" t="s">
        <v>47</v>
      </c>
      <c r="L806" s="12" t="s">
        <v>47</v>
      </c>
      <c r="O806" s="33">
        <f t="shared" ref="O806:Q809" si="91">AVERAGE(O796,O801)</f>
        <v>96.537499999999994</v>
      </c>
      <c r="P806" s="33">
        <f t="shared" si="91"/>
        <v>13.887</v>
      </c>
      <c r="Q806" s="33">
        <f t="shared" si="91"/>
        <v>14.391</v>
      </c>
    </row>
    <row r="807" spans="1:17">
      <c r="B807" s="39"/>
      <c r="I807" s="93" t="s">
        <v>48</v>
      </c>
      <c r="L807" s="12" t="s">
        <v>48</v>
      </c>
      <c r="O807" s="33">
        <f t="shared" si="91"/>
        <v>92.391999999999996</v>
      </c>
      <c r="P807" s="33">
        <f t="shared" si="91"/>
        <v>15.2575</v>
      </c>
      <c r="Q807" s="33">
        <f t="shared" si="91"/>
        <v>16.524999999999999</v>
      </c>
    </row>
    <row r="808" spans="1:17">
      <c r="B808" s="39"/>
      <c r="I808" s="93" t="s">
        <v>49</v>
      </c>
      <c r="L808" s="12" t="s">
        <v>49</v>
      </c>
      <c r="O808" s="33">
        <f t="shared" si="91"/>
        <v>88.81049999999999</v>
      </c>
      <c r="P808" s="33">
        <f t="shared" si="91"/>
        <v>14.9605</v>
      </c>
      <c r="Q808" s="33">
        <f t="shared" si="91"/>
        <v>16.861499999999999</v>
      </c>
    </row>
    <row r="809" spans="1:17">
      <c r="B809" s="39"/>
      <c r="I809" s="93" t="s">
        <v>50</v>
      </c>
      <c r="L809" s="12" t="s">
        <v>50</v>
      </c>
      <c r="O809" s="33">
        <f t="shared" si="91"/>
        <v>85.486999999999995</v>
      </c>
      <c r="P809" s="33">
        <f t="shared" si="91"/>
        <v>14.553000000000001</v>
      </c>
      <c r="Q809" s="33">
        <f t="shared" si="91"/>
        <v>17.035</v>
      </c>
    </row>
    <row r="810" spans="1:17" ht="15" customHeight="1">
      <c r="B810" s="39"/>
    </row>
    <row r="811" spans="1:17">
      <c r="A811">
        <v>580</v>
      </c>
      <c r="B811" s="39">
        <v>38049</v>
      </c>
      <c r="D811" s="28">
        <v>3000000000</v>
      </c>
      <c r="E811" s="28">
        <v>7805200000</v>
      </c>
      <c r="F811" s="58">
        <f>E811-D811</f>
        <v>4805200000</v>
      </c>
      <c r="G811" s="58">
        <v>3000000000</v>
      </c>
      <c r="H811" s="58">
        <v>2925573590</v>
      </c>
      <c r="I811" s="58">
        <f>G811-H811</f>
        <v>74426410</v>
      </c>
      <c r="J811" s="39">
        <f>$B$811+K811+1</f>
        <v>38141</v>
      </c>
      <c r="K811">
        <v>91</v>
      </c>
      <c r="O811" s="47">
        <v>97.519000000000005</v>
      </c>
      <c r="P811" s="47">
        <v>9.9510000000000005</v>
      </c>
      <c r="Q811" s="47">
        <v>10.204000000000001</v>
      </c>
    </row>
    <row r="812" spans="1:17">
      <c r="B812" s="39"/>
      <c r="D812" s="28">
        <v>3000000000</v>
      </c>
      <c r="E812" s="28">
        <v>12054900000</v>
      </c>
      <c r="F812" s="58">
        <f>E812-D812</f>
        <v>9054900000</v>
      </c>
      <c r="G812" s="58">
        <v>3000000000</v>
      </c>
      <c r="H812" s="58">
        <v>2829788740</v>
      </c>
      <c r="I812" s="58">
        <f>G812-H812</f>
        <v>170211260</v>
      </c>
      <c r="J812" s="39">
        <f>$B$811+K812+1</f>
        <v>38232</v>
      </c>
      <c r="K812">
        <v>182</v>
      </c>
      <c r="O812" s="47">
        <v>94.325999999999993</v>
      </c>
      <c r="P812" s="47">
        <v>11.379</v>
      </c>
      <c r="Q812" s="47">
        <v>12.064</v>
      </c>
    </row>
    <row r="813" spans="1:17">
      <c r="B813" s="39"/>
      <c r="D813" s="28">
        <v>13000000000</v>
      </c>
      <c r="E813" s="28">
        <v>35149600000</v>
      </c>
      <c r="F813" s="58">
        <f>E813-D813</f>
        <v>22149600000</v>
      </c>
      <c r="G813" s="58">
        <v>13000000000</v>
      </c>
      <c r="H813" s="58">
        <v>11996583503</v>
      </c>
      <c r="I813" s="58">
        <f>G813-H813</f>
        <v>1003416497</v>
      </c>
      <c r="J813" s="39">
        <f>$B$811+K813+1</f>
        <v>38323</v>
      </c>
      <c r="K813">
        <v>273</v>
      </c>
      <c r="O813" s="47">
        <v>92.281000000000006</v>
      </c>
      <c r="P813" s="47">
        <v>10.32</v>
      </c>
      <c r="Q813" s="47">
        <v>11.183999999999999</v>
      </c>
    </row>
    <row r="814" spans="1:17">
      <c r="B814" s="39"/>
      <c r="D814" s="28">
        <v>16000000000</v>
      </c>
      <c r="E814" s="28">
        <v>45396800000</v>
      </c>
      <c r="F814" s="58">
        <f>E814-D814</f>
        <v>29396800000</v>
      </c>
      <c r="G814" s="58">
        <v>16000000000</v>
      </c>
      <c r="H814" s="58">
        <v>14358084766</v>
      </c>
      <c r="I814" s="58">
        <f>G814-H814</f>
        <v>1641915234</v>
      </c>
      <c r="J814" s="39">
        <f>$B$811+K814+1</f>
        <v>38414</v>
      </c>
      <c r="K814">
        <v>364</v>
      </c>
      <c r="O814" s="47">
        <v>89.738</v>
      </c>
      <c r="P814" s="47">
        <v>10.29</v>
      </c>
      <c r="Q814" s="47">
        <v>11.467000000000001</v>
      </c>
    </row>
    <row r="815" spans="1:17">
      <c r="B815" s="39"/>
      <c r="J815" s="39"/>
    </row>
    <row r="816" spans="1:17">
      <c r="A816">
        <v>581</v>
      </c>
      <c r="B816" s="39">
        <v>38063</v>
      </c>
      <c r="D816" s="28">
        <v>3000000000</v>
      </c>
      <c r="E816" s="28">
        <v>10951300000</v>
      </c>
      <c r="F816" s="58">
        <f>E816-D816</f>
        <v>7951300000</v>
      </c>
      <c r="G816" s="58">
        <v>3000000000</v>
      </c>
      <c r="H816" s="58">
        <v>2944258466</v>
      </c>
      <c r="I816" s="58">
        <f>G816-H816</f>
        <v>55741534</v>
      </c>
      <c r="J816" s="39">
        <f>$B$816+K816+1</f>
        <v>38155</v>
      </c>
      <c r="K816">
        <v>91</v>
      </c>
      <c r="O816" s="47">
        <v>98.141999999999996</v>
      </c>
      <c r="P816" s="47">
        <v>7.4530000000000003</v>
      </c>
      <c r="Q816" s="47">
        <v>7.5940000000000003</v>
      </c>
    </row>
    <row r="817" spans="1:17">
      <c r="B817" s="39"/>
      <c r="D817" s="28">
        <v>3000000000</v>
      </c>
      <c r="E817" s="28">
        <v>15260800000</v>
      </c>
      <c r="F817" s="58">
        <f>E817-D817</f>
        <v>12260800000</v>
      </c>
      <c r="G817" s="58">
        <v>3000000000</v>
      </c>
      <c r="H817" s="58">
        <v>2867987120</v>
      </c>
      <c r="I817" s="58">
        <f>G817-H817</f>
        <v>132012880</v>
      </c>
      <c r="J817" s="39">
        <f>$B$816+K817+1</f>
        <v>38246</v>
      </c>
      <c r="K817">
        <v>182</v>
      </c>
      <c r="O817" s="47">
        <v>95.6</v>
      </c>
      <c r="P817" s="47">
        <v>8.8249999999999993</v>
      </c>
      <c r="Q817" s="47">
        <v>9.23</v>
      </c>
    </row>
    <row r="818" spans="1:17">
      <c r="B818" s="39"/>
      <c r="D818" s="28">
        <v>13000000000</v>
      </c>
      <c r="E818" s="28">
        <v>31026700000</v>
      </c>
      <c r="F818" s="58">
        <f>E818-D818</f>
        <v>18026700000</v>
      </c>
      <c r="G818" s="58">
        <v>13000000000</v>
      </c>
      <c r="H818" s="58">
        <v>12109191411</v>
      </c>
      <c r="I818" s="58">
        <f>G818-H818</f>
        <v>890808589</v>
      </c>
      <c r="J818" s="39">
        <f>$B$816+K818+1</f>
        <v>38337</v>
      </c>
      <c r="K818">
        <v>273</v>
      </c>
      <c r="O818" s="47">
        <v>93.147999999999996</v>
      </c>
      <c r="P818" s="47">
        <v>9.1620000000000008</v>
      </c>
      <c r="Q818" s="47">
        <v>9.8350000000000009</v>
      </c>
    </row>
    <row r="819" spans="1:17">
      <c r="B819" s="39"/>
      <c r="D819" s="28">
        <v>16000000000</v>
      </c>
      <c r="E819" s="28">
        <v>31950200000</v>
      </c>
      <c r="F819" s="58">
        <f>E819-D819</f>
        <v>15950200000</v>
      </c>
      <c r="G819" s="58">
        <v>16000000000</v>
      </c>
      <c r="H819" s="58">
        <v>14518055563</v>
      </c>
      <c r="I819" s="58">
        <f>G819-H819</f>
        <v>1481944437</v>
      </c>
      <c r="J819" s="39">
        <f>$B$816+K819+1</f>
        <v>38428</v>
      </c>
      <c r="K819">
        <v>364</v>
      </c>
      <c r="O819" s="47">
        <v>90.738</v>
      </c>
      <c r="P819" s="47">
        <v>9.2880000000000003</v>
      </c>
      <c r="Q819" s="47">
        <v>10.234999999999999</v>
      </c>
    </row>
    <row r="820" spans="1:17">
      <c r="B820" s="39"/>
      <c r="J820" s="39"/>
      <c r="O820" s="47"/>
      <c r="P820" s="47"/>
      <c r="Q820" s="47"/>
    </row>
    <row r="821" spans="1:17">
      <c r="A821">
        <v>582</v>
      </c>
      <c r="B821" s="39">
        <v>38077</v>
      </c>
      <c r="D821" s="28">
        <v>4000000000</v>
      </c>
      <c r="E821" s="28">
        <v>12595800000</v>
      </c>
      <c r="F821" s="58">
        <f>E821-D821</f>
        <v>8595800000</v>
      </c>
      <c r="G821" s="58">
        <v>4000000000</v>
      </c>
      <c r="H821" s="58">
        <v>3943904446</v>
      </c>
      <c r="I821" s="58">
        <f>G821-H821</f>
        <v>56095554</v>
      </c>
      <c r="J821" s="39">
        <f>$B$821+K821+1</f>
        <v>38169</v>
      </c>
      <c r="K821">
        <v>91</v>
      </c>
      <c r="O821" s="47">
        <f>H821/G821*100</f>
        <v>98.597611149999992</v>
      </c>
      <c r="P821" s="47">
        <f>(100-O821)/100*(365/91)*100</f>
        <v>5.6249662664835496</v>
      </c>
      <c r="Q821" s="47">
        <f>((100-O821)/O821*(365/91))*100</f>
        <v>5.704972159950298</v>
      </c>
    </row>
    <row r="822" spans="1:17">
      <c r="B822" s="39"/>
      <c r="D822" s="28">
        <v>4000000000</v>
      </c>
      <c r="E822" s="28">
        <v>17738400000</v>
      </c>
      <c r="F822" s="58">
        <f>E822-D822</f>
        <v>13738400000</v>
      </c>
      <c r="G822" s="58">
        <v>4000000000</v>
      </c>
      <c r="H822" s="58">
        <v>3860147778</v>
      </c>
      <c r="I822" s="58">
        <f>G822-H822</f>
        <v>139852222</v>
      </c>
      <c r="J822" s="39">
        <f>$B$821+K822+1</f>
        <v>38260</v>
      </c>
      <c r="K822">
        <v>182</v>
      </c>
      <c r="O822" s="47">
        <f>H822/G822*100</f>
        <v>96.503694449999998</v>
      </c>
      <c r="P822" s="47">
        <f>(100-O822)/100*(365/182)*100</f>
        <v>7.0118215700549502</v>
      </c>
      <c r="Q822" s="47">
        <f>((100-O822)/O822*(365/182))*100</f>
        <v>7.2658581725986435</v>
      </c>
    </row>
    <row r="823" spans="1:17">
      <c r="B823" s="39"/>
      <c r="D823" s="28">
        <v>15000000000</v>
      </c>
      <c r="E823" s="28">
        <v>33420700000</v>
      </c>
      <c r="F823" s="58">
        <f>E823-D823</f>
        <v>18420700000</v>
      </c>
      <c r="G823" s="58">
        <v>15000000000</v>
      </c>
      <c r="H823" s="58">
        <v>14108256485</v>
      </c>
      <c r="I823" s="58">
        <f>G823-H823</f>
        <v>891743515</v>
      </c>
      <c r="J823" s="39">
        <f>$B$821+K823+1</f>
        <v>38351</v>
      </c>
      <c r="K823">
        <v>273</v>
      </c>
      <c r="O823" s="47">
        <f>H823/G823*100</f>
        <v>94.055043233333336</v>
      </c>
      <c r="P823" s="47">
        <f>(100-O823)/100*(365/273)*100</f>
        <v>7.9483854206349163</v>
      </c>
      <c r="Q823" s="47">
        <f>((100-O823)/O823*(365/273))*100</f>
        <v>8.4507806784123503</v>
      </c>
    </row>
    <row r="824" spans="1:17">
      <c r="B824" s="39"/>
      <c r="D824" s="28">
        <v>22000000000</v>
      </c>
      <c r="E824" s="28">
        <v>43897300000</v>
      </c>
      <c r="F824" s="58">
        <f>E824-D824</f>
        <v>21897300000</v>
      </c>
      <c r="G824" s="58">
        <v>22000000000</v>
      </c>
      <c r="H824" s="58">
        <v>20141848126</v>
      </c>
      <c r="I824" s="58">
        <f>G824-H824</f>
        <v>1858151874</v>
      </c>
      <c r="J824" s="39">
        <f>$B$821+K824+1</f>
        <v>38442</v>
      </c>
      <c r="K824">
        <v>364</v>
      </c>
      <c r="O824" s="47">
        <f>H824/G824*100</f>
        <v>91.553855118181815</v>
      </c>
      <c r="P824" s="47">
        <f>(100-O824)/100*(365/364)*100</f>
        <v>8.4693485765484553</v>
      </c>
      <c r="Q824" s="47">
        <f>((100-O824)/O824*(365/364))*100</f>
        <v>9.2506738963813611</v>
      </c>
    </row>
    <row r="825" spans="1:17" ht="15" customHeight="1">
      <c r="B825" s="39"/>
    </row>
    <row r="826" spans="1:17">
      <c r="B826" s="39"/>
      <c r="I826" s="93" t="s">
        <v>47</v>
      </c>
      <c r="L826" s="12" t="s">
        <v>47</v>
      </c>
      <c r="O826" s="33">
        <f>AVERAGE(O811,O816,O821)</f>
        <v>98.08620371666666</v>
      </c>
      <c r="P826" s="33">
        <f>AVERAGE(P811,P816,P821)</f>
        <v>7.6763220888278498</v>
      </c>
      <c r="Q826" s="33">
        <f>AVERAGE(Q811,Q816,Q821)</f>
        <v>7.8343240533167666</v>
      </c>
    </row>
    <row r="827" spans="1:17">
      <c r="B827" s="39"/>
      <c r="I827" s="93" t="s">
        <v>48</v>
      </c>
      <c r="L827" s="12" t="s">
        <v>48</v>
      </c>
      <c r="O827" s="33">
        <f t="shared" ref="O827:P829" si="92">AVERAGE(O812,O817,O822)</f>
        <v>95.476564816666667</v>
      </c>
      <c r="P827" s="33">
        <f t="shared" si="92"/>
        <v>9.0719405233516497</v>
      </c>
      <c r="Q827" s="33">
        <f>AVERAGE(Q817,Q822)</f>
        <v>8.2479290862993224</v>
      </c>
    </row>
    <row r="828" spans="1:17">
      <c r="B828" s="39"/>
      <c r="I828" s="93" t="s">
        <v>49</v>
      </c>
      <c r="L828" s="12" t="s">
        <v>49</v>
      </c>
      <c r="O828" s="33">
        <f t="shared" si="92"/>
        <v>93.161347744444456</v>
      </c>
      <c r="P828" s="33">
        <f t="shared" si="92"/>
        <v>9.1434618068783049</v>
      </c>
      <c r="Q828" s="33">
        <f>AVERAGE(Q818,Q823)</f>
        <v>9.1428903392061756</v>
      </c>
    </row>
    <row r="829" spans="1:17">
      <c r="B829" s="39"/>
      <c r="I829" s="93" t="s">
        <v>50</v>
      </c>
      <c r="L829" s="12" t="s">
        <v>50</v>
      </c>
      <c r="O829" s="33">
        <f t="shared" si="92"/>
        <v>90.676618372727262</v>
      </c>
      <c r="P829" s="33">
        <f t="shared" si="92"/>
        <v>9.3491161921828176</v>
      </c>
      <c r="Q829" s="33">
        <f>AVERAGE(Q819,Q824)</f>
        <v>9.7428369481906802</v>
      </c>
    </row>
    <row r="830" spans="1:17">
      <c r="B830" s="39"/>
    </row>
    <row r="831" spans="1:17">
      <c r="A831">
        <v>583</v>
      </c>
      <c r="B831" s="39">
        <v>38091</v>
      </c>
      <c r="D831" s="28">
        <v>3000000000</v>
      </c>
      <c r="E831" s="28">
        <v>7499300000</v>
      </c>
      <c r="F831" s="58">
        <f>E831-D831</f>
        <v>4499300000</v>
      </c>
      <c r="G831" s="58">
        <v>3000000000</v>
      </c>
      <c r="H831" s="58">
        <v>2960018994</v>
      </c>
      <c r="I831" s="58">
        <f>G831-H831</f>
        <v>39981006</v>
      </c>
      <c r="J831" s="39">
        <f>$B$831+K831+1</f>
        <v>38183</v>
      </c>
      <c r="K831">
        <v>91</v>
      </c>
      <c r="O831" s="47">
        <f>H831/G831*100</f>
        <v>98.667299799999995</v>
      </c>
      <c r="P831" s="47">
        <f>(100-O831)/100*(365/91)*100</f>
        <v>5.3454458571428765</v>
      </c>
      <c r="Q831" s="47">
        <f>((100-O831)/O831*(365/91))*100</f>
        <v>5.4176468475150035</v>
      </c>
    </row>
    <row r="832" spans="1:17" ht="15" customHeight="1">
      <c r="B832" s="39"/>
      <c r="D832" s="28">
        <v>3000000000</v>
      </c>
      <c r="E832" s="28">
        <v>9184000000</v>
      </c>
      <c r="F832" s="58">
        <f>E832-D832</f>
        <v>6184000000</v>
      </c>
      <c r="G832" s="58">
        <v>3000000000</v>
      </c>
      <c r="H832" s="58">
        <v>2907752990</v>
      </c>
      <c r="I832" s="58">
        <f>G832-H832</f>
        <v>92247010</v>
      </c>
      <c r="J832" s="39">
        <f>$B$831+K832+1</f>
        <v>38274</v>
      </c>
      <c r="K832">
        <v>182</v>
      </c>
      <c r="O832" s="47">
        <f>H832/G832*100</f>
        <v>96.925099666666668</v>
      </c>
      <c r="P832" s="47">
        <f>(100-O832)/100*(365/182)*100</f>
        <v>6.1666957234432207</v>
      </c>
      <c r="Q832" s="47">
        <f>((100-O832)/O832*(365/182))*100</f>
        <v>6.3623310624915428</v>
      </c>
    </row>
    <row r="833" spans="1:17">
      <c r="B833" s="39"/>
      <c r="D833" s="28">
        <v>16000000000</v>
      </c>
      <c r="E833" s="28">
        <v>17075000000</v>
      </c>
      <c r="F833" s="58">
        <f>E833-D833</f>
        <v>1075000000</v>
      </c>
      <c r="G833" s="58">
        <v>16000000000</v>
      </c>
      <c r="H833" s="58">
        <v>15079248410</v>
      </c>
      <c r="I833" s="58">
        <f>G833-H833</f>
        <v>920751590</v>
      </c>
      <c r="J833" s="39">
        <f>$B$831+K833+1</f>
        <v>38365</v>
      </c>
      <c r="K833">
        <v>273</v>
      </c>
      <c r="O833" s="47">
        <f>H833/G833*100</f>
        <v>94.245302562500001</v>
      </c>
      <c r="P833" s="47">
        <f>(100-O833)/100*(365/273)*100</f>
        <v>7.6940093944597052</v>
      </c>
      <c r="Q833" s="47">
        <f>((100-O833)/O833*(365/273))*100</f>
        <v>8.1638120789705386</v>
      </c>
    </row>
    <row r="834" spans="1:17">
      <c r="B834" s="39"/>
      <c r="D834" s="28">
        <v>23000000000</v>
      </c>
      <c r="E834" s="28">
        <v>32678100000</v>
      </c>
      <c r="F834" s="58">
        <f>E834-D834</f>
        <v>9678100000</v>
      </c>
      <c r="G834" s="58">
        <v>23000000000</v>
      </c>
      <c r="H834" s="58">
        <v>21169414624</v>
      </c>
      <c r="I834" s="58">
        <f>G834-H834</f>
        <v>1830585376</v>
      </c>
      <c r="J834" s="39">
        <f>$B$831+K834+1</f>
        <v>38456</v>
      </c>
      <c r="K834">
        <v>364</v>
      </c>
      <c r="O834" s="47">
        <f>H834/G834*100</f>
        <v>92.040933147826081</v>
      </c>
      <c r="P834" s="47">
        <f>(100-O834)/100*(365/364)*100</f>
        <v>7.9809324204491219</v>
      </c>
      <c r="Q834" s="47">
        <f>((100-O834)/O834*(365/364))*100</f>
        <v>8.6710685642778333</v>
      </c>
    </row>
    <row r="835" spans="1:17">
      <c r="B835" s="39"/>
      <c r="J835" s="39"/>
      <c r="O835" s="47"/>
    </row>
    <row r="836" spans="1:17">
      <c r="A836">
        <v>584</v>
      </c>
      <c r="B836" s="39">
        <v>38105</v>
      </c>
      <c r="D836" s="28">
        <v>4000000000</v>
      </c>
      <c r="E836" s="28">
        <v>11959200000</v>
      </c>
      <c r="F836" s="58">
        <f>E836-D836</f>
        <v>7959200000</v>
      </c>
      <c r="G836" s="58">
        <v>4000000000</v>
      </c>
      <c r="H836" s="58">
        <v>3948158388</v>
      </c>
      <c r="I836" s="58">
        <f>G836-H836</f>
        <v>51841612</v>
      </c>
      <c r="J836" s="39">
        <f>$B$836+K836+1</f>
        <v>38197</v>
      </c>
      <c r="K836">
        <v>91</v>
      </c>
      <c r="O836" s="47">
        <f>H836/G836*100</f>
        <v>98.703959699999999</v>
      </c>
      <c r="P836" s="47">
        <f>(100-O836)/100*(365/91)*100</f>
        <v>5.1984034010989069</v>
      </c>
      <c r="Q836" s="47">
        <f>((100-O836)/O836*(365/91))*100</f>
        <v>5.2666614560336695</v>
      </c>
    </row>
    <row r="837" spans="1:17">
      <c r="B837" s="39"/>
      <c r="D837" s="28">
        <v>4000000000</v>
      </c>
      <c r="E837" s="28">
        <v>7800300000</v>
      </c>
      <c r="F837" s="58">
        <f>E837-D837</f>
        <v>3800300000</v>
      </c>
      <c r="G837" s="58">
        <v>4000000000</v>
      </c>
      <c r="H837" s="58">
        <v>3868192818</v>
      </c>
      <c r="I837" s="58">
        <f>G837-H837</f>
        <v>131807182</v>
      </c>
      <c r="J837" s="39">
        <f>$B$836+K837+1</f>
        <v>38288</v>
      </c>
      <c r="K837">
        <v>182</v>
      </c>
      <c r="O837" s="47">
        <f>H837/G837*100</f>
        <v>96.70482045</v>
      </c>
      <c r="P837" s="47">
        <f>(100-O837)/100*(365/182)*100</f>
        <v>6.6084644821428578</v>
      </c>
      <c r="Q837" s="47">
        <f>((100-O837)/O837*(365/182))*100</f>
        <v>6.8336453667888053</v>
      </c>
    </row>
    <row r="838" spans="1:17">
      <c r="B838" s="39"/>
      <c r="D838" s="28">
        <v>15000000000</v>
      </c>
      <c r="E838" s="28">
        <v>17735900000</v>
      </c>
      <c r="F838" s="58">
        <f>E838-D838</f>
        <v>2735900000</v>
      </c>
      <c r="G838" s="58">
        <v>15000000000</v>
      </c>
      <c r="H838" s="58">
        <v>14038686720</v>
      </c>
      <c r="I838" s="58">
        <f>G838-H838</f>
        <v>961313280</v>
      </c>
      <c r="J838" s="39">
        <f>$B$836+K838+1</f>
        <v>38379</v>
      </c>
      <c r="K838">
        <v>273</v>
      </c>
      <c r="O838" s="47">
        <f>H838/G838*100</f>
        <v>93.591244799999998</v>
      </c>
      <c r="P838" s="47">
        <f>(100-O838)/100*(365/273)*100</f>
        <v>8.5684822271062284</v>
      </c>
      <c r="Q838" s="47">
        <f>((100-O838)/O838*(365/273))*100</f>
        <v>9.1552177187264316</v>
      </c>
    </row>
    <row r="839" spans="1:17">
      <c r="B839" s="39"/>
      <c r="D839" s="28">
        <v>22000000000</v>
      </c>
      <c r="E839" s="28">
        <v>22641500000</v>
      </c>
      <c r="F839" s="58">
        <f>E839-D839</f>
        <v>641500000</v>
      </c>
      <c r="G839" s="58">
        <v>21999900000</v>
      </c>
      <c r="H839" s="58">
        <v>20064700698</v>
      </c>
      <c r="I839" s="58">
        <f>G839-H839</f>
        <v>1935199302</v>
      </c>
      <c r="J839" s="39">
        <f>$B$836+K839+1</f>
        <v>38470</v>
      </c>
      <c r="K839">
        <v>364</v>
      </c>
      <c r="O839" s="47">
        <f>H839/G839*100</f>
        <v>91.203599552725237</v>
      </c>
      <c r="P839" s="47">
        <f>(100-O839)/100*(365/364)*100</f>
        <v>8.8205663825694742</v>
      </c>
      <c r="Q839" s="47">
        <f>((100-O839)/O839*(365/364))*100</f>
        <v>9.6712919510049193</v>
      </c>
    </row>
    <row r="840" spans="1:17" ht="15" customHeight="1">
      <c r="B840" s="39"/>
    </row>
    <row r="841" spans="1:17">
      <c r="B841" s="39"/>
      <c r="I841" s="93" t="s">
        <v>47</v>
      </c>
      <c r="L841" s="12" t="s">
        <v>47</v>
      </c>
      <c r="O841" s="33">
        <f t="shared" ref="O841:Q844" si="93">AVERAGE(O831,O836)</f>
        <v>98.685629750000004</v>
      </c>
      <c r="P841" s="33">
        <f t="shared" si="93"/>
        <v>5.2719246291208917</v>
      </c>
      <c r="Q841" s="33">
        <f t="shared" si="93"/>
        <v>5.3421541517743361</v>
      </c>
    </row>
    <row r="842" spans="1:17">
      <c r="B842" s="39"/>
      <c r="I842" s="93" t="s">
        <v>48</v>
      </c>
      <c r="L842" s="12" t="s">
        <v>48</v>
      </c>
      <c r="O842" s="33">
        <f t="shared" si="93"/>
        <v>96.814960058333327</v>
      </c>
      <c r="P842" s="33">
        <f t="shared" si="93"/>
        <v>6.3875801027930397</v>
      </c>
      <c r="Q842" s="33">
        <f t="shared" si="93"/>
        <v>6.597988214640174</v>
      </c>
    </row>
    <row r="843" spans="1:17">
      <c r="B843" s="39"/>
      <c r="I843" s="93" t="s">
        <v>49</v>
      </c>
      <c r="L843" s="12" t="s">
        <v>49</v>
      </c>
      <c r="O843" s="33">
        <f t="shared" si="93"/>
        <v>93.91827368125</v>
      </c>
      <c r="P843" s="33">
        <f t="shared" si="93"/>
        <v>8.1312458107829677</v>
      </c>
      <c r="Q843" s="33">
        <f t="shared" si="93"/>
        <v>8.6595148988484851</v>
      </c>
    </row>
    <row r="844" spans="1:17">
      <c r="B844" s="39"/>
      <c r="I844" s="93" t="s">
        <v>50</v>
      </c>
      <c r="L844" s="12" t="s">
        <v>50</v>
      </c>
      <c r="O844" s="33">
        <f t="shared" si="93"/>
        <v>91.622266350275652</v>
      </c>
      <c r="P844" s="33">
        <f t="shared" si="93"/>
        <v>8.4007494015092981</v>
      </c>
      <c r="Q844" s="33">
        <f t="shared" si="93"/>
        <v>9.1711802576413763</v>
      </c>
    </row>
    <row r="845" spans="1:17">
      <c r="B845" s="39"/>
    </row>
    <row r="846" spans="1:17">
      <c r="A846">
        <f>+A836+1</f>
        <v>585</v>
      </c>
      <c r="B846" s="39">
        <f>+B836+14</f>
        <v>38119</v>
      </c>
      <c r="D846" s="28">
        <v>4000000000</v>
      </c>
      <c r="E846" s="28">
        <v>4857200000</v>
      </c>
      <c r="F846" s="58">
        <f>E846-D846</f>
        <v>857200000</v>
      </c>
      <c r="G846" s="58">
        <v>4000000000</v>
      </c>
      <c r="H846" s="58">
        <v>3942195675</v>
      </c>
      <c r="I846" s="58">
        <f>G846-H846</f>
        <v>57804325</v>
      </c>
      <c r="J846" s="39">
        <f>$B$846+K846+1</f>
        <v>38211</v>
      </c>
      <c r="K846">
        <v>91</v>
      </c>
      <c r="O846" s="47">
        <f>H846/G846*100</f>
        <v>98.554891874999996</v>
      </c>
      <c r="P846" s="47">
        <f>(100-O846)/100*(365/91)*100</f>
        <v>5.7963128090659515</v>
      </c>
      <c r="Q846" s="47">
        <f>((100-O846)/O846*(365/91))*100</f>
        <v>5.8813040111875745</v>
      </c>
    </row>
    <row r="847" spans="1:17">
      <c r="B847" s="39"/>
      <c r="D847" s="28">
        <v>4000000000</v>
      </c>
      <c r="E847" s="28">
        <v>6664100000</v>
      </c>
      <c r="F847" s="58">
        <f>E847-D847</f>
        <v>2664100000</v>
      </c>
      <c r="G847" s="58">
        <v>4000000000</v>
      </c>
      <c r="H847" s="58">
        <v>3855759954</v>
      </c>
      <c r="I847" s="58">
        <f>G847-H847</f>
        <v>144240046</v>
      </c>
      <c r="J847" s="39">
        <f>$B$846+K847+1</f>
        <v>38302</v>
      </c>
      <c r="K847">
        <v>182</v>
      </c>
      <c r="O847" s="47">
        <f>H847/G847*100</f>
        <v>96.393998850000003</v>
      </c>
      <c r="P847" s="47">
        <f>(100-O847)/100*(365/182)*100</f>
        <v>7.2318154931318626</v>
      </c>
      <c r="Q847" s="47">
        <f>((100-O847)/O847*(365/182))*100</f>
        <v>7.502350332395058</v>
      </c>
    </row>
    <row r="848" spans="1:17">
      <c r="B848" s="39"/>
      <c r="D848" s="28">
        <v>15000000000</v>
      </c>
      <c r="E848" s="28">
        <v>25619500000</v>
      </c>
      <c r="F848" s="58">
        <f>E848-D848</f>
        <v>10619500000</v>
      </c>
      <c r="G848" s="58">
        <v>15000000000</v>
      </c>
      <c r="H848" s="58">
        <v>13999884705</v>
      </c>
      <c r="I848" s="58">
        <f>G848-H848</f>
        <v>1000115295</v>
      </c>
      <c r="J848" s="39">
        <f>$B$846+K848+1</f>
        <v>38393</v>
      </c>
      <c r="K848">
        <v>273</v>
      </c>
      <c r="O848" s="47">
        <f>H848/G848*100</f>
        <v>93.332564699999992</v>
      </c>
      <c r="P848" s="47">
        <f>(100-O848)/100*(365/273)*100</f>
        <v>8.9143365732600834</v>
      </c>
      <c r="Q848" s="47">
        <f>((100-O848)/O848*(365/273))*100</f>
        <v>9.5511535570821877</v>
      </c>
    </row>
    <row r="849" spans="1:17" ht="15" customHeight="1">
      <c r="B849" s="39"/>
      <c r="D849" s="28">
        <v>22000000000</v>
      </c>
      <c r="E849" s="28">
        <v>35022800000</v>
      </c>
      <c r="F849" s="58">
        <f>E849-D849</f>
        <v>13022800000</v>
      </c>
      <c r="G849" s="58">
        <v>22000000000</v>
      </c>
      <c r="H849" s="58">
        <v>19715843633</v>
      </c>
      <c r="I849" s="58">
        <f>G849-H849</f>
        <v>2284156367</v>
      </c>
      <c r="J849" s="39">
        <f>$B$846+K849+1</f>
        <v>38484</v>
      </c>
      <c r="K849">
        <v>364</v>
      </c>
      <c r="O849" s="47">
        <f>H849/G849*100</f>
        <v>89.617471059090917</v>
      </c>
      <c r="P849" s="47">
        <f>(100-O849)/100*(365/364)*100</f>
        <v>10.411052372065427</v>
      </c>
      <c r="Q849" s="47">
        <f>((100-O849)/O849*(365/364))*100</f>
        <v>11.617212859310333</v>
      </c>
    </row>
    <row r="850" spans="1:17">
      <c r="B850" s="39"/>
    </row>
    <row r="851" spans="1:17">
      <c r="A851">
        <v>586</v>
      </c>
      <c r="B851" s="39">
        <f>+B846+14</f>
        <v>38133</v>
      </c>
      <c r="D851" s="28">
        <v>4000000000</v>
      </c>
      <c r="E851" s="28">
        <v>6448400000</v>
      </c>
      <c r="F851" s="58">
        <f>E851-D851</f>
        <v>2448400000</v>
      </c>
      <c r="G851" s="58">
        <v>4000000000</v>
      </c>
      <c r="H851" s="58">
        <v>3940614707</v>
      </c>
      <c r="I851" s="58">
        <f>G851-H851</f>
        <v>59385293</v>
      </c>
      <c r="J851" s="39">
        <f>$B$851+K851+1</f>
        <v>38225</v>
      </c>
      <c r="K851">
        <v>91</v>
      </c>
      <c r="O851" s="47">
        <f>H851/G851*100</f>
        <v>98.515367674999993</v>
      </c>
      <c r="P851" s="47">
        <f>(100-O851)/100*(365/91)*100</f>
        <v>5.9548439409340936</v>
      </c>
      <c r="Q851" s="47">
        <f>((100-O851)/O851*(365/91))*100</f>
        <v>6.0445837857287312</v>
      </c>
    </row>
    <row r="852" spans="1:17" ht="15" customHeight="1">
      <c r="B852" s="39"/>
      <c r="D852" s="28">
        <v>5000000000</v>
      </c>
      <c r="E852" s="28">
        <v>11314100000</v>
      </c>
      <c r="F852" s="58">
        <f>E852-D852</f>
        <v>6314100000</v>
      </c>
      <c r="G852" s="58">
        <v>5000000000</v>
      </c>
      <c r="H852" s="58">
        <v>4815769956</v>
      </c>
      <c r="I852" s="58">
        <f>G852-H852</f>
        <v>184230044</v>
      </c>
      <c r="J852" s="39">
        <f>$B$851+K852+1</f>
        <v>38316</v>
      </c>
      <c r="K852">
        <v>182</v>
      </c>
      <c r="O852" s="47">
        <f>H852/G852*100</f>
        <v>96.315399119999995</v>
      </c>
      <c r="P852" s="47">
        <f>(100-O852)/100*(365/182)*100</f>
        <v>7.3894468197802308</v>
      </c>
      <c r="Q852" s="47">
        <f>((100-O852)/O852*(365/182))*100</f>
        <v>7.6721343495380925</v>
      </c>
    </row>
    <row r="853" spans="1:17">
      <c r="B853" s="39"/>
      <c r="D853" s="28">
        <v>16000000000</v>
      </c>
      <c r="E853" s="28">
        <v>23738800000</v>
      </c>
      <c r="F853" s="58">
        <f>E853-D853</f>
        <v>7738800000</v>
      </c>
      <c r="G853" s="58">
        <v>16000000000</v>
      </c>
      <c r="H853" s="58">
        <v>14901585875</v>
      </c>
      <c r="I853" s="58">
        <f>G853-H853</f>
        <v>1098414125</v>
      </c>
      <c r="J853" s="39">
        <f>$B$851+K853+1</f>
        <v>38407</v>
      </c>
      <c r="K853">
        <v>273</v>
      </c>
      <c r="O853" s="47">
        <f>H853/G853*100</f>
        <v>93.134911718750004</v>
      </c>
      <c r="P853" s="47">
        <f>(100-O853)/100*(365/273)*100</f>
        <v>9.1785978851877221</v>
      </c>
      <c r="Q853" s="47">
        <f>((100-O853)/O853*(365/273))*100</f>
        <v>9.8551635641265971</v>
      </c>
    </row>
    <row r="854" spans="1:17">
      <c r="B854" s="39"/>
      <c r="D854" s="28">
        <v>20000000000</v>
      </c>
      <c r="E854" s="28">
        <v>47143300000</v>
      </c>
      <c r="F854" s="58">
        <f>E854-D854</f>
        <v>27143300000</v>
      </c>
      <c r="G854" s="58">
        <v>19999900000</v>
      </c>
      <c r="H854" s="58">
        <v>17992970051</v>
      </c>
      <c r="I854" s="58">
        <f>G854-H854</f>
        <v>2006929949</v>
      </c>
      <c r="J854" s="39">
        <f>$B$851+K854+1</f>
        <v>38498</v>
      </c>
      <c r="K854">
        <v>364</v>
      </c>
      <c r="O854" s="47">
        <f>H854/G854*100</f>
        <v>89.965300081500416</v>
      </c>
      <c r="P854" s="47">
        <f>(100-O854)/100*(365/364)*100</f>
        <v>10.062267775418539</v>
      </c>
      <c r="Q854" s="47">
        <f>((100-O854)/O854*(365/364))*100</f>
        <v>11.184609806562126</v>
      </c>
    </row>
    <row r="855" spans="1:17" ht="15" customHeight="1">
      <c r="B855" s="39"/>
    </row>
    <row r="856" spans="1:17">
      <c r="B856" s="39"/>
      <c r="I856" s="93" t="s">
        <v>47</v>
      </c>
      <c r="L856" s="12" t="s">
        <v>47</v>
      </c>
      <c r="O856" s="33">
        <f t="shared" ref="O856:Q859" si="94">AVERAGE(O846,O851)</f>
        <v>98.535129775000001</v>
      </c>
      <c r="P856" s="33">
        <f t="shared" si="94"/>
        <v>5.875578375000023</v>
      </c>
      <c r="Q856" s="33">
        <f t="shared" si="94"/>
        <v>5.9629438984581533</v>
      </c>
    </row>
    <row r="857" spans="1:17">
      <c r="B857" s="39"/>
      <c r="I857" s="93" t="s">
        <v>48</v>
      </c>
      <c r="L857" s="12" t="s">
        <v>48</v>
      </c>
      <c r="O857" s="33">
        <f t="shared" si="94"/>
        <v>96.354698984999999</v>
      </c>
      <c r="P857" s="33">
        <f t="shared" si="94"/>
        <v>7.3106311564560471</v>
      </c>
      <c r="Q857" s="33">
        <f t="shared" si="94"/>
        <v>7.5872423409665757</v>
      </c>
    </row>
    <row r="858" spans="1:17">
      <c r="B858" s="39"/>
      <c r="I858" s="93" t="s">
        <v>49</v>
      </c>
      <c r="L858" s="12" t="s">
        <v>49</v>
      </c>
      <c r="O858" s="33">
        <f t="shared" si="94"/>
        <v>93.233738209374991</v>
      </c>
      <c r="P858" s="33">
        <f t="shared" si="94"/>
        <v>9.0464672292239037</v>
      </c>
      <c r="Q858" s="33">
        <f t="shared" si="94"/>
        <v>9.7031585606043933</v>
      </c>
    </row>
    <row r="859" spans="1:17">
      <c r="B859" s="39"/>
      <c r="I859" s="93" t="s">
        <v>50</v>
      </c>
      <c r="L859" s="12" t="s">
        <v>50</v>
      </c>
      <c r="O859" s="33">
        <f t="shared" si="94"/>
        <v>89.79138557029566</v>
      </c>
      <c r="P859" s="33">
        <f t="shared" si="94"/>
        <v>10.236660073741984</v>
      </c>
      <c r="Q859" s="33">
        <f t="shared" si="94"/>
        <v>11.400911332936229</v>
      </c>
    </row>
    <row r="860" spans="1:17">
      <c r="B860" s="39"/>
      <c r="L860" s="12"/>
      <c r="O860" s="33"/>
      <c r="P860" s="33"/>
      <c r="Q860" s="33"/>
    </row>
    <row r="861" spans="1:17">
      <c r="A861">
        <v>587</v>
      </c>
      <c r="B861" s="39">
        <v>38148</v>
      </c>
      <c r="D861" s="28">
        <v>4000000000</v>
      </c>
      <c r="E861" s="28">
        <v>5729200000</v>
      </c>
      <c r="F861" s="58">
        <f>E861-D861</f>
        <v>1729200000</v>
      </c>
      <c r="G861" s="58">
        <v>4000000000</v>
      </c>
      <c r="H861" s="58">
        <v>3938521325</v>
      </c>
      <c r="I861" s="58">
        <f>G861-H861</f>
        <v>61478675</v>
      </c>
      <c r="J861" s="39">
        <f>$B$861+K861+1</f>
        <v>38240</v>
      </c>
      <c r="K861">
        <v>91</v>
      </c>
      <c r="O861" s="47">
        <f>H861/G861*100</f>
        <v>98.463033124999995</v>
      </c>
      <c r="P861" s="47">
        <f>(100-O861)/100*(365/91)*100</f>
        <v>6.1647572458791382</v>
      </c>
      <c r="Q861" s="47">
        <f>((100-O861)/O861*(365/91))*100</f>
        <v>6.2609865349698355</v>
      </c>
    </row>
    <row r="862" spans="1:17">
      <c r="B862" s="39"/>
      <c r="D862" s="28">
        <v>5000000000</v>
      </c>
      <c r="E862" s="28">
        <v>7150600000</v>
      </c>
      <c r="F862" s="58">
        <f>E862-D862</f>
        <v>2150600000</v>
      </c>
      <c r="G862" s="58">
        <v>5000000000</v>
      </c>
      <c r="H862" s="58">
        <v>4807856344</v>
      </c>
      <c r="I862" s="58">
        <f>G862-H862</f>
        <v>192143656</v>
      </c>
      <c r="J862" s="39">
        <f>$B$861+K862+1</f>
        <v>38331</v>
      </c>
      <c r="K862">
        <v>182</v>
      </c>
      <c r="O862" s="47">
        <f>H862/G862*100</f>
        <v>96.157126879999993</v>
      </c>
      <c r="P862" s="47">
        <f>(100-O862)/100*(365/182)*100</f>
        <v>7.7068609274725421</v>
      </c>
      <c r="Q862" s="47">
        <f>((100-O862)/O862*(365/182))*100</f>
        <v>8.0148619010740383</v>
      </c>
    </row>
    <row r="863" spans="1:17">
      <c r="B863" s="39"/>
      <c r="D863" s="28">
        <v>16000000000</v>
      </c>
      <c r="E863" s="28">
        <v>19052700000</v>
      </c>
      <c r="F863" s="58">
        <f>E863-D863</f>
        <v>3052700000</v>
      </c>
      <c r="G863" s="58">
        <v>16000000000</v>
      </c>
      <c r="H863" s="58">
        <v>14822202253</v>
      </c>
      <c r="I863" s="58">
        <f>G863-H863</f>
        <v>1177797747</v>
      </c>
      <c r="J863" s="39">
        <f>$B$861+K863+1</f>
        <v>38422</v>
      </c>
      <c r="K863">
        <v>273</v>
      </c>
      <c r="O863" s="47">
        <f>H863/G863*100</f>
        <v>92.638764081250002</v>
      </c>
      <c r="P863" s="47">
        <f>(100-O863)/100*(365/273)*100</f>
        <v>9.8419454591346121</v>
      </c>
      <c r="Q863" s="47">
        <f>((100-O863)/O863*(365/273))*100</f>
        <v>10.624003414491376</v>
      </c>
    </row>
    <row r="864" spans="1:17">
      <c r="B864" s="39"/>
      <c r="D864" s="28">
        <v>20000000000</v>
      </c>
      <c r="E864" s="28">
        <v>50963500000</v>
      </c>
      <c r="F864" s="58">
        <f>E864-D864</f>
        <v>30963500000</v>
      </c>
      <c r="G864" s="58">
        <v>20000000000</v>
      </c>
      <c r="H864" s="58">
        <v>18027021740</v>
      </c>
      <c r="I864" s="58">
        <f>G864-H864</f>
        <v>1972978260</v>
      </c>
      <c r="J864" s="39">
        <f>$B$861+K864+1</f>
        <v>38513</v>
      </c>
      <c r="K864">
        <v>364</v>
      </c>
      <c r="O864" s="47">
        <f>H864/G864*100</f>
        <v>90.135108700000004</v>
      </c>
      <c r="P864" s="47">
        <f>(100-O864)/100*(365/364)*100</f>
        <v>9.891992649725271</v>
      </c>
      <c r="Q864" s="47">
        <f>((100-O864)/O864*(365/364))*100</f>
        <v>10.974627747606268</v>
      </c>
    </row>
    <row r="865" spans="1:17">
      <c r="B865" s="39"/>
      <c r="J865" s="39"/>
    </row>
    <row r="866" spans="1:17">
      <c r="A866">
        <v>588</v>
      </c>
      <c r="B866" s="39">
        <v>38161</v>
      </c>
      <c r="D866" s="28">
        <v>3000000000</v>
      </c>
      <c r="E866" s="28">
        <v>3996500000</v>
      </c>
      <c r="F866" s="58">
        <f>E866-D866</f>
        <v>996500000</v>
      </c>
      <c r="G866" s="58">
        <v>3000000000</v>
      </c>
      <c r="H866" s="58">
        <v>2952084695</v>
      </c>
      <c r="I866" s="58">
        <f>G866-H866</f>
        <v>47915305</v>
      </c>
      <c r="J866" s="39">
        <f>$B$866+K866+1</f>
        <v>38253</v>
      </c>
      <c r="K866">
        <v>91</v>
      </c>
      <c r="O866" s="47">
        <f>H866/G866*100</f>
        <v>98.402823166666664</v>
      </c>
      <c r="P866" s="38">
        <f>(100-O866)/100*(365/91)*100</f>
        <v>6.4062587271062368</v>
      </c>
      <c r="Q866" s="47">
        <f>((100-O866)/O866*(365/91))*100</f>
        <v>6.510238752251893</v>
      </c>
    </row>
    <row r="867" spans="1:17">
      <c r="B867" s="39"/>
      <c r="D867" s="28">
        <v>4000000000</v>
      </c>
      <c r="E867" s="28">
        <v>7975500000</v>
      </c>
      <c r="F867" s="58">
        <f>E867-D867</f>
        <v>3975500000</v>
      </c>
      <c r="G867" s="58">
        <v>4000000000</v>
      </c>
      <c r="H867" s="58">
        <v>3849388944</v>
      </c>
      <c r="I867" s="58">
        <f>G867-H867</f>
        <v>150611056</v>
      </c>
      <c r="J867" s="39">
        <f>$B$866+K867+1</f>
        <v>38344</v>
      </c>
      <c r="K867">
        <v>182</v>
      </c>
      <c r="O867" s="47">
        <f>H867/G867*100</f>
        <v>96.234723600000009</v>
      </c>
      <c r="P867" s="47">
        <f>(100-O867)/100*(365/182)*100</f>
        <v>7.5512411318681139</v>
      </c>
      <c r="Q867" s="47">
        <f>((100-O867)/O867*(365/182))*100</f>
        <v>7.8466907259534242</v>
      </c>
    </row>
    <row r="868" spans="1:17">
      <c r="B868" s="39"/>
      <c r="D868" s="28">
        <v>15000000000</v>
      </c>
      <c r="E868" s="28">
        <v>25741800000</v>
      </c>
      <c r="F868" s="58">
        <f>E868-D868</f>
        <v>10741800000</v>
      </c>
      <c r="G868" s="58">
        <v>15000000000</v>
      </c>
      <c r="H868" s="58">
        <v>13918581028</v>
      </c>
      <c r="I868" s="58">
        <f>G868-H868</f>
        <v>1081418972</v>
      </c>
      <c r="J868" s="39">
        <f>$B$866+K868+1</f>
        <v>38435</v>
      </c>
      <c r="K868">
        <v>273</v>
      </c>
      <c r="O868" s="47">
        <f>H868/G868*100</f>
        <v>92.790540186666675</v>
      </c>
      <c r="P868" s="47">
        <f>(100-O868)/100*(365/273)*100</f>
        <v>9.6390213621489504</v>
      </c>
      <c r="Q868" s="47">
        <f>((100-O868)/O868*(365/273))*100</f>
        <v>10.387935389489206</v>
      </c>
    </row>
    <row r="869" spans="1:17">
      <c r="B869" s="39"/>
      <c r="D869" s="28">
        <v>23000000000</v>
      </c>
      <c r="E869" s="28">
        <v>54678000000</v>
      </c>
      <c r="F869" s="58">
        <f>E869-D869</f>
        <v>31678000000</v>
      </c>
      <c r="G869" s="58">
        <v>23000000000</v>
      </c>
      <c r="H869" s="58">
        <v>20782787268</v>
      </c>
      <c r="I869" s="58">
        <f>G869-H869</f>
        <v>2217212732</v>
      </c>
      <c r="J869" s="39">
        <f>$B$866+K869+1</f>
        <v>38526</v>
      </c>
      <c r="K869">
        <v>364</v>
      </c>
      <c r="O869" s="47">
        <f>H869/G869*100</f>
        <v>90.359944643478258</v>
      </c>
      <c r="P869" s="47">
        <f>(100-O869)/100*(365/364)*100</f>
        <v>9.6665390250836154</v>
      </c>
      <c r="Q869" s="47">
        <f>((100-O869)/O869*(365/364))*100</f>
        <v>10.697814239731608</v>
      </c>
    </row>
    <row r="870" spans="1:17">
      <c r="B870" s="39"/>
    </row>
    <row r="871" spans="1:17">
      <c r="B871" s="39"/>
      <c r="I871" s="93" t="s">
        <v>47</v>
      </c>
      <c r="L871" s="12" t="s">
        <v>47</v>
      </c>
      <c r="O871" s="33">
        <f t="shared" ref="O871:Q874" si="95">AVERAGE(O861,O866)</f>
        <v>98.43292814583333</v>
      </c>
      <c r="P871" s="33">
        <f t="shared" si="95"/>
        <v>6.2855079864926875</v>
      </c>
      <c r="Q871" s="33">
        <f t="shared" si="95"/>
        <v>6.3856126436108642</v>
      </c>
    </row>
    <row r="872" spans="1:17">
      <c r="B872" s="39"/>
      <c r="I872" s="93" t="s">
        <v>48</v>
      </c>
      <c r="L872" s="12" t="s">
        <v>48</v>
      </c>
      <c r="O872" s="33">
        <f t="shared" si="95"/>
        <v>96.195925240000008</v>
      </c>
      <c r="P872" s="33">
        <f t="shared" si="95"/>
        <v>7.629051029670328</v>
      </c>
      <c r="Q872" s="33">
        <f t="shared" si="95"/>
        <v>7.9307763135137312</v>
      </c>
    </row>
    <row r="873" spans="1:17">
      <c r="B873" s="39"/>
      <c r="I873" s="93" t="s">
        <v>49</v>
      </c>
      <c r="L873" s="12" t="s">
        <v>49</v>
      </c>
      <c r="O873" s="33">
        <f t="shared" si="95"/>
        <v>92.714652133958339</v>
      </c>
      <c r="P873" s="33">
        <f t="shared" si="95"/>
        <v>9.7404834106417812</v>
      </c>
      <c r="Q873" s="33">
        <f t="shared" si="95"/>
        <v>10.505969401990292</v>
      </c>
    </row>
    <row r="874" spans="1:17">
      <c r="B874" s="39"/>
      <c r="I874" s="93" t="s">
        <v>50</v>
      </c>
      <c r="L874" s="12" t="s">
        <v>50</v>
      </c>
      <c r="O874" s="33">
        <f t="shared" si="95"/>
        <v>90.247526671739138</v>
      </c>
      <c r="P874" s="33">
        <f t="shared" si="95"/>
        <v>9.7792658374044432</v>
      </c>
      <c r="Q874" s="33">
        <f t="shared" si="95"/>
        <v>10.836220993668938</v>
      </c>
    </row>
    <row r="875" spans="1:17">
      <c r="B875" s="39"/>
      <c r="L875" s="12"/>
      <c r="O875" s="33"/>
      <c r="P875" s="33"/>
      <c r="Q875" s="33"/>
    </row>
    <row r="876" spans="1:17">
      <c r="A876">
        <v>589</v>
      </c>
      <c r="B876" s="39">
        <v>38175</v>
      </c>
      <c r="D876" s="28">
        <v>3000000000</v>
      </c>
      <c r="E876" s="28">
        <f>2494900000+505100000</f>
        <v>3000000000</v>
      </c>
      <c r="F876" s="58">
        <f>E876-D876</f>
        <v>0</v>
      </c>
      <c r="G876" s="58">
        <f>2494900000+505100000</f>
        <v>3000000000</v>
      </c>
      <c r="H876" s="58">
        <f>2453458529+496710289</f>
        <v>2950168818</v>
      </c>
      <c r="I876" s="58">
        <f>G876-H876</f>
        <v>49831182</v>
      </c>
      <c r="J876" s="39">
        <f>$B$876+K876+1</f>
        <v>38267</v>
      </c>
      <c r="K876">
        <v>91</v>
      </c>
      <c r="O876" s="47">
        <f>H876/G876*100</f>
        <v>98.338960600000007</v>
      </c>
      <c r="P876" s="80">
        <f>(100-O876)/100*(365/91)*100</f>
        <v>6.6624107802197505</v>
      </c>
      <c r="Q876" s="38">
        <f>((100-O876)/O876*(365/91))*100</f>
        <v>6.774945290828863</v>
      </c>
    </row>
    <row r="877" spans="1:17">
      <c r="B877" s="39"/>
      <c r="D877" s="28">
        <v>4000000000</v>
      </c>
      <c r="E877" s="28">
        <f>2663100000+1336900000</f>
        <v>4000000000</v>
      </c>
      <c r="F877" s="58">
        <f>E877-D877</f>
        <v>0</v>
      </c>
      <c r="G877" s="58">
        <f>2663100000+1336900000</f>
        <v>4000000000</v>
      </c>
      <c r="H877" s="58">
        <f>2557448221+1283865177</f>
        <v>3841313398</v>
      </c>
      <c r="I877" s="58">
        <f>G877-H877</f>
        <v>158686602</v>
      </c>
      <c r="J877" s="39">
        <f>$B$876+K877+1</f>
        <v>38358</v>
      </c>
      <c r="K877">
        <v>182</v>
      </c>
      <c r="O877" s="47">
        <f>H877/G877*100</f>
        <v>96.032834949999994</v>
      </c>
      <c r="P877" s="47">
        <f>(100-O877)/100*(365/182)*100</f>
        <v>7.9561277101648464</v>
      </c>
      <c r="Q877" s="47">
        <f>((100-O877)/O877*(365/182))*100</f>
        <v>8.28479937545033</v>
      </c>
    </row>
    <row r="878" spans="1:17">
      <c r="B878" s="39"/>
      <c r="D878" s="28">
        <v>15000000000</v>
      </c>
      <c r="E878" s="28">
        <f>14610400000+389600000</f>
        <v>15000000000</v>
      </c>
      <c r="F878" s="58">
        <f>E878-D878</f>
        <v>0</v>
      </c>
      <c r="G878" s="58">
        <f>14610400000+389600000</f>
        <v>15000000000</v>
      </c>
      <c r="H878" s="58">
        <f>13474315859+359304704</f>
        <v>13833620563</v>
      </c>
      <c r="I878" s="58">
        <f>G878-H878</f>
        <v>1166379437</v>
      </c>
      <c r="J878" s="39">
        <f>$B$876+K878+1</f>
        <v>38449</v>
      </c>
      <c r="K878">
        <v>273</v>
      </c>
      <c r="O878" s="47">
        <f>H878/G878*100</f>
        <v>92.224137086666673</v>
      </c>
      <c r="P878" s="47">
        <f>(100-O878)/100*(365/273)*100</f>
        <v>10.396300232112322</v>
      </c>
      <c r="Q878" s="47">
        <f>((100-O878)/O878*(365/273))*100</f>
        <v>11.272862572129581</v>
      </c>
    </row>
    <row r="879" spans="1:17">
      <c r="B879" s="39"/>
      <c r="D879" s="28">
        <v>23000000000</v>
      </c>
      <c r="E879" s="28">
        <f>16507000000+6493000000</f>
        <v>23000000000</v>
      </c>
      <c r="F879" s="58">
        <f>E879-D879</f>
        <v>0</v>
      </c>
      <c r="G879" s="58">
        <f>16507000000+6493000000</f>
        <v>23000000000</v>
      </c>
      <c r="H879" s="58">
        <f>14828971537+5832921620</f>
        <v>20661893157</v>
      </c>
      <c r="I879" s="58">
        <f>G879-H879</f>
        <v>2338106843</v>
      </c>
      <c r="J879" s="39">
        <f>$B$876+K879+1</f>
        <v>38540</v>
      </c>
      <c r="K879">
        <v>364</v>
      </c>
      <c r="O879" s="47">
        <f>H879/G879*100</f>
        <v>89.834318073913039</v>
      </c>
      <c r="P879" s="47">
        <f>(100-O879)/100*(365/364)*100</f>
        <v>10.1936096236861</v>
      </c>
      <c r="Q879" s="47">
        <f>((100-O879)/O879*(365/364))*100</f>
        <v>11.347121948762497</v>
      </c>
    </row>
    <row r="880" spans="1:17" ht="15" customHeight="1">
      <c r="B880" s="39"/>
      <c r="J880" s="39"/>
    </row>
    <row r="881" spans="1:17">
      <c r="A881">
        <v>590</v>
      </c>
      <c r="B881" s="39">
        <v>38189</v>
      </c>
      <c r="D881" s="28">
        <v>4000000000</v>
      </c>
      <c r="E881" s="28">
        <v>5572800000</v>
      </c>
      <c r="F881" s="58">
        <f>E881-D881</f>
        <v>1572800000</v>
      </c>
      <c r="G881" s="58">
        <v>4000000000</v>
      </c>
      <c r="H881" s="58">
        <v>3931097802</v>
      </c>
      <c r="I881" s="58">
        <f>G881-H881</f>
        <v>68902198</v>
      </c>
      <c r="J881" s="39">
        <f>$B$881+K881+1</f>
        <v>38281</v>
      </c>
      <c r="K881">
        <v>91</v>
      </c>
      <c r="O881" s="47">
        <f>H881/G881*100</f>
        <v>98.277445049999997</v>
      </c>
      <c r="P881" s="47">
        <f>(100-O881)/100*(365/91)*100</f>
        <v>6.9091489752747357</v>
      </c>
      <c r="Q881" s="47">
        <f>((100-O881)/O881*(365/91))*100</f>
        <v>7.0302488752730721</v>
      </c>
    </row>
    <row r="882" spans="1:17">
      <c r="B882" s="39"/>
      <c r="D882" s="28">
        <v>6000000000</v>
      </c>
      <c r="E882" s="28">
        <v>15471800000</v>
      </c>
      <c r="F882" s="58">
        <f>E882-D882</f>
        <v>9471800000</v>
      </c>
      <c r="G882" s="58">
        <v>6000000000</v>
      </c>
      <c r="H882" s="58">
        <v>5760711614</v>
      </c>
      <c r="I882" s="58">
        <f>G882-H882</f>
        <v>239288386</v>
      </c>
      <c r="J882" s="39">
        <f>$B$881+K882+1</f>
        <v>38372</v>
      </c>
      <c r="K882">
        <v>182</v>
      </c>
      <c r="O882" s="47">
        <f>H882/G882*100</f>
        <v>96.011860233333337</v>
      </c>
      <c r="P882" s="47">
        <f>(100-O882)/100*(365/182)*100</f>
        <v>7.9981923891941324</v>
      </c>
      <c r="Q882" s="47">
        <f>((100-O882)/O882*(365/182))*100</f>
        <v>8.3304212310400825</v>
      </c>
    </row>
    <row r="883" spans="1:17">
      <c r="B883" s="39"/>
      <c r="D883" s="28">
        <v>16000000000</v>
      </c>
      <c r="E883" s="28">
        <v>18333000000</v>
      </c>
      <c r="F883" s="58">
        <f>E883-D883</f>
        <v>2333000000</v>
      </c>
      <c r="G883" s="58">
        <v>16000000000</v>
      </c>
      <c r="H883" s="58">
        <v>14592123920</v>
      </c>
      <c r="I883" s="58">
        <f>G883-H883</f>
        <v>1407876080</v>
      </c>
      <c r="J883" s="39">
        <f>$B$881+K883+1</f>
        <v>38463</v>
      </c>
      <c r="K883">
        <v>273</v>
      </c>
      <c r="O883" s="47">
        <f>H883/G883*100</f>
        <v>91.200774500000009</v>
      </c>
      <c r="P883" s="47">
        <f>(100-O883)/100*(365/273)*100</f>
        <v>11.764532261904749</v>
      </c>
      <c r="Q883" s="47">
        <f>((100-O883)/O883*(365/273))*100</f>
        <v>12.89959687996372</v>
      </c>
    </row>
    <row r="884" spans="1:17">
      <c r="B884" s="39"/>
      <c r="D884" s="28">
        <v>24000000000</v>
      </c>
      <c r="E884" s="28">
        <v>28956900000</v>
      </c>
      <c r="F884" s="58">
        <f>E884-D884</f>
        <v>4956900000</v>
      </c>
      <c r="G884" s="58">
        <v>24000000000</v>
      </c>
      <c r="H884" s="58">
        <v>21070010187</v>
      </c>
      <c r="I884" s="58">
        <f>G884-H884</f>
        <v>2929989813</v>
      </c>
      <c r="J884" s="39">
        <f>$B$881+K884+1</f>
        <v>38554</v>
      </c>
      <c r="K884">
        <v>364</v>
      </c>
      <c r="O884" s="47">
        <f>H884/G884*100</f>
        <v>87.791709112500001</v>
      </c>
      <c r="P884" s="47">
        <f>(100-O884)/100*(365/364)*100</f>
        <v>12.241830148179943</v>
      </c>
      <c r="Q884" s="47">
        <f>((100-O884)/O884*(365/364))*100</f>
        <v>13.944175676649312</v>
      </c>
    </row>
    <row r="885" spans="1:17">
      <c r="B885" s="39"/>
      <c r="J885" s="39"/>
    </row>
    <row r="886" spans="1:17">
      <c r="B886" s="39"/>
      <c r="I886" s="93" t="s">
        <v>47</v>
      </c>
      <c r="J886" s="39"/>
      <c r="L886" s="12" t="s">
        <v>47</v>
      </c>
      <c r="O886" s="33">
        <f t="shared" ref="O886:Q889" si="96">AVERAGE(O876,O881)</f>
        <v>98.308202824999995</v>
      </c>
      <c r="P886" s="33">
        <f t="shared" si="96"/>
        <v>6.7857798777472436</v>
      </c>
      <c r="Q886" s="33">
        <f t="shared" si="96"/>
        <v>6.9025970830509671</v>
      </c>
    </row>
    <row r="887" spans="1:17">
      <c r="B887" s="39"/>
      <c r="I887" s="93" t="s">
        <v>48</v>
      </c>
      <c r="J887" s="39"/>
      <c r="L887" s="12" t="s">
        <v>48</v>
      </c>
      <c r="O887" s="33">
        <f t="shared" si="96"/>
        <v>96.022347591666659</v>
      </c>
      <c r="P887" s="33">
        <f t="shared" si="96"/>
        <v>7.9771600496794894</v>
      </c>
      <c r="Q887" s="33">
        <f t="shared" si="96"/>
        <v>8.3076103032452053</v>
      </c>
    </row>
    <row r="888" spans="1:17">
      <c r="B888" s="39"/>
      <c r="I888" s="93" t="s">
        <v>49</v>
      </c>
      <c r="J888" s="39"/>
      <c r="L888" s="12" t="s">
        <v>49</v>
      </c>
      <c r="O888" s="33">
        <f t="shared" si="96"/>
        <v>91.712455793333334</v>
      </c>
      <c r="P888" s="33">
        <f t="shared" si="96"/>
        <v>11.080416247008536</v>
      </c>
      <c r="Q888" s="33">
        <f t="shared" si="96"/>
        <v>12.08622972604665</v>
      </c>
    </row>
    <row r="889" spans="1:17">
      <c r="B889" s="39"/>
      <c r="I889" s="93" t="s">
        <v>50</v>
      </c>
      <c r="J889" s="39"/>
      <c r="L889" s="12" t="s">
        <v>50</v>
      </c>
      <c r="O889" s="33">
        <f t="shared" si="96"/>
        <v>88.81301359320652</v>
      </c>
      <c r="P889" s="33">
        <f t="shared" si="96"/>
        <v>11.217719885933022</v>
      </c>
      <c r="Q889" s="33">
        <f t="shared" si="96"/>
        <v>12.645648812705904</v>
      </c>
    </row>
    <row r="890" spans="1:17">
      <c r="B890" s="39"/>
      <c r="J890" s="39"/>
    </row>
    <row r="891" spans="1:17">
      <c r="A891">
        <v>591</v>
      </c>
      <c r="B891" s="39">
        <v>38203</v>
      </c>
      <c r="D891" s="28">
        <v>4000000000</v>
      </c>
      <c r="E891" s="28">
        <v>7407800000</v>
      </c>
      <c r="F891" s="58">
        <f>E891-D891</f>
        <v>3407800000</v>
      </c>
      <c r="G891" s="58">
        <v>4000000000</v>
      </c>
      <c r="H891" s="58">
        <v>3928554292</v>
      </c>
      <c r="I891" s="58">
        <f>G891-H891</f>
        <v>71445708</v>
      </c>
      <c r="J891" s="39">
        <f>$B$891+K891+1</f>
        <v>38295</v>
      </c>
      <c r="K891">
        <v>91</v>
      </c>
      <c r="O891" s="47">
        <f>H891/G891*100</f>
        <v>98.213857300000001</v>
      </c>
      <c r="P891" s="47">
        <f>(100-O891)/100*(365/91)*100</f>
        <v>7.1641987417582387</v>
      </c>
      <c r="Q891" s="47">
        <f>((100-O891)/O891*(365/91))*100</f>
        <v>7.2944887195243462</v>
      </c>
    </row>
    <row r="892" spans="1:17">
      <c r="B892" s="39"/>
      <c r="D892" s="28">
        <v>6000000000</v>
      </c>
      <c r="E892" s="28">
        <v>10608300000</v>
      </c>
      <c r="F892" s="58">
        <f>E892-D892</f>
        <v>4608300000</v>
      </c>
      <c r="G892" s="58">
        <v>6000000000</v>
      </c>
      <c r="H892" s="58">
        <v>5765098556</v>
      </c>
      <c r="I892" s="58">
        <f>G892-H892</f>
        <v>234901444</v>
      </c>
      <c r="J892" s="39">
        <f>$B$891+K892+1</f>
        <v>38386</v>
      </c>
      <c r="K892">
        <v>182</v>
      </c>
      <c r="O892" s="47">
        <f>H892/G892*100</f>
        <v>96.08497593333334</v>
      </c>
      <c r="P892" s="47">
        <f>(100-O892)/100*(365/182)*100</f>
        <v>7.851559254578742</v>
      </c>
      <c r="Q892" s="47">
        <f>((100-O892)/O892*(365/182))*100</f>
        <v>8.1714744457306114</v>
      </c>
    </row>
    <row r="893" spans="1:17">
      <c r="B893" s="39"/>
      <c r="D893" s="28">
        <v>16000000000</v>
      </c>
      <c r="E893" s="28">
        <v>27300400000</v>
      </c>
      <c r="F893" s="58">
        <f>E893-D893</f>
        <v>11300400000</v>
      </c>
      <c r="G893" s="58">
        <v>16000000000</v>
      </c>
      <c r="H893" s="58">
        <v>14547354952</v>
      </c>
      <c r="I893" s="58">
        <f>G893-H893</f>
        <v>1452645048</v>
      </c>
      <c r="J893" s="39">
        <f>$B$891+K893+1</f>
        <v>38477</v>
      </c>
      <c r="K893">
        <v>273</v>
      </c>
      <c r="O893" s="47">
        <f>H893/G893*100</f>
        <v>90.92096844999999</v>
      </c>
      <c r="P893" s="47">
        <f>(100-O893)/100*(365/273)*100</f>
        <v>12.138631925824189</v>
      </c>
      <c r="Q893" s="47">
        <f>((100-O893)/O893*(365/273))*100</f>
        <v>13.350750803429426</v>
      </c>
    </row>
    <row r="894" spans="1:17" ht="15" customHeight="1">
      <c r="B894" s="39"/>
      <c r="D894" s="28">
        <v>24000000000</v>
      </c>
      <c r="E894" s="28">
        <v>52009600000</v>
      </c>
      <c r="F894" s="58">
        <f>E894-D894</f>
        <v>28009600000</v>
      </c>
      <c r="G894" s="58">
        <v>24000000000</v>
      </c>
      <c r="H894" s="58">
        <v>21127252786</v>
      </c>
      <c r="I894" s="58">
        <f>G894-H894</f>
        <v>2872747214</v>
      </c>
      <c r="J894" s="39">
        <f>$B$891+K894+1</f>
        <v>38568</v>
      </c>
      <c r="K894">
        <v>364</v>
      </c>
      <c r="O894" s="47">
        <f>H894/G894*100</f>
        <v>88.030219941666672</v>
      </c>
      <c r="P894" s="47">
        <f>(100-O894)/100*(365/364)*100</f>
        <v>12.002664069482595</v>
      </c>
      <c r="Q894" s="47">
        <f>((100-O894)/O894*(365/364))*100</f>
        <v>13.634708714162219</v>
      </c>
    </row>
    <row r="895" spans="1:17">
      <c r="B895" s="39"/>
      <c r="J895" s="39"/>
    </row>
    <row r="896" spans="1:17">
      <c r="A896">
        <v>592</v>
      </c>
      <c r="B896" s="39">
        <v>38217</v>
      </c>
      <c r="D896" s="28">
        <v>4000000000</v>
      </c>
      <c r="E896" s="28">
        <v>4885300000</v>
      </c>
      <c r="F896" s="58">
        <f>E896-D896</f>
        <v>885300000</v>
      </c>
      <c r="G896" s="58">
        <v>4000000000</v>
      </c>
      <c r="H896" s="58">
        <v>3926016174</v>
      </c>
      <c r="I896" s="58">
        <f>G896-H896</f>
        <v>73983826</v>
      </c>
      <c r="J896" s="39">
        <f>$B$896+K896+1</f>
        <v>38309</v>
      </c>
      <c r="K896">
        <v>91</v>
      </c>
      <c r="O896" s="47">
        <f>H896/G896*100</f>
        <v>98.150404350000002</v>
      </c>
      <c r="P896" s="47">
        <f>(100-O896)/100*(365/91)*100</f>
        <v>7.4187078269230673</v>
      </c>
      <c r="Q896" s="47">
        <f>((100-O896)/O896*(365/91))*100</f>
        <v>7.5585096934173439</v>
      </c>
    </row>
    <row r="897" spans="1:17" ht="15" customHeight="1">
      <c r="B897" s="39"/>
      <c r="D897" s="28">
        <v>7000000000</v>
      </c>
      <c r="E897" s="28">
        <f>6305900000+694100000</f>
        <v>7000000000</v>
      </c>
      <c r="F897" s="58">
        <f>E897-D897</f>
        <v>0</v>
      </c>
      <c r="G897" s="58">
        <f>6305900000+694100000</f>
        <v>7000000000</v>
      </c>
      <c r="H897" s="58">
        <f>6047733854+665683546</f>
        <v>6713417400</v>
      </c>
      <c r="I897" s="58">
        <f>G897-H897</f>
        <v>286582600</v>
      </c>
      <c r="J897" s="39">
        <f>$B$896+K897+1</f>
        <v>38400</v>
      </c>
      <c r="K897">
        <v>182</v>
      </c>
      <c r="O897" s="47">
        <f>H897/G897*100</f>
        <v>95.905962857142853</v>
      </c>
      <c r="P897" s="47">
        <f>(100-O897)/100*(365/182)*100</f>
        <v>8.2105689952904299</v>
      </c>
      <c r="Q897" s="47">
        <f>((100-O897)/O897*(365/182))*100</f>
        <v>8.5610620556727213</v>
      </c>
    </row>
    <row r="898" spans="1:17">
      <c r="B898" s="39"/>
      <c r="D898" s="28">
        <v>15000000000</v>
      </c>
      <c r="E898" s="28">
        <v>28409900000</v>
      </c>
      <c r="F898" s="58">
        <f>E898-D898</f>
        <v>13409900000</v>
      </c>
      <c r="G898" s="58">
        <v>15000000000</v>
      </c>
      <c r="H898" s="58">
        <v>13617070984</v>
      </c>
      <c r="I898" s="58">
        <f>G898-H898</f>
        <v>1382929016</v>
      </c>
      <c r="J898" s="39">
        <f>$B$896+K898+1</f>
        <v>38491</v>
      </c>
      <c r="K898">
        <v>273</v>
      </c>
      <c r="O898" s="47">
        <f>H898/G898*100</f>
        <v>90.780473226666672</v>
      </c>
      <c r="P898" s="47">
        <f>(100-O898)/100*(365/273)*100</f>
        <v>12.326473524786318</v>
      </c>
      <c r="Q898" s="47">
        <f>((100-O898)/O898*(365/273))*100</f>
        <v>13.578331425976121</v>
      </c>
    </row>
    <row r="899" spans="1:17">
      <c r="B899" s="39"/>
      <c r="D899" s="28">
        <v>24000000000</v>
      </c>
      <c r="E899" s="28">
        <v>39089400000</v>
      </c>
      <c r="F899" s="58">
        <f>E899-D899</f>
        <v>15089400000</v>
      </c>
      <c r="G899" s="58">
        <v>24000000000</v>
      </c>
      <c r="H899" s="58">
        <v>21115889224</v>
      </c>
      <c r="I899" s="58">
        <f>G899-H899</f>
        <v>2884110776</v>
      </c>
      <c r="J899" s="39">
        <f>$B$896+K899+1</f>
        <v>38582</v>
      </c>
      <c r="K899">
        <v>364</v>
      </c>
      <c r="O899" s="47">
        <f>H899/G899*100</f>
        <v>87.982871766666676</v>
      </c>
      <c r="P899" s="47">
        <f>(100-O899)/100*(365/364)*100</f>
        <v>12.050142321886437</v>
      </c>
      <c r="Q899" s="47">
        <f>((100-O899)/O899*(365/364))*100</f>
        <v>13.69600932536482</v>
      </c>
    </row>
    <row r="900" spans="1:17">
      <c r="B900" s="39"/>
    </row>
    <row r="901" spans="1:17">
      <c r="B901" s="39"/>
      <c r="I901" s="93" t="s">
        <v>47</v>
      </c>
      <c r="L901" s="12" t="s">
        <v>47</v>
      </c>
      <c r="O901" s="33">
        <f t="shared" ref="O901:Q904" si="97">AVERAGE(O891,O896)</f>
        <v>98.182130825000002</v>
      </c>
      <c r="P901" s="33">
        <f t="shared" si="97"/>
        <v>7.291453284340653</v>
      </c>
      <c r="Q901" s="33">
        <f t="shared" si="97"/>
        <v>7.4264992064708455</v>
      </c>
    </row>
    <row r="902" spans="1:17">
      <c r="B902" s="39"/>
      <c r="I902" s="93" t="s">
        <v>48</v>
      </c>
      <c r="L902" s="12" t="s">
        <v>48</v>
      </c>
      <c r="O902" s="33">
        <f t="shared" si="97"/>
        <v>95.995469395238104</v>
      </c>
      <c r="P902" s="33">
        <f t="shared" si="97"/>
        <v>8.031064124934586</v>
      </c>
      <c r="Q902" s="33">
        <f t="shared" si="97"/>
        <v>8.3662682507016655</v>
      </c>
    </row>
    <row r="903" spans="1:17">
      <c r="B903" s="39"/>
      <c r="I903" s="93" t="s">
        <v>49</v>
      </c>
      <c r="L903" s="12" t="s">
        <v>49</v>
      </c>
      <c r="O903" s="33">
        <f t="shared" si="97"/>
        <v>90.850720838333331</v>
      </c>
      <c r="P903" s="33">
        <f t="shared" si="97"/>
        <v>12.232552725305254</v>
      </c>
      <c r="Q903" s="33">
        <f t="shared" si="97"/>
        <v>13.464541114702772</v>
      </c>
    </row>
    <row r="904" spans="1:17">
      <c r="B904" s="39"/>
      <c r="I904" s="93" t="s">
        <v>50</v>
      </c>
      <c r="L904" s="12" t="s">
        <v>50</v>
      </c>
      <c r="O904" s="33">
        <f t="shared" si="97"/>
        <v>88.006545854166674</v>
      </c>
      <c r="P904" s="33">
        <f t="shared" si="97"/>
        <v>12.026403195684516</v>
      </c>
      <c r="Q904" s="33">
        <f t="shared" si="97"/>
        <v>13.665359019763519</v>
      </c>
    </row>
    <row r="905" spans="1:17">
      <c r="B905" s="39"/>
      <c r="L905" s="12"/>
      <c r="O905" s="33"/>
      <c r="P905" s="33"/>
      <c r="Q905" s="33"/>
    </row>
    <row r="906" spans="1:17">
      <c r="A906">
        <v>593</v>
      </c>
      <c r="B906" s="39">
        <v>38231</v>
      </c>
      <c r="D906" s="28">
        <v>4000000000</v>
      </c>
      <c r="E906" s="28">
        <v>6469000000</v>
      </c>
      <c r="F906" s="58">
        <f>E906-D906</f>
        <v>2469000000</v>
      </c>
      <c r="G906" s="58">
        <v>4000000000</v>
      </c>
      <c r="H906" s="58">
        <v>3924574430</v>
      </c>
      <c r="I906" s="58">
        <f>G906-H906</f>
        <v>75425570</v>
      </c>
      <c r="J906" s="39">
        <f>$B$906+K906+1</f>
        <v>38323</v>
      </c>
      <c r="K906">
        <v>91</v>
      </c>
      <c r="O906" s="47">
        <f>H906/G906*100</f>
        <v>98.114360750000003</v>
      </c>
      <c r="P906" s="47">
        <f>(100-O906)/100*(365/91)*100</f>
        <v>7.5632783104395491</v>
      </c>
      <c r="Q906" s="47">
        <f>((100-O906)/O906*(365/91))*100</f>
        <v>7.7086353645121699</v>
      </c>
    </row>
    <row r="907" spans="1:17">
      <c r="B907" s="39"/>
      <c r="D907" s="28">
        <v>6000000000</v>
      </c>
      <c r="E907" s="28">
        <v>7451400000</v>
      </c>
      <c r="F907" s="58">
        <f>E907-D907</f>
        <v>1451400000</v>
      </c>
      <c r="G907" s="58">
        <v>6000000000</v>
      </c>
      <c r="H907" s="58">
        <v>5741469334</v>
      </c>
      <c r="I907" s="58">
        <f>G907-H907</f>
        <v>258530666</v>
      </c>
      <c r="J907" s="39">
        <f>$B$906+K907+1</f>
        <v>38414</v>
      </c>
      <c r="K907">
        <v>182</v>
      </c>
      <c r="O907" s="47">
        <f>H907/G907*100</f>
        <v>95.691155566666666</v>
      </c>
      <c r="P907" s="47">
        <f>(100-O907)/100*(365/182)*100</f>
        <v>8.641363836080588</v>
      </c>
      <c r="Q907" s="47">
        <f>((100-O907)/O907*(365/182))*100</f>
        <v>9.0304728633570246</v>
      </c>
    </row>
    <row r="908" spans="1:17" ht="15" customHeight="1">
      <c r="B908" s="39"/>
      <c r="D908" s="28">
        <v>15000000000</v>
      </c>
      <c r="E908" s="28">
        <v>24632800000</v>
      </c>
      <c r="F908" s="58">
        <f>E908-D908</f>
        <v>9632800000</v>
      </c>
      <c r="G908" s="58">
        <v>15000000000</v>
      </c>
      <c r="H908" s="58">
        <v>13619575764</v>
      </c>
      <c r="I908" s="58">
        <f>G908-H908</f>
        <v>1380424236</v>
      </c>
      <c r="J908" s="39">
        <f>$B$906+K908+1</f>
        <v>38505</v>
      </c>
      <c r="K908">
        <v>273</v>
      </c>
      <c r="O908" s="47">
        <f>H908/G908*100</f>
        <v>90.797171759999998</v>
      </c>
      <c r="P908" s="47">
        <f>(100-O908)/100*(365/273)*100</f>
        <v>12.304147646886449</v>
      </c>
      <c r="Q908" s="47">
        <f>((100-O908)/O908*(365/273))*100</f>
        <v>13.551245494088118</v>
      </c>
    </row>
    <row r="909" spans="1:17">
      <c r="B909" s="39"/>
      <c r="D909" s="28">
        <v>25000000000</v>
      </c>
      <c r="E909" s="28">
        <v>44682200000</v>
      </c>
      <c r="F909" s="58">
        <f>E909-D909</f>
        <v>19682200000</v>
      </c>
      <c r="G909" s="58">
        <v>25000000000</v>
      </c>
      <c r="H909" s="58">
        <v>21967625844</v>
      </c>
      <c r="I909" s="58">
        <f>G909-H909</f>
        <v>3032374156</v>
      </c>
      <c r="J909" s="39">
        <f>$B$906+K909+1</f>
        <v>38596</v>
      </c>
      <c r="K909">
        <v>364</v>
      </c>
      <c r="O909" s="47">
        <f>H909/G909*100</f>
        <v>87.870503376000002</v>
      </c>
      <c r="P909" s="47">
        <f>(100-O909)/100*(365/364)*100</f>
        <v>12.162819416923075</v>
      </c>
      <c r="Q909" s="47">
        <f>((100-O909)/O909*(365/364))*100</f>
        <v>13.841754570220314</v>
      </c>
    </row>
    <row r="910" spans="1:17">
      <c r="B910" s="39"/>
    </row>
    <row r="911" spans="1:17">
      <c r="A911">
        <v>594</v>
      </c>
      <c r="B911" s="39">
        <f>+B906+14</f>
        <v>38245</v>
      </c>
      <c r="D911" s="28">
        <v>4000000000</v>
      </c>
      <c r="E911" s="28">
        <v>7133100000</v>
      </c>
      <c r="F911" s="58">
        <f>E911-D911</f>
        <v>3133100000</v>
      </c>
      <c r="G911" s="58">
        <v>4000000000</v>
      </c>
      <c r="H911" s="58">
        <v>3924412436</v>
      </c>
      <c r="I911" s="58">
        <f>G911-H911</f>
        <v>75587564</v>
      </c>
      <c r="J911" s="39">
        <f>$B$911+K911+1</f>
        <v>38337</v>
      </c>
      <c r="K911">
        <v>91</v>
      </c>
      <c r="O911" s="47">
        <f>H911/G911*100</f>
        <v>98.110310900000002</v>
      </c>
      <c r="P911" s="47">
        <f>(100-O911)/100*(365/91)*100</f>
        <v>7.5795222142857073</v>
      </c>
      <c r="Q911" s="47">
        <f>((100-O911)/O911*(365/91))*100</f>
        <v>7.7255103411212485</v>
      </c>
    </row>
    <row r="912" spans="1:17">
      <c r="B912" s="39"/>
      <c r="D912" s="28">
        <v>6000000000</v>
      </c>
      <c r="E912" s="28">
        <v>9426100000</v>
      </c>
      <c r="F912" s="58">
        <f>E912-D912</f>
        <v>3426100000</v>
      </c>
      <c r="G912" s="58">
        <v>6000000000</v>
      </c>
      <c r="H912" s="58">
        <v>5746452357</v>
      </c>
      <c r="I912" s="58">
        <f>G912-H912</f>
        <v>253547643</v>
      </c>
      <c r="J912" s="39">
        <f>$B$911+K912+1</f>
        <v>38428</v>
      </c>
      <c r="K912">
        <v>182</v>
      </c>
      <c r="O912" s="47">
        <f>H912/G912*100</f>
        <v>95.774205949999995</v>
      </c>
      <c r="P912" s="47">
        <f>(100-O912)/100*(365/182)*100</f>
        <v>8.4748067486263832</v>
      </c>
      <c r="Q912" s="47">
        <f>((100-O912)/O912*(365/182))*100</f>
        <v>8.8487361127804611</v>
      </c>
    </row>
    <row r="913" spans="1:17">
      <c r="B913" s="39"/>
      <c r="D913" s="28">
        <v>15000000000</v>
      </c>
      <c r="E913" s="28">
        <v>23319400000</v>
      </c>
      <c r="F913" s="58">
        <f>E913-D913</f>
        <v>8319400000</v>
      </c>
      <c r="G913" s="58">
        <v>15000000000</v>
      </c>
      <c r="H913" s="58">
        <v>13629480208</v>
      </c>
      <c r="I913" s="58">
        <f>G913-H913</f>
        <v>1370519792</v>
      </c>
      <c r="J913" s="39">
        <f>$B$911+K913+1</f>
        <v>38519</v>
      </c>
      <c r="K913">
        <v>273</v>
      </c>
      <c r="O913" s="47">
        <f>H913/G913*100</f>
        <v>90.863201386666674</v>
      </c>
      <c r="P913" s="47">
        <f>(100-O913)/100*(365/273)*100</f>
        <v>12.215866277899867</v>
      </c>
      <c r="Q913" s="47">
        <f>((100-O913)/O913*(365/273))*100</f>
        <v>13.444239352645603</v>
      </c>
    </row>
    <row r="914" spans="1:17">
      <c r="B914" s="39"/>
      <c r="D914" s="28">
        <v>25000000000</v>
      </c>
      <c r="E914" s="28">
        <v>46133300000</v>
      </c>
      <c r="F914" s="58">
        <f>E914-D914</f>
        <v>21133300000</v>
      </c>
      <c r="G914" s="58">
        <v>25000000000</v>
      </c>
      <c r="H914" s="58">
        <v>22039306911</v>
      </c>
      <c r="I914" s="58">
        <f>G914-H914</f>
        <v>2960693089</v>
      </c>
      <c r="J914" s="39">
        <f>$B$911+K914+1</f>
        <v>38610</v>
      </c>
      <c r="K914">
        <v>364</v>
      </c>
      <c r="O914" s="47">
        <f>H914/G914*100</f>
        <v>88.157227644000002</v>
      </c>
      <c r="P914" s="47">
        <f>(100-O914)/100*(365/364)*100</f>
        <v>11.875307444890106</v>
      </c>
      <c r="Q914" s="47">
        <f>((100-O914)/O914*(365/364))*100</f>
        <v>13.47059992953209</v>
      </c>
    </row>
    <row r="915" spans="1:17">
      <c r="B915" s="39"/>
      <c r="J915" s="39"/>
      <c r="O915" s="47"/>
      <c r="P915" s="47"/>
      <c r="Q915" s="47"/>
    </row>
    <row r="916" spans="1:17">
      <c r="A916">
        <v>595</v>
      </c>
      <c r="B916" s="39">
        <v>38259</v>
      </c>
      <c r="D916" s="28">
        <v>4000000000</v>
      </c>
      <c r="E916" s="28">
        <v>7067300000</v>
      </c>
      <c r="F916" s="58">
        <f>E916-D916</f>
        <v>3067300000</v>
      </c>
      <c r="G916" s="58">
        <v>4000000000</v>
      </c>
      <c r="H916" s="58">
        <v>3925915020</v>
      </c>
      <c r="I916" s="58">
        <f>G916-H916</f>
        <v>74084980</v>
      </c>
      <c r="J916" s="39">
        <f>$B$916+K916+1</f>
        <v>38351</v>
      </c>
      <c r="K916">
        <v>91</v>
      </c>
      <c r="O916" s="47">
        <f>H916/G916*100</f>
        <v>98.147875499999998</v>
      </c>
      <c r="P916" s="47">
        <f>(100-O916)/100*(365/91)*100</f>
        <v>7.4288510164835255</v>
      </c>
      <c r="Q916" s="47">
        <f>((100-O916)/O916*(365/91))*100</f>
        <v>7.5690390430137473</v>
      </c>
    </row>
    <row r="917" spans="1:17">
      <c r="B917" s="39"/>
      <c r="D917" s="28">
        <v>6000000000</v>
      </c>
      <c r="E917" s="28">
        <v>6774500000</v>
      </c>
      <c r="F917" s="58">
        <f>E917-D917</f>
        <v>774500000</v>
      </c>
      <c r="G917" s="58">
        <v>6000000000</v>
      </c>
      <c r="H917" s="58">
        <v>5737222871</v>
      </c>
      <c r="I917" s="58">
        <f>G917-H917</f>
        <v>262777129</v>
      </c>
      <c r="J917" s="39">
        <f>$B$916+K917+1</f>
        <v>38442</v>
      </c>
      <c r="K917">
        <v>182</v>
      </c>
      <c r="O917" s="47">
        <f>H917/G917*100</f>
        <v>95.620381183333336</v>
      </c>
      <c r="P917" s="47">
        <f>(100-O917)/100*(365/182)*100</f>
        <v>8.7833014729853431</v>
      </c>
      <c r="Q917" s="47">
        <f>((100-O917)/O917*(365/182))*100</f>
        <v>9.1855955438465386</v>
      </c>
    </row>
    <row r="918" spans="1:17">
      <c r="B918" s="39"/>
      <c r="D918" s="28">
        <v>15000000000</v>
      </c>
      <c r="E918" s="28">
        <v>32434100000</v>
      </c>
      <c r="F918" s="58">
        <f>E918-D918</f>
        <v>17434100000</v>
      </c>
      <c r="G918" s="58">
        <v>15000000000</v>
      </c>
      <c r="H918" s="58">
        <v>13658203027</v>
      </c>
      <c r="I918" s="58">
        <f>G918-H918</f>
        <v>1341796973</v>
      </c>
      <c r="J918" s="39">
        <f>$B$916+K918+1</f>
        <v>38533</v>
      </c>
      <c r="K918">
        <v>273</v>
      </c>
      <c r="O918" s="47">
        <f>H918/G918*100</f>
        <v>91.054686846666669</v>
      </c>
      <c r="P918" s="47">
        <f>(100-O918)/100*(365/273)*100</f>
        <v>11.959850919291814</v>
      </c>
      <c r="Q918" s="47">
        <f>((100-O918)/O918*(365/273))*100</f>
        <v>13.134799902647339</v>
      </c>
    </row>
    <row r="919" spans="1:17" ht="15" customHeight="1">
      <c r="B919" s="39"/>
      <c r="D919" s="28">
        <v>25000000000</v>
      </c>
      <c r="E919" s="28">
        <v>43207600000</v>
      </c>
      <c r="F919" s="58">
        <f>E919-D919</f>
        <v>18207600000</v>
      </c>
      <c r="G919" s="58">
        <v>24999800000</v>
      </c>
      <c r="H919" s="58">
        <v>22109863027</v>
      </c>
      <c r="I919" s="58">
        <f>G919-H919</f>
        <v>2889936973</v>
      </c>
      <c r="J919" s="39">
        <f>$B$916+K919+1</f>
        <v>38624</v>
      </c>
      <c r="K919">
        <v>364</v>
      </c>
      <c r="O919" s="47">
        <f>H919/G919*100</f>
        <v>88.440159629277034</v>
      </c>
      <c r="P919" s="47">
        <f>(100-O919)/100*(365/364)*100</f>
        <v>11.591598173939238</v>
      </c>
      <c r="Q919" s="47">
        <f>((100-O919)/O919*(365/364))*100</f>
        <v>13.106713310478899</v>
      </c>
    </row>
    <row r="920" spans="1:17">
      <c r="B920" s="39"/>
    </row>
    <row r="921" spans="1:17">
      <c r="B921" s="39"/>
      <c r="I921" s="93" t="s">
        <v>47</v>
      </c>
      <c r="L921" s="12" t="s">
        <v>47</v>
      </c>
      <c r="O921" s="33">
        <f t="shared" ref="O921:Q924" si="98">AVERAGE(O906,O911,O916)</f>
        <v>98.124182383333334</v>
      </c>
      <c r="P921" s="33">
        <f t="shared" si="98"/>
        <v>7.5238838470695937</v>
      </c>
      <c r="Q921" s="33">
        <f t="shared" si="98"/>
        <v>7.6677282495490546</v>
      </c>
    </row>
    <row r="922" spans="1:17">
      <c r="B922" s="39"/>
      <c r="I922" s="93" t="s">
        <v>48</v>
      </c>
      <c r="L922" s="12" t="s">
        <v>48</v>
      </c>
      <c r="O922" s="33">
        <f t="shared" si="98"/>
        <v>95.695247566666652</v>
      </c>
      <c r="P922" s="33">
        <f t="shared" si="98"/>
        <v>8.6331573525641048</v>
      </c>
      <c r="Q922" s="33">
        <f t="shared" si="98"/>
        <v>9.0216015066613409</v>
      </c>
    </row>
    <row r="923" spans="1:17">
      <c r="B923" s="39"/>
      <c r="I923" s="93" t="s">
        <v>49</v>
      </c>
      <c r="L923" s="12" t="s">
        <v>49</v>
      </c>
      <c r="O923" s="33">
        <f t="shared" si="98"/>
        <v>90.905019997777785</v>
      </c>
      <c r="P923" s="33">
        <f t="shared" si="98"/>
        <v>12.159954948026042</v>
      </c>
      <c r="Q923" s="33">
        <f t="shared" si="98"/>
        <v>13.376761583127021</v>
      </c>
    </row>
    <row r="924" spans="1:17">
      <c r="B924" s="39"/>
      <c r="I924" s="93" t="s">
        <v>50</v>
      </c>
      <c r="L924" s="12" t="s">
        <v>50</v>
      </c>
      <c r="O924" s="33">
        <f t="shared" si="98"/>
        <v>88.155963549759008</v>
      </c>
      <c r="P924" s="33">
        <f t="shared" si="98"/>
        <v>11.876575011917474</v>
      </c>
      <c r="Q924" s="33">
        <f t="shared" si="98"/>
        <v>13.473022603410433</v>
      </c>
    </row>
    <row r="925" spans="1:17" ht="15" customHeight="1">
      <c r="B925" s="39"/>
    </row>
    <row r="926" spans="1:17">
      <c r="A926">
        <v>596</v>
      </c>
      <c r="B926" s="39">
        <v>38273</v>
      </c>
      <c r="D926" s="28">
        <v>4000000000</v>
      </c>
      <c r="E926" s="28">
        <v>4876700000</v>
      </c>
      <c r="F926" s="58">
        <f>E926-D926</f>
        <v>876700000</v>
      </c>
      <c r="G926" s="58">
        <v>4000000000</v>
      </c>
      <c r="H926" s="58">
        <v>3925842177</v>
      </c>
      <c r="I926" s="58">
        <f>G926-H926</f>
        <v>74157823</v>
      </c>
      <c r="J926" s="39">
        <f>$B$926+K926+1</f>
        <v>38365</v>
      </c>
      <c r="K926">
        <v>91</v>
      </c>
      <c r="O926" s="47">
        <f>H926/G926*100</f>
        <v>98.146054424999988</v>
      </c>
      <c r="P926" s="47">
        <f>(100-O926)/100*(365/91)*100</f>
        <v>7.4361553282967492</v>
      </c>
      <c r="Q926" s="47">
        <f>((100-O926)/O926*(365/91))*100</f>
        <v>7.5766217723802809</v>
      </c>
    </row>
    <row r="927" spans="1:17" ht="15" customHeight="1">
      <c r="B927" s="39"/>
      <c r="D927" s="28">
        <v>6000000000</v>
      </c>
      <c r="E927" s="28">
        <f>4978600000+1021400000</f>
        <v>6000000000</v>
      </c>
      <c r="F927" s="58">
        <f>E927-D927</f>
        <v>0</v>
      </c>
      <c r="G927" s="58">
        <f>4978600000+1021400000</f>
        <v>6000000000</v>
      </c>
      <c r="H927" s="58">
        <f>4762224584+977009956</f>
        <v>5739234540</v>
      </c>
      <c r="I927" s="58">
        <f>G927-H927</f>
        <v>260765460</v>
      </c>
      <c r="J927" s="39">
        <f>$B$926+K927+1</f>
        <v>38456</v>
      </c>
      <c r="K927">
        <v>182</v>
      </c>
      <c r="O927" s="47">
        <f>H927/G927*100</f>
        <v>95.653908999999999</v>
      </c>
      <c r="P927" s="47">
        <f>(100-O927)/100*(365/182)*100</f>
        <v>8.716061620879124</v>
      </c>
      <c r="Q927" s="47">
        <f>((100-O927)/O927*(365/182))*100</f>
        <v>9.1120809510033975</v>
      </c>
    </row>
    <row r="928" spans="1:17">
      <c r="B928" s="39"/>
      <c r="D928" s="28">
        <v>15000000000</v>
      </c>
      <c r="E928" s="28">
        <f>14576900000+423100000</f>
        <v>15000000000</v>
      </c>
      <c r="F928" s="58">
        <f>E928-D928</f>
        <v>0</v>
      </c>
      <c r="G928" s="58">
        <f>14576900000+423100000</f>
        <v>15000000000</v>
      </c>
      <c r="H928" s="58">
        <f>13283103502+385545644</f>
        <v>13668649146</v>
      </c>
      <c r="I928" s="58">
        <f>G928-H928</f>
        <v>1331350854</v>
      </c>
      <c r="J928" s="39">
        <f>$B$926+K928+1</f>
        <v>38547</v>
      </c>
      <c r="K928">
        <v>273</v>
      </c>
      <c r="O928" s="47">
        <f>H928/G928*100</f>
        <v>91.124327640000004</v>
      </c>
      <c r="P928" s="47">
        <f>(100-O928)/100*(365/273)*100</f>
        <v>11.866741433699628</v>
      </c>
      <c r="Q928" s="47">
        <f>((100-O928)/O928*(365/273))*100</f>
        <v>13.022583256340642</v>
      </c>
    </row>
    <row r="929" spans="1:17">
      <c r="B929" s="39"/>
      <c r="D929" s="28">
        <v>25000000000</v>
      </c>
      <c r="E929" s="28">
        <v>39957500000</v>
      </c>
      <c r="F929" s="58">
        <f>E929-D929</f>
        <v>14957500000</v>
      </c>
      <c r="G929" s="58">
        <v>25000000000</v>
      </c>
      <c r="H929" s="58">
        <v>22163874939</v>
      </c>
      <c r="I929" s="58">
        <f>G929-H929</f>
        <v>2836125061</v>
      </c>
      <c r="J929" s="39">
        <f>$B$926+K929+1</f>
        <v>38638</v>
      </c>
      <c r="K929">
        <v>364</v>
      </c>
      <c r="O929" s="47">
        <f>H929/G929*100</f>
        <v>88.655499755999998</v>
      </c>
      <c r="P929" s="47">
        <f>(100-O929)/100*(365/364)*100</f>
        <v>11.375666453461541</v>
      </c>
      <c r="Q929" s="47">
        <f>((100-O929)/O929*(365/364))*100</f>
        <v>12.831315016857332</v>
      </c>
    </row>
    <row r="930" spans="1:17">
      <c r="B930" s="39"/>
      <c r="J930" s="39"/>
    </row>
    <row r="931" spans="1:17">
      <c r="A931">
        <v>597</v>
      </c>
      <c r="B931" s="39">
        <v>38287</v>
      </c>
      <c r="D931" s="28">
        <v>4000000000</v>
      </c>
      <c r="E931" s="28">
        <f>2831100000+1168900000</f>
        <v>4000000000</v>
      </c>
      <c r="F931" s="58">
        <f>E931-D931</f>
        <v>0</v>
      </c>
      <c r="G931" s="58">
        <f>2831100000+1168900000</f>
        <v>4000000000</v>
      </c>
      <c r="H931" s="58">
        <f>2776535333+1146375297</f>
        <v>3922910630</v>
      </c>
      <c r="I931" s="58">
        <f>G931-H931</f>
        <v>77089370</v>
      </c>
      <c r="J931" s="39">
        <f>$B$931+K931+1</f>
        <v>38379</v>
      </c>
      <c r="K931">
        <v>91</v>
      </c>
      <c r="O931" s="47">
        <f>H931/G931*100</f>
        <v>98.072765750000002</v>
      </c>
      <c r="P931" s="47">
        <f>(100-O931)/100*(365/91)*100</f>
        <v>7.7301153983516402</v>
      </c>
      <c r="Q931" s="47">
        <f>((100-O931)/O931*(365/91))*100</f>
        <v>7.8820203949959877</v>
      </c>
    </row>
    <row r="932" spans="1:17" ht="15" customHeight="1">
      <c r="B932" s="39"/>
      <c r="D932" s="28">
        <v>6000000000</v>
      </c>
      <c r="E932" s="28">
        <v>7076800000</v>
      </c>
      <c r="F932" s="58">
        <f>E932-D932</f>
        <v>1076800000</v>
      </c>
      <c r="G932" s="58">
        <f>4978600000+1021400000</f>
        <v>6000000000</v>
      </c>
      <c r="H932" s="58">
        <v>5677655300</v>
      </c>
      <c r="I932" s="58">
        <f>G932-H932</f>
        <v>322344700</v>
      </c>
      <c r="J932" s="39">
        <f>$B$931+K932+1</f>
        <v>38470</v>
      </c>
      <c r="K932">
        <v>182</v>
      </c>
      <c r="O932" s="47">
        <f>H932/G932*100</f>
        <v>94.627588333333335</v>
      </c>
      <c r="P932" s="47">
        <f>(100-O932)/100*(365/182)*100</f>
        <v>10.774342078754575</v>
      </c>
      <c r="Q932" s="47">
        <f>((100-O932)/O932*(365/182))*100</f>
        <v>11.386047418646116</v>
      </c>
    </row>
    <row r="933" spans="1:17">
      <c r="B933" s="39"/>
      <c r="D933" s="28">
        <v>15000000000</v>
      </c>
      <c r="E933" s="28">
        <v>27530900000</v>
      </c>
      <c r="F933" s="58">
        <f>E933-D933</f>
        <v>12530900000</v>
      </c>
      <c r="G933" s="58">
        <f>14576900000+423100000</f>
        <v>15000000000</v>
      </c>
      <c r="H933" s="58">
        <v>13663632037</v>
      </c>
      <c r="I933" s="58">
        <f>G933-H933</f>
        <v>1336367963</v>
      </c>
      <c r="J933" s="39">
        <f>$B$931+K933+1</f>
        <v>38561</v>
      </c>
      <c r="K933">
        <v>273</v>
      </c>
      <c r="O933" s="47">
        <f>H933/G933*100</f>
        <v>91.090880246666657</v>
      </c>
      <c r="P933" s="47">
        <f>(100-O933)/100*(365/273)*100</f>
        <v>11.911460476068388</v>
      </c>
      <c r="Q933" s="47">
        <f>((100-O933)/O933*(365/273))*100</f>
        <v>13.076457757146628</v>
      </c>
    </row>
    <row r="934" spans="1:17">
      <c r="B934" s="39"/>
      <c r="D934" s="28">
        <v>25000000000</v>
      </c>
      <c r="E934" s="28">
        <v>40088100000</v>
      </c>
      <c r="F934" s="58">
        <f>E934-D934</f>
        <v>15088100000</v>
      </c>
      <c r="G934" s="58">
        <v>25000000000</v>
      </c>
      <c r="H934" s="58">
        <v>22214800087</v>
      </c>
      <c r="I934" s="58">
        <f>G934-H934</f>
        <v>2785199913</v>
      </c>
      <c r="J934" s="39">
        <f>$B$931+K934+1</f>
        <v>38652</v>
      </c>
      <c r="K934">
        <v>364</v>
      </c>
      <c r="O934" s="47">
        <f>H934/G934*100</f>
        <v>88.859200348000002</v>
      </c>
      <c r="P934" s="47">
        <f>(100-O934)/100*(365/364)*100</f>
        <v>11.171406244450548</v>
      </c>
      <c r="Q934" s="47">
        <f>((100-O934)/O934*(365/364))*100</f>
        <v>12.57203103415277</v>
      </c>
    </row>
    <row r="935" spans="1:17">
      <c r="B935" s="39"/>
    </row>
    <row r="936" spans="1:17">
      <c r="B936" s="39"/>
      <c r="I936" s="93" t="s">
        <v>47</v>
      </c>
      <c r="L936" s="12" t="s">
        <v>47</v>
      </c>
      <c r="O936" s="33">
        <f t="shared" ref="O936:Q939" si="99">AVERAGE(O926,O931)</f>
        <v>98.109410087499995</v>
      </c>
      <c r="P936" s="33">
        <f t="shared" si="99"/>
        <v>7.5831353633241942</v>
      </c>
      <c r="Q936" s="33">
        <f t="shared" si="99"/>
        <v>7.7293210836881343</v>
      </c>
    </row>
    <row r="937" spans="1:17">
      <c r="B937" s="39"/>
      <c r="I937" s="93" t="s">
        <v>48</v>
      </c>
      <c r="L937" s="12" t="s">
        <v>48</v>
      </c>
      <c r="O937" s="33">
        <f t="shared" si="99"/>
        <v>95.140748666666667</v>
      </c>
      <c r="P937" s="33">
        <f t="shared" si="99"/>
        <v>9.7452018498168496</v>
      </c>
      <c r="Q937" s="33">
        <f t="shared" si="99"/>
        <v>10.249064184824757</v>
      </c>
    </row>
    <row r="938" spans="1:17">
      <c r="B938" s="39"/>
      <c r="I938" s="93" t="s">
        <v>49</v>
      </c>
      <c r="L938" s="12" t="s">
        <v>49</v>
      </c>
      <c r="O938" s="33">
        <f t="shared" si="99"/>
        <v>91.107603943333331</v>
      </c>
      <c r="P938" s="33">
        <f t="shared" si="99"/>
        <v>11.889100954884007</v>
      </c>
      <c r="Q938" s="33">
        <f t="shared" si="99"/>
        <v>13.049520506743635</v>
      </c>
    </row>
    <row r="939" spans="1:17">
      <c r="B939" s="39"/>
      <c r="I939" s="93" t="s">
        <v>50</v>
      </c>
      <c r="L939" s="12" t="s">
        <v>50</v>
      </c>
      <c r="O939" s="33">
        <f t="shared" si="99"/>
        <v>88.757350051999993</v>
      </c>
      <c r="P939" s="33">
        <f t="shared" si="99"/>
        <v>11.273536348956045</v>
      </c>
      <c r="Q939" s="33">
        <f t="shared" si="99"/>
        <v>12.701673025505052</v>
      </c>
    </row>
    <row r="940" spans="1:17">
      <c r="B940" s="39"/>
    </row>
    <row r="941" spans="1:17" ht="15" customHeight="1">
      <c r="A941">
        <v>598</v>
      </c>
      <c r="B941" s="39">
        <v>38301</v>
      </c>
      <c r="D941" s="28">
        <v>4000000000</v>
      </c>
      <c r="E941" s="28">
        <v>7213200000</v>
      </c>
      <c r="F941" s="58">
        <f>E941-D941</f>
        <v>3213200000</v>
      </c>
      <c r="G941" s="58">
        <v>4000000000</v>
      </c>
      <c r="H941" s="58">
        <v>3914962284</v>
      </c>
      <c r="I941" s="58">
        <f>G941-H941</f>
        <v>85037716</v>
      </c>
      <c r="J941" s="39">
        <f>$B$941+K941+1</f>
        <v>38393</v>
      </c>
      <c r="K941">
        <v>91</v>
      </c>
      <c r="O941" s="47">
        <f>H941/G941*100</f>
        <v>97.874057100000002</v>
      </c>
      <c r="P941" s="47">
        <f>(100-O941)/100*(365/91)*100</f>
        <v>8.5271336098901038</v>
      </c>
      <c r="Q941" s="47">
        <f>((100-O941)/O941*(365/91))*100</f>
        <v>8.7123532655622409</v>
      </c>
    </row>
    <row r="942" spans="1:17">
      <c r="B942" s="39"/>
      <c r="D942" s="28">
        <v>5000000000</v>
      </c>
      <c r="E942" s="28">
        <v>11232400000</v>
      </c>
      <c r="F942" s="58">
        <f>E942-D942</f>
        <v>6232400000</v>
      </c>
      <c r="G942" s="58">
        <v>5000000000</v>
      </c>
      <c r="H942" s="58">
        <v>4720709822</v>
      </c>
      <c r="I942" s="58">
        <f>G942-H942</f>
        <v>279290178</v>
      </c>
      <c r="J942" s="39">
        <f>$B$941+K942+1</f>
        <v>38484</v>
      </c>
      <c r="K942">
        <v>182</v>
      </c>
      <c r="O942" s="47">
        <f>H942/G942*100</f>
        <v>94.414196439999998</v>
      </c>
      <c r="P942" s="47">
        <f>(100-O942)/100*(365/182)*100</f>
        <v>11.202298348351652</v>
      </c>
      <c r="Q942" s="47">
        <f>((100-O942)/O942*(365/182))*100</f>
        <v>11.865057132028538</v>
      </c>
    </row>
    <row r="943" spans="1:17">
      <c r="B943" s="39"/>
      <c r="D943" s="28">
        <v>15000000000</v>
      </c>
      <c r="E943" s="28">
        <v>23277200000</v>
      </c>
      <c r="F943" s="58">
        <f>E943-D943</f>
        <v>8277200000</v>
      </c>
      <c r="G943" s="58">
        <v>14999900000</v>
      </c>
      <c r="H943" s="58">
        <v>13673268409</v>
      </c>
      <c r="I943" s="58">
        <f>G943-H943</f>
        <v>1326631591</v>
      </c>
      <c r="J943" s="39">
        <f>$B$941+K943+1</f>
        <v>38575</v>
      </c>
      <c r="K943">
        <v>273</v>
      </c>
      <c r="O943" s="47">
        <f>H943/G943*100</f>
        <v>91.155730431536213</v>
      </c>
      <c r="P943" s="47">
        <f>(100-O943)/100*(365/273)*100</f>
        <v>11.824756016444256</v>
      </c>
      <c r="Q943" s="47">
        <f>((100-O943)/O943*(365/273))*100</f>
        <v>12.97203802818014</v>
      </c>
    </row>
    <row r="944" spans="1:17">
      <c r="B944" s="39"/>
      <c r="D944" s="28">
        <v>26000000000</v>
      </c>
      <c r="E944" s="28">
        <v>31799800000</v>
      </c>
      <c r="F944" s="58">
        <f>E944-D944</f>
        <v>5799800000</v>
      </c>
      <c r="G944" s="58">
        <v>25999900000</v>
      </c>
      <c r="H944" s="58">
        <v>23038973471</v>
      </c>
      <c r="I944" s="58">
        <f>G944-H944</f>
        <v>2960926529</v>
      </c>
      <c r="J944" s="39">
        <f>$B$941+K944+1</f>
        <v>38666</v>
      </c>
      <c r="K944">
        <v>364</v>
      </c>
      <c r="O944" s="47">
        <f>H944/G944*100</f>
        <v>88.611777241450923</v>
      </c>
      <c r="P944" s="47">
        <f>(100-O944)/100*(365/364)*100</f>
        <v>11.419509084808826</v>
      </c>
      <c r="Q944" s="47">
        <f>((100-O944)/O944*(365/364))*100</f>
        <v>12.887123405382955</v>
      </c>
    </row>
    <row r="945" spans="1:17">
      <c r="B945" s="39"/>
    </row>
    <row r="946" spans="1:17">
      <c r="A946">
        <v>599</v>
      </c>
      <c r="B946" s="39">
        <v>38315</v>
      </c>
      <c r="D946" s="28">
        <v>4000000000</v>
      </c>
      <c r="E946" s="28">
        <v>5050300000</v>
      </c>
      <c r="F946" s="58">
        <f>E946-D946</f>
        <v>1050300000</v>
      </c>
      <c r="G946" s="58">
        <v>4000000000</v>
      </c>
      <c r="H946" s="58">
        <v>3911423862</v>
      </c>
      <c r="I946" s="58">
        <f>G946-H946</f>
        <v>88576138</v>
      </c>
      <c r="J946" s="39">
        <f>$B$946+K946+1</f>
        <v>38407</v>
      </c>
      <c r="K946">
        <v>91</v>
      </c>
      <c r="O946" s="47">
        <f>H946/G946*100</f>
        <v>97.785596549999994</v>
      </c>
      <c r="P946" s="47">
        <f>(100-O946)/100*(365/91)*100</f>
        <v>8.8819479038461786</v>
      </c>
      <c r="Q946" s="47">
        <f>((100-O946)/O946*(365/91))*100</f>
        <v>9.0830840299722837</v>
      </c>
    </row>
    <row r="947" spans="1:17">
      <c r="B947" s="39"/>
      <c r="D947" s="28">
        <v>5000000000</v>
      </c>
      <c r="E947" s="28">
        <v>9059700000</v>
      </c>
      <c r="F947" s="58">
        <f>E947-D947</f>
        <v>4059700000</v>
      </c>
      <c r="G947" s="58">
        <v>5000000000</v>
      </c>
      <c r="H947" s="58">
        <v>4713095754</v>
      </c>
      <c r="I947" s="58">
        <f>G947-H947</f>
        <v>286904246</v>
      </c>
      <c r="J947" s="39">
        <f>$B$946+K947+1</f>
        <v>38498</v>
      </c>
      <c r="K947">
        <v>182</v>
      </c>
      <c r="O947" s="47">
        <f>H947/G947*100</f>
        <v>94.261915080000009</v>
      </c>
      <c r="P947" s="47">
        <f>(100-O947)/100*(365/182)*100</f>
        <v>11.507697779120862</v>
      </c>
      <c r="Q947" s="47">
        <f>((100-O947)/O947*(365/182))*100</f>
        <v>12.208215554876313</v>
      </c>
    </row>
    <row r="948" spans="1:17">
      <c r="B948" s="39"/>
      <c r="D948" s="28">
        <v>15000000000</v>
      </c>
      <c r="E948" s="28">
        <v>24802400000</v>
      </c>
      <c r="F948" s="58">
        <f>E948-D948</f>
        <v>9802400000</v>
      </c>
      <c r="G948" s="58">
        <v>14999900000</v>
      </c>
      <c r="H948" s="58">
        <v>13649323264</v>
      </c>
      <c r="I948" s="58">
        <f>G948-H948</f>
        <v>1350576736</v>
      </c>
      <c r="J948" s="39">
        <f>$B$946+K948+1</f>
        <v>38589</v>
      </c>
      <c r="K948">
        <v>273</v>
      </c>
      <c r="O948" s="47">
        <f>H948/G948*100</f>
        <v>90.996095067300459</v>
      </c>
      <c r="P948" s="47">
        <f>(100-O948)/100*(365/273)*100</f>
        <v>12.038187913682536</v>
      </c>
      <c r="Q948" s="47">
        <f>((100-O948)/O948*(365/273))*100</f>
        <v>13.229345616181801</v>
      </c>
    </row>
    <row r="949" spans="1:17">
      <c r="B949" s="39"/>
      <c r="D949" s="28">
        <v>26000000000</v>
      </c>
      <c r="E949" s="28">
        <f>23768800000+2231200000</f>
        <v>26000000000</v>
      </c>
      <c r="F949" s="58">
        <f>E949-D949</f>
        <v>0</v>
      </c>
      <c r="G949" s="58">
        <v>26000000000</v>
      </c>
      <c r="H949" s="58">
        <f>20955454504+1967115168</f>
        <v>22922569672</v>
      </c>
      <c r="I949" s="58">
        <f>G949-H949</f>
        <v>3077430328</v>
      </c>
      <c r="J949" s="39">
        <f>$B$946+K949+1</f>
        <v>38680</v>
      </c>
      <c r="K949">
        <v>364</v>
      </c>
      <c r="O949" s="47">
        <f>H949/G949*100</f>
        <v>88.16372950769231</v>
      </c>
      <c r="P949" s="47">
        <f>(100-O949)/100*(365/364)*100</f>
        <v>11.868787718934909</v>
      </c>
      <c r="Q949" s="47">
        <f>((100-O949)/O949*(365/364))*100</f>
        <v>13.462211484485072</v>
      </c>
    </row>
    <row r="950" spans="1:17">
      <c r="B950" s="39"/>
    </row>
    <row r="951" spans="1:17">
      <c r="B951" s="39"/>
      <c r="I951" s="93" t="s">
        <v>47</v>
      </c>
      <c r="O951" s="33">
        <f t="shared" ref="O951:Q954" si="100">AVERAGE(O941,O946)</f>
        <v>97.829826824999998</v>
      </c>
      <c r="P951" s="33">
        <f t="shared" si="100"/>
        <v>8.7045407568681412</v>
      </c>
      <c r="Q951" s="33">
        <f t="shared" si="100"/>
        <v>8.8977186477672632</v>
      </c>
    </row>
    <row r="952" spans="1:17">
      <c r="B952" s="39"/>
      <c r="I952" s="93" t="s">
        <v>48</v>
      </c>
      <c r="O952" s="33">
        <f t="shared" si="100"/>
        <v>94.338055760000003</v>
      </c>
      <c r="P952" s="33">
        <f t="shared" si="100"/>
        <v>11.354998063736257</v>
      </c>
      <c r="Q952" s="33">
        <f t="shared" si="100"/>
        <v>12.036636343452425</v>
      </c>
    </row>
    <row r="953" spans="1:17">
      <c r="B953" s="39"/>
      <c r="I953" s="93" t="s">
        <v>49</v>
      </c>
      <c r="O953" s="33">
        <f t="shared" si="100"/>
        <v>91.075912749418336</v>
      </c>
      <c r="P953" s="33">
        <f t="shared" si="100"/>
        <v>11.931471965063396</v>
      </c>
      <c r="Q953" s="33">
        <f t="shared" si="100"/>
        <v>13.10069182218097</v>
      </c>
    </row>
    <row r="954" spans="1:17">
      <c r="B954" s="39"/>
      <c r="I954" s="93" t="s">
        <v>50</v>
      </c>
      <c r="O954" s="33">
        <f t="shared" si="100"/>
        <v>88.387753374571616</v>
      </c>
      <c r="P954" s="33">
        <f t="shared" si="100"/>
        <v>11.644148401871867</v>
      </c>
      <c r="Q954" s="33">
        <f t="shared" si="100"/>
        <v>13.174667444934013</v>
      </c>
    </row>
    <row r="955" spans="1:17">
      <c r="B955" s="39"/>
    </row>
    <row r="956" spans="1:17">
      <c r="A956">
        <v>600</v>
      </c>
      <c r="B956" s="39">
        <v>38329</v>
      </c>
      <c r="D956" s="28">
        <v>4000000000</v>
      </c>
      <c r="E956" s="28">
        <v>4000000000</v>
      </c>
      <c r="F956" s="58">
        <v>-382700000</v>
      </c>
      <c r="G956" s="58">
        <v>4000000000</v>
      </c>
      <c r="H956" s="58">
        <v>3904788500</v>
      </c>
      <c r="I956" s="58">
        <f>G956-H956</f>
        <v>95211500</v>
      </c>
      <c r="J956" s="39">
        <f>$B$956+K956+1</f>
        <v>38421</v>
      </c>
      <c r="K956">
        <v>91</v>
      </c>
      <c r="O956" s="47">
        <f>H956/G956*100</f>
        <v>97.619712500000006</v>
      </c>
      <c r="P956" s="47">
        <f>(100-O956)/100*(365/91)*100</f>
        <v>9.5473070054944813</v>
      </c>
      <c r="Q956" s="47">
        <f>((100-O956)/O956*(365/91))*100</f>
        <v>9.7801015399369078</v>
      </c>
    </row>
    <row r="957" spans="1:17">
      <c r="B957" s="39"/>
      <c r="D957" s="28">
        <v>5000000000</v>
      </c>
      <c r="E957" s="28">
        <v>12733600000</v>
      </c>
      <c r="F957" s="58">
        <f>E957-D957</f>
        <v>7733600000</v>
      </c>
      <c r="G957" s="58">
        <v>5000000000</v>
      </c>
      <c r="H957" s="58">
        <v>4700289948</v>
      </c>
      <c r="I957" s="58">
        <f>G957-H957</f>
        <v>299710052</v>
      </c>
      <c r="J957" s="39">
        <f>$B$956+K957+1</f>
        <v>38512</v>
      </c>
      <c r="K957">
        <v>182</v>
      </c>
      <c r="O957" s="47">
        <f>H957/G957*100</f>
        <v>94.005798959999993</v>
      </c>
      <c r="P957" s="47">
        <f>(100-O957)/100*(365/182)*100</f>
        <v>12.021337250549465</v>
      </c>
      <c r="Q957" s="47">
        <f>((100-O957)/O957*(365/182))*100</f>
        <v>12.787867752354954</v>
      </c>
    </row>
    <row r="958" spans="1:17">
      <c r="B958" s="39"/>
      <c r="D958" s="28">
        <v>15000000000</v>
      </c>
      <c r="E958" s="28">
        <v>15000000000</v>
      </c>
      <c r="F958" s="58">
        <v>-313400000</v>
      </c>
      <c r="G958" s="58">
        <v>15000000000</v>
      </c>
      <c r="H958" s="58">
        <v>13541213917</v>
      </c>
      <c r="I958" s="58">
        <f>G958-H958</f>
        <v>1458786083</v>
      </c>
      <c r="J958" s="39">
        <f>$B$956+K958+1</f>
        <v>38603</v>
      </c>
      <c r="K958">
        <v>273</v>
      </c>
      <c r="O958" s="47">
        <f>H958/G958*100</f>
        <v>90.274759446666664</v>
      </c>
      <c r="P958" s="47">
        <f>(100-O958)/100*(365/273)*100</f>
        <v>13.0026109962149</v>
      </c>
      <c r="Q958" s="47">
        <f>((100-O958)/O958*(365/273))*100</f>
        <v>14.403373740249839</v>
      </c>
    </row>
    <row r="959" spans="1:17">
      <c r="B959" s="39"/>
      <c r="D959" s="28">
        <v>26000000000</v>
      </c>
      <c r="E959" s="28">
        <v>42251800000</v>
      </c>
      <c r="F959" s="58">
        <f>E959-D959</f>
        <v>16251800000</v>
      </c>
      <c r="G959" s="58">
        <v>26000000000</v>
      </c>
      <c r="H959" s="58">
        <v>22860063686</v>
      </c>
      <c r="I959" s="58">
        <f>G959-H959</f>
        <v>3139936314</v>
      </c>
      <c r="J959" s="39">
        <f>$B$956+K959+1</f>
        <v>38694</v>
      </c>
      <c r="K959">
        <v>364</v>
      </c>
      <c r="O959" s="47">
        <f>H959/G959*100</f>
        <v>87.923321869230762</v>
      </c>
      <c r="P959" s="47">
        <f>(100-O959)/100*(365/364)*100</f>
        <v>12.109855817941682</v>
      </c>
      <c r="Q959" s="47">
        <f>((100-O959)/O959*(365/364))*100</f>
        <v>13.773200967034427</v>
      </c>
    </row>
    <row r="960" spans="1:17">
      <c r="B960" s="39"/>
      <c r="J960" s="39"/>
    </row>
    <row r="961" spans="1:17">
      <c r="A961">
        <v>601</v>
      </c>
      <c r="B961" s="39">
        <v>38343</v>
      </c>
      <c r="D961" s="28">
        <v>3000000000</v>
      </c>
      <c r="E961" s="28">
        <v>6080600000</v>
      </c>
      <c r="F961" s="58">
        <f>E961-D961</f>
        <v>3080600000</v>
      </c>
      <c r="G961" s="58">
        <v>2999900000</v>
      </c>
      <c r="H961" s="58">
        <v>2930477037</v>
      </c>
      <c r="I961" s="58">
        <f>G961-H961</f>
        <v>69422963</v>
      </c>
      <c r="J961" s="39">
        <f>$B$961+K961+1</f>
        <v>38435</v>
      </c>
      <c r="K961">
        <v>91</v>
      </c>
      <c r="O961" s="47">
        <f>H961/G961*100</f>
        <v>97.685824094136478</v>
      </c>
      <c r="P961" s="47">
        <f>(100-O961)/100*(365/91)*100</f>
        <v>9.2821341279141247</v>
      </c>
      <c r="Q961" s="47">
        <f>((100-O961)/O961*(365/91))*100</f>
        <v>9.5020277650206957</v>
      </c>
    </row>
    <row r="962" spans="1:17">
      <c r="B962" s="39"/>
      <c r="D962" s="28">
        <v>5000000000</v>
      </c>
      <c r="E962" s="28">
        <v>10305300000</v>
      </c>
      <c r="F962" s="58">
        <f>E962-D962</f>
        <v>5305300000</v>
      </c>
      <c r="G962" s="58">
        <v>5000000000</v>
      </c>
      <c r="H962" s="58">
        <v>4700269446</v>
      </c>
      <c r="I962" s="58">
        <f>G962-H962</f>
        <v>299730554</v>
      </c>
      <c r="J962" s="39">
        <f>$B$961+K962+1</f>
        <v>38526</v>
      </c>
      <c r="K962">
        <v>182</v>
      </c>
      <c r="O962" s="47">
        <f>H962/G962*100</f>
        <v>94.005388920000001</v>
      </c>
      <c r="P962" s="47">
        <f>(100-O962)/100*(365/182)*100</f>
        <v>12.022159583516482</v>
      </c>
      <c r="Q962" s="47">
        <f>((100-O962)/O962*(365/182))*100</f>
        <v>12.788798303624402</v>
      </c>
    </row>
    <row r="963" spans="1:17">
      <c r="B963" s="39"/>
      <c r="D963" s="28">
        <v>8000000000</v>
      </c>
      <c r="E963" s="28">
        <v>19589900000</v>
      </c>
      <c r="F963" s="58">
        <f>E963-D963</f>
        <v>11589900000</v>
      </c>
      <c r="G963" s="58">
        <v>8000000000</v>
      </c>
      <c r="H963" s="58">
        <v>7239126063</v>
      </c>
      <c r="I963" s="58">
        <f>G963-H963</f>
        <v>760873937</v>
      </c>
      <c r="J963" s="39">
        <f>$B$961+K963+1</f>
        <v>38617</v>
      </c>
      <c r="K963">
        <v>273</v>
      </c>
      <c r="O963" s="47">
        <f>H963/G963*100</f>
        <v>90.489075787499999</v>
      </c>
      <c r="P963" s="47">
        <f>(100-O963)/100*(365/273)*100</f>
        <v>12.71607083356227</v>
      </c>
      <c r="Q963" s="47">
        <f>((100-O963)/O963*(365/273))*100</f>
        <v>14.052603281554177</v>
      </c>
    </row>
    <row r="964" spans="1:17">
      <c r="B964" s="39"/>
      <c r="D964" s="28">
        <v>19000000000</v>
      </c>
      <c r="E964" s="28">
        <v>28351400000</v>
      </c>
      <c r="F964" s="58">
        <f>E964-D964</f>
        <v>9351400000</v>
      </c>
      <c r="G964" s="58">
        <v>19000000000</v>
      </c>
      <c r="H964" s="58">
        <v>16692368458</v>
      </c>
      <c r="I964" s="58">
        <f>G964-H964</f>
        <v>2307631542</v>
      </c>
      <c r="J964" s="39">
        <f>$B$961+K964+1</f>
        <v>38708</v>
      </c>
      <c r="K964">
        <v>364</v>
      </c>
      <c r="O964" s="47">
        <f>H964/G964*100</f>
        <v>87.854570831578954</v>
      </c>
      <c r="P964" s="47">
        <f>(100-O964)/100*(365/364)*100</f>
        <v>12.178795732070553</v>
      </c>
      <c r="Q964" s="47">
        <f>((100-O964)/O964*(365/364))*100</f>
        <v>13.86244974711428</v>
      </c>
    </row>
    <row r="965" spans="1:17">
      <c r="B965" s="39"/>
    </row>
    <row r="966" spans="1:17">
      <c r="B966" s="39"/>
      <c r="I966" s="56" t="s">
        <v>47</v>
      </c>
      <c r="O966" s="33">
        <f t="shared" ref="O966:Q969" si="101">AVERAGE(O956,O961)</f>
        <v>97.652768297068235</v>
      </c>
      <c r="P966" s="33">
        <f t="shared" si="101"/>
        <v>9.4147205667043039</v>
      </c>
      <c r="Q966" s="33">
        <f t="shared" si="101"/>
        <v>9.6410646524788017</v>
      </c>
    </row>
    <row r="967" spans="1:17">
      <c r="B967" s="39"/>
      <c r="I967" s="56" t="s">
        <v>48</v>
      </c>
      <c r="O967" s="33">
        <f t="shared" si="101"/>
        <v>94.005593939999997</v>
      </c>
      <c r="P967" s="33">
        <f t="shared" si="101"/>
        <v>12.021748417032974</v>
      </c>
      <c r="Q967" s="33">
        <f t="shared" si="101"/>
        <v>12.788333027989678</v>
      </c>
    </row>
    <row r="968" spans="1:17">
      <c r="B968" s="39"/>
      <c r="I968" s="56" t="s">
        <v>49</v>
      </c>
      <c r="O968" s="33">
        <f t="shared" si="101"/>
        <v>90.381917617083332</v>
      </c>
      <c r="P968" s="33">
        <f t="shared" si="101"/>
        <v>12.859340914888584</v>
      </c>
      <c r="Q968" s="33">
        <f t="shared" si="101"/>
        <v>14.227988510902009</v>
      </c>
    </row>
    <row r="969" spans="1:17">
      <c r="B969" s="39"/>
      <c r="I969" s="56" t="s">
        <v>50</v>
      </c>
      <c r="O969" s="33">
        <f t="shared" si="101"/>
        <v>87.888946350404865</v>
      </c>
      <c r="P969" s="33">
        <f t="shared" si="101"/>
        <v>12.144325775006116</v>
      </c>
      <c r="Q969" s="33">
        <f t="shared" si="101"/>
        <v>13.817825357074353</v>
      </c>
    </row>
    <row r="970" spans="1:17">
      <c r="B970" s="39"/>
    </row>
    <row r="971" spans="1:17">
      <c r="A971">
        <v>602</v>
      </c>
      <c r="B971" s="39">
        <v>38357</v>
      </c>
      <c r="D971" s="28">
        <v>3000000000</v>
      </c>
      <c r="E971" s="28">
        <v>6968400000</v>
      </c>
      <c r="F971" s="58">
        <f>E971-D971</f>
        <v>3968400000</v>
      </c>
      <c r="G971" s="58">
        <v>3000000000</v>
      </c>
      <c r="H971" s="58">
        <v>2931747032</v>
      </c>
      <c r="I971" s="58">
        <f>G971-H971</f>
        <v>68252968</v>
      </c>
      <c r="J971" s="39">
        <f>$B$971+K971+1</f>
        <v>38449</v>
      </c>
      <c r="K971">
        <v>91</v>
      </c>
      <c r="O971" s="47">
        <f>H971/G971*100</f>
        <v>97.724901066666675</v>
      </c>
      <c r="P971" s="47">
        <f>(100-O971)/100*(365/91)*100</f>
        <v>9.1253968205127869</v>
      </c>
      <c r="Q971" s="47">
        <f>((100-O971)/O971*(365/91))*100</f>
        <v>9.3378419634188816</v>
      </c>
    </row>
    <row r="972" spans="1:17">
      <c r="B972" s="39"/>
      <c r="D972" s="28">
        <v>5000000000</v>
      </c>
      <c r="E972" s="28">
        <v>10241200000</v>
      </c>
      <c r="F972" s="58">
        <f>E972-D972</f>
        <v>5241200000</v>
      </c>
      <c r="G972" s="58">
        <v>5000000000</v>
      </c>
      <c r="H972" s="58">
        <v>4704793616</v>
      </c>
      <c r="I972" s="58">
        <f>G972-H972</f>
        <v>295206384</v>
      </c>
      <c r="J972" s="39">
        <f>$B$971+K972+1</f>
        <v>38540</v>
      </c>
      <c r="K972">
        <v>182</v>
      </c>
      <c r="O972" s="47">
        <f>H972/G972*100</f>
        <v>94.095872319999998</v>
      </c>
      <c r="P972" s="47">
        <f>(100-O972)/100*(365/182)*100</f>
        <v>11.840695621978025</v>
      </c>
      <c r="Q972" s="47">
        <f>((100-O972)/O972*(365/182))*100</f>
        <v>12.58365040892585</v>
      </c>
    </row>
    <row r="973" spans="1:17">
      <c r="B973" s="39"/>
      <c r="D973" s="28">
        <v>8000000000</v>
      </c>
      <c r="E973" s="28">
        <v>29490200000</v>
      </c>
      <c r="F973" s="58">
        <f>E973-D973</f>
        <v>21490200000</v>
      </c>
      <c r="G973" s="58">
        <v>7999900000</v>
      </c>
      <c r="H973" s="58">
        <v>7258097211</v>
      </c>
      <c r="I973" s="58">
        <f>G973-H973</f>
        <v>741802789</v>
      </c>
      <c r="J973" s="39">
        <f>$B$971+K973+1</f>
        <v>38631</v>
      </c>
      <c r="K973">
        <v>273</v>
      </c>
      <c r="O973" s="47">
        <f>H973/G973*100</f>
        <v>90.727349229365359</v>
      </c>
      <c r="P973" s="47">
        <f>(100-O973)/100*(365/273)*100</f>
        <v>12.397500114584775</v>
      </c>
      <c r="Q973" s="47">
        <f>((100-O973)/O973*(365/273))*100</f>
        <v>13.664567762519978</v>
      </c>
    </row>
    <row r="974" spans="1:17">
      <c r="B974" s="39"/>
      <c r="D974" s="28">
        <v>19000000000</v>
      </c>
      <c r="E974" s="28">
        <v>38977000000</v>
      </c>
      <c r="F974" s="58">
        <f>E974-D974</f>
        <v>19977000000</v>
      </c>
      <c r="G974" s="58">
        <v>19000000000</v>
      </c>
      <c r="H974" s="58">
        <v>16721174300</v>
      </c>
      <c r="I974" s="58">
        <f>G974-H974</f>
        <v>2278825700</v>
      </c>
      <c r="J974" s="39">
        <f>$B$971+K974+1</f>
        <v>38722</v>
      </c>
      <c r="K974">
        <v>364</v>
      </c>
      <c r="O974" s="47">
        <f>H974/G974*100</f>
        <v>88.006180526315788</v>
      </c>
      <c r="P974" s="47">
        <f>(100-O974)/100*(365/364)*100</f>
        <v>12.026769527183346</v>
      </c>
      <c r="Q974" s="47">
        <f>((100-O974)/O974*(365/364))*100</f>
        <v>13.66582375835192</v>
      </c>
    </row>
    <row r="975" spans="1:17">
      <c r="B975" s="39"/>
      <c r="J975" s="39"/>
    </row>
    <row r="976" spans="1:17">
      <c r="A976">
        <v>603</v>
      </c>
      <c r="B976" s="39">
        <v>38371</v>
      </c>
      <c r="D976" s="28">
        <v>4000000000</v>
      </c>
      <c r="E976" s="28">
        <v>9701200000</v>
      </c>
      <c r="F976" s="58">
        <f>E976-D976</f>
        <v>5701200000</v>
      </c>
      <c r="G976" s="58">
        <v>4000000000</v>
      </c>
      <c r="H976" s="58">
        <v>3911031328</v>
      </c>
      <c r="I976" s="58">
        <f>G976-H976</f>
        <v>88968672</v>
      </c>
      <c r="J976" s="39">
        <f>$B$976+K976+1</f>
        <v>38463</v>
      </c>
      <c r="K976">
        <v>91</v>
      </c>
      <c r="O976" s="47">
        <f>H976/G976*100</f>
        <v>97.775783200000006</v>
      </c>
      <c r="P976" s="47">
        <f>(100-O976)/100*(365/91)*100</f>
        <v>8.9213091428571172</v>
      </c>
      <c r="Q976" s="47">
        <f>((100-O976)/O976*(365/91))*100</f>
        <v>9.1242522952831919</v>
      </c>
    </row>
    <row r="977" spans="1:17">
      <c r="B977" s="39"/>
      <c r="D977" s="28">
        <v>5000000000</v>
      </c>
      <c r="E977" s="28">
        <v>14416100000</v>
      </c>
      <c r="F977" s="58">
        <f>E977-D977</f>
        <v>9416100000</v>
      </c>
      <c r="G977" s="58">
        <v>5000000000</v>
      </c>
      <c r="H977" s="58">
        <v>4713805168</v>
      </c>
      <c r="I977" s="58">
        <f>G977-H977</f>
        <v>286194832</v>
      </c>
      <c r="J977" s="39">
        <f>$B$976+K977+1</f>
        <v>38554</v>
      </c>
      <c r="K977">
        <v>182</v>
      </c>
      <c r="O977" s="47">
        <f>H977/G977*100</f>
        <v>94.276103359999993</v>
      </c>
      <c r="P977" s="47">
        <f>(100-O977)/100*(365/182)*100</f>
        <v>11.479243261538475</v>
      </c>
      <c r="Q977" s="47">
        <f>((100-O977)/O977*(365/182))*100</f>
        <v>12.17619614347463</v>
      </c>
    </row>
    <row r="978" spans="1:17">
      <c r="B978" s="39"/>
      <c r="D978" s="28">
        <v>12000000000</v>
      </c>
      <c r="E978" s="28">
        <v>34243600000</v>
      </c>
      <c r="F978" s="58">
        <f>E978-D978</f>
        <v>22243600000</v>
      </c>
      <c r="G978" s="58">
        <v>12000000000</v>
      </c>
      <c r="H978" s="58">
        <v>10926138646</v>
      </c>
      <c r="I978" s="58">
        <f>G978-H978</f>
        <v>1073861354</v>
      </c>
      <c r="J978" s="39">
        <f>$B$976+K978+1</f>
        <v>38645</v>
      </c>
      <c r="K978">
        <v>273</v>
      </c>
      <c r="O978" s="47">
        <f>H978/G978*100</f>
        <v>91.051155383333338</v>
      </c>
      <c r="P978" s="47">
        <f>(100-O978)/100*(365/273)*100</f>
        <v>11.964572472832716</v>
      </c>
      <c r="Q978" s="47">
        <f>((100-O978)/O978*(365/273))*100</f>
        <v>13.140494947549888</v>
      </c>
    </row>
    <row r="979" spans="1:17">
      <c r="B979" s="39"/>
      <c r="D979" s="28">
        <v>24000000000</v>
      </c>
      <c r="E979" s="28">
        <v>36089200000</v>
      </c>
      <c r="F979" s="58">
        <f>E979-D979</f>
        <v>12089200000</v>
      </c>
      <c r="G979" s="58">
        <v>23999900000</v>
      </c>
      <c r="H979" s="58">
        <v>21146589794</v>
      </c>
      <c r="I979" s="58">
        <f>G979-H979</f>
        <v>2853310206</v>
      </c>
      <c r="J979" s="39">
        <f>$B$976+K979+1</f>
        <v>38736</v>
      </c>
      <c r="K979">
        <v>364</v>
      </c>
      <c r="O979" s="47">
        <f>H979/G979*100</f>
        <v>88.111157938158087</v>
      </c>
      <c r="P979" s="47">
        <f>(100-O979)/100*(365/364)*100</f>
        <v>11.921503715857963</v>
      </c>
      <c r="Q979" s="47">
        <f>((100-O979)/O979*(365/364))*100</f>
        <v>13.530072688665854</v>
      </c>
    </row>
    <row r="980" spans="1:17">
      <c r="B980" s="39"/>
    </row>
    <row r="981" spans="1:17">
      <c r="B981" s="39"/>
      <c r="I981" s="56" t="s">
        <v>47</v>
      </c>
      <c r="O981" s="33">
        <f t="shared" ref="O981:Q984" si="102">AVERAGE(O971,O976)</f>
        <v>97.750342133333334</v>
      </c>
      <c r="P981" s="33">
        <f t="shared" si="102"/>
        <v>9.0233529816849511</v>
      </c>
      <c r="Q981" s="33">
        <f t="shared" si="102"/>
        <v>9.2310471293510368</v>
      </c>
    </row>
    <row r="982" spans="1:17">
      <c r="B982" s="39"/>
      <c r="I982" s="56" t="s">
        <v>48</v>
      </c>
      <c r="O982" s="33">
        <f t="shared" si="102"/>
        <v>94.185987839999996</v>
      </c>
      <c r="P982" s="33">
        <f t="shared" si="102"/>
        <v>11.65996944175825</v>
      </c>
      <c r="Q982" s="33">
        <f t="shared" si="102"/>
        <v>12.379923276200241</v>
      </c>
    </row>
    <row r="983" spans="1:17">
      <c r="B983" s="39"/>
      <c r="I983" s="56" t="s">
        <v>49</v>
      </c>
      <c r="O983" s="33">
        <f t="shared" si="102"/>
        <v>90.889252306349348</v>
      </c>
      <c r="P983" s="33">
        <f t="shared" si="102"/>
        <v>12.181036293708745</v>
      </c>
      <c r="Q983" s="33">
        <f t="shared" si="102"/>
        <v>13.402531355034933</v>
      </c>
    </row>
    <row r="984" spans="1:17">
      <c r="B984" s="39"/>
      <c r="I984" s="56" t="s">
        <v>50</v>
      </c>
      <c r="O984" s="33">
        <f t="shared" si="102"/>
        <v>88.058669232236937</v>
      </c>
      <c r="P984" s="33">
        <f t="shared" si="102"/>
        <v>11.974136621520653</v>
      </c>
      <c r="Q984" s="33">
        <f t="shared" si="102"/>
        <v>13.597948223508887</v>
      </c>
    </row>
    <row r="985" spans="1:17">
      <c r="B985" s="39"/>
      <c r="I985" s="56"/>
      <c r="O985" s="33"/>
      <c r="P985" s="33"/>
      <c r="Q985" s="33"/>
    </row>
    <row r="986" spans="1:17">
      <c r="A986">
        <v>604</v>
      </c>
      <c r="B986" s="39">
        <v>38385</v>
      </c>
      <c r="D986" s="28">
        <v>4000000000</v>
      </c>
      <c r="E986" s="28">
        <v>7809700000</v>
      </c>
      <c r="F986" s="58">
        <f>E986-D986</f>
        <v>3809700000</v>
      </c>
      <c r="G986" s="58">
        <v>4000000000</v>
      </c>
      <c r="H986" s="58">
        <v>3911246375</v>
      </c>
      <c r="I986" s="58">
        <f>G986-H986</f>
        <v>88753625</v>
      </c>
      <c r="J986" s="39">
        <f>$B$986+K986+1</f>
        <v>38477</v>
      </c>
      <c r="K986">
        <v>91</v>
      </c>
      <c r="O986" s="47">
        <f>H986/G986*100</f>
        <v>97.781159375000001</v>
      </c>
      <c r="P986" s="47">
        <f>(100-O986)/100*(365/91)*100</f>
        <v>8.8997453640109825</v>
      </c>
      <c r="Q986" s="47">
        <f>((100-O986)/O986*(365/91))*100</f>
        <v>9.1016975262889019</v>
      </c>
    </row>
    <row r="987" spans="1:17">
      <c r="B987" s="39"/>
      <c r="D987" s="28">
        <v>5000000000</v>
      </c>
      <c r="E987" s="28">
        <v>11043000000</v>
      </c>
      <c r="F987" s="58">
        <f>E987-D987</f>
        <v>6043000000</v>
      </c>
      <c r="G987" s="58">
        <v>5000000000</v>
      </c>
      <c r="H987" s="58">
        <v>4722357259</v>
      </c>
      <c r="I987" s="58">
        <f>G987-H987</f>
        <v>277642741</v>
      </c>
      <c r="J987" s="39">
        <f>$B$986+K987+1</f>
        <v>38568</v>
      </c>
      <c r="K987">
        <v>182</v>
      </c>
      <c r="O987" s="47">
        <f>H987/G987*100</f>
        <v>94.447145180000007</v>
      </c>
      <c r="P987" s="47">
        <f>(100-O987)/100*(365/182)*100</f>
        <v>11.136219831318666</v>
      </c>
      <c r="Q987" s="47">
        <f>((100-O987)/O987*(365/182))*100</f>
        <v>11.790954411692327</v>
      </c>
    </row>
    <row r="988" spans="1:17">
      <c r="B988" s="39"/>
      <c r="D988" s="28">
        <v>12000000000</v>
      </c>
      <c r="E988" s="28">
        <v>26699000000</v>
      </c>
      <c r="F988" s="58">
        <f>E988-D988</f>
        <v>14699000000</v>
      </c>
      <c r="G988" s="58">
        <v>12000000000</v>
      </c>
      <c r="H988" s="58">
        <v>10973960852</v>
      </c>
      <c r="I988" s="58">
        <f>G988-H988</f>
        <v>1026039148</v>
      </c>
      <c r="J988" s="39">
        <f>$B$986+K988+1</f>
        <v>38659</v>
      </c>
      <c r="K988">
        <v>273</v>
      </c>
      <c r="O988" s="47">
        <f>H988/G988*100</f>
        <v>91.449673766666663</v>
      </c>
      <c r="P988" s="47">
        <f>(100-O988)/100*(365/273)*100</f>
        <v>11.431754854090359</v>
      </c>
      <c r="Q988" s="47">
        <f>((100-O988)/O988*(365/273))*100</f>
        <v>12.500596648664288</v>
      </c>
    </row>
    <row r="989" spans="1:17">
      <c r="B989" s="39"/>
      <c r="D989" s="28">
        <v>24000000000</v>
      </c>
      <c r="E989" s="28">
        <v>38143500000</v>
      </c>
      <c r="F989" s="58">
        <f>E989-D989</f>
        <v>14143500000</v>
      </c>
      <c r="G989" s="58">
        <v>23999900000</v>
      </c>
      <c r="H989" s="58">
        <v>21230654496</v>
      </c>
      <c r="I989" s="58">
        <f>G989-H989</f>
        <v>2769245504</v>
      </c>
      <c r="J989" s="39">
        <f>$B$986+K989+1</f>
        <v>38750</v>
      </c>
      <c r="K989">
        <v>364</v>
      </c>
      <c r="O989" s="47">
        <f>H989/G989*100</f>
        <v>88.461428989287455</v>
      </c>
      <c r="P989" s="47">
        <f>(100-O989)/100*(365/364)*100</f>
        <v>11.570270381621096</v>
      </c>
      <c r="Q989" s="47">
        <f>((100-O989)/O989*(365/364))*100</f>
        <v>13.079452269556077</v>
      </c>
    </row>
    <row r="990" spans="1:17">
      <c r="B990" s="39"/>
      <c r="J990" s="39"/>
    </row>
    <row r="991" spans="1:17">
      <c r="A991">
        <v>605</v>
      </c>
      <c r="B991" s="39">
        <v>38399</v>
      </c>
      <c r="D991" s="28">
        <v>5000000000</v>
      </c>
      <c r="E991" s="28">
        <v>12910600000</v>
      </c>
      <c r="F991" s="58">
        <f>E991-D991</f>
        <v>7910600000</v>
      </c>
      <c r="G991" s="58">
        <v>4999900000</v>
      </c>
      <c r="H991" s="58">
        <v>4891597911</v>
      </c>
      <c r="I991" s="58">
        <f>G991-H991</f>
        <v>108302089</v>
      </c>
      <c r="J991" s="39">
        <f>$B$991+K991+1</f>
        <v>38491</v>
      </c>
      <c r="K991">
        <v>91</v>
      </c>
      <c r="O991" s="47">
        <f>H991/G991*100</f>
        <v>97.833914898297962</v>
      </c>
      <c r="P991" s="47">
        <f>(100-O991)/100*(365/91)*100</f>
        <v>8.6881435397938862</v>
      </c>
      <c r="Q991" s="47">
        <f>((100-O991)/O991*(365/91))*100</f>
        <v>8.8805027876330414</v>
      </c>
    </row>
    <row r="992" spans="1:17">
      <c r="B992" s="39"/>
      <c r="D992" s="28">
        <v>6000000000</v>
      </c>
      <c r="E992" s="28">
        <v>20084800000</v>
      </c>
      <c r="F992" s="58">
        <f>E992-D992</f>
        <v>14084800000</v>
      </c>
      <c r="G992" s="58">
        <v>5999900000</v>
      </c>
      <c r="H992" s="58">
        <v>5678890875</v>
      </c>
      <c r="I992" s="58">
        <f>G992-H992</f>
        <v>321009125</v>
      </c>
      <c r="J992" s="39">
        <f>$B$991+K992+1</f>
        <v>38582</v>
      </c>
      <c r="K992">
        <v>182</v>
      </c>
      <c r="O992" s="47">
        <f>H992/G992*100</f>
        <v>94.649758745979099</v>
      </c>
      <c r="P992" s="47">
        <f>(100-O992)/100*(365/182)*100</f>
        <v>10.729879438008949</v>
      </c>
      <c r="Q992" s="47">
        <f>((100-O992)/O992*(365/182))*100</f>
        <v>11.336404424237134</v>
      </c>
    </row>
    <row r="993" spans="1:19">
      <c r="B993" s="39"/>
      <c r="D993" s="28">
        <v>15000000000</v>
      </c>
      <c r="E993" s="28">
        <v>32331900000</v>
      </c>
      <c r="F993" s="58">
        <f>E993-D993</f>
        <v>17331900000</v>
      </c>
      <c r="G993" s="58">
        <v>14999900000</v>
      </c>
      <c r="H993" s="58">
        <v>13764452392</v>
      </c>
      <c r="I993" s="58">
        <f>G993-H993</f>
        <v>1235447608</v>
      </c>
      <c r="J993" s="39">
        <f>$B$991+K993+1</f>
        <v>38673</v>
      </c>
      <c r="K993">
        <v>273</v>
      </c>
      <c r="O993" s="47">
        <f>H993/G993*100</f>
        <v>91.763627704184685</v>
      </c>
      <c r="P993" s="47">
        <f>(100-O993)/100*(365/273)*100</f>
        <v>11.011999589643185</v>
      </c>
      <c r="Q993" s="47">
        <f>((100-O993)/O993*(365/273))*100</f>
        <v>12.000396960266434</v>
      </c>
    </row>
    <row r="994" spans="1:19">
      <c r="B994" s="39"/>
      <c r="D994" s="28">
        <v>29000000000</v>
      </c>
      <c r="E994" s="28">
        <v>59722400000</v>
      </c>
      <c r="F994" s="58">
        <f>E994-D994</f>
        <v>30722400000</v>
      </c>
      <c r="G994" s="58">
        <v>28999800000</v>
      </c>
      <c r="H994" s="58">
        <v>25733091983</v>
      </c>
      <c r="I994" s="58">
        <f>G994-H994</f>
        <v>3266708017</v>
      </c>
      <c r="J994" s="39">
        <f>$B$991+K994+1</f>
        <v>38764</v>
      </c>
      <c r="K994">
        <v>364</v>
      </c>
      <c r="O994" s="47">
        <f>H994/G994*100</f>
        <v>88.735411909737309</v>
      </c>
      <c r="P994" s="47">
        <f>(100-O994)/100*(365/364)*100</f>
        <v>11.295534760840335</v>
      </c>
      <c r="Q994" s="47">
        <f>((100-O994)/O994*(365/364))*100</f>
        <v>12.729455487658395</v>
      </c>
    </row>
    <row r="995" spans="1:19">
      <c r="B995" s="39"/>
    </row>
    <row r="996" spans="1:19">
      <c r="B996" s="39"/>
      <c r="I996" s="56" t="s">
        <v>47</v>
      </c>
      <c r="O996" s="33">
        <f t="shared" ref="O996:Q999" si="103">AVERAGE(O986,O991)</f>
        <v>97.807537136648989</v>
      </c>
      <c r="P996" s="33">
        <f t="shared" si="103"/>
        <v>8.7939444519024335</v>
      </c>
      <c r="Q996" s="33">
        <f t="shared" si="103"/>
        <v>8.9911001569609716</v>
      </c>
    </row>
    <row r="997" spans="1:19">
      <c r="B997" s="39"/>
      <c r="I997" s="56" t="s">
        <v>48</v>
      </c>
      <c r="O997" s="33">
        <f t="shared" si="103"/>
        <v>94.54845196298956</v>
      </c>
      <c r="P997" s="33">
        <f t="shared" si="103"/>
        <v>10.933049634663806</v>
      </c>
      <c r="Q997" s="33">
        <f t="shared" si="103"/>
        <v>11.563679417964732</v>
      </c>
    </row>
    <row r="998" spans="1:19">
      <c r="B998" s="39"/>
      <c r="I998" s="56" t="s">
        <v>49</v>
      </c>
      <c r="O998" s="33">
        <f t="shared" si="103"/>
        <v>91.606650735425674</v>
      </c>
      <c r="P998" s="33">
        <f t="shared" si="103"/>
        <v>11.221877221866773</v>
      </c>
      <c r="Q998" s="33">
        <f t="shared" si="103"/>
        <v>12.25049680446536</v>
      </c>
    </row>
    <row r="999" spans="1:19">
      <c r="B999" s="39"/>
      <c r="I999" s="56" t="s">
        <v>50</v>
      </c>
      <c r="O999" s="33">
        <f t="shared" si="103"/>
        <v>88.598420449512389</v>
      </c>
      <c r="P999" s="33">
        <f t="shared" si="103"/>
        <v>11.432902571230716</v>
      </c>
      <c r="Q999" s="33">
        <f t="shared" si="103"/>
        <v>12.904453878607235</v>
      </c>
    </row>
    <row r="1000" spans="1:19">
      <c r="B1000" s="39"/>
    </row>
    <row r="1001" spans="1:19">
      <c r="A1001">
        <v>606</v>
      </c>
      <c r="B1001" s="39">
        <v>38413</v>
      </c>
      <c r="D1001" s="28">
        <v>8000000000</v>
      </c>
      <c r="E1001" s="28">
        <v>15616100000</v>
      </c>
      <c r="F1001" s="58">
        <f>E1001-D1001</f>
        <v>7616100000</v>
      </c>
      <c r="G1001" s="58">
        <v>7999900000</v>
      </c>
      <c r="H1001" s="58">
        <v>7836723360</v>
      </c>
      <c r="I1001" s="58">
        <f>G1001-H1001</f>
        <v>163176640</v>
      </c>
      <c r="J1001" s="39">
        <f>$B$1001+K1001+1</f>
        <v>38505</v>
      </c>
      <c r="K1001">
        <v>91</v>
      </c>
      <c r="O1001" s="47">
        <f>H1001/G1001*100</f>
        <v>97.960266503331297</v>
      </c>
      <c r="P1001" s="47">
        <f>(100-O1001)/100*(365/91)*100</f>
        <v>8.1813486404843569</v>
      </c>
      <c r="Q1001" s="47">
        <f>((100-O1001)/O1001*(365/91))*100</f>
        <v>8.3517010850579272</v>
      </c>
      <c r="S1001" s="38"/>
    </row>
    <row r="1002" spans="1:19">
      <c r="B1002" s="39"/>
      <c r="D1002" s="28">
        <v>12000000000</v>
      </c>
      <c r="E1002" s="28">
        <v>21126100000</v>
      </c>
      <c r="F1002" s="58">
        <f>E1002-D1002</f>
        <v>9126100000</v>
      </c>
      <c r="G1002" s="58">
        <v>12000000000</v>
      </c>
      <c r="H1002" s="58">
        <v>11375786940</v>
      </c>
      <c r="I1002" s="58">
        <f>G1002-H1002</f>
        <v>624213060</v>
      </c>
      <c r="J1002" s="39">
        <f>$B$1001+K1002+1</f>
        <v>38596</v>
      </c>
      <c r="K1002">
        <v>182</v>
      </c>
      <c r="O1002" s="47">
        <f>H1002/G1002*100</f>
        <v>94.798224499999989</v>
      </c>
      <c r="P1002" s="47">
        <f>(100-O1002)/100*(365/182)*100</f>
        <v>10.432132184065956</v>
      </c>
      <c r="Q1002" s="47">
        <f>((100-O1002)/O1002*(365/182))*100</f>
        <v>11.004564947380377</v>
      </c>
      <c r="S1002" s="38"/>
    </row>
    <row r="1003" spans="1:19">
      <c r="B1003" s="39"/>
      <c r="D1003" s="28">
        <v>35000000000</v>
      </c>
      <c r="E1003" s="28">
        <v>51884900000</v>
      </c>
      <c r="F1003" s="58">
        <f>E1003-D1003</f>
        <v>16884900000</v>
      </c>
      <c r="G1003" s="58">
        <v>34999900000</v>
      </c>
      <c r="H1003" s="58">
        <v>31204068196</v>
      </c>
      <c r="I1003" s="58">
        <f>G1003-H1003</f>
        <v>3795831804</v>
      </c>
      <c r="J1003" s="39">
        <f>$B$1001+K1003+1</f>
        <v>38778</v>
      </c>
      <c r="K1003">
        <v>364</v>
      </c>
      <c r="O1003" s="47">
        <f>H1003/G1003*100</f>
        <v>89.154735287815114</v>
      </c>
      <c r="P1003" s="47">
        <f>(100-O1003)/100*(365/364)*100</f>
        <v>10.875059395460118</v>
      </c>
      <c r="Q1003" s="47">
        <f>((100-O1003)/O1003*(365/364))*100</f>
        <v>12.197960501315544</v>
      </c>
      <c r="S1003" s="38"/>
    </row>
    <row r="1004" spans="1:19">
      <c r="B1004" s="39"/>
      <c r="J1004" s="39"/>
    </row>
    <row r="1005" spans="1:19">
      <c r="A1005">
        <v>607</v>
      </c>
      <c r="B1005" s="39">
        <v>38427</v>
      </c>
      <c r="D1005" s="28">
        <v>8000000000</v>
      </c>
      <c r="E1005" s="28">
        <v>10516100000</v>
      </c>
      <c r="F1005" s="58">
        <f>E1005-D1005</f>
        <v>2516100000</v>
      </c>
      <c r="G1005" s="58">
        <v>7999900000</v>
      </c>
      <c r="H1005" s="58">
        <v>7837955993</v>
      </c>
      <c r="I1005" s="58">
        <f>G1005-H1005</f>
        <v>161944007</v>
      </c>
      <c r="J1005" s="39">
        <f>$B$1005+K1005+1</f>
        <v>38519</v>
      </c>
      <c r="K1005">
        <v>91</v>
      </c>
      <c r="O1005" s="47">
        <f>H1005/G1005*100</f>
        <v>97.975674608432612</v>
      </c>
      <c r="P1005" s="47">
        <f>(100-O1005)/100*(365/91)*100</f>
        <v>8.1195469002428187</v>
      </c>
      <c r="Q1005" s="47">
        <f>((100-O1005)/O1005*(365/91))*100</f>
        <v>8.2873090006200183</v>
      </c>
    </row>
    <row r="1006" spans="1:19">
      <c r="B1006" s="39"/>
      <c r="D1006" s="28">
        <v>12000000000</v>
      </c>
      <c r="E1006" s="28">
        <v>19671600000</v>
      </c>
      <c r="F1006" s="58">
        <f>E1006-D1006</f>
        <v>7671600000</v>
      </c>
      <c r="G1006" s="58">
        <v>12000000000</v>
      </c>
      <c r="H1006" s="58">
        <v>11393178714</v>
      </c>
      <c r="I1006" s="58">
        <f>G1006-H1006</f>
        <v>606821286</v>
      </c>
      <c r="J1006" s="39">
        <f>$B$1005+K1006+1</f>
        <v>38610</v>
      </c>
      <c r="K1006">
        <v>182</v>
      </c>
      <c r="O1006" s="47">
        <f>H1006/G1006*100</f>
        <v>94.943155950000005</v>
      </c>
      <c r="P1006" s="47">
        <f>(100-O1006)/100*(365/182)*100</f>
        <v>10.141472957417573</v>
      </c>
      <c r="Q1006" s="47">
        <f>((100-O1006)/O1006*(365/182))*100</f>
        <v>10.681626132965693</v>
      </c>
    </row>
    <row r="1007" spans="1:19">
      <c r="B1007" s="39"/>
      <c r="D1007" s="28">
        <v>35000000000</v>
      </c>
      <c r="E1007" s="28">
        <v>43428600000</v>
      </c>
      <c r="F1007" s="58">
        <f>E1007-D1007</f>
        <v>8428600000</v>
      </c>
      <c r="G1007" s="58">
        <v>34999900000</v>
      </c>
      <c r="H1007" s="58">
        <v>31252509070</v>
      </c>
      <c r="I1007" s="58">
        <f>G1007-H1007</f>
        <v>3747390930</v>
      </c>
      <c r="J1007" s="39">
        <f>$B$1005+K1007+1</f>
        <v>38792</v>
      </c>
      <c r="K1007">
        <v>364</v>
      </c>
      <c r="O1007" s="47">
        <f>H1007/G1007*100</f>
        <v>89.293138180394806</v>
      </c>
      <c r="P1007" s="47">
        <f>(100-O1007)/100*(365/364)*100</f>
        <v>10.736276275153561</v>
      </c>
      <c r="Q1007" s="47">
        <f>((100-O1007)/O1007*(365/364))*100</f>
        <v>12.023629691974266</v>
      </c>
    </row>
    <row r="1008" spans="1:19">
      <c r="B1008" s="39"/>
      <c r="H1008" s="98"/>
      <c r="J1008" s="39"/>
      <c r="O1008" s="47"/>
      <c r="P1008" s="47"/>
      <c r="Q1008" s="47"/>
    </row>
    <row r="1009" spans="1:17">
      <c r="A1009">
        <v>608</v>
      </c>
      <c r="B1009" s="39">
        <v>38441</v>
      </c>
      <c r="D1009" s="28">
        <v>8000000000</v>
      </c>
      <c r="E1009" s="28">
        <f>7629600000+370400000</f>
        <v>8000000000</v>
      </c>
      <c r="F1009" s="58">
        <f>E1009-D1009</f>
        <v>0</v>
      </c>
      <c r="G1009" s="58">
        <f>7629600000+370400000</f>
        <v>8000000000</v>
      </c>
      <c r="H1009" s="58">
        <f>7474243944+362858656</f>
        <v>7837102600</v>
      </c>
      <c r="I1009" s="58">
        <f>G1009-H1009</f>
        <v>162897400</v>
      </c>
      <c r="J1009" s="39">
        <f>$B$1009+K1009+1</f>
        <v>38533</v>
      </c>
      <c r="K1009">
        <v>91</v>
      </c>
      <c r="O1009" s="47">
        <f>H1009/G1009*100</f>
        <v>97.963782499999994</v>
      </c>
      <c r="P1009" s="47">
        <f>(100-O1009)/100*(365/91)*100</f>
        <v>8.1672460164835421</v>
      </c>
      <c r="Q1009" s="47">
        <f>((100-O1009)/O1009*(365/91))*100</f>
        <v>8.3370055831434886</v>
      </c>
    </row>
    <row r="1010" spans="1:17">
      <c r="B1010" s="39"/>
      <c r="D1010" s="28">
        <v>12000000000</v>
      </c>
      <c r="E1010" s="28">
        <v>15041100000</v>
      </c>
      <c r="F1010" s="58">
        <f>E1010-D1010</f>
        <v>3041100000</v>
      </c>
      <c r="G1010" s="58">
        <v>12000000000</v>
      </c>
      <c r="H1010" s="58">
        <v>11395273366</v>
      </c>
      <c r="I1010" s="58">
        <f>G1010-H1010</f>
        <v>604726634</v>
      </c>
      <c r="J1010" s="39">
        <f>$B$1009+K1010+1</f>
        <v>38624</v>
      </c>
      <c r="K1010">
        <v>182</v>
      </c>
      <c r="O1010" s="47">
        <f>H1010/G1010*100</f>
        <v>94.960611383333344</v>
      </c>
      <c r="P1010" s="47">
        <f>(100-O1010)/100*(365/182)*100</f>
        <v>10.106466181776536</v>
      </c>
      <c r="Q1010" s="47">
        <f>((100-O1010)/O1010*(365/182))*100</f>
        <v>10.642798139724629</v>
      </c>
    </row>
    <row r="1011" spans="1:17">
      <c r="B1011" s="39"/>
      <c r="D1011" s="28">
        <v>35000000000</v>
      </c>
      <c r="E1011" s="28">
        <v>38232400000</v>
      </c>
      <c r="F1011" s="58">
        <f>E1011-D1011</f>
        <v>3232400000</v>
      </c>
      <c r="G1011" s="58">
        <v>35000000000</v>
      </c>
      <c r="H1011" s="58">
        <v>31227344229</v>
      </c>
      <c r="I1011" s="58">
        <f>G1011-H1011</f>
        <v>3772655771</v>
      </c>
      <c r="J1011" s="39">
        <f>$B$1009+K1011+1</f>
        <v>38806</v>
      </c>
      <c r="K1011">
        <v>364</v>
      </c>
      <c r="O1011" s="47">
        <f>H1011/G1011*100</f>
        <v>89.220983511428571</v>
      </c>
      <c r="P1011" s="47">
        <f>(100-O1011)/100*(365/364)*100</f>
        <v>10.80862917123234</v>
      </c>
      <c r="Q1011" s="47">
        <f>((100-O1011)/O1011*(365/364))*100</f>
        <v>12.11444746049883</v>
      </c>
    </row>
    <row r="1012" spans="1:17">
      <c r="B1012" s="39"/>
      <c r="I1012" s="56"/>
      <c r="O1012" s="33"/>
      <c r="P1012" s="33"/>
      <c r="Q1012" s="33"/>
    </row>
    <row r="1013" spans="1:17">
      <c r="B1013" s="39"/>
      <c r="I1013" s="56" t="s">
        <v>47</v>
      </c>
      <c r="O1013" s="33">
        <f t="shared" ref="O1013:Q1015" si="104">AVERAGE(O1001,O1005,O1009)</f>
        <v>97.96657453725463</v>
      </c>
      <c r="P1013" s="33">
        <f t="shared" si="104"/>
        <v>8.1560471857369059</v>
      </c>
      <c r="Q1013" s="33">
        <f t="shared" si="104"/>
        <v>8.3253385562738114</v>
      </c>
    </row>
    <row r="1014" spans="1:17">
      <c r="B1014" s="39"/>
      <c r="I1014" s="56" t="s">
        <v>48</v>
      </c>
      <c r="O1014" s="33">
        <f t="shared" si="104"/>
        <v>94.900663944444446</v>
      </c>
      <c r="P1014" s="33">
        <f t="shared" si="104"/>
        <v>10.226690441086689</v>
      </c>
      <c r="Q1014" s="33">
        <f t="shared" si="104"/>
        <v>10.776329740023565</v>
      </c>
    </row>
    <row r="1015" spans="1:17">
      <c r="B1015" s="39"/>
      <c r="I1015" s="56" t="s">
        <v>50</v>
      </c>
      <c r="O1015" s="33">
        <f t="shared" si="104"/>
        <v>89.222952326546178</v>
      </c>
      <c r="P1015" s="33">
        <f t="shared" si="104"/>
        <v>10.806654947282006</v>
      </c>
      <c r="Q1015" s="33">
        <f t="shared" si="104"/>
        <v>12.112012551262879</v>
      </c>
    </row>
    <row r="1016" spans="1:17">
      <c r="B1016" s="39"/>
    </row>
    <row r="1017" spans="1:17">
      <c r="A1017">
        <v>609</v>
      </c>
      <c r="B1017" s="39">
        <v>38455</v>
      </c>
      <c r="D1017" s="28">
        <v>6000000000</v>
      </c>
      <c r="E1017" s="28">
        <v>6846500000</v>
      </c>
      <c r="F1017" s="58">
        <f>E1017-D1017</f>
        <v>846500000</v>
      </c>
      <c r="G1017" s="44">
        <v>6000000000</v>
      </c>
      <c r="H1017" s="58">
        <v>5870957280</v>
      </c>
      <c r="I1017" s="58">
        <f>G1017-H1017</f>
        <v>129042720</v>
      </c>
      <c r="J1017" s="39">
        <f>$B$1017+K1017+1</f>
        <v>38547</v>
      </c>
      <c r="K1017">
        <v>91</v>
      </c>
      <c r="O1017" s="99">
        <f>H1017/G1017*100</f>
        <v>97.849288000000001</v>
      </c>
      <c r="P1017" s="47">
        <f>(100-O1017)/100*(365/91)*100</f>
        <v>8.6264821978021935</v>
      </c>
      <c r="Q1017" s="47">
        <f>((100-O1017)/O1017*(365/91))*100</f>
        <v>8.8160909232187699</v>
      </c>
    </row>
    <row r="1018" spans="1:17">
      <c r="B1018" s="39"/>
      <c r="D1018" s="28">
        <v>10000000000</v>
      </c>
      <c r="E1018" s="28">
        <v>18945100000</v>
      </c>
      <c r="F1018" s="58">
        <f>E1018-D1018</f>
        <v>8945100000</v>
      </c>
      <c r="G1018" s="44">
        <v>10000000000</v>
      </c>
      <c r="H1018" s="58">
        <v>9498772399</v>
      </c>
      <c r="I1018" s="58">
        <f>G1018-H1018</f>
        <v>501227601</v>
      </c>
      <c r="J1018" s="39">
        <f>$B$1017+K1018+1</f>
        <v>38638</v>
      </c>
      <c r="K1018">
        <v>182</v>
      </c>
      <c r="O1018" s="99">
        <f>H1018/G1018*100</f>
        <v>94.987723989999992</v>
      </c>
      <c r="P1018" s="47">
        <f>(100-O1018)/100*(365/182)*100</f>
        <v>10.052091998076939</v>
      </c>
      <c r="Q1018" s="47">
        <f>((100-O1018)/O1018*(365/182))*100</f>
        <v>10.582516956754528</v>
      </c>
    </row>
    <row r="1019" spans="1:17">
      <c r="B1019" s="39"/>
      <c r="D1019" s="28">
        <v>29000000000</v>
      </c>
      <c r="E1019" s="28">
        <f>28556900000+443100000</f>
        <v>29000000000</v>
      </c>
      <c r="F1019" s="58">
        <f>E1019-D1019</f>
        <v>0</v>
      </c>
      <c r="G1019" s="44">
        <f>28556900000+443100000</f>
        <v>29000000000</v>
      </c>
      <c r="H1019" s="58">
        <f>25325607709+392963235</f>
        <v>25718570944</v>
      </c>
      <c r="I1019" s="58">
        <f>G1019-H1019</f>
        <v>3281429056</v>
      </c>
      <c r="J1019" s="39">
        <f>$B$1017+K1019+1</f>
        <v>38820</v>
      </c>
      <c r="K1019">
        <v>364</v>
      </c>
      <c r="O1019" s="99">
        <f>H1019/G1019*100</f>
        <v>88.684727393103444</v>
      </c>
      <c r="P1019" s="47">
        <f>(100-O1019)/100*(365/364)*100</f>
        <v>11.346358520651767</v>
      </c>
      <c r="Q1019" s="47">
        <f>((100-O1019)/O1019*(365/364))*100</f>
        <v>12.794038899570564</v>
      </c>
    </row>
    <row r="1020" spans="1:17">
      <c r="B1020" s="39"/>
      <c r="J1020" s="39"/>
    </row>
    <row r="1021" spans="1:17">
      <c r="A1021">
        <v>610</v>
      </c>
      <c r="B1021" s="39">
        <v>38469</v>
      </c>
      <c r="D1021" s="28">
        <v>4000000000</v>
      </c>
      <c r="E1021" s="28">
        <f>534300000+5465700000</f>
        <v>6000000000</v>
      </c>
      <c r="F1021" s="58">
        <f>E1021-D1021</f>
        <v>2000000000</v>
      </c>
      <c r="G1021" s="58">
        <f>3465700000+534300000</f>
        <v>4000000000</v>
      </c>
      <c r="H1021" s="58">
        <f>3388215257+522353052</f>
        <v>3910568309</v>
      </c>
      <c r="I1021" s="58">
        <f>G1021-H1021</f>
        <v>89431691</v>
      </c>
      <c r="J1021" s="39">
        <f>$B$1021+K1021+1</f>
        <v>38561</v>
      </c>
      <c r="K1021">
        <v>91</v>
      </c>
      <c r="O1021" s="99">
        <f>H1021/G1021*100</f>
        <v>97.764207724999991</v>
      </c>
      <c r="P1021" s="47">
        <f>(100-O1021)/100*(365/91)*100</f>
        <v>8.9677382458791541</v>
      </c>
      <c r="Q1021" s="47">
        <f>((100-O1021)/O1021*(365/91))*100</f>
        <v>9.1728235256653647</v>
      </c>
    </row>
    <row r="1022" spans="1:17">
      <c r="B1022" s="39"/>
      <c r="D1022" s="28">
        <v>8000000000</v>
      </c>
      <c r="E1022" s="28">
        <f>8532800000+2667200000</f>
        <v>11200000000</v>
      </c>
      <c r="F1022" s="58">
        <f>E1022-D1022</f>
        <v>3200000000</v>
      </c>
      <c r="G1022" s="58">
        <f>5332800000+2667200000</f>
        <v>8000000000</v>
      </c>
      <c r="H1022" s="58">
        <f>5058922674+2530212608</f>
        <v>7589135282</v>
      </c>
      <c r="I1022" s="58">
        <f>G1022-H1022</f>
        <v>410864718</v>
      </c>
      <c r="J1022" s="39">
        <f>$B$1021+K1022+1</f>
        <v>38652</v>
      </c>
      <c r="K1022">
        <v>182</v>
      </c>
      <c r="O1022" s="99">
        <f>H1022/G1022*100</f>
        <v>94.864191024999997</v>
      </c>
      <c r="P1022" s="47">
        <f>(100-O1022)/100*(365/182)*100</f>
        <v>10.299836680631874</v>
      </c>
      <c r="Q1022" s="47">
        <f>((100-O1022)/O1022*(365/182))*100</f>
        <v>10.857454819719607</v>
      </c>
    </row>
    <row r="1023" spans="1:17">
      <c r="B1023" s="39"/>
      <c r="D1023" s="28">
        <v>23000000000</v>
      </c>
      <c r="E1023" s="28">
        <f>20968600000+3000000000</f>
        <v>23968600000</v>
      </c>
      <c r="F1023" s="58">
        <f>E1023-D1023</f>
        <v>968600000</v>
      </c>
      <c r="G1023" s="58">
        <f>3023600000+3000000000</f>
        <v>6023600000</v>
      </c>
      <c r="H1023" s="58">
        <f>2665828733+2645010000</f>
        <v>5310838733</v>
      </c>
      <c r="I1023" s="58">
        <f>G1023-H1023</f>
        <v>712761267</v>
      </c>
      <c r="J1023" s="39">
        <f>$B$1021+K1023+1</f>
        <v>38834</v>
      </c>
      <c r="K1023">
        <v>364</v>
      </c>
      <c r="O1023" s="99">
        <f>H1023/G1023*100</f>
        <v>88.167187944086592</v>
      </c>
      <c r="P1023" s="47">
        <f>(100-O1023)/100*(365/364)*100</f>
        <v>11.865319781341741</v>
      </c>
      <c r="Q1023" s="47">
        <f>((100-O1023)/O1023*(365/364))*100</f>
        <v>13.45775005194271</v>
      </c>
    </row>
    <row r="1024" spans="1:17">
      <c r="B1024" s="39"/>
      <c r="J1024" s="39"/>
    </row>
    <row r="1025" spans="1:17">
      <c r="B1025" s="39"/>
      <c r="I1025" s="56" t="s">
        <v>47</v>
      </c>
      <c r="J1025" s="39"/>
      <c r="O1025" s="33">
        <f t="shared" ref="O1025:Q1027" si="105">AVERAGE(O1017,O1021)</f>
        <v>97.806747862500004</v>
      </c>
      <c r="P1025" s="33">
        <f t="shared" si="105"/>
        <v>8.7971102218406738</v>
      </c>
      <c r="Q1025" s="33">
        <f t="shared" si="105"/>
        <v>8.9944572244420673</v>
      </c>
    </row>
    <row r="1026" spans="1:17">
      <c r="B1026" s="39"/>
      <c r="I1026" s="56" t="s">
        <v>48</v>
      </c>
      <c r="J1026" s="39"/>
      <c r="O1026" s="33">
        <f t="shared" si="105"/>
        <v>94.925957507499987</v>
      </c>
      <c r="P1026" s="33">
        <f t="shared" si="105"/>
        <v>10.175964339354406</v>
      </c>
      <c r="Q1026" s="33">
        <f t="shared" si="105"/>
        <v>10.719985888237067</v>
      </c>
    </row>
    <row r="1027" spans="1:17">
      <c r="B1027" s="39"/>
      <c r="I1027" s="56" t="s">
        <v>50</v>
      </c>
      <c r="J1027" s="39"/>
      <c r="O1027" s="33">
        <f t="shared" si="105"/>
        <v>88.425957668595018</v>
      </c>
      <c r="P1027" s="33">
        <f t="shared" si="105"/>
        <v>11.605839150996754</v>
      </c>
      <c r="Q1027" s="33">
        <f t="shared" si="105"/>
        <v>13.125894475756638</v>
      </c>
    </row>
    <row r="1028" spans="1:17">
      <c r="B1028" s="39"/>
      <c r="J1028" s="39"/>
    </row>
    <row r="1029" spans="1:17">
      <c r="A1029">
        <v>611</v>
      </c>
      <c r="B1029" s="39">
        <v>38483</v>
      </c>
      <c r="D1029" s="28">
        <v>5000000000</v>
      </c>
      <c r="E1029" s="28">
        <v>9832700000</v>
      </c>
      <c r="F1029" s="58">
        <f>E1029-D1029</f>
        <v>4832700000</v>
      </c>
      <c r="G1029" s="58">
        <v>5000000000</v>
      </c>
      <c r="H1029" s="58">
        <v>4888978600</v>
      </c>
      <c r="I1029" s="58">
        <f>G1029-H1029</f>
        <v>111021400</v>
      </c>
      <c r="J1029" s="39">
        <f>$B$1029+K1029+1</f>
        <v>38575</v>
      </c>
      <c r="K1029">
        <v>91</v>
      </c>
      <c r="O1029" s="47">
        <f>H1029/G1029*100</f>
        <v>97.779572000000002</v>
      </c>
      <c r="P1029" s="47">
        <f>(100-O1029)/100*(365/91)*100</f>
        <v>8.9061123076923003</v>
      </c>
      <c r="Q1029" s="47">
        <f>((100-O1029)/O1029*(365/91))*100</f>
        <v>9.1083568127014303</v>
      </c>
    </row>
    <row r="1030" spans="1:17">
      <c r="B1030" s="39"/>
      <c r="D1030" s="28">
        <v>9000000000</v>
      </c>
      <c r="E1030" s="28">
        <v>12244900000</v>
      </c>
      <c r="F1030" s="58">
        <f>E1030-D1030</f>
        <v>3244900000</v>
      </c>
      <c r="G1030" s="58">
        <v>8999900000</v>
      </c>
      <c r="H1030" s="58">
        <v>8554022157</v>
      </c>
      <c r="I1030" s="58">
        <f>G1030-H1030</f>
        <v>445877843</v>
      </c>
      <c r="J1030" s="39">
        <f>$B$1029+K1030+1</f>
        <v>38666</v>
      </c>
      <c r="K1030">
        <v>182</v>
      </c>
      <c r="O1030" s="47">
        <f>H1030/G1030*100</f>
        <v>95.045746697185535</v>
      </c>
      <c r="P1030" s="47">
        <f>(100-O1030)/100*(365/182)*100</f>
        <v>9.9357277776224144</v>
      </c>
      <c r="Q1030" s="47">
        <f>((100-O1030)/O1030*(365/182))*100</f>
        <v>10.453626935329901</v>
      </c>
    </row>
    <row r="1031" spans="1:17">
      <c r="B1031" s="39"/>
      <c r="D1031" s="28">
        <v>26000000000</v>
      </c>
      <c r="E1031" s="28">
        <f>24970400000+4000000000</f>
        <v>28970400000</v>
      </c>
      <c r="F1031" s="58">
        <f>E1031-D1031</f>
        <v>2970400000</v>
      </c>
      <c r="G1031" s="58">
        <f>18354400000+4000000000</f>
        <v>22354400000</v>
      </c>
      <c r="H1031" s="58">
        <f>16150576923+3519720000</f>
        <v>19670296923</v>
      </c>
      <c r="I1031" s="58">
        <f>G1031-H1031</f>
        <v>2684103077</v>
      </c>
      <c r="J1031" s="39">
        <f>$B$1029+K1031+1</f>
        <v>38848</v>
      </c>
      <c r="K1031">
        <v>364</v>
      </c>
      <c r="O1031" s="47">
        <f>H1031/G1031*100</f>
        <v>87.992954062734853</v>
      </c>
      <c r="P1031" s="47">
        <f>(100-O1031)/100*(365/364)*100</f>
        <v>12.04003232720269</v>
      </c>
      <c r="Q1031" s="47">
        <f>((100-O1031)/O1031*(365/364))*100</f>
        <v>13.682950476487823</v>
      </c>
    </row>
    <row r="1032" spans="1:17">
      <c r="B1032" s="39"/>
      <c r="J1032" s="39"/>
    </row>
    <row r="1033" spans="1:17">
      <c r="A1033">
        <v>612</v>
      </c>
      <c r="B1033" s="39">
        <v>38497</v>
      </c>
      <c r="D1033" s="28">
        <v>5000000000</v>
      </c>
      <c r="E1033" s="28">
        <v>11673200000</v>
      </c>
      <c r="F1033" s="58">
        <f>E1033-D1033</f>
        <v>6673200000</v>
      </c>
      <c r="G1033" s="58">
        <v>5000000000</v>
      </c>
      <c r="H1033" s="58">
        <v>4889485856</v>
      </c>
      <c r="I1033" s="58">
        <f>G1033-H1033</f>
        <v>110514144</v>
      </c>
      <c r="J1033" s="39">
        <f>$B$1033+K1033+1</f>
        <v>38589</v>
      </c>
      <c r="K1033">
        <v>91</v>
      </c>
      <c r="O1033" s="47">
        <f>H1033/G1033*100</f>
        <v>97.789717119999992</v>
      </c>
      <c r="P1033" s="47">
        <f>(100-O1033)/100*(365/91)*100</f>
        <v>8.8654203428571741</v>
      </c>
      <c r="Q1033" s="47">
        <f>((100-O1033)/O1033*(365/91))*100</f>
        <v>9.0658001719937644</v>
      </c>
    </row>
    <row r="1034" spans="1:17">
      <c r="B1034" s="39"/>
      <c r="D1034" s="28">
        <v>10000000000</v>
      </c>
      <c r="E1034" s="28">
        <v>12639000000</v>
      </c>
      <c r="F1034" s="58">
        <f>E1034-D1034</f>
        <v>2639000000</v>
      </c>
      <c r="G1034" s="58">
        <v>10000000000</v>
      </c>
      <c r="H1034" s="58">
        <v>9491014804</v>
      </c>
      <c r="I1034" s="58">
        <f>G1034-H1034</f>
        <v>508985196</v>
      </c>
      <c r="J1034" s="39">
        <f>$B$1033+K1034+1</f>
        <v>38680</v>
      </c>
      <c r="K1034">
        <v>182</v>
      </c>
      <c r="O1034" s="47">
        <f>H1034/G1034*100</f>
        <v>94.910148039999996</v>
      </c>
      <c r="P1034" s="47">
        <f>(100-O1034)/100*(365/182)*100</f>
        <v>10.207670139560449</v>
      </c>
      <c r="Q1034" s="47">
        <f>((100-O1034)/O1034*(365/182))*100</f>
        <v>10.755088207489059</v>
      </c>
    </row>
    <row r="1035" spans="1:17">
      <c r="B1035" s="39"/>
      <c r="D1035" s="28">
        <v>25000000000</v>
      </c>
      <c r="E1035" s="28">
        <v>42693900000</v>
      </c>
      <c r="F1035" s="58">
        <f>E1035-D1035</f>
        <v>17693900000</v>
      </c>
      <c r="G1035" s="58">
        <v>25000000000</v>
      </c>
      <c r="H1035" s="58">
        <v>21983865243</v>
      </c>
      <c r="I1035" s="58">
        <f>G1035-H1035</f>
        <v>3016134757</v>
      </c>
      <c r="J1035" s="39">
        <f>$B$1033+K1035+1</f>
        <v>38862</v>
      </c>
      <c r="K1035">
        <v>364</v>
      </c>
      <c r="O1035" s="47">
        <f>H1035/G1035*100</f>
        <v>87.935460972000001</v>
      </c>
      <c r="P1035" s="47">
        <f>(100-O1035)/100*(365/364)*100</f>
        <v>12.09768336598901</v>
      </c>
      <c r="Q1035" s="47">
        <f>((100-O1035)/O1035*(365/364))*100</f>
        <v>13.757457153537974</v>
      </c>
    </row>
    <row r="1036" spans="1:17">
      <c r="B1036" s="39"/>
    </row>
    <row r="1037" spans="1:17">
      <c r="B1037" s="39"/>
      <c r="I1037" s="56" t="s">
        <v>47</v>
      </c>
      <c r="O1037" s="59">
        <f t="shared" ref="O1037:Q1039" si="106">AVERAGE(O1029,O1033)</f>
        <v>97.784644560000004</v>
      </c>
      <c r="P1037" s="59">
        <f t="shared" si="106"/>
        <v>8.8857663252747372</v>
      </c>
      <c r="Q1037" s="59">
        <f t="shared" si="106"/>
        <v>9.0870784923475973</v>
      </c>
    </row>
    <row r="1038" spans="1:17">
      <c r="B1038" s="39"/>
      <c r="I1038" s="56" t="s">
        <v>48</v>
      </c>
      <c r="O1038" s="59">
        <f t="shared" si="106"/>
        <v>94.977947368592766</v>
      </c>
      <c r="P1038" s="59">
        <f t="shared" si="106"/>
        <v>10.071698958591432</v>
      </c>
      <c r="Q1038" s="59">
        <f t="shared" si="106"/>
        <v>10.60435757140948</v>
      </c>
    </row>
    <row r="1039" spans="1:17">
      <c r="B1039" s="39"/>
      <c r="I1039" s="56" t="s">
        <v>50</v>
      </c>
      <c r="O1039" s="59">
        <f t="shared" si="106"/>
        <v>87.964207517367427</v>
      </c>
      <c r="P1039" s="59">
        <f t="shared" si="106"/>
        <v>12.068857846595851</v>
      </c>
      <c r="Q1039" s="59">
        <f t="shared" si="106"/>
        <v>13.720203815012898</v>
      </c>
    </row>
    <row r="1040" spans="1:17">
      <c r="B1040" s="39"/>
    </row>
    <row r="1041" spans="1:17">
      <c r="A1041">
        <v>613</v>
      </c>
      <c r="B1041" s="39">
        <v>38511</v>
      </c>
      <c r="D1041" s="28">
        <v>5000000000</v>
      </c>
      <c r="E1041" s="28">
        <v>5694300000</v>
      </c>
      <c r="F1041" s="58">
        <f>E1041-D1041</f>
        <v>694300000</v>
      </c>
      <c r="G1041" s="58">
        <v>5000000000</v>
      </c>
      <c r="H1041" s="58">
        <v>4888172059</v>
      </c>
      <c r="I1041" s="58">
        <f>G1041-H1041</f>
        <v>111827941</v>
      </c>
      <c r="J1041" s="39">
        <f>$B$1041+K1041+1</f>
        <v>38603</v>
      </c>
      <c r="K1041">
        <v>91</v>
      </c>
      <c r="O1041" s="47">
        <f>H1041/G1041*100</f>
        <v>97.763441180000001</v>
      </c>
      <c r="P1041" s="47">
        <f>(100-O1041)/100*(365/91)*100</f>
        <v>8.9708128494505459</v>
      </c>
      <c r="Q1041" s="47">
        <f>((100-O1041)/O1041*(365/91))*100</f>
        <v>9.1760403901225942</v>
      </c>
    </row>
    <row r="1042" spans="1:17">
      <c r="B1042" s="39"/>
      <c r="D1042" s="28">
        <v>10000000000</v>
      </c>
      <c r="E1042" s="28">
        <v>13296000000</v>
      </c>
      <c r="F1042" s="58">
        <f>E1042-D1042</f>
        <v>3296000000</v>
      </c>
      <c r="G1042" s="58">
        <v>10000000000</v>
      </c>
      <c r="H1042" s="58">
        <v>9494041294</v>
      </c>
      <c r="I1042" s="58">
        <f>G1042-H1042</f>
        <v>505958706</v>
      </c>
      <c r="J1042" s="39">
        <f>$B$1041+K1042+1</f>
        <v>38694</v>
      </c>
      <c r="K1042">
        <v>182</v>
      </c>
      <c r="O1042" s="47">
        <f>H1042/G1042*100</f>
        <v>94.940412940000002</v>
      </c>
      <c r="P1042" s="47">
        <f>(100-O1042)/100*(365/182)*100</f>
        <v>10.146974048901095</v>
      </c>
      <c r="Q1042" s="47">
        <f>((100-O1042)/O1042*(365/182))*100</f>
        <v>10.68772900252049</v>
      </c>
    </row>
    <row r="1043" spans="1:17">
      <c r="B1043" s="39"/>
      <c r="D1043" s="28">
        <v>25000000000</v>
      </c>
      <c r="E1043" s="28">
        <v>38820900000</v>
      </c>
      <c r="F1043" s="58">
        <f>E1043-D1043</f>
        <v>13820900000</v>
      </c>
      <c r="G1043" s="58">
        <v>24999800000</v>
      </c>
      <c r="H1043" s="58">
        <v>21956441259</v>
      </c>
      <c r="I1043" s="58">
        <f>G1043-H1043</f>
        <v>3043358741</v>
      </c>
      <c r="J1043" s="39">
        <f>$B$1041+K1043+1</f>
        <v>38876</v>
      </c>
      <c r="K1043">
        <v>364</v>
      </c>
      <c r="O1043" s="47">
        <f>H1043/G1043*100</f>
        <v>87.826467647741183</v>
      </c>
      <c r="P1043" s="47">
        <f>(100-O1043)/100*(365/364)*100</f>
        <v>12.206976122457331</v>
      </c>
      <c r="Q1043" s="47">
        <f>((100-O1043)/O1043*(365/364))*100</f>
        <v>13.898971972114015</v>
      </c>
    </row>
    <row r="1044" spans="1:17">
      <c r="B1044" s="39"/>
      <c r="J1044" s="39"/>
      <c r="O1044" s="47"/>
      <c r="P1044" s="47"/>
      <c r="Q1044" s="47"/>
    </row>
    <row r="1045" spans="1:17">
      <c r="A1045">
        <v>614</v>
      </c>
      <c r="B1045" s="39">
        <v>38525</v>
      </c>
      <c r="D1045" s="28">
        <v>4000000000</v>
      </c>
      <c r="E1045" s="28">
        <v>8856100000</v>
      </c>
      <c r="F1045" s="58">
        <f>E1045-D1045</f>
        <v>4856100000</v>
      </c>
      <c r="G1045" s="58">
        <v>3999900000</v>
      </c>
      <c r="H1045" s="58">
        <v>3912356727</v>
      </c>
      <c r="I1045" s="58">
        <f>G1045-H1045</f>
        <v>87543273</v>
      </c>
      <c r="J1045" s="39">
        <f>$B$1045+K1045+1</f>
        <v>38617</v>
      </c>
      <c r="K1045">
        <v>91</v>
      </c>
      <c r="O1045" s="47">
        <f>H1045/G1045*100</f>
        <v>97.811363459086479</v>
      </c>
      <c r="P1045" s="47">
        <f>(100-O1045)/100*(365/91)*100</f>
        <v>8.7785971146531327</v>
      </c>
      <c r="Q1045" s="47">
        <f>((100-O1045)/O1045*(365/91))*100</f>
        <v>8.9750278538189825</v>
      </c>
    </row>
    <row r="1046" spans="1:17">
      <c r="B1046" s="39"/>
      <c r="D1046" s="28">
        <v>9000000000</v>
      </c>
      <c r="E1046" s="28">
        <v>15814900000</v>
      </c>
      <c r="F1046" s="58">
        <f>E1046-D1046</f>
        <v>6814900000</v>
      </c>
      <c r="G1046" s="58">
        <v>9000000000</v>
      </c>
      <c r="H1046" s="58">
        <v>8543782510</v>
      </c>
      <c r="I1046" s="58">
        <f>G1046-H1046</f>
        <v>456217490</v>
      </c>
      <c r="J1046" s="39">
        <f>$B$1045+K1046+1</f>
        <v>38708</v>
      </c>
      <c r="K1046">
        <v>182</v>
      </c>
      <c r="O1046" s="47">
        <f>H1046/G1046*100</f>
        <v>94.930916777777767</v>
      </c>
      <c r="P1046" s="47">
        <f>(100-O1046)/100*(365/182)*100</f>
        <v>10.166018550061072</v>
      </c>
      <c r="Q1046" s="47">
        <f>((100-O1046)/O1046*(365/182))*100</f>
        <v>10.708859552951056</v>
      </c>
    </row>
    <row r="1047" spans="1:17">
      <c r="B1047" s="39"/>
      <c r="D1047" s="28">
        <v>22000000000</v>
      </c>
      <c r="E1047" s="28">
        <v>59065600000</v>
      </c>
      <c r="F1047" s="58">
        <f>E1047-D1047</f>
        <v>37065600000</v>
      </c>
      <c r="G1047" s="58">
        <v>22000000000</v>
      </c>
      <c r="H1047" s="58">
        <v>19450616484</v>
      </c>
      <c r="I1047" s="58">
        <f>G1047-H1047</f>
        <v>2549383516</v>
      </c>
      <c r="J1047" s="39">
        <f>$B$1045+K1047+1</f>
        <v>38890</v>
      </c>
      <c r="K1047">
        <v>364</v>
      </c>
      <c r="O1047" s="47">
        <f>H1047/G1047*100</f>
        <v>88.411893109090911</v>
      </c>
      <c r="P1047" s="47">
        <f>(100-O1047)/100*(365/364)*100</f>
        <v>11.619942349400597</v>
      </c>
      <c r="Q1047" s="47">
        <f>((100-O1047)/O1047*(365/364))*100</f>
        <v>13.142962943981779</v>
      </c>
    </row>
    <row r="1048" spans="1:17">
      <c r="B1048" s="39"/>
    </row>
    <row r="1049" spans="1:17">
      <c r="B1049" s="39"/>
      <c r="I1049" s="56" t="s">
        <v>47</v>
      </c>
      <c r="O1049" s="33">
        <f t="shared" ref="O1049:Q1051" si="107">AVERAGE(O1041,O1045)</f>
        <v>97.787402319543247</v>
      </c>
      <c r="P1049" s="33">
        <f t="shared" si="107"/>
        <v>8.8747049820518384</v>
      </c>
      <c r="Q1049" s="33">
        <f t="shared" si="107"/>
        <v>9.0755341219707883</v>
      </c>
    </row>
    <row r="1050" spans="1:17">
      <c r="B1050" s="39"/>
      <c r="I1050" s="56" t="s">
        <v>48</v>
      </c>
      <c r="O1050" s="33">
        <f t="shared" si="107"/>
        <v>94.935664858888885</v>
      </c>
      <c r="P1050" s="33">
        <f t="shared" si="107"/>
        <v>10.156496299481084</v>
      </c>
      <c r="Q1050" s="33">
        <f t="shared" si="107"/>
        <v>10.698294277735773</v>
      </c>
    </row>
    <row r="1051" spans="1:17">
      <c r="B1051" s="39"/>
      <c r="I1051" s="56" t="s">
        <v>50</v>
      </c>
      <c r="O1051" s="33">
        <f t="shared" si="107"/>
        <v>88.119180378416047</v>
      </c>
      <c r="P1051" s="33">
        <f t="shared" si="107"/>
        <v>11.913459235928965</v>
      </c>
      <c r="Q1051" s="33">
        <f t="shared" si="107"/>
        <v>13.520967458047897</v>
      </c>
    </row>
    <row r="1052" spans="1:17">
      <c r="B1052" s="39"/>
    </row>
    <row r="1053" spans="1:17">
      <c r="A1053">
        <v>615</v>
      </c>
      <c r="B1053" s="39">
        <v>38539</v>
      </c>
      <c r="D1053" s="28">
        <v>4000000000</v>
      </c>
      <c r="E1053" s="28">
        <v>6924100000</v>
      </c>
      <c r="F1053" s="58">
        <f>E1053-D1053</f>
        <v>2924100000</v>
      </c>
      <c r="G1053" s="58">
        <v>4000000000</v>
      </c>
      <c r="H1053" s="58">
        <v>3915083016</v>
      </c>
      <c r="I1053" s="58">
        <f>G1053-H1053</f>
        <v>84916984</v>
      </c>
      <c r="J1053" s="39">
        <f>$B$1053+K1053+1</f>
        <v>38631</v>
      </c>
      <c r="K1053">
        <v>91</v>
      </c>
      <c r="O1053" s="47">
        <f>H1053/G1053*100</f>
        <v>97.877075399999995</v>
      </c>
      <c r="P1053" s="47">
        <f>(100-O1053)/100*(365/91)*100</f>
        <v>8.5150272417582595</v>
      </c>
      <c r="Q1053" s="47">
        <f>((100-O1053)/O1053*(365/91))*100</f>
        <v>8.6997156453228683</v>
      </c>
    </row>
    <row r="1054" spans="1:17">
      <c r="B1054" s="39"/>
      <c r="D1054" s="28">
        <v>8000000000</v>
      </c>
      <c r="E1054" s="28">
        <v>12195000000</v>
      </c>
      <c r="F1054" s="58">
        <f>E1054-D1054</f>
        <v>4195000000</v>
      </c>
      <c r="G1054" s="58">
        <v>8000000000</v>
      </c>
      <c r="H1054" s="58">
        <v>7602655858</v>
      </c>
      <c r="I1054" s="58">
        <f>G1054-H1054</f>
        <v>397344142</v>
      </c>
      <c r="J1054" s="39">
        <f>$B$1053+K1054+1</f>
        <v>38722</v>
      </c>
      <c r="K1054">
        <v>182</v>
      </c>
      <c r="O1054" s="47">
        <f>H1054/G1054*100</f>
        <v>95.033198225000007</v>
      </c>
      <c r="P1054" s="47">
        <f>(100-O1054)/100*(365/182)*100</f>
        <v>9.960893669642843</v>
      </c>
      <c r="Q1054" s="47">
        <f>((100-O1054)/O1054*(365/182))*100</f>
        <v>10.481488422666249</v>
      </c>
    </row>
    <row r="1055" spans="1:17">
      <c r="B1055" s="39"/>
      <c r="D1055" s="28">
        <v>18000000000</v>
      </c>
      <c r="E1055" s="28">
        <v>52677200000</v>
      </c>
      <c r="F1055" s="58">
        <f>E1055-D1055</f>
        <v>34677200000</v>
      </c>
      <c r="G1055" s="58">
        <v>17999900000</v>
      </c>
      <c r="H1055" s="58">
        <v>15992864647</v>
      </c>
      <c r="I1055" s="58">
        <f>G1055-H1055</f>
        <v>2007035353</v>
      </c>
      <c r="J1055" s="39">
        <f>$B$1053+K1055+1</f>
        <v>38904</v>
      </c>
      <c r="K1055">
        <v>364</v>
      </c>
      <c r="O1055" s="47">
        <f>H1055/G1055*100</f>
        <v>88.849741648564716</v>
      </c>
      <c r="P1055" s="47">
        <f>(100-O1055)/100*(365/364)*100</f>
        <v>11.180890929323843</v>
      </c>
      <c r="Q1055" s="47">
        <f>((100-O1055)/O1055*(365/364))*100</f>
        <v>12.584044389851593</v>
      </c>
    </row>
    <row r="1056" spans="1:17">
      <c r="B1056" s="39"/>
      <c r="J1056" s="39"/>
    </row>
    <row r="1057" spans="1:17">
      <c r="A1057">
        <v>616</v>
      </c>
      <c r="B1057" s="39">
        <v>38553</v>
      </c>
      <c r="D1057" s="28">
        <v>5000000000</v>
      </c>
      <c r="E1057" s="28">
        <v>8980000000</v>
      </c>
      <c r="F1057" s="58">
        <f>E1057-D1057</f>
        <v>3980000000</v>
      </c>
      <c r="G1057" s="58">
        <v>5000000000</v>
      </c>
      <c r="H1057" s="58">
        <v>4896355042</v>
      </c>
      <c r="I1057" s="58">
        <f>G1057-H1057</f>
        <v>103644958</v>
      </c>
      <c r="J1057" s="39">
        <f>$B$1057+K1057+1</f>
        <v>38645</v>
      </c>
      <c r="K1057">
        <v>91</v>
      </c>
      <c r="O1057" s="47">
        <f>H1057/G1057*100</f>
        <v>97.927100840000008</v>
      </c>
      <c r="P1057" s="47">
        <f>(100-O1057)/100*(365/91)*100</f>
        <v>8.314375751648317</v>
      </c>
      <c r="Q1057" s="47">
        <f>((100-O1057)/O1057*(365/91))*100</f>
        <v>8.4903726142499742</v>
      </c>
    </row>
    <row r="1058" spans="1:17">
      <c r="B1058" s="39"/>
      <c r="D1058" s="28">
        <v>9000000000</v>
      </c>
      <c r="E1058" s="28">
        <v>9896700000</v>
      </c>
      <c r="F1058" s="58">
        <f>E1058-D1058</f>
        <v>896700000</v>
      </c>
      <c r="G1058" s="58">
        <v>9000000000</v>
      </c>
      <c r="H1058" s="58">
        <v>8552557338</v>
      </c>
      <c r="I1058" s="58">
        <f>G1058-H1058</f>
        <v>447442662</v>
      </c>
      <c r="J1058" s="39">
        <f>$B$1057+K1058+1</f>
        <v>38736</v>
      </c>
      <c r="K1058">
        <v>182</v>
      </c>
      <c r="O1058" s="47">
        <f>H1058/G1058*100</f>
        <v>95.028414866666665</v>
      </c>
      <c r="P1058" s="47">
        <f>(100-O1058)/100*(365/182)*100</f>
        <v>9.9704866684981717</v>
      </c>
      <c r="Q1058" s="47">
        <f>((100-O1058)/O1058*(365/182))*100</f>
        <v>10.492110893870693</v>
      </c>
    </row>
    <row r="1059" spans="1:17">
      <c r="B1059" s="39"/>
      <c r="D1059" s="28">
        <v>26000000000</v>
      </c>
      <c r="E1059" s="28">
        <v>54894700000</v>
      </c>
      <c r="F1059" s="58">
        <f>E1059-D1059</f>
        <v>28894700000</v>
      </c>
      <c r="G1059" s="58">
        <v>26000000000</v>
      </c>
      <c r="H1059" s="58">
        <v>23222708984</v>
      </c>
      <c r="I1059" s="58">
        <f>G1059-H1059</f>
        <v>2777291016</v>
      </c>
      <c r="J1059" s="39">
        <f>$B$1057+K1059+1</f>
        <v>38918</v>
      </c>
      <c r="K1059">
        <v>364</v>
      </c>
      <c r="O1059" s="47">
        <f>H1059/G1059*100</f>
        <v>89.318111476923079</v>
      </c>
      <c r="P1059" s="47">
        <f>(100-O1059)/100*(365/364)*100</f>
        <v>10.711234370667793</v>
      </c>
      <c r="Q1059" s="47">
        <f>((100-O1059)/O1059*(365/364))*100</f>
        <v>11.992231131572044</v>
      </c>
    </row>
    <row r="1060" spans="1:17">
      <c r="B1060" s="39"/>
      <c r="J1060" s="39"/>
    </row>
    <row r="1061" spans="1:17">
      <c r="B1061" s="39"/>
      <c r="I1061" s="56" t="s">
        <v>47</v>
      </c>
      <c r="J1061" s="39"/>
      <c r="O1061" s="33">
        <f t="shared" ref="O1061:Q1063" si="108">AVERAGE(O1053,O1057)</f>
        <v>97.902088120000002</v>
      </c>
      <c r="P1061" s="33">
        <f t="shared" si="108"/>
        <v>8.4147014967032874</v>
      </c>
      <c r="Q1061" s="33">
        <f t="shared" si="108"/>
        <v>8.5950441297864213</v>
      </c>
    </row>
    <row r="1062" spans="1:17">
      <c r="B1062" s="39"/>
      <c r="I1062" s="56" t="s">
        <v>48</v>
      </c>
      <c r="J1062" s="39"/>
      <c r="O1062" s="33">
        <f t="shared" si="108"/>
        <v>95.030806545833343</v>
      </c>
      <c r="P1062" s="33">
        <f t="shared" si="108"/>
        <v>9.9656901690705073</v>
      </c>
      <c r="Q1062" s="33">
        <f t="shared" si="108"/>
        <v>10.48679965826847</v>
      </c>
    </row>
    <row r="1063" spans="1:17">
      <c r="B1063" s="39"/>
      <c r="I1063" s="56" t="s">
        <v>50</v>
      </c>
      <c r="J1063" s="39"/>
      <c r="O1063" s="33">
        <f t="shared" si="108"/>
        <v>89.083926562743898</v>
      </c>
      <c r="P1063" s="33">
        <f t="shared" si="108"/>
        <v>10.946062649995817</v>
      </c>
      <c r="Q1063" s="33">
        <f t="shared" si="108"/>
        <v>12.28813776071182</v>
      </c>
    </row>
    <row r="1064" spans="1:17">
      <c r="B1064" s="39"/>
      <c r="J1064" s="39"/>
    </row>
    <row r="1065" spans="1:17">
      <c r="A1065">
        <v>617</v>
      </c>
      <c r="B1065" s="39">
        <v>38567</v>
      </c>
      <c r="D1065" s="28">
        <v>5000000000</v>
      </c>
      <c r="E1065" s="28">
        <f>4620000000+380000000</f>
        <v>5000000000</v>
      </c>
      <c r="F1065" s="58">
        <f>E1065-D1065</f>
        <v>0</v>
      </c>
      <c r="G1065" s="28">
        <f>4620000000+380000000</f>
        <v>5000000000</v>
      </c>
      <c r="H1065" s="58">
        <f>4523122741+372031400</f>
        <v>4895154141</v>
      </c>
      <c r="I1065" s="58">
        <f>G1065-H1065</f>
        <v>104845859</v>
      </c>
      <c r="J1065" s="39">
        <f>$B$1065+K1065+1</f>
        <v>38659</v>
      </c>
      <c r="K1065">
        <v>91</v>
      </c>
      <c r="O1065" s="47">
        <f>H1065/G1065*100</f>
        <v>97.903082819999995</v>
      </c>
      <c r="P1065" s="47">
        <f>(100-O1065)/100*(365/91)*100</f>
        <v>8.4107117659340869</v>
      </c>
      <c r="Q1065" s="47">
        <f>((100-O1065)/O1065*(365/91))*100</f>
        <v>8.5908548777750209</v>
      </c>
    </row>
    <row r="1066" spans="1:17">
      <c r="B1066" s="39"/>
      <c r="D1066" s="28">
        <v>9000000000</v>
      </c>
      <c r="E1066" s="28">
        <v>16539700000</v>
      </c>
      <c r="F1066" s="58">
        <f>E1066-D1066</f>
        <v>7539700000</v>
      </c>
      <c r="G1066" s="58">
        <v>8999800000</v>
      </c>
      <c r="H1066" s="58">
        <v>8557478445</v>
      </c>
      <c r="I1066" s="58">
        <f>G1066-H1066</f>
        <v>442321555</v>
      </c>
      <c r="J1066" s="39">
        <f>$B$1065+K1066+1</f>
        <v>38750</v>
      </c>
      <c r="K1066">
        <v>182</v>
      </c>
      <c r="O1066" s="47">
        <f>H1066/G1066*100</f>
        <v>95.085206837929732</v>
      </c>
      <c r="P1066" s="47">
        <f>(100-O1066)/100*(365/182)*100</f>
        <v>9.8565906821738878</v>
      </c>
      <c r="Q1066" s="47">
        <f>((100-O1066)/O1066*(365/182))*100</f>
        <v>10.36606114658213</v>
      </c>
    </row>
    <row r="1067" spans="1:17">
      <c r="B1067" s="39"/>
      <c r="D1067" s="28">
        <v>26000000000</v>
      </c>
      <c r="E1067" s="28">
        <v>49842500000</v>
      </c>
      <c r="F1067" s="58">
        <f>E1067-D1067</f>
        <v>23842500000</v>
      </c>
      <c r="G1067" s="58">
        <v>25999800000</v>
      </c>
      <c r="H1067" s="58">
        <v>23304542150</v>
      </c>
      <c r="I1067" s="58">
        <f>G1067-H1067</f>
        <v>2695257850</v>
      </c>
      <c r="J1067" s="39">
        <f>$B$1065+K1067+1</f>
        <v>38932</v>
      </c>
      <c r="K1067">
        <v>364</v>
      </c>
      <c r="O1067" s="47">
        <f>H1067/G1067*100</f>
        <v>89.633543911876245</v>
      </c>
      <c r="P1067" s="47">
        <f>(100-O1067)/100*(365/364)*100</f>
        <v>10.394935363091127</v>
      </c>
      <c r="Q1067" s="47">
        <f>((100-O1067)/O1067*(365/364))*100</f>
        <v>11.597148689458235</v>
      </c>
    </row>
    <row r="1068" spans="1:17">
      <c r="B1068" s="39"/>
      <c r="J1068" s="39"/>
    </row>
    <row r="1069" spans="1:17">
      <c r="A1069">
        <v>618</v>
      </c>
      <c r="B1069" s="39">
        <v>38581</v>
      </c>
      <c r="D1069" s="28">
        <v>5000000000</v>
      </c>
      <c r="E1069" s="28">
        <v>7925600000</v>
      </c>
      <c r="F1069" s="58">
        <f>E1069-D1069</f>
        <v>2925600000</v>
      </c>
      <c r="G1069" s="58">
        <v>4999900000</v>
      </c>
      <c r="H1069" s="58">
        <v>4897511211</v>
      </c>
      <c r="I1069" s="58">
        <f>G1069-H1069</f>
        <v>102388789</v>
      </c>
      <c r="J1069" s="39">
        <f>$B$1069+K1069+1</f>
        <v>38673</v>
      </c>
      <c r="K1069">
        <v>91</v>
      </c>
      <c r="O1069" s="47">
        <f>H1069/G1069*100</f>
        <v>97.952183263665276</v>
      </c>
      <c r="P1069" s="47">
        <f>(100-O1069)/100*(365/91)*100</f>
        <v>8.2137704259579589</v>
      </c>
      <c r="Q1069" s="47">
        <f>((100-O1069)/O1069*(365/91))*100</f>
        <v>8.3854898913772367</v>
      </c>
    </row>
    <row r="1070" spans="1:17">
      <c r="B1070" s="39"/>
      <c r="D1070" s="28">
        <v>9000000000</v>
      </c>
      <c r="E1070" s="28">
        <v>20569300000</v>
      </c>
      <c r="F1070" s="58">
        <f>E1070-D1070</f>
        <v>11569300000</v>
      </c>
      <c r="G1070" s="58">
        <v>8999700000</v>
      </c>
      <c r="H1070" s="58">
        <v>8564138430</v>
      </c>
      <c r="I1070" s="58">
        <f>G1070-H1070</f>
        <v>435561570</v>
      </c>
      <c r="J1070" s="39">
        <f>$B$1069+K1070+1</f>
        <v>38764</v>
      </c>
      <c r="K1070">
        <v>182</v>
      </c>
      <c r="O1070" s="47">
        <f>H1070/G1070*100</f>
        <v>95.16026567552251</v>
      </c>
      <c r="P1070" s="47">
        <f>(100-O1070)/100*(365/182)*100</f>
        <v>9.7060605957927688</v>
      </c>
      <c r="Q1070" s="47">
        <f>((100-O1070)/O1070*(365/182))*100</f>
        <v>10.199698925692889</v>
      </c>
    </row>
    <row r="1071" spans="1:17">
      <c r="B1071" s="39"/>
      <c r="D1071" s="28">
        <v>26000000000</v>
      </c>
      <c r="E1071" s="28">
        <v>42549000000</v>
      </c>
      <c r="F1071" s="58">
        <f>E1071-D1071</f>
        <v>16549000000</v>
      </c>
      <c r="G1071" s="58">
        <v>26000000000</v>
      </c>
      <c r="H1071" s="58">
        <v>23339947242</v>
      </c>
      <c r="I1071" s="58">
        <f>G1071-H1071</f>
        <v>2660052758</v>
      </c>
      <c r="J1071" s="39">
        <f>$B$1069+K1071+1</f>
        <v>38946</v>
      </c>
      <c r="K1071">
        <v>364</v>
      </c>
      <c r="O1071" s="47">
        <f>H1071/G1071*100</f>
        <v>89.769027853846154</v>
      </c>
      <c r="P1071" s="47">
        <f>(100-O1071)/100*(365/364)*100</f>
        <v>10.259079212489434</v>
      </c>
      <c r="Q1071" s="47">
        <f>((100-O1071)/O1071*(365/364))*100</f>
        <v>11.428306017964616</v>
      </c>
    </row>
    <row r="1072" spans="1:17">
      <c r="B1072" s="39"/>
    </row>
    <row r="1073" spans="1:17">
      <c r="A1073">
        <v>619</v>
      </c>
      <c r="B1073" s="39">
        <v>38595</v>
      </c>
      <c r="D1073" s="28">
        <v>5000000000</v>
      </c>
      <c r="E1073" s="28">
        <v>6188000000</v>
      </c>
      <c r="F1073" s="58">
        <f>E1073-D1073</f>
        <v>1188000000</v>
      </c>
      <c r="G1073" s="58">
        <v>5000000000</v>
      </c>
      <c r="H1073" s="58">
        <v>4896173240</v>
      </c>
      <c r="I1073" s="58">
        <f>G1073-H1073</f>
        <v>103826760</v>
      </c>
      <c r="J1073" s="39">
        <f>$B$1073+K1073+1</f>
        <v>38687</v>
      </c>
      <c r="K1073">
        <v>91</v>
      </c>
      <c r="O1073" s="47">
        <f>H1073/G1073*100</f>
        <v>97.923464800000005</v>
      </c>
      <c r="P1073" s="47">
        <f>(100-O1073)/100*(365/91)*100</f>
        <v>8.3289598681318484</v>
      </c>
      <c r="Q1073" s="47">
        <f>((100-O1073)/O1073*(365/91))*100</f>
        <v>8.5055812568958924</v>
      </c>
    </row>
    <row r="1074" spans="1:17">
      <c r="B1074" s="39"/>
      <c r="D1074" s="28">
        <v>9000000000</v>
      </c>
      <c r="E1074" s="28">
        <v>15344700000</v>
      </c>
      <c r="F1074" s="58">
        <f>E1074-D1074</f>
        <v>6344700000</v>
      </c>
      <c r="G1074" s="58">
        <v>9000000000</v>
      </c>
      <c r="H1074" s="58">
        <v>8569558915</v>
      </c>
      <c r="I1074" s="58">
        <f>G1074-H1074</f>
        <v>430441085</v>
      </c>
      <c r="J1074" s="39">
        <f>$B$1073+K1074+1</f>
        <v>38778</v>
      </c>
      <c r="K1074">
        <v>182</v>
      </c>
      <c r="O1074" s="47">
        <f>H1074/G1074*100</f>
        <v>95.217321277777785</v>
      </c>
      <c r="P1074" s="47">
        <f>(100-O1074)/100*(365/182)*100</f>
        <v>9.5916358989621351</v>
      </c>
      <c r="Q1074" s="47">
        <f>((100-O1074)/O1074*(365/182))*100</f>
        <v>10.07341497350091</v>
      </c>
    </row>
    <row r="1075" spans="1:17">
      <c r="B1075" s="39"/>
      <c r="D1075" s="28">
        <v>26000000000</v>
      </c>
      <c r="E1075" s="28">
        <v>35548300000</v>
      </c>
      <c r="F1075" s="58">
        <f>E1075-D1075</f>
        <v>9548300000</v>
      </c>
      <c r="G1075" s="58">
        <v>26000000000</v>
      </c>
      <c r="H1075" s="58">
        <v>23343289463</v>
      </c>
      <c r="I1075" s="58">
        <f>G1075-H1075</f>
        <v>2656710537</v>
      </c>
      <c r="J1075" s="39">
        <f>$B$1073+K1075+1</f>
        <v>38960</v>
      </c>
      <c r="K1075">
        <v>364</v>
      </c>
      <c r="O1075" s="47">
        <f>H1075/G1075*100</f>
        <v>89.781882550000006</v>
      </c>
      <c r="P1075" s="47">
        <f>(100-O1075)/100*(365/364)*100</f>
        <v>10.246189201236259</v>
      </c>
      <c r="Q1075" s="47">
        <f>((100-O1075)/O1075*(365/364))*100</f>
        <v>11.412312718582283</v>
      </c>
    </row>
    <row r="1076" spans="1:17">
      <c r="B1076" s="39"/>
      <c r="J1076" s="39"/>
    </row>
    <row r="1077" spans="1:17">
      <c r="B1077" s="39"/>
      <c r="I1077" s="56" t="s">
        <v>47</v>
      </c>
      <c r="J1077" s="39"/>
      <c r="O1077" s="33">
        <f t="shared" ref="O1077:Q1079" si="109">AVERAGE(O1065,O1069,O1073)</f>
        <v>97.926243627888425</v>
      </c>
      <c r="P1077" s="33">
        <f t="shared" si="109"/>
        <v>8.3178140200079653</v>
      </c>
      <c r="Q1077" s="33">
        <f t="shared" si="109"/>
        <v>8.49397534201605</v>
      </c>
    </row>
    <row r="1078" spans="1:17">
      <c r="B1078" s="39"/>
      <c r="I1078" s="56" t="s">
        <v>48</v>
      </c>
      <c r="J1078" s="39"/>
      <c r="O1078" s="33">
        <f t="shared" si="109"/>
        <v>95.154264597076676</v>
      </c>
      <c r="P1078" s="33">
        <f t="shared" si="109"/>
        <v>9.7180957256429306</v>
      </c>
      <c r="Q1078" s="33">
        <f t="shared" si="109"/>
        <v>10.213058348591977</v>
      </c>
    </row>
    <row r="1079" spans="1:17">
      <c r="B1079" s="39"/>
      <c r="I1079" s="56" t="s">
        <v>50</v>
      </c>
      <c r="J1079" s="39"/>
      <c r="O1079" s="33">
        <f t="shared" si="109"/>
        <v>89.72815143857413</v>
      </c>
      <c r="P1079" s="33">
        <f t="shared" si="109"/>
        <v>10.300067925605607</v>
      </c>
      <c r="Q1079" s="33">
        <f t="shared" si="109"/>
        <v>11.479255808668379</v>
      </c>
    </row>
    <row r="1080" spans="1:17">
      <c r="B1080" s="39"/>
      <c r="J1080" s="39"/>
    </row>
    <row r="1081" spans="1:17">
      <c r="A1081">
        <v>620</v>
      </c>
      <c r="B1081" s="39">
        <v>38609</v>
      </c>
      <c r="D1081" s="28">
        <v>6000000000</v>
      </c>
      <c r="E1081" s="28">
        <v>17918800000</v>
      </c>
      <c r="F1081" s="58">
        <f>E1081-D1081</f>
        <v>11918800000</v>
      </c>
      <c r="G1081" s="58">
        <v>5999900000</v>
      </c>
      <c r="H1081" s="58">
        <v>5880142843</v>
      </c>
      <c r="I1081" s="58">
        <f>G1081-H1081</f>
        <v>119757157</v>
      </c>
      <c r="J1081" s="39">
        <f>$B$1081+K1081+1</f>
        <v>38701</v>
      </c>
      <c r="K1081" s="58">
        <v>91</v>
      </c>
      <c r="O1081" s="47">
        <f>H1081/G1081*100</f>
        <v>98.004014116901956</v>
      </c>
      <c r="P1081" s="47">
        <f>(100-O1081)/100*(365/91)*100</f>
        <v>8.00587744319545</v>
      </c>
      <c r="Q1081" s="47">
        <f>((100-O1081)/O1081*(365/91))*100</f>
        <v>8.1689280947674376</v>
      </c>
    </row>
    <row r="1082" spans="1:17">
      <c r="B1082" s="39"/>
      <c r="D1082" s="28">
        <v>14000000000</v>
      </c>
      <c r="E1082" s="28">
        <v>20330300000</v>
      </c>
      <c r="F1082" s="58">
        <f>E1082-D1082</f>
        <v>6330300000</v>
      </c>
      <c r="G1082" s="58">
        <v>14000000000</v>
      </c>
      <c r="H1082" s="58">
        <v>13342793848</v>
      </c>
      <c r="I1082" s="58">
        <f>G1082-H1082</f>
        <v>657206152</v>
      </c>
      <c r="J1082" s="39">
        <f>$B$1081+K1082+1</f>
        <v>38792</v>
      </c>
      <c r="K1082" s="58">
        <v>182</v>
      </c>
      <c r="O1082" s="47">
        <f>H1082/G1082*100</f>
        <v>95.305670342857141</v>
      </c>
      <c r="P1082" s="47">
        <f>(100-O1082)/100*(365/182)*100</f>
        <v>9.4144523343799094</v>
      </c>
      <c r="Q1082" s="47">
        <f>((100-O1082)/O1082*(365/182))*100</f>
        <v>9.8781660110168801</v>
      </c>
    </row>
    <row r="1083" spans="1:17">
      <c r="B1083" s="39"/>
      <c r="D1083" s="28">
        <v>30000000000</v>
      </c>
      <c r="E1083" s="28">
        <v>50346200000</v>
      </c>
      <c r="F1083" s="58">
        <f>E1083-D1083</f>
        <v>20346200000</v>
      </c>
      <c r="G1083" s="58">
        <v>30000000000</v>
      </c>
      <c r="H1083" s="58">
        <v>26949242942</v>
      </c>
      <c r="I1083" s="58">
        <f>G1083-H1083</f>
        <v>3050757058</v>
      </c>
      <c r="J1083" s="39">
        <f>$B$1081+K1083+1</f>
        <v>38974</v>
      </c>
      <c r="K1083" s="58">
        <v>364</v>
      </c>
      <c r="O1083" s="47">
        <f>H1083/G1083*100</f>
        <v>89.830809806666664</v>
      </c>
      <c r="P1083" s="47">
        <f>(100-O1083)/100*(365/364)*100</f>
        <v>10.197127529029308</v>
      </c>
      <c r="Q1083" s="47">
        <f>((100-O1083)/O1083*(365/364))*100</f>
        <v>11.351481246774355</v>
      </c>
    </row>
    <row r="1084" spans="1:17">
      <c r="B1084" s="39"/>
    </row>
    <row r="1085" spans="1:17">
      <c r="A1085">
        <v>621</v>
      </c>
      <c r="B1085" s="39">
        <v>38623</v>
      </c>
      <c r="D1085" s="28">
        <v>6000000000</v>
      </c>
      <c r="E1085" s="28">
        <v>12391100000</v>
      </c>
      <c r="F1085" s="58">
        <f>E1085-D1085</f>
        <v>6391100000</v>
      </c>
      <c r="G1085" s="58">
        <v>6000000000</v>
      </c>
      <c r="H1085" s="58">
        <v>5882414361</v>
      </c>
      <c r="I1085" s="58">
        <f>G1085-H1085</f>
        <v>117585639</v>
      </c>
      <c r="J1085" s="39">
        <f>$B$1085+K1085+1</f>
        <v>38715</v>
      </c>
      <c r="K1085" s="58">
        <v>91</v>
      </c>
      <c r="O1085" s="47">
        <f>H1085/G1085*100</f>
        <v>98.040239350000007</v>
      </c>
      <c r="P1085" s="47">
        <f>(100-O1085)/100*(365/91)*100</f>
        <v>7.8605784313186513</v>
      </c>
      <c r="Q1085" s="47">
        <f>((100-O1085)/O1085*(365/91))*100</f>
        <v>8.0177062841071596</v>
      </c>
    </row>
    <row r="1086" spans="1:17">
      <c r="B1086" s="39"/>
      <c r="D1086" s="28">
        <v>14000000000</v>
      </c>
      <c r="E1086" s="28">
        <v>19626500000</v>
      </c>
      <c r="F1086" s="58">
        <f>E1086-D1086</f>
        <v>5626500000</v>
      </c>
      <c r="G1086" s="58">
        <v>14000000000</v>
      </c>
      <c r="H1086" s="58">
        <v>13355942840</v>
      </c>
      <c r="I1086" s="58">
        <f>G1086-H1086</f>
        <v>644057160</v>
      </c>
      <c r="J1086" s="39">
        <f>$B$1085+K1086+1</f>
        <v>38806</v>
      </c>
      <c r="K1086" s="58">
        <v>182</v>
      </c>
      <c r="O1086" s="47">
        <f>H1086/G1086*100</f>
        <v>95.399591714285719</v>
      </c>
      <c r="P1086" s="47">
        <f>(100-O1086)/100*(365/182)*100</f>
        <v>9.2260935400313873</v>
      </c>
      <c r="Q1086" s="47">
        <f>((100-O1086)/O1086*(365/182))*100</f>
        <v>9.6709989783423929</v>
      </c>
    </row>
    <row r="1087" spans="1:17">
      <c r="B1087" s="39"/>
      <c r="D1087" s="28">
        <v>30000000000</v>
      </c>
      <c r="E1087" s="28">
        <v>51465100000</v>
      </c>
      <c r="F1087" s="58">
        <f>E1087-D1087</f>
        <v>21465100000</v>
      </c>
      <c r="G1087" s="58">
        <v>30000000000</v>
      </c>
      <c r="H1087" s="58">
        <v>27006497805</v>
      </c>
      <c r="I1087" s="58">
        <f>G1087-H1087</f>
        <v>2993502195</v>
      </c>
      <c r="J1087" s="39">
        <f>$B$1085+K1087+1</f>
        <v>38988</v>
      </c>
      <c r="K1087" s="58">
        <v>364</v>
      </c>
      <c r="O1087" s="47">
        <f>H1087/G1087*100</f>
        <v>90.021659350000007</v>
      </c>
      <c r="P1087" s="47">
        <f>(100-O1087)/100*(365/364)*100</f>
        <v>10.005753673763728</v>
      </c>
      <c r="Q1087" s="47">
        <f>((100-O1087)/O1087*(365/364))*100</f>
        <v>11.114829193340933</v>
      </c>
    </row>
    <row r="1088" spans="1:17">
      <c r="B1088" s="39"/>
      <c r="I1088" s="56"/>
      <c r="O1088" s="33"/>
      <c r="P1088" s="33"/>
      <c r="Q1088" s="33"/>
    </row>
    <row r="1089" spans="1:17">
      <c r="B1089" s="39"/>
      <c r="I1089" s="56" t="s">
        <v>47</v>
      </c>
      <c r="O1089" s="33">
        <f t="shared" ref="O1089:Q1091" si="110">AVERAGE(O1081,O1085)</f>
        <v>98.022126733450989</v>
      </c>
      <c r="P1089" s="33">
        <f t="shared" si="110"/>
        <v>7.9332279372570511</v>
      </c>
      <c r="Q1089" s="33">
        <f t="shared" si="110"/>
        <v>8.0933171894372986</v>
      </c>
    </row>
    <row r="1090" spans="1:17">
      <c r="B1090" s="39"/>
      <c r="I1090" s="56" t="s">
        <v>48</v>
      </c>
      <c r="O1090" s="33">
        <f t="shared" si="110"/>
        <v>95.352631028571437</v>
      </c>
      <c r="P1090" s="33">
        <f t="shared" si="110"/>
        <v>9.3202729372056474</v>
      </c>
      <c r="Q1090" s="33">
        <f t="shared" si="110"/>
        <v>9.7745824946796365</v>
      </c>
    </row>
    <row r="1091" spans="1:17">
      <c r="B1091" s="39"/>
      <c r="I1091" s="56" t="s">
        <v>50</v>
      </c>
      <c r="J1091" s="46"/>
      <c r="K1091" s="46"/>
      <c r="L1091" s="46"/>
      <c r="M1091" s="46"/>
      <c r="N1091" s="46"/>
      <c r="O1091" s="33">
        <f t="shared" si="110"/>
        <v>89.926234578333336</v>
      </c>
      <c r="P1091" s="33">
        <f t="shared" si="110"/>
        <v>10.101440601396519</v>
      </c>
      <c r="Q1091" s="33">
        <f t="shared" si="110"/>
        <v>11.233155220057643</v>
      </c>
    </row>
    <row r="1092" spans="1:17">
      <c r="B1092" s="39"/>
    </row>
    <row r="1093" spans="1:17">
      <c r="A1093">
        <v>622</v>
      </c>
      <c r="B1093" s="39">
        <v>38637</v>
      </c>
      <c r="D1093" s="28">
        <v>6000000000</v>
      </c>
      <c r="E1093" s="28">
        <v>9149300000</v>
      </c>
      <c r="F1093" s="58">
        <f>E1093-D1093</f>
        <v>3149300000</v>
      </c>
      <c r="G1093" s="58">
        <v>6000000000</v>
      </c>
      <c r="H1093" s="58">
        <v>5884086339</v>
      </c>
      <c r="I1093" s="58">
        <f>G1093-H1093</f>
        <v>115913661</v>
      </c>
      <c r="J1093" s="39">
        <f>$B$1093+K1093+1</f>
        <v>38729</v>
      </c>
      <c r="K1093">
        <v>91</v>
      </c>
      <c r="O1093" s="47">
        <f>H1093/G1093*100</f>
        <v>98.068105650000007</v>
      </c>
      <c r="P1093" s="47">
        <f>(100-O1093)/100*(365/91)*100</f>
        <v>7.748807008241732</v>
      </c>
      <c r="Q1093" s="47">
        <f>((100-O1093)/O1093*(365/91))*100</f>
        <v>7.9014547664424377</v>
      </c>
    </row>
    <row r="1094" spans="1:17">
      <c r="B1094" s="39"/>
      <c r="D1094" s="28">
        <v>14000000000</v>
      </c>
      <c r="E1094" s="28">
        <v>19043900000</v>
      </c>
      <c r="F1094" s="58">
        <f>E1094-D1094</f>
        <v>5043900000</v>
      </c>
      <c r="G1094" s="58">
        <v>14000000000</v>
      </c>
      <c r="H1094" s="58">
        <v>13362276201</v>
      </c>
      <c r="I1094" s="58">
        <f>G1094-H1094</f>
        <v>637723799</v>
      </c>
      <c r="J1094" s="39">
        <f>$B$1093+K1094+1</f>
        <v>38820</v>
      </c>
      <c r="K1094">
        <v>182</v>
      </c>
      <c r="O1094" s="47">
        <f>H1094/G1094*100</f>
        <v>95.444830007142855</v>
      </c>
      <c r="P1094" s="47">
        <f>(100-O1094)/100*(365/182)*100</f>
        <v>9.1353683922684503</v>
      </c>
      <c r="Q1094" s="47">
        <f>((100-O1094)/O1094*(365/182))*100</f>
        <v>9.5713601161894069</v>
      </c>
    </row>
    <row r="1095" spans="1:17">
      <c r="B1095" s="39"/>
      <c r="D1095" s="28">
        <v>30000000000</v>
      </c>
      <c r="E1095" s="28">
        <v>37513000000</v>
      </c>
      <c r="F1095" s="58">
        <f>E1095-D1095</f>
        <v>7513000000</v>
      </c>
      <c r="G1095" s="58">
        <v>30000000000</v>
      </c>
      <c r="H1095" s="58">
        <v>27024338952</v>
      </c>
      <c r="I1095" s="58">
        <f>G1095-H1095</f>
        <v>2975661048</v>
      </c>
      <c r="J1095" s="39">
        <f>$B$1093+K1095+1</f>
        <v>39002</v>
      </c>
      <c r="K1095">
        <v>364</v>
      </c>
      <c r="O1095" s="47">
        <f>H1095/G1095*100</f>
        <v>90.081129840000003</v>
      </c>
      <c r="P1095" s="47">
        <f>(100-O1095)/100*(365/364)*100</f>
        <v>9.9461198032966998</v>
      </c>
      <c r="Q1095" s="47">
        <f>((100-O1095)/O1095*(365/364))*100</f>
        <v>11.04129113496108</v>
      </c>
    </row>
    <row r="1096" spans="1:17">
      <c r="B1096" s="39"/>
      <c r="J1096" s="39"/>
      <c r="O1096" s="47"/>
      <c r="P1096" s="47"/>
      <c r="Q1096" s="47"/>
    </row>
    <row r="1097" spans="1:17">
      <c r="A1097">
        <v>623</v>
      </c>
      <c r="B1097" s="39">
        <v>38651</v>
      </c>
      <c r="D1097" s="28">
        <v>6000000000</v>
      </c>
      <c r="E1097" s="28">
        <v>8755600000</v>
      </c>
      <c r="F1097" s="58">
        <f>E1097-D1097</f>
        <v>2755600000</v>
      </c>
      <c r="G1097" s="58">
        <v>5999800000</v>
      </c>
      <c r="H1097" s="58">
        <v>5885118682</v>
      </c>
      <c r="I1097" s="58">
        <f>G1097-H1097</f>
        <v>114681318</v>
      </c>
      <c r="J1097" s="39">
        <f>$B$1097+K1097+1</f>
        <v>38743</v>
      </c>
      <c r="K1097">
        <v>91</v>
      </c>
      <c r="O1097" s="47">
        <f>H1097/G1097*100</f>
        <v>98.088580986032866</v>
      </c>
      <c r="P1097" s="47">
        <f>(100-O1097)/100*(365/91)*100</f>
        <v>7.6666806604176241</v>
      </c>
      <c r="Q1097" s="47">
        <f>((100-O1097)/O1097*(365/91))*100</f>
        <v>7.8160786743456976</v>
      </c>
    </row>
    <row r="1098" spans="1:17">
      <c r="B1098" s="39"/>
      <c r="D1098" s="28">
        <v>11000000000</v>
      </c>
      <c r="E1098" s="28">
        <v>20629300000</v>
      </c>
      <c r="F1098" s="58">
        <f>E1098-D1098</f>
        <v>9629300000</v>
      </c>
      <c r="G1098" s="58">
        <v>10999900000</v>
      </c>
      <c r="H1098" s="58">
        <v>10505275115</v>
      </c>
      <c r="I1098" s="58">
        <f>G1098-H1098</f>
        <v>494624885</v>
      </c>
      <c r="J1098" s="39">
        <f>$B$1097+K1098+1</f>
        <v>38834</v>
      </c>
      <c r="K1098">
        <v>182</v>
      </c>
      <c r="O1098" s="47">
        <f>H1098/G1098*100</f>
        <v>95.503369257902349</v>
      </c>
      <c r="P1098" s="47">
        <f>(100-O1098)/100*(365/182)*100</f>
        <v>9.0179682465145206</v>
      </c>
      <c r="Q1098" s="47">
        <f>((100-O1098)/O1098*(365/182))*100</f>
        <v>9.4425655519669895</v>
      </c>
    </row>
    <row r="1099" spans="1:17">
      <c r="B1099" s="39"/>
      <c r="D1099" s="28">
        <v>28000000000</v>
      </c>
      <c r="E1099" s="28">
        <v>63056400000</v>
      </c>
      <c r="F1099" s="58">
        <f>E1099-D1099</f>
        <v>35056400000</v>
      </c>
      <c r="G1099" s="58">
        <v>27999600000</v>
      </c>
      <c r="H1099" s="58">
        <v>25261148093</v>
      </c>
      <c r="I1099" s="58">
        <f>G1099-H1099</f>
        <v>2738451907</v>
      </c>
      <c r="J1099" s="39">
        <f>$B$1097+K1099+1</f>
        <v>39016</v>
      </c>
      <c r="K1099">
        <v>364</v>
      </c>
      <c r="O1099" s="47">
        <f>H1099/G1099*100</f>
        <v>90.219674898927124</v>
      </c>
      <c r="P1099" s="47">
        <f>(100-O1099)/100*(365/364)*100</f>
        <v>9.8071941260758226</v>
      </c>
      <c r="Q1099" s="47">
        <f>((100-O1099)/O1099*(365/364))*100</f>
        <v>10.870349662712481</v>
      </c>
    </row>
    <row r="1100" spans="1:17">
      <c r="B1100" s="39"/>
    </row>
    <row r="1101" spans="1:17">
      <c r="I1101" s="56" t="s">
        <v>47</v>
      </c>
      <c r="O1101" s="33">
        <f t="shared" ref="O1101:Q1103" si="111">AVERAGE(O1093,O1097)</f>
        <v>98.078343318016437</v>
      </c>
      <c r="P1101" s="33">
        <f t="shared" si="111"/>
        <v>7.707743834329678</v>
      </c>
      <c r="Q1101" s="33">
        <f t="shared" si="111"/>
        <v>7.8587667203940672</v>
      </c>
    </row>
    <row r="1102" spans="1:17">
      <c r="I1102" s="56" t="s">
        <v>48</v>
      </c>
      <c r="O1102" s="33">
        <f t="shared" si="111"/>
        <v>95.474099632522609</v>
      </c>
      <c r="P1102" s="33">
        <f t="shared" si="111"/>
        <v>9.0766683193914854</v>
      </c>
      <c r="Q1102" s="33">
        <f t="shared" si="111"/>
        <v>9.5069628340781982</v>
      </c>
    </row>
    <row r="1103" spans="1:17">
      <c r="I1103" s="56" t="s">
        <v>50</v>
      </c>
      <c r="O1103" s="33">
        <f t="shared" si="111"/>
        <v>90.150402369463563</v>
      </c>
      <c r="P1103" s="33">
        <f t="shared" si="111"/>
        <v>9.8766569646862621</v>
      </c>
      <c r="Q1103" s="33">
        <f t="shared" si="111"/>
        <v>10.955820398836781</v>
      </c>
    </row>
    <row r="1104" spans="1:17">
      <c r="B1104" s="39"/>
    </row>
    <row r="1105" spans="1:17">
      <c r="A1105">
        <v>624</v>
      </c>
      <c r="B1105" s="39">
        <v>38665</v>
      </c>
      <c r="D1105" s="28">
        <v>6000000000</v>
      </c>
      <c r="E1105" s="28">
        <v>10168900000</v>
      </c>
      <c r="F1105" s="58">
        <f>E1105-D1105</f>
        <v>4168900000</v>
      </c>
      <c r="G1105" s="58">
        <v>6000000000</v>
      </c>
      <c r="H1105" s="58">
        <v>5887379626</v>
      </c>
      <c r="I1105" s="58">
        <f>G1105-H1105</f>
        <v>112620374</v>
      </c>
      <c r="J1105" s="39">
        <f>$B$1105+K1105+1</f>
        <v>38757</v>
      </c>
      <c r="K1105">
        <v>91</v>
      </c>
      <c r="O1105" s="47">
        <f>H1105/G1105*100</f>
        <v>98.122993766666667</v>
      </c>
      <c r="P1105" s="47">
        <f>(100-O1105)/100*(365/91)*100</f>
        <v>7.5286513754578728</v>
      </c>
      <c r="Q1105" s="47">
        <f>((100-O1105)/O1105*(365/91))*100</f>
        <v>7.6726678288687014</v>
      </c>
    </row>
    <row r="1106" spans="1:17">
      <c r="B1106" s="39"/>
      <c r="D1106" s="28">
        <v>12000000000</v>
      </c>
      <c r="E1106" s="28">
        <v>20675200000</v>
      </c>
      <c r="F1106" s="58">
        <f>E1106-D1106</f>
        <v>8675200000</v>
      </c>
      <c r="G1106" s="58">
        <v>11999800000</v>
      </c>
      <c r="H1106" s="58">
        <v>11471640138</v>
      </c>
      <c r="I1106" s="58">
        <f>G1106-H1106</f>
        <v>528159862</v>
      </c>
      <c r="J1106" s="39">
        <f>$B$1105+K1106+1</f>
        <v>38848</v>
      </c>
      <c r="K1106">
        <v>182</v>
      </c>
      <c r="O1106" s="47">
        <f>H1106/G1106*100</f>
        <v>95.598594459907659</v>
      </c>
      <c r="P1106" s="47">
        <f>(100-O1106)/100*(365/182)*100</f>
        <v>8.8269946271082667</v>
      </c>
      <c r="Q1106" s="47">
        <f>((100-O1106)/O1106*(365/182))*100</f>
        <v>9.2333937302918727</v>
      </c>
    </row>
    <row r="1107" spans="1:17">
      <c r="B1107" s="39"/>
      <c r="D1107" s="28">
        <v>32000000000</v>
      </c>
      <c r="E1107" s="28">
        <v>39650900000</v>
      </c>
      <c r="F1107" s="58">
        <f>E1107-D1107</f>
        <v>7650900000</v>
      </c>
      <c r="G1107" s="58">
        <v>32000000000</v>
      </c>
      <c r="H1107" s="58">
        <v>28924622858</v>
      </c>
      <c r="I1107" s="58">
        <f>G1107-H1107</f>
        <v>3075377142</v>
      </c>
      <c r="J1107" s="39">
        <f>$B$1105+K1107+1</f>
        <v>39030</v>
      </c>
      <c r="K1107">
        <v>364</v>
      </c>
      <c r="O1107" s="47">
        <f>H1107/G1107*100</f>
        <v>90.389446431249993</v>
      </c>
      <c r="P1107" s="47">
        <f>(100-O1107)/100*(365/364)*100</f>
        <v>9.6369561884443744</v>
      </c>
      <c r="Q1107" s="47">
        <f>((100-O1107)/O1107*(365/364))*100</f>
        <v>10.66159443267995</v>
      </c>
    </row>
    <row r="1108" spans="1:17">
      <c r="B1108" s="39"/>
    </row>
    <row r="1109" spans="1:17">
      <c r="A1109">
        <v>625</v>
      </c>
      <c r="B1109" s="39">
        <v>38679</v>
      </c>
      <c r="D1109" s="28">
        <v>6000000000</v>
      </c>
      <c r="E1109" s="28">
        <v>6146800000</v>
      </c>
      <c r="F1109" s="58">
        <f>E1109-D1109</f>
        <v>146800000</v>
      </c>
      <c r="G1109" s="58">
        <v>6000000000</v>
      </c>
      <c r="H1109" s="58">
        <v>5888436263</v>
      </c>
      <c r="I1109" s="58">
        <f>G1109-H1109</f>
        <v>111563737</v>
      </c>
      <c r="J1109" s="39">
        <f>$B$1109+K1109+1</f>
        <v>38771</v>
      </c>
      <c r="K1109">
        <v>91</v>
      </c>
      <c r="L1109" s="47"/>
      <c r="M1109" s="47"/>
      <c r="N1109" s="47"/>
      <c r="O1109" s="47">
        <f>H1109/G1109*100</f>
        <v>98.140604383333326</v>
      </c>
      <c r="P1109" s="47">
        <f>(100-O1109)/100*(365/91)*100</f>
        <v>7.4580153855311666</v>
      </c>
      <c r="Q1109" s="47">
        <f>((100-O1109)/O1109*(365/91))*100</f>
        <v>7.599316748040855</v>
      </c>
    </row>
    <row r="1110" spans="1:17">
      <c r="B1110" s="39"/>
      <c r="D1110" s="28">
        <v>12000000000</v>
      </c>
      <c r="E1110" s="28">
        <v>13700000000</v>
      </c>
      <c r="F1110" s="58">
        <f>E1110-D1110</f>
        <v>1700000000</v>
      </c>
      <c r="G1110" s="58">
        <v>12000000000</v>
      </c>
      <c r="H1110" s="58">
        <v>11476749955</v>
      </c>
      <c r="I1110" s="58">
        <f>G1110-H1110</f>
        <v>523250045</v>
      </c>
      <c r="J1110" s="39">
        <f>$B$1109+K1110+1</f>
        <v>38862</v>
      </c>
      <c r="K1110">
        <v>182</v>
      </c>
      <c r="L1110" s="47"/>
      <c r="M1110" s="47"/>
      <c r="N1110" s="47"/>
      <c r="O1110" s="47">
        <f>H1110/G1110*100</f>
        <v>95.639582958333335</v>
      </c>
      <c r="P1110" s="47">
        <f>(100-O1110)/100*(365/182)*100</f>
        <v>8.7447924187271031</v>
      </c>
      <c r="Q1110" s="47">
        <f>((100-O1110)/O1110*(365/182))*100</f>
        <v>9.1434865651148733</v>
      </c>
    </row>
    <row r="1111" spans="1:17">
      <c r="B1111" s="39"/>
      <c r="D1111" s="28">
        <v>32000000000</v>
      </c>
      <c r="E1111" s="28">
        <v>52104100000</v>
      </c>
      <c r="F1111" s="58">
        <f>E1111-D1111</f>
        <v>20104100000</v>
      </c>
      <c r="G1111" s="58">
        <v>31999900000</v>
      </c>
      <c r="H1111" s="58">
        <v>29027550218</v>
      </c>
      <c r="I1111" s="58">
        <f>G1111-H1111</f>
        <v>2972349782</v>
      </c>
      <c r="J1111" s="39">
        <f>$B$1109+K1111+1</f>
        <v>39044</v>
      </c>
      <c r="K1111">
        <v>364</v>
      </c>
      <c r="L1111" s="47"/>
      <c r="M1111" s="47"/>
      <c r="N1111" s="47"/>
      <c r="O1111" s="47">
        <f>H1111/G1111*100</f>
        <v>90.711377904305962</v>
      </c>
      <c r="P1111" s="47">
        <f>(100-O1111)/100*(365/364)*100</f>
        <v>9.3141402882646265</v>
      </c>
      <c r="Q1111" s="47">
        <f>((100-O1111)/O1111*(365/364))*100</f>
        <v>10.267885356223317</v>
      </c>
    </row>
    <row r="1112" spans="1:17">
      <c r="B1112" s="39"/>
      <c r="J1112" s="39"/>
      <c r="L1112" s="47"/>
      <c r="M1112" s="47"/>
      <c r="N1112" s="47"/>
      <c r="O1112" s="47"/>
      <c r="P1112" s="47"/>
      <c r="Q1112" s="47"/>
    </row>
    <row r="1113" spans="1:17">
      <c r="B1113" s="39"/>
      <c r="I1113" s="56" t="s">
        <v>47</v>
      </c>
      <c r="J1113" s="39"/>
      <c r="L1113" s="47"/>
      <c r="M1113" s="47"/>
      <c r="N1113" s="47"/>
      <c r="O1113" s="33">
        <f t="shared" ref="O1113:Q1115" si="112">AVERAGE(O1105,O1109)</f>
        <v>98.131799075000004</v>
      </c>
      <c r="P1113" s="33">
        <f t="shared" si="112"/>
        <v>7.4933333804945192</v>
      </c>
      <c r="Q1113" s="33">
        <f t="shared" si="112"/>
        <v>7.6359922884547782</v>
      </c>
    </row>
    <row r="1114" spans="1:17">
      <c r="B1114" s="39"/>
      <c r="I1114" s="56" t="s">
        <v>48</v>
      </c>
      <c r="J1114" s="39"/>
      <c r="L1114" s="47"/>
      <c r="M1114" s="47"/>
      <c r="N1114" s="47"/>
      <c r="O1114" s="33">
        <f t="shared" si="112"/>
        <v>95.61908870912049</v>
      </c>
      <c r="P1114" s="33">
        <f t="shared" si="112"/>
        <v>8.7858935229176858</v>
      </c>
      <c r="Q1114" s="33">
        <f t="shared" si="112"/>
        <v>9.188440147703373</v>
      </c>
    </row>
    <row r="1115" spans="1:17">
      <c r="B1115" s="39"/>
      <c r="I1115" s="56" t="s">
        <v>50</v>
      </c>
      <c r="J1115" s="39"/>
      <c r="L1115" s="47"/>
      <c r="M1115" s="47"/>
      <c r="N1115" s="47"/>
      <c r="O1115" s="33">
        <f t="shared" si="112"/>
        <v>90.550412167777978</v>
      </c>
      <c r="P1115" s="33">
        <f t="shared" si="112"/>
        <v>9.4755482383545004</v>
      </c>
      <c r="Q1115" s="33">
        <f t="shared" si="112"/>
        <v>10.464739894451633</v>
      </c>
    </row>
    <row r="1116" spans="1:17">
      <c r="B1116" s="39"/>
      <c r="J1116" s="39"/>
      <c r="L1116" s="47"/>
      <c r="M1116" s="47"/>
      <c r="N1116" s="47"/>
      <c r="O1116" s="47"/>
      <c r="P1116" s="47"/>
      <c r="Q1116" s="47"/>
    </row>
    <row r="1117" spans="1:17">
      <c r="A1117">
        <v>626</v>
      </c>
      <c r="B1117" s="39">
        <v>38693</v>
      </c>
      <c r="D1117" s="28">
        <v>6000000000</v>
      </c>
      <c r="E1117" s="28">
        <f>3437500000+2562500000</f>
        <v>6000000000</v>
      </c>
      <c r="F1117" s="58">
        <f>E1117-D1117</f>
        <v>0</v>
      </c>
      <c r="G1117">
        <f>3437500000+2562500000</f>
        <v>6000000000</v>
      </c>
      <c r="H1117" s="58">
        <f>3495908669+2391943125</f>
        <v>5887851794</v>
      </c>
      <c r="I1117" s="58">
        <f>G1117-H1117</f>
        <v>112148206</v>
      </c>
      <c r="J1117" s="39">
        <f>$B$1117+K1117+1</f>
        <v>38785</v>
      </c>
      <c r="K1117">
        <v>91</v>
      </c>
      <c r="O1117" s="47">
        <f>H1117/G1117*100</f>
        <v>98.130863233333329</v>
      </c>
      <c r="P1117" s="47">
        <f>(100-O1117)/100*(365/91)*100</f>
        <v>7.497087031135548</v>
      </c>
      <c r="Q1117" s="47">
        <f>((100-O1117)/O1117*(365/91))*100</f>
        <v>7.6398869673745189</v>
      </c>
    </row>
    <row r="1118" spans="1:17">
      <c r="B1118" s="39"/>
      <c r="D1118" s="28">
        <v>12000000000</v>
      </c>
      <c r="E1118" s="28">
        <v>17340000000</v>
      </c>
      <c r="F1118" s="58">
        <f>E1118-D1118</f>
        <v>5340000000</v>
      </c>
      <c r="G1118" s="58">
        <v>12000000000</v>
      </c>
      <c r="H1118" s="58">
        <v>11485052157</v>
      </c>
      <c r="I1118" s="58">
        <f>G1118-H1118</f>
        <v>514947843</v>
      </c>
      <c r="J1118" s="39">
        <f>$B$1117+K1118+1</f>
        <v>38876</v>
      </c>
      <c r="K1118">
        <v>182</v>
      </c>
      <c r="O1118" s="47">
        <f>H1118/G1118*100</f>
        <v>95.708767975000001</v>
      </c>
      <c r="P1118" s="47">
        <f>(100-O1118)/100*(365/182)*100</f>
        <v>8.6060422479395591</v>
      </c>
      <c r="Q1118" s="47">
        <f>((100-O1118)/O1118*(365/182))*100</f>
        <v>8.9919057888066583</v>
      </c>
    </row>
    <row r="1119" spans="1:17">
      <c r="B1119" s="39"/>
      <c r="D1119" s="28">
        <v>32000000000</v>
      </c>
      <c r="E1119" s="28">
        <f>24862900000+7137100000</f>
        <v>32000000000</v>
      </c>
      <c r="F1119" s="58">
        <f>E1119-D1119</f>
        <v>0</v>
      </c>
      <c r="G1119">
        <f>24862900000+7137100000</f>
        <v>32000000000</v>
      </c>
      <c r="H1119" s="58">
        <f>22539022389+6469995263</f>
        <v>29009017652</v>
      </c>
      <c r="I1119" s="58">
        <f>G1119-H1119</f>
        <v>2990982348</v>
      </c>
      <c r="J1119" s="39">
        <f>$B$1117+K1119+1</f>
        <v>39058</v>
      </c>
      <c r="K1119">
        <v>364</v>
      </c>
      <c r="O1119" s="47">
        <f>H1119/G1119*100</f>
        <v>90.653180162500007</v>
      </c>
      <c r="P1119" s="47">
        <f>(100-O1119)/100*(365/364)*100</f>
        <v>9.3724979139766411</v>
      </c>
      <c r="Q1119" s="47">
        <f>((100-O1119)/O1119*(365/364))*100</f>
        <v>10.338851761378923</v>
      </c>
    </row>
    <row r="1120" spans="1:17">
      <c r="B1120" s="39"/>
      <c r="G1120"/>
      <c r="J1120" s="39"/>
      <c r="O1120" s="47"/>
      <c r="P1120" s="47"/>
      <c r="Q1120" s="47"/>
    </row>
    <row r="1121" spans="1:17">
      <c r="A1121">
        <v>627</v>
      </c>
      <c r="B1121" s="39">
        <v>38707</v>
      </c>
      <c r="D1121" s="28">
        <v>6000000000</v>
      </c>
      <c r="E1121" s="28">
        <v>6000000000</v>
      </c>
      <c r="F1121" s="58">
        <f>E1121-D1121</f>
        <v>0</v>
      </c>
      <c r="G1121" s="58">
        <f>2417700000+3582300000</f>
        <v>6000000000</v>
      </c>
      <c r="H1121" s="58">
        <f>3514303548+2371812054</f>
        <v>5886115602</v>
      </c>
      <c r="I1121" s="58">
        <f>G1121-H1121</f>
        <v>113884398</v>
      </c>
      <c r="J1121" s="39">
        <f>$B$1121+K1121+1</f>
        <v>38799</v>
      </c>
      <c r="K1121">
        <v>91</v>
      </c>
      <c r="O1121" s="47">
        <f>H1121/G1121*100</f>
        <v>98.101926699999993</v>
      </c>
      <c r="P1121" s="47">
        <f>(100-O1121)/100*(365/91)*100</f>
        <v>7.6131511483516769</v>
      </c>
      <c r="Q1121" s="47">
        <f>((100-O1121)/O1121*(365/91))*100</f>
        <v>7.7604501812008522</v>
      </c>
    </row>
    <row r="1122" spans="1:17">
      <c r="B1122" s="39"/>
      <c r="D1122" s="28">
        <v>9000000000</v>
      </c>
      <c r="E1122" s="28">
        <v>9000000000</v>
      </c>
      <c r="F1122" s="58">
        <f>E1122-D1122</f>
        <v>0</v>
      </c>
      <c r="G1122" s="58">
        <f>2596100000+6403900000</f>
        <v>9000000000</v>
      </c>
      <c r="H1122" s="58">
        <f>6132539770+2486103243</f>
        <v>8618643013</v>
      </c>
      <c r="I1122" s="58">
        <f>G1122-H1122</f>
        <v>381356987</v>
      </c>
      <c r="J1122" s="39">
        <f>$B$1121+K1122+1</f>
        <v>38890</v>
      </c>
      <c r="K1122">
        <v>182</v>
      </c>
      <c r="O1122" s="47">
        <f>H1122/G1122*100</f>
        <v>95.762700144444452</v>
      </c>
      <c r="P1122" s="47">
        <f>(100-O1122)/100*(365/182)*100</f>
        <v>8.4978815784493147</v>
      </c>
      <c r="Q1122" s="47">
        <f>((100-O1122)/O1122*(365/182))*100</f>
        <v>8.8738951237083601</v>
      </c>
    </row>
    <row r="1123" spans="1:17">
      <c r="B1123" s="39"/>
      <c r="D1123" s="28">
        <v>25000000000</v>
      </c>
      <c r="E1123" s="28">
        <v>25000000000</v>
      </c>
      <c r="F1123" s="58">
        <f>E1123-D1123</f>
        <v>0</v>
      </c>
      <c r="G1123" s="58">
        <f>9365300000+15634700000</f>
        <v>25000000000</v>
      </c>
      <c r="H1123" s="58">
        <f>14085189955+8437105117</f>
        <v>22522295072</v>
      </c>
      <c r="I1123" s="58">
        <f>G1123-H1123</f>
        <v>2477704928</v>
      </c>
      <c r="J1123" s="39">
        <f>$B$1121+K1123+1</f>
        <v>39072</v>
      </c>
      <c r="K1123">
        <v>364</v>
      </c>
      <c r="O1123" s="47">
        <f>H1123/G1123*100</f>
        <v>90.089180288000009</v>
      </c>
      <c r="P1123" s="47">
        <f>(100-O1123)/100*(365/364)*100</f>
        <v>9.9380472386813086</v>
      </c>
      <c r="Q1123" s="47">
        <f>((100-O1123)/O1123*(365/364))*100</f>
        <v>11.031343838306707</v>
      </c>
    </row>
    <row r="1124" spans="1:17">
      <c r="B1124" s="39"/>
      <c r="J1124" s="39"/>
      <c r="O1124" s="47"/>
      <c r="P1124" s="47"/>
      <c r="Q1124" s="47"/>
    </row>
    <row r="1125" spans="1:17">
      <c r="B1125" s="39"/>
      <c r="I1125" s="56" t="s">
        <v>47</v>
      </c>
      <c r="J1125" s="125"/>
      <c r="K1125" s="46"/>
      <c r="L1125" s="46"/>
      <c r="M1125" s="46"/>
      <c r="N1125" s="46"/>
      <c r="O1125" s="33">
        <f t="shared" ref="O1125:Q1127" si="113">AVERAGE(O1117,O1121)</f>
        <v>98.116394966666661</v>
      </c>
      <c r="P1125" s="33">
        <f t="shared" si="113"/>
        <v>7.5551190897436129</v>
      </c>
      <c r="Q1125" s="33">
        <f t="shared" si="113"/>
        <v>7.7001685742876855</v>
      </c>
    </row>
    <row r="1126" spans="1:17">
      <c r="B1126" s="39"/>
      <c r="I1126" s="56" t="s">
        <v>48</v>
      </c>
      <c r="J1126" s="125"/>
      <c r="K1126" s="46"/>
      <c r="L1126" s="46"/>
      <c r="M1126" s="46"/>
      <c r="N1126" s="46"/>
      <c r="O1126" s="33">
        <f t="shared" si="113"/>
        <v>95.735734059722233</v>
      </c>
      <c r="P1126" s="33">
        <f t="shared" si="113"/>
        <v>8.551961913194436</v>
      </c>
      <c r="Q1126" s="33">
        <f t="shared" si="113"/>
        <v>8.9329004562575101</v>
      </c>
    </row>
    <row r="1127" spans="1:17">
      <c r="B1127" s="39"/>
      <c r="I1127" s="56" t="s">
        <v>50</v>
      </c>
      <c r="J1127" s="125"/>
      <c r="K1127" s="46"/>
      <c r="L1127" s="46"/>
      <c r="M1127" s="46"/>
      <c r="N1127" s="46"/>
      <c r="O1127" s="33">
        <f t="shared" si="113"/>
        <v>90.371180225250015</v>
      </c>
      <c r="P1127" s="33">
        <f t="shared" si="113"/>
        <v>9.6552725763289757</v>
      </c>
      <c r="Q1127" s="33">
        <f t="shared" si="113"/>
        <v>10.685097799842815</v>
      </c>
    </row>
    <row r="1128" spans="1:17">
      <c r="B1128" s="39"/>
    </row>
    <row r="1129" spans="1:17">
      <c r="A1129">
        <v>628</v>
      </c>
      <c r="B1129" s="39">
        <v>38721</v>
      </c>
      <c r="D1129" s="28">
        <v>6000000000</v>
      </c>
      <c r="E1129" s="28">
        <v>7057100000</v>
      </c>
      <c r="F1129" s="58">
        <f>E1129-D1129</f>
        <v>1057100000</v>
      </c>
      <c r="G1129" s="58">
        <v>5999900000</v>
      </c>
      <c r="H1129" s="58">
        <v>5885724233</v>
      </c>
      <c r="I1129" s="58">
        <f>G1129-H1129</f>
        <v>114175767</v>
      </c>
      <c r="J1129" s="39">
        <f>$B$1129+K1129+1</f>
        <v>38813</v>
      </c>
      <c r="K1129">
        <v>91</v>
      </c>
      <c r="O1129" s="47">
        <f>H1129/G1129*100</f>
        <v>98.097038833980562</v>
      </c>
      <c r="P1129" s="47">
        <f>(100-O1129)/100*(365/91)*100</f>
        <v>7.6327563252427995</v>
      </c>
      <c r="Q1129" s="47">
        <f>((100-O1129)/O1129*(365/91))*100</f>
        <v>7.7808223530176859</v>
      </c>
    </row>
    <row r="1130" spans="1:17">
      <c r="B1130" s="39"/>
      <c r="D1130" s="28">
        <v>9000000000</v>
      </c>
      <c r="E1130" s="28">
        <v>11443000000</v>
      </c>
      <c r="F1130" s="58">
        <f>E1130-D1130</f>
        <v>2443000000</v>
      </c>
      <c r="G1130" s="58">
        <v>9000000000</v>
      </c>
      <c r="H1130" s="58">
        <v>8615104018</v>
      </c>
      <c r="I1130" s="58">
        <f>G1130-H1130</f>
        <v>384895982</v>
      </c>
      <c r="J1130" s="39">
        <f>$B$1129+K1130+1</f>
        <v>38904</v>
      </c>
      <c r="K1130">
        <v>182</v>
      </c>
      <c r="O1130" s="47">
        <f>H1130/G1130*100</f>
        <v>95.723377977777773</v>
      </c>
      <c r="P1130" s="47">
        <f>(100-O1130)/100*(365/182)*100</f>
        <v>8.5767419676434784</v>
      </c>
      <c r="Q1130" s="47">
        <f>((100-O1130)/O1130*(365/182))*100</f>
        <v>8.9599240528625863</v>
      </c>
    </row>
    <row r="1131" spans="1:17">
      <c r="B1131" s="39"/>
      <c r="D1131" s="28">
        <v>25000000000</v>
      </c>
      <c r="E1131" s="28">
        <v>58211500000</v>
      </c>
      <c r="F1131" s="58">
        <f>E1131-D1131</f>
        <v>33211500000</v>
      </c>
      <c r="G1131" s="58">
        <v>25000000000</v>
      </c>
      <c r="H1131" s="58">
        <v>22660869060</v>
      </c>
      <c r="I1131" s="58">
        <f>G1131-H1131</f>
        <v>2339130940</v>
      </c>
      <c r="J1131" s="39">
        <f>$B$1129+K1131+1</f>
        <v>39086</v>
      </c>
      <c r="K1131">
        <v>364</v>
      </c>
      <c r="O1131" s="47">
        <f>H1131/G1131*100</f>
        <v>90.643476239999998</v>
      </c>
      <c r="P1131" s="47">
        <f>(100-O1131)/100*(365/364)*100</f>
        <v>9.382228495604398</v>
      </c>
      <c r="Q1131" s="47">
        <f>((100-O1131)/O1131*(365/364))*100</f>
        <v>10.350693601779717</v>
      </c>
    </row>
    <row r="1132" spans="1:17">
      <c r="B1132" s="39"/>
    </row>
    <row r="1133" spans="1:17">
      <c r="A1133">
        <v>629</v>
      </c>
      <c r="B1133" s="39">
        <v>38735</v>
      </c>
      <c r="D1133" s="28">
        <v>6000000000</v>
      </c>
      <c r="E1133" s="28">
        <v>9316100000</v>
      </c>
      <c r="F1133" s="58">
        <f>E1133-D1133</f>
        <v>3316100000</v>
      </c>
      <c r="G1133" s="58">
        <v>6000000000</v>
      </c>
      <c r="H1133" s="58">
        <v>5886130141</v>
      </c>
      <c r="I1133" s="58">
        <f>G1133-H1133</f>
        <v>113869859</v>
      </c>
      <c r="J1133" s="39">
        <f>$B$1133+K1133+1</f>
        <v>38827</v>
      </c>
      <c r="K1133">
        <v>91</v>
      </c>
      <c r="O1133" s="47">
        <f>H1133/G1133*100</f>
        <v>98.102169016666664</v>
      </c>
      <c r="P1133" s="47">
        <f>(100-O1133)/100*(365/91)*100</f>
        <v>7.612179218864477</v>
      </c>
      <c r="Q1133" s="47">
        <f>((100-O1133)/O1133*(365/91))*100</f>
        <v>7.7594402806437826</v>
      </c>
    </row>
    <row r="1134" spans="1:17">
      <c r="B1134" s="39"/>
      <c r="D1134" s="28">
        <v>14000000000</v>
      </c>
      <c r="E1134" s="28">
        <v>18599800000</v>
      </c>
      <c r="F1134" s="58">
        <f>E1134-D1134</f>
        <v>4599800000</v>
      </c>
      <c r="G1134" s="58">
        <v>14000000000</v>
      </c>
      <c r="H1134" s="58">
        <v>13406537274</v>
      </c>
      <c r="I1134" s="58">
        <f>G1134-H1134</f>
        <v>593462726</v>
      </c>
      <c r="J1134" s="39">
        <f>$B$1133+K1134+1</f>
        <v>38918</v>
      </c>
      <c r="K1134">
        <v>182</v>
      </c>
      <c r="O1134" s="47">
        <f>H1134/G1134*100</f>
        <v>95.760980528571423</v>
      </c>
      <c r="P1134" s="47">
        <f>(100-O1134)/100*(365/182)*100</f>
        <v>8.5013302586342334</v>
      </c>
      <c r="Q1134" s="47">
        <f>((100-O1134)/O1134*(365/182))*100</f>
        <v>8.8776558173375868</v>
      </c>
    </row>
    <row r="1135" spans="1:17">
      <c r="B1135" s="39"/>
      <c r="D1135" s="28">
        <v>35000000000</v>
      </c>
      <c r="E1135" s="28">
        <v>69657500000</v>
      </c>
      <c r="F1135" s="58">
        <f>E1135-D1135</f>
        <v>34657500000</v>
      </c>
      <c r="G1135" s="58">
        <v>35000000000</v>
      </c>
      <c r="H1135" s="58">
        <v>31758746027</v>
      </c>
      <c r="I1135" s="58">
        <f>G1135-H1135</f>
        <v>3241253973</v>
      </c>
      <c r="J1135" s="39">
        <f>$B$1133+K1135+1</f>
        <v>39100</v>
      </c>
      <c r="K1135">
        <v>364</v>
      </c>
      <c r="O1135" s="47">
        <f>H1135/G1135*100</f>
        <v>90.739274362857145</v>
      </c>
      <c r="P1135" s="47">
        <f>(100-O1135)/100*(365/364)*100</f>
        <v>9.2861671910910495</v>
      </c>
      <c r="Q1135" s="47">
        <f>((100-O1135)/O1135*(365/364))*100</f>
        <v>10.233900652496525</v>
      </c>
    </row>
    <row r="1136" spans="1:17">
      <c r="B1136" s="39"/>
      <c r="J1136" s="39"/>
      <c r="O1136" s="47"/>
      <c r="P1136" s="47"/>
      <c r="Q1136" s="47"/>
    </row>
    <row r="1137" spans="1:17">
      <c r="B1137" s="39"/>
      <c r="I1137" s="56" t="s">
        <v>47</v>
      </c>
      <c r="J1137" s="125"/>
      <c r="K1137" s="46"/>
      <c r="L1137" s="46"/>
      <c r="M1137" s="46"/>
      <c r="N1137" s="46"/>
      <c r="O1137" s="33">
        <f t="shared" ref="O1137:Q1139" si="114">AVERAGE(O1129,O1133)</f>
        <v>98.099603925323606</v>
      </c>
      <c r="P1137" s="33">
        <f t="shared" si="114"/>
        <v>7.6224677720536382</v>
      </c>
      <c r="Q1137" s="33">
        <f t="shared" si="114"/>
        <v>7.7701313168307342</v>
      </c>
    </row>
    <row r="1138" spans="1:17">
      <c r="B1138" s="39"/>
      <c r="I1138" s="56" t="s">
        <v>48</v>
      </c>
      <c r="J1138" s="125"/>
      <c r="K1138" s="46"/>
      <c r="L1138" s="46"/>
      <c r="M1138" s="46"/>
      <c r="N1138" s="46"/>
      <c r="O1138" s="33">
        <f t="shared" si="114"/>
        <v>95.742179253174598</v>
      </c>
      <c r="P1138" s="33">
        <f t="shared" si="114"/>
        <v>8.5390361131388559</v>
      </c>
      <c r="Q1138" s="33">
        <f t="shared" si="114"/>
        <v>8.9187899351000866</v>
      </c>
    </row>
    <row r="1139" spans="1:17">
      <c r="B1139" s="39"/>
      <c r="I1139" s="56" t="s">
        <v>50</v>
      </c>
      <c r="J1139" s="125"/>
      <c r="K1139" s="46"/>
      <c r="L1139" s="46"/>
      <c r="M1139" s="46"/>
      <c r="N1139" s="46"/>
      <c r="O1139" s="33">
        <f t="shared" si="114"/>
        <v>90.691375301428565</v>
      </c>
      <c r="P1139" s="33">
        <f t="shared" si="114"/>
        <v>9.3341978433477237</v>
      </c>
      <c r="Q1139" s="33">
        <f t="shared" si="114"/>
        <v>10.29229712713812</v>
      </c>
    </row>
    <row r="1140" spans="1:17">
      <c r="B1140" s="39"/>
    </row>
    <row r="1141" spans="1:17">
      <c r="A1141">
        <v>630</v>
      </c>
      <c r="B1141" s="39">
        <v>38749</v>
      </c>
      <c r="D1141" s="28">
        <v>6000000000</v>
      </c>
      <c r="E1141" s="28">
        <v>8414000000</v>
      </c>
      <c r="F1141" s="58">
        <f>E1141-D1141</f>
        <v>2414000000</v>
      </c>
      <c r="G1141" s="58">
        <v>6000000000</v>
      </c>
      <c r="H1141" s="58">
        <v>5888449650</v>
      </c>
      <c r="I1141" s="58">
        <f>G1141-H1141</f>
        <v>111550350</v>
      </c>
      <c r="J1141" s="39">
        <f>$B$1141+K1141+1</f>
        <v>38841</v>
      </c>
      <c r="K1141">
        <v>91</v>
      </c>
      <c r="O1141" s="47">
        <f>H1141/G1141*100</f>
        <v>98.1408275</v>
      </c>
      <c r="P1141" s="47">
        <f>(100-O1141)/100*(365/91)*100</f>
        <v>7.4571204670329658</v>
      </c>
      <c r="Q1141" s="47">
        <f>((100-O1141)/O1141*(365/91))*100</f>
        <v>7.5983875997305663</v>
      </c>
    </row>
    <row r="1142" spans="1:17">
      <c r="B1142" s="39"/>
      <c r="D1142" s="28">
        <v>14000000000</v>
      </c>
      <c r="E1142" s="28">
        <v>17581000000</v>
      </c>
      <c r="F1142" s="58">
        <f>E1142-D1142</f>
        <v>3581000000</v>
      </c>
      <c r="G1142" s="58">
        <v>14000000000</v>
      </c>
      <c r="H1142" s="58">
        <v>13407843340</v>
      </c>
      <c r="I1142" s="58">
        <f>G1142-H1142</f>
        <v>592156660</v>
      </c>
      <c r="J1142" s="39">
        <f>$B$1141+K1142+1</f>
        <v>38932</v>
      </c>
      <c r="K1142">
        <v>182</v>
      </c>
      <c r="O1142" s="47">
        <f>H1142/G1142*100</f>
        <v>95.770309571428569</v>
      </c>
      <c r="P1142" s="47">
        <f>(100-O1142)/100*(365/182)*100</f>
        <v>8.4826209144427036</v>
      </c>
      <c r="Q1142" s="47">
        <f>((100-O1142)/O1142*(365/182))*100</f>
        <v>8.8572553982569033</v>
      </c>
    </row>
    <row r="1143" spans="1:17">
      <c r="B1143" s="39"/>
      <c r="D1143" s="28">
        <v>35000000000</v>
      </c>
      <c r="E1143" s="28">
        <v>60883000000</v>
      </c>
      <c r="F1143" s="58">
        <f>E1143-D1143</f>
        <v>25883000000</v>
      </c>
      <c r="G1143" s="58">
        <v>35000000000</v>
      </c>
      <c r="H1143" s="58">
        <v>31811610557</v>
      </c>
      <c r="I1143" s="58">
        <f>G1143-H1143</f>
        <v>3188389443</v>
      </c>
      <c r="J1143" s="39">
        <f>$B$1141+K1143+1</f>
        <v>39114</v>
      </c>
      <c r="K1143">
        <v>364</v>
      </c>
      <c r="O1143" s="47">
        <f>H1143/G1143*100</f>
        <v>90.890315877142854</v>
      </c>
      <c r="P1143" s="47">
        <f>(100-O1143)/100*(365/364)*100</f>
        <v>9.1347107275902708</v>
      </c>
      <c r="Q1143" s="47">
        <f>((100-O1143)/O1143*(365/364))*100</f>
        <v>10.050257433297656</v>
      </c>
    </row>
    <row r="1144" spans="1:17">
      <c r="B1144" s="39"/>
    </row>
    <row r="1145" spans="1:17">
      <c r="A1145">
        <v>631</v>
      </c>
      <c r="B1145" s="39">
        <v>38763</v>
      </c>
      <c r="D1145" s="28">
        <v>7000000000</v>
      </c>
      <c r="E1145" s="28">
        <v>7389000000</v>
      </c>
      <c r="F1145" s="58">
        <f>E1145-D1145</f>
        <v>389000000</v>
      </c>
      <c r="G1145" s="58">
        <v>7000000000</v>
      </c>
      <c r="H1145" s="58">
        <v>6870029795</v>
      </c>
      <c r="I1145" s="58">
        <f>G1145-H1145</f>
        <v>129970205</v>
      </c>
      <c r="J1145" s="39">
        <f>$B$1145+K1145+1</f>
        <v>38855</v>
      </c>
      <c r="K1145">
        <v>91</v>
      </c>
      <c r="O1145" s="47">
        <f>H1145/G1145*100</f>
        <v>98.143282785714277</v>
      </c>
      <c r="P1145" s="47">
        <f>(100-O1145)/100*(365/91)*100</f>
        <v>7.4472723430141645</v>
      </c>
      <c r="Q1145" s="47">
        <f>((100-O1145)/O1145*(365/91))*100</f>
        <v>7.5881630730393583</v>
      </c>
    </row>
    <row r="1146" spans="1:17">
      <c r="B1146" s="39"/>
      <c r="D1146" s="28">
        <v>18000000000</v>
      </c>
      <c r="E1146" s="28">
        <v>16277600000</v>
      </c>
      <c r="F1146" s="58">
        <f>E1146-D1146</f>
        <v>-1722400000</v>
      </c>
      <c r="G1146" s="58">
        <v>16277600000</v>
      </c>
      <c r="H1146" s="58">
        <v>15591938688</v>
      </c>
      <c r="I1146" s="58">
        <f>G1146-H1146</f>
        <v>685661312</v>
      </c>
      <c r="J1146" s="39">
        <f>$B$1145+K1146+1</f>
        <v>38946</v>
      </c>
      <c r="K1146">
        <v>182</v>
      </c>
      <c r="O1146" s="47">
        <f>H1146/G1146*100</f>
        <v>95.78770020150391</v>
      </c>
      <c r="P1146" s="47">
        <f>(100-O1146)/100*(365/182)*100</f>
        <v>8.4477441013795236</v>
      </c>
      <c r="Q1146" s="47">
        <f>((100-O1146)/O1146*(365/182))*100</f>
        <v>8.81923679512966</v>
      </c>
    </row>
    <row r="1147" spans="1:17">
      <c r="B1147" s="39"/>
      <c r="D1147" s="28">
        <v>30000000000</v>
      </c>
      <c r="E1147" s="28">
        <v>47957300000</v>
      </c>
      <c r="F1147" s="58">
        <f>E1147-D1147</f>
        <v>17957300000</v>
      </c>
      <c r="G1147" s="58">
        <v>30000000000</v>
      </c>
      <c r="H1147" s="58">
        <v>27306160597</v>
      </c>
      <c r="I1147" s="58">
        <f>G1147-H1147</f>
        <v>2693839403</v>
      </c>
      <c r="J1147" s="39">
        <f>$B$1145+K1147+1</f>
        <v>39128</v>
      </c>
      <c r="K1147">
        <v>364</v>
      </c>
      <c r="O1147" s="47">
        <f>H1147/G1147*100</f>
        <v>91.020535323333334</v>
      </c>
      <c r="P1147" s="47">
        <f>(100-O1147)/100*(365/364)*100</f>
        <v>9.0041335356684975</v>
      </c>
      <c r="Q1147" s="47">
        <f>((100-O1147)/O1147*(365/364))*100</f>
        <v>9.8924198849007041</v>
      </c>
    </row>
    <row r="1148" spans="1:17">
      <c r="B1148" s="39"/>
    </row>
    <row r="1149" spans="1:17">
      <c r="B1149" s="39"/>
      <c r="I1149" s="56" t="s">
        <v>47</v>
      </c>
      <c r="J1149" s="125"/>
      <c r="K1149" s="46"/>
      <c r="L1149" s="46"/>
      <c r="M1149" s="46"/>
      <c r="N1149" s="46"/>
      <c r="O1149" s="33">
        <f t="shared" ref="O1149:Q1151" si="115">AVERAGE(O1141,O1145)</f>
        <v>98.142055142857146</v>
      </c>
      <c r="P1149" s="33">
        <f t="shared" si="115"/>
        <v>7.4521964050235656</v>
      </c>
      <c r="Q1149" s="33">
        <f t="shared" si="115"/>
        <v>7.5932753363849628</v>
      </c>
    </row>
    <row r="1150" spans="1:17">
      <c r="B1150" s="39"/>
      <c r="I1150" s="56" t="s">
        <v>48</v>
      </c>
      <c r="J1150" s="125"/>
      <c r="K1150" s="46"/>
      <c r="L1150" s="46"/>
      <c r="M1150" s="46"/>
      <c r="N1150" s="46"/>
      <c r="O1150" s="33">
        <f t="shared" si="115"/>
        <v>95.77900488646624</v>
      </c>
      <c r="P1150" s="33">
        <f t="shared" si="115"/>
        <v>8.4651825079111127</v>
      </c>
      <c r="Q1150" s="33">
        <f t="shared" si="115"/>
        <v>8.8382460966932825</v>
      </c>
    </row>
    <row r="1151" spans="1:17">
      <c r="B1151" s="39"/>
      <c r="I1151" s="56" t="s">
        <v>50</v>
      </c>
      <c r="J1151" s="125"/>
      <c r="K1151" s="46"/>
      <c r="L1151" s="46"/>
      <c r="M1151" s="46"/>
      <c r="N1151" s="46"/>
      <c r="O1151" s="33">
        <f t="shared" si="115"/>
        <v>90.955425600238101</v>
      </c>
      <c r="P1151" s="33">
        <f t="shared" si="115"/>
        <v>9.0694221316293842</v>
      </c>
      <c r="Q1151" s="33">
        <f t="shared" si="115"/>
        <v>9.9713386590991799</v>
      </c>
    </row>
    <row r="1152" spans="1:17">
      <c r="B1152" s="39"/>
    </row>
    <row r="1153" spans="1:17">
      <c r="A1153">
        <v>632</v>
      </c>
      <c r="B1153" s="39">
        <v>38777</v>
      </c>
      <c r="D1153" s="28">
        <v>6000000000</v>
      </c>
      <c r="E1153" s="28">
        <v>13867000000</v>
      </c>
      <c r="F1153" s="58">
        <f>E1153-D1153</f>
        <v>7867000000</v>
      </c>
      <c r="G1153" s="58">
        <v>6000000000</v>
      </c>
      <c r="H1153" s="58">
        <v>5889195760</v>
      </c>
      <c r="I1153" s="58">
        <f>G1153-H1153</f>
        <v>110804240</v>
      </c>
      <c r="J1153" s="39">
        <f>$B$1153+K1153+1</f>
        <v>38869</v>
      </c>
      <c r="K1153">
        <v>91</v>
      </c>
      <c r="O1153" s="47">
        <f>H1153/G1153*100</f>
        <v>98.153262666666663</v>
      </c>
      <c r="P1153" s="47">
        <f>(100-O1153)/100*(365/91)*100</f>
        <v>7.4072431501831657</v>
      </c>
      <c r="Q1153" s="47">
        <f>((100-O1153)/O1153*(365/91))*100</f>
        <v>7.546609199674319</v>
      </c>
    </row>
    <row r="1154" spans="1:17">
      <c r="B1154" s="39"/>
      <c r="D1154" s="28">
        <v>14000000000</v>
      </c>
      <c r="E1154" s="28">
        <v>20360400000</v>
      </c>
      <c r="F1154" s="58">
        <f>E1154-D1154</f>
        <v>6360400000</v>
      </c>
      <c r="G1154" s="58">
        <v>14000000000</v>
      </c>
      <c r="H1154" s="58">
        <v>13413094802</v>
      </c>
      <c r="I1154" s="58">
        <f>G1154-H1154</f>
        <v>586905198</v>
      </c>
      <c r="J1154" s="39">
        <f>$B$1153+K1154+1</f>
        <v>38960</v>
      </c>
      <c r="K1154">
        <v>182</v>
      </c>
      <c r="O1154" s="47">
        <f>H1154/G1154*100</f>
        <v>95.80782001428571</v>
      </c>
      <c r="P1154" s="47">
        <f>(100-O1154)/100*(365/182)*100</f>
        <v>8.4073939273940432</v>
      </c>
      <c r="Q1154" s="47">
        <f>((100-O1154)/O1154*(365/182))*100</f>
        <v>8.7752689980216996</v>
      </c>
    </row>
    <row r="1155" spans="1:17">
      <c r="B1155" s="39"/>
      <c r="D1155" s="28">
        <v>35000000000</v>
      </c>
      <c r="E1155" s="28">
        <v>33452800000</v>
      </c>
      <c r="F1155" s="58">
        <f>E1155-D1155</f>
        <v>-1547200000</v>
      </c>
      <c r="G1155" s="58">
        <v>33452800000</v>
      </c>
      <c r="H1155" s="58">
        <v>30436795997</v>
      </c>
      <c r="I1155" s="58">
        <f>G1155-H1155</f>
        <v>3016004003</v>
      </c>
      <c r="J1155" s="39">
        <f>$B$1153+K1155+1</f>
        <v>39142</v>
      </c>
      <c r="K1155">
        <v>364</v>
      </c>
      <c r="O1155" s="47">
        <f>H1155/G1155*100</f>
        <v>90.984300258872196</v>
      </c>
      <c r="P1155" s="47">
        <f>(100-O1155)/100*(365/364)*100</f>
        <v>9.0404681470100243</v>
      </c>
      <c r="Q1155" s="47">
        <f>((100-O1155)/O1155*(365/364))*100</f>
        <v>9.9362946368634137</v>
      </c>
    </row>
    <row r="1156" spans="1:17">
      <c r="B1156" s="39"/>
      <c r="J1156" s="39"/>
      <c r="O1156" s="47"/>
      <c r="P1156" s="47"/>
      <c r="Q1156" s="47"/>
    </row>
    <row r="1157" spans="1:17">
      <c r="A1157">
        <v>633</v>
      </c>
      <c r="B1157" s="39">
        <v>38791</v>
      </c>
      <c r="D1157" s="28">
        <v>6000000000</v>
      </c>
      <c r="E1157" s="28">
        <v>5705500000</v>
      </c>
      <c r="F1157" s="58">
        <f>E1157-D1157</f>
        <v>-294500000</v>
      </c>
      <c r="G1157" s="58">
        <v>5705500000</v>
      </c>
      <c r="H1157" s="58">
        <v>5600291080</v>
      </c>
      <c r="I1157" s="58">
        <f>G1157-H1157</f>
        <v>105208920</v>
      </c>
      <c r="J1157" s="39">
        <f>$B$1157+K1157+1</f>
        <v>38883</v>
      </c>
      <c r="K1157">
        <v>91</v>
      </c>
      <c r="O1157" s="47">
        <f>H1157/G1157*100</f>
        <v>98.156008763473849</v>
      </c>
      <c r="P1157" s="47">
        <f>(100-O1157)/100*(365/91)*100</f>
        <v>7.3962285860664281</v>
      </c>
      <c r="Q1157" s="47">
        <f>((100-O1157)/O1157*(365/91))*100</f>
        <v>7.5351765818933121</v>
      </c>
    </row>
    <row r="1158" spans="1:17">
      <c r="B1158" s="39"/>
      <c r="D1158" s="28">
        <v>14000000000</v>
      </c>
      <c r="E1158" s="28">
        <v>14555600000</v>
      </c>
      <c r="F1158" s="58">
        <f>E1158-D1158</f>
        <v>555600000</v>
      </c>
      <c r="G1158" s="58">
        <v>14000000000</v>
      </c>
      <c r="H1158" s="58">
        <v>13414740780</v>
      </c>
      <c r="I1158" s="58">
        <f>G1158-H1158</f>
        <v>585259220</v>
      </c>
      <c r="J1158" s="39">
        <f>$B$1157+K1158+1</f>
        <v>38974</v>
      </c>
      <c r="K1158">
        <v>182</v>
      </c>
      <c r="O1158" s="47">
        <f>H1158/G1158*100</f>
        <v>95.819576999999995</v>
      </c>
      <c r="P1158" s="47">
        <f>(100-O1158)/100*(365/182)*100</f>
        <v>8.3838153571428666</v>
      </c>
      <c r="Q1158" s="47">
        <f>((100-O1158)/O1158*(365/182))*100</f>
        <v>8.7495850217986941</v>
      </c>
    </row>
    <row r="1159" spans="1:17">
      <c r="B1159" s="39"/>
      <c r="D1159" s="28">
        <v>35000000000</v>
      </c>
      <c r="E1159" s="28">
        <v>57621200000</v>
      </c>
      <c r="F1159" s="58">
        <f>E1159-D1159</f>
        <v>22621200000</v>
      </c>
      <c r="G1159" s="58">
        <v>35000000000</v>
      </c>
      <c r="H1159" s="58">
        <v>31721303046</v>
      </c>
      <c r="I1159" s="58">
        <f>G1159-H1159</f>
        <v>3278696954</v>
      </c>
      <c r="J1159" s="39">
        <f>$B$1157+K1159+1</f>
        <v>39156</v>
      </c>
      <c r="K1159">
        <v>364</v>
      </c>
      <c r="O1159" s="47">
        <f>H1159/G1159*100</f>
        <v>90.632294417142859</v>
      </c>
      <c r="P1159" s="47">
        <f>(100-O1159)/100*(365/364)*100</f>
        <v>9.3934410377550996</v>
      </c>
      <c r="Q1159" s="47">
        <f>((100-O1159)/O1159*(365/364))*100</f>
        <v>10.36434209038225</v>
      </c>
    </row>
    <row r="1160" spans="1:17">
      <c r="B1160" s="39"/>
      <c r="J1160" s="39"/>
      <c r="O1160" s="47"/>
      <c r="P1160" s="47"/>
      <c r="Q1160" s="47"/>
    </row>
    <row r="1161" spans="1:17">
      <c r="A1161">
        <v>634</v>
      </c>
      <c r="B1161" s="39">
        <v>38805</v>
      </c>
      <c r="D1161" s="28">
        <v>6000000000</v>
      </c>
      <c r="E1161" s="28">
        <v>4172800000</v>
      </c>
      <c r="F1161" s="58">
        <f>E1161-D1161</f>
        <v>-1827200000</v>
      </c>
      <c r="G1161" s="58">
        <v>4172800000</v>
      </c>
      <c r="H1161" s="58">
        <v>4094819443</v>
      </c>
      <c r="I1161" s="58">
        <f>G1161-H1161</f>
        <v>77980557</v>
      </c>
      <c r="J1161" s="39">
        <f>$B$1161+K1161+1</f>
        <v>38897</v>
      </c>
      <c r="K1161">
        <v>91</v>
      </c>
      <c r="O1161" s="47">
        <f>H1161/G1161*100</f>
        <v>98.131217479869633</v>
      </c>
      <c r="P1161" s="47">
        <f>(100-O1161)/100*(365/91)*100</f>
        <v>7.4956661521712498</v>
      </c>
      <c r="Q1161" s="47">
        <f>((100-O1161)/O1161*(365/91))*100</f>
        <v>7.6384114501676201</v>
      </c>
    </row>
    <row r="1162" spans="1:17">
      <c r="B1162" s="39"/>
      <c r="D1162" s="28">
        <v>14000000000</v>
      </c>
      <c r="E1162" s="28">
        <v>17263400000</v>
      </c>
      <c r="F1162" s="58">
        <f>E1162-D1162</f>
        <v>3263400000</v>
      </c>
      <c r="G1162" s="58">
        <v>14000000000</v>
      </c>
      <c r="H1162" s="58">
        <v>13414948282</v>
      </c>
      <c r="I1162" s="58">
        <f>G1162-H1162</f>
        <v>585051718</v>
      </c>
      <c r="J1162" s="39">
        <f>$B$1161+K1162+1</f>
        <v>38988</v>
      </c>
      <c r="K1162">
        <v>182</v>
      </c>
      <c r="O1162" s="47">
        <f>H1162/G1162*100</f>
        <v>95.821059157142855</v>
      </c>
      <c r="P1162" s="47">
        <f>(100-O1162)/100*(365/182)*100</f>
        <v>8.3808428991365815</v>
      </c>
      <c r="Q1162" s="47">
        <f>((100-O1162)/O1162*(365/182))*100</f>
        <v>8.7463475908696875</v>
      </c>
    </row>
    <row r="1163" spans="1:17">
      <c r="B1163" s="39"/>
      <c r="D1163" s="28">
        <v>35000000000</v>
      </c>
      <c r="E1163" s="28">
        <v>53237700000</v>
      </c>
      <c r="F1163" s="58">
        <f>E1163-D1163</f>
        <v>18237700000</v>
      </c>
      <c r="G1163" s="58">
        <v>35000000000</v>
      </c>
      <c r="H1163" s="58">
        <v>31748079219</v>
      </c>
      <c r="I1163" s="58">
        <f>G1163-H1163</f>
        <v>3251920781</v>
      </c>
      <c r="J1163" s="39">
        <f>$B$1161+K1163+1</f>
        <v>39170</v>
      </c>
      <c r="K1163">
        <v>364</v>
      </c>
      <c r="O1163" s="47">
        <f>H1163/G1163*100</f>
        <v>90.708797768571429</v>
      </c>
      <c r="P1163" s="47">
        <f>(100-O1163)/100*(365/364)*100</f>
        <v>9.3167275122841442</v>
      </c>
      <c r="Q1163" s="47">
        <f>((100-O1163)/O1163*(365/364))*100</f>
        <v>10.271029648143108</v>
      </c>
    </row>
    <row r="1164" spans="1:17">
      <c r="B1164" s="39"/>
      <c r="J1164" s="39"/>
    </row>
    <row r="1165" spans="1:17">
      <c r="B1165" s="39"/>
      <c r="I1165" s="56" t="s">
        <v>47</v>
      </c>
      <c r="J1165" s="39"/>
      <c r="O1165" s="33">
        <f t="shared" ref="O1165:Q1167" si="116">AVERAGE(O1153,O1157,O1161)</f>
        <v>98.146829636670034</v>
      </c>
      <c r="P1165" s="33">
        <f t="shared" si="116"/>
        <v>7.4330459628069478</v>
      </c>
      <c r="Q1165" s="33">
        <f t="shared" si="116"/>
        <v>7.5733990772450843</v>
      </c>
    </row>
    <row r="1166" spans="1:17">
      <c r="B1166" s="39"/>
      <c r="I1166" s="56" t="s">
        <v>48</v>
      </c>
      <c r="J1166" s="39"/>
      <c r="O1166" s="33">
        <f t="shared" si="116"/>
        <v>95.816152057142858</v>
      </c>
      <c r="P1166" s="33">
        <f t="shared" si="116"/>
        <v>8.3906840612244977</v>
      </c>
      <c r="Q1166" s="33">
        <f t="shared" si="116"/>
        <v>8.757067203563361</v>
      </c>
    </row>
    <row r="1167" spans="1:17">
      <c r="B1167" s="39"/>
      <c r="I1167" s="56" t="s">
        <v>50</v>
      </c>
      <c r="J1167" s="39"/>
      <c r="O1167" s="33">
        <f t="shared" si="116"/>
        <v>90.775130814862152</v>
      </c>
      <c r="P1167" s="33">
        <f t="shared" si="116"/>
        <v>9.2502122323497549</v>
      </c>
      <c r="Q1167" s="33">
        <f t="shared" si="116"/>
        <v>10.190555458462924</v>
      </c>
    </row>
    <row r="1168" spans="1:17">
      <c r="B1168" s="39"/>
      <c r="J1168" s="39"/>
    </row>
    <row r="1169" spans="1:17">
      <c r="A1169">
        <v>635</v>
      </c>
      <c r="B1169" s="39">
        <v>38819</v>
      </c>
      <c r="D1169" s="28">
        <v>6000000000</v>
      </c>
      <c r="E1169" s="28">
        <v>9737600000</v>
      </c>
      <c r="F1169" s="58">
        <f>E1169-D1169</f>
        <v>3737600000</v>
      </c>
      <c r="G1169" s="58">
        <v>6000000000</v>
      </c>
      <c r="H1169" s="58">
        <v>5887445506</v>
      </c>
      <c r="I1169" s="58">
        <f>G1169-H1169</f>
        <v>112554494</v>
      </c>
      <c r="J1169" s="39">
        <f>$B$1169+K1169+1</f>
        <v>38911</v>
      </c>
      <c r="K1169">
        <v>91</v>
      </c>
      <c r="O1169" s="47">
        <f>H1169/G1169*100</f>
        <v>98.124091766666666</v>
      </c>
      <c r="P1169" s="47">
        <f>(100-O1169)/100*(365/91)*100</f>
        <v>7.5242473095238127</v>
      </c>
      <c r="Q1169" s="47">
        <f>((100-O1169)/O1169*(365/91))*100</f>
        <v>7.6680937107841265</v>
      </c>
    </row>
    <row r="1170" spans="1:17">
      <c r="B1170" s="39"/>
      <c r="D1170" s="28">
        <v>14000000000</v>
      </c>
      <c r="E1170" s="28">
        <v>15713400000</v>
      </c>
      <c r="F1170" s="58">
        <f>E1170-D1170</f>
        <v>1713400000</v>
      </c>
      <c r="G1170" s="58">
        <v>14000000000</v>
      </c>
      <c r="H1170" s="58">
        <v>13419040941</v>
      </c>
      <c r="I1170" s="58">
        <f>G1170-H1170</f>
        <v>580959059</v>
      </c>
      <c r="J1170" s="39">
        <f>$B$1169+K1170+1</f>
        <v>39002</v>
      </c>
      <c r="K1170">
        <v>182</v>
      </c>
      <c r="O1170" s="47">
        <f>H1170/G1170*100</f>
        <v>95.850292435714294</v>
      </c>
      <c r="P1170" s="47">
        <f>(100-O1170)/100*(365/182)*100</f>
        <v>8.3222157195839692</v>
      </c>
      <c r="Q1170" s="47">
        <f>((100-O1170)/O1170*(365/182))*100</f>
        <v>8.6825146883778022</v>
      </c>
    </row>
    <row r="1171" spans="1:17">
      <c r="B1171" s="39"/>
      <c r="D1171" s="28">
        <v>30000000000</v>
      </c>
      <c r="E1171" s="28">
        <v>47787400000</v>
      </c>
      <c r="F1171" s="58">
        <f>E1171-D1171</f>
        <v>17787400000</v>
      </c>
      <c r="G1171" s="58">
        <v>30000000000</v>
      </c>
      <c r="H1171" s="58">
        <v>27242845694</v>
      </c>
      <c r="I1171" s="58">
        <f>G1171-H1171</f>
        <v>2757154306</v>
      </c>
      <c r="J1171" s="39">
        <f>$B$1169+K1171+1</f>
        <v>39184</v>
      </c>
      <c r="K1171">
        <v>364</v>
      </c>
      <c r="O1171" s="47">
        <f>H1171/G1171*100</f>
        <v>90.809485646666673</v>
      </c>
      <c r="P1171" s="47">
        <f>(100-O1171)/100*(365/364)*100</f>
        <v>9.2157630191391871</v>
      </c>
      <c r="Q1171" s="47">
        <f>((100-O1171)/O1171*(365/364))*100</f>
        <v>10.148458559711564</v>
      </c>
    </row>
    <row r="1172" spans="1:17">
      <c r="B1172" s="39"/>
    </row>
    <row r="1173" spans="1:17">
      <c r="A1173">
        <v>636</v>
      </c>
      <c r="B1173" s="39">
        <v>38833</v>
      </c>
      <c r="D1173" s="28">
        <v>5000000000</v>
      </c>
      <c r="E1173" s="28">
        <v>10070400000</v>
      </c>
      <c r="F1173" s="58">
        <f>E1173-D1173</f>
        <v>5070400000</v>
      </c>
      <c r="G1173" s="58">
        <v>5000000000</v>
      </c>
      <c r="H1173" s="58">
        <v>4906356064</v>
      </c>
      <c r="I1173" s="58">
        <f>G1173-H1173</f>
        <v>93643936</v>
      </c>
      <c r="J1173" s="39">
        <f>$B$1173+K1173+1</f>
        <v>38925</v>
      </c>
      <c r="K1173">
        <v>91</v>
      </c>
      <c r="O1173" s="47">
        <f>H1173/G1173*100</f>
        <v>98.127121279999997</v>
      </c>
      <c r="P1173" s="47">
        <f>(100-O1173)/100*(365/91)*100</f>
        <v>7.5120959648351766</v>
      </c>
      <c r="Q1173" s="47">
        <f>((100-O1173)/O1173*(365/91))*100</f>
        <v>7.6554737027287798</v>
      </c>
    </row>
    <row r="1174" spans="1:17">
      <c r="B1174" s="39"/>
      <c r="D1174" s="28">
        <v>9000000000</v>
      </c>
      <c r="E1174" s="28">
        <v>21933300000</v>
      </c>
      <c r="F1174" s="58">
        <f>E1174-D1174</f>
        <v>12933300000</v>
      </c>
      <c r="G1174" s="58">
        <v>9000000000</v>
      </c>
      <c r="H1174" s="58">
        <v>8673254089</v>
      </c>
      <c r="I1174" s="58">
        <f>G1174-H1174</f>
        <v>326745911</v>
      </c>
      <c r="J1174" s="39">
        <f>$B$1173+K1174+1</f>
        <v>39016</v>
      </c>
      <c r="K1174">
        <v>182</v>
      </c>
      <c r="O1174" s="47">
        <f>H1174/G1174*100</f>
        <v>96.369489877777781</v>
      </c>
      <c r="P1174" s="47">
        <f>(100-O1174)/100*(365/182)*100</f>
        <v>7.2809681022588464</v>
      </c>
      <c r="Q1174" s="47">
        <f>((100-O1174)/O1174*(365/182))*100</f>
        <v>7.5552626785646115</v>
      </c>
    </row>
    <row r="1175" spans="1:17">
      <c r="B1175" s="39"/>
      <c r="D1175" s="28">
        <v>26000000000</v>
      </c>
      <c r="E1175" s="28">
        <v>41259500000</v>
      </c>
      <c r="F1175" s="58">
        <f>E1175-D1175</f>
        <v>15259500000</v>
      </c>
      <c r="G1175" s="58">
        <v>26000000000</v>
      </c>
      <c r="H1175" s="58">
        <v>23667574522</v>
      </c>
      <c r="I1175" s="58">
        <f>G1175-H1175</f>
        <v>2332425478</v>
      </c>
      <c r="J1175" s="39">
        <f>$B$1173+K1175+1</f>
        <v>39198</v>
      </c>
      <c r="K1175">
        <v>364</v>
      </c>
      <c r="O1175" s="47">
        <f>H1175/G1175*100</f>
        <v>91.029132776923078</v>
      </c>
      <c r="P1175" s="47">
        <f>(100-O1175)/100*(365/364)*100</f>
        <v>8.9955124627007592</v>
      </c>
      <c r="Q1175" s="47">
        <f>((100-O1175)/O1175*(365/364))*100</f>
        <v>9.8820148981812821</v>
      </c>
    </row>
    <row r="1176" spans="1:17">
      <c r="B1176" s="39"/>
      <c r="O1176" s="47"/>
      <c r="P1176" s="47"/>
      <c r="Q1176" s="47"/>
    </row>
    <row r="1177" spans="1:17">
      <c r="B1177" s="39"/>
      <c r="I1177" s="56" t="s">
        <v>47</v>
      </c>
      <c r="J1177" s="39"/>
      <c r="O1177" s="33">
        <f t="shared" ref="O1177:Q1179" si="117">AVERAGE(O1169,O1173)</f>
        <v>98.125606523333332</v>
      </c>
      <c r="P1177" s="33">
        <f t="shared" si="117"/>
        <v>7.5181716371794947</v>
      </c>
      <c r="Q1177" s="33">
        <f t="shared" si="117"/>
        <v>7.6617837067564531</v>
      </c>
    </row>
    <row r="1178" spans="1:17">
      <c r="B1178" s="39"/>
      <c r="I1178" s="56" t="s">
        <v>48</v>
      </c>
      <c r="J1178" s="39"/>
      <c r="O1178" s="33">
        <f t="shared" si="117"/>
        <v>96.109891156746045</v>
      </c>
      <c r="P1178" s="33">
        <f t="shared" si="117"/>
        <v>7.8015919109214078</v>
      </c>
      <c r="Q1178" s="33">
        <f t="shared" si="117"/>
        <v>8.1188886834712068</v>
      </c>
    </row>
    <row r="1179" spans="1:17">
      <c r="B1179" s="39"/>
      <c r="I1179" s="56" t="s">
        <v>50</v>
      </c>
      <c r="J1179" s="39"/>
      <c r="O1179" s="33">
        <f t="shared" si="117"/>
        <v>90.919309211794882</v>
      </c>
      <c r="P1179" s="33">
        <f t="shared" si="117"/>
        <v>9.105637740919974</v>
      </c>
      <c r="Q1179" s="33">
        <f t="shared" si="117"/>
        <v>10.015236728946423</v>
      </c>
    </row>
    <row r="1180" spans="1:17">
      <c r="B1180" s="39"/>
      <c r="I1180" s="56"/>
      <c r="J1180" s="39"/>
      <c r="O1180" s="33"/>
      <c r="P1180" s="33"/>
      <c r="Q1180" s="33"/>
    </row>
    <row r="1181" spans="1:17">
      <c r="A1181">
        <v>637</v>
      </c>
      <c r="B1181" s="39">
        <v>38847</v>
      </c>
      <c r="D1181" s="28">
        <v>6000000000</v>
      </c>
      <c r="E1181" s="28">
        <v>14258600000</v>
      </c>
      <c r="F1181" s="58">
        <f>E1181-D1181</f>
        <v>8258600000</v>
      </c>
      <c r="G1181" s="58">
        <v>6000000000</v>
      </c>
      <c r="H1181" s="58">
        <v>5889664329</v>
      </c>
      <c r="I1181" s="58">
        <f>G1181-H1181</f>
        <v>110335671</v>
      </c>
      <c r="J1181" s="39">
        <f>$B$1181+K1181+1</f>
        <v>38939</v>
      </c>
      <c r="K1181">
        <v>91</v>
      </c>
      <c r="O1181" s="47">
        <f>H1181/G1181*100</f>
        <v>98.161072149999995</v>
      </c>
      <c r="P1181" s="47">
        <f>(100-O1181)/100*(365/91)*100</f>
        <v>7.3759193983516669</v>
      </c>
      <c r="Q1181" s="47">
        <f>((100-O1181)/O1181*(365/91))*100</f>
        <v>7.5140982436301433</v>
      </c>
    </row>
    <row r="1182" spans="1:17">
      <c r="B1182" s="39"/>
      <c r="D1182" s="28">
        <v>12000000000</v>
      </c>
      <c r="E1182" s="28">
        <v>18449700000</v>
      </c>
      <c r="F1182" s="58">
        <f>E1182-D1182</f>
        <v>6449700000</v>
      </c>
      <c r="G1182" s="58">
        <v>12000000000</v>
      </c>
      <c r="H1182" s="58">
        <v>11523351681</v>
      </c>
      <c r="I1182" s="58">
        <f>G1182-H1182</f>
        <v>476648319</v>
      </c>
      <c r="J1182" s="39">
        <f>$B$1181+K1182+1</f>
        <v>39030</v>
      </c>
      <c r="K1182">
        <v>182</v>
      </c>
      <c r="O1182" s="47">
        <f>H1182/G1182*100</f>
        <v>96.027930674999993</v>
      </c>
      <c r="P1182" s="47">
        <f>(100-O1182)/100*(365/182)*100</f>
        <v>7.9659632067307831</v>
      </c>
      <c r="Q1182" s="47">
        <f>((100-O1182)/O1182*(365/182))*100</f>
        <v>8.2954648202209462</v>
      </c>
    </row>
    <row r="1183" spans="1:17">
      <c r="B1183" s="39"/>
      <c r="D1183" s="28">
        <v>32000000000</v>
      </c>
      <c r="E1183" s="28">
        <v>54088700000</v>
      </c>
      <c r="F1183" s="58">
        <f>E1183-D1183</f>
        <v>22088700000</v>
      </c>
      <c r="G1183" s="58">
        <v>32000000000</v>
      </c>
      <c r="H1183" s="58">
        <v>29166152535</v>
      </c>
      <c r="I1183" s="58">
        <f>G1183-H1183</f>
        <v>2833847465</v>
      </c>
      <c r="J1183" s="39">
        <f>$B$1181+K1183+1</f>
        <v>39212</v>
      </c>
      <c r="K1183">
        <v>364</v>
      </c>
      <c r="O1183" s="47">
        <f>H1183/G1183*100</f>
        <v>91.144226671874989</v>
      </c>
      <c r="P1183" s="47">
        <f>(100-O1183)/100*(365/364)*100</f>
        <v>8.8801023757297504</v>
      </c>
      <c r="Q1183" s="47">
        <f>((100-O1183)/O1183*(365/364))*100</f>
        <v>9.7429126341690093</v>
      </c>
    </row>
    <row r="1184" spans="1:17">
      <c r="B1184" s="39"/>
    </row>
    <row r="1185" spans="1:17">
      <c r="A1185">
        <v>638</v>
      </c>
      <c r="B1185" s="39">
        <v>38861</v>
      </c>
      <c r="D1185" s="28">
        <v>6000000000</v>
      </c>
      <c r="E1185" s="28">
        <v>17960400000</v>
      </c>
      <c r="F1185" s="58">
        <f>E1185-D1185</f>
        <v>11960400000</v>
      </c>
      <c r="G1185" s="58">
        <v>6000000000</v>
      </c>
      <c r="H1185" s="58">
        <v>5896408672</v>
      </c>
      <c r="I1185" s="58">
        <f>G1185-H1185</f>
        <v>103591328</v>
      </c>
      <c r="J1185" s="39">
        <f>$B$1185+K1185+1</f>
        <v>38953</v>
      </c>
      <c r="K1185">
        <v>91</v>
      </c>
      <c r="O1185" s="47">
        <f>H1185/G1185*100</f>
        <v>98.273477866666667</v>
      </c>
      <c r="P1185" s="47">
        <f>(100-O1185)/100*(365/91)*100</f>
        <v>6.9250613040293025</v>
      </c>
      <c r="Q1185" s="47">
        <f>((100-O1185)/O1185*(365/91))*100</f>
        <v>7.0467245632895334</v>
      </c>
    </row>
    <row r="1186" spans="1:17">
      <c r="B1186" s="39"/>
      <c r="D1186" s="28">
        <v>12000000000</v>
      </c>
      <c r="E1186" s="28">
        <v>19332400000</v>
      </c>
      <c r="F1186" s="58">
        <f>E1186-D1186</f>
        <v>7332400000</v>
      </c>
      <c r="G1186" s="58">
        <v>12000000000</v>
      </c>
      <c r="H1186" s="58">
        <v>11535438846</v>
      </c>
      <c r="I1186" s="58">
        <f>G1186-H1186</f>
        <v>464561154</v>
      </c>
      <c r="J1186" s="39">
        <f>$B$1185+K1186+1</f>
        <v>39044</v>
      </c>
      <c r="K1186">
        <v>182</v>
      </c>
      <c r="O1186" s="47">
        <f>H1186/G1186*100</f>
        <v>96.128657050000001</v>
      </c>
      <c r="P1186" s="47">
        <f>(100-O1186)/100*(365/182)*100</f>
        <v>7.7639570151098871</v>
      </c>
      <c r="Q1186" s="47">
        <f>((100-O1186)/O1186*(365/182))*100</f>
        <v>8.0766311039501684</v>
      </c>
    </row>
    <row r="1187" spans="1:17">
      <c r="B1187" s="39"/>
      <c r="D1187" s="28">
        <v>32000000000</v>
      </c>
      <c r="E1187" s="28">
        <v>47107700000</v>
      </c>
      <c r="F1187" s="58">
        <f>E1187-D1187</f>
        <v>15107700000</v>
      </c>
      <c r="G1187" s="58">
        <v>32000000000</v>
      </c>
      <c r="H1187" s="58">
        <v>29225251102</v>
      </c>
      <c r="I1187" s="58">
        <f>G1187-H1187</f>
        <v>2774748898</v>
      </c>
      <c r="J1187" s="39">
        <f>$B$1185+K1187+1</f>
        <v>39226</v>
      </c>
      <c r="K1187">
        <v>364</v>
      </c>
      <c r="O1187" s="47">
        <f>H1187/G1187*100</f>
        <v>91.328909693750006</v>
      </c>
      <c r="P1187" s="47">
        <f>(100-O1187)/100*(365/364)*100</f>
        <v>8.6949119829155173</v>
      </c>
      <c r="Q1187" s="47">
        <f>((100-O1187)/O1187*(365/364))*100</f>
        <v>9.5204377366070148</v>
      </c>
    </row>
    <row r="1188" spans="1:17">
      <c r="B1188" s="39"/>
    </row>
    <row r="1189" spans="1:17">
      <c r="B1189" s="39"/>
      <c r="I1189" s="56" t="s">
        <v>47</v>
      </c>
      <c r="J1189" s="39"/>
      <c r="O1189" s="33">
        <f t="shared" ref="O1189:Q1191" si="118">AVERAGE(O1181,O1185)</f>
        <v>98.217275008333331</v>
      </c>
      <c r="P1189" s="33">
        <f t="shared" si="118"/>
        <v>7.1504903511904843</v>
      </c>
      <c r="Q1189" s="33">
        <f t="shared" si="118"/>
        <v>7.2804114034598388</v>
      </c>
    </row>
    <row r="1190" spans="1:17">
      <c r="B1190" s="39"/>
      <c r="I1190" s="56" t="s">
        <v>48</v>
      </c>
      <c r="J1190" s="39"/>
      <c r="O1190" s="33">
        <f t="shared" si="118"/>
        <v>96.078293862500004</v>
      </c>
      <c r="P1190" s="33">
        <f t="shared" si="118"/>
        <v>7.8649601109203351</v>
      </c>
      <c r="Q1190" s="33">
        <f t="shared" si="118"/>
        <v>8.1860479620855564</v>
      </c>
    </row>
    <row r="1191" spans="1:17">
      <c r="B1191" s="39"/>
      <c r="I1191" s="56" t="s">
        <v>50</v>
      </c>
      <c r="J1191" s="39"/>
      <c r="O1191" s="33">
        <f t="shared" si="118"/>
        <v>91.236568182812505</v>
      </c>
      <c r="P1191" s="33">
        <f t="shared" si="118"/>
        <v>8.7875071793226347</v>
      </c>
      <c r="Q1191" s="33">
        <f t="shared" si="118"/>
        <v>9.631675185388012</v>
      </c>
    </row>
    <row r="1192" spans="1:17">
      <c r="B1192" s="39"/>
    </row>
    <row r="1193" spans="1:17">
      <c r="A1193">
        <v>639</v>
      </c>
      <c r="B1193" s="39">
        <v>38875</v>
      </c>
      <c r="D1193" s="28">
        <v>5000000000</v>
      </c>
      <c r="E1193" s="28">
        <v>12635700000</v>
      </c>
      <c r="F1193" s="58">
        <f>E1193-D1193</f>
        <v>7635700000</v>
      </c>
      <c r="G1193" s="58">
        <v>5000000000</v>
      </c>
      <c r="H1193" s="58">
        <v>4914497490</v>
      </c>
      <c r="I1193" s="58">
        <f>G1193-H1193</f>
        <v>85502510</v>
      </c>
      <c r="J1193" s="39">
        <f>$B$1193+K1193+1</f>
        <v>38967</v>
      </c>
      <c r="K1193">
        <v>91</v>
      </c>
      <c r="O1193" s="47">
        <f>H1193/G1193*100</f>
        <v>98.289949800000002</v>
      </c>
      <c r="P1193" s="47">
        <f>(100-O1193)/100*(365/91)*100</f>
        <v>6.8589925604395505</v>
      </c>
      <c r="Q1193" s="47">
        <f>((100-O1193)/O1193*(365/91))*100</f>
        <v>6.9783254283842879</v>
      </c>
    </row>
    <row r="1194" spans="1:17">
      <c r="B1194" s="39"/>
      <c r="D1194" s="28">
        <v>9000000000</v>
      </c>
      <c r="E1194" s="28">
        <v>19505400000</v>
      </c>
      <c r="F1194" s="58">
        <f>E1194-D1194</f>
        <v>10505400000</v>
      </c>
      <c r="G1194" s="58">
        <v>9000000000</v>
      </c>
      <c r="H1194" s="58">
        <v>8662631184</v>
      </c>
      <c r="I1194" s="58">
        <f>G1194-H1194</f>
        <v>337368816</v>
      </c>
      <c r="J1194" s="39">
        <f>$B$1193+K1194+1</f>
        <v>39058</v>
      </c>
      <c r="K1194">
        <v>182</v>
      </c>
      <c r="O1194" s="47">
        <f>H1194/G1194*100</f>
        <v>96.251457599999995</v>
      </c>
      <c r="P1194" s="47">
        <f>(100-O1194)/100*(365/182)*100</f>
        <v>7.5176811868131965</v>
      </c>
      <c r="Q1194" s="47">
        <f>((100-O1194)/O1194*(365/182))*100</f>
        <v>7.8104595756409587</v>
      </c>
    </row>
    <row r="1195" spans="1:17">
      <c r="B1195" s="39"/>
      <c r="D1195" s="28">
        <v>26000000000</v>
      </c>
      <c r="E1195" s="28">
        <v>72983300000</v>
      </c>
      <c r="F1195" s="58">
        <f>E1195-D1195</f>
        <v>46983300000</v>
      </c>
      <c r="G1195" s="58">
        <v>26000000000</v>
      </c>
      <c r="H1195" s="58">
        <v>23795007659</v>
      </c>
      <c r="I1195" s="58">
        <f>G1195-H1195</f>
        <v>2204992341</v>
      </c>
      <c r="J1195" s="39">
        <f>$B$1193+K1195+1</f>
        <v>39240</v>
      </c>
      <c r="K1195">
        <v>364</v>
      </c>
      <c r="O1195" s="47">
        <f>H1195/G1195*100</f>
        <v>91.519260226923066</v>
      </c>
      <c r="P1195" s="47">
        <f>(100-O1195)/100*(365/364)*100</f>
        <v>8.5040385087172563</v>
      </c>
      <c r="Q1195" s="47">
        <f>((100-O1195)/O1195*(365/364))*100</f>
        <v>9.2920752283523633</v>
      </c>
    </row>
    <row r="1196" spans="1:17">
      <c r="B1196" s="39"/>
    </row>
    <row r="1197" spans="1:17">
      <c r="A1197">
        <v>640</v>
      </c>
      <c r="B1197" s="39">
        <v>38889</v>
      </c>
      <c r="D1197" s="28">
        <v>6000000000</v>
      </c>
      <c r="E1197" s="28">
        <v>2950300000</v>
      </c>
      <c r="F1197" s="58">
        <f>E1197-D1197</f>
        <v>-3049700000</v>
      </c>
      <c r="G1197" s="58">
        <v>2950300000</v>
      </c>
      <c r="H1197" s="58">
        <v>2898564874</v>
      </c>
      <c r="I1197" s="58">
        <f>G1197-H1197</f>
        <v>51735126</v>
      </c>
      <c r="J1197" s="39">
        <f>$B$1197+K1197+1</f>
        <v>38981</v>
      </c>
      <c r="K1197">
        <v>91</v>
      </c>
      <c r="O1197" s="47">
        <f>H1197/G1197*100</f>
        <v>98.246445242856666</v>
      </c>
      <c r="P1197" s="47">
        <f>(100-O1197)/100*(365/91)*100</f>
        <v>7.033488861069416</v>
      </c>
      <c r="Q1197" s="47">
        <f>((100-O1197)/O1197*(365/91))*100</f>
        <v>7.1590263074488281</v>
      </c>
    </row>
    <row r="1198" spans="1:17">
      <c r="B1198" s="39"/>
      <c r="D1198" s="28">
        <v>12000000000</v>
      </c>
      <c r="E1198" s="28">
        <v>15103100000</v>
      </c>
      <c r="F1198" s="58">
        <f>E1198-D1198</f>
        <v>3103100000</v>
      </c>
      <c r="G1198" s="58">
        <v>12000000000</v>
      </c>
      <c r="H1198" s="58">
        <v>11558744225</v>
      </c>
      <c r="I1198" s="58">
        <f>G1198-H1198</f>
        <v>441255775</v>
      </c>
      <c r="J1198" s="39">
        <f>$B$1197+K1198+1</f>
        <v>39072</v>
      </c>
      <c r="K1198">
        <v>182</v>
      </c>
      <c r="O1198" s="47">
        <f>H1198/G1198*100</f>
        <v>96.322868541666665</v>
      </c>
      <c r="P1198" s="47">
        <f>(100-O1198)/100*(365/182)*100</f>
        <v>7.3744669356685026</v>
      </c>
      <c r="Q1198" s="47">
        <f>((100-O1198)/O1198*(365/182))*100</f>
        <v>7.6559876666032904</v>
      </c>
    </row>
    <row r="1199" spans="1:17">
      <c r="B1199" s="39"/>
      <c r="D1199" s="28">
        <v>32000000000</v>
      </c>
      <c r="E1199" s="28">
        <v>32562200000</v>
      </c>
      <c r="F1199" s="58">
        <f>E1199-D1199</f>
        <v>562200000</v>
      </c>
      <c r="G1199" s="58">
        <v>32000000000</v>
      </c>
      <c r="H1199" s="58">
        <v>29108762778</v>
      </c>
      <c r="I1199" s="58">
        <f>G1199-H1199</f>
        <v>2891237222</v>
      </c>
      <c r="J1199" s="39">
        <f>$B$1197+K1199+1</f>
        <v>39254</v>
      </c>
      <c r="K1199">
        <v>364</v>
      </c>
      <c r="O1199" s="47">
        <f>H1199/G1199*100</f>
        <v>90.964883681250001</v>
      </c>
      <c r="P1199" s="47">
        <f>(100-O1199)/100*(365/364)*100</f>
        <v>9.0599380668784324</v>
      </c>
      <c r="Q1199" s="47">
        <f>((100-O1199)/O1199*(365/364))*100</f>
        <v>9.9598193283304326</v>
      </c>
    </row>
    <row r="1200" spans="1:17">
      <c r="B1200" s="39"/>
    </row>
    <row r="1201" spans="1:17">
      <c r="B1201" s="39"/>
      <c r="I1201" s="56" t="s">
        <v>47</v>
      </c>
      <c r="J1201" s="39"/>
      <c r="O1201" s="33">
        <f t="shared" ref="O1201:Q1203" si="119">AVERAGE(O1193,O1197)</f>
        <v>98.268197521428334</v>
      </c>
      <c r="P1201" s="33">
        <f t="shared" si="119"/>
        <v>6.9462407107544832</v>
      </c>
      <c r="Q1201" s="33">
        <f t="shared" si="119"/>
        <v>7.068675867916558</v>
      </c>
    </row>
    <row r="1202" spans="1:17">
      <c r="B1202" s="39"/>
      <c r="I1202" s="56" t="s">
        <v>48</v>
      </c>
      <c r="J1202" s="39"/>
      <c r="O1202" s="33">
        <f t="shared" si="119"/>
        <v>96.28716307083333</v>
      </c>
      <c r="P1202" s="33">
        <f t="shared" si="119"/>
        <v>7.44607406124085</v>
      </c>
      <c r="Q1202" s="33">
        <f t="shared" si="119"/>
        <v>7.733223621122125</v>
      </c>
    </row>
    <row r="1203" spans="1:17">
      <c r="B1203" s="39"/>
      <c r="I1203" s="56" t="s">
        <v>50</v>
      </c>
      <c r="J1203" s="39"/>
      <c r="O1203" s="33">
        <f t="shared" si="119"/>
        <v>91.242071954086526</v>
      </c>
      <c r="P1203" s="33">
        <f t="shared" si="119"/>
        <v>8.7819882877978444</v>
      </c>
      <c r="Q1203" s="33">
        <f t="shared" si="119"/>
        <v>9.625947278341398</v>
      </c>
    </row>
    <row r="1204" spans="1:17">
      <c r="B1204" s="39"/>
    </row>
    <row r="1205" spans="1:17">
      <c r="A1205">
        <v>641</v>
      </c>
      <c r="B1205" s="39">
        <v>38903</v>
      </c>
      <c r="D1205" s="28">
        <v>4000000000</v>
      </c>
      <c r="E1205" s="28">
        <v>4663200000</v>
      </c>
      <c r="F1205" s="58">
        <f>E1205-D1205</f>
        <v>663200000</v>
      </c>
      <c r="G1205" s="58">
        <v>3063200000</v>
      </c>
      <c r="H1205" s="58">
        <v>3002814968</v>
      </c>
      <c r="I1205" s="58">
        <f>G1205-H1205</f>
        <v>60385032</v>
      </c>
      <c r="J1205" s="39">
        <f>$B$1205+K1205+1</f>
        <v>38995</v>
      </c>
      <c r="K1205">
        <v>91</v>
      </c>
      <c r="O1205" s="47">
        <f>H1205/G1205*100</f>
        <v>98.02869443718987</v>
      </c>
      <c r="P1205" s="47">
        <f>(100-O1205)/100*(365/91)*100</f>
        <v>7.9068849497329392</v>
      </c>
      <c r="Q1205" s="47">
        <f>((100-O1205)/O1205*(365/91))*100</f>
        <v>8.0658882535655252</v>
      </c>
    </row>
    <row r="1206" spans="1:17">
      <c r="B1206" s="39"/>
      <c r="D1206" s="28">
        <v>8000000000</v>
      </c>
      <c r="E1206" s="28">
        <v>8276800000</v>
      </c>
      <c r="F1206" s="58">
        <f>E1206-D1206</f>
        <v>276800000</v>
      </c>
      <c r="G1206" s="58">
        <v>7576800000</v>
      </c>
      <c r="H1206" s="58">
        <v>7259005627</v>
      </c>
      <c r="I1206" s="58">
        <f>G1206-H1206</f>
        <v>317794373</v>
      </c>
      <c r="J1206" s="39">
        <f>$B$1205+K1206+1</f>
        <v>39086</v>
      </c>
      <c r="K1206">
        <v>182</v>
      </c>
      <c r="O1206" s="47">
        <f>H1206/G1206*100</f>
        <v>95.805691413261542</v>
      </c>
      <c r="P1206" s="47">
        <f>(100-O1206)/100*(365/182)*100</f>
        <v>8.4116628250524013</v>
      </c>
      <c r="Q1206" s="47">
        <f>((100-O1206)/O1206*(365/182))*100</f>
        <v>8.7799197531682864</v>
      </c>
    </row>
    <row r="1207" spans="1:17">
      <c r="B1207" s="39"/>
      <c r="D1207" s="28">
        <v>18000000000</v>
      </c>
      <c r="E1207" s="28">
        <v>12343200000</v>
      </c>
      <c r="F1207" s="58">
        <f>E1207-D1207</f>
        <v>-5656800000</v>
      </c>
      <c r="G1207" s="58">
        <v>7693200000</v>
      </c>
      <c r="H1207" s="58">
        <v>6930121412</v>
      </c>
      <c r="I1207" s="58">
        <f>G1207-H1207</f>
        <v>763078588</v>
      </c>
      <c r="J1207" s="39">
        <f>$B$1205+K1207+1</f>
        <v>39268</v>
      </c>
      <c r="K1207">
        <v>364</v>
      </c>
      <c r="O1207" s="47">
        <f>H1207/G1207*100</f>
        <v>90.08112894504238</v>
      </c>
      <c r="P1207" s="47">
        <f>(100-O1207)/100*(365/364)*100</f>
        <v>9.9461207007129993</v>
      </c>
      <c r="Q1207" s="47">
        <f>((100-O1207)/O1207*(365/364))*100</f>
        <v>11.041292240887689</v>
      </c>
    </row>
    <row r="1208" spans="1:17">
      <c r="B1208" s="39"/>
    </row>
    <row r="1209" spans="1:17">
      <c r="A1209">
        <v>642</v>
      </c>
      <c r="B1209" s="39">
        <v>38917</v>
      </c>
      <c r="D1209" s="28">
        <v>4000000000</v>
      </c>
      <c r="E1209" s="28">
        <v>7603200000</v>
      </c>
      <c r="F1209" s="58">
        <f>E1209-D1209</f>
        <v>3603200000</v>
      </c>
      <c r="G1209" s="58">
        <v>4000000000</v>
      </c>
      <c r="H1209" s="58">
        <v>3924422860</v>
      </c>
      <c r="I1209" s="58">
        <f>G1209-H1209</f>
        <v>75577140</v>
      </c>
      <c r="J1209" s="39">
        <f>$B$1209+K1209+1</f>
        <v>39009</v>
      </c>
      <c r="K1209">
        <v>91</v>
      </c>
      <c r="O1209" s="47">
        <f>H1209/G1209*100</f>
        <v>98.110571499999992</v>
      </c>
      <c r="P1209" s="47">
        <f>(100-O1209)/100*(365/91)*100</f>
        <v>7.5784769505494829</v>
      </c>
      <c r="Q1209" s="47">
        <f>((100-O1209)/O1209*(365/91))*100</f>
        <v>7.7244244271367686</v>
      </c>
    </row>
    <row r="1210" spans="1:17">
      <c r="B1210" s="39"/>
      <c r="D1210" s="28">
        <v>6000000000</v>
      </c>
      <c r="E1210" s="28">
        <v>10636300000</v>
      </c>
      <c r="F1210" s="58">
        <f>E1210-D1210</f>
        <v>4636300000</v>
      </c>
      <c r="G1210" s="58">
        <v>4896300000</v>
      </c>
      <c r="H1210" s="58">
        <v>4672686249</v>
      </c>
      <c r="I1210" s="58">
        <f>G1210-H1210</f>
        <v>223613751</v>
      </c>
      <c r="J1210" s="39">
        <f>$B$1209+K1210+1</f>
        <v>39100</v>
      </c>
      <c r="K1210">
        <v>182</v>
      </c>
      <c r="O1210" s="47">
        <f>H1210/G1210*100</f>
        <v>95.433005514367991</v>
      </c>
      <c r="P1210" s="47">
        <f>(100-O1210)/100*(365/182)*100</f>
        <v>9.159082347558698</v>
      </c>
      <c r="Q1210" s="47">
        <f>((100-O1210)/O1210*(365/182))*100</f>
        <v>9.5973948406976923</v>
      </c>
    </row>
    <row r="1211" spans="1:17">
      <c r="B1211" s="39"/>
      <c r="D1211" s="28">
        <v>10000000000</v>
      </c>
      <c r="E1211" s="28">
        <v>16848100000</v>
      </c>
      <c r="F1211" s="58">
        <f>E1211-D1211</f>
        <v>6848100000</v>
      </c>
      <c r="G1211" s="58">
        <v>7438100000</v>
      </c>
      <c r="H1211" s="58">
        <v>6689220388</v>
      </c>
      <c r="I1211" s="58">
        <f>G1211-H1211</f>
        <v>748879612</v>
      </c>
      <c r="J1211" s="39">
        <f>$B$1209+K1211+1</f>
        <v>39282</v>
      </c>
      <c r="K1211">
        <v>364</v>
      </c>
      <c r="O1211" s="47">
        <f>H1211/G1211*100</f>
        <v>89.931842647988063</v>
      </c>
      <c r="P1211" s="47">
        <f>(100-O1211)/100*(365/364)*100</f>
        <v>10.095817124957025</v>
      </c>
      <c r="Q1211" s="47">
        <f>((100-O1211)/O1211*(365/364))*100</f>
        <v>11.226076134650274</v>
      </c>
    </row>
    <row r="1212" spans="1:17">
      <c r="B1212" s="39"/>
    </row>
    <row r="1213" spans="1:17">
      <c r="B1213" s="39"/>
      <c r="I1213" s="56" t="s">
        <v>47</v>
      </c>
      <c r="O1213" s="33">
        <f t="shared" ref="O1213:Q1215" si="120">AVERAGE(O1205,O1209)</f>
        <v>98.069632968594931</v>
      </c>
      <c r="P1213" s="33">
        <f t="shared" si="120"/>
        <v>7.742680950141211</v>
      </c>
      <c r="Q1213" s="33">
        <f t="shared" si="120"/>
        <v>7.8951563403511464</v>
      </c>
    </row>
    <row r="1214" spans="1:17">
      <c r="B1214" s="39"/>
      <c r="I1214" s="56" t="s">
        <v>48</v>
      </c>
      <c r="O1214" s="33">
        <f t="shared" si="120"/>
        <v>95.619348463814759</v>
      </c>
      <c r="P1214" s="33">
        <f t="shared" si="120"/>
        <v>8.7853725863055487</v>
      </c>
      <c r="Q1214" s="33">
        <f t="shared" si="120"/>
        <v>9.1886572969329894</v>
      </c>
    </row>
    <row r="1215" spans="1:17">
      <c r="B1215" s="39"/>
      <c r="I1215" s="56" t="s">
        <v>50</v>
      </c>
      <c r="O1215" s="33">
        <f t="shared" si="120"/>
        <v>90.006485796515221</v>
      </c>
      <c r="P1215" s="33">
        <f t="shared" si="120"/>
        <v>10.020968912835013</v>
      </c>
      <c r="Q1215" s="33">
        <f t="shared" si="120"/>
        <v>11.133684187768981</v>
      </c>
    </row>
    <row r="1216" spans="1:17">
      <c r="B1216" s="39"/>
    </row>
    <row r="1217" spans="1:17">
      <c r="A1217">
        <v>643</v>
      </c>
      <c r="B1217" s="39">
        <v>38936</v>
      </c>
      <c r="D1217" s="28">
        <v>14668100000</v>
      </c>
      <c r="E1217" s="28">
        <v>14668100000</v>
      </c>
      <c r="F1217" s="58">
        <f>E1217-D1217</f>
        <v>0</v>
      </c>
      <c r="G1217" s="58">
        <v>14668100000</v>
      </c>
      <c r="H1217" s="58">
        <v>14391019591</v>
      </c>
      <c r="I1217" s="58">
        <f>G1217-H1217</f>
        <v>277080409</v>
      </c>
      <c r="J1217" s="39">
        <f>$B$1217+K1217+1</f>
        <v>39028</v>
      </c>
      <c r="K1217">
        <v>91</v>
      </c>
      <c r="O1217">
        <v>98.111000000000004</v>
      </c>
      <c r="P1217" s="47">
        <v>7.577</v>
      </c>
      <c r="Q1217" s="47">
        <v>7.7229999999999999</v>
      </c>
    </row>
    <row r="1218" spans="1:17">
      <c r="B1218" s="39"/>
    </row>
    <row r="1219" spans="1:17">
      <c r="A1219">
        <v>645</v>
      </c>
      <c r="B1219" s="39">
        <v>38946</v>
      </c>
      <c r="D1219" s="28">
        <v>5000000000</v>
      </c>
      <c r="E1219" s="28">
        <v>8395800000</v>
      </c>
      <c r="F1219" s="58">
        <f>E1219-D1219</f>
        <v>3395800000</v>
      </c>
      <c r="G1219" s="28">
        <v>5000000000</v>
      </c>
      <c r="H1219" s="58">
        <v>4902157712</v>
      </c>
      <c r="I1219" s="58">
        <f>G1219-H1219</f>
        <v>97842288</v>
      </c>
      <c r="J1219" s="39">
        <f>$B$1219+K1219+1</f>
        <v>39038</v>
      </c>
      <c r="K1219">
        <v>91</v>
      </c>
      <c r="O1219" s="47">
        <f>H1219/G1219*100</f>
        <v>98.043154239999993</v>
      </c>
      <c r="P1219" s="47">
        <f>(100-O1219)/100*(365/91)*100</f>
        <v>7.8488868395604694</v>
      </c>
      <c r="Q1219" s="47">
        <f>((100-O1219)/O1219*(365/91))*100</f>
        <v>8.0055429676886636</v>
      </c>
    </row>
    <row r="1220" spans="1:17">
      <c r="B1220" s="39"/>
      <c r="D1220" s="28">
        <v>9000000000</v>
      </c>
      <c r="E1220" s="28">
        <v>20273100000</v>
      </c>
      <c r="F1220" s="58">
        <f>E1220-D1220</f>
        <v>11273100000</v>
      </c>
      <c r="G1220" s="28">
        <v>9000000000</v>
      </c>
      <c r="H1220" s="58">
        <v>8582293665</v>
      </c>
      <c r="I1220" s="58">
        <f>G1220-H1220</f>
        <v>417706335</v>
      </c>
      <c r="J1220" s="39">
        <f>$B$1219+K1220+1</f>
        <v>39129</v>
      </c>
      <c r="K1220">
        <v>182</v>
      </c>
      <c r="O1220" s="47">
        <f>H1220/G1220*100</f>
        <v>95.358818499999998</v>
      </c>
      <c r="P1220" s="47">
        <f>(100-O1220)/100*(365/182)*100</f>
        <v>9.3078639972527508</v>
      </c>
      <c r="Q1220" s="47">
        <f>((100-O1220)/O1220*(365/182))*100</f>
        <v>9.7608843562305161</v>
      </c>
    </row>
    <row r="1221" spans="1:17">
      <c r="B1221" s="39"/>
      <c r="D1221" s="28">
        <v>26000000000</v>
      </c>
      <c r="E1221" s="28">
        <v>48280100000</v>
      </c>
      <c r="F1221" s="58">
        <f>E1221-D1221</f>
        <v>22280100000</v>
      </c>
      <c r="G1221" s="28">
        <v>26000000000</v>
      </c>
      <c r="H1221" s="58">
        <v>23356550093</v>
      </c>
      <c r="I1221" s="58">
        <f>G1221-H1221</f>
        <v>2643449907</v>
      </c>
      <c r="J1221" s="39">
        <f>$B$1219+K1221+1</f>
        <v>39311</v>
      </c>
      <c r="K1221">
        <v>364</v>
      </c>
      <c r="O1221" s="47">
        <f>H1221/G1221*100</f>
        <v>89.832884973076915</v>
      </c>
      <c r="P1221" s="47">
        <f>(100-O1221)/100*(365/364)*100</f>
        <v>10.195046661612434</v>
      </c>
      <c r="Q1221" s="47">
        <f>((100-O1221)/O1221*(365/364))*100</f>
        <v>11.348902648142612</v>
      </c>
    </row>
    <row r="1222" spans="1:17">
      <c r="B1222" s="39"/>
    </row>
    <row r="1223" spans="1:17">
      <c r="A1223">
        <v>646</v>
      </c>
      <c r="B1223" s="39">
        <v>38959</v>
      </c>
      <c r="D1223" s="28">
        <v>6000000000</v>
      </c>
      <c r="E1223" s="28">
        <v>9917400000</v>
      </c>
      <c r="F1223" s="58">
        <f>E1223-D1223</f>
        <v>3917400000</v>
      </c>
      <c r="G1223">
        <v>6000000000</v>
      </c>
      <c r="H1223" s="58">
        <v>5878398610</v>
      </c>
      <c r="I1223" s="58">
        <f>G1223-H1223</f>
        <v>121601390</v>
      </c>
      <c r="J1223" s="39">
        <f>$B$1223+K1223+1</f>
        <v>39051</v>
      </c>
      <c r="K1223">
        <v>91</v>
      </c>
      <c r="O1223" s="47">
        <f>H1223/G1223*100</f>
        <v>97.973310166666678</v>
      </c>
      <c r="P1223" s="47">
        <f>(100-O1223)/100*(365/91)*100</f>
        <v>8.129030650183104</v>
      </c>
      <c r="Q1223" s="47">
        <f>((100-O1223)/O1223*(365/91))*100</f>
        <v>8.2971889347766794</v>
      </c>
    </row>
    <row r="1224" spans="1:17">
      <c r="B1224" s="39"/>
      <c r="D1224" s="28">
        <v>12000000000</v>
      </c>
      <c r="E1224" s="28">
        <v>15458800000</v>
      </c>
      <c r="F1224" s="58">
        <f>E1224-D1224</f>
        <v>3458800000</v>
      </c>
      <c r="G1224">
        <v>12000000000</v>
      </c>
      <c r="H1224" s="58">
        <v>11428669278</v>
      </c>
      <c r="I1224" s="58">
        <f>G1224-H1224</f>
        <v>571330722</v>
      </c>
      <c r="J1224" s="39">
        <f>$B$1223+K1224+1</f>
        <v>39142</v>
      </c>
      <c r="K1224">
        <v>182</v>
      </c>
      <c r="O1224" s="47">
        <f>H1224/G1224*100</f>
        <v>95.238910649999994</v>
      </c>
      <c r="P1224" s="47">
        <f>(100-O1224)/100*(365/182)*100</f>
        <v>9.5483385315934175</v>
      </c>
      <c r="Q1224" s="47">
        <f>((100-O1224)/O1224*(365/182))*100</f>
        <v>10.025669620144294</v>
      </c>
    </row>
    <row r="1225" spans="1:17">
      <c r="B1225" s="39"/>
      <c r="D1225" s="28">
        <v>32000000000</v>
      </c>
      <c r="E1225" s="28">
        <v>39509300000</v>
      </c>
      <c r="F1225" s="58">
        <f>E1225-D1225</f>
        <v>7509300000</v>
      </c>
      <c r="G1225">
        <v>32000000000</v>
      </c>
      <c r="H1225" s="58">
        <v>28676315149</v>
      </c>
      <c r="I1225" s="58">
        <f>G1225-H1225</f>
        <v>3323684851</v>
      </c>
      <c r="J1225" s="39">
        <f>$B$1223+K1225+1</f>
        <v>39324</v>
      </c>
      <c r="K1225">
        <v>364</v>
      </c>
      <c r="O1225" s="47">
        <f>H1225/G1225*100</f>
        <v>89.613484840625006</v>
      </c>
      <c r="P1225" s="47">
        <f>(100-O1225)/100*(365/364)*100</f>
        <v>10.41504954168097</v>
      </c>
      <c r="Q1225" s="47">
        <f>((100-O1225)/O1225*(365/364))*100</f>
        <v>11.622190075750133</v>
      </c>
    </row>
    <row r="1226" spans="1:17">
      <c r="B1226" s="39"/>
    </row>
    <row r="1227" spans="1:17">
      <c r="B1227" s="39"/>
      <c r="I1227" s="56" t="s">
        <v>47</v>
      </c>
      <c r="O1227" s="33">
        <f t="shared" ref="O1227:Q1229" si="121">AVERAGE(O1219,O1223)</f>
        <v>98.008232203333336</v>
      </c>
      <c r="P1227" s="33">
        <f t="shared" si="121"/>
        <v>7.9889587448717867</v>
      </c>
      <c r="Q1227" s="33">
        <f t="shared" si="121"/>
        <v>8.1513659512326715</v>
      </c>
    </row>
    <row r="1228" spans="1:17">
      <c r="B1228" s="39"/>
      <c r="I1228" s="56" t="s">
        <v>48</v>
      </c>
      <c r="O1228" s="33">
        <f t="shared" si="121"/>
        <v>95.298864574999996</v>
      </c>
      <c r="P1228" s="33">
        <f t="shared" si="121"/>
        <v>9.4281012644230842</v>
      </c>
      <c r="Q1228" s="33">
        <f t="shared" si="121"/>
        <v>9.8932769881874059</v>
      </c>
    </row>
    <row r="1229" spans="1:17">
      <c r="B1229" s="39"/>
      <c r="I1229" s="56" t="s">
        <v>50</v>
      </c>
      <c r="O1229" s="33">
        <f t="shared" si="121"/>
        <v>89.72318490685096</v>
      </c>
      <c r="P1229" s="33">
        <f t="shared" si="121"/>
        <v>10.305048101646701</v>
      </c>
      <c r="Q1229" s="33">
        <f t="shared" si="121"/>
        <v>11.485546361946373</v>
      </c>
    </row>
    <row r="1230" spans="1:17">
      <c r="B1230" s="39"/>
    </row>
    <row r="1231" spans="1:17">
      <c r="A1231">
        <v>647</v>
      </c>
      <c r="B1231" s="39">
        <v>38973</v>
      </c>
      <c r="D1231" s="28">
        <v>6000000000</v>
      </c>
      <c r="E1231" s="28">
        <v>5942400000</v>
      </c>
      <c r="F1231" s="58">
        <f>E1231-D1231</f>
        <v>-57600000</v>
      </c>
      <c r="G1231" s="58">
        <v>5942400000</v>
      </c>
      <c r="H1231" s="58">
        <v>5815312933</v>
      </c>
      <c r="I1231" s="58">
        <f>G1231-H1231</f>
        <v>127087067</v>
      </c>
      <c r="J1231" s="39">
        <f>$B$1231+K1231+1</f>
        <v>39065</v>
      </c>
      <c r="K1231">
        <v>91</v>
      </c>
      <c r="O1231" s="47">
        <f>H1231/G1231*100</f>
        <v>97.861351188072149</v>
      </c>
      <c r="P1231" s="47">
        <f>(100-O1231)/100*(365/91)*100</f>
        <v>8.5780968830073139</v>
      </c>
      <c r="Q1231" s="47">
        <f>((100-O1231)/O1231*(365/91))*100</f>
        <v>8.7655614590092199</v>
      </c>
    </row>
    <row r="1232" spans="1:17">
      <c r="B1232" s="39"/>
      <c r="D1232" s="28">
        <v>12000000000</v>
      </c>
      <c r="E1232" s="28">
        <v>6596600000</v>
      </c>
      <c r="F1232" s="58">
        <f>E1232-D1232</f>
        <v>-5403400000</v>
      </c>
      <c r="G1232" s="58">
        <v>6596600000</v>
      </c>
      <c r="H1232" s="58">
        <v>6265614172</v>
      </c>
      <c r="I1232" s="58">
        <f>G1232-H1232</f>
        <v>330985828</v>
      </c>
      <c r="J1232" s="39">
        <f>$B$1231+K1232+1</f>
        <v>39156</v>
      </c>
      <c r="K1232">
        <v>182</v>
      </c>
      <c r="O1232" s="47">
        <f>H1232/G1232*100</f>
        <v>94.98247842828124</v>
      </c>
      <c r="P1232" s="47">
        <f>(100-O1232)/100*(365/182)*100</f>
        <v>10.062611943282128</v>
      </c>
      <c r="Q1232" s="47">
        <f>((100-O1232)/O1232*(365/182))*100</f>
        <v>10.594177062751779</v>
      </c>
    </row>
    <row r="1233" spans="1:17">
      <c r="B1233" s="39"/>
      <c r="D1233" s="28">
        <v>32000000000</v>
      </c>
      <c r="E1233" s="28">
        <v>28090500000</v>
      </c>
      <c r="F1233" s="58">
        <f>E1233-D1233</f>
        <v>-3909500000</v>
      </c>
      <c r="G1233" s="58">
        <v>28090500000</v>
      </c>
      <c r="H1233" s="58">
        <v>24964872714</v>
      </c>
      <c r="I1233" s="58">
        <f>G1233-H1233</f>
        <v>3125627286</v>
      </c>
      <c r="J1233" s="39">
        <f>$B$1231+K1233+1</f>
        <v>39338</v>
      </c>
      <c r="K1233">
        <v>364</v>
      </c>
      <c r="O1233" s="47">
        <f>H1233/G1233*100</f>
        <v>88.873009430234418</v>
      </c>
      <c r="P1233" s="47">
        <f>(100-O1233)/100*(365/364)*100</f>
        <v>11.157559225177025</v>
      </c>
      <c r="Q1233" s="47">
        <f>((100-O1233)/O1233*(365/364))*100</f>
        <v>12.554496912739005</v>
      </c>
    </row>
    <row r="1234" spans="1:17">
      <c r="B1234" s="39"/>
      <c r="J1234" s="39"/>
    </row>
    <row r="1235" spans="1:17">
      <c r="A1235">
        <v>648</v>
      </c>
      <c r="B1235" s="39">
        <v>38987</v>
      </c>
      <c r="D1235" s="28">
        <v>6000000000</v>
      </c>
      <c r="E1235" s="28">
        <v>4650300000</v>
      </c>
      <c r="F1235" s="58">
        <f>E1235-D1235</f>
        <v>-1349700000</v>
      </c>
      <c r="G1235" s="58">
        <v>700300000</v>
      </c>
      <c r="H1235" s="58">
        <v>684601864</v>
      </c>
      <c r="I1235" s="58">
        <f>G1235-H1235</f>
        <v>15698136</v>
      </c>
      <c r="J1235" s="39">
        <f>$B$1235+K1235+1</f>
        <v>39079</v>
      </c>
      <c r="K1235">
        <v>91</v>
      </c>
      <c r="O1235" s="47">
        <f>H1235/G1235*100</f>
        <v>97.758369841496503</v>
      </c>
      <c r="P1235" s="47">
        <f>(100-O1235)/100*(365/91)*100</f>
        <v>8.991153932459083</v>
      </c>
      <c r="Q1235" s="47">
        <f>((100-O1235)/O1235*(365/91))*100</f>
        <v>9.1973239192072889</v>
      </c>
    </row>
    <row r="1236" spans="1:17">
      <c r="B1236" s="39"/>
      <c r="D1236" s="28">
        <v>12000000000</v>
      </c>
      <c r="E1236" s="28">
        <v>5872800000</v>
      </c>
      <c r="F1236" s="58">
        <f>E1236-D1236</f>
        <v>-6127200000</v>
      </c>
      <c r="G1236" s="58">
        <v>4372800000</v>
      </c>
      <c r="H1236" s="58">
        <v>4140680042</v>
      </c>
      <c r="I1236" s="58">
        <f>G1236-H1236</f>
        <v>232119958</v>
      </c>
      <c r="J1236" s="39">
        <f>$B$1235+K1236+1</f>
        <v>39170</v>
      </c>
      <c r="K1236">
        <v>182</v>
      </c>
      <c r="O1236" s="47">
        <f>H1236/G1236*100</f>
        <v>94.691731659348704</v>
      </c>
      <c r="P1236" s="47">
        <f>(100-O1236)/100*(365/182)*100</f>
        <v>10.645702990866608</v>
      </c>
      <c r="Q1236" s="47">
        <f>((100-O1236)/O1236*(365/182))*100</f>
        <v>11.242484221499167</v>
      </c>
    </row>
    <row r="1237" spans="1:17">
      <c r="B1237" s="39"/>
      <c r="D1237" s="28">
        <v>32000000000</v>
      </c>
      <c r="E1237" s="28">
        <v>37678100000</v>
      </c>
      <c r="F1237" s="58">
        <f>E1237-D1237</f>
        <v>5678100000</v>
      </c>
      <c r="G1237" s="58">
        <v>32000000000</v>
      </c>
      <c r="H1237" s="58">
        <v>28388624808</v>
      </c>
      <c r="I1237" s="58">
        <f>G1237-H1237</f>
        <v>3611375192</v>
      </c>
      <c r="J1237" s="39">
        <f>$B$1235+K1237+1</f>
        <v>39352</v>
      </c>
      <c r="K1237">
        <v>364</v>
      </c>
      <c r="O1237" s="47">
        <f>H1237/G1237*100</f>
        <v>88.714452524999999</v>
      </c>
      <c r="P1237" s="47">
        <f>(100-O1237)/100*(365/364)*100</f>
        <v>11.316551726304947</v>
      </c>
      <c r="Q1237" s="47">
        <f>((100-O1237)/O1237*(365/364))*100</f>
        <v>12.75615348369073</v>
      </c>
    </row>
    <row r="1238" spans="1:17">
      <c r="B1238" s="39"/>
    </row>
    <row r="1239" spans="1:17">
      <c r="B1239" s="39"/>
      <c r="I1239" s="56" t="s">
        <v>47</v>
      </c>
      <c r="O1239" s="33">
        <f t="shared" ref="O1239:Q1241" si="122">AVERAGE(O1231,O1235)</f>
        <v>97.809860514784333</v>
      </c>
      <c r="P1239" s="33">
        <f t="shared" si="122"/>
        <v>8.7846254077331984</v>
      </c>
      <c r="Q1239" s="33">
        <f t="shared" si="122"/>
        <v>8.9814426891082544</v>
      </c>
    </row>
    <row r="1240" spans="1:17">
      <c r="B1240" s="39"/>
      <c r="I1240" s="56" t="s">
        <v>48</v>
      </c>
      <c r="O1240" s="33">
        <f t="shared" si="122"/>
        <v>94.837105043814972</v>
      </c>
      <c r="P1240" s="33">
        <f t="shared" si="122"/>
        <v>10.354157467074369</v>
      </c>
      <c r="Q1240" s="33">
        <f t="shared" si="122"/>
        <v>10.918330642125472</v>
      </c>
    </row>
    <row r="1241" spans="1:17">
      <c r="B1241" s="39"/>
      <c r="I1241" s="56" t="s">
        <v>50</v>
      </c>
      <c r="O1241" s="33">
        <f t="shared" si="122"/>
        <v>88.793730977617201</v>
      </c>
      <c r="P1241" s="33">
        <f t="shared" si="122"/>
        <v>11.237055475740986</v>
      </c>
      <c r="Q1241" s="33">
        <f t="shared" si="122"/>
        <v>12.655325198214868</v>
      </c>
    </row>
    <row r="1242" spans="1:17">
      <c r="B1242" s="39"/>
    </row>
    <row r="1243" spans="1:17">
      <c r="A1243">
        <v>649</v>
      </c>
      <c r="B1243" s="39">
        <v>39001</v>
      </c>
      <c r="D1243" s="28">
        <v>3000000000</v>
      </c>
      <c r="E1243" s="28">
        <v>7945600000</v>
      </c>
      <c r="F1243" s="58">
        <f>E1243-D1243</f>
        <v>4945600000</v>
      </c>
      <c r="G1243" s="58">
        <v>3000000000</v>
      </c>
      <c r="H1243" s="58">
        <v>2935607012</v>
      </c>
      <c r="I1243" s="58">
        <f>G1243-H1243</f>
        <v>64392988</v>
      </c>
      <c r="J1243" s="39">
        <f>$B$1243+K1243+1</f>
        <v>39093</v>
      </c>
      <c r="K1243">
        <v>91</v>
      </c>
      <c r="O1243" s="47">
        <f>H1243/G1243*100</f>
        <v>97.85356706666667</v>
      </c>
      <c r="P1243" s="47">
        <f>(100-O1243)/100*(365/91)*100</f>
        <v>8.6093189084248927</v>
      </c>
      <c r="Q1243" s="47">
        <f>((100-O1243)/O1243*(365/91))*100</f>
        <v>8.7981656331030322</v>
      </c>
    </row>
    <row r="1244" spans="1:17">
      <c r="B1244" s="39"/>
      <c r="D1244" s="28">
        <v>5000000000</v>
      </c>
      <c r="E1244" s="28">
        <v>10754000000</v>
      </c>
      <c r="F1244" s="58">
        <f>E1244-D1244</f>
        <v>5754000000</v>
      </c>
      <c r="G1244" s="58">
        <v>5000000000</v>
      </c>
      <c r="H1244" s="58">
        <v>4750182660</v>
      </c>
      <c r="I1244" s="58">
        <f>G1244-H1244</f>
        <v>249817340</v>
      </c>
      <c r="J1244" s="39">
        <f>$B$1243+K1244+1</f>
        <v>39184</v>
      </c>
      <c r="K1244">
        <v>182</v>
      </c>
      <c r="O1244" s="47">
        <f>H1244/G1244*100</f>
        <v>95.003653200000002</v>
      </c>
      <c r="P1244" s="47">
        <f>(100-O1244)/100*(365/182)*100</f>
        <v>10.02014605494505</v>
      </c>
      <c r="Q1244" s="47">
        <f>((100-O1244)/O1244*(365/182))*100</f>
        <v>10.54711657650766</v>
      </c>
    </row>
    <row r="1245" spans="1:17">
      <c r="B1245" s="39"/>
      <c r="D1245" s="28">
        <v>12000000000</v>
      </c>
      <c r="E1245" s="28">
        <v>15780700000</v>
      </c>
      <c r="F1245" s="58">
        <f>E1245-D1245</f>
        <v>3780700000</v>
      </c>
      <c r="G1245" s="58">
        <v>12000000000</v>
      </c>
      <c r="H1245" s="58">
        <v>10632883590</v>
      </c>
      <c r="I1245" s="58">
        <f>G1245-H1245</f>
        <v>1367116410</v>
      </c>
      <c r="J1245" s="39">
        <f>$B$1243+K1245+1</f>
        <v>39366</v>
      </c>
      <c r="K1245">
        <v>364</v>
      </c>
      <c r="O1245" s="47">
        <f>H1245/G1245*100</f>
        <v>88.607363250000006</v>
      </c>
      <c r="P1245" s="47">
        <f>(100-O1245)/100*(365/364)*100</f>
        <v>11.423935202609885</v>
      </c>
      <c r="Q1245" s="47">
        <f>((100-O1245)/O1245*(365/364))*100</f>
        <v>12.892760582862604</v>
      </c>
    </row>
    <row r="1246" spans="1:17">
      <c r="B1246" s="39"/>
    </row>
    <row r="1247" spans="1:17">
      <c r="A1247">
        <v>650</v>
      </c>
      <c r="B1247" s="39">
        <v>39015</v>
      </c>
      <c r="D1247" s="28">
        <v>5000000000</v>
      </c>
      <c r="E1247" s="28">
        <v>10938500000</v>
      </c>
      <c r="F1247" s="58">
        <f>E1247-D1247</f>
        <v>5938500000</v>
      </c>
      <c r="G1247" s="28">
        <v>5000000000</v>
      </c>
      <c r="H1247" s="58">
        <v>4895013010</v>
      </c>
      <c r="I1247" s="58">
        <f>G1247-H1247</f>
        <v>104986990</v>
      </c>
      <c r="J1247" s="39">
        <f>$B$1247+K1247+1</f>
        <v>39107</v>
      </c>
      <c r="K1247">
        <v>91</v>
      </c>
      <c r="O1247" s="47">
        <f>H1247/G1247*100</f>
        <v>97.900260200000005</v>
      </c>
      <c r="P1247" s="47">
        <f>(100-O1247)/100*(365/91)*100</f>
        <v>8.4220332637362443</v>
      </c>
      <c r="Q1247" s="47">
        <f>((100-O1247)/O1247*(365/91))*100</f>
        <v>8.6026668841644636</v>
      </c>
    </row>
    <row r="1248" spans="1:17">
      <c r="B1248" s="39"/>
      <c r="D1248" s="28">
        <v>9000000000</v>
      </c>
      <c r="E1248" s="28">
        <v>11412500000</v>
      </c>
      <c r="F1248" s="58">
        <f>E1248-D1248</f>
        <v>2412500000</v>
      </c>
      <c r="G1248" s="28">
        <v>9000000000</v>
      </c>
      <c r="H1248" s="58">
        <v>8545124716</v>
      </c>
      <c r="I1248" s="58">
        <f>G1248-H1248</f>
        <v>454875284</v>
      </c>
      <c r="J1248" s="39">
        <f>$B$1247+K1248+1</f>
        <v>39198</v>
      </c>
      <c r="K1248">
        <v>182</v>
      </c>
      <c r="O1248" s="47">
        <f>H1248/G1248*100</f>
        <v>94.945830177777779</v>
      </c>
      <c r="P1248" s="47">
        <f>(100-O1248)/100*(365/182)*100</f>
        <v>10.136109808302805</v>
      </c>
      <c r="Q1248" s="47">
        <f>((100-O1248)/O1248*(365/182))*100</f>
        <v>10.675676635112701</v>
      </c>
    </row>
    <row r="1249" spans="1:18">
      <c r="B1249" s="39"/>
      <c r="D1249" s="28">
        <v>26000000000</v>
      </c>
      <c r="E1249" s="28">
        <v>66618900000</v>
      </c>
      <c r="F1249" s="58">
        <f>E1249-D1249</f>
        <v>40618900000</v>
      </c>
      <c r="G1249" s="28">
        <v>26000000000</v>
      </c>
      <c r="H1249" s="58">
        <v>23152430902</v>
      </c>
      <c r="I1249" s="58">
        <f>G1249-H1249</f>
        <v>2847569098</v>
      </c>
      <c r="J1249" s="39">
        <f>$B$1247+K1249+1</f>
        <v>39380</v>
      </c>
      <c r="K1249">
        <v>364</v>
      </c>
      <c r="O1249" s="47">
        <f>H1249/G1249*100</f>
        <v>89.047811161538462</v>
      </c>
      <c r="P1249" s="47">
        <f>(100-O1249)/100*(365/364)*100</f>
        <v>10.982277269336432</v>
      </c>
      <c r="Q1249" s="47">
        <f>((100-O1249)/O1249*(365/364))*100</f>
        <v>12.333012037111024</v>
      </c>
    </row>
    <row r="1250" spans="1:18">
      <c r="B1250" s="39"/>
    </row>
    <row r="1251" spans="1:18">
      <c r="B1251" s="39"/>
      <c r="I1251" s="56" t="s">
        <v>47</v>
      </c>
      <c r="O1251" s="33">
        <f t="shared" ref="O1251:Q1253" si="123">AVERAGE(O1243,O1247)</f>
        <v>97.876913633333345</v>
      </c>
      <c r="P1251" s="33">
        <f t="shared" si="123"/>
        <v>8.5156760860805676</v>
      </c>
      <c r="Q1251" s="33">
        <f t="shared" si="123"/>
        <v>8.7004162586337479</v>
      </c>
    </row>
    <row r="1252" spans="1:18">
      <c r="B1252" s="39"/>
      <c r="I1252" s="56" t="s">
        <v>48</v>
      </c>
      <c r="O1252" s="33">
        <f t="shared" si="123"/>
        <v>94.974741688888884</v>
      </c>
      <c r="P1252" s="33">
        <f t="shared" si="123"/>
        <v>10.078127931623929</v>
      </c>
      <c r="Q1252" s="33">
        <f t="shared" si="123"/>
        <v>10.611396605810182</v>
      </c>
    </row>
    <row r="1253" spans="1:18">
      <c r="B1253" s="39"/>
      <c r="I1253" s="56" t="s">
        <v>50</v>
      </c>
      <c r="O1253" s="33">
        <f t="shared" si="123"/>
        <v>88.827587205769234</v>
      </c>
      <c r="P1253" s="33">
        <f t="shared" si="123"/>
        <v>11.203106235973159</v>
      </c>
      <c r="Q1253" s="33">
        <f t="shared" si="123"/>
        <v>12.612886309986813</v>
      </c>
    </row>
    <row r="1254" spans="1:18">
      <c r="B1254" s="39"/>
      <c r="I1254" s="56"/>
      <c r="O1254" s="33"/>
      <c r="P1254" s="33"/>
      <c r="Q1254" s="33"/>
    </row>
    <row r="1255" spans="1:18">
      <c r="A1255">
        <v>652</v>
      </c>
      <c r="B1255" s="39">
        <v>39027</v>
      </c>
      <c r="D1255" s="28">
        <v>10682200000</v>
      </c>
      <c r="E1255" s="28">
        <v>10682200000</v>
      </c>
      <c r="F1255" s="58">
        <v>0</v>
      </c>
      <c r="G1255" s="58">
        <v>10682200000</v>
      </c>
      <c r="H1255" s="58">
        <v>10457873800</v>
      </c>
      <c r="I1255" s="58">
        <f>G1255-H1255</f>
        <v>224326200</v>
      </c>
      <c r="J1255" s="39">
        <f>$B$1255+K1255+1</f>
        <v>39119</v>
      </c>
      <c r="K1255">
        <v>91</v>
      </c>
      <c r="O1255" s="47">
        <f>H1255/G1255*100</f>
        <v>97.899999999999991</v>
      </c>
      <c r="P1255" s="47">
        <f>(100-O1255)/100*(365/91)*100</f>
        <v>8.4230769230769571</v>
      </c>
      <c r="Q1255" s="47">
        <f>(((1+(100-O1255)/O1255)^(365/K1255))*100)-100</f>
        <v>8.8856183775148452</v>
      </c>
    </row>
    <row r="1256" spans="1:18">
      <c r="B1256" s="39"/>
    </row>
    <row r="1257" spans="1:18">
      <c r="A1257">
        <v>651</v>
      </c>
      <c r="B1257" s="39">
        <v>39029</v>
      </c>
      <c r="D1257" s="28">
        <v>6000000000</v>
      </c>
      <c r="E1257" s="28">
        <v>8240700000</v>
      </c>
      <c r="F1257" s="58">
        <f>E1257-D1257</f>
        <v>2240700000</v>
      </c>
      <c r="G1257" s="28">
        <v>6000000000</v>
      </c>
      <c r="H1257" s="58">
        <v>5877319423</v>
      </c>
      <c r="I1257" s="58">
        <f>G1257-H1257</f>
        <v>122680577</v>
      </c>
      <c r="J1257" s="39">
        <f>$B$1257+K1257+1</f>
        <v>39121</v>
      </c>
      <c r="K1257">
        <v>91</v>
      </c>
      <c r="O1257" s="47">
        <f>H1257/G1257*100</f>
        <v>97.955323716666669</v>
      </c>
      <c r="P1257" s="47">
        <f>(100-O1257)/100*(365/91)*100</f>
        <v>8.2011741034798433</v>
      </c>
      <c r="Q1257" s="47">
        <f>(((1+(100-O1257)/O1257)^(365/K1257))*100)-100</f>
        <v>8.639164299463431</v>
      </c>
      <c r="R1257" s="131"/>
    </row>
    <row r="1258" spans="1:18">
      <c r="B1258" s="39"/>
      <c r="D1258" s="28">
        <v>12000000000</v>
      </c>
      <c r="E1258" s="28">
        <v>9919900000</v>
      </c>
      <c r="F1258" s="58">
        <f>E1258-D1258</f>
        <v>-2080100000</v>
      </c>
      <c r="G1258" s="28">
        <v>9919900000</v>
      </c>
      <c r="H1258" s="58">
        <v>9403222998</v>
      </c>
      <c r="I1258" s="58">
        <f>G1258-H1258</f>
        <v>516677002</v>
      </c>
      <c r="J1258" s="39">
        <f>$B$1257+K1258+1</f>
        <v>39212</v>
      </c>
      <c r="K1258">
        <v>182</v>
      </c>
      <c r="O1258" s="47">
        <f>H1258/G1258*100</f>
        <v>94.791509974898929</v>
      </c>
      <c r="P1258" s="47">
        <f>(100-O1258)/100*(365/182)*100</f>
        <v>10.445598127263137</v>
      </c>
      <c r="Q1258" s="47">
        <f>(((1+(100-O1258)/O1258)^(365/K1258))*100)-100</f>
        <v>11.32398846835045</v>
      </c>
      <c r="R1258" s="130"/>
    </row>
    <row r="1259" spans="1:18">
      <c r="B1259" s="39"/>
      <c r="D1259" s="28">
        <v>32000000000</v>
      </c>
      <c r="E1259" s="28">
        <v>47890100000</v>
      </c>
      <c r="F1259" s="58">
        <f>E1259-D1259</f>
        <v>15890100000</v>
      </c>
      <c r="G1259" s="28">
        <v>32000000000</v>
      </c>
      <c r="H1259" s="58">
        <v>28585627140</v>
      </c>
      <c r="I1259" s="58">
        <f>G1259-H1259</f>
        <v>3414372860</v>
      </c>
      <c r="J1259" s="39">
        <f>$B$1257+K1259+1</f>
        <v>39394</v>
      </c>
      <c r="K1259">
        <v>364</v>
      </c>
      <c r="O1259" s="47">
        <f>H1259/G1259*100</f>
        <v>89.330084812500004</v>
      </c>
      <c r="P1259" s="47">
        <f>(100-O1259)/100*(365/364)*100</f>
        <v>10.699228141311808</v>
      </c>
      <c r="Q1259" s="47">
        <f>(((1+(100-O1259)/O1259)^(365/K1259))*100)-100</f>
        <v>11.97907488634209</v>
      </c>
    </row>
    <row r="1260" spans="1:18">
      <c r="B1260" s="39"/>
    </row>
    <row r="1261" spans="1:18">
      <c r="A1261">
        <v>653</v>
      </c>
      <c r="B1261" s="39">
        <v>39043</v>
      </c>
      <c r="D1261" s="28">
        <v>6000000000</v>
      </c>
      <c r="E1261" s="28">
        <v>7376900000</v>
      </c>
      <c r="F1261" s="58">
        <f>E1261-D1261</f>
        <v>1376900000</v>
      </c>
      <c r="G1261">
        <v>6000000000</v>
      </c>
      <c r="H1261" s="58">
        <v>5872690779</v>
      </c>
      <c r="I1261" s="58">
        <f>G1261-H1261</f>
        <v>127309221</v>
      </c>
      <c r="J1261" s="39">
        <f>$B$1261+K1261+1</f>
        <v>39135</v>
      </c>
      <c r="K1261">
        <v>91</v>
      </c>
      <c r="O1261" s="47">
        <f>H1261/G1261*100</f>
        <v>97.878179649999993</v>
      </c>
      <c r="P1261" s="47">
        <f>(100-O1261)/100*(365/91)*100</f>
        <v>8.5105981071428882</v>
      </c>
      <c r="Q1261" s="47">
        <f>(((1+(100-O1261)/O1261)^(365/K1261))*100)-100</f>
        <v>8.9830149290642396</v>
      </c>
    </row>
    <row r="1262" spans="1:18">
      <c r="B1262" s="39"/>
      <c r="D1262" s="28">
        <v>10000000000</v>
      </c>
      <c r="E1262" s="28">
        <v>25183100000</v>
      </c>
      <c r="F1262" s="58">
        <f>E1262-D1262</f>
        <v>15183100000</v>
      </c>
      <c r="G1262">
        <v>10000000000</v>
      </c>
      <c r="H1262" s="58">
        <v>9485970290</v>
      </c>
      <c r="I1262" s="58">
        <f>G1262-H1262</f>
        <v>514029710</v>
      </c>
      <c r="J1262" s="39">
        <f>$B$1261+K1262+1</f>
        <v>39226</v>
      </c>
      <c r="K1262">
        <v>182</v>
      </c>
      <c r="O1262" s="47">
        <f>H1262/G1262*100</f>
        <v>94.859702900000002</v>
      </c>
      <c r="P1262" s="47">
        <f>(100-O1262)/100*(365/182)*100</f>
        <v>10.308837590659337</v>
      </c>
      <c r="Q1262" s="47">
        <f>(((1+(100-O1262)/O1262)^(365/K1262))*100)-100</f>
        <v>11.163549151309368</v>
      </c>
    </row>
    <row r="1263" spans="1:18">
      <c r="B1263" s="39"/>
      <c r="D1263" s="28">
        <v>34000000000</v>
      </c>
      <c r="E1263" s="28">
        <v>29198500000</v>
      </c>
      <c r="F1263" s="58">
        <f>E1263-D1263</f>
        <v>-4801500000</v>
      </c>
      <c r="G1263">
        <v>29198500000</v>
      </c>
      <c r="H1263" s="58">
        <v>26030303365</v>
      </c>
      <c r="I1263" s="58">
        <f>G1263-H1263</f>
        <v>3168196635</v>
      </c>
      <c r="J1263" s="39">
        <f>$B$1261+K1263+1</f>
        <v>39408</v>
      </c>
      <c r="K1263">
        <v>364</v>
      </c>
      <c r="O1263" s="47">
        <f>H1263/G1263*100</f>
        <v>89.149454132917782</v>
      </c>
      <c r="P1263" s="47">
        <f>(100-O1263)/100*(365/364)*100</f>
        <v>10.880355059024751</v>
      </c>
      <c r="Q1263" s="47">
        <f>(((1+(100-O1263)/O1263)^(365/K1263))*100)-100</f>
        <v>12.206585882247325</v>
      </c>
    </row>
    <row r="1264" spans="1:18">
      <c r="B1264" s="39"/>
      <c r="G1264"/>
      <c r="J1264" s="39"/>
      <c r="O1264" s="47"/>
      <c r="P1264" s="47"/>
      <c r="Q1264" s="47"/>
    </row>
    <row r="1265" spans="1:18">
      <c r="B1265" s="39"/>
      <c r="I1265" s="56" t="s">
        <v>47</v>
      </c>
      <c r="O1265" s="33">
        <f>AVERAGE(O1255,O1257,O1261)</f>
        <v>97.911167788888875</v>
      </c>
      <c r="P1265" s="33">
        <f>AVERAGE(P1255,P1257,P1261)</f>
        <v>8.3782830445665635</v>
      </c>
      <c r="Q1265" s="33">
        <f>AVERAGE(Q1255,Q1257,Q1261)</f>
        <v>8.8359325353475047</v>
      </c>
      <c r="R1265" s="140"/>
    </row>
    <row r="1266" spans="1:18">
      <c r="B1266" s="39"/>
      <c r="I1266" s="56" t="s">
        <v>48</v>
      </c>
      <c r="O1266" s="33">
        <f t="shared" ref="O1266:Q1267" si="124">AVERAGE(O1258,O1262)</f>
        <v>94.825606437449466</v>
      </c>
      <c r="P1266" s="33">
        <f t="shared" si="124"/>
        <v>10.377217858961238</v>
      </c>
      <c r="Q1266" s="33">
        <f t="shared" si="124"/>
        <v>11.243768809829909</v>
      </c>
      <c r="R1266" s="140"/>
    </row>
    <row r="1267" spans="1:18">
      <c r="B1267" s="39"/>
      <c r="I1267" s="56" t="s">
        <v>50</v>
      </c>
      <c r="O1267" s="33">
        <f t="shared" si="124"/>
        <v>89.2397694727089</v>
      </c>
      <c r="P1267" s="33">
        <f t="shared" si="124"/>
        <v>10.789791600168279</v>
      </c>
      <c r="Q1267" s="33">
        <f t="shared" si="124"/>
        <v>12.092830384294707</v>
      </c>
      <c r="R1267" s="140"/>
    </row>
    <row r="1268" spans="1:18">
      <c r="B1268" s="39"/>
    </row>
    <row r="1269" spans="1:18">
      <c r="A1269">
        <v>655</v>
      </c>
      <c r="B1269" s="39">
        <v>39057</v>
      </c>
      <c r="D1269" s="28">
        <v>6000000000</v>
      </c>
      <c r="E1269" s="28">
        <v>8749500000</v>
      </c>
      <c r="F1269" s="58">
        <f>E1269-D1269</f>
        <v>2749500000</v>
      </c>
      <c r="G1269" s="28">
        <v>6000000000</v>
      </c>
      <c r="H1269" s="58">
        <v>5861930670</v>
      </c>
      <c r="I1269" s="58">
        <f>G1269-H1269</f>
        <v>138069330</v>
      </c>
      <c r="J1269" s="39">
        <f>$B$1269+K1269+1</f>
        <v>39149</v>
      </c>
      <c r="K1269">
        <v>91</v>
      </c>
      <c r="O1269" s="47">
        <f>H1269/G1269*100</f>
        <v>97.698844500000007</v>
      </c>
      <c r="P1269" s="47">
        <f>(100-O1269)/100*(365/91)*100</f>
        <v>9.2299094230768937</v>
      </c>
      <c r="Q1269" s="47">
        <f>(((1+(100-O1269)/O1269)^(365/K1269))*100)-100</f>
        <v>9.7876264789158824</v>
      </c>
      <c r="R1269" s="131"/>
    </row>
    <row r="1270" spans="1:18">
      <c r="B1270" s="39"/>
      <c r="D1270" s="28">
        <v>12000000000</v>
      </c>
      <c r="E1270" s="28">
        <v>21959900000</v>
      </c>
      <c r="F1270" s="58">
        <f>E1270-D1270</f>
        <v>9959900000</v>
      </c>
      <c r="G1270" s="28">
        <v>12000000000</v>
      </c>
      <c r="H1270" s="58">
        <v>11391310500</v>
      </c>
      <c r="I1270" s="58">
        <f>G1270-H1270</f>
        <v>608689500</v>
      </c>
      <c r="J1270" s="39">
        <f>$B$1269+K1270+1</f>
        <v>39240</v>
      </c>
      <c r="K1270">
        <v>182</v>
      </c>
      <c r="O1270" s="47">
        <f>H1270/G1270*100</f>
        <v>94.927587500000001</v>
      </c>
      <c r="P1270" s="47">
        <f>(100-O1270)/100*(365/182)*100</f>
        <v>10.172695398351646</v>
      </c>
      <c r="Q1270" s="47">
        <f>(((1+(100-O1270)/O1270)^(365/K1270))*100)-100</f>
        <v>11.004179165936506</v>
      </c>
      <c r="R1270" s="130"/>
    </row>
    <row r="1271" spans="1:18">
      <c r="B1271" s="39"/>
      <c r="D1271" s="28">
        <v>32000000000</v>
      </c>
      <c r="E1271" s="28">
        <v>25967800000</v>
      </c>
      <c r="F1271" s="58">
        <f>E1271-D1271</f>
        <v>-6032200000</v>
      </c>
      <c r="G1271" s="28">
        <v>25967800000</v>
      </c>
      <c r="H1271" s="58">
        <v>23145621566</v>
      </c>
      <c r="I1271" s="58">
        <f>G1271-H1271</f>
        <v>2822178434</v>
      </c>
      <c r="J1271" s="39">
        <f>$B$1269+K1271+1</f>
        <v>39422</v>
      </c>
      <c r="K1271">
        <v>364</v>
      </c>
      <c r="O1271" s="47">
        <f>H1271/G1271*100</f>
        <v>89.132007971410744</v>
      </c>
      <c r="P1271" s="47">
        <f>(100-O1271)/100*(365/364)*100</f>
        <v>10.89784914954692</v>
      </c>
      <c r="Q1271" s="47">
        <f>(((1+(100-O1271)/O1271)^(365/K1271))*100)-100</f>
        <v>12.228608865270132</v>
      </c>
    </row>
    <row r="1272" spans="1:18">
      <c r="B1272" s="39"/>
    </row>
    <row r="1273" spans="1:18">
      <c r="A1273">
        <v>656</v>
      </c>
      <c r="B1273" s="39">
        <v>39071</v>
      </c>
      <c r="D1273" s="28">
        <v>6000000000</v>
      </c>
      <c r="E1273" s="28">
        <v>8094500000</v>
      </c>
      <c r="F1273" s="58">
        <f>E1273-D1273</f>
        <v>2094500000</v>
      </c>
      <c r="G1273" s="28">
        <v>6000000000</v>
      </c>
      <c r="H1273" s="58">
        <v>5858545120</v>
      </c>
      <c r="I1273" s="58">
        <f>G1273-H1273</f>
        <v>141454880</v>
      </c>
      <c r="J1273" s="39">
        <f>$B$1273+K1273+1</f>
        <v>39163</v>
      </c>
      <c r="K1273">
        <v>91</v>
      </c>
      <c r="O1273" s="47">
        <f>H1273/G1273*100</f>
        <v>97.642418666666657</v>
      </c>
      <c r="P1273" s="47">
        <f>(100-O1273)/100*(365/91)*100</f>
        <v>9.4562328205128576</v>
      </c>
      <c r="Q1273" s="47">
        <f>(((1+(100-O1273)/O1273)^(365/K1273))*100)-100</f>
        <v>10.042322487446782</v>
      </c>
      <c r="R1273" s="131"/>
    </row>
    <row r="1274" spans="1:18">
      <c r="B1274" s="39"/>
      <c r="D1274" s="28">
        <v>14000000000</v>
      </c>
      <c r="E1274" s="28">
        <v>16242000000</v>
      </c>
      <c r="F1274" s="58">
        <f>E1274-D1274</f>
        <v>2242000000</v>
      </c>
      <c r="G1274" s="28">
        <v>14000000000</v>
      </c>
      <c r="H1274" s="58">
        <v>13266690116</v>
      </c>
      <c r="I1274" s="58">
        <f>G1274-H1274</f>
        <v>733309884</v>
      </c>
      <c r="J1274" s="39">
        <f>$B$1273+K1274+1</f>
        <v>39254</v>
      </c>
      <c r="K1274">
        <v>182</v>
      </c>
      <c r="O1274" s="47">
        <f>H1274/G1274*100</f>
        <v>94.762072257142862</v>
      </c>
      <c r="P1274" s="47">
        <f>(100-O1274)/100*(365/182)*100</f>
        <v>10.504635308477228</v>
      </c>
      <c r="Q1274" s="47">
        <f>(((1+(100-O1274)/O1274)^(365/K1274))*100)-100</f>
        <v>11.393354626824276</v>
      </c>
      <c r="R1274" s="130"/>
    </row>
    <row r="1275" spans="1:18">
      <c r="B1275" s="39"/>
      <c r="D1275" s="28">
        <v>30000000000</v>
      </c>
      <c r="E1275" s="28">
        <v>54476800000</v>
      </c>
      <c r="F1275" s="58">
        <f>E1275-D1275</f>
        <v>24476800000</v>
      </c>
      <c r="G1275" s="28">
        <v>30000000000</v>
      </c>
      <c r="H1275" s="58">
        <v>26726591539</v>
      </c>
      <c r="I1275" s="58">
        <f>G1275-H1275</f>
        <v>3273408461</v>
      </c>
      <c r="J1275" s="39">
        <f>$B$1273+K1275+1</f>
        <v>39436</v>
      </c>
      <c r="K1275">
        <v>364</v>
      </c>
      <c r="O1275" s="47">
        <f>H1275/G1275*100</f>
        <v>89.088638463333339</v>
      </c>
      <c r="P1275" s="47">
        <f>(100-O1275)/100*(365/364)*100</f>
        <v>10.941337804624537</v>
      </c>
      <c r="Q1275" s="47">
        <f>(((1+(100-O1275)/O1275)^(365/K1275))*100)-100</f>
        <v>12.283393342933493</v>
      </c>
    </row>
    <row r="1276" spans="1:18">
      <c r="B1276" s="39"/>
    </row>
    <row r="1277" spans="1:18">
      <c r="B1277" s="39"/>
      <c r="I1277" s="56" t="s">
        <v>47</v>
      </c>
      <c r="O1277" s="33">
        <f t="shared" ref="O1277:Q1279" si="125">AVERAGE(O1269,O1273)</f>
        <v>97.670631583333332</v>
      </c>
      <c r="P1277" s="33">
        <f t="shared" si="125"/>
        <v>9.3430711217948748</v>
      </c>
      <c r="Q1277" s="33">
        <f t="shared" si="125"/>
        <v>9.9149744831813322</v>
      </c>
    </row>
    <row r="1278" spans="1:18">
      <c r="B1278" s="39"/>
      <c r="I1278" s="56" t="s">
        <v>48</v>
      </c>
      <c r="O1278" s="33">
        <f t="shared" si="125"/>
        <v>94.844829878571431</v>
      </c>
      <c r="P1278" s="33">
        <f t="shared" si="125"/>
        <v>10.338665353414438</v>
      </c>
      <c r="Q1278" s="33">
        <f t="shared" si="125"/>
        <v>11.198766896380391</v>
      </c>
    </row>
    <row r="1279" spans="1:18">
      <c r="B1279" s="39"/>
      <c r="I1279" s="56" t="s">
        <v>50</v>
      </c>
      <c r="O1279" s="33">
        <f t="shared" si="125"/>
        <v>89.110323217372041</v>
      </c>
      <c r="P1279" s="33">
        <f t="shared" si="125"/>
        <v>10.919593477085728</v>
      </c>
      <c r="Q1279" s="33">
        <f t="shared" si="125"/>
        <v>12.256001104101813</v>
      </c>
    </row>
    <row r="1280" spans="1:18">
      <c r="B1280" s="39"/>
    </row>
    <row r="1281" spans="1:17">
      <c r="A1281">
        <v>657</v>
      </c>
      <c r="B1281" s="39">
        <v>39085</v>
      </c>
      <c r="D1281" s="28">
        <v>6000000000</v>
      </c>
      <c r="E1281" s="28">
        <v>2346600000</v>
      </c>
      <c r="F1281" s="58">
        <f>E1281-D1281</f>
        <v>-3653400000</v>
      </c>
      <c r="G1281" s="28">
        <v>2346600000</v>
      </c>
      <c r="H1281" s="58">
        <v>2288613631</v>
      </c>
      <c r="I1281" s="58">
        <f>G1281-H1281</f>
        <v>57986369</v>
      </c>
      <c r="J1281" s="39">
        <f>$B$1281+K1281+1</f>
        <v>39177</v>
      </c>
      <c r="K1281">
        <v>91</v>
      </c>
      <c r="O1281" s="47">
        <f>H1281/G1281*100</f>
        <v>97.52891975624307</v>
      </c>
      <c r="P1281" s="47">
        <f>(100-O1281)/100*(365/91)*100</f>
        <v>9.9114757029810931</v>
      </c>
      <c r="Q1281" s="47">
        <f>(((1+(100-O1281)/O1281)^(365/K1281))*100)-100</f>
        <v>10.556875724964243</v>
      </c>
    </row>
    <row r="1282" spans="1:17">
      <c r="B1282" s="39"/>
      <c r="D1282" s="28">
        <v>14000000000</v>
      </c>
      <c r="E1282" s="28">
        <v>16408600000</v>
      </c>
      <c r="F1282" s="58">
        <f>E1282-D1282</f>
        <v>2408600000</v>
      </c>
      <c r="G1282" s="28">
        <v>14000000000</v>
      </c>
      <c r="H1282" s="58">
        <v>13218883676</v>
      </c>
      <c r="I1282" s="58">
        <f>G1282-H1282</f>
        <v>781116324</v>
      </c>
      <c r="J1282" s="39">
        <f>$B$1281+K1282+1</f>
        <v>39268</v>
      </c>
      <c r="K1282">
        <v>182</v>
      </c>
      <c r="O1282" s="47">
        <f>H1282/G1282*100</f>
        <v>94.420597685714284</v>
      </c>
      <c r="P1282" s="47">
        <f>(100-O1282)/100*(365/182)*100</f>
        <v>11.189460685243329</v>
      </c>
      <c r="Q1282" s="47">
        <f>(((1+(100-O1282)/O1282)^(365/K1282))*100)-100</f>
        <v>12.202751094533525</v>
      </c>
    </row>
    <row r="1283" spans="1:17">
      <c r="B1283" s="39"/>
      <c r="D1283" s="28">
        <v>30000000000</v>
      </c>
      <c r="E1283" s="28">
        <v>50035800000</v>
      </c>
      <c r="F1283" s="58">
        <f>E1283-D1283</f>
        <v>20035800000</v>
      </c>
      <c r="G1283" s="28">
        <v>30000000000</v>
      </c>
      <c r="H1283" s="58">
        <v>26682893989</v>
      </c>
      <c r="I1283" s="58">
        <f>G1283-H1283</f>
        <v>3317106011</v>
      </c>
      <c r="J1283" s="39">
        <f>$B$1281+K1283+1</f>
        <v>39450</v>
      </c>
      <c r="K1283">
        <v>364</v>
      </c>
      <c r="O1283" s="47">
        <f>H1283/G1283*100</f>
        <v>88.942979963333329</v>
      </c>
      <c r="P1283" s="47">
        <f>(100-O1283)/100*(365/364)*100</f>
        <v>11.087396465338832</v>
      </c>
      <c r="Q1283" s="47">
        <f>(((1+(100-O1283)/O1283)^(365/K1283))*100)-100</f>
        <v>12.467781126332582</v>
      </c>
    </row>
    <row r="1284" spans="1:17">
      <c r="B1284" s="39"/>
    </row>
    <row r="1285" spans="1:17">
      <c r="A1285">
        <v>658</v>
      </c>
      <c r="B1285" s="39">
        <v>39099</v>
      </c>
      <c r="D1285" s="28">
        <v>4000000000</v>
      </c>
      <c r="E1285" s="28">
        <v>4564600000</v>
      </c>
      <c r="F1285" s="58">
        <f>E1285-D1285</f>
        <v>564600000</v>
      </c>
      <c r="G1285" s="28">
        <v>4000000000</v>
      </c>
      <c r="H1285" s="58">
        <v>3898427946</v>
      </c>
      <c r="I1285" s="58">
        <f>G1285-H1285</f>
        <v>101572054</v>
      </c>
      <c r="J1285" s="39">
        <f>$B$1285+K1285+1</f>
        <v>39191</v>
      </c>
      <c r="K1285">
        <v>91</v>
      </c>
      <c r="O1285" s="47">
        <f>H1285/G1285*100</f>
        <v>97.460698649999998</v>
      </c>
      <c r="P1285" s="47">
        <f>(100-O1285)/100*(365/91)*100</f>
        <v>10.18510981043957</v>
      </c>
      <c r="Q1285" s="47">
        <f>(((1+(100-O1285)/O1285)^(365/K1285))*100)-100</f>
        <v>10.867606387069827</v>
      </c>
    </row>
    <row r="1286" spans="1:17">
      <c r="B1286" s="39"/>
      <c r="D1286" s="28">
        <v>9000000000</v>
      </c>
      <c r="E1286" s="28">
        <v>6931800000</v>
      </c>
      <c r="F1286" s="58">
        <f>E1286-D1286</f>
        <v>-2068200000</v>
      </c>
      <c r="G1286" s="28">
        <v>6658800000</v>
      </c>
      <c r="H1286" s="58">
        <v>6260783077</v>
      </c>
      <c r="I1286" s="58">
        <f>G1286-H1286</f>
        <v>398016923</v>
      </c>
      <c r="J1286" s="39">
        <f>$B$1285+K1286+1</f>
        <v>39282</v>
      </c>
      <c r="K1286">
        <v>182</v>
      </c>
      <c r="O1286" s="47">
        <f>H1286/G1286*100</f>
        <v>94.022692932660533</v>
      </c>
      <c r="P1286" s="47">
        <f>(100-O1286)/100*(365/182)*100</f>
        <v>11.987456481202777</v>
      </c>
      <c r="Q1286" s="47">
        <f>(((1+(100-O1286)/O1286)^(365/K1286))*100)-100</f>
        <v>13.15707206385666</v>
      </c>
    </row>
    <row r="1287" spans="1:17">
      <c r="B1287" s="39"/>
      <c r="D1287" s="28">
        <v>22000000000</v>
      </c>
      <c r="E1287" s="28">
        <v>29797700000</v>
      </c>
      <c r="F1287" s="58">
        <f>E1287-D1287</f>
        <v>7797700000</v>
      </c>
      <c r="G1287" s="28">
        <v>22000000000</v>
      </c>
      <c r="H1287" s="58">
        <v>19572816679</v>
      </c>
      <c r="I1287" s="58">
        <f>G1287-H1287</f>
        <v>2427183321</v>
      </c>
      <c r="J1287" s="39">
        <f>$B$1285+K1287+1</f>
        <v>39464</v>
      </c>
      <c r="K1287">
        <v>364</v>
      </c>
      <c r="O1287" s="47">
        <f>H1287/G1287*100</f>
        <v>88.967348540909086</v>
      </c>
      <c r="P1287" s="47">
        <f>(100-O1287)/100*(365/364)*100</f>
        <v>11.062960941121384</v>
      </c>
      <c r="Q1287" s="47">
        <f>(((1+(100-O1287)/O1287)^(365/K1287))*100)-100</f>
        <v>12.436891050362249</v>
      </c>
    </row>
    <row r="1288" spans="1:17">
      <c r="B1288" s="39"/>
    </row>
    <row r="1289" spans="1:17">
      <c r="A1289">
        <v>659</v>
      </c>
      <c r="B1289" s="39">
        <v>39113</v>
      </c>
      <c r="D1289" s="28">
        <v>6000000000</v>
      </c>
      <c r="E1289" s="28">
        <v>7023500000</v>
      </c>
      <c r="F1289" s="58">
        <f>E1289-D1289</f>
        <v>1023500000</v>
      </c>
      <c r="G1289" s="28">
        <v>6000000000</v>
      </c>
      <c r="H1289" s="58">
        <v>5849510331</v>
      </c>
      <c r="I1289" s="58">
        <f>G1289-H1289</f>
        <v>150489669</v>
      </c>
      <c r="J1289" s="39">
        <f>$B$1289+K1289+1</f>
        <v>39205</v>
      </c>
      <c r="K1289">
        <v>91</v>
      </c>
      <c r="O1289" s="47">
        <f>H1289/G1289*100</f>
        <v>97.491838850000008</v>
      </c>
      <c r="P1289" s="47">
        <f>(100-O1289)/100*(365/91)*100</f>
        <v>10.06020681043953</v>
      </c>
      <c r="Q1289" s="47">
        <f>(((1+(100-O1289)/O1289)^(365/K1289))*100)-100</f>
        <v>10.725635128586333</v>
      </c>
    </row>
    <row r="1290" spans="1:17">
      <c r="B1290" s="39"/>
      <c r="D1290" s="28">
        <v>10000000000</v>
      </c>
      <c r="E1290" s="28">
        <v>21494600000</v>
      </c>
      <c r="F1290" s="58">
        <f>E1290-D1290</f>
        <v>11494600000</v>
      </c>
      <c r="G1290" s="28">
        <v>10000000000</v>
      </c>
      <c r="H1290" s="58">
        <v>9420721110</v>
      </c>
      <c r="I1290" s="58">
        <f>G1290-H1290</f>
        <v>579278890</v>
      </c>
      <c r="J1290" s="39">
        <f>$B$1289+K1290+1</f>
        <v>39296</v>
      </c>
      <c r="K1290">
        <v>182</v>
      </c>
      <c r="O1290" s="47">
        <f>H1290/G1290*100</f>
        <v>94.207211099999995</v>
      </c>
      <c r="P1290" s="47">
        <f>(100-O1290)/100*(365/182)*100</f>
        <v>11.61740631043957</v>
      </c>
      <c r="Q1290" s="47">
        <f>(((1+(100-O1290)/O1290)^(365/K1290))*100)-100</f>
        <v>12.713023669858998</v>
      </c>
    </row>
    <row r="1291" spans="1:17">
      <c r="B1291" s="39"/>
      <c r="D1291" s="28">
        <v>34000000000</v>
      </c>
      <c r="E1291" s="28">
        <v>70419300000</v>
      </c>
      <c r="F1291" s="58">
        <f>E1291-D1291</f>
        <v>36419300000</v>
      </c>
      <c r="G1291" s="28">
        <v>34000000000</v>
      </c>
      <c r="H1291" s="58">
        <v>30249245328</v>
      </c>
      <c r="I1291" s="58">
        <f>G1291-H1291</f>
        <v>3750754672</v>
      </c>
      <c r="J1291" s="39">
        <f>$B$1289+K1291+1</f>
        <v>39478</v>
      </c>
      <c r="K1291">
        <v>364</v>
      </c>
      <c r="O1291" s="47">
        <f>H1291/G1291*100</f>
        <v>88.968368611764703</v>
      </c>
      <c r="P1291" s="47">
        <f>(100-O1291)/100*(365/364)*100</f>
        <v>11.061938067873307</v>
      </c>
      <c r="Q1291" s="47">
        <f>(((1+(100-O1291)/O1291)^(365/K1291))*100)-100</f>
        <v>12.435598358499561</v>
      </c>
    </row>
    <row r="1292" spans="1:17">
      <c r="B1292" s="39"/>
    </row>
    <row r="1293" spans="1:17">
      <c r="G1293" s="150"/>
      <c r="I1293" s="56" t="s">
        <v>47</v>
      </c>
      <c r="O1293" s="141">
        <f>AVERAGE(O1281,O1285,O1289)</f>
        <v>97.493819085414358</v>
      </c>
      <c r="P1293" s="141">
        <f t="shared" ref="O1293:Q1295" si="126">AVERAGE(P1281,P1285,P1289)</f>
        <v>10.052264107953398</v>
      </c>
      <c r="Q1293" s="141">
        <f t="shared" si="126"/>
        <v>10.716705746873467</v>
      </c>
    </row>
    <row r="1294" spans="1:17">
      <c r="I1294" s="56" t="s">
        <v>48</v>
      </c>
      <c r="O1294" s="141">
        <f t="shared" si="126"/>
        <v>94.216833906124933</v>
      </c>
      <c r="P1294" s="141">
        <f t="shared" si="126"/>
        <v>11.59810782562856</v>
      </c>
      <c r="Q1294" s="141">
        <f t="shared" si="126"/>
        <v>12.690948942749728</v>
      </c>
    </row>
    <row r="1295" spans="1:17">
      <c r="I1295" s="56" t="s">
        <v>50</v>
      </c>
      <c r="O1295" s="141">
        <f t="shared" si="126"/>
        <v>88.959565705335706</v>
      </c>
      <c r="P1295" s="141">
        <f t="shared" si="126"/>
        <v>11.070765158111174</v>
      </c>
      <c r="Q1295" s="141">
        <f t="shared" si="126"/>
        <v>12.446756845064797</v>
      </c>
    </row>
    <row r="1296" spans="1:17">
      <c r="I1296" s="56"/>
      <c r="O1296" s="141"/>
      <c r="P1296" s="141"/>
      <c r="Q1296" s="141"/>
    </row>
    <row r="1297" spans="1:17">
      <c r="A1297">
        <v>660</v>
      </c>
      <c r="B1297" s="39">
        <v>39119</v>
      </c>
      <c r="D1297" s="28">
        <v>31839400000</v>
      </c>
      <c r="E1297" s="28">
        <v>31839400000</v>
      </c>
      <c r="F1297" s="58">
        <f>E1297-D1297</f>
        <v>0</v>
      </c>
      <c r="G1297" s="58">
        <v>31839400000</v>
      </c>
      <c r="H1297" s="58">
        <v>31040867848</v>
      </c>
      <c r="I1297" s="58">
        <f>G1297-H1297</f>
        <v>798532152</v>
      </c>
      <c r="J1297" s="39">
        <f>$B$1297+K1297+1</f>
        <v>39211</v>
      </c>
      <c r="K1297">
        <v>91</v>
      </c>
      <c r="O1297" s="47">
        <f>H1297/G1297*100</f>
        <v>97.492000000000004</v>
      </c>
      <c r="P1297" s="47">
        <f>(100-O1297)/100*(365/91)*100</f>
        <v>10.059560439560421</v>
      </c>
      <c r="Q1297" s="47">
        <f>(((1+(100-O1297)/O1297)^(365/K1297))*100)-100</f>
        <v>10.724901020679937</v>
      </c>
    </row>
    <row r="1298" spans="1:17">
      <c r="B1298" s="39"/>
    </row>
    <row r="1299" spans="1:17">
      <c r="A1299">
        <v>661</v>
      </c>
      <c r="B1299" s="39">
        <v>39127</v>
      </c>
      <c r="D1299" s="28">
        <v>5000000000</v>
      </c>
      <c r="E1299" s="28">
        <v>6941700000</v>
      </c>
      <c r="F1299" s="58">
        <f>E1299-D1299</f>
        <v>1941700000</v>
      </c>
      <c r="G1299" s="58">
        <v>5000000000</v>
      </c>
      <c r="H1299" s="58">
        <v>4878635708</v>
      </c>
      <c r="I1299" s="58">
        <f>G1299-H1299</f>
        <v>121364292</v>
      </c>
      <c r="J1299" s="39">
        <f>$B$1299+K1299+1</f>
        <v>39219</v>
      </c>
      <c r="K1299">
        <v>91</v>
      </c>
      <c r="O1299" s="47">
        <f>H1299/G1299*100</f>
        <v>97.57271415999999</v>
      </c>
      <c r="P1299" s="47">
        <f>(100-O1299)/100*(365/91)*100</f>
        <v>9.7358168307692736</v>
      </c>
      <c r="Q1299" s="47">
        <f>(((1+(100-O1299)/O1299)^(365/K1299))*100)-100</f>
        <v>10.357976089365039</v>
      </c>
    </row>
    <row r="1300" spans="1:17">
      <c r="B1300" s="39"/>
      <c r="D1300" s="28">
        <v>10000000000</v>
      </c>
      <c r="E1300" s="28">
        <v>23124100000</v>
      </c>
      <c r="F1300" s="58">
        <f>E1300-D1300</f>
        <v>13124100000</v>
      </c>
      <c r="G1300" s="58">
        <v>10000000000</v>
      </c>
      <c r="H1300" s="58">
        <v>9442627014</v>
      </c>
      <c r="I1300" s="58">
        <f>G1300-H1300</f>
        <v>557372986</v>
      </c>
      <c r="J1300" s="39">
        <f>$B$1299+K1300+1</f>
        <v>39310</v>
      </c>
      <c r="K1300">
        <v>182</v>
      </c>
      <c r="O1300" s="47">
        <f>H1300/G1300*100</f>
        <v>94.42627014</v>
      </c>
      <c r="P1300" s="47">
        <f>(100-O1300)/100*(365/182)*100</f>
        <v>11.17808460934066</v>
      </c>
      <c r="Q1300" s="47">
        <f>(((1+(100-O1300)/O1300)^(365/K1300))*100)-100</f>
        <v>12.18923379197463</v>
      </c>
    </row>
    <row r="1301" spans="1:17">
      <c r="B1301" s="39"/>
      <c r="D1301" s="28">
        <v>30000000000</v>
      </c>
      <c r="E1301" s="28">
        <v>15253000000</v>
      </c>
      <c r="F1301" s="58">
        <f>E1301-D1301</f>
        <v>-14747000000</v>
      </c>
      <c r="G1301" s="58">
        <v>15253000000</v>
      </c>
      <c r="H1301" s="58">
        <v>13582569445</v>
      </c>
      <c r="I1301" s="58">
        <f>G1301-H1301</f>
        <v>1670430555</v>
      </c>
      <c r="J1301" s="39">
        <f>$B$1299+K1301+1</f>
        <v>39492</v>
      </c>
      <c r="K1301">
        <v>364</v>
      </c>
      <c r="O1301" s="47">
        <f>H1301/G1301*100</f>
        <v>89.048511407591945</v>
      </c>
      <c r="P1301" s="47">
        <f>(100-O1301)/100*(365/364)*100</f>
        <v>10.981575099530055</v>
      </c>
      <c r="Q1301" s="47">
        <f>(((1+(100-O1301)/O1301)^(365/K1301))*100)-100</f>
        <v>12.334129539818235</v>
      </c>
    </row>
    <row r="1302" spans="1:17">
      <c r="B1302" s="39"/>
    </row>
    <row r="1303" spans="1:17">
      <c r="A1303">
        <v>662</v>
      </c>
      <c r="B1303" s="39">
        <v>39141</v>
      </c>
      <c r="D1303" s="28">
        <v>6000000000</v>
      </c>
      <c r="E1303" s="28">
        <v>9070000000</v>
      </c>
      <c r="F1303" s="58">
        <f>E1303-D1303</f>
        <v>3070000000</v>
      </c>
      <c r="G1303" s="28">
        <v>6000000000</v>
      </c>
      <c r="H1303" s="58">
        <v>5860215154</v>
      </c>
      <c r="I1303" s="58">
        <f>G1303-H1303</f>
        <v>139784846</v>
      </c>
      <c r="J1303" s="39">
        <f>$B$1303+K1303+1</f>
        <v>39233</v>
      </c>
      <c r="K1303">
        <v>91</v>
      </c>
      <c r="O1303" s="47">
        <f>H1303/G1303*100</f>
        <v>97.670252566666676</v>
      </c>
      <c r="P1303" s="47">
        <f>(100-O1303)/100*(365/91)*100</f>
        <v>9.3445913534798173</v>
      </c>
      <c r="Q1303" s="47">
        <f>(((1+(100-O1303)/O1303)^(365/K1303))*100)-100</f>
        <v>9.9165931460525769</v>
      </c>
    </row>
    <row r="1304" spans="1:17">
      <c r="B1304" s="39"/>
      <c r="D1304" s="28">
        <v>20000000000</v>
      </c>
      <c r="E1304" s="28">
        <v>26095700000</v>
      </c>
      <c r="F1304" s="58">
        <f>E1304-D1304</f>
        <v>6095700000</v>
      </c>
      <c r="G1304" s="28">
        <v>20000000000</v>
      </c>
      <c r="H1304" s="58">
        <v>18903021941</v>
      </c>
      <c r="I1304" s="58">
        <f>G1304-H1304</f>
        <v>1096978059</v>
      </c>
      <c r="J1304" s="39">
        <f>$B$1303+K1304+1</f>
        <v>39324</v>
      </c>
      <c r="K1304">
        <v>182</v>
      </c>
      <c r="O1304" s="47">
        <f>H1304/G1304*100</f>
        <v>94.515109705</v>
      </c>
      <c r="P1304" s="47">
        <f>(100-O1304)/100*(365/182)*100</f>
        <v>10.999917349862635</v>
      </c>
      <c r="Q1304" s="47">
        <f>(((1+(100-O1304)/O1304)^(365/K1304))*100)-100</f>
        <v>11.9778495729838</v>
      </c>
    </row>
    <row r="1305" spans="1:17">
      <c r="B1305" s="39"/>
      <c r="D1305" s="28">
        <v>29000000000</v>
      </c>
      <c r="E1305" s="28">
        <v>44305000000</v>
      </c>
      <c r="F1305" s="58">
        <f>E1305-D1305</f>
        <v>15305000000</v>
      </c>
      <c r="G1305" s="28">
        <v>29000000000</v>
      </c>
      <c r="H1305" s="58">
        <v>25816650899</v>
      </c>
      <c r="I1305" s="58">
        <f>G1305-H1305</f>
        <v>3183349101</v>
      </c>
      <c r="J1305" s="39">
        <f>$B$1303+K1305+1</f>
        <v>39506</v>
      </c>
      <c r="K1305">
        <v>364</v>
      </c>
      <c r="O1305" s="47">
        <f>H1305/G1305*100</f>
        <v>89.022934134482753</v>
      </c>
      <c r="P1305" s="47">
        <f>(100-O1305)/100*(365/364)*100</f>
        <v>11.007222639873063</v>
      </c>
      <c r="Q1305" s="47">
        <f>(((1+(100-O1305)/O1305)^(365/K1305))*100)-100</f>
        <v>12.366493056975017</v>
      </c>
    </row>
    <row r="1306" spans="1:17">
      <c r="B1306" s="39"/>
    </row>
    <row r="1307" spans="1:17">
      <c r="B1307" s="39"/>
      <c r="I1307" s="56" t="s">
        <v>47</v>
      </c>
      <c r="O1307" s="33">
        <f t="shared" ref="O1307:Q1309" si="127">AVERAGE(O1299,O1303)</f>
        <v>97.62148336333334</v>
      </c>
      <c r="P1307" s="33">
        <f t="shared" si="127"/>
        <v>9.5402040921245455</v>
      </c>
      <c r="Q1307" s="33">
        <f t="shared" si="127"/>
        <v>10.137284617708808</v>
      </c>
    </row>
    <row r="1308" spans="1:17">
      <c r="B1308" s="39"/>
      <c r="I1308" s="56" t="s">
        <v>48</v>
      </c>
      <c r="O1308" s="33">
        <f t="shared" si="127"/>
        <v>94.4706899225</v>
      </c>
      <c r="P1308" s="33">
        <f t="shared" si="127"/>
        <v>11.089000979601646</v>
      </c>
      <c r="Q1308" s="33">
        <f t="shared" si="127"/>
        <v>12.083541682479215</v>
      </c>
    </row>
    <row r="1309" spans="1:17">
      <c r="B1309" s="39"/>
      <c r="I1309" s="56" t="s">
        <v>50</v>
      </c>
      <c r="O1309" s="33">
        <f t="shared" si="127"/>
        <v>89.035722771037342</v>
      </c>
      <c r="P1309" s="33">
        <f t="shared" si="127"/>
        <v>10.994398869701559</v>
      </c>
      <c r="Q1309" s="33">
        <f t="shared" si="127"/>
        <v>12.350311298396626</v>
      </c>
    </row>
    <row r="1310" spans="1:17">
      <c r="B1310" s="39"/>
    </row>
    <row r="1311" spans="1:17">
      <c r="A1311">
        <v>663</v>
      </c>
      <c r="B1311" s="39">
        <v>39155</v>
      </c>
      <c r="D1311" s="28">
        <v>6000000000</v>
      </c>
      <c r="E1311" s="28">
        <v>8336300000</v>
      </c>
      <c r="F1311" s="58">
        <f>E1311-D1311</f>
        <v>2336300000</v>
      </c>
      <c r="G1311" s="28">
        <v>6000000000</v>
      </c>
      <c r="H1311" s="58">
        <v>5861353822</v>
      </c>
      <c r="I1311" s="58">
        <f>G1311-H1311</f>
        <v>138646178</v>
      </c>
      <c r="J1311" s="39">
        <f>$B$1311+K1311+1</f>
        <v>39247</v>
      </c>
      <c r="K1311">
        <v>91</v>
      </c>
      <c r="O1311" s="47">
        <f>H1311/G1311*100</f>
        <v>97.689230366666663</v>
      </c>
      <c r="P1311" s="47">
        <f>(100-O1311)/100*(365/91)*100</f>
        <v>9.2684716062271182</v>
      </c>
      <c r="Q1311" s="47">
        <f>(((1+(100-O1311)/O1311)^(365/K1311))*100)-100</f>
        <v>9.8309708461496541</v>
      </c>
    </row>
    <row r="1312" spans="1:17">
      <c r="B1312" s="39"/>
      <c r="D1312" s="28">
        <v>20000000000</v>
      </c>
      <c r="E1312" s="28">
        <v>29394600000</v>
      </c>
      <c r="F1312" s="58">
        <f>E1312-D1312</f>
        <v>9394600000</v>
      </c>
      <c r="G1312" s="28">
        <v>20000000000</v>
      </c>
      <c r="H1312" s="58">
        <v>18906516029</v>
      </c>
      <c r="I1312" s="58">
        <f>G1312-H1312</f>
        <v>1093483971</v>
      </c>
      <c r="J1312" s="39">
        <f>$B$1311+K1312+1</f>
        <v>39338</v>
      </c>
      <c r="K1312">
        <v>182</v>
      </c>
      <c r="O1312" s="47">
        <f>H1312/G1312*100</f>
        <v>94.532580144999997</v>
      </c>
      <c r="P1312" s="47">
        <f>(100-O1312)/100*(365/182)*100</f>
        <v>10.96488047843407</v>
      </c>
      <c r="Q1312" s="47">
        <f>(((1+(100-O1312)/O1312)^(365/K1312))*100)-100</f>
        <v>11.93635076923141</v>
      </c>
    </row>
    <row r="1313" spans="1:17">
      <c r="B1313" s="39"/>
      <c r="D1313" s="28">
        <v>29000000000</v>
      </c>
      <c r="E1313" s="28">
        <v>40794800000</v>
      </c>
      <c r="F1313" s="58">
        <f>E1313-D1313</f>
        <v>11794800000</v>
      </c>
      <c r="G1313" s="28">
        <v>29000000000</v>
      </c>
      <c r="H1313" s="58">
        <v>25840725227</v>
      </c>
      <c r="I1313" s="58">
        <f>G1313-H1313</f>
        <v>3159274773</v>
      </c>
      <c r="J1313" s="39">
        <f>$B$1311+K1313+1</f>
        <v>39520</v>
      </c>
      <c r="K1313">
        <v>364</v>
      </c>
      <c r="O1313" s="47">
        <f>H1313/G1313*100</f>
        <v>89.105949058620695</v>
      </c>
      <c r="P1313" s="47">
        <f>(100-O1313)/100*(365/364)*100</f>
        <v>10.923979652756719</v>
      </c>
      <c r="Q1313" s="47">
        <f>(((1+(100-O1313)/O1313)^(365/K1313))*100)-100</f>
        <v>12.261520149343966</v>
      </c>
    </row>
    <row r="1314" spans="1:17">
      <c r="B1314" s="39"/>
      <c r="G1314" s="28"/>
      <c r="J1314" s="39"/>
      <c r="O1314" s="47"/>
      <c r="P1314" s="47"/>
      <c r="Q1314" s="47"/>
    </row>
    <row r="1315" spans="1:17">
      <c r="A1315">
        <v>664</v>
      </c>
      <c r="B1315" s="39">
        <v>39160</v>
      </c>
      <c r="G1315" s="28"/>
      <c r="J1315" s="39"/>
      <c r="O1315" s="47"/>
      <c r="P1315" s="47"/>
      <c r="Q1315" s="47"/>
    </row>
    <row r="1316" spans="1:17">
      <c r="B1316" s="39"/>
    </row>
    <row r="1317" spans="1:17">
      <c r="A1317">
        <v>665</v>
      </c>
      <c r="B1317" s="39">
        <v>39161</v>
      </c>
      <c r="D1317" s="28">
        <v>7000000000</v>
      </c>
      <c r="E1317" s="28">
        <v>7000000000</v>
      </c>
      <c r="F1317" s="58">
        <f>E1317-D1317</f>
        <v>0</v>
      </c>
      <c r="G1317" s="28">
        <v>7000000000</v>
      </c>
      <c r="H1317" s="58">
        <v>6838230000</v>
      </c>
      <c r="I1317" s="58">
        <f>G1317-H1317</f>
        <v>161770000</v>
      </c>
      <c r="J1317" s="39">
        <f>$B$1317+K1317+1</f>
        <v>39253</v>
      </c>
      <c r="K1317">
        <v>91</v>
      </c>
      <c r="O1317" s="47">
        <f>H1317/G1317*100</f>
        <v>97.689000000000007</v>
      </c>
      <c r="P1317" s="47">
        <f>(100-O1317)/100*(365/91)*100</f>
        <v>9.2693956043955765</v>
      </c>
      <c r="Q1317" s="47">
        <f>(((1+(100-O1317)/O1317)^(365/K1317))*100)-100</f>
        <v>9.8320096936779038</v>
      </c>
    </row>
    <row r="1318" spans="1:17">
      <c r="B1318" s="39"/>
      <c r="D1318" s="28">
        <v>9000000000</v>
      </c>
      <c r="E1318" s="28">
        <v>9000000000</v>
      </c>
      <c r="F1318" s="58">
        <f>E1318-D1318</f>
        <v>0</v>
      </c>
      <c r="G1318" s="28">
        <v>9000000000</v>
      </c>
      <c r="H1318" s="58">
        <v>8507970000</v>
      </c>
      <c r="I1318" s="58">
        <f>G1318-H1318</f>
        <v>492030000</v>
      </c>
      <c r="J1318" s="39">
        <f>$B$1317+K1318+1</f>
        <v>39344</v>
      </c>
      <c r="K1318">
        <v>182</v>
      </c>
      <c r="O1318" s="47">
        <f>H1318/G1318*100</f>
        <v>94.533000000000001</v>
      </c>
      <c r="P1318" s="47">
        <f>(100-O1318)/100*(365/182)*100</f>
        <v>10.964038461538459</v>
      </c>
      <c r="Q1318" s="47">
        <f>(((1+(100-O1318)/O1318)^(365/K1318))*100)-100</f>
        <v>11.935353740806121</v>
      </c>
    </row>
    <row r="1319" spans="1:17">
      <c r="B1319" s="39"/>
      <c r="D1319" s="28">
        <v>18000000000</v>
      </c>
      <c r="E1319" s="28">
        <v>18000000000</v>
      </c>
      <c r="F1319" s="58">
        <f>E1319-D1319</f>
        <v>0</v>
      </c>
      <c r="G1319" s="28">
        <v>18000000000</v>
      </c>
      <c r="H1319" s="58">
        <v>16039080000</v>
      </c>
      <c r="I1319" s="58">
        <f>G1319-H1319</f>
        <v>1960920000</v>
      </c>
      <c r="J1319" s="39">
        <f>$B$1317+K1319+1</f>
        <v>39526</v>
      </c>
      <c r="K1319">
        <v>364</v>
      </c>
      <c r="O1319" s="47">
        <f>H1319/G1319*100</f>
        <v>89.105999999999995</v>
      </c>
      <c r="P1319" s="47">
        <f>(100-O1319)/100*(365/364)*100</f>
        <v>10.923928571428576</v>
      </c>
      <c r="Q1319" s="47">
        <f>(((1+(100-O1319)/O1319)^(365/K1319))*100)-100</f>
        <v>12.261455793772555</v>
      </c>
    </row>
    <row r="1320" spans="1:17">
      <c r="B1320" s="39"/>
    </row>
    <row r="1321" spans="1:17">
      <c r="A1321">
        <v>666</v>
      </c>
      <c r="B1321" s="39">
        <v>39169</v>
      </c>
      <c r="D1321" s="28">
        <v>6000000000</v>
      </c>
      <c r="E1321" s="28">
        <v>10141400000</v>
      </c>
      <c r="F1321" s="58">
        <f>E1321-D1321</f>
        <v>4141400000</v>
      </c>
      <c r="G1321" s="28">
        <v>6000000000</v>
      </c>
      <c r="H1321" s="58">
        <v>5861181290</v>
      </c>
      <c r="I1321" s="58">
        <f>G1321-H1321</f>
        <v>138818710</v>
      </c>
      <c r="J1321" s="39">
        <f>$B$1321+K1321+1</f>
        <v>39261</v>
      </c>
      <c r="K1321">
        <v>91</v>
      </c>
      <c r="O1321" s="47">
        <f>H1321/G1321*100</f>
        <v>97.68635483333334</v>
      </c>
      <c r="P1321" s="47">
        <f>(100-O1321)/100*(365/91)*100</f>
        <v>9.280005338827813</v>
      </c>
      <c r="Q1321" s="47">
        <f>(((1+(100-O1321)/O1321)^(365/K1321))*100)-100</f>
        <v>9.843939056402462</v>
      </c>
    </row>
    <row r="1322" spans="1:17">
      <c r="B1322" s="39"/>
      <c r="D1322" s="28">
        <v>20000000000</v>
      </c>
      <c r="E1322" s="28">
        <v>39195200000</v>
      </c>
      <c r="F1322" s="58">
        <f>E1322-D1322</f>
        <v>19195200000</v>
      </c>
      <c r="G1322" s="28">
        <v>20000000000</v>
      </c>
      <c r="H1322" s="58">
        <v>18920308948</v>
      </c>
      <c r="I1322" s="58">
        <f>G1322-H1322</f>
        <v>1079691052</v>
      </c>
      <c r="J1322" s="39">
        <f>$B$1321+K1322+1</f>
        <v>39352</v>
      </c>
      <c r="K1322">
        <v>182</v>
      </c>
      <c r="O1322" s="47">
        <f>H1322/G1322*100</f>
        <v>94.601544739999994</v>
      </c>
      <c r="P1322" s="47">
        <f>(100-O1322)/100*(365/182)*100</f>
        <v>10.826572362087923</v>
      </c>
      <c r="Q1322" s="47">
        <f>(((1+(100-O1322)/O1322)^(365/K1322))*100)-100</f>
        <v>11.772759024696128</v>
      </c>
    </row>
    <row r="1323" spans="1:17">
      <c r="B1323" s="39"/>
      <c r="D1323" s="28">
        <v>29000000000</v>
      </c>
      <c r="E1323" s="28">
        <v>71359700000</v>
      </c>
      <c r="F1323" s="58">
        <f>E1323-D1323</f>
        <v>42359700000</v>
      </c>
      <c r="G1323" s="28">
        <v>29000000000</v>
      </c>
      <c r="H1323" s="58">
        <v>25884587985</v>
      </c>
      <c r="I1323" s="58">
        <f>G1323-H1323</f>
        <v>3115412015</v>
      </c>
      <c r="J1323" s="39">
        <f>$B$1321+K1323+1</f>
        <v>39534</v>
      </c>
      <c r="K1323">
        <v>364</v>
      </c>
      <c r="O1323" s="47">
        <f>H1323/G1323*100</f>
        <v>89.257199948275868</v>
      </c>
      <c r="P1323" s="47">
        <f>(100-O1323)/100*(365/364)*100</f>
        <v>10.772313238679418</v>
      </c>
      <c r="Q1323" s="47">
        <f>(((1+(100-O1323)/O1323)^(365/K1323))*100)-100</f>
        <v>12.07076508918459</v>
      </c>
    </row>
    <row r="1324" spans="1:17">
      <c r="B1324" s="39"/>
    </row>
    <row r="1325" spans="1:17">
      <c r="B1325" s="39"/>
      <c r="I1325" s="56" t="s">
        <v>47</v>
      </c>
      <c r="O1325" s="141">
        <f t="shared" ref="O1325:Q1327" si="128">AVERAGE(O1311,O1317,O1321)</f>
        <v>97.688195066666665</v>
      </c>
      <c r="P1325" s="141">
        <f t="shared" si="128"/>
        <v>9.2726241831501692</v>
      </c>
      <c r="Q1325" s="141">
        <f t="shared" si="128"/>
        <v>9.8356398654100072</v>
      </c>
    </row>
    <row r="1326" spans="1:17">
      <c r="B1326" s="39"/>
      <c r="I1326" s="56" t="s">
        <v>48</v>
      </c>
      <c r="O1326" s="141">
        <f t="shared" si="128"/>
        <v>94.555708295000002</v>
      </c>
      <c r="P1326" s="141">
        <f t="shared" si="128"/>
        <v>10.918497100686816</v>
      </c>
      <c r="Q1326" s="141">
        <f t="shared" si="128"/>
        <v>11.88148784491122</v>
      </c>
    </row>
    <row r="1327" spans="1:17">
      <c r="B1327" s="39"/>
      <c r="I1327" s="56" t="s">
        <v>50</v>
      </c>
      <c r="O1327" s="141">
        <f t="shared" si="128"/>
        <v>89.156383002298853</v>
      </c>
      <c r="P1327" s="141">
        <f t="shared" si="128"/>
        <v>10.873407154288238</v>
      </c>
      <c r="Q1327" s="141">
        <f t="shared" si="128"/>
        <v>12.197913677433704</v>
      </c>
    </row>
    <row r="1328" spans="1:17">
      <c r="B1328" s="39"/>
    </row>
    <row r="1329" spans="1:17">
      <c r="A1329">
        <v>667</v>
      </c>
      <c r="B1329" s="39">
        <v>39183</v>
      </c>
      <c r="D1329" s="28">
        <v>6000000000</v>
      </c>
      <c r="E1329" s="28">
        <v>11145400000</v>
      </c>
      <c r="F1329" s="58">
        <f>E1329-D1329</f>
        <v>5145400000</v>
      </c>
      <c r="G1329" s="28">
        <v>6000000000</v>
      </c>
      <c r="H1329" s="58">
        <v>5864492338</v>
      </c>
      <c r="I1329" s="58">
        <f>G1329-H1329</f>
        <v>135507662</v>
      </c>
      <c r="J1329" s="39">
        <f>$B$1329+K1329+1</f>
        <v>39275</v>
      </c>
      <c r="K1329">
        <v>91</v>
      </c>
      <c r="O1329" s="47">
        <f>H1329/G1329*100</f>
        <v>97.741538966666667</v>
      </c>
      <c r="P1329" s="47">
        <f>(100-O1329)/100*(365/91)*100</f>
        <v>9.0586623864468852</v>
      </c>
      <c r="Q1329" s="47">
        <f>(((1+(100-O1329)/O1329)^(365/K1329))*100)-100</f>
        <v>9.5954006778590895</v>
      </c>
    </row>
    <row r="1330" spans="1:17">
      <c r="B1330" s="39"/>
      <c r="D1330" s="28">
        <v>20000000000</v>
      </c>
      <c r="E1330" s="28">
        <v>24343000000</v>
      </c>
      <c r="F1330" s="58">
        <f>E1330-D1330</f>
        <v>4343000000</v>
      </c>
      <c r="G1330" s="28">
        <v>20000000000</v>
      </c>
      <c r="H1330" s="58">
        <v>18924378430</v>
      </c>
      <c r="I1330" s="58">
        <f>G1330-H1330</f>
        <v>1075621570</v>
      </c>
      <c r="J1330" s="39">
        <f>$B$1329+K1330+1</f>
        <v>39366</v>
      </c>
      <c r="K1330">
        <v>182</v>
      </c>
      <c r="O1330" s="47">
        <f>H1330/G1330*100</f>
        <v>94.621892149999994</v>
      </c>
      <c r="P1330" s="47">
        <f>(100-O1330)/100*(365/182)*100</f>
        <v>10.785765743131881</v>
      </c>
      <c r="Q1330" s="47">
        <f>(((1+(100-O1330)/O1330)^(365/K1330))*100)-100</f>
        <v>11.72456113745119</v>
      </c>
    </row>
    <row r="1331" spans="1:17">
      <c r="B1331" s="39"/>
      <c r="D1331" s="28">
        <v>29000000000</v>
      </c>
      <c r="E1331" s="28">
        <v>59196400000</v>
      </c>
      <c r="F1331" s="58">
        <f>E1331-D1331</f>
        <v>30196400000</v>
      </c>
      <c r="G1331" s="28">
        <v>29000000000</v>
      </c>
      <c r="H1331" s="58">
        <v>25919720100</v>
      </c>
      <c r="I1331" s="58">
        <f>G1331-H1331</f>
        <v>3080279900</v>
      </c>
      <c r="J1331" s="39">
        <f>$B$1329+K1331+1</f>
        <v>39548</v>
      </c>
      <c r="K1331">
        <v>364</v>
      </c>
      <c r="O1331" s="47">
        <f>H1331/G1331*100</f>
        <v>89.378345172413802</v>
      </c>
      <c r="P1331" s="47">
        <f>(100-O1331)/100*(365/364)*100</f>
        <v>10.650835197991654</v>
      </c>
      <c r="Q1331" s="47">
        <f>(((1+(100-O1331)/O1331)^(365/K1331))*100)-100</f>
        <v>11.918445066069808</v>
      </c>
    </row>
    <row r="1332" spans="1:17">
      <c r="B1332" s="39"/>
    </row>
    <row r="1333" spans="1:17">
      <c r="A1333">
        <v>668</v>
      </c>
      <c r="B1333" s="39">
        <v>39197</v>
      </c>
      <c r="D1333" s="28">
        <v>7000000000</v>
      </c>
      <c r="E1333" s="28">
        <v>10130700000</v>
      </c>
      <c r="F1333" s="58">
        <f>E1333-D1333</f>
        <v>3130700000</v>
      </c>
      <c r="G1333" s="28">
        <v>7000000000</v>
      </c>
      <c r="H1333" s="58">
        <v>6841449985</v>
      </c>
      <c r="I1333" s="58">
        <f>G1333-H1333</f>
        <v>158550015</v>
      </c>
      <c r="J1333" s="39">
        <f>$B$1333+K1333+1</f>
        <v>39289</v>
      </c>
      <c r="K1333">
        <v>91</v>
      </c>
      <c r="O1333" s="47">
        <f>H1333/G1333*100</f>
        <v>97.73499978571428</v>
      </c>
      <c r="P1333" s="47">
        <f>(100-O1333)/100*(365/91)*100</f>
        <v>9.0848909693877786</v>
      </c>
      <c r="Q1333" s="47">
        <f>(((1+(100-O1333)/O1333)^(365/K1333))*100)-100</f>
        <v>9.6248151314657093</v>
      </c>
    </row>
    <row r="1334" spans="1:17">
      <c r="B1334" s="39"/>
      <c r="D1334" s="28">
        <v>20000000000</v>
      </c>
      <c r="E1334" s="28">
        <v>17865100000</v>
      </c>
      <c r="F1334" s="58">
        <f>E1334-D1334</f>
        <v>-2134900000</v>
      </c>
      <c r="G1334" s="28">
        <v>17865100000</v>
      </c>
      <c r="H1334" s="58">
        <v>16885907378</v>
      </c>
      <c r="I1334" s="58">
        <f>G1334-H1334</f>
        <v>979192622</v>
      </c>
      <c r="J1334" s="39">
        <f>$B$1333+K1334+1</f>
        <v>39380</v>
      </c>
      <c r="K1334">
        <v>182</v>
      </c>
      <c r="O1334" s="47">
        <f>H1334/G1334*100</f>
        <v>94.518963666590167</v>
      </c>
      <c r="P1334" s="47">
        <f>(100-O1334)/100*(365/182)*100</f>
        <v>10.99218825106917</v>
      </c>
      <c r="Q1334" s="47">
        <f>(((1+(100-O1334)/O1334)^(365/K1334))*100)-100</f>
        <v>11.968692996497992</v>
      </c>
    </row>
    <row r="1335" spans="1:17">
      <c r="B1335" s="39"/>
      <c r="D1335" s="28">
        <v>33000000000</v>
      </c>
      <c r="E1335" s="28">
        <v>61625800000</v>
      </c>
      <c r="F1335" s="58">
        <f>E1335-D1335</f>
        <v>28625800000</v>
      </c>
      <c r="G1335" s="28">
        <v>33000000000</v>
      </c>
      <c r="H1335" s="58">
        <v>29513783724</v>
      </c>
      <c r="I1335" s="58">
        <f>G1335-H1335</f>
        <v>3486216276</v>
      </c>
      <c r="J1335" s="39">
        <f>$B$1333+K1335+1</f>
        <v>39562</v>
      </c>
      <c r="K1335">
        <v>364</v>
      </c>
      <c r="O1335" s="47">
        <f>H1335/G1335*100</f>
        <v>89.43570825454546</v>
      </c>
      <c r="P1335" s="47">
        <f>(100-O1335)/100*(365/364)*100</f>
        <v>10.593314524975019</v>
      </c>
      <c r="Q1335" s="47">
        <f>(((1+(100-O1335)/O1335)^(365/K1335))*100)-100</f>
        <v>11.8464646598554</v>
      </c>
    </row>
    <row r="1336" spans="1:17">
      <c r="B1336" s="39"/>
    </row>
    <row r="1337" spans="1:17">
      <c r="B1337" s="39"/>
      <c r="I1337" s="56" t="s">
        <v>47</v>
      </c>
      <c r="O1337" s="33">
        <f t="shared" ref="O1337:Q1339" si="129">AVERAGE(O1329,O1333)</f>
        <v>97.738269376190473</v>
      </c>
      <c r="P1337" s="33">
        <f t="shared" si="129"/>
        <v>9.071776677917331</v>
      </c>
      <c r="Q1337" s="33">
        <f t="shared" si="129"/>
        <v>9.6101079046623994</v>
      </c>
    </row>
    <row r="1338" spans="1:17">
      <c r="B1338" s="39"/>
      <c r="I1338" s="56" t="s">
        <v>48</v>
      </c>
      <c r="O1338" s="33">
        <f t="shared" si="129"/>
        <v>94.570427908295073</v>
      </c>
      <c r="P1338" s="33">
        <f t="shared" si="129"/>
        <v>10.888976997100524</v>
      </c>
      <c r="Q1338" s="33">
        <f t="shared" si="129"/>
        <v>11.846627066974591</v>
      </c>
    </row>
    <row r="1339" spans="1:17">
      <c r="B1339" s="39"/>
      <c r="I1339" s="56" t="s">
        <v>50</v>
      </c>
      <c r="O1339" s="33">
        <f t="shared" si="129"/>
        <v>89.407026713479638</v>
      </c>
      <c r="P1339" s="33">
        <f t="shared" si="129"/>
        <v>10.622074861483338</v>
      </c>
      <c r="Q1339" s="33">
        <f t="shared" si="129"/>
        <v>11.882454862962604</v>
      </c>
    </row>
    <row r="1340" spans="1:17">
      <c r="B1340" s="39"/>
    </row>
    <row r="1341" spans="1:17">
      <c r="A1341">
        <v>669</v>
      </c>
      <c r="B1341" s="39">
        <v>39210</v>
      </c>
      <c r="D1341" s="28">
        <v>22860900000</v>
      </c>
      <c r="E1341" s="28">
        <v>22860900000</v>
      </c>
      <c r="F1341" s="58">
        <f>E1341-D1341</f>
        <v>0</v>
      </c>
      <c r="G1341" s="28">
        <v>22860900000</v>
      </c>
      <c r="H1341" s="58">
        <v>22343100615</v>
      </c>
      <c r="I1341" s="58">
        <f>G1341-H1341</f>
        <v>517799385</v>
      </c>
      <c r="J1341" s="39">
        <f>$B$1341+K1341+1</f>
        <v>39302</v>
      </c>
      <c r="K1341">
        <v>91</v>
      </c>
      <c r="O1341" s="47">
        <v>97.734999999999999</v>
      </c>
      <c r="P1341" s="47">
        <v>9.0850000000000009</v>
      </c>
      <c r="Q1341" s="47">
        <v>9.625</v>
      </c>
    </row>
    <row r="1342" spans="1:17">
      <c r="B1342" s="39"/>
    </row>
    <row r="1343" spans="1:17">
      <c r="A1343">
        <v>670</v>
      </c>
      <c r="B1343" s="39"/>
    </row>
    <row r="1344" spans="1:17">
      <c r="B1344" s="39"/>
    </row>
    <row r="1345" spans="1:17">
      <c r="A1345">
        <v>671</v>
      </c>
      <c r="B1345" s="39">
        <v>39211</v>
      </c>
      <c r="D1345" s="28">
        <v>7000000000</v>
      </c>
      <c r="E1345" s="28">
        <v>9024100000</v>
      </c>
      <c r="F1345" s="58">
        <f>E1345-D1345</f>
        <v>2024100000</v>
      </c>
      <c r="G1345" s="28">
        <v>7000000000</v>
      </c>
      <c r="H1345" s="58">
        <v>6842593846</v>
      </c>
      <c r="I1345" s="58">
        <f>G1345-H1345</f>
        <v>157406154</v>
      </c>
      <c r="J1345" s="39">
        <f>$B$1345+K1345+1</f>
        <v>39303</v>
      </c>
      <c r="K1345">
        <v>91</v>
      </c>
      <c r="O1345" s="47">
        <f>H1345/G1345*100</f>
        <v>97.751340657142862</v>
      </c>
      <c r="P1345" s="47">
        <f>(100-O1345)/100*(365/91)*100</f>
        <v>9.0193479136577519</v>
      </c>
      <c r="Q1345" s="47">
        <f>(((1+(100-O1345)/O1345)^(365/K1345))*100)-100</f>
        <v>9.5513293129034622</v>
      </c>
    </row>
    <row r="1346" spans="1:17">
      <c r="B1346" s="39"/>
      <c r="D1346" s="28">
        <v>20000000000</v>
      </c>
      <c r="E1346" s="28">
        <v>29622100000</v>
      </c>
      <c r="F1346" s="58">
        <f>E1346-D1346</f>
        <v>9622100000</v>
      </c>
      <c r="G1346" s="28">
        <v>20000000000</v>
      </c>
      <c r="H1346" s="58">
        <v>18902888419</v>
      </c>
      <c r="I1346" s="58">
        <f>G1346-H1346</f>
        <v>1097111581</v>
      </c>
      <c r="J1346" s="39">
        <f>$B$1345+K1346+1</f>
        <v>39394</v>
      </c>
      <c r="K1346">
        <v>182</v>
      </c>
      <c r="O1346" s="47">
        <f>H1346/G1346*100</f>
        <v>94.514442094999993</v>
      </c>
      <c r="P1346" s="47">
        <f>(100-O1346)/100*(365/182)*100</f>
        <v>11.001256238049466</v>
      </c>
      <c r="Q1346" s="47">
        <f>(((1+(100-O1346)/O1346)^(365/K1346))*100)-100</f>
        <v>11.979435852805921</v>
      </c>
    </row>
    <row r="1347" spans="1:17">
      <c r="B1347" s="39"/>
      <c r="D1347" s="28">
        <v>33000000000</v>
      </c>
      <c r="E1347" s="28">
        <v>39379500000</v>
      </c>
      <c r="F1347" s="58">
        <f>E1347-D1347</f>
        <v>6379500000</v>
      </c>
      <c r="G1347" s="28">
        <v>33000000000</v>
      </c>
      <c r="H1347" s="58">
        <v>29506159879</v>
      </c>
      <c r="I1347" s="58">
        <f>G1347-H1347</f>
        <v>3493840121</v>
      </c>
      <c r="J1347" s="39">
        <f>$B$1345+K1347+1</f>
        <v>39576</v>
      </c>
      <c r="K1347">
        <v>364</v>
      </c>
      <c r="O1347" s="47">
        <f>H1347/G1347*100</f>
        <v>89.412605693939398</v>
      </c>
      <c r="P1347" s="47">
        <f>(100-O1347)/100*(365/364)*100</f>
        <v>10.616480554154174</v>
      </c>
      <c r="Q1347" s="47">
        <f>(((1+(100-O1347)/O1347)^(365/K1347))*100)-100</f>
        <v>11.875443117236429</v>
      </c>
    </row>
    <row r="1348" spans="1:17">
      <c r="B1348" s="39"/>
    </row>
    <row r="1349" spans="1:17">
      <c r="A1349">
        <v>675</v>
      </c>
      <c r="B1349" s="39">
        <v>39225</v>
      </c>
      <c r="D1349" s="28">
        <v>7000000000</v>
      </c>
      <c r="E1349" s="28">
        <v>12967000000</v>
      </c>
      <c r="F1349" s="58">
        <f>E1349-D1349</f>
        <v>5967000000</v>
      </c>
      <c r="G1349" s="28">
        <v>7000000000</v>
      </c>
      <c r="H1349" s="58">
        <v>6843647615</v>
      </c>
      <c r="I1349" s="58">
        <f>G1349-H1349</f>
        <v>156352385</v>
      </c>
      <c r="J1349" s="39">
        <f>$B$1349+K1349+1</f>
        <v>39317</v>
      </c>
      <c r="K1349">
        <v>91</v>
      </c>
      <c r="O1349" s="47">
        <f>H1349/G1349*100</f>
        <v>97.766394500000004</v>
      </c>
      <c r="P1349" s="47">
        <f>(100-O1349)/100*(365/91)*100</f>
        <v>8.9589671153845991</v>
      </c>
      <c r="Q1349" s="47">
        <f>(((1+(100-O1349)/O1349)^(365/K1349))*100)-100</f>
        <v>9.4836857886132009</v>
      </c>
    </row>
    <row r="1350" spans="1:17">
      <c r="B1350" s="39"/>
      <c r="D1350" s="28">
        <v>20000000000</v>
      </c>
      <c r="E1350" s="28">
        <v>26375300000</v>
      </c>
      <c r="F1350" s="58">
        <f>E1350-D1350</f>
        <v>6375300000</v>
      </c>
      <c r="G1350" s="28">
        <v>20000000000</v>
      </c>
      <c r="H1350" s="58">
        <v>18895317044</v>
      </c>
      <c r="I1350" s="58">
        <f>G1350-H1350</f>
        <v>1104682956</v>
      </c>
      <c r="J1350" s="39">
        <f>$B$1349+K1350+1</f>
        <v>39408</v>
      </c>
      <c r="K1350">
        <v>182</v>
      </c>
      <c r="O1350" s="47">
        <f>H1350/G1350*100</f>
        <v>94.476585220000004</v>
      </c>
      <c r="P1350" s="47">
        <f>(100-O1350)/100*(365/182)*100</f>
        <v>11.077177992857134</v>
      </c>
      <c r="Q1350" s="47">
        <f>(((1+(100-O1350)/O1350)^(365/K1350))*100)-100</f>
        <v>12.069441095143119</v>
      </c>
    </row>
    <row r="1351" spans="1:17">
      <c r="B1351" s="39"/>
      <c r="D1351" s="28">
        <v>38000000000</v>
      </c>
      <c r="E1351" s="28">
        <v>51813800000</v>
      </c>
      <c r="F1351" s="58">
        <f>E1351-D1351</f>
        <v>13813800000</v>
      </c>
      <c r="G1351" s="28">
        <v>38000000000</v>
      </c>
      <c r="H1351" s="58">
        <v>33970654106</v>
      </c>
      <c r="I1351" s="58">
        <f>G1351-H1351</f>
        <v>4029345894</v>
      </c>
      <c r="J1351" s="39">
        <f>$B$1349+K1351+1</f>
        <v>39590</v>
      </c>
      <c r="K1351">
        <v>364</v>
      </c>
      <c r="O1351" s="47">
        <f>H1351/G1351*100</f>
        <v>89.396458173684209</v>
      </c>
      <c r="P1351" s="47">
        <f>(100-O1351)/100*(365/364)*100</f>
        <v>10.632672435728747</v>
      </c>
      <c r="Q1351" s="47">
        <f>(((1+(100-O1351)/O1351)^(365/K1351))*100)-100</f>
        <v>11.895706496932817</v>
      </c>
    </row>
    <row r="1352" spans="1:17">
      <c r="B1352" s="39"/>
    </row>
    <row r="1353" spans="1:17">
      <c r="A1353">
        <v>676</v>
      </c>
      <c r="B1353" s="39">
        <v>39233</v>
      </c>
      <c r="D1353" s="28">
        <v>7000000000</v>
      </c>
      <c r="E1353" s="28">
        <v>7267400000</v>
      </c>
      <c r="F1353" s="58">
        <f>E1353-D1353</f>
        <v>267400000</v>
      </c>
      <c r="G1353" s="28">
        <v>7000000000</v>
      </c>
      <c r="H1353" s="58">
        <v>6840437129</v>
      </c>
      <c r="I1353" s="58">
        <f>G1353-H1353</f>
        <v>159562871</v>
      </c>
      <c r="J1353" s="39">
        <f>$B$1353+K1353+1</f>
        <v>39325</v>
      </c>
      <c r="K1353">
        <v>91</v>
      </c>
      <c r="O1353" s="47">
        <f>H1353/G1353*100</f>
        <v>97.720530414285705</v>
      </c>
      <c r="P1353" s="47">
        <f>(100-O1353)/100*(365/91)*100</f>
        <v>9.1429274591837117</v>
      </c>
      <c r="Q1353" s="47">
        <f>(((1+(100-O1353)/O1353)^(365/K1353))*100)-100</f>
        <v>9.689936123230126</v>
      </c>
    </row>
    <row r="1354" spans="1:17">
      <c r="B1354" s="39"/>
      <c r="D1354" s="28">
        <v>20000000000</v>
      </c>
      <c r="E1354" s="28">
        <v>11423200000</v>
      </c>
      <c r="F1354" s="58">
        <f>E1354-D1354</f>
        <v>-8576800000</v>
      </c>
      <c r="G1354" s="28">
        <v>11423200000</v>
      </c>
      <c r="H1354" s="58">
        <v>10766564336</v>
      </c>
      <c r="I1354" s="58">
        <f>G1354-H1354</f>
        <v>656635664</v>
      </c>
      <c r="J1354" s="39">
        <f>$B$1353+K1354+1</f>
        <v>39416</v>
      </c>
      <c r="K1354">
        <v>182</v>
      </c>
      <c r="O1354" s="47">
        <f>H1354/G1354*100</f>
        <v>94.251736256040346</v>
      </c>
      <c r="P1354" s="47">
        <f>(100-O1354)/100*(365/182)*100</f>
        <v>11.528111354644361</v>
      </c>
      <c r="Q1354" s="47">
        <f>(((1+(100-O1354)/O1354)^(365/K1354))*100)-100</f>
        <v>12.606263683373982</v>
      </c>
    </row>
    <row r="1355" spans="1:17">
      <c r="B1355" s="39"/>
      <c r="D1355" s="28">
        <v>38000000000</v>
      </c>
      <c r="E1355" s="28">
        <v>52411700000</v>
      </c>
      <c r="F1355" s="58">
        <f>E1355-D1355</f>
        <v>14411700000</v>
      </c>
      <c r="G1355" s="28">
        <v>38000000000</v>
      </c>
      <c r="H1355" s="58">
        <v>33805620206</v>
      </c>
      <c r="I1355" s="58">
        <f>G1355-H1355</f>
        <v>4194379794</v>
      </c>
      <c r="J1355" s="39">
        <f>$B$1353+K1355+1</f>
        <v>39598</v>
      </c>
      <c r="K1355">
        <v>364</v>
      </c>
      <c r="O1355" s="47">
        <f>H1355/G1355*100</f>
        <v>88.962158436842103</v>
      </c>
      <c r="P1355" s="47">
        <f>(100-O1355)/100*(365/364)*100</f>
        <v>11.068165303716023</v>
      </c>
      <c r="Q1355" s="47">
        <f>(((1+(100-O1355)/O1355)^(365/K1355))*100)-100</f>
        <v>12.443468705482317</v>
      </c>
    </row>
    <row r="1356" spans="1:17">
      <c r="B1356" s="39"/>
    </row>
    <row r="1357" spans="1:17">
      <c r="B1357" s="39"/>
      <c r="I1357" s="56" t="s">
        <v>47</v>
      </c>
      <c r="O1357" s="33">
        <f>AVERAGE(O1345,O1341,O1349,O1353)</f>
        <v>97.743316392857139</v>
      </c>
      <c r="P1357" s="33">
        <f>AVERAGE(P1345,P1341,P1349,P1353)</f>
        <v>9.0515606220565168</v>
      </c>
      <c r="Q1357" s="33">
        <f>AVERAGE(Q1345,Q1341,Q1349,Q1353)</f>
        <v>9.5874878061866973</v>
      </c>
    </row>
    <row r="1358" spans="1:17">
      <c r="B1358" s="39"/>
      <c r="I1358" s="56" t="s">
        <v>48</v>
      </c>
      <c r="O1358" s="33">
        <f t="shared" ref="O1358:Q1359" si="130">AVERAGE(O1346,O1350,O1354)</f>
        <v>94.4142545236801</v>
      </c>
      <c r="P1358" s="33">
        <f t="shared" si="130"/>
        <v>11.20218186185032</v>
      </c>
      <c r="Q1358" s="33">
        <f t="shared" si="130"/>
        <v>12.218380210441007</v>
      </c>
    </row>
    <row r="1359" spans="1:17">
      <c r="B1359" s="39"/>
      <c r="I1359" s="56" t="s">
        <v>50</v>
      </c>
      <c r="O1359" s="33">
        <f t="shared" si="130"/>
        <v>89.25707410148857</v>
      </c>
      <c r="P1359" s="33">
        <f t="shared" si="130"/>
        <v>10.772439431199649</v>
      </c>
      <c r="Q1359" s="33">
        <f t="shared" si="130"/>
        <v>12.071539439883855</v>
      </c>
    </row>
    <row r="1360" spans="1:17">
      <c r="B1360" s="39"/>
    </row>
    <row r="1361" spans="1:17">
      <c r="A1361">
        <v>677</v>
      </c>
      <c r="B1361" s="39">
        <v>39239</v>
      </c>
      <c r="D1361" s="28">
        <v>7000000000</v>
      </c>
      <c r="E1361" s="28">
        <v>14256000000</v>
      </c>
      <c r="F1361" s="58">
        <f>E1361-D1361</f>
        <v>7256000000</v>
      </c>
      <c r="G1361" s="28">
        <v>7000000000</v>
      </c>
      <c r="H1361" s="58">
        <v>6842863490</v>
      </c>
      <c r="I1361" s="58">
        <f>G1361-H1361</f>
        <v>157136510</v>
      </c>
      <c r="J1361" s="39">
        <f>$B$1361+K1361+1</f>
        <v>39331</v>
      </c>
      <c r="K1361">
        <v>91</v>
      </c>
      <c r="O1361" s="47">
        <f>H1361/G1361*100</f>
        <v>97.755192714285712</v>
      </c>
      <c r="P1361" s="47">
        <f>(100-O1361)/100*(365/91)*100</f>
        <v>9.0038973547880765</v>
      </c>
      <c r="Q1361" s="47">
        <f>(((1+(100-O1361)/O1361)^(365/K1361))*100)-100</f>
        <v>9.5340153595007422</v>
      </c>
    </row>
    <row r="1362" spans="1:17">
      <c r="B1362" s="39"/>
      <c r="D1362" s="28">
        <v>20000000000</v>
      </c>
      <c r="E1362" s="28">
        <v>8291900000</v>
      </c>
      <c r="F1362" s="58">
        <f>E1362-D1362</f>
        <v>-11708100000</v>
      </c>
      <c r="G1362" s="28">
        <v>8291900000</v>
      </c>
      <c r="H1362" s="58">
        <v>7797695753</v>
      </c>
      <c r="I1362" s="58">
        <f>G1362-H1362</f>
        <v>494204247</v>
      </c>
      <c r="J1362" s="39">
        <f>$B$1361+K1362+1</f>
        <v>39422</v>
      </c>
      <c r="K1362">
        <v>182</v>
      </c>
      <c r="O1362" s="47">
        <f>H1362/G1362*100</f>
        <v>94.039915495845335</v>
      </c>
      <c r="P1362" s="47">
        <f>(100-O1362)/100*(365/182)*100</f>
        <v>11.952916725365125</v>
      </c>
      <c r="Q1362" s="47">
        <f>(((1+(100-O1362)/O1362)^(365/K1362))*100)-100</f>
        <v>13.115514627764639</v>
      </c>
    </row>
    <row r="1363" spans="1:17">
      <c r="B1363" s="39"/>
      <c r="D1363" s="28">
        <v>38000000000</v>
      </c>
      <c r="E1363" s="28">
        <v>30347800000</v>
      </c>
      <c r="F1363" s="58">
        <f>E1363-D1363</f>
        <v>-7652200000</v>
      </c>
      <c r="G1363" s="28">
        <v>30347800000</v>
      </c>
      <c r="H1363" s="58">
        <v>26841640908</v>
      </c>
      <c r="I1363" s="58">
        <f>G1363-H1363</f>
        <v>3506159092</v>
      </c>
      <c r="J1363" s="39">
        <f>$B$1361+K1363+1</f>
        <v>39604</v>
      </c>
      <c r="K1363">
        <v>364</v>
      </c>
      <c r="O1363" s="47">
        <f>H1363/G1363*100</f>
        <v>88.446743777143638</v>
      </c>
      <c r="P1363" s="47">
        <f>(100-O1363)/100*(365/364)*100</f>
        <v>11.58499593775432</v>
      </c>
      <c r="Q1363" s="47">
        <f>(((1+(100-O1363)/O1363)^(365/K1363))*100)-100</f>
        <v>13.100527304019053</v>
      </c>
    </row>
    <row r="1364" spans="1:17">
      <c r="B1364" s="39"/>
    </row>
    <row r="1365" spans="1:17">
      <c r="A1365">
        <v>678</v>
      </c>
      <c r="B1365" s="39">
        <v>39253</v>
      </c>
      <c r="D1365" s="28">
        <v>8000000000</v>
      </c>
      <c r="E1365" s="28">
        <v>3776100000</v>
      </c>
      <c r="F1365" s="58">
        <f>E1365-D1365</f>
        <v>-4223900000</v>
      </c>
      <c r="G1365" s="58">
        <v>3776100000</v>
      </c>
      <c r="H1365" s="58">
        <v>3683314143</v>
      </c>
      <c r="I1365" s="58">
        <f>G1365-H1365</f>
        <v>92785857</v>
      </c>
      <c r="J1365" s="39">
        <f>$B$1365+K1365+1</f>
        <v>39345</v>
      </c>
      <c r="K1365">
        <v>91</v>
      </c>
      <c r="O1365" s="47">
        <f>H1365/G1365*100</f>
        <v>97.54281250496544</v>
      </c>
      <c r="P1365" s="47">
        <f>(100-O1365)/100*(365/91)*100</f>
        <v>9.8557520405232353</v>
      </c>
      <c r="Q1365" s="47">
        <f>(((1+(100-O1365)/O1365)^(365/K1365))*100)-100</f>
        <v>10.493731009229364</v>
      </c>
    </row>
    <row r="1366" spans="1:17">
      <c r="B1366" s="39"/>
      <c r="D1366" s="28">
        <v>15000000000</v>
      </c>
      <c r="E1366" s="28">
        <v>8885300000</v>
      </c>
      <c r="F1366" s="58">
        <f>E1366-D1366</f>
        <v>-6114700000</v>
      </c>
      <c r="G1366" s="58">
        <v>7485300000</v>
      </c>
      <c r="H1366" s="58">
        <v>7005320263</v>
      </c>
      <c r="I1366" s="58">
        <f>G1366-H1366</f>
        <v>479979737</v>
      </c>
      <c r="J1366" s="39">
        <f>$B$1365+K1366+1</f>
        <v>39436</v>
      </c>
      <c r="K1366">
        <v>182</v>
      </c>
      <c r="O1366" s="47">
        <f>H1366/G1366*100</f>
        <v>93.587702069389337</v>
      </c>
      <c r="P1366" s="47">
        <f>(100-O1366)/100*(365/182)*100</f>
        <v>12.859828267433471</v>
      </c>
      <c r="Q1366" s="47">
        <f>(((1+(100-O1366)/O1366)^(365/K1366))*100)-100</f>
        <v>14.214323268695765</v>
      </c>
    </row>
    <row r="1367" spans="1:17">
      <c r="B1367" s="39"/>
      <c r="D1367" s="28">
        <v>42000000000</v>
      </c>
      <c r="E1367" s="28">
        <v>87111600000</v>
      </c>
      <c r="F1367" s="58">
        <f>E1367-D1367</f>
        <v>45111600000</v>
      </c>
      <c r="G1367" s="58">
        <v>42000000000</v>
      </c>
      <c r="H1367" s="58">
        <v>36808304204</v>
      </c>
      <c r="I1367" s="58">
        <f>G1367-H1367</f>
        <v>5191695796</v>
      </c>
      <c r="J1367" s="39">
        <f>$B$1365+K1367+1</f>
        <v>39618</v>
      </c>
      <c r="K1367">
        <v>364</v>
      </c>
      <c r="O1367" s="47">
        <f>H1367/G1367*100</f>
        <v>87.638819533333333</v>
      </c>
      <c r="P1367" s="47">
        <f>(100-O1367)/100*(365/364)*100</f>
        <v>12.395139753663004</v>
      </c>
      <c r="Q1367" s="47">
        <f>(((1+(100-O1367)/O1367)^(365/K1367))*100)-100</f>
        <v>14.146055416078269</v>
      </c>
    </row>
    <row r="1368" spans="1:17">
      <c r="B1368" s="39"/>
    </row>
    <row r="1369" spans="1:17">
      <c r="B1369" s="39"/>
      <c r="I1369" s="56" t="s">
        <v>47</v>
      </c>
      <c r="O1369" s="33">
        <f t="shared" ref="O1369:Q1371" si="131">AVERAGE(O1361,O1365)</f>
        <v>97.649002609625569</v>
      </c>
      <c r="P1369" s="33">
        <f t="shared" si="131"/>
        <v>9.4298246976556559</v>
      </c>
      <c r="Q1369" s="33">
        <f t="shared" si="131"/>
        <v>10.013873184365053</v>
      </c>
    </row>
    <row r="1370" spans="1:17">
      <c r="B1370" s="39"/>
      <c r="I1370" s="56" t="s">
        <v>48</v>
      </c>
      <c r="O1370" s="33">
        <f t="shared" si="131"/>
        <v>93.813808782617343</v>
      </c>
      <c r="P1370" s="33">
        <f t="shared" si="131"/>
        <v>12.406372496399298</v>
      </c>
      <c r="Q1370" s="33">
        <f t="shared" si="131"/>
        <v>13.664918948230202</v>
      </c>
    </row>
    <row r="1371" spans="1:17">
      <c r="B1371" s="39"/>
      <c r="I1371" s="56" t="s">
        <v>50</v>
      </c>
      <c r="O1371" s="33">
        <f t="shared" si="131"/>
        <v>88.042781655238485</v>
      </c>
      <c r="P1371" s="33">
        <f t="shared" si="131"/>
        <v>11.990067845708662</v>
      </c>
      <c r="Q1371" s="33">
        <f t="shared" si="131"/>
        <v>13.623291360048661</v>
      </c>
    </row>
    <row r="1372" spans="1:17">
      <c r="B1372" s="39"/>
    </row>
    <row r="1373" spans="1:17">
      <c r="A1373">
        <v>683</v>
      </c>
      <c r="B1373" s="39">
        <v>39295</v>
      </c>
      <c r="D1373" s="28">
        <v>7000000000</v>
      </c>
      <c r="E1373" s="28">
        <v>33964900000</v>
      </c>
      <c r="F1373" s="58">
        <f>E1373-D1373</f>
        <v>26964900000</v>
      </c>
      <c r="G1373" s="58">
        <v>4602800000</v>
      </c>
      <c r="H1373" s="58">
        <v>4524266832</v>
      </c>
      <c r="I1373" s="58">
        <f>G1373-H1373</f>
        <v>78533168</v>
      </c>
      <c r="J1373" s="39">
        <f>$B$1373+K1373+1</f>
        <v>39387</v>
      </c>
      <c r="K1373">
        <v>91</v>
      </c>
      <c r="O1373" s="47">
        <f>H1373/G1373*100</f>
        <v>98.29379577648389</v>
      </c>
      <c r="P1373" s="47">
        <f>(100-O1373)/100*(365/91)*100</f>
        <v>6.8435663910261564</v>
      </c>
      <c r="Q1373" s="47">
        <f>(((1+(100-O1373)/O1373)^(365/K1373))*100)-100</f>
        <v>7.1464299364344157</v>
      </c>
    </row>
    <row r="1374" spans="1:17">
      <c r="B1374" s="39"/>
      <c r="D1374" s="28">
        <v>15000000000</v>
      </c>
      <c r="E1374" s="28">
        <v>56067200000</v>
      </c>
      <c r="F1374" s="58">
        <f>E1374-D1374</f>
        <v>41067200000</v>
      </c>
      <c r="G1374" s="58">
        <v>8202400000</v>
      </c>
      <c r="H1374" s="58">
        <v>7803761497</v>
      </c>
      <c r="I1374" s="58">
        <f>G1374-H1374</f>
        <v>398638503</v>
      </c>
      <c r="J1374" s="39">
        <f>$B$1373+K1374+1</f>
        <v>39478</v>
      </c>
      <c r="K1374">
        <v>182</v>
      </c>
      <c r="O1374" s="47">
        <f>H1374/G1374*100</f>
        <v>95.139977287135466</v>
      </c>
      <c r="P1374" s="47">
        <f>(100-O1374)/100*(365/182)*100</f>
        <v>9.7467488472283232</v>
      </c>
      <c r="Q1374" s="47">
        <f>(((1+(100-O1374)/O1374)^(365/K1374))*100)-100</f>
        <v>10.507765533746422</v>
      </c>
    </row>
    <row r="1375" spans="1:17">
      <c r="B1375" s="39"/>
      <c r="D1375" s="28">
        <v>38000000000</v>
      </c>
      <c r="E1375" s="28">
        <v>100345500000</v>
      </c>
      <c r="F1375" s="58">
        <f>E1375-D1375</f>
        <v>62345500000</v>
      </c>
      <c r="G1375" s="58">
        <v>19622800000</v>
      </c>
      <c r="H1375" s="58">
        <v>17621637356</v>
      </c>
      <c r="I1375" s="58">
        <f>G1375-H1375</f>
        <v>2001162644</v>
      </c>
      <c r="J1375" s="39">
        <f>$B$1373+K1375+1</f>
        <v>39660</v>
      </c>
      <c r="K1375">
        <v>364</v>
      </c>
      <c r="O1375" s="47">
        <f>H1375/G1375*100</f>
        <v>89.801849664675785</v>
      </c>
      <c r="P1375" s="47">
        <f>(100-O1375)/100*(365/364)*100</f>
        <v>10.22616723184983</v>
      </c>
      <c r="Q1375" s="47">
        <f>(((1+(100-O1375)/O1375)^(365/K1375))*100)-100</f>
        <v>11.389192380899146</v>
      </c>
    </row>
    <row r="1376" spans="1:17">
      <c r="B1376" s="39"/>
    </row>
    <row r="1377" spans="1:17" s="40" customFormat="1">
      <c r="A1377" s="40">
        <v>684</v>
      </c>
      <c r="B1377" s="151">
        <v>39300</v>
      </c>
      <c r="D1377" s="55">
        <v>10234800000</v>
      </c>
      <c r="E1377" s="55">
        <v>10234800000</v>
      </c>
      <c r="F1377" s="44">
        <f>E1377-D1377</f>
        <v>0</v>
      </c>
      <c r="G1377" s="44">
        <v>10234800000</v>
      </c>
      <c r="H1377" s="44">
        <v>10061320140</v>
      </c>
      <c r="I1377" s="44">
        <f>G1377-H1377</f>
        <v>173479860</v>
      </c>
      <c r="J1377" s="151">
        <f>$B$1377+K1377+1</f>
        <v>39392</v>
      </c>
      <c r="K1377" s="40">
        <v>91</v>
      </c>
      <c r="O1377" s="132">
        <v>98.305000000000007</v>
      </c>
      <c r="P1377" s="132">
        <f>(100-O1377)/100*(365/91)*100</f>
        <v>6.7986263736263455</v>
      </c>
      <c r="Q1377" s="132">
        <f>(((1+(100-O1377)/O1377)^(365/K1377))*100)-100</f>
        <v>7.097456473561607</v>
      </c>
    </row>
    <row r="1378" spans="1:17">
      <c r="B1378" s="39"/>
    </row>
    <row r="1379" spans="1:17">
      <c r="A1379">
        <v>686</v>
      </c>
      <c r="B1379" s="39">
        <v>39309</v>
      </c>
      <c r="D1379" s="28">
        <v>8000000000</v>
      </c>
      <c r="E1379" s="28">
        <v>13719900000</v>
      </c>
      <c r="F1379" s="58">
        <f>E1379-D1379</f>
        <v>5719900000</v>
      </c>
      <c r="G1379" s="28">
        <v>8000000000</v>
      </c>
      <c r="H1379" s="58">
        <v>7852146780</v>
      </c>
      <c r="I1379" s="58">
        <f>G1379-H1379</f>
        <v>147853220</v>
      </c>
      <c r="J1379" s="39">
        <f>$B$1379+K1379+1</f>
        <v>39401</v>
      </c>
      <c r="K1379">
        <v>91</v>
      </c>
      <c r="O1379" s="47">
        <f>H1379/G1379*100</f>
        <v>98.151834750000006</v>
      </c>
      <c r="P1379" s="47">
        <f>(100-O1379)/100*(365/91)*100</f>
        <v>7.4129705082417345</v>
      </c>
      <c r="Q1379" s="47">
        <f>(((1+(100-O1379)/O1379)^(365/K1379))*100)-100</f>
        <v>7.7693688072377114</v>
      </c>
    </row>
    <row r="1380" spans="1:17">
      <c r="B1380" s="39"/>
      <c r="D1380" s="28">
        <v>15000000000</v>
      </c>
      <c r="E1380" s="28">
        <v>38417800000</v>
      </c>
      <c r="F1380" s="58">
        <f>E1380-D1380</f>
        <v>23417800000</v>
      </c>
      <c r="G1380" s="28">
        <v>15000000000</v>
      </c>
      <c r="H1380" s="58">
        <v>14289250462</v>
      </c>
      <c r="I1380" s="58">
        <f>G1380-H1380</f>
        <v>710749538</v>
      </c>
      <c r="J1380" s="39">
        <f>$B$1379+K1380+1</f>
        <v>39492</v>
      </c>
      <c r="K1380">
        <v>182</v>
      </c>
      <c r="O1380" s="47">
        <f>H1380/G1380*100</f>
        <v>95.261669746666669</v>
      </c>
      <c r="P1380" s="47">
        <f>(100-O1380)/100*(365/182)*100</f>
        <v>9.5026952882783835</v>
      </c>
      <c r="Q1380" s="47">
        <f>(((1+(100-O1380)/O1380)^(365/K1380))*100)-100</f>
        <v>10.224834397060548</v>
      </c>
    </row>
    <row r="1381" spans="1:17">
      <c r="B1381" s="39"/>
      <c r="D1381" s="28">
        <v>42000000000</v>
      </c>
      <c r="E1381" s="28">
        <v>59911200000</v>
      </c>
      <c r="F1381" s="58">
        <f>E1381-D1381</f>
        <v>17911200000</v>
      </c>
      <c r="G1381" s="28">
        <v>42000000000</v>
      </c>
      <c r="H1381" s="58">
        <v>37665440088</v>
      </c>
      <c r="I1381" s="58">
        <f>G1381-H1381</f>
        <v>4334559912</v>
      </c>
      <c r="J1381" s="39">
        <f>$B$1379+K1381+1</f>
        <v>39674</v>
      </c>
      <c r="K1381">
        <v>364</v>
      </c>
      <c r="O1381" s="47">
        <f>H1381/G1381*100</f>
        <v>89.679619257142861</v>
      </c>
      <c r="P1381" s="47">
        <f>(100-O1381)/100*(365/364)*100</f>
        <v>10.348733437205649</v>
      </c>
      <c r="Q1381" s="47">
        <f>(((1+(100-O1381)/O1381)^(365/K1381))*100)-100</f>
        <v>11.541429603689664</v>
      </c>
    </row>
    <row r="1382" spans="1:17">
      <c r="B1382" s="39"/>
    </row>
    <row r="1383" spans="1:17">
      <c r="A1383">
        <v>687</v>
      </c>
      <c r="B1383" s="39">
        <v>39323</v>
      </c>
      <c r="D1383" s="28">
        <v>8000000000</v>
      </c>
      <c r="E1383" s="28">
        <v>7464600000</v>
      </c>
      <c r="F1383" s="58">
        <f>E1383-D1383</f>
        <v>-535400000</v>
      </c>
      <c r="G1383" s="28">
        <v>4164600000</v>
      </c>
      <c r="H1383" s="58">
        <v>4083979514</v>
      </c>
      <c r="I1383" s="58">
        <f>G1383-H1383</f>
        <v>80620486</v>
      </c>
      <c r="J1383" s="39">
        <f>$B$1383+K1383+1</f>
        <v>39415</v>
      </c>
      <c r="K1383">
        <v>91</v>
      </c>
      <c r="O1383" s="47">
        <f>H1383/G1383*100</f>
        <v>98.064148153484126</v>
      </c>
      <c r="P1383" s="47">
        <f>(100-O1383)/100*(365/91)*100</f>
        <v>7.7646804832779557</v>
      </c>
      <c r="Q1383" s="47">
        <f>(((1+(100-O1383)/O1383)^(365/K1383))*100)-100</f>
        <v>8.1564074775096316</v>
      </c>
    </row>
    <row r="1384" spans="1:17">
      <c r="B1384" s="39"/>
      <c r="D1384" s="28">
        <v>17000000000</v>
      </c>
      <c r="E1384" s="28">
        <v>25457000000</v>
      </c>
      <c r="F1384" s="58">
        <f>E1384-D1384</f>
        <v>8457000000</v>
      </c>
      <c r="G1384" s="28">
        <v>17000000000</v>
      </c>
      <c r="H1384" s="58">
        <v>16189470434</v>
      </c>
      <c r="I1384" s="58">
        <f>G1384-H1384</f>
        <v>810529566</v>
      </c>
      <c r="J1384" s="39">
        <f>$B$1383+K1384+1</f>
        <v>39506</v>
      </c>
      <c r="K1384">
        <v>182</v>
      </c>
      <c r="O1384" s="47">
        <f>H1384/G1384*100</f>
        <v>95.232179023529412</v>
      </c>
      <c r="P1384" s="47">
        <f>(100-O1384)/100*(365/182)*100</f>
        <v>9.5618387714932123</v>
      </c>
      <c r="Q1384" s="47">
        <f>(((1+(100-O1384)/O1384)^(365/K1384))*100)-100</f>
        <v>10.293299653703315</v>
      </c>
    </row>
    <row r="1385" spans="1:17">
      <c r="B1385" s="39"/>
      <c r="D1385" s="28">
        <v>45000000000</v>
      </c>
      <c r="E1385" s="28">
        <v>46978900000</v>
      </c>
      <c r="F1385" s="58">
        <f>E1385-D1385</f>
        <v>1978900000</v>
      </c>
      <c r="G1385" s="28">
        <v>26566000000</v>
      </c>
      <c r="H1385" s="58">
        <v>23695250558</v>
      </c>
      <c r="I1385" s="58">
        <f>G1385-H1385</f>
        <v>2870749442</v>
      </c>
      <c r="J1385" s="39">
        <f>$B$1383+K1385+1</f>
        <v>39688</v>
      </c>
      <c r="K1385">
        <v>364</v>
      </c>
      <c r="O1385" s="47">
        <f>H1385/G1385*100</f>
        <v>89.193896551983741</v>
      </c>
      <c r="P1385" s="47">
        <f>(100-O1385)/100*(365/364)*100</f>
        <v>10.83579054540092</v>
      </c>
      <c r="Q1385" s="47">
        <f>(((1+(100-O1385)/O1385)^(365/K1385))*100)-100</f>
        <v>12.15052343071747</v>
      </c>
    </row>
    <row r="1386" spans="1:17">
      <c r="B1386" s="39"/>
      <c r="G1386" s="28"/>
      <c r="J1386" s="39"/>
      <c r="O1386" s="47"/>
      <c r="P1386" s="47"/>
      <c r="Q1386" s="47"/>
    </row>
    <row r="1387" spans="1:17">
      <c r="B1387" s="39"/>
      <c r="G1387" s="28"/>
      <c r="I1387" s="56" t="s">
        <v>47</v>
      </c>
      <c r="O1387" s="33">
        <f>AVERAGE(O1379,O1383,O1373,O1377)</f>
        <v>98.203694669992004</v>
      </c>
      <c r="P1387" s="33">
        <f>AVERAGE(P1379,P1383,P1373,P1377)</f>
        <v>7.2049609390430485</v>
      </c>
      <c r="Q1387" s="33">
        <f>AVERAGE(Q1379,Q1383,Q1373,Q1377)</f>
        <v>7.5424156736858414</v>
      </c>
    </row>
    <row r="1388" spans="1:17">
      <c r="B1388" s="39"/>
      <c r="G1388" s="28"/>
      <c r="I1388" s="56" t="s">
        <v>48</v>
      </c>
      <c r="O1388" s="33">
        <f t="shared" ref="O1388:Q1389" si="132">AVERAGE(O1380,O1384,O1374)</f>
        <v>95.211275352443849</v>
      </c>
      <c r="P1388" s="33">
        <f t="shared" si="132"/>
        <v>9.603760968999973</v>
      </c>
      <c r="Q1388" s="33">
        <f t="shared" si="132"/>
        <v>10.341966528170095</v>
      </c>
    </row>
    <row r="1389" spans="1:17">
      <c r="B1389" s="39"/>
      <c r="G1389" s="28"/>
      <c r="I1389" s="56" t="s">
        <v>50</v>
      </c>
      <c r="O1389" s="33">
        <f t="shared" si="132"/>
        <v>89.558455157934134</v>
      </c>
      <c r="P1389" s="33">
        <f t="shared" si="132"/>
        <v>10.4702304048188</v>
      </c>
      <c r="Q1389" s="33">
        <f t="shared" si="132"/>
        <v>11.693715138435428</v>
      </c>
    </row>
    <row r="1390" spans="1:17">
      <c r="B1390" s="39"/>
      <c r="G1390" s="28"/>
      <c r="J1390" s="39"/>
      <c r="O1390" s="47"/>
      <c r="P1390" s="47"/>
      <c r="Q1390" s="47"/>
    </row>
    <row r="1391" spans="1:17">
      <c r="B1391" s="39"/>
      <c r="G1391" s="28"/>
      <c r="J1391" s="39"/>
      <c r="O1391" s="47"/>
      <c r="P1391" s="47"/>
      <c r="Q1391" s="47"/>
    </row>
    <row r="1392" spans="1:17">
      <c r="B1392" s="39"/>
      <c r="G1392" s="28"/>
      <c r="J1392" s="39"/>
      <c r="O1392" s="47"/>
      <c r="P1392" s="47"/>
      <c r="Q1392" s="47"/>
    </row>
    <row r="1393" spans="1:17">
      <c r="B1393" s="39"/>
    </row>
    <row r="1394" spans="1:17">
      <c r="A1394">
        <v>688</v>
      </c>
      <c r="B1394" s="39">
        <v>39337</v>
      </c>
      <c r="D1394" s="28">
        <v>8000000000</v>
      </c>
      <c r="E1394" s="28">
        <v>22598000000</v>
      </c>
      <c r="F1394" s="58">
        <f>E1394-D1394</f>
        <v>14598000000</v>
      </c>
      <c r="G1394" s="28">
        <v>8000000000</v>
      </c>
      <c r="H1394" s="58">
        <v>7846327040</v>
      </c>
      <c r="I1394" s="58">
        <f>G1394-H1394</f>
        <v>153672960</v>
      </c>
      <c r="J1394" s="39">
        <f>$B$1394+K1394+1</f>
        <v>39429</v>
      </c>
      <c r="K1394">
        <v>91</v>
      </c>
      <c r="O1394" s="47">
        <f>H1394/G1394*100</f>
        <v>98.079087999999999</v>
      </c>
      <c r="P1394" s="47">
        <f>(100-O1394)/100*(365/91)*100</f>
        <v>7.7047569230769293</v>
      </c>
      <c r="Q1394" s="47">
        <f>(((1+(100-O1394)/O1394)^(365/K1394))*100)-100</f>
        <v>8.0903421112330705</v>
      </c>
    </row>
    <row r="1395" spans="1:17">
      <c r="B1395" s="39"/>
      <c r="D1395" s="28">
        <v>17000000000</v>
      </c>
      <c r="E1395" s="28">
        <v>29282500000</v>
      </c>
      <c r="F1395" s="58">
        <f>E1395-D1395</f>
        <v>12282500000</v>
      </c>
      <c r="G1395" s="28">
        <v>17000000000</v>
      </c>
      <c r="H1395" s="58">
        <v>16188031195</v>
      </c>
      <c r="I1395" s="58">
        <f>G1395-H1395</f>
        <v>811968805</v>
      </c>
      <c r="J1395" s="39">
        <f>$B$1394+K1395+1</f>
        <v>39520</v>
      </c>
      <c r="K1395">
        <v>182</v>
      </c>
      <c r="O1395" s="47">
        <f>H1395/G1395*100</f>
        <v>95.223712911764707</v>
      </c>
      <c r="P1395" s="47">
        <f>(100-O1395)/100*(365/182)*100</f>
        <v>9.5788175121202297</v>
      </c>
      <c r="Q1395" s="47">
        <f>(((1+(100-O1395)/O1395)^(365/K1395))*100)-100</f>
        <v>10.312966236468156</v>
      </c>
    </row>
    <row r="1396" spans="1:17">
      <c r="B1396" s="39"/>
      <c r="D1396" s="28">
        <v>45000000000</v>
      </c>
      <c r="E1396" s="28">
        <v>115833100000</v>
      </c>
      <c r="F1396" s="58">
        <f>E1396-D1396</f>
        <v>70833100000</v>
      </c>
      <c r="G1396" s="28">
        <v>45000000000</v>
      </c>
      <c r="H1396" s="58">
        <v>40228279296</v>
      </c>
      <c r="I1396" s="58">
        <f>G1396-H1396</f>
        <v>4771720704</v>
      </c>
      <c r="J1396" s="39">
        <f>$B$1394+K1396+1</f>
        <v>39702</v>
      </c>
      <c r="K1396">
        <v>364</v>
      </c>
      <c r="O1396" s="47">
        <f>H1396/G1396*100</f>
        <v>89.396176213333334</v>
      </c>
      <c r="P1396" s="47">
        <f>(100-O1396)/100*(365/364)*100</f>
        <v>10.63295517069597</v>
      </c>
      <c r="Q1396" s="47">
        <f>(((1+(100-O1396)/O1396)^(365/K1396))*100)-100</f>
        <v>11.896060391588989</v>
      </c>
    </row>
    <row r="1397" spans="1:17">
      <c r="B1397" s="39"/>
    </row>
    <row r="1398" spans="1:17">
      <c r="A1398">
        <v>689</v>
      </c>
      <c r="B1398" s="39">
        <v>39351</v>
      </c>
      <c r="D1398" s="28">
        <v>8000000000</v>
      </c>
      <c r="E1398" s="28">
        <v>21920100000</v>
      </c>
      <c r="F1398" s="58">
        <f>E1398-D1398</f>
        <v>13920100000</v>
      </c>
      <c r="G1398" s="28">
        <v>8000000000</v>
      </c>
      <c r="H1398" s="58">
        <v>7849115680</v>
      </c>
      <c r="I1398" s="58">
        <f>G1398-H1398</f>
        <v>150884320</v>
      </c>
      <c r="J1398" s="39">
        <f>$B$1398+K1398+1</f>
        <v>39443</v>
      </c>
      <c r="K1398">
        <v>91</v>
      </c>
      <c r="O1398" s="47">
        <f>H1398/G1398*100</f>
        <v>98.113945999999999</v>
      </c>
      <c r="P1398" s="47">
        <f>(100-O1398)/100*(365/91)*100</f>
        <v>7.564941868131875</v>
      </c>
      <c r="Q1398" s="47">
        <f>(((1+(100-O1398)/O1398)^(365/K1398))*100)-100</f>
        <v>7.9363927869458735</v>
      </c>
    </row>
    <row r="1399" spans="1:17">
      <c r="B1399" s="39"/>
      <c r="D1399" s="28">
        <v>17000000000</v>
      </c>
      <c r="E1399" s="28">
        <v>39404100000</v>
      </c>
      <c r="F1399" s="58">
        <f>E1399-D1399</f>
        <v>22404100000</v>
      </c>
      <c r="G1399" s="28">
        <v>17000000000</v>
      </c>
      <c r="H1399" s="58">
        <v>16184892205</v>
      </c>
      <c r="I1399" s="58">
        <f>G1399-H1399</f>
        <v>815107795</v>
      </c>
      <c r="J1399" s="39">
        <f>$B$1398+K1399+1</f>
        <v>39534</v>
      </c>
      <c r="K1399">
        <v>182</v>
      </c>
      <c r="O1399" s="47">
        <f>H1399/G1399*100</f>
        <v>95.205248264705872</v>
      </c>
      <c r="P1399" s="47">
        <f>(100-O1399)/100*(365/182)*100</f>
        <v>9.6158482603426183</v>
      </c>
      <c r="Q1399" s="47">
        <f>(((1+(100-O1399)/O1399)^(365/K1399))*100)-100</f>
        <v>10.355877421101695</v>
      </c>
    </row>
    <row r="1400" spans="1:17">
      <c r="B1400" s="39"/>
      <c r="D1400" s="28">
        <v>45000000000</v>
      </c>
      <c r="E1400" s="28">
        <v>96427300000</v>
      </c>
      <c r="F1400" s="58">
        <f>E1400-D1400</f>
        <v>51427300000</v>
      </c>
      <c r="G1400" s="28">
        <v>45000000000</v>
      </c>
      <c r="H1400" s="58">
        <v>40373907970</v>
      </c>
      <c r="I1400" s="58">
        <f>G1400-H1400</f>
        <v>4626092030</v>
      </c>
      <c r="J1400" s="39">
        <f>$B$1398+K1400+1</f>
        <v>39716</v>
      </c>
      <c r="K1400">
        <v>364</v>
      </c>
      <c r="O1400" s="47">
        <f>H1400/G1400*100</f>
        <v>89.719795488888892</v>
      </c>
      <c r="P1400" s="47">
        <f>(100-O1400)/100*(365/364)*100</f>
        <v>10.308446831196578</v>
      </c>
      <c r="Q1400" s="47">
        <f>(((1+(100-O1400)/O1400)^(365/K1400))*100)-100</f>
        <v>11.491344526709952</v>
      </c>
    </row>
    <row r="1401" spans="1:17">
      <c r="B1401" s="39"/>
      <c r="G1401" s="28"/>
      <c r="J1401" s="39"/>
      <c r="O1401" s="47"/>
      <c r="P1401" s="47"/>
      <c r="Q1401" s="47"/>
    </row>
    <row r="1402" spans="1:17">
      <c r="B1402" s="39"/>
      <c r="G1402" s="28"/>
      <c r="I1402" s="56" t="s">
        <v>47</v>
      </c>
      <c r="O1402" s="33">
        <f t="shared" ref="O1402:Q1404" si="133">AVERAGE(O1394,O1398)</f>
        <v>98.096517000000006</v>
      </c>
      <c r="P1402" s="33">
        <f t="shared" si="133"/>
        <v>7.6348493956044017</v>
      </c>
      <c r="Q1402" s="33">
        <f t="shared" si="133"/>
        <v>8.013367449089472</v>
      </c>
    </row>
    <row r="1403" spans="1:17">
      <c r="B1403" s="39"/>
      <c r="G1403" s="28"/>
      <c r="I1403" s="56" t="s">
        <v>48</v>
      </c>
      <c r="O1403" s="33">
        <f t="shared" si="133"/>
        <v>95.21448058823529</v>
      </c>
      <c r="P1403" s="33">
        <f t="shared" si="133"/>
        <v>9.597332886231424</v>
      </c>
      <c r="Q1403" s="33">
        <f t="shared" si="133"/>
        <v>10.334421828784926</v>
      </c>
    </row>
    <row r="1404" spans="1:17">
      <c r="B1404" s="39"/>
      <c r="G1404" s="28"/>
      <c r="I1404" s="56" t="s">
        <v>50</v>
      </c>
      <c r="O1404" s="33">
        <f t="shared" si="133"/>
        <v>89.557985851111113</v>
      </c>
      <c r="P1404" s="33">
        <f t="shared" si="133"/>
        <v>10.470701000946274</v>
      </c>
      <c r="Q1404" s="33">
        <f t="shared" si="133"/>
        <v>11.69370245914947</v>
      </c>
    </row>
    <row r="1405" spans="1:17">
      <c r="B1405" s="39"/>
      <c r="G1405" s="28"/>
      <c r="J1405" s="39"/>
      <c r="O1405" s="47"/>
      <c r="P1405" s="47"/>
      <c r="Q1405" s="47"/>
    </row>
    <row r="1406" spans="1:17">
      <c r="B1406" s="39"/>
      <c r="G1406" s="28"/>
      <c r="J1406" s="39"/>
      <c r="O1406" s="47"/>
      <c r="P1406" s="47"/>
      <c r="Q1406" s="47"/>
    </row>
    <row r="1408" spans="1:17">
      <c r="B1408" s="39"/>
    </row>
    <row r="1409" spans="1:17">
      <c r="A1409">
        <v>690</v>
      </c>
      <c r="B1409" s="39">
        <v>39365</v>
      </c>
      <c r="D1409" s="28">
        <v>8000000000</v>
      </c>
      <c r="E1409" s="28">
        <v>10448500000</v>
      </c>
      <c r="F1409" s="58">
        <f>E1409-D1409</f>
        <v>2448500000</v>
      </c>
      <c r="G1409" s="28">
        <v>8000000000</v>
      </c>
      <c r="H1409" s="58">
        <v>7853827800</v>
      </c>
      <c r="I1409" s="58">
        <f>G1409-H1409</f>
        <v>146172200</v>
      </c>
      <c r="J1409" s="39">
        <f>$B$1409+K1409+1</f>
        <v>39457</v>
      </c>
      <c r="K1409">
        <v>91</v>
      </c>
      <c r="O1409" s="47">
        <f>H1409/G1409*100</f>
        <v>98.172847500000003</v>
      </c>
      <c r="P1409" s="47">
        <f>(100-O1409)/100*(365/91)*100</f>
        <v>7.3286885989010866</v>
      </c>
      <c r="Q1409" s="47">
        <f>(((1+(100-O1409)/O1409)^(365/K1409))*100)-100</f>
        <v>7.6768780424978331</v>
      </c>
    </row>
    <row r="1410" spans="1:17">
      <c r="B1410" s="39"/>
      <c r="D1410" s="28">
        <v>17000000000</v>
      </c>
      <c r="E1410" s="28">
        <v>18721100000</v>
      </c>
      <c r="F1410" s="58">
        <f>E1410-D1410</f>
        <v>1721100000</v>
      </c>
      <c r="G1410" s="28">
        <v>17000000000</v>
      </c>
      <c r="H1410" s="58">
        <v>16161154443</v>
      </c>
      <c r="I1410" s="58">
        <f>G1410-H1410</f>
        <v>838845557</v>
      </c>
      <c r="J1410" s="39">
        <f>$B$1409+K1410+1</f>
        <v>39548</v>
      </c>
      <c r="K1410">
        <v>182</v>
      </c>
      <c r="O1410" s="47">
        <f>H1410/G1410*100</f>
        <v>95.065614370588236</v>
      </c>
      <c r="P1410" s="47">
        <f>(100-O1410)/100*(365/182)*100</f>
        <v>9.8958832677763411</v>
      </c>
      <c r="Q1410" s="47">
        <f>(((1+(100-O1410)/O1410)^(365/K1410))*100)-100</f>
        <v>10.681193043434689</v>
      </c>
    </row>
    <row r="1411" spans="1:17">
      <c r="B1411" s="39"/>
      <c r="D1411" s="28">
        <v>45000000000</v>
      </c>
      <c r="E1411" s="58">
        <v>69141400000</v>
      </c>
      <c r="F1411" s="58">
        <f>E1411-D1411</f>
        <v>24141400000</v>
      </c>
      <c r="G1411" s="28">
        <v>45000000000</v>
      </c>
      <c r="H1411" s="58">
        <v>40440993485</v>
      </c>
      <c r="I1411" s="58">
        <f>G1411-H1411</f>
        <v>4559006515</v>
      </c>
      <c r="J1411" s="39">
        <f>$B$1409+K1411+1</f>
        <v>39730</v>
      </c>
      <c r="K1411">
        <v>364</v>
      </c>
      <c r="O1411" s="47">
        <f>H1411/G1411*100</f>
        <v>89.868874411111108</v>
      </c>
      <c r="P1411" s="47">
        <f>(100-O1411)/100*(365/364)*100</f>
        <v>10.15895835149573</v>
      </c>
      <c r="Q1411" s="47">
        <f>(((1+(100-O1411)/O1411)^(365/K1411))*100)-100</f>
        <v>11.305889510120238</v>
      </c>
    </row>
    <row r="1412" spans="1:17">
      <c r="B1412" s="39"/>
    </row>
    <row r="1413" spans="1:17">
      <c r="A1413">
        <v>691</v>
      </c>
      <c r="B1413" s="39">
        <v>39379</v>
      </c>
      <c r="D1413" s="28">
        <v>8000000000</v>
      </c>
      <c r="E1413" s="28">
        <v>11801700000</v>
      </c>
      <c r="F1413" s="58">
        <f>E1413-D1413</f>
        <v>3801700000</v>
      </c>
      <c r="G1413" s="28">
        <v>8000000000</v>
      </c>
      <c r="H1413" s="44">
        <v>7852722022</v>
      </c>
      <c r="I1413" s="44">
        <f>G1413-H1413</f>
        <v>147277978</v>
      </c>
      <c r="J1413" s="151">
        <f>$B$1413+K1413+1</f>
        <v>39471</v>
      </c>
      <c r="K1413" s="40">
        <v>91</v>
      </c>
      <c r="L1413" s="40"/>
      <c r="M1413" s="40"/>
      <c r="N1413" s="40"/>
      <c r="O1413" s="132">
        <f>H1413/G1413*100</f>
        <v>98.159025275000005</v>
      </c>
      <c r="P1413" s="132">
        <f>(100-O1413)/100*(365/91)*100</f>
        <v>7.3841293914834978</v>
      </c>
      <c r="Q1413" s="132">
        <f>(((1+(100-O1413)/O1413)^(365/K1413))*100)-100</f>
        <v>7.7377074681434408</v>
      </c>
    </row>
    <row r="1414" spans="1:17">
      <c r="B1414" s="39"/>
      <c r="D1414" s="28">
        <v>17000000000</v>
      </c>
      <c r="E1414" s="28">
        <v>20210000000</v>
      </c>
      <c r="F1414" s="58">
        <f>E1414-D1414</f>
        <v>3210000000</v>
      </c>
      <c r="G1414" s="28">
        <v>17000000000</v>
      </c>
      <c r="H1414" s="44">
        <v>16122296599</v>
      </c>
      <c r="I1414" s="44">
        <f>G1414-H1414</f>
        <v>877703401</v>
      </c>
      <c r="J1414" s="151">
        <f>$B$1413+K1414+1</f>
        <v>39562</v>
      </c>
      <c r="K1414" s="40">
        <v>182</v>
      </c>
      <c r="L1414" s="40"/>
      <c r="M1414" s="40"/>
      <c r="N1414" s="40"/>
      <c r="O1414" s="132">
        <f>H1414/G1414*100</f>
        <v>94.837038817647056</v>
      </c>
      <c r="P1414" s="132">
        <f>(100-O1414)/100*(365/182)*100</f>
        <v>10.354290283290247</v>
      </c>
      <c r="Q1414" s="132">
        <f>(((1+(100-O1414)/O1414)^(365/K1414))*100)-100</f>
        <v>11.216833076608708</v>
      </c>
    </row>
    <row r="1415" spans="1:17">
      <c r="B1415" s="39"/>
      <c r="D1415" s="28">
        <v>45000000000</v>
      </c>
      <c r="E1415" s="28">
        <v>42378400000</v>
      </c>
      <c r="F1415" s="58">
        <f>E1415-D1415</f>
        <v>-2621600000</v>
      </c>
      <c r="G1415" s="28">
        <v>42378400000</v>
      </c>
      <c r="H1415" s="44">
        <v>37917711692</v>
      </c>
      <c r="I1415" s="44">
        <f>G1415-H1415</f>
        <v>4460688308</v>
      </c>
      <c r="J1415" s="151">
        <f>$B$1413+K1415+1</f>
        <v>39744</v>
      </c>
      <c r="K1415" s="40">
        <v>364</v>
      </c>
      <c r="L1415" s="40"/>
      <c r="M1415" s="40"/>
      <c r="N1415" s="40"/>
      <c r="O1415" s="132">
        <f>H1415/G1415*100</f>
        <v>89.474146480282414</v>
      </c>
      <c r="P1415" s="132">
        <f>(100-O1415)/100*(365/364)*100</f>
        <v>10.55477069971681</v>
      </c>
      <c r="Q1415" s="132">
        <f>(((1+(100-O1415)/O1415)^(365/K1415))*100)-100</f>
        <v>11.798283277692505</v>
      </c>
    </row>
    <row r="1416" spans="1:17">
      <c r="B1416" s="39"/>
    </row>
    <row r="1417" spans="1:17">
      <c r="B1417" s="39"/>
      <c r="I1417" s="56" t="s">
        <v>47</v>
      </c>
      <c r="O1417" s="33">
        <f t="shared" ref="O1417:Q1419" si="134">AVERAGE(O1409,O1413)</f>
        <v>98.165936387500011</v>
      </c>
      <c r="P1417" s="33">
        <f t="shared" si="134"/>
        <v>7.3564089951922922</v>
      </c>
      <c r="Q1417" s="33">
        <f t="shared" si="134"/>
        <v>7.707292755320637</v>
      </c>
    </row>
    <row r="1418" spans="1:17" s="40" customFormat="1">
      <c r="B1418" s="151"/>
      <c r="D1418" s="55"/>
      <c r="E1418" s="55"/>
      <c r="F1418" s="44"/>
      <c r="G1418" s="44"/>
      <c r="H1418" s="44"/>
      <c r="I1418" s="56" t="s">
        <v>48</v>
      </c>
      <c r="O1418" s="33">
        <f t="shared" si="134"/>
        <v>94.951326594117646</v>
      </c>
      <c r="P1418" s="33">
        <f t="shared" si="134"/>
        <v>10.125086775533294</v>
      </c>
      <c r="Q1418" s="33">
        <f t="shared" si="134"/>
        <v>10.949013060021699</v>
      </c>
    </row>
    <row r="1419" spans="1:17" s="40" customFormat="1">
      <c r="B1419" s="151"/>
      <c r="D1419" s="55"/>
      <c r="E1419" s="55"/>
      <c r="F1419" s="44"/>
      <c r="G1419" s="44"/>
      <c r="H1419" s="44"/>
      <c r="I1419" s="56" t="s">
        <v>50</v>
      </c>
      <c r="O1419" s="33">
        <f t="shared" si="134"/>
        <v>89.671510445696754</v>
      </c>
      <c r="P1419" s="33">
        <f t="shared" si="134"/>
        <v>10.356864525606269</v>
      </c>
      <c r="Q1419" s="33">
        <f t="shared" si="134"/>
        <v>11.552086393906372</v>
      </c>
    </row>
    <row r="1420" spans="1:17" s="40" customFormat="1">
      <c r="B1420" s="151"/>
      <c r="D1420" s="55"/>
      <c r="E1420" s="55"/>
      <c r="F1420" s="44"/>
      <c r="G1420" s="44"/>
      <c r="H1420" s="44"/>
      <c r="I1420" s="44"/>
    </row>
    <row r="1421" spans="1:17" s="40" customFormat="1">
      <c r="A1421" s="40">
        <v>692</v>
      </c>
      <c r="B1421" s="151">
        <v>39393</v>
      </c>
      <c r="D1421" s="55">
        <v>8000000000</v>
      </c>
      <c r="E1421" s="55">
        <v>16893100000</v>
      </c>
      <c r="F1421" s="44">
        <f>E1421-D1421</f>
        <v>8893100000</v>
      </c>
      <c r="G1421" s="55">
        <v>8000000000</v>
      </c>
      <c r="H1421" s="44">
        <v>7855794408</v>
      </c>
      <c r="I1421" s="44">
        <f>G1421-H1421</f>
        <v>144205592</v>
      </c>
      <c r="J1421" s="151">
        <f>$B$1421+K1421+1</f>
        <v>39485</v>
      </c>
      <c r="K1421" s="40">
        <v>91</v>
      </c>
      <c r="O1421" s="132">
        <f>H1421/G1421*100</f>
        <v>98.197430100000005</v>
      </c>
      <c r="P1421" s="132">
        <f>(100-O1421)/100*(365/91)*100</f>
        <v>7.230088060439539</v>
      </c>
      <c r="Q1421" s="132">
        <f>(((1+(100-O1421)/O1421)^(365/K1421))*100)-100</f>
        <v>7.56879988356431</v>
      </c>
    </row>
    <row r="1422" spans="1:17" s="40" customFormat="1">
      <c r="B1422" s="151"/>
      <c r="D1422" s="55">
        <v>17000000000</v>
      </c>
      <c r="E1422" s="55">
        <v>38750700000</v>
      </c>
      <c r="F1422" s="44">
        <f>E1422-D1422</f>
        <v>21750700000</v>
      </c>
      <c r="G1422" s="55">
        <v>17000000000</v>
      </c>
      <c r="H1422" s="44">
        <v>16131826180</v>
      </c>
      <c r="I1422" s="44">
        <f>G1422-H1422</f>
        <v>868173820</v>
      </c>
      <c r="J1422" s="151">
        <f>$B$1421+K1422+1</f>
        <v>39576</v>
      </c>
      <c r="K1422" s="40">
        <v>182</v>
      </c>
      <c r="O1422" s="132">
        <f>H1422/G1422*100</f>
        <v>94.893095176470581</v>
      </c>
      <c r="P1422" s="132">
        <f>(100-O1422)/100*(365/182)*100</f>
        <v>10.241869563671639</v>
      </c>
      <c r="Q1422" s="132">
        <f>(((1+(100-O1422)/O1422)^(365/K1422))*100)-100</f>
        <v>11.08511260615623</v>
      </c>
    </row>
    <row r="1423" spans="1:17" s="40" customFormat="1">
      <c r="B1423" s="151"/>
      <c r="D1423" s="55">
        <v>45000000000</v>
      </c>
      <c r="E1423" s="55">
        <v>69115200000</v>
      </c>
      <c r="F1423" s="44">
        <f>E1423-D1423</f>
        <v>24115200000</v>
      </c>
      <c r="G1423" s="55">
        <v>45000000000</v>
      </c>
      <c r="H1423" s="44">
        <v>40290767761</v>
      </c>
      <c r="I1423" s="44">
        <f>G1423-H1423</f>
        <v>4709232239</v>
      </c>
      <c r="J1423" s="151">
        <f>$B$1421+K1423+1</f>
        <v>39758</v>
      </c>
      <c r="K1423" s="40">
        <v>364</v>
      </c>
      <c r="O1423" s="132">
        <f>H1423/G1423*100</f>
        <v>89.535039468888883</v>
      </c>
      <c r="P1423" s="132">
        <f>(100-O1423)/100*(365/364)*100</f>
        <v>10.493710422680104</v>
      </c>
      <c r="Q1423" s="132">
        <f>(((1+(100-O1423)/O1423)^(365/K1423))*100)-100</f>
        <v>11.722040191064977</v>
      </c>
    </row>
    <row r="1424" spans="1:17" s="40" customFormat="1">
      <c r="B1424" s="151"/>
      <c r="D1424" s="55"/>
      <c r="E1424" s="55"/>
      <c r="F1424" s="44"/>
      <c r="G1424" s="44"/>
      <c r="H1424" s="44"/>
      <c r="I1424" s="44"/>
    </row>
    <row r="1425" spans="1:17" s="40" customFormat="1">
      <c r="A1425" s="40">
        <v>693</v>
      </c>
      <c r="B1425" s="151">
        <v>39391</v>
      </c>
      <c r="D1425" s="55">
        <v>9480200000</v>
      </c>
      <c r="E1425" s="55">
        <v>9480200000</v>
      </c>
      <c r="F1425" s="44">
        <f>E1425-D1425</f>
        <v>0</v>
      </c>
      <c r="G1425" s="55">
        <v>9480200000</v>
      </c>
      <c r="H1425" s="44">
        <v>9305669518</v>
      </c>
      <c r="I1425" s="44">
        <f>G1425-H1425</f>
        <v>174530482</v>
      </c>
      <c r="J1425" s="151">
        <f>$B$1425+K1425+1</f>
        <v>39483</v>
      </c>
      <c r="K1425" s="40">
        <v>91</v>
      </c>
      <c r="O1425" s="132">
        <f>H1425/G1425*100</f>
        <v>98.158999999999992</v>
      </c>
      <c r="P1425" s="132">
        <f>(100-O1425)/100*(365/91)*100</f>
        <v>7.3842307692308022</v>
      </c>
      <c r="Q1425" s="132">
        <f>(((1+(100-O1425)/O1425)^(365/K1425))*100)-100</f>
        <v>7.7378187387381985</v>
      </c>
    </row>
    <row r="1426" spans="1:17" s="40" customFormat="1">
      <c r="B1426" s="151"/>
      <c r="D1426" s="55"/>
      <c r="E1426" s="55"/>
      <c r="F1426" s="44"/>
      <c r="G1426" s="44"/>
      <c r="H1426" s="44"/>
      <c r="I1426" s="44"/>
    </row>
    <row r="1427" spans="1:17">
      <c r="A1427" s="40">
        <v>694</v>
      </c>
      <c r="B1427" s="151">
        <v>39406</v>
      </c>
      <c r="D1427" s="28">
        <v>9000000000</v>
      </c>
      <c r="E1427" s="28">
        <v>9692900000</v>
      </c>
      <c r="F1427" s="44">
        <f>E1427-D1427</f>
        <v>692900000</v>
      </c>
      <c r="G1427" s="28">
        <v>9000000000</v>
      </c>
      <c r="H1427" s="58">
        <v>8836090720</v>
      </c>
      <c r="I1427" s="44">
        <f>G1427-H1427</f>
        <v>163909280</v>
      </c>
      <c r="J1427" s="151">
        <f>$B$1427+K1427+1</f>
        <v>39498</v>
      </c>
      <c r="K1427" s="40">
        <v>91</v>
      </c>
      <c r="O1427" s="132">
        <f>H1427/G1427*100</f>
        <v>98.178785777777776</v>
      </c>
      <c r="P1427" s="132">
        <f>(100-O1427)/100*(365/91)*100</f>
        <v>7.3048702319902388</v>
      </c>
      <c r="Q1427" s="132">
        <f>(((1+(100-O1427)/O1427)^(365/K1427))*100)-100</f>
        <v>7.6507577982845447</v>
      </c>
    </row>
    <row r="1428" spans="1:17">
      <c r="B1428" s="39"/>
      <c r="D1428" s="28">
        <v>18000000000</v>
      </c>
      <c r="E1428" s="28">
        <v>28222900000</v>
      </c>
      <c r="F1428" s="44">
        <f>E1428-D1428</f>
        <v>10222900000</v>
      </c>
      <c r="G1428" s="28">
        <v>18000000000</v>
      </c>
      <c r="H1428" s="58">
        <v>17073942418</v>
      </c>
      <c r="I1428" s="44">
        <f>G1428-H1428</f>
        <v>926057582</v>
      </c>
      <c r="J1428" s="151">
        <f>$B$1427+K1428+1</f>
        <v>39589</v>
      </c>
      <c r="K1428" s="40">
        <v>182</v>
      </c>
      <c r="O1428" s="132">
        <f>H1428/G1428*100</f>
        <v>94.85523565555556</v>
      </c>
      <c r="P1428" s="132">
        <f>(100-O1428)/100*(365/182)*100</f>
        <v>10.317796624847364</v>
      </c>
      <c r="Q1428" s="132">
        <f>(((1+(100-O1428)/O1428)^(365/K1428))*100)-100</f>
        <v>11.174048746939036</v>
      </c>
    </row>
    <row r="1429" spans="1:17">
      <c r="B1429" s="39"/>
      <c r="D1429" s="28">
        <v>53000000000</v>
      </c>
      <c r="E1429" s="28">
        <v>99319300000</v>
      </c>
      <c r="F1429" s="44">
        <f>E1429-D1429</f>
        <v>46319300000</v>
      </c>
      <c r="G1429" s="28">
        <v>53000000000</v>
      </c>
      <c r="H1429" s="58">
        <v>47614588153</v>
      </c>
      <c r="I1429" s="44">
        <f>G1429-H1429</f>
        <v>5385411847</v>
      </c>
      <c r="J1429" s="151">
        <f>$B$1427+K1429+1</f>
        <v>39771</v>
      </c>
      <c r="K1429" s="40">
        <v>364</v>
      </c>
      <c r="O1429" s="132">
        <f>H1429/G1429*100</f>
        <v>89.838845571698116</v>
      </c>
      <c r="P1429" s="132">
        <f>(100-O1429)/100*(365/364)*100</f>
        <v>10.189069687720297</v>
      </c>
      <c r="Q1429" s="132">
        <f>(((1+(100-O1429)/O1429)^(365/K1429))*100)-100</f>
        <v>11.343195984620749</v>
      </c>
    </row>
    <row r="1430" spans="1:17">
      <c r="B1430" s="39"/>
    </row>
    <row r="1431" spans="1:17">
      <c r="B1431" s="39"/>
      <c r="I1431" s="56" t="s">
        <v>47</v>
      </c>
      <c r="O1431" s="33">
        <f>AVERAGE(O1421,O1427)</f>
        <v>98.188107938888891</v>
      </c>
      <c r="P1431" s="33">
        <f>AVERAGE(P1421,P1425,P1427)</f>
        <v>7.3063963538868606</v>
      </c>
      <c r="Q1431" s="33">
        <f>AVERAGE(Q1421,Q1425,Q1427)</f>
        <v>7.6524588068623514</v>
      </c>
    </row>
    <row r="1432" spans="1:17" s="40" customFormat="1">
      <c r="B1432" s="151"/>
      <c r="D1432" s="55"/>
      <c r="E1432" s="55"/>
      <c r="F1432" s="44"/>
      <c r="G1432" s="44"/>
      <c r="H1432" s="44"/>
      <c r="I1432" s="56" t="s">
        <v>48</v>
      </c>
      <c r="O1432" s="33">
        <f>AVERAGE(O1422,O1428)</f>
        <v>94.874165416013071</v>
      </c>
      <c r="P1432" s="33">
        <f>AVERAGE(P1422,P1428)</f>
        <v>10.279833094259502</v>
      </c>
      <c r="Q1432" s="33">
        <f>AVERAGE(Q1422,Q1428)</f>
        <v>11.129580676547633</v>
      </c>
    </row>
    <row r="1433" spans="1:17" s="40" customFormat="1">
      <c r="B1433" s="151"/>
      <c r="D1433" s="55"/>
      <c r="E1433" s="55"/>
      <c r="F1433" s="44"/>
      <c r="G1433" s="44"/>
      <c r="H1433" s="44"/>
      <c r="I1433" s="56" t="s">
        <v>50</v>
      </c>
      <c r="O1433" s="33">
        <f>AVERAGE(O1423,O1429)</f>
        <v>89.686942520293499</v>
      </c>
      <c r="P1433" s="33">
        <f>AVERAGE(P1423,P1429)</f>
        <v>10.3413900552002</v>
      </c>
      <c r="Q1433" s="33">
        <f>AVERAGE(Q1423,Q1429)</f>
        <v>11.532618087842863</v>
      </c>
    </row>
    <row r="1434" spans="1:17" s="40" customFormat="1">
      <c r="B1434" s="151"/>
      <c r="D1434" s="55"/>
      <c r="E1434" s="55"/>
      <c r="F1434" s="44"/>
      <c r="G1434" s="44"/>
      <c r="H1434" s="44"/>
      <c r="I1434" s="44"/>
    </row>
    <row r="1435" spans="1:17">
      <c r="B1435" s="39"/>
      <c r="F1435" s="44"/>
      <c r="G1435" s="28"/>
      <c r="I1435" s="44"/>
      <c r="J1435" s="151"/>
      <c r="K1435" s="40"/>
      <c r="O1435" s="132"/>
      <c r="P1435" s="132"/>
      <c r="Q1435" s="132"/>
    </row>
    <row r="1436" spans="1:17">
      <c r="A1436">
        <v>695</v>
      </c>
      <c r="B1436" s="39"/>
    </row>
    <row r="1437" spans="1:17">
      <c r="B1437" s="39"/>
    </row>
    <row r="1438" spans="1:17">
      <c r="A1438">
        <v>696</v>
      </c>
      <c r="B1438" s="39">
        <v>39421</v>
      </c>
      <c r="D1438" s="28">
        <v>9000000000</v>
      </c>
      <c r="E1438" s="28">
        <v>7319200000</v>
      </c>
      <c r="F1438" s="44">
        <f>E1438-D1438</f>
        <v>-1680800000</v>
      </c>
      <c r="G1438" s="58">
        <v>7319200000</v>
      </c>
      <c r="H1438" s="58">
        <v>7182490108</v>
      </c>
      <c r="I1438" s="44">
        <f>G1438-H1438</f>
        <v>136709892</v>
      </c>
      <c r="J1438" s="151">
        <f>$B$1438+K1438+1</f>
        <v>39513</v>
      </c>
      <c r="K1438" s="40">
        <v>91</v>
      </c>
      <c r="O1438" s="132">
        <f>H1438/G1438*100</f>
        <v>98.132174390643783</v>
      </c>
      <c r="P1438" s="132">
        <f>(100-O1438)/100*(365/91)*100</f>
        <v>7.4918279935716399</v>
      </c>
      <c r="Q1438" s="132">
        <f>(((1+(100-O1438)/O1438)^(365/K1438))*100)-100</f>
        <v>7.8559967160265955</v>
      </c>
    </row>
    <row r="1439" spans="1:17">
      <c r="B1439" s="39"/>
      <c r="D1439" s="28">
        <v>18000000000</v>
      </c>
      <c r="E1439" s="28">
        <v>32743100000</v>
      </c>
      <c r="F1439" s="44">
        <f>E1439-D1439</f>
        <v>14743100000</v>
      </c>
      <c r="G1439" s="58">
        <v>18000000000</v>
      </c>
      <c r="H1439" s="58">
        <v>17027890748</v>
      </c>
      <c r="I1439" s="44">
        <f>G1439-H1439</f>
        <v>972109252</v>
      </c>
      <c r="J1439" s="151">
        <f>$B$1438+K1439+1</f>
        <v>39604</v>
      </c>
      <c r="K1439" s="40">
        <v>182</v>
      </c>
      <c r="O1439" s="132">
        <f>H1439/G1439*100</f>
        <v>94.59939304444444</v>
      </c>
      <c r="P1439" s="132">
        <f>(100-O1439)/100*(365/182)*100</f>
        <v>10.830887575702084</v>
      </c>
      <c r="Q1439" s="132">
        <f>(((1+(100-O1439)/O1439)^(365/K1439))*100)-100</f>
        <v>11.777857671012512</v>
      </c>
    </row>
    <row r="1440" spans="1:17">
      <c r="B1440" s="39"/>
      <c r="D1440" s="28">
        <v>53000000000</v>
      </c>
      <c r="E1440" s="28">
        <v>58036400000</v>
      </c>
      <c r="F1440" s="44">
        <f>E1440-D1440</f>
        <v>5036400000</v>
      </c>
      <c r="G1440" s="58">
        <v>53000000000</v>
      </c>
      <c r="H1440" s="58">
        <v>47064036924</v>
      </c>
      <c r="I1440" s="44">
        <f>G1440-H1440</f>
        <v>5935963076</v>
      </c>
      <c r="J1440" s="151">
        <f>$B$1438+K1440+1</f>
        <v>39786</v>
      </c>
      <c r="K1440" s="40">
        <v>364</v>
      </c>
      <c r="O1440" s="132">
        <f>H1440/G1440*100</f>
        <v>88.800069667924532</v>
      </c>
      <c r="P1440" s="132">
        <f>(100-O1440)/100*(365/364)*100</f>
        <v>11.230699371449301</v>
      </c>
      <c r="Q1440" s="132">
        <f>(((1+(100-O1440)/O1440)^(365/K1440))*100)-100</f>
        <v>12.649278680887306</v>
      </c>
    </row>
    <row r="1441" spans="1:17">
      <c r="B1441" s="39"/>
    </row>
    <row r="1442" spans="1:17">
      <c r="A1442">
        <v>697</v>
      </c>
      <c r="B1442" s="39">
        <v>39436</v>
      </c>
      <c r="D1442" s="28">
        <v>8000000000</v>
      </c>
      <c r="E1442" s="28">
        <v>2139500000</v>
      </c>
      <c r="F1442" s="44">
        <f>E1442-D1442</f>
        <v>-5860500000</v>
      </c>
      <c r="G1442" s="58">
        <v>2139500000</v>
      </c>
      <c r="H1442" s="58">
        <v>2096696205</v>
      </c>
      <c r="I1442" s="44">
        <f>G1442-H1442</f>
        <v>42803795</v>
      </c>
      <c r="J1442" s="151">
        <f>$B$1442+K1442+1</f>
        <v>39528</v>
      </c>
      <c r="K1442" s="40">
        <v>91</v>
      </c>
      <c r="O1442" s="132">
        <f>H1442/G1442*100</f>
        <v>97.999355223182988</v>
      </c>
      <c r="P1442" s="132">
        <f>(100-O1442)/100*(365/91)*100</f>
        <v>8.0245642147055971</v>
      </c>
      <c r="Q1442" s="132">
        <f>(((1+(100-O1442)/O1442)^(365/K1442))*100)-100</f>
        <v>8.4435122342555502</v>
      </c>
    </row>
    <row r="1443" spans="1:17">
      <c r="B1443" s="39"/>
      <c r="D1443" s="28">
        <v>17000000000</v>
      </c>
      <c r="E1443" s="28">
        <v>26879900000</v>
      </c>
      <c r="F1443" s="44">
        <f>E1443-D1443</f>
        <v>9879900000</v>
      </c>
      <c r="G1443" s="58">
        <v>17000000000</v>
      </c>
      <c r="H1443" s="58">
        <v>16064331539</v>
      </c>
      <c r="I1443" s="44">
        <f>G1443-H1443</f>
        <v>935668461</v>
      </c>
      <c r="J1443" s="151">
        <f>$B$1442+K1443+1</f>
        <v>39619</v>
      </c>
      <c r="K1443" s="40">
        <v>182</v>
      </c>
      <c r="O1443" s="132">
        <f>H1443/G1443*100</f>
        <v>94.49606787647059</v>
      </c>
      <c r="P1443" s="132">
        <f>(100-O1443)/100*(365/182)*100</f>
        <v>11.038105632352938</v>
      </c>
      <c r="Q1443" s="132">
        <f>(((1+(100-O1443)/O1443)^(365/K1443))*100)-100</f>
        <v>12.02310727594211</v>
      </c>
    </row>
    <row r="1444" spans="1:17">
      <c r="B1444" s="39"/>
      <c r="D1444" s="28">
        <v>45000000000</v>
      </c>
      <c r="E1444" s="28">
        <v>76991000000</v>
      </c>
      <c r="F1444" s="44">
        <f>E1444-D1444</f>
        <v>31991000000</v>
      </c>
      <c r="G1444" s="58">
        <v>45000000000</v>
      </c>
      <c r="H1444" s="58">
        <v>39787387145</v>
      </c>
      <c r="I1444" s="44">
        <f>G1444-H1444</f>
        <v>5212612855</v>
      </c>
      <c r="J1444" s="151">
        <f>$B$1442+K1444+1</f>
        <v>39801</v>
      </c>
      <c r="K1444" s="40">
        <v>364</v>
      </c>
      <c r="O1444" s="132">
        <f>H1444/G1444*100</f>
        <v>88.41641587777778</v>
      </c>
      <c r="P1444" s="132">
        <f>(100-O1444)/100*(365/364)*100</f>
        <v>11.615407155525027</v>
      </c>
      <c r="Q1444" s="132">
        <f>(((1+(100-O1444)/O1444)^(365/K1444))*100)-100</f>
        <v>13.139428749549225</v>
      </c>
    </row>
    <row r="1445" spans="1:17">
      <c r="B1445" s="39"/>
    </row>
    <row r="1446" spans="1:17">
      <c r="B1446" s="39"/>
      <c r="I1446" s="56" t="s">
        <v>47</v>
      </c>
      <c r="O1446" s="33">
        <f t="shared" ref="O1446:Q1448" si="135">AVERAGE(O1438,O1442)</f>
        <v>98.065764806913393</v>
      </c>
      <c r="P1446" s="33">
        <f t="shared" si="135"/>
        <v>7.7581961041386185</v>
      </c>
      <c r="Q1446" s="33">
        <f t="shared" si="135"/>
        <v>8.1497544751410729</v>
      </c>
    </row>
    <row r="1447" spans="1:17">
      <c r="B1447" s="39"/>
      <c r="I1447" s="56" t="s">
        <v>48</v>
      </c>
      <c r="J1447" s="40"/>
      <c r="K1447" s="40"/>
      <c r="L1447" s="40"/>
      <c r="M1447" s="40"/>
      <c r="N1447" s="40"/>
      <c r="O1447" s="33">
        <f t="shared" si="135"/>
        <v>94.547730460457515</v>
      </c>
      <c r="P1447" s="33">
        <f t="shared" si="135"/>
        <v>10.934496604027512</v>
      </c>
      <c r="Q1447" s="33">
        <f t="shared" si="135"/>
        <v>11.900482473477311</v>
      </c>
    </row>
    <row r="1448" spans="1:17">
      <c r="B1448" s="39"/>
      <c r="I1448" s="56" t="s">
        <v>50</v>
      </c>
      <c r="J1448" s="40"/>
      <c r="K1448" s="40"/>
      <c r="L1448" s="40"/>
      <c r="M1448" s="40"/>
      <c r="N1448" s="40"/>
      <c r="O1448" s="33">
        <f t="shared" si="135"/>
        <v>88.608242772851156</v>
      </c>
      <c r="P1448" s="33">
        <f t="shared" si="135"/>
        <v>11.423053263487164</v>
      </c>
      <c r="Q1448" s="33">
        <f t="shared" si="135"/>
        <v>12.894353715218266</v>
      </c>
    </row>
    <row r="1450" spans="1:17">
      <c r="A1450">
        <v>698</v>
      </c>
      <c r="B1450" s="39">
        <v>39449</v>
      </c>
      <c r="D1450" s="28">
        <v>5000000000</v>
      </c>
      <c r="E1450" s="28">
        <v>5431000000</v>
      </c>
      <c r="F1450" s="44">
        <f>E1450-D1450</f>
        <v>431000000</v>
      </c>
      <c r="G1450" s="58">
        <v>5000000000</v>
      </c>
      <c r="H1450" s="58">
        <v>4894961460</v>
      </c>
      <c r="I1450" s="44">
        <f>G1450-H1450</f>
        <v>105038540</v>
      </c>
      <c r="J1450" s="151">
        <f>$B$1450+K1450+1</f>
        <v>39541</v>
      </c>
      <c r="K1450" s="40">
        <v>91</v>
      </c>
      <c r="O1450" s="132">
        <f>H1450/G1450*100</f>
        <v>97.899229200000008</v>
      </c>
      <c r="P1450" s="132">
        <f>(100-O1450)/100*(365/91)*100</f>
        <v>8.4261685934065635</v>
      </c>
      <c r="Q1450" s="132">
        <f>(((1+(100-O1450)/O1450)^(365/K1450))*100)-100</f>
        <v>8.8890570401961355</v>
      </c>
    </row>
    <row r="1451" spans="1:17">
      <c r="B1451" s="39"/>
      <c r="D1451" s="28">
        <v>10000000000</v>
      </c>
      <c r="E1451" s="28">
        <v>18770300000</v>
      </c>
      <c r="F1451" s="44">
        <f>E1451-D1451</f>
        <v>8770300000</v>
      </c>
      <c r="G1451" s="58">
        <v>10000000000</v>
      </c>
      <c r="H1451" s="58">
        <v>9413050996</v>
      </c>
      <c r="I1451" s="44">
        <f>G1451-H1451</f>
        <v>586949004</v>
      </c>
      <c r="J1451" s="151">
        <f>$B$1450+K1451+1</f>
        <v>39632</v>
      </c>
      <c r="K1451" s="40">
        <v>182</v>
      </c>
      <c r="O1451" s="132">
        <f>H1451/G1451*100</f>
        <v>94.130509959999998</v>
      </c>
      <c r="P1451" s="132">
        <f>(100-O1451)/100*(365/182)*100</f>
        <v>11.771230025274729</v>
      </c>
      <c r="Q1451" s="132">
        <f>(((1+(100-O1451)/O1451)^(365/K1451))*100)-100</f>
        <v>12.897289522110441</v>
      </c>
    </row>
    <row r="1452" spans="1:17">
      <c r="B1452" s="39"/>
      <c r="D1452" s="28">
        <v>25000000000</v>
      </c>
      <c r="E1452" s="28">
        <v>22782800000</v>
      </c>
      <c r="F1452" s="44">
        <f>E1452-D1452</f>
        <v>-2217200000</v>
      </c>
      <c r="G1452" s="58">
        <v>22782800000</v>
      </c>
      <c r="H1452" s="58">
        <v>20026851242</v>
      </c>
      <c r="I1452" s="44">
        <f>G1452-H1452</f>
        <v>2755948758</v>
      </c>
      <c r="J1452" s="151">
        <f>$B$1450+K1452+1</f>
        <v>39814</v>
      </c>
      <c r="K1452" s="40">
        <v>364</v>
      </c>
      <c r="O1452" s="132">
        <f>H1452/G1452*100</f>
        <v>87.903379926962444</v>
      </c>
      <c r="P1452" s="132">
        <f>(100-O1452)/100*(365/364)*100</f>
        <v>12.129852545765681</v>
      </c>
      <c r="Q1452" s="132">
        <f>(((1+(100-O1452)/O1452)^(365/K1452))*100)-100</f>
        <v>13.801570789379497</v>
      </c>
    </row>
    <row r="1453" spans="1:17">
      <c r="B1453" s="39"/>
      <c r="F1453" s="44"/>
      <c r="I1453" s="44"/>
      <c r="J1453" s="151"/>
      <c r="K1453" s="40"/>
      <c r="O1453" s="132"/>
      <c r="P1453" s="132"/>
      <c r="Q1453" s="132"/>
    </row>
    <row r="1454" spans="1:17">
      <c r="B1454" s="39"/>
      <c r="I1454" s="56" t="s">
        <v>190</v>
      </c>
      <c r="O1454" s="33">
        <f t="shared" ref="O1454:Q1456" si="136">O1450</f>
        <v>97.899229200000008</v>
      </c>
      <c r="P1454" s="33">
        <f t="shared" si="136"/>
        <v>8.4261685934065635</v>
      </c>
      <c r="Q1454" s="33">
        <f t="shared" si="136"/>
        <v>8.8890570401961355</v>
      </c>
    </row>
    <row r="1455" spans="1:17">
      <c r="B1455" s="39"/>
      <c r="I1455" s="56" t="s">
        <v>191</v>
      </c>
      <c r="J1455" s="40"/>
      <c r="K1455" s="40"/>
      <c r="L1455" s="40"/>
      <c r="M1455" s="40"/>
      <c r="N1455" s="40"/>
      <c r="O1455" s="33">
        <f t="shared" si="136"/>
        <v>94.130509959999998</v>
      </c>
      <c r="P1455" s="33">
        <f t="shared" si="136"/>
        <v>11.771230025274729</v>
      </c>
      <c r="Q1455" s="33">
        <f t="shared" si="136"/>
        <v>12.897289522110441</v>
      </c>
    </row>
    <row r="1456" spans="1:17">
      <c r="B1456" s="39"/>
      <c r="I1456" s="56" t="s">
        <v>192</v>
      </c>
      <c r="J1456" s="40"/>
      <c r="K1456" s="40"/>
      <c r="L1456" s="40"/>
      <c r="M1456" s="40"/>
      <c r="N1456" s="40"/>
      <c r="O1456" s="33">
        <f t="shared" si="136"/>
        <v>87.903379926962444</v>
      </c>
      <c r="P1456" s="33">
        <f t="shared" si="136"/>
        <v>12.129852545765681</v>
      </c>
      <c r="Q1456" s="33">
        <f t="shared" si="136"/>
        <v>13.801570789379497</v>
      </c>
    </row>
    <row r="1457" spans="1:17">
      <c r="B1457" s="39"/>
    </row>
    <row r="1458" spans="1:17">
      <c r="A1458">
        <v>699</v>
      </c>
      <c r="B1458" s="39">
        <v>39482</v>
      </c>
      <c r="D1458" s="28">
        <v>6255000000</v>
      </c>
      <c r="E1458" s="28">
        <v>6255000000</v>
      </c>
      <c r="F1458" s="44">
        <f>E1458-D1458</f>
        <v>0</v>
      </c>
      <c r="G1458" s="28">
        <v>6255000000</v>
      </c>
      <c r="H1458" s="28">
        <v>6123582450</v>
      </c>
      <c r="I1458" s="44">
        <f>G1458-H1458</f>
        <v>131417550</v>
      </c>
      <c r="J1458" s="151">
        <f>$B$1458+K1458+1</f>
        <v>39574</v>
      </c>
      <c r="K1458" s="40">
        <v>91</v>
      </c>
      <c r="O1458" s="132">
        <v>97.899000000000001</v>
      </c>
      <c r="P1458" s="132">
        <v>8.4269999999999996</v>
      </c>
      <c r="Q1458" s="132">
        <v>8.89</v>
      </c>
    </row>
    <row r="1459" spans="1:17">
      <c r="B1459" s="39"/>
    </row>
    <row r="1460" spans="1:17">
      <c r="A1460">
        <v>700</v>
      </c>
      <c r="B1460" s="39">
        <v>39491</v>
      </c>
      <c r="D1460" s="28">
        <v>7000000000</v>
      </c>
      <c r="E1460" s="28">
        <v>14425300000</v>
      </c>
      <c r="F1460" s="44">
        <f>E1460-D1460</f>
        <v>7425300000</v>
      </c>
      <c r="G1460" s="28">
        <v>7000000000</v>
      </c>
      <c r="H1460" s="58">
        <v>6865831236</v>
      </c>
      <c r="I1460" s="44">
        <f>G1460-H1460</f>
        <v>134168764</v>
      </c>
      <c r="J1460" s="151">
        <f>$B$1460+K1460+1</f>
        <v>39583</v>
      </c>
      <c r="K1460" s="40">
        <v>91</v>
      </c>
      <c r="O1460" s="132">
        <f>H1460/G1460*100</f>
        <v>98.08330337142857</v>
      </c>
      <c r="P1460" s="132">
        <f>(100-O1460)/100*(365/91)*100</f>
        <v>7.6878491145996906</v>
      </c>
      <c r="Q1460" s="132">
        <f>(((1+(100-O1460)/O1460)^(365/K1460))*100)-100</f>
        <v>8.0717104736846039</v>
      </c>
    </row>
    <row r="1461" spans="1:17">
      <c r="B1461" s="39"/>
      <c r="D1461" s="28">
        <v>23000000000</v>
      </c>
      <c r="E1461" s="28">
        <v>41074700000</v>
      </c>
      <c r="F1461" s="44">
        <f>E1461-D1461</f>
        <v>18074700000</v>
      </c>
      <c r="G1461" s="28">
        <v>23000000000</v>
      </c>
      <c r="H1461" s="58">
        <v>21697956805</v>
      </c>
      <c r="I1461" s="44">
        <f>G1461-H1461</f>
        <v>1302043195</v>
      </c>
      <c r="J1461" s="151">
        <f>$B$1460+K1461+1</f>
        <v>39674</v>
      </c>
      <c r="K1461" s="40">
        <v>182</v>
      </c>
      <c r="O1461" s="132">
        <f>H1461/G1461*100</f>
        <v>94.338942630434786</v>
      </c>
      <c r="P1461" s="132">
        <f>(100-O1461)/100*(365/182)*100</f>
        <v>11.353219449952215</v>
      </c>
      <c r="Q1461" s="132">
        <f>(((1+(100-O1461)/O1461)^(365/K1461))*100)-100</f>
        <v>12.397603601820776</v>
      </c>
    </row>
    <row r="1462" spans="1:17">
      <c r="B1462" s="39"/>
      <c r="D1462" s="28">
        <v>45000000000</v>
      </c>
      <c r="E1462" s="28">
        <v>88787300000</v>
      </c>
      <c r="F1462" s="44">
        <f>E1462-D1462</f>
        <v>43787300000</v>
      </c>
      <c r="G1462" s="28">
        <v>45000000000</v>
      </c>
      <c r="H1462" s="58">
        <v>39909772031</v>
      </c>
      <c r="I1462" s="44">
        <f>G1462-H1462</f>
        <v>5090227969</v>
      </c>
      <c r="J1462" s="151">
        <f>$B$1460+K1462+1</f>
        <v>39856</v>
      </c>
      <c r="K1462" s="40">
        <v>364</v>
      </c>
      <c r="O1462" s="132">
        <f>H1462/G1462*100</f>
        <v>88.688382291111111</v>
      </c>
      <c r="P1462" s="132">
        <f>(100-O1462)/100*(365/364)*100</f>
        <v>11.342693581715507</v>
      </c>
      <c r="Q1462" s="132">
        <f>(((1+(100-O1462)/O1462)^(365/K1462))*100)-100</f>
        <v>12.791530557532909</v>
      </c>
    </row>
    <row r="1463" spans="1:17">
      <c r="B1463" s="39"/>
      <c r="I1463" s="44"/>
    </row>
    <row r="1464" spans="1:17">
      <c r="A1464">
        <v>701</v>
      </c>
      <c r="B1464" s="39">
        <v>39498</v>
      </c>
      <c r="D1464" s="28">
        <v>7000000000</v>
      </c>
      <c r="E1464" s="28">
        <v>7544200000</v>
      </c>
      <c r="F1464" s="44">
        <f>E1464-D1464</f>
        <v>544200000</v>
      </c>
      <c r="G1464" s="58">
        <v>7000000000</v>
      </c>
      <c r="H1464" s="58">
        <v>6863851266</v>
      </c>
      <c r="I1464" s="44">
        <f>G1464-H1464</f>
        <v>136148734</v>
      </c>
      <c r="J1464" s="151">
        <f>$B$1464+K1464+1</f>
        <v>39590</v>
      </c>
      <c r="K1464" s="40">
        <v>91</v>
      </c>
      <c r="O1464" s="132">
        <f>H1464/G1464*100</f>
        <v>98.055018085714281</v>
      </c>
      <c r="P1464" s="132">
        <f>(100-O1464)/100*(365/91)*100</f>
        <v>7.8013010847723914</v>
      </c>
      <c r="Q1464" s="132">
        <f>(((1+(100-O1464)/O1464)^(365/K1464))*100)-100</f>
        <v>8.1968063069031132</v>
      </c>
    </row>
    <row r="1465" spans="1:17">
      <c r="B1465" s="39"/>
      <c r="D1465" s="28">
        <v>23000000000</v>
      </c>
      <c r="E1465" s="28">
        <v>31041500000</v>
      </c>
      <c r="F1465" s="44">
        <f>E1465-D1465</f>
        <v>8041500000</v>
      </c>
      <c r="G1465" s="58">
        <v>23000000000</v>
      </c>
      <c r="H1465" s="58">
        <v>21733412810</v>
      </c>
      <c r="I1465" s="44">
        <f>G1465-H1465</f>
        <v>1266587190</v>
      </c>
      <c r="J1465" s="151">
        <f>$B$1464+K1465+1</f>
        <v>39681</v>
      </c>
      <c r="K1465" s="40">
        <v>182</v>
      </c>
      <c r="O1465" s="132">
        <f>H1465/G1465*100</f>
        <v>94.493099173913038</v>
      </c>
      <c r="P1465" s="132">
        <f>(100-O1465)/100*(365/182)*100</f>
        <v>11.044059349020555</v>
      </c>
      <c r="Q1465" s="132">
        <f>(((1+(100-O1465)/O1465)^(365/K1465))*100)-100</f>
        <v>12.030165615453001</v>
      </c>
    </row>
    <row r="1466" spans="1:17">
      <c r="B1466" s="39"/>
      <c r="D1466" s="28">
        <v>45000000000</v>
      </c>
      <c r="E1466" s="28">
        <v>100346900000</v>
      </c>
      <c r="F1466" s="44">
        <f>E1466-D1466</f>
        <v>55346900000</v>
      </c>
      <c r="G1466" s="58">
        <v>45000000000</v>
      </c>
      <c r="H1466" s="58">
        <v>39912808077</v>
      </c>
      <c r="I1466" s="44">
        <f>G1466-H1466</f>
        <v>5087191923</v>
      </c>
      <c r="J1466" s="151">
        <f>$B$1464+K1466+1</f>
        <v>39863</v>
      </c>
      <c r="K1466" s="40">
        <v>364</v>
      </c>
      <c r="O1466" s="132">
        <f>H1466/G1466*100</f>
        <v>88.695129059999999</v>
      </c>
      <c r="P1466" s="132">
        <f>(100-O1466)/100*(365/364)*100</f>
        <v>11.335928277747252</v>
      </c>
      <c r="Q1466" s="132">
        <f>(((1+(100-O1466)/O1466)^(365/K1466))*100)-100</f>
        <v>12.782927278890426</v>
      </c>
    </row>
    <row r="1467" spans="1:17">
      <c r="B1467" s="39"/>
    </row>
    <row r="1468" spans="1:17">
      <c r="A1468">
        <v>702</v>
      </c>
      <c r="B1468" s="39">
        <v>39505</v>
      </c>
      <c r="D1468" s="28">
        <v>7000000000</v>
      </c>
      <c r="E1468" s="28">
        <v>13317900000</v>
      </c>
      <c r="F1468" s="44">
        <f>E1468-D1468</f>
        <v>6317900000</v>
      </c>
      <c r="G1468" s="58">
        <v>7000000000</v>
      </c>
      <c r="H1468" s="58">
        <v>6863354113</v>
      </c>
      <c r="I1468" s="44">
        <f>G1468-H1468</f>
        <v>136645887</v>
      </c>
      <c r="J1468" s="151">
        <f>$B$1468+K1468+1</f>
        <v>39597</v>
      </c>
      <c r="K1468" s="40">
        <v>91</v>
      </c>
      <c r="O1468" s="132">
        <f>H1468/G1468*100</f>
        <v>98.047915900000007</v>
      </c>
      <c r="P1468" s="132">
        <f>(100-O1468)/100*(365/91)*100</f>
        <v>7.8297878736263469</v>
      </c>
      <c r="Q1468" s="132">
        <f>(((1+(100-O1468)/O1468)^(365/K1468))*100)-100</f>
        <v>8.2282451771859684</v>
      </c>
    </row>
    <row r="1469" spans="1:17">
      <c r="B1469" s="39"/>
      <c r="D1469" s="28">
        <v>23000000000</v>
      </c>
      <c r="E1469" s="28">
        <v>45390000000</v>
      </c>
      <c r="F1469" s="44">
        <f>E1469-D1469</f>
        <v>22390000000</v>
      </c>
      <c r="G1469" s="58">
        <v>23000000000</v>
      </c>
      <c r="H1469" s="58">
        <v>21710707300</v>
      </c>
      <c r="I1469" s="44">
        <f>G1469-H1469</f>
        <v>1289292700</v>
      </c>
      <c r="J1469" s="151">
        <f>$B$1468+K1469+1</f>
        <v>39688</v>
      </c>
      <c r="K1469" s="40">
        <v>182</v>
      </c>
      <c r="O1469" s="132">
        <f>H1469/G1469*100</f>
        <v>94.394379565217392</v>
      </c>
      <c r="P1469" s="132">
        <f>(100-O1469)/100*(365/182)*100</f>
        <v>11.242040981844241</v>
      </c>
      <c r="Q1469" s="132">
        <f>(((1+(100-O1469)/O1469)^(365/K1469))*100)-100</f>
        <v>12.265259877136003</v>
      </c>
    </row>
    <row r="1470" spans="1:17">
      <c r="B1470" s="39"/>
      <c r="D1470" s="28">
        <v>45000000000</v>
      </c>
      <c r="E1470" s="28">
        <v>98390100000</v>
      </c>
      <c r="F1470" s="44">
        <f>E1470-D1470</f>
        <v>53390100000</v>
      </c>
      <c r="G1470" s="58">
        <v>45000000000</v>
      </c>
      <c r="H1470" s="58">
        <v>39928326491</v>
      </c>
      <c r="I1470" s="44">
        <f>G1470-H1470</f>
        <v>5071673509</v>
      </c>
      <c r="J1470" s="151">
        <f>$B$1468+K1470+1</f>
        <v>39870</v>
      </c>
      <c r="K1470" s="40">
        <v>364</v>
      </c>
      <c r="O1470" s="132">
        <f>H1470/G1470*100</f>
        <v>88.729614424444449</v>
      </c>
      <c r="P1470" s="132">
        <f>(100-O1470)/100*(365/364)*100</f>
        <v>11.301348173290595</v>
      </c>
      <c r="Q1470" s="132">
        <f>(((1+(100-O1470)/O1470)^(365/K1470))*100)-100</f>
        <v>12.738973032620478</v>
      </c>
    </row>
    <row r="1471" spans="1:17">
      <c r="B1471" s="39"/>
    </row>
    <row r="1472" spans="1:17">
      <c r="B1472" s="39"/>
      <c r="I1472" s="56" t="s">
        <v>47</v>
      </c>
      <c r="O1472" s="33">
        <f>AVERAGE(O1458,O1460,O1464,O1468)</f>
        <v>98.021309339285722</v>
      </c>
      <c r="P1472" s="33">
        <f>AVERAGE(P1458,P1460,P1464,P1468)</f>
        <v>7.9364845182496069</v>
      </c>
      <c r="Q1472" s="33">
        <f>AVERAGE(Q1458,Q1460,Q1464,Q1468)</f>
        <v>8.3466904894434215</v>
      </c>
    </row>
    <row r="1473" spans="1:17">
      <c r="B1473" s="39"/>
      <c r="I1473" s="56" t="s">
        <v>48</v>
      </c>
      <c r="J1473" s="40"/>
      <c r="K1473" s="40"/>
      <c r="L1473" s="40"/>
      <c r="M1473" s="40"/>
      <c r="N1473" s="40"/>
      <c r="O1473" s="33">
        <f t="shared" ref="O1473:Q1474" si="137">AVERAGE(O1461,O1465,O1469)</f>
        <v>94.40880712318841</v>
      </c>
      <c r="P1473" s="33">
        <f t="shared" si="137"/>
        <v>11.213106593605671</v>
      </c>
      <c r="Q1473" s="33">
        <f t="shared" si="137"/>
        <v>12.231009698136594</v>
      </c>
    </row>
    <row r="1474" spans="1:17">
      <c r="B1474" s="39"/>
      <c r="I1474" s="56" t="s">
        <v>50</v>
      </c>
      <c r="J1474" s="40"/>
      <c r="K1474" s="40"/>
      <c r="L1474" s="40"/>
      <c r="M1474" s="40"/>
      <c r="N1474" s="40"/>
      <c r="O1474" s="33">
        <f t="shared" si="137"/>
        <v>88.70437525851851</v>
      </c>
      <c r="P1474" s="33">
        <f t="shared" si="137"/>
        <v>11.326656677584452</v>
      </c>
      <c r="Q1474" s="33">
        <f t="shared" si="137"/>
        <v>12.771143623014604</v>
      </c>
    </row>
    <row r="1475" spans="1:17">
      <c r="B1475" s="39"/>
    </row>
    <row r="1476" spans="1:17">
      <c r="A1476">
        <v>703</v>
      </c>
      <c r="B1476" s="39">
        <v>39519</v>
      </c>
      <c r="D1476" s="28">
        <v>7000000000</v>
      </c>
      <c r="E1476" s="28">
        <v>5315000000</v>
      </c>
      <c r="F1476" s="44">
        <f>E1476-D1476</f>
        <v>-1685000000</v>
      </c>
      <c r="G1476" s="58">
        <v>5315000000</v>
      </c>
      <c r="H1476" s="58">
        <v>5209061762</v>
      </c>
      <c r="I1476" s="44">
        <f>G1476-H1476</f>
        <v>105938238</v>
      </c>
      <c r="J1476" s="151">
        <f>$B$1476+K1476+1</f>
        <v>39611</v>
      </c>
      <c r="K1476" s="40">
        <v>91</v>
      </c>
      <c r="O1476" s="132">
        <f>H1476/G1476*100</f>
        <v>98.006806434618994</v>
      </c>
      <c r="P1476" s="132">
        <f>(100-O1476)/100*(365/91)*100</f>
        <v>7.9946774875172206</v>
      </c>
      <c r="Q1476" s="132">
        <f>(((1+(100-O1476)/O1476)^(365/K1476))*100)-100</f>
        <v>8.4104466662782329</v>
      </c>
    </row>
    <row r="1477" spans="1:17">
      <c r="B1477" s="39"/>
      <c r="D1477" s="28">
        <v>23000000000</v>
      </c>
      <c r="E1477" s="28">
        <v>17676800000</v>
      </c>
      <c r="F1477" s="44">
        <f>E1477-D1477</f>
        <v>-5323200000</v>
      </c>
      <c r="G1477" s="58">
        <v>17676800000</v>
      </c>
      <c r="H1477" s="58">
        <v>16678465005</v>
      </c>
      <c r="I1477" s="44">
        <f>G1477-H1477</f>
        <v>998334995</v>
      </c>
      <c r="J1477" s="151">
        <f>$B$1476+K1477+1</f>
        <v>39702</v>
      </c>
      <c r="K1477" s="40">
        <v>182</v>
      </c>
      <c r="O1477" s="132">
        <f>H1477/G1477*100</f>
        <v>94.352286641247289</v>
      </c>
      <c r="P1477" s="132">
        <f>(100-O1477)/100*(365/182)*100</f>
        <v>11.326458109586481</v>
      </c>
      <c r="Q1477" s="132">
        <f>(((1+(100-O1477)/O1477)^(365/K1477))*100)-100</f>
        <v>12.365726296415218</v>
      </c>
    </row>
    <row r="1478" spans="1:17">
      <c r="B1478" s="39"/>
      <c r="D1478" s="28">
        <v>45000000000</v>
      </c>
      <c r="E1478" s="28">
        <v>60837500000</v>
      </c>
      <c r="F1478" s="44">
        <f>E1478-D1478</f>
        <v>15837500000</v>
      </c>
      <c r="G1478" s="58">
        <v>45000000000</v>
      </c>
      <c r="H1478" s="58">
        <v>39829134449</v>
      </c>
      <c r="I1478" s="44">
        <f>G1478-H1478</f>
        <v>5170865551</v>
      </c>
      <c r="J1478" s="151">
        <f>$B$1476+K1478+1</f>
        <v>39884</v>
      </c>
      <c r="K1478" s="40">
        <v>364</v>
      </c>
      <c r="O1478" s="132">
        <f>H1478/G1478*100</f>
        <v>88.50918766444444</v>
      </c>
      <c r="P1478" s="132">
        <f>(100-O1478)/100*(365/364)*100</f>
        <v>11.522380501312581</v>
      </c>
      <c r="Q1478" s="132">
        <f>(((1+(100-O1478)/O1478)^(365/K1478))*100)-100</f>
        <v>13.020514909812775</v>
      </c>
    </row>
    <row r="1479" spans="1:17">
      <c r="B1479" s="39"/>
    </row>
    <row r="1480" spans="1:17">
      <c r="A1480">
        <v>705</v>
      </c>
      <c r="B1480" s="39">
        <v>39533</v>
      </c>
      <c r="D1480" s="28">
        <v>7000000000</v>
      </c>
      <c r="E1480" s="28">
        <v>15048000000</v>
      </c>
      <c r="F1480" s="44">
        <f>E1480-D1480</f>
        <v>8048000000</v>
      </c>
      <c r="G1480" s="28">
        <v>7000000000</v>
      </c>
      <c r="H1480" s="58">
        <v>6863253320</v>
      </c>
      <c r="I1480" s="44">
        <f>G1480-H1480</f>
        <v>136746680</v>
      </c>
      <c r="J1480" s="151">
        <f>$B$1480+K1480+1</f>
        <v>39625</v>
      </c>
      <c r="K1480" s="40">
        <v>91</v>
      </c>
      <c r="O1480" s="132">
        <f>H1480/G1480*100</f>
        <v>98.046475999999998</v>
      </c>
      <c r="P1480" s="132">
        <f>(100-O1480)/100*(365/91)*100</f>
        <v>7.8355632967033033</v>
      </c>
      <c r="Q1480" s="132">
        <f>(((1+(100-O1480)/O1480)^(365/K1480))*100)-100</f>
        <v>8.2346204978530153</v>
      </c>
    </row>
    <row r="1481" spans="1:17">
      <c r="B1481" s="39"/>
      <c r="D1481" s="28">
        <v>23000000000</v>
      </c>
      <c r="E1481" s="28">
        <v>45185300000</v>
      </c>
      <c r="F1481" s="44">
        <f>E1481-D1481</f>
        <v>22185300000</v>
      </c>
      <c r="G1481" s="28">
        <v>23000000000</v>
      </c>
      <c r="H1481" s="58">
        <v>21685966347</v>
      </c>
      <c r="I1481" s="44">
        <f>G1481-H1481</f>
        <v>1314033653</v>
      </c>
      <c r="J1481" s="151">
        <f>$B$1480+K1481+1</f>
        <v>39716</v>
      </c>
      <c r="K1481" s="40">
        <v>182</v>
      </c>
      <c r="O1481" s="132">
        <f>H1481/G1481*100</f>
        <v>94.28681020434783</v>
      </c>
      <c r="P1481" s="132">
        <f>(100-O1481)/100*(365/182)*100</f>
        <v>11.457770744027702</v>
      </c>
      <c r="Q1481" s="132">
        <f>(((1+(100-O1481)/O1481)^(365/K1481))*100)-100</f>
        <v>12.522271956433315</v>
      </c>
    </row>
    <row r="1482" spans="1:17">
      <c r="B1482" s="39"/>
      <c r="D1482" s="28">
        <v>45000000000</v>
      </c>
      <c r="E1482" s="28">
        <v>55411900000</v>
      </c>
      <c r="F1482" s="44">
        <f>E1482-D1482</f>
        <v>10411900000</v>
      </c>
      <c r="G1482" s="28">
        <v>45000000000</v>
      </c>
      <c r="H1482" s="58">
        <v>39650036551</v>
      </c>
      <c r="I1482" s="44">
        <f>G1482-H1482</f>
        <v>5349963449</v>
      </c>
      <c r="J1482" s="151">
        <f>$B$1480+K1482+1</f>
        <v>39898</v>
      </c>
      <c r="K1482" s="40">
        <v>364</v>
      </c>
      <c r="O1482" s="132">
        <f>H1482/G1482*100</f>
        <v>88.111192335555558</v>
      </c>
      <c r="P1482" s="132">
        <f>(100-O1482)/100*(365/364)*100</f>
        <v>11.921469223962147</v>
      </c>
      <c r="Q1482" s="132">
        <f>(((1+(100-O1482)/O1482)^(365/K1482))*100)-100</f>
        <v>13.532430492550816</v>
      </c>
    </row>
    <row r="1483" spans="1:17">
      <c r="B1483" s="39"/>
    </row>
    <row r="1484" spans="1:17">
      <c r="B1484" s="39"/>
      <c r="I1484" s="56" t="s">
        <v>47</v>
      </c>
      <c r="O1484" s="33">
        <f t="shared" ref="O1484:Q1486" si="138">AVERAGE(O1476,O1480)</f>
        <v>98.026641217309503</v>
      </c>
      <c r="P1484" s="33">
        <f t="shared" si="138"/>
        <v>7.9151203921102624</v>
      </c>
      <c r="Q1484" s="33">
        <f t="shared" si="138"/>
        <v>8.3225335820656241</v>
      </c>
    </row>
    <row r="1485" spans="1:17">
      <c r="B1485" s="39"/>
      <c r="I1485" s="56" t="s">
        <v>48</v>
      </c>
      <c r="J1485" s="40"/>
      <c r="K1485" s="40"/>
      <c r="L1485" s="40"/>
      <c r="M1485" s="40"/>
      <c r="N1485" s="40"/>
      <c r="O1485" s="33">
        <f t="shared" si="138"/>
        <v>94.319548422797567</v>
      </c>
      <c r="P1485" s="33">
        <f t="shared" si="138"/>
        <v>11.39211442680709</v>
      </c>
      <c r="Q1485" s="33">
        <f t="shared" si="138"/>
        <v>12.443999126424266</v>
      </c>
    </row>
    <row r="1486" spans="1:17">
      <c r="B1486" s="39"/>
      <c r="I1486" s="56" t="s">
        <v>50</v>
      </c>
      <c r="J1486" s="40"/>
      <c r="K1486" s="40"/>
      <c r="L1486" s="40"/>
      <c r="M1486" s="40"/>
      <c r="N1486" s="40"/>
      <c r="O1486" s="33">
        <f t="shared" si="138"/>
        <v>88.310190000000006</v>
      </c>
      <c r="P1486" s="33">
        <f t="shared" si="138"/>
        <v>11.721924862637364</v>
      </c>
      <c r="Q1486" s="33">
        <f t="shared" si="138"/>
        <v>13.276472701181795</v>
      </c>
    </row>
    <row r="1487" spans="1:17">
      <c r="B1487" s="39"/>
    </row>
    <row r="1488" spans="1:17">
      <c r="A1488">
        <v>706</v>
      </c>
      <c r="B1488" s="39">
        <v>39547</v>
      </c>
      <c r="D1488" s="28">
        <v>7000000000</v>
      </c>
      <c r="E1488" s="28">
        <v>12111300000</v>
      </c>
      <c r="F1488" s="44">
        <f>E1488-D1488</f>
        <v>5111300000</v>
      </c>
      <c r="G1488" s="28">
        <v>7000000000</v>
      </c>
      <c r="H1488" s="58">
        <v>6864054722</v>
      </c>
      <c r="I1488" s="44">
        <f>G1488-H1488</f>
        <v>135945278</v>
      </c>
      <c r="J1488" s="151">
        <f>$B$1488+K1488+1</f>
        <v>39639</v>
      </c>
      <c r="K1488" s="40">
        <v>91</v>
      </c>
      <c r="O1488" s="132">
        <f>H1488/G1488*100</f>
        <v>98.057924600000007</v>
      </c>
      <c r="P1488" s="132">
        <f>(100-O1488)/100*(365/91)*100</f>
        <v>7.7896430879120615</v>
      </c>
      <c r="Q1488" s="132">
        <f>(((1+(100-O1488)/O1488)^(365/K1488))*100)-100</f>
        <v>8.1839434837545468</v>
      </c>
    </row>
    <row r="1489" spans="1:17">
      <c r="B1489" s="39"/>
      <c r="D1489" s="28">
        <v>23000000000</v>
      </c>
      <c r="E1489" s="28">
        <v>17452400000</v>
      </c>
      <c r="F1489" s="44">
        <f>E1489-D1489</f>
        <v>-5547600000</v>
      </c>
      <c r="G1489" s="28">
        <v>17452400000</v>
      </c>
      <c r="H1489" s="58">
        <v>16378383992</v>
      </c>
      <c r="I1489" s="44">
        <f>G1489-H1489</f>
        <v>1074016008</v>
      </c>
      <c r="J1489" s="151">
        <f>$B$1488+K1489+1</f>
        <v>39730</v>
      </c>
      <c r="K1489" s="40">
        <v>182</v>
      </c>
      <c r="O1489" s="132">
        <f>H1489/G1489*100</f>
        <v>93.846026861635082</v>
      </c>
      <c r="P1489" s="132">
        <f>(100-O1489)/100*(365/182)*100</f>
        <v>12.341759315951622</v>
      </c>
      <c r="Q1489" s="132">
        <f>(((1+(100-O1489)/O1489)^(365/K1489))*100)-100</f>
        <v>13.584685431122836</v>
      </c>
    </row>
    <row r="1490" spans="1:17">
      <c r="B1490" s="39"/>
      <c r="D1490" s="28">
        <v>45000000000</v>
      </c>
      <c r="E1490" s="28">
        <v>32512600000</v>
      </c>
      <c r="F1490" s="44">
        <f>E1490-D1490</f>
        <v>-12487400000</v>
      </c>
      <c r="G1490" s="28">
        <v>32512600000</v>
      </c>
      <c r="H1490" s="58">
        <v>28386452154</v>
      </c>
      <c r="I1490" s="44">
        <f>G1490-H1490</f>
        <v>4126147846</v>
      </c>
      <c r="J1490" s="151">
        <f>$B$1488+K1490+1</f>
        <v>39912</v>
      </c>
      <c r="K1490" s="40">
        <v>364</v>
      </c>
      <c r="O1490" s="132">
        <f>H1490/G1490*100</f>
        <v>87.309080645657374</v>
      </c>
      <c r="P1490" s="132">
        <f>(100-O1490)/100*(365/364)*100</f>
        <v>12.725784517404007</v>
      </c>
      <c r="Q1490" s="132">
        <f>(((1+(100-O1490)/O1490)^(365/K1490))*100)-100</f>
        <v>14.578335664544028</v>
      </c>
    </row>
    <row r="1491" spans="1:17">
      <c r="B1491" s="39"/>
    </row>
    <row r="1492" spans="1:17">
      <c r="A1492">
        <v>707</v>
      </c>
      <c r="B1492" s="39">
        <v>39561</v>
      </c>
      <c r="D1492" s="28">
        <v>6000000000</v>
      </c>
      <c r="E1492" s="28">
        <v>10400000000</v>
      </c>
      <c r="F1492" s="44">
        <f>E1492-D1492</f>
        <v>4400000000</v>
      </c>
      <c r="G1492" s="28">
        <v>6000000000</v>
      </c>
      <c r="H1492" s="58">
        <v>5882794755</v>
      </c>
      <c r="I1492" s="44">
        <f>G1492-H1492</f>
        <v>117205245</v>
      </c>
      <c r="J1492" s="151">
        <f>$B$1492+K1492+1</f>
        <v>39653</v>
      </c>
      <c r="K1492" s="40">
        <v>91</v>
      </c>
      <c r="O1492" s="132">
        <f>H1492/G1492*100</f>
        <v>98.046579249999994</v>
      </c>
      <c r="P1492" s="132">
        <f>(100-O1492)/100*(365/91)*100</f>
        <v>7.8351491620879372</v>
      </c>
      <c r="Q1492" s="132">
        <f>(((1+(100-O1492)/O1492)^(365/K1492))*100)-100</f>
        <v>8.2341633311450835</v>
      </c>
    </row>
    <row r="1493" spans="1:17">
      <c r="B1493" s="39"/>
      <c r="D1493" s="28">
        <v>14000000000</v>
      </c>
      <c r="E1493" s="28">
        <v>46020200000</v>
      </c>
      <c r="F1493" s="44">
        <f>E1493-D1493</f>
        <v>32020200000</v>
      </c>
      <c r="G1493" s="28">
        <v>14000000000</v>
      </c>
      <c r="H1493" s="58">
        <v>13097323654</v>
      </c>
      <c r="I1493" s="44">
        <f>G1493-H1493</f>
        <v>902676346</v>
      </c>
      <c r="J1493" s="151">
        <f>$B$1492+K1493+1</f>
        <v>39744</v>
      </c>
      <c r="K1493" s="40">
        <v>182</v>
      </c>
      <c r="O1493" s="132">
        <f>H1493/G1493*100</f>
        <v>93.552311814285716</v>
      </c>
      <c r="P1493" s="132">
        <f>(100-O1493)/100*(365/182)*100</f>
        <v>12.930803229591833</v>
      </c>
      <c r="Q1493" s="132">
        <f>(((1+(100-O1493)/O1493)^(365/K1493))*100)-100</f>
        <v>14.300990277052932</v>
      </c>
    </row>
    <row r="1494" spans="1:17">
      <c r="B1494" s="39"/>
      <c r="D1494" s="28">
        <v>35000000000</v>
      </c>
      <c r="E1494" s="28">
        <v>94805500000</v>
      </c>
      <c r="F1494" s="44">
        <f>E1494-D1494</f>
        <v>59805500000</v>
      </c>
      <c r="G1494" s="28">
        <v>35000000000</v>
      </c>
      <c r="H1494" s="58">
        <v>30735310581</v>
      </c>
      <c r="I1494" s="44">
        <f>G1494-H1494</f>
        <v>4264689419</v>
      </c>
      <c r="J1494" s="151">
        <f>$B$1492+K1494+1</f>
        <v>39926</v>
      </c>
      <c r="K1494" s="40">
        <v>364</v>
      </c>
      <c r="O1494" s="132">
        <f>H1494/G1494*100</f>
        <v>87.815173088571427</v>
      </c>
      <c r="P1494" s="132">
        <f>(100-O1494)/100*(365/364)*100</f>
        <v>12.218301710635794</v>
      </c>
      <c r="Q1494" s="132">
        <f>(((1+(100-O1494)/O1494)^(365/K1494))*100)-100</f>
        <v>13.916194121847965</v>
      </c>
    </row>
    <row r="1495" spans="1:17">
      <c r="B1495" s="39"/>
    </row>
    <row r="1496" spans="1:17">
      <c r="B1496" s="39"/>
      <c r="I1496" s="56" t="s">
        <v>47</v>
      </c>
      <c r="O1496" s="33">
        <f t="shared" ref="O1496:Q1498" si="139">AVERAGE(O1488,O1492)</f>
        <v>98.052251925000007</v>
      </c>
      <c r="P1496" s="33">
        <f t="shared" si="139"/>
        <v>7.8123961249999994</v>
      </c>
      <c r="Q1496" s="33">
        <f t="shared" si="139"/>
        <v>8.2090534074498152</v>
      </c>
    </row>
    <row r="1497" spans="1:17">
      <c r="B1497" s="39"/>
      <c r="I1497" s="56" t="s">
        <v>48</v>
      </c>
      <c r="J1497" s="40"/>
      <c r="K1497" s="40"/>
      <c r="L1497" s="40"/>
      <c r="M1497" s="40"/>
      <c r="N1497" s="40"/>
      <c r="O1497" s="33">
        <f t="shared" si="139"/>
        <v>93.699169337960399</v>
      </c>
      <c r="P1497" s="33">
        <f t="shared" si="139"/>
        <v>12.636281272771727</v>
      </c>
      <c r="Q1497" s="33">
        <f t="shared" si="139"/>
        <v>13.942837854087884</v>
      </c>
    </row>
    <row r="1498" spans="1:17">
      <c r="B1498" s="39"/>
      <c r="I1498" s="56" t="s">
        <v>50</v>
      </c>
      <c r="J1498" s="40"/>
      <c r="K1498" s="40"/>
      <c r="L1498" s="40"/>
      <c r="M1498" s="40"/>
      <c r="N1498" s="40"/>
      <c r="O1498" s="33">
        <f t="shared" si="139"/>
        <v>87.562126867114401</v>
      </c>
      <c r="P1498" s="33">
        <f t="shared" si="139"/>
        <v>12.4720431140199</v>
      </c>
      <c r="Q1498" s="33">
        <f t="shared" si="139"/>
        <v>14.247264893195997</v>
      </c>
    </row>
    <row r="1499" spans="1:17">
      <c r="B1499" s="39"/>
    </row>
    <row r="1500" spans="1:17">
      <c r="A1500">
        <v>709</v>
      </c>
      <c r="B1500" s="39">
        <v>39573</v>
      </c>
      <c r="D1500" s="28">
        <v>6830900000</v>
      </c>
      <c r="E1500" s="28">
        <v>6830900000</v>
      </c>
      <c r="F1500" s="44">
        <f>E1500-D1500</f>
        <v>0</v>
      </c>
      <c r="G1500" s="58">
        <v>6830900000</v>
      </c>
      <c r="H1500" s="58">
        <v>6697492523</v>
      </c>
      <c r="I1500" s="44">
        <f>G1500-H1500</f>
        <v>133407477</v>
      </c>
      <c r="J1500" s="151">
        <f>$B$1500+K1500</f>
        <v>39664</v>
      </c>
      <c r="K1500" s="40">
        <v>91</v>
      </c>
      <c r="O1500" s="132">
        <f>H1500/G1500*100</f>
        <v>98.046999999999997</v>
      </c>
      <c r="P1500" s="132">
        <f>(100-O1500)/100*(365/91)*100</f>
        <v>7.8334615384615507</v>
      </c>
      <c r="Q1500" s="132">
        <f>(((1+(100-O1500)/O1500)^(365/K1500))*100)-100</f>
        <v>8.232300374082115</v>
      </c>
    </row>
    <row r="1501" spans="1:17">
      <c r="B1501" s="39"/>
    </row>
    <row r="1502" spans="1:17">
      <c r="A1502">
        <v>708</v>
      </c>
      <c r="B1502" s="39">
        <v>39575</v>
      </c>
      <c r="D1502" s="28">
        <v>7000000000</v>
      </c>
      <c r="E1502" s="28">
        <v>5748800000</v>
      </c>
      <c r="F1502" s="44">
        <f>E1502-D1502</f>
        <v>-1251200000</v>
      </c>
      <c r="G1502" s="28">
        <v>5748800000</v>
      </c>
      <c r="H1502" s="58">
        <v>5634929452</v>
      </c>
      <c r="I1502" s="44">
        <f>G1502-H1502</f>
        <v>113870548</v>
      </c>
      <c r="J1502" s="151">
        <f>$B$1502+K1502+1</f>
        <v>39667</v>
      </c>
      <c r="K1502" s="40">
        <v>91</v>
      </c>
      <c r="O1502" s="132">
        <f>H1502/G1502*100</f>
        <v>98.019229265237968</v>
      </c>
      <c r="P1502" s="132">
        <f>(100-O1502)/100*(365/91)*100</f>
        <v>7.9448496504191404</v>
      </c>
      <c r="Q1502" s="132">
        <f>(((1+(100-O1502)/O1502)^(365/K1502))*100)-100</f>
        <v>8.3553469934302314</v>
      </c>
    </row>
    <row r="1503" spans="1:17">
      <c r="B1503" s="39"/>
      <c r="D1503" s="28">
        <v>23000000000</v>
      </c>
      <c r="E1503" s="28">
        <v>68794800000</v>
      </c>
      <c r="F1503" s="44">
        <f>E1503-D1503</f>
        <v>45794800000</v>
      </c>
      <c r="G1503" s="28">
        <v>23000000000</v>
      </c>
      <c r="H1503" s="58">
        <v>21531821555</v>
      </c>
      <c r="I1503" s="44">
        <f>G1503-H1503</f>
        <v>1468178445</v>
      </c>
      <c r="J1503" s="151">
        <f>$B$1502+K1503+1</f>
        <v>39758</v>
      </c>
      <c r="K1503" s="40">
        <v>182</v>
      </c>
      <c r="O1503" s="132">
        <f>H1503/G1503*100</f>
        <v>93.616615456521728</v>
      </c>
      <c r="P1503" s="132">
        <f>(100-O1503)/100*(365/182)*100</f>
        <v>12.801842628404225</v>
      </c>
      <c r="Q1503" s="132">
        <f>(((1+(100-O1503)/O1503)^(365/K1503))*100)-100</f>
        <v>14.14359050241012</v>
      </c>
    </row>
    <row r="1504" spans="1:17" s="159" customFormat="1">
      <c r="B1504" s="160"/>
      <c r="D1504" s="161">
        <v>45000000000</v>
      </c>
      <c r="E1504" s="161">
        <v>65678900000</v>
      </c>
      <c r="F1504" s="162">
        <f>E1504-D1504</f>
        <v>20678900000</v>
      </c>
      <c r="G1504" s="161">
        <v>45000000000</v>
      </c>
      <c r="H1504" s="162">
        <v>39515019026</v>
      </c>
      <c r="I1504" s="162">
        <f>G1504-H1504</f>
        <v>5484980974</v>
      </c>
      <c r="J1504" s="160">
        <f>$B$1502+K1504+1</f>
        <v>39940</v>
      </c>
      <c r="K1504" s="159">
        <v>364</v>
      </c>
      <c r="O1504" s="163">
        <f>H1504/G1504*100</f>
        <v>87.811153391111105</v>
      </c>
      <c r="P1504" s="163">
        <f>(100-O1504)/100*(365/364)*100</f>
        <v>12.222332451221007</v>
      </c>
      <c r="Q1504" s="163">
        <f>(((1+(100-O1504)/O1504)^(365/K1504))*100)-100</f>
        <v>13.921423146158645</v>
      </c>
    </row>
    <row r="1505" spans="1:17">
      <c r="B1505" s="39"/>
    </row>
    <row r="1506" spans="1:17">
      <c r="A1506">
        <v>800</v>
      </c>
      <c r="B1506" s="39">
        <v>39589</v>
      </c>
      <c r="D1506" s="28">
        <v>6000000000</v>
      </c>
      <c r="E1506" s="28">
        <v>8375300000</v>
      </c>
      <c r="F1506" s="44">
        <f>E1506-D1506</f>
        <v>2375300000</v>
      </c>
      <c r="G1506" s="28">
        <v>6000000000</v>
      </c>
      <c r="H1506" s="58">
        <v>5883155058</v>
      </c>
      <c r="I1506" s="44">
        <f>G1506-H1506</f>
        <v>116844942</v>
      </c>
      <c r="J1506" s="151">
        <f>$B$1506+K1506+1</f>
        <v>39681</v>
      </c>
      <c r="K1506" s="40">
        <v>91</v>
      </c>
      <c r="O1506" s="132">
        <f>H1506/G1506*100</f>
        <v>98.052584300000007</v>
      </c>
      <c r="P1506" s="132">
        <f>(100-O1506)/100*(365/91)*100</f>
        <v>7.811062972527445</v>
      </c>
      <c r="Q1506" s="132">
        <f>(((1+(100-O1506)/O1506)^(365/K1506))*100)-100</f>
        <v>8.207578532391409</v>
      </c>
    </row>
    <row r="1507" spans="1:17">
      <c r="B1507" s="39"/>
      <c r="D1507" s="28">
        <v>24000000000</v>
      </c>
      <c r="E1507" s="28">
        <v>50240200000</v>
      </c>
      <c r="F1507" s="44">
        <f>E1507-D1507</f>
        <v>26240200000</v>
      </c>
      <c r="G1507" s="28">
        <v>24000000000</v>
      </c>
      <c r="H1507" s="58">
        <v>22467126123</v>
      </c>
      <c r="I1507" s="44">
        <f>G1507-H1507</f>
        <v>1532873877</v>
      </c>
      <c r="J1507" s="151">
        <f>$B$1506+K1507+1</f>
        <v>39772</v>
      </c>
      <c r="K1507" s="40">
        <v>182</v>
      </c>
      <c r="O1507" s="132">
        <f>H1507/G1507*100</f>
        <v>93.613025512500002</v>
      </c>
      <c r="P1507" s="132">
        <f>(100-O1507)/100*(365/182)*100</f>
        <v>12.809042241414831</v>
      </c>
      <c r="Q1507" s="132">
        <f>(((1+(100-O1507)/O1507)^(365/K1507))*100)-100</f>
        <v>14.152369254284139</v>
      </c>
    </row>
    <row r="1508" spans="1:17">
      <c r="B1508" s="39"/>
      <c r="D1508" s="28">
        <v>45000000000</v>
      </c>
      <c r="E1508" s="28">
        <v>59342500000</v>
      </c>
      <c r="F1508" s="44">
        <f>E1508-D1508</f>
        <v>14342500000</v>
      </c>
      <c r="G1508" s="28">
        <v>45000000000</v>
      </c>
      <c r="H1508" s="58">
        <v>39496936408</v>
      </c>
      <c r="I1508" s="44">
        <f>G1508-H1508</f>
        <v>5503063592</v>
      </c>
      <c r="J1508" s="151">
        <f>$B$1506+K1508+1</f>
        <v>39954</v>
      </c>
      <c r="K1508" s="40">
        <v>364</v>
      </c>
      <c r="O1508" s="132">
        <f>H1508/G1508*100</f>
        <v>87.770969795555558</v>
      </c>
      <c r="P1508" s="132">
        <f>(100-O1508)/100*(365/364)*100</f>
        <v>12.262626441269838</v>
      </c>
      <c r="Q1508" s="132">
        <f>(((1+(100-O1508)/O1508)^(365/K1508))*100)-100</f>
        <v>13.973722346994919</v>
      </c>
    </row>
    <row r="1509" spans="1:17">
      <c r="B1509" s="39"/>
    </row>
    <row r="1510" spans="1:17">
      <c r="B1510" s="39"/>
      <c r="I1510" s="56" t="s">
        <v>47</v>
      </c>
      <c r="O1510" s="33">
        <f>AVERAGE(O1500,O1502,O1506)</f>
        <v>98.039604521745972</v>
      </c>
      <c r="P1510" s="33">
        <f>AVERAGE(P1500,P1502,P1506)</f>
        <v>7.8631247204693793</v>
      </c>
      <c r="Q1510" s="33">
        <f>AVERAGE(Q1500,Q1502,Q1506)</f>
        <v>8.2650752999679185</v>
      </c>
    </row>
    <row r="1511" spans="1:17">
      <c r="B1511" s="39"/>
      <c r="I1511" s="56" t="s">
        <v>48</v>
      </c>
      <c r="J1511" s="40"/>
      <c r="K1511" s="40"/>
      <c r="L1511" s="40"/>
      <c r="M1511" s="40"/>
      <c r="N1511" s="40"/>
      <c r="O1511" s="33">
        <f t="shared" ref="O1511:Q1512" si="140">AVERAGE(O1503,O1507)</f>
        <v>93.614820484510858</v>
      </c>
      <c r="P1511" s="33">
        <f t="shared" si="140"/>
        <v>12.805442434909528</v>
      </c>
      <c r="Q1511" s="33">
        <f t="shared" si="140"/>
        <v>14.14797987834713</v>
      </c>
    </row>
    <row r="1512" spans="1:17">
      <c r="B1512" s="39"/>
      <c r="I1512" s="56" t="s">
        <v>50</v>
      </c>
      <c r="J1512" s="40"/>
      <c r="K1512" s="40"/>
      <c r="L1512" s="40"/>
      <c r="M1512" s="40"/>
      <c r="N1512" s="40"/>
      <c r="O1512" s="33">
        <f t="shared" si="140"/>
        <v>87.791061593333325</v>
      </c>
      <c r="P1512" s="33">
        <f t="shared" si="140"/>
        <v>12.242479446245422</v>
      </c>
      <c r="Q1512" s="33">
        <f t="shared" si="140"/>
        <v>13.947572746576782</v>
      </c>
    </row>
    <row r="1513" spans="1:17">
      <c r="B1513" s="39"/>
    </row>
    <row r="1514" spans="1:17">
      <c r="A1514">
        <v>710</v>
      </c>
      <c r="B1514" s="39">
        <v>39603</v>
      </c>
      <c r="D1514" s="28">
        <v>6000000000</v>
      </c>
      <c r="E1514" s="28">
        <v>6594800000</v>
      </c>
      <c r="F1514" s="44">
        <f>E1514-D1514</f>
        <v>594800000</v>
      </c>
      <c r="G1514" s="58">
        <v>6000000000</v>
      </c>
      <c r="H1514" s="58">
        <v>5880376258</v>
      </c>
      <c r="I1514" s="44">
        <f>G1514-H1514</f>
        <v>119623742</v>
      </c>
      <c r="J1514" s="151">
        <f>$B$1514+K1514+1</f>
        <v>39695</v>
      </c>
      <c r="K1514" s="40">
        <v>91</v>
      </c>
      <c r="O1514" s="132">
        <f>H1514/G1514*100</f>
        <v>98.006270966666662</v>
      </c>
      <c r="P1514" s="132">
        <f>(100-O1514)/100*(365/91)*100</f>
        <v>7.9968252435897611</v>
      </c>
      <c r="Q1514" s="132">
        <f>(((1+(100-O1514)/O1514)^(365/K1514))*100)-100</f>
        <v>8.4128224439510575</v>
      </c>
    </row>
    <row r="1515" spans="1:17">
      <c r="B1515" s="39"/>
      <c r="D1515" s="28">
        <v>24000000000</v>
      </c>
      <c r="E1515" s="28">
        <v>36846500000</v>
      </c>
      <c r="F1515" s="44">
        <f>E1515-D1515</f>
        <v>12846500000</v>
      </c>
      <c r="G1515" s="58">
        <v>24000000000</v>
      </c>
      <c r="H1515" s="152">
        <v>22455441365</v>
      </c>
      <c r="I1515" s="44">
        <f>G1515-H1515</f>
        <v>1544558635</v>
      </c>
      <c r="J1515" s="151">
        <f>$B$1514+K1515+1</f>
        <v>39786</v>
      </c>
      <c r="K1515" s="40">
        <v>182</v>
      </c>
      <c r="O1515" s="132">
        <f>H1515/G1515*100</f>
        <v>93.56433902083333</v>
      </c>
      <c r="P1515" s="132">
        <f>(100-O1515)/100*(365/182)*100</f>
        <v>12.906682732944146</v>
      </c>
      <c r="Q1515" s="132">
        <f>(((1+(100-O1515)/O1515)^(365/K1515))*100)-100</f>
        <v>14.271525862412446</v>
      </c>
    </row>
    <row r="1516" spans="1:17">
      <c r="B1516" s="39"/>
      <c r="D1516" s="28">
        <v>45000000000</v>
      </c>
      <c r="E1516" s="28">
        <v>74561900000</v>
      </c>
      <c r="F1516" s="44">
        <f>E1516-D1516</f>
        <v>29561900000</v>
      </c>
      <c r="G1516" s="58">
        <v>45000000000</v>
      </c>
      <c r="H1516" s="152">
        <v>39377400708</v>
      </c>
      <c r="I1516" s="44">
        <f>G1516-H1516</f>
        <v>5622599292</v>
      </c>
      <c r="J1516" s="151">
        <f>$B$1514+K1516+1</f>
        <v>39968</v>
      </c>
      <c r="K1516" s="40">
        <v>364</v>
      </c>
      <c r="O1516" s="132">
        <f>H1516/G1516*100</f>
        <v>87.505334906666661</v>
      </c>
      <c r="P1516" s="132">
        <f>(100-O1516)/100*(365/364)*100</f>
        <v>12.528991096337002</v>
      </c>
      <c r="Q1516" s="132">
        <f>(((1+(100-O1516)/O1516)^(365/K1516))*100)-100</f>
        <v>14.320657739389461</v>
      </c>
    </row>
    <row r="1517" spans="1:17">
      <c r="B1517" s="39"/>
      <c r="H1517" s="152"/>
    </row>
    <row r="1518" spans="1:17">
      <c r="A1518">
        <v>711</v>
      </c>
      <c r="B1518" s="39">
        <v>39617</v>
      </c>
      <c r="D1518" s="28">
        <v>6000000000</v>
      </c>
      <c r="E1518" s="28">
        <v>4532900000</v>
      </c>
      <c r="F1518" s="44">
        <f>E1518-D1518</f>
        <v>-1467100000</v>
      </c>
      <c r="G1518" s="58">
        <v>3632900000</v>
      </c>
      <c r="H1518" s="58">
        <v>3557298021</v>
      </c>
      <c r="I1518" s="44">
        <f>G1518-H1518</f>
        <v>75601979</v>
      </c>
      <c r="J1518" s="151">
        <f>$B$1518+K1518+1</f>
        <v>39709</v>
      </c>
      <c r="K1518" s="40">
        <v>91</v>
      </c>
      <c r="O1518" s="132">
        <f>H1518/G1518*100</f>
        <v>97.918963390129093</v>
      </c>
      <c r="P1518" s="153">
        <f>(100-O1518)/100*(365/91)*100</f>
        <v>8.3470149736580339</v>
      </c>
      <c r="Q1518" s="132">
        <f>(((1+(100-O1518)/O1518)^(365/K1518))*100)-100</f>
        <v>8.8010623558124621</v>
      </c>
    </row>
    <row r="1519" spans="1:17">
      <c r="B1519" s="39"/>
      <c r="D1519" s="28">
        <v>24000000000</v>
      </c>
      <c r="E1519" s="28">
        <v>15778600000</v>
      </c>
      <c r="F1519" s="44">
        <f>E1519-D1519</f>
        <v>-8221400000</v>
      </c>
      <c r="G1519" s="58">
        <v>11103500000</v>
      </c>
      <c r="H1519" s="152">
        <v>10374784863</v>
      </c>
      <c r="I1519" s="44">
        <f>G1519-H1519</f>
        <v>728715137</v>
      </c>
      <c r="J1519" s="151">
        <f>$B$1518+K1519+1</f>
        <v>39800</v>
      </c>
      <c r="K1519" s="40">
        <v>182</v>
      </c>
      <c r="O1519" s="132">
        <f>H1519/G1519*100</f>
        <v>93.437068158688703</v>
      </c>
      <c r="P1519" s="153">
        <f>(100-O1519)/100*(365/182)*100</f>
        <v>13.161923747684742</v>
      </c>
      <c r="Q1519" s="132">
        <f>(((1+(100-O1519)/O1519)^(365/K1519))*100)-100</f>
        <v>14.5838938985369</v>
      </c>
    </row>
    <row r="1520" spans="1:17">
      <c r="B1520" s="39"/>
      <c r="D1520" s="28">
        <v>45000000000</v>
      </c>
      <c r="E1520" s="28">
        <v>47400500000</v>
      </c>
      <c r="F1520" s="44">
        <f>E1520-D1520</f>
        <v>2400500000</v>
      </c>
      <c r="G1520" s="58">
        <v>45000000000</v>
      </c>
      <c r="H1520" s="152">
        <v>39180770499</v>
      </c>
      <c r="I1520" s="44">
        <f>G1520-H1520</f>
        <v>5819229501</v>
      </c>
      <c r="J1520" s="151">
        <f>$B$1518+K1520+1</f>
        <v>39982</v>
      </c>
      <c r="K1520" s="40">
        <v>364</v>
      </c>
      <c r="O1520" s="132">
        <f>H1520/G1520*100</f>
        <v>87.068378886666665</v>
      </c>
      <c r="P1520" s="153">
        <f>(100-O1520)/100*(365/364)*100</f>
        <v>12.967147544963373</v>
      </c>
      <c r="Q1520" s="132">
        <f>(((1+(100-O1520)/O1520)^(365/K1520))*100)-100</f>
        <v>14.895960493020382</v>
      </c>
    </row>
    <row r="1521" spans="1:17">
      <c r="B1521" s="39"/>
    </row>
    <row r="1522" spans="1:17">
      <c r="B1522" s="39"/>
      <c r="I1522" s="56" t="s">
        <v>47</v>
      </c>
      <c r="O1522" s="33">
        <f t="shared" ref="O1522:Q1524" si="141">AVERAGE(O1514,O1518)</f>
        <v>97.962617178397878</v>
      </c>
      <c r="P1522" s="33">
        <f t="shared" si="141"/>
        <v>8.1719201086238975</v>
      </c>
      <c r="Q1522" s="33">
        <f t="shared" si="141"/>
        <v>8.6069423998817598</v>
      </c>
    </row>
    <row r="1523" spans="1:17">
      <c r="B1523" s="39"/>
      <c r="I1523" s="56" t="s">
        <v>48</v>
      </c>
      <c r="J1523" s="40"/>
      <c r="K1523" s="40"/>
      <c r="L1523" s="40"/>
      <c r="M1523" s="40"/>
      <c r="N1523" s="40"/>
      <c r="O1523" s="33">
        <f t="shared" si="141"/>
        <v>93.500703589761017</v>
      </c>
      <c r="P1523" s="33">
        <f t="shared" si="141"/>
        <v>13.034303240314443</v>
      </c>
      <c r="Q1523" s="33">
        <f t="shared" si="141"/>
        <v>14.427709880474673</v>
      </c>
    </row>
    <row r="1524" spans="1:17">
      <c r="B1524" s="39"/>
      <c r="I1524" s="56" t="s">
        <v>50</v>
      </c>
      <c r="J1524" s="40"/>
      <c r="K1524" s="40"/>
      <c r="L1524" s="40"/>
      <c r="M1524" s="40"/>
      <c r="N1524" s="40"/>
      <c r="O1524" s="33">
        <f t="shared" si="141"/>
        <v>87.286856896666663</v>
      </c>
      <c r="P1524" s="33">
        <f t="shared" si="141"/>
        <v>12.748069320650188</v>
      </c>
      <c r="Q1524" s="33">
        <f t="shared" si="141"/>
        <v>14.608309116204921</v>
      </c>
    </row>
    <row r="1525" spans="1:17">
      <c r="B1525" s="39"/>
    </row>
    <row r="1526" spans="1:17">
      <c r="A1526">
        <v>712</v>
      </c>
      <c r="B1526" s="39">
        <v>39631</v>
      </c>
      <c r="D1526" s="28">
        <v>5000000000</v>
      </c>
      <c r="E1526" s="28">
        <v>4643500000</v>
      </c>
      <c r="F1526" s="44">
        <f>E1526-D1526</f>
        <v>-356500000</v>
      </c>
      <c r="G1526" s="58">
        <v>4643500000</v>
      </c>
      <c r="H1526" s="58">
        <v>4544318963</v>
      </c>
      <c r="I1526" s="44">
        <f>G1526-H1526</f>
        <v>99181037</v>
      </c>
      <c r="J1526" s="151">
        <f>$B$1526+K1526+1</f>
        <v>39723</v>
      </c>
      <c r="K1526" s="40">
        <v>91</v>
      </c>
      <c r="O1526" s="33">
        <f>H1526/G1526*100</f>
        <v>97.864088790782816</v>
      </c>
      <c r="P1526" s="33">
        <f>(100-O1526)/100*(365/91)*100</f>
        <v>8.5671163886183752</v>
      </c>
      <c r="Q1526" s="33">
        <f>(((1+(100-O1526)/O1526)^(365/K1526))*100)-100</f>
        <v>9.0459682360701379</v>
      </c>
    </row>
    <row r="1527" spans="1:17">
      <c r="B1527" s="39"/>
      <c r="D1527" s="28">
        <v>15000000000</v>
      </c>
      <c r="E1527" s="28">
        <v>25358900000</v>
      </c>
      <c r="F1527" s="44">
        <f>E1527-D1527</f>
        <v>10358900000</v>
      </c>
      <c r="G1527" s="58">
        <v>15000000000</v>
      </c>
      <c r="H1527" s="58">
        <v>14042808742</v>
      </c>
      <c r="I1527" s="44">
        <f>G1527-H1527</f>
        <v>957191258</v>
      </c>
      <c r="J1527" s="151">
        <f>$B$1526+K1527+1</f>
        <v>39814</v>
      </c>
      <c r="K1527" s="40">
        <v>182</v>
      </c>
      <c r="O1527" s="33">
        <f>H1527/G1527*100</f>
        <v>93.61872494666666</v>
      </c>
      <c r="P1527" s="33">
        <f>(100-O1527)/100*(365/182)*100</f>
        <v>12.797612057509172</v>
      </c>
      <c r="Q1527" s="33">
        <f>(((1+(100-O1527)/O1527)^(365/K1527))*100)-100</f>
        <v>14.138432484270425</v>
      </c>
    </row>
    <row r="1528" spans="1:17">
      <c r="B1528" s="39"/>
      <c r="D1528" s="28">
        <v>40000000000</v>
      </c>
      <c r="E1528" s="28">
        <v>35708100000</v>
      </c>
      <c r="F1528" s="44">
        <f>E1528-D1528</f>
        <v>-4291900000</v>
      </c>
      <c r="G1528" s="58">
        <v>35708100000</v>
      </c>
      <c r="H1528" s="58">
        <v>31182151480</v>
      </c>
      <c r="I1528" s="44">
        <f>G1528-H1528</f>
        <v>4525948520</v>
      </c>
      <c r="J1528" s="151">
        <f>$B$1526+K1528+1</f>
        <v>39996</v>
      </c>
      <c r="K1528" s="40">
        <v>364</v>
      </c>
      <c r="O1528" s="33">
        <f>H1528/G1528*100</f>
        <v>87.325148859782516</v>
      </c>
      <c r="P1528" s="33">
        <f>(100-O1528)/100*(365/364)*100</f>
        <v>12.709672159833465</v>
      </c>
      <c r="Q1528" s="33">
        <f>(((1+(100-O1528)/O1528)^(365/K1528))*100)-100</f>
        <v>14.5571948285818</v>
      </c>
    </row>
    <row r="1529" spans="1:17">
      <c r="B1529" s="39"/>
      <c r="F1529" s="44"/>
      <c r="I1529" s="44"/>
      <c r="J1529" s="151"/>
      <c r="K1529" s="40"/>
      <c r="O1529" s="33"/>
      <c r="P1529" s="33"/>
      <c r="Q1529" s="33"/>
    </row>
    <row r="1530" spans="1:17">
      <c r="B1530" s="39"/>
      <c r="F1530" s="44"/>
      <c r="I1530" s="56" t="s">
        <v>47</v>
      </c>
      <c r="O1530" s="33">
        <f t="shared" ref="O1530:Q1532" si="142">AVERAGE(O1526)</f>
        <v>97.864088790782816</v>
      </c>
      <c r="P1530" s="33">
        <f t="shared" si="142"/>
        <v>8.5671163886183752</v>
      </c>
      <c r="Q1530" s="33">
        <f t="shared" si="142"/>
        <v>9.0459682360701379</v>
      </c>
    </row>
    <row r="1531" spans="1:17">
      <c r="B1531" s="39"/>
      <c r="F1531" s="44"/>
      <c r="I1531" s="56" t="s">
        <v>48</v>
      </c>
      <c r="J1531" s="40"/>
      <c r="K1531" s="40"/>
      <c r="L1531" s="40"/>
      <c r="M1531" s="40"/>
      <c r="N1531" s="40"/>
      <c r="O1531" s="33">
        <f t="shared" si="142"/>
        <v>93.61872494666666</v>
      </c>
      <c r="P1531" s="33">
        <f t="shared" si="142"/>
        <v>12.797612057509172</v>
      </c>
      <c r="Q1531" s="33">
        <f t="shared" si="142"/>
        <v>14.138432484270425</v>
      </c>
    </row>
    <row r="1532" spans="1:17">
      <c r="B1532" s="39"/>
      <c r="F1532" s="44"/>
      <c r="I1532" s="56" t="s">
        <v>50</v>
      </c>
      <c r="J1532" s="40"/>
      <c r="K1532" s="40"/>
      <c r="L1532" s="40"/>
      <c r="M1532" s="40"/>
      <c r="N1532" s="40"/>
      <c r="O1532" s="33">
        <f t="shared" si="142"/>
        <v>87.325148859782516</v>
      </c>
      <c r="P1532" s="33">
        <f t="shared" si="142"/>
        <v>12.709672159833465</v>
      </c>
      <c r="Q1532" s="33">
        <f t="shared" si="142"/>
        <v>14.5571948285818</v>
      </c>
    </row>
    <row r="1533" spans="1:17">
      <c r="B1533" s="39"/>
      <c r="F1533" s="44"/>
      <c r="I1533" s="44"/>
      <c r="J1533" s="151"/>
      <c r="K1533" s="40"/>
      <c r="O1533" s="132"/>
      <c r="P1533" s="132"/>
      <c r="Q1533" s="132"/>
    </row>
    <row r="1534" spans="1:17">
      <c r="B1534" s="39"/>
    </row>
    <row r="1535" spans="1:17">
      <c r="A1535">
        <v>713</v>
      </c>
      <c r="B1535" s="39">
        <v>39664</v>
      </c>
      <c r="D1535" s="28">
        <v>9822100000</v>
      </c>
      <c r="E1535" s="28">
        <v>9822100000</v>
      </c>
      <c r="F1535" s="44">
        <f>E1535-D1535</f>
        <v>0</v>
      </c>
      <c r="G1535" s="58">
        <v>9822100000</v>
      </c>
      <c r="H1535" s="58">
        <v>9612299944</v>
      </c>
      <c r="I1535" s="44">
        <f>G1535-H1535</f>
        <v>209800056</v>
      </c>
      <c r="J1535" s="151">
        <f>$B$1535+K1535+1</f>
        <v>39756</v>
      </c>
      <c r="K1535" s="40">
        <v>91</v>
      </c>
      <c r="O1535" s="132">
        <f>H1535/G1535*100</f>
        <v>97.86399999999999</v>
      </c>
      <c r="P1535" s="132">
        <f>(100-O1535)/100*(365/91)*100</f>
        <v>8.5674725274725674</v>
      </c>
      <c r="Q1535" s="132">
        <f>(((1+(100-O1535)/O1535)^(365/K1535))*100)-100</f>
        <v>9.0463650679923404</v>
      </c>
    </row>
    <row r="1536" spans="1:17">
      <c r="B1536" s="39"/>
    </row>
    <row r="1537" spans="1:17">
      <c r="A1537" s="154">
        <v>716</v>
      </c>
      <c r="B1537" s="39">
        <v>39673</v>
      </c>
      <c r="D1537" s="28">
        <v>5000000000</v>
      </c>
      <c r="E1537" s="28">
        <v>10920800000</v>
      </c>
      <c r="F1537" s="44">
        <f>E1537-D1537</f>
        <v>5920800000</v>
      </c>
      <c r="G1537" s="58">
        <v>5000000000</v>
      </c>
      <c r="H1537" s="58">
        <v>4898127680</v>
      </c>
      <c r="I1537" s="44">
        <f>G1537-H1537</f>
        <v>101872320</v>
      </c>
      <c r="J1537" s="151">
        <f>$B$1537+K1537+1</f>
        <v>39765</v>
      </c>
      <c r="K1537" s="40">
        <v>91</v>
      </c>
      <c r="O1537" s="132">
        <f>H1537/G1537*100</f>
        <v>97.962553600000007</v>
      </c>
      <c r="P1537" s="132">
        <f>(100-O1537)/100*(365/91)*100</f>
        <v>8.1721751208790945</v>
      </c>
      <c r="Q1537" s="132">
        <f>(((1+(100-O1537)/O1537)^(365/K1537))*100)-100</f>
        <v>8.6070083878898203</v>
      </c>
    </row>
    <row r="1538" spans="1:17">
      <c r="B1538" s="39"/>
      <c r="D1538" s="28">
        <v>15000000000</v>
      </c>
      <c r="E1538" s="28">
        <v>61170600000</v>
      </c>
      <c r="F1538" s="44">
        <f>E1538-D1538</f>
        <v>46170600000</v>
      </c>
      <c r="G1538" s="58">
        <v>15000000000</v>
      </c>
      <c r="H1538" s="58">
        <v>14095451656</v>
      </c>
      <c r="I1538" s="44">
        <f>G1538-H1538</f>
        <v>904548344</v>
      </c>
      <c r="J1538" s="151">
        <f>$B$1537+K1538+1</f>
        <v>39856</v>
      </c>
      <c r="K1538" s="40">
        <v>182</v>
      </c>
      <c r="O1538" s="132">
        <f>H1538/G1538*100</f>
        <v>93.969677706666658</v>
      </c>
      <c r="P1538" s="132">
        <f>(100-O1538)/100*(365/182)*100</f>
        <v>12.093778225641042</v>
      </c>
      <c r="Q1538" s="132">
        <f>(((1+(100-O1538)/O1538)^(365/K1538))*100)-100</f>
        <v>13.285139649542188</v>
      </c>
    </row>
    <row r="1539" spans="1:17">
      <c r="B1539" s="39"/>
      <c r="D1539" s="28">
        <v>40000000000</v>
      </c>
      <c r="E1539" s="28">
        <v>75691900000</v>
      </c>
      <c r="F1539" s="44">
        <f>E1539-D1539</f>
        <v>35691900000</v>
      </c>
      <c r="G1539" s="58">
        <v>40000000000</v>
      </c>
      <c r="H1539" s="58">
        <v>35109988588</v>
      </c>
      <c r="I1539" s="44">
        <f>G1539-H1539</f>
        <v>4890011412</v>
      </c>
      <c r="J1539" s="151">
        <f>$B$1537+K1539+1</f>
        <v>40038</v>
      </c>
      <c r="K1539" s="40">
        <v>364</v>
      </c>
      <c r="O1539" s="132">
        <f>H1539/G1539*100</f>
        <v>87.774971469999997</v>
      </c>
      <c r="P1539" s="132">
        <f>(100-O1539)/100*(365/364)*100</f>
        <v>12.258613773214289</v>
      </c>
      <c r="Q1539" s="132">
        <f>(((1+(100-O1539)/O1539)^(365/K1539))*100)-100</f>
        <v>13.968511992852555</v>
      </c>
    </row>
    <row r="1540" spans="1:17">
      <c r="B1540" s="39"/>
    </row>
    <row r="1541" spans="1:17">
      <c r="A1541">
        <v>717</v>
      </c>
      <c r="B1541" s="39">
        <v>39687</v>
      </c>
      <c r="D1541" s="28">
        <v>5000000000</v>
      </c>
      <c r="E1541" s="28">
        <v>12409400000</v>
      </c>
      <c r="F1541" s="44">
        <f>E1541-D1541</f>
        <v>7409400000</v>
      </c>
      <c r="G1541" s="28">
        <v>5000000000</v>
      </c>
      <c r="H1541" s="58">
        <v>4899850000</v>
      </c>
      <c r="I1541" s="44">
        <f>G1541-H1541</f>
        <v>100150000</v>
      </c>
      <c r="J1541" s="151">
        <f>$B$1541+K1541+1</f>
        <v>39779</v>
      </c>
      <c r="K1541" s="40">
        <v>91</v>
      </c>
      <c r="O1541" s="132">
        <f>H1541/G1541*100</f>
        <v>97.997</v>
      </c>
      <c r="P1541" s="132">
        <f>(100-O1541)/100*(365/91)*100</f>
        <v>8.034010989010989</v>
      </c>
      <c r="Q1541" s="132">
        <f>(((1+(100-O1541)/O1541)^(365/K1541))*100)-100</f>
        <v>8.4539664160406574</v>
      </c>
    </row>
    <row r="1542" spans="1:17">
      <c r="B1542" s="39"/>
      <c r="D1542" s="28">
        <v>20000000000</v>
      </c>
      <c r="E1542" s="28">
        <v>39239700000</v>
      </c>
      <c r="F1542" s="44">
        <f>E1542-D1542</f>
        <v>19239700000</v>
      </c>
      <c r="G1542" s="28">
        <v>20000000000</v>
      </c>
      <c r="H1542" s="58">
        <v>18775997476</v>
      </c>
      <c r="I1542" s="44">
        <f>G1542-H1542</f>
        <v>1224002524</v>
      </c>
      <c r="J1542" s="151">
        <f>$B$1541+K1542+1</f>
        <v>39870</v>
      </c>
      <c r="K1542" s="40">
        <v>182</v>
      </c>
      <c r="O1542" s="132">
        <f>H1542/G1542*100</f>
        <v>93.879987380000003</v>
      </c>
      <c r="P1542" s="132">
        <f>(100-O1542)/100*(365/182)*100</f>
        <v>12.273651682967026</v>
      </c>
      <c r="Q1542" s="132">
        <f>(((1+(100-O1542)/O1542)^(365/K1542))*100)-100</f>
        <v>13.502297508265016</v>
      </c>
    </row>
    <row r="1543" spans="1:17">
      <c r="B1543" s="39"/>
      <c r="D1543" s="28">
        <v>55000000000</v>
      </c>
      <c r="E1543" s="28">
        <v>81134900000</v>
      </c>
      <c r="F1543" s="44">
        <f>E1543-D1543</f>
        <v>26134900000</v>
      </c>
      <c r="G1543" s="28">
        <v>55000000000</v>
      </c>
      <c r="H1543" s="58">
        <v>47956493688</v>
      </c>
      <c r="I1543" s="44">
        <f>G1543-H1543</f>
        <v>7043506312</v>
      </c>
      <c r="J1543" s="151">
        <f>$B$1541+K1543+1</f>
        <v>40052</v>
      </c>
      <c r="K1543" s="40">
        <v>364</v>
      </c>
      <c r="O1543" s="132">
        <f>H1543/G1543*100</f>
        <v>87.193624887272719</v>
      </c>
      <c r="P1543" s="132">
        <f>(100-O1543)/100*(365/364)*100</f>
        <v>12.84155746193807</v>
      </c>
      <c r="Q1543" s="132">
        <f>(((1+(100-O1543)/O1543)^(365/K1543))*100)-100</f>
        <v>14.730469440763954</v>
      </c>
    </row>
    <row r="1544" spans="1:17">
      <c r="B1544" s="39"/>
    </row>
    <row r="1545" spans="1:17">
      <c r="B1545" s="39"/>
      <c r="I1545" s="56" t="s">
        <v>47</v>
      </c>
      <c r="O1545" s="33">
        <f>AVERAGE(O1537,O1541,O1535)</f>
        <v>97.941184533333328</v>
      </c>
      <c r="P1545" s="33">
        <f>AVERAGE(P1537,P1541,P1535)</f>
        <v>8.2578862124542169</v>
      </c>
      <c r="Q1545" s="33">
        <f>AVERAGE(Q1537,Q1541,Q1535)</f>
        <v>8.7024466239742733</v>
      </c>
    </row>
    <row r="1546" spans="1:17">
      <c r="B1546" s="39"/>
      <c r="I1546" s="56" t="s">
        <v>48</v>
      </c>
      <c r="J1546" s="40"/>
      <c r="K1546" s="40"/>
      <c r="L1546" s="40"/>
      <c r="M1546" s="40"/>
      <c r="N1546" s="40"/>
      <c r="O1546" s="33">
        <f t="shared" ref="O1546:Q1547" si="143">AVERAGE(O1538,O1542)</f>
        <v>93.924832543333338</v>
      </c>
      <c r="P1546" s="33">
        <f t="shared" si="143"/>
        <v>12.183714954304033</v>
      </c>
      <c r="Q1546" s="33">
        <f t="shared" si="143"/>
        <v>13.393718578903602</v>
      </c>
    </row>
    <row r="1547" spans="1:17">
      <c r="B1547" s="39"/>
      <c r="I1547" s="56" t="s">
        <v>50</v>
      </c>
      <c r="J1547" s="40"/>
      <c r="K1547" s="40"/>
      <c r="L1547" s="40"/>
      <c r="M1547" s="40"/>
      <c r="N1547" s="40"/>
      <c r="O1547" s="33">
        <f t="shared" si="143"/>
        <v>87.484298178636351</v>
      </c>
      <c r="P1547" s="33">
        <f t="shared" si="143"/>
        <v>12.55008561757618</v>
      </c>
      <c r="Q1547" s="33">
        <f t="shared" si="143"/>
        <v>14.349490716808255</v>
      </c>
    </row>
    <row r="1548" spans="1:17">
      <c r="B1548" s="39"/>
    </row>
    <row r="1549" spans="1:17">
      <c r="A1549">
        <v>718</v>
      </c>
      <c r="B1549" s="39">
        <v>39701</v>
      </c>
      <c r="D1549" s="28">
        <v>5000000000</v>
      </c>
      <c r="E1549" s="28">
        <v>7696900000</v>
      </c>
      <c r="F1549" s="44">
        <f>E1549-D1549</f>
        <v>2696900000</v>
      </c>
      <c r="G1549" s="28">
        <v>5000000000</v>
      </c>
      <c r="H1549" s="58">
        <v>4900448426</v>
      </c>
      <c r="I1549" s="44">
        <f>G1549-H1549</f>
        <v>99551574</v>
      </c>
      <c r="J1549" s="151">
        <f>$B$1549+K1549+1</f>
        <v>39793</v>
      </c>
      <c r="K1549" s="40">
        <v>91</v>
      </c>
      <c r="O1549" s="132">
        <f>H1549/G1549*100</f>
        <v>98.008968519999996</v>
      </c>
      <c r="P1549" s="132">
        <f>(100-O1549)/100*(365/91)*100</f>
        <v>7.9860053868132015</v>
      </c>
      <c r="Q1549" s="132">
        <f>(((1+(100-O1549)/O1549)^(365/K1549))*100)-100</f>
        <v>8.4008545330070348</v>
      </c>
    </row>
    <row r="1550" spans="1:17">
      <c r="B1550" s="39"/>
      <c r="D1550" s="28">
        <v>20000000000</v>
      </c>
      <c r="E1550" s="28">
        <v>24895000000</v>
      </c>
      <c r="F1550" s="44">
        <f>E1550-D1550</f>
        <v>4895000000</v>
      </c>
      <c r="G1550" s="28">
        <v>20000000000</v>
      </c>
      <c r="H1550" s="58">
        <v>18769373406</v>
      </c>
      <c r="I1550" s="44">
        <f>G1550-H1550</f>
        <v>1230626594</v>
      </c>
      <c r="J1550" s="151">
        <f>$B$1549+K1550+1</f>
        <v>39884</v>
      </c>
      <c r="K1550" s="40">
        <v>182</v>
      </c>
      <c r="O1550" s="132">
        <f>H1550/G1550*100</f>
        <v>93.846867029999999</v>
      </c>
      <c r="P1550" s="132">
        <f>(100-O1550)/100*(365/182)*100</f>
        <v>12.340074362912091</v>
      </c>
      <c r="Q1550" s="132">
        <f>(((1+(100-O1550)/O1550)^(365/K1550))*100)-100</f>
        <v>13.582646108920386</v>
      </c>
    </row>
    <row r="1551" spans="1:17">
      <c r="B1551" s="39"/>
      <c r="D1551" s="28">
        <v>55000000000</v>
      </c>
      <c r="E1551" s="28">
        <v>129804500000</v>
      </c>
      <c r="F1551" s="44">
        <f>E1551-D1551</f>
        <v>74804500000</v>
      </c>
      <c r="G1551" s="28">
        <v>55000000000</v>
      </c>
      <c r="H1551" s="58">
        <v>48017767440</v>
      </c>
      <c r="I1551" s="44">
        <f>G1551-H1551</f>
        <v>6982232560</v>
      </c>
      <c r="J1551" s="151">
        <f>$B$1549+K1551+1</f>
        <v>40066</v>
      </c>
      <c r="K1551" s="40">
        <v>364</v>
      </c>
      <c r="O1551" s="132">
        <f>H1551/G1551*100</f>
        <v>87.305031709090912</v>
      </c>
      <c r="P1551" s="132">
        <f>(100-O1551)/100*(365/364)*100</f>
        <v>12.729844577422575</v>
      </c>
      <c r="Q1551" s="132">
        <f>(((1+(100-O1551)/O1551)^(365/K1551))*100)-100</f>
        <v>14.583664051008753</v>
      </c>
    </row>
    <row r="1552" spans="1:17">
      <c r="B1552" s="39"/>
    </row>
    <row r="1553" spans="1:17">
      <c r="A1553">
        <v>719</v>
      </c>
      <c r="B1553" s="39">
        <v>39715</v>
      </c>
      <c r="D1553" s="28">
        <v>5000000000</v>
      </c>
      <c r="E1553" s="28">
        <v>6062200000</v>
      </c>
      <c r="F1553" s="44">
        <f>E1553-D1553</f>
        <v>1062200000</v>
      </c>
      <c r="G1553" s="28">
        <v>5000000000</v>
      </c>
      <c r="H1553" s="58">
        <v>4898422006</v>
      </c>
      <c r="I1553" s="44">
        <f>G1553-H1553</f>
        <v>101577994</v>
      </c>
      <c r="J1553" s="151">
        <f>$B$1553+K1553+1</f>
        <v>39807</v>
      </c>
      <c r="K1553" s="40">
        <v>91</v>
      </c>
      <c r="O1553" s="132">
        <f>H1553/G1553*100</f>
        <v>97.968440119999997</v>
      </c>
      <c r="P1553" s="132">
        <f>(100-O1553)/100*(365/91)*100</f>
        <v>8.1485643538461652</v>
      </c>
      <c r="Q1553" s="132">
        <f>(((1+(100-O1553)/O1553)^(365/K1553))*100)-100</f>
        <v>8.5808360530446066</v>
      </c>
    </row>
    <row r="1554" spans="1:17">
      <c r="B1554" s="39"/>
      <c r="D1554" s="28">
        <v>20000000000</v>
      </c>
      <c r="E1554" s="28">
        <v>41263600000</v>
      </c>
      <c r="F1554" s="44">
        <f>E1554-D1554</f>
        <v>21263600000</v>
      </c>
      <c r="G1554" s="28">
        <v>20000000000</v>
      </c>
      <c r="H1554" s="58">
        <v>18769700930</v>
      </c>
      <c r="I1554" s="44">
        <f>G1554-H1554</f>
        <v>1230299070</v>
      </c>
      <c r="J1554" s="151">
        <f>$B$1553+K1554+1</f>
        <v>39898</v>
      </c>
      <c r="K1554" s="40">
        <v>182</v>
      </c>
      <c r="O1554" s="132">
        <f>H1554/G1554*100</f>
        <v>93.848504649999995</v>
      </c>
      <c r="P1554" s="132">
        <f>(100-O1554)/100*(365/182)*100</f>
        <v>12.336790125000009</v>
      </c>
      <c r="Q1554" s="132">
        <f>(((1+(100-O1554)/O1554)^(365/K1554))*100)-100</f>
        <v>13.578671307602292</v>
      </c>
    </row>
    <row r="1555" spans="1:17">
      <c r="B1555" s="39"/>
      <c r="D1555" s="28">
        <v>55000000000</v>
      </c>
      <c r="E1555" s="28">
        <v>76448300000</v>
      </c>
      <c r="F1555" s="44">
        <f>E1555-D1555</f>
        <v>21448300000</v>
      </c>
      <c r="G1555" s="28">
        <v>55000000000</v>
      </c>
      <c r="H1555" s="58">
        <v>47973389181</v>
      </c>
      <c r="I1555" s="44">
        <f>G1555-H1555</f>
        <v>7026610819</v>
      </c>
      <c r="J1555" s="151">
        <f>$B$1553+K1555+1</f>
        <v>40080</v>
      </c>
      <c r="K1555" s="40">
        <v>364</v>
      </c>
      <c r="O1555" s="132">
        <f>H1555/G1555*100</f>
        <v>87.224343965454537</v>
      </c>
      <c r="P1555" s="132">
        <f>(100-O1555)/100*(365/364)*100</f>
        <v>12.810753990684324</v>
      </c>
      <c r="Q1555" s="132">
        <f>(((1+(100-O1555)/O1555)^(365/K1555))*100)-100</f>
        <v>14.689952139666701</v>
      </c>
    </row>
    <row r="1556" spans="1:17">
      <c r="B1556" s="39"/>
    </row>
    <row r="1557" spans="1:17">
      <c r="B1557" s="39"/>
      <c r="I1557" s="56" t="s">
        <v>47</v>
      </c>
      <c r="O1557" s="33">
        <f t="shared" ref="O1557:Q1559" si="144">AVERAGE(O1549,O1553)</f>
        <v>97.988704319999997</v>
      </c>
      <c r="P1557" s="33">
        <f t="shared" si="144"/>
        <v>8.0672848703296829</v>
      </c>
      <c r="Q1557" s="33">
        <f t="shared" si="144"/>
        <v>8.4908452930258207</v>
      </c>
    </row>
    <row r="1558" spans="1:17">
      <c r="B1558" s="39"/>
      <c r="I1558" s="56" t="s">
        <v>48</v>
      </c>
      <c r="J1558" s="40"/>
      <c r="K1558" s="40"/>
      <c r="L1558" s="40"/>
      <c r="M1558" s="40"/>
      <c r="N1558" s="40"/>
      <c r="O1558" s="33">
        <f t="shared" si="144"/>
        <v>93.847685839999997</v>
      </c>
      <c r="P1558" s="33">
        <f t="shared" si="144"/>
        <v>12.338432243956049</v>
      </c>
      <c r="Q1558" s="33">
        <f t="shared" si="144"/>
        <v>13.580658708261339</v>
      </c>
    </row>
    <row r="1559" spans="1:17">
      <c r="B1559" s="39"/>
      <c r="I1559" s="56" t="s">
        <v>50</v>
      </c>
      <c r="J1559" s="40"/>
      <c r="K1559" s="40"/>
      <c r="L1559" s="40"/>
      <c r="M1559" s="40"/>
      <c r="N1559" s="40"/>
      <c r="O1559" s="33">
        <f t="shared" si="144"/>
        <v>87.264687837272731</v>
      </c>
      <c r="P1559" s="33">
        <f t="shared" si="144"/>
        <v>12.770299284053451</v>
      </c>
      <c r="Q1559" s="33">
        <f t="shared" si="144"/>
        <v>14.636808095337727</v>
      </c>
    </row>
    <row r="1560" spans="1:17">
      <c r="B1560" s="39"/>
      <c r="I1560" s="56"/>
      <c r="J1560" s="40"/>
      <c r="K1560" s="40"/>
      <c r="L1560" s="40"/>
      <c r="M1560" s="40"/>
      <c r="N1560" s="40"/>
      <c r="O1560" s="33"/>
      <c r="P1560" s="33"/>
      <c r="Q1560" s="33"/>
    </row>
    <row r="1561" spans="1:17">
      <c r="A1561">
        <v>720</v>
      </c>
      <c r="B1561" s="39">
        <v>39729</v>
      </c>
      <c r="D1561" s="28">
        <v>5000000000</v>
      </c>
      <c r="E1561" s="28">
        <v>4150000000</v>
      </c>
      <c r="F1561" s="44">
        <f>E1561-D1561</f>
        <v>-850000000</v>
      </c>
      <c r="G1561" s="28">
        <v>1980400000</v>
      </c>
      <c r="H1561" s="58">
        <v>1937923920</v>
      </c>
      <c r="I1561" s="44">
        <f>G1561-H1561</f>
        <v>42476080</v>
      </c>
      <c r="J1561" s="151">
        <f>$B$1561+K1561+1</f>
        <v>39821</v>
      </c>
      <c r="K1561" s="40">
        <v>91</v>
      </c>
      <c r="O1561" s="132">
        <f>H1561/G1561*100</f>
        <v>97.85517673197333</v>
      </c>
      <c r="P1561" s="132">
        <f>(100-O1561)/100*(365/91)*100</f>
        <v>8.6028625585685106</v>
      </c>
      <c r="Q1561" s="132">
        <f>(((1+(100-O1561)/O1561)^(365/K1561))*100)-100</f>
        <v>9.0858078269071996</v>
      </c>
    </row>
    <row r="1562" spans="1:17">
      <c r="B1562" s="39"/>
      <c r="D1562" s="28">
        <v>15000000000</v>
      </c>
      <c r="E1562" s="28">
        <v>24772900000</v>
      </c>
      <c r="F1562" s="44">
        <f>E1562-D1562</f>
        <v>9772900000</v>
      </c>
      <c r="G1562" s="28">
        <v>15000000000</v>
      </c>
      <c r="H1562" s="58">
        <v>14084923205</v>
      </c>
      <c r="I1562" s="44">
        <f>G1562-H1562</f>
        <v>915076795</v>
      </c>
      <c r="J1562" s="151">
        <f>$B$1561+K1562+1</f>
        <v>39912</v>
      </c>
      <c r="K1562" s="40">
        <v>182</v>
      </c>
      <c r="O1562" s="132">
        <f>H1562/G1562*100</f>
        <v>93.899488033333327</v>
      </c>
      <c r="P1562" s="132">
        <f>(100-O1562)/100*(365/182)*100</f>
        <v>12.234543229853493</v>
      </c>
      <c r="Q1562" s="132">
        <f>(((1+(100-O1562)/O1562)^(365/K1562))*100)-100</f>
        <v>13.455029563413262</v>
      </c>
    </row>
    <row r="1563" spans="1:17">
      <c r="B1563" s="39"/>
      <c r="D1563" s="28">
        <v>50000000000</v>
      </c>
      <c r="E1563" s="28">
        <v>46345600000</v>
      </c>
      <c r="F1563" s="44">
        <f>E1563-D1563</f>
        <v>-3654400000</v>
      </c>
      <c r="G1563" s="28">
        <v>46345600000</v>
      </c>
      <c r="H1563" s="58">
        <v>40255105368</v>
      </c>
      <c r="I1563" s="44">
        <f>G1563-H1563</f>
        <v>6090494632</v>
      </c>
      <c r="J1563" s="151">
        <f>$B$1561+K1563+1</f>
        <v>40094</v>
      </c>
      <c r="K1563" s="40">
        <v>364</v>
      </c>
      <c r="O1563" s="132">
        <f>H1563/G1563*100</f>
        <v>86.858526738244834</v>
      </c>
      <c r="P1563" s="132">
        <f>(100-O1563)/100*(365/364)*100</f>
        <v>13.17757621027647</v>
      </c>
      <c r="Q1563" s="132">
        <f>(((1+(100-O1563)/O1563)^(365/K1563))*100)-100</f>
        <v>15.174315246408668</v>
      </c>
    </row>
    <row r="1564" spans="1:17">
      <c r="B1564" s="39"/>
      <c r="D1564" s="58"/>
      <c r="E1564" s="58"/>
    </row>
    <row r="1565" spans="1:17">
      <c r="A1565">
        <v>721</v>
      </c>
      <c r="B1565" s="39">
        <v>39743</v>
      </c>
      <c r="D1565" s="28">
        <v>5000000000</v>
      </c>
      <c r="E1565" s="28">
        <v>5440500000</v>
      </c>
      <c r="F1565" s="44">
        <f>E1565-D1565</f>
        <v>440500000</v>
      </c>
      <c r="G1565" s="58">
        <v>2140500000</v>
      </c>
      <c r="H1565" s="58">
        <v>2088526620</v>
      </c>
      <c r="I1565" s="44">
        <f>G1565-H1565</f>
        <v>51973380</v>
      </c>
      <c r="J1565" s="151">
        <f>$B$1565+K1565+1</f>
        <v>39835</v>
      </c>
      <c r="K1565" s="40">
        <v>91</v>
      </c>
      <c r="O1565" s="132">
        <f>H1565/G1565*100</f>
        <v>97.571904695164676</v>
      </c>
      <c r="P1565" s="132">
        <f>(100-O1565)/100*(365/91)*100</f>
        <v>9.7390635853284966</v>
      </c>
      <c r="Q1565" s="132">
        <f>(((1+(100-O1565)/O1565)^(365/K1565))*100)-100</f>
        <v>10.361648352792557</v>
      </c>
    </row>
    <row r="1566" spans="1:17">
      <c r="B1566" s="39"/>
      <c r="D1566" s="28">
        <v>20000000000</v>
      </c>
      <c r="E1566" s="60">
        <v>14092200000</v>
      </c>
      <c r="F1566" s="44">
        <f>E1566-D1566</f>
        <v>-5907800000</v>
      </c>
      <c r="G1566" s="58">
        <v>3092200000</v>
      </c>
      <c r="H1566" s="58">
        <v>2886111810</v>
      </c>
      <c r="I1566" s="44">
        <f>G1566-H1566</f>
        <v>206088190</v>
      </c>
      <c r="J1566" s="151">
        <f>$B$1565+K1566+1</f>
        <v>39926</v>
      </c>
      <c r="K1566" s="40">
        <v>182</v>
      </c>
      <c r="O1566" s="132">
        <f>H1566/G1566*100</f>
        <v>93.335224435676864</v>
      </c>
      <c r="P1566" s="132">
        <f>(100-O1566)/100*(365/182)*100</f>
        <v>13.366170774604091</v>
      </c>
      <c r="Q1566" s="132">
        <f>(((1+(100-O1566)/O1566)^(365/K1566))*100)-100</f>
        <v>14.834777296849794</v>
      </c>
    </row>
    <row r="1567" spans="1:17">
      <c r="B1567" s="39"/>
      <c r="D1567" s="28">
        <v>40000000000</v>
      </c>
      <c r="E1567" s="60">
        <v>38985800000</v>
      </c>
      <c r="F1567" s="44">
        <f>E1567-D1567</f>
        <v>-1014200000</v>
      </c>
      <c r="G1567" s="58">
        <v>38985800000</v>
      </c>
      <c r="H1567" s="58">
        <v>33416078527</v>
      </c>
      <c r="I1567" s="44">
        <f>G1567-H1567</f>
        <v>5569721473</v>
      </c>
      <c r="J1567" s="151">
        <f>$B$1565+K1567+1</f>
        <v>40108</v>
      </c>
      <c r="K1567" s="40">
        <v>364</v>
      </c>
      <c r="O1567" s="132">
        <f>H1567/G1567*100</f>
        <v>85.713461124306804</v>
      </c>
      <c r="P1567" s="132">
        <f>(100-O1567)/100*(365/364)*100</f>
        <v>14.325787608868179</v>
      </c>
      <c r="Q1567" s="132">
        <f>(((1+(100-O1567)/O1567)^(365/K1567))*100)-100</f>
        <v>16.717210328629989</v>
      </c>
    </row>
    <row r="1568" spans="1:17">
      <c r="B1568" s="39"/>
      <c r="E1568" s="60"/>
    </row>
    <row r="1569" spans="1:17">
      <c r="B1569" s="39"/>
      <c r="E1569" s="60"/>
      <c r="I1569" s="56" t="s">
        <v>47</v>
      </c>
      <c r="O1569" s="33">
        <f t="shared" ref="O1569:Q1571" si="145">AVERAGE(O1561,O1565)</f>
        <v>97.713540713569003</v>
      </c>
      <c r="P1569" s="33">
        <f t="shared" si="145"/>
        <v>9.1709630719485027</v>
      </c>
      <c r="Q1569" s="33">
        <f t="shared" si="145"/>
        <v>9.7237280898498781</v>
      </c>
    </row>
    <row r="1570" spans="1:17">
      <c r="B1570" s="39"/>
      <c r="E1570" s="60"/>
      <c r="I1570" s="56" t="s">
        <v>48</v>
      </c>
      <c r="J1570" s="40"/>
      <c r="K1570" s="40"/>
      <c r="L1570" s="40"/>
      <c r="M1570" s="40"/>
      <c r="N1570" s="40"/>
      <c r="O1570" s="33">
        <f t="shared" si="145"/>
        <v>93.617356234505095</v>
      </c>
      <c r="P1570" s="33">
        <f t="shared" si="145"/>
        <v>12.800357002228793</v>
      </c>
      <c r="Q1570" s="33">
        <f t="shared" si="145"/>
        <v>14.144903430131528</v>
      </c>
    </row>
    <row r="1571" spans="1:17">
      <c r="B1571" s="39"/>
      <c r="I1571" s="56" t="s">
        <v>50</v>
      </c>
      <c r="J1571" s="40"/>
      <c r="K1571" s="40"/>
      <c r="L1571" s="40"/>
      <c r="M1571" s="40"/>
      <c r="N1571" s="40"/>
      <c r="O1571" s="33">
        <f t="shared" si="145"/>
        <v>86.285993931275812</v>
      </c>
      <c r="P1571" s="33">
        <f t="shared" si="145"/>
        <v>13.751681909572325</v>
      </c>
      <c r="Q1571" s="33">
        <f t="shared" si="145"/>
        <v>15.945762787519328</v>
      </c>
    </row>
    <row r="1572" spans="1:17">
      <c r="B1572" s="39"/>
    </row>
    <row r="1573" spans="1:17">
      <c r="A1573">
        <v>722</v>
      </c>
      <c r="B1573" s="39">
        <v>39757</v>
      </c>
      <c r="D1573" s="28">
        <v>5000000000</v>
      </c>
      <c r="E1573" s="28">
        <v>5558700000</v>
      </c>
      <c r="F1573" s="44">
        <f>E1573-D1573</f>
        <v>558700000</v>
      </c>
      <c r="G1573" s="58">
        <v>5000000000</v>
      </c>
      <c r="H1573" s="58">
        <v>4891962358</v>
      </c>
      <c r="I1573" s="44">
        <f>G1573-H1573</f>
        <v>108037642</v>
      </c>
      <c r="J1573" s="151">
        <f>$B$1573+K1573+1</f>
        <v>39849</v>
      </c>
      <c r="K1573" s="40">
        <v>91</v>
      </c>
      <c r="O1573" s="132">
        <f>H1573/G1573*100</f>
        <v>97.839247159999999</v>
      </c>
      <c r="P1573" s="132">
        <f>(100-O1573)/100*(365/91)*100</f>
        <v>8.6667558967032985</v>
      </c>
      <c r="Q1573" s="132">
        <f>(((1+(100-O1573)/O1573)^(365/K1573))*100)-100</f>
        <v>9.1570631279394235</v>
      </c>
    </row>
    <row r="1574" spans="1:17" s="159" customFormat="1">
      <c r="B1574" s="160"/>
      <c r="D1574" s="161">
        <v>25000000000</v>
      </c>
      <c r="E1574" s="161">
        <v>15935500000</v>
      </c>
      <c r="F1574" s="162">
        <f>E1574-D1574</f>
        <v>-9064500000</v>
      </c>
      <c r="G1574" s="162">
        <v>10735500000</v>
      </c>
      <c r="H1574" s="162">
        <v>10034494155</v>
      </c>
      <c r="I1574" s="162">
        <f>G1574-H1574</f>
        <v>701005845</v>
      </c>
      <c r="J1574" s="160">
        <f>$B$1573+K1574+1</f>
        <v>39940</v>
      </c>
      <c r="K1574" s="159">
        <v>182</v>
      </c>
      <c r="O1574" s="163">
        <f>H1574/G1574*100</f>
        <v>93.470207768618138</v>
      </c>
      <c r="P1574" s="163">
        <f>(100-O1574)/100*(365/182)*100</f>
        <v>13.095462442057029</v>
      </c>
      <c r="Q1574" s="163">
        <f>(((1+(100-O1574)/O1574)^(365/K1574))*100)-100</f>
        <v>14.502434383804712</v>
      </c>
    </row>
    <row r="1575" spans="1:17">
      <c r="B1575" s="39"/>
      <c r="D1575" s="28">
        <v>40000000000</v>
      </c>
      <c r="E1575" s="28">
        <v>76512200000</v>
      </c>
      <c r="F1575" s="44">
        <f>E1575-D1575</f>
        <v>36512200000</v>
      </c>
      <c r="G1575" s="58">
        <v>40000000000</v>
      </c>
      <c r="H1575" s="58">
        <v>34247872914</v>
      </c>
      <c r="I1575" s="44">
        <f>G1575-H1575</f>
        <v>5752127086</v>
      </c>
      <c r="J1575" s="151">
        <f>$B$1573+K1575+1</f>
        <v>40122</v>
      </c>
      <c r="K1575" s="40">
        <v>364</v>
      </c>
      <c r="O1575" s="132">
        <f>H1575/G1575*100</f>
        <v>85.619682284999996</v>
      </c>
      <c r="P1575" s="132">
        <f>(100-O1575)/100*(365/364)*100</f>
        <v>14.419824082348907</v>
      </c>
      <c r="Q1575" s="132">
        <f>(((1+(100-O1575)/O1575)^(365/K1575))*100)-100</f>
        <v>16.845401546677991</v>
      </c>
    </row>
    <row r="1576" spans="1:17">
      <c r="B1576" s="39"/>
    </row>
    <row r="1577" spans="1:17">
      <c r="A1577">
        <v>723</v>
      </c>
      <c r="B1577" s="39">
        <v>39755</v>
      </c>
      <c r="D1577" s="28">
        <v>28230700000</v>
      </c>
      <c r="E1577" s="28">
        <v>28230700000</v>
      </c>
      <c r="F1577" s="44">
        <f>E1577-D1577</f>
        <v>0</v>
      </c>
      <c r="G1577" s="58">
        <v>28230700000</v>
      </c>
      <c r="H1577" s="58">
        <v>27545258604</v>
      </c>
      <c r="I1577" s="44">
        <f>G1577-H1577</f>
        <v>685441396</v>
      </c>
      <c r="J1577" s="151">
        <f>$B$1577+K1577+1</f>
        <v>39847</v>
      </c>
      <c r="K1577" s="40">
        <v>91</v>
      </c>
      <c r="O1577" s="132">
        <f>H1577/G1577*100</f>
        <v>97.572000000000003</v>
      </c>
      <c r="P1577" s="132">
        <f>(100-O1577)/100*(365/91)*100</f>
        <v>9.7386813186813068</v>
      </c>
      <c r="Q1577" s="132">
        <f>(((1+(100-O1577)/O1577)^(365/K1577))*100)-100</f>
        <v>10.361215979619359</v>
      </c>
    </row>
    <row r="1578" spans="1:17">
      <c r="B1578" s="39"/>
    </row>
    <row r="1579" spans="1:17">
      <c r="A1579">
        <v>724</v>
      </c>
      <c r="B1579" s="39">
        <v>39771</v>
      </c>
      <c r="D1579" s="28">
        <v>5000000000</v>
      </c>
      <c r="E1579" s="28">
        <v>2472000000</v>
      </c>
      <c r="F1579" s="44">
        <f>E1579-D1579</f>
        <v>-2528000000</v>
      </c>
      <c r="G1579" s="58">
        <v>2472000000</v>
      </c>
      <c r="H1579" s="58">
        <v>2410455317</v>
      </c>
      <c r="I1579" s="44">
        <f>G1579-H1579</f>
        <v>61544683</v>
      </c>
      <c r="J1579" s="151">
        <f>$B$1579+K1579+1</f>
        <v>39863</v>
      </c>
      <c r="K1579" s="40">
        <v>91</v>
      </c>
      <c r="O1579" s="132">
        <f>H1579/G1579*100</f>
        <v>97.510328357605175</v>
      </c>
      <c r="P1579" s="132">
        <f>(100-O1579)/100*(365/91)*100</f>
        <v>9.9860455986166059</v>
      </c>
      <c r="Q1579" s="132">
        <f>(((1+(100-O1579)/O1579)^(365/K1579))*100)-100</f>
        <v>10.64144708817787</v>
      </c>
    </row>
    <row r="1580" spans="1:17">
      <c r="B1580" s="39"/>
      <c r="D1580" s="28">
        <v>15000000000</v>
      </c>
      <c r="E1580" s="28">
        <v>26454900000</v>
      </c>
      <c r="F1580" s="44">
        <f>E1580-D1580</f>
        <v>11454900000</v>
      </c>
      <c r="G1580" s="58">
        <v>10329900000</v>
      </c>
      <c r="H1580" s="58">
        <v>9629150274</v>
      </c>
      <c r="I1580" s="44">
        <f>G1580-H1580</f>
        <v>700749726</v>
      </c>
      <c r="J1580" s="151">
        <f>$B$1579+K1580+1</f>
        <v>39954</v>
      </c>
      <c r="K1580" s="40">
        <v>182</v>
      </c>
      <c r="O1580" s="132">
        <f>H1580/G1580*100</f>
        <v>93.21629709871344</v>
      </c>
      <c r="P1580" s="132">
        <f>(100-O1580)/100*(365/182)*100</f>
        <v>13.604678895437333</v>
      </c>
      <c r="Q1580" s="132">
        <f>(((1+(100-O1580)/O1580)^(365/K1580))*100)-100</f>
        <v>15.128788060889818</v>
      </c>
    </row>
    <row r="1581" spans="1:17">
      <c r="B1581" s="39"/>
      <c r="D1581" s="28">
        <v>45000000000</v>
      </c>
      <c r="E1581" s="28">
        <v>90041300000</v>
      </c>
      <c r="F1581" s="44">
        <f>E1581-D1581</f>
        <v>45041300000</v>
      </c>
      <c r="G1581" s="58">
        <v>45000000000</v>
      </c>
      <c r="H1581" s="58">
        <v>38797146810</v>
      </c>
      <c r="I1581" s="44">
        <f>G1581-H1581</f>
        <v>6202853190</v>
      </c>
      <c r="J1581" s="151">
        <f>$B$1579+K1581+1</f>
        <v>40136</v>
      </c>
      <c r="K1581" s="40">
        <v>364</v>
      </c>
      <c r="O1581" s="132">
        <f>H1581/G1581*100</f>
        <v>86.215881800000005</v>
      </c>
      <c r="P1581" s="132">
        <f>(100-O1581)/100*(365/364)*100</f>
        <v>13.821986656593403</v>
      </c>
      <c r="Q1581" s="132">
        <f>(((1+(100-O1581)/O1581)^(365/K1581))*100)-100</f>
        <v>16.035180882663909</v>
      </c>
    </row>
    <row r="1582" spans="1:17">
      <c r="B1582" s="39"/>
    </row>
    <row r="1583" spans="1:17">
      <c r="B1583" s="39"/>
      <c r="I1583" s="56" t="s">
        <v>47</v>
      </c>
      <c r="O1583" s="33">
        <f>AVERAGE(O1577,O1579,O1573)</f>
        <v>97.64052517253505</v>
      </c>
      <c r="P1583" s="33">
        <f>AVERAGE(P1577,P1579,P1573)</f>
        <v>9.4638276046670722</v>
      </c>
      <c r="Q1583" s="33">
        <f>AVERAGE(Q1577,Q1579,Q1573)</f>
        <v>10.05324206524555</v>
      </c>
    </row>
    <row r="1584" spans="1:17">
      <c r="B1584" s="39"/>
      <c r="I1584" s="56" t="s">
        <v>48</v>
      </c>
      <c r="J1584" s="40"/>
      <c r="K1584" s="40"/>
      <c r="L1584" s="40"/>
      <c r="M1584" s="40"/>
      <c r="N1584" s="40"/>
      <c r="O1584" s="33">
        <f t="shared" ref="O1584:Q1585" si="146">AVERAGE(O1574,O1580)</f>
        <v>93.343252433665782</v>
      </c>
      <c r="P1584" s="33">
        <f t="shared" si="146"/>
        <v>13.350070668747181</v>
      </c>
      <c r="Q1584" s="33">
        <f t="shared" si="146"/>
        <v>14.815611222347265</v>
      </c>
    </row>
    <row r="1585" spans="1:17">
      <c r="B1585" s="39"/>
      <c r="I1585" s="56" t="s">
        <v>50</v>
      </c>
      <c r="J1585" s="40"/>
      <c r="K1585" s="40"/>
      <c r="L1585" s="40"/>
      <c r="M1585" s="40"/>
      <c r="N1585" s="40"/>
      <c r="O1585" s="33">
        <f t="shared" si="146"/>
        <v>85.917782042499994</v>
      </c>
      <c r="P1585" s="33">
        <f t="shared" si="146"/>
        <v>14.120905369471155</v>
      </c>
      <c r="Q1585" s="33">
        <f t="shared" si="146"/>
        <v>16.44029121467095</v>
      </c>
    </row>
    <row r="1586" spans="1:17">
      <c r="B1586" s="39"/>
    </row>
    <row r="1587" spans="1:17">
      <c r="A1587">
        <v>726</v>
      </c>
      <c r="B1587" s="39">
        <v>39785</v>
      </c>
      <c r="D1587" s="28">
        <v>5000000000</v>
      </c>
      <c r="E1587" s="28">
        <v>11209000000</v>
      </c>
      <c r="F1587" s="44">
        <f>E1587-D1587</f>
        <v>6209000000</v>
      </c>
      <c r="G1587" s="58">
        <v>2709000000</v>
      </c>
      <c r="H1587" s="58">
        <v>2633502120</v>
      </c>
      <c r="I1587" s="44">
        <f>G1587-H1587</f>
        <v>75497880</v>
      </c>
      <c r="J1587" s="151">
        <f>$B$1587+K1587+1</f>
        <v>39877</v>
      </c>
      <c r="K1587" s="40">
        <v>91</v>
      </c>
      <c r="O1587" s="132">
        <f>H1587/G1587*100</f>
        <v>97.213071982281292</v>
      </c>
      <c r="P1587" s="132">
        <f>(100-O1587)/100*(365/91)*100</f>
        <v>11.178337653487127</v>
      </c>
      <c r="Q1587" s="132">
        <f>(((1+(100-O1587)/O1587)^(365/K1587))*100)-100</f>
        <v>12.00469420505226</v>
      </c>
    </row>
    <row r="1588" spans="1:17">
      <c r="B1588" s="39"/>
      <c r="D1588" s="28">
        <v>15000000000</v>
      </c>
      <c r="E1588" s="28">
        <v>38576200000</v>
      </c>
      <c r="F1588" s="44">
        <f>E1588-D1588</f>
        <v>23576200000</v>
      </c>
      <c r="G1588" s="58">
        <v>15000000000</v>
      </c>
      <c r="H1588" s="58">
        <v>13965019828</v>
      </c>
      <c r="I1588" s="44">
        <f>G1588-H1588</f>
        <v>1034980172</v>
      </c>
      <c r="J1588" s="151">
        <f>$B$1587+K1588+1</f>
        <v>39968</v>
      </c>
      <c r="K1588" s="40">
        <v>182</v>
      </c>
      <c r="O1588" s="132">
        <f>H1588/G1588*100</f>
        <v>93.100132186666656</v>
      </c>
      <c r="P1588" s="132">
        <f>(100-O1588)/100*(365/182)*100</f>
        <v>13.83764698827841</v>
      </c>
      <c r="Q1588" s="132">
        <f>(((1+(100-O1588)/O1588)^(365/K1588))*100)-100</f>
        <v>15.417060038397977</v>
      </c>
    </row>
    <row r="1589" spans="1:17">
      <c r="B1589" s="39"/>
      <c r="D1589" s="28">
        <v>45000000000</v>
      </c>
      <c r="E1589" s="28">
        <v>45741000000</v>
      </c>
      <c r="F1589" s="44">
        <f>E1589-D1589</f>
        <v>741000000</v>
      </c>
      <c r="G1589" s="58">
        <v>30691000000</v>
      </c>
      <c r="H1589" s="58">
        <v>26201831240</v>
      </c>
      <c r="I1589" s="44">
        <f>G1589-H1589</f>
        <v>4489168760</v>
      </c>
      <c r="J1589" s="151">
        <f>$B$1587+K1589+1</f>
        <v>40150</v>
      </c>
      <c r="K1589" s="40">
        <v>364</v>
      </c>
      <c r="O1589" s="132">
        <f>H1589/G1589*100</f>
        <v>85.373012414062757</v>
      </c>
      <c r="P1589" s="132">
        <f>(100-O1589)/100*(365/364)*100</f>
        <v>14.667171617766742</v>
      </c>
      <c r="Q1589" s="132">
        <f>(((1+(100-O1589)/O1589)^(365/K1589))*100)-100</f>
        <v>17.183934015844642</v>
      </c>
    </row>
    <row r="1590" spans="1:17">
      <c r="B1590" s="39"/>
    </row>
    <row r="1591" spans="1:17">
      <c r="A1591">
        <v>727</v>
      </c>
      <c r="B1591" s="39">
        <v>39799</v>
      </c>
      <c r="D1591" s="28">
        <v>5000000000</v>
      </c>
      <c r="E1591" s="28">
        <v>4339300000</v>
      </c>
      <c r="F1591" s="44">
        <f>E1591-D1591</f>
        <v>-660700000</v>
      </c>
      <c r="G1591" s="58">
        <v>4339300000</v>
      </c>
      <c r="H1591" s="58">
        <v>4213705358</v>
      </c>
      <c r="I1591" s="44">
        <f>G1591-H1591</f>
        <v>125594642</v>
      </c>
      <c r="J1591" s="151">
        <f>$B$1591+K1591+1</f>
        <v>39891</v>
      </c>
      <c r="K1591" s="40">
        <v>91</v>
      </c>
      <c r="O1591" s="132">
        <f>H1591/G1591*100</f>
        <v>97.105647408568203</v>
      </c>
      <c r="P1591" s="132">
        <f>(100-O1591)/100*(365/91)*100</f>
        <v>11.609216438160505</v>
      </c>
      <c r="Q1591" s="132">
        <f>(((1+(100-O1591)/O1591)^(365/K1591))*100)-100</f>
        <v>12.502511623846928</v>
      </c>
    </row>
    <row r="1592" spans="1:17">
      <c r="B1592" s="39"/>
      <c r="D1592" s="28">
        <v>15000000000</v>
      </c>
      <c r="E1592" s="28">
        <v>25313700000</v>
      </c>
      <c r="F1592" s="44">
        <f>E1592-D1592</f>
        <v>10313700000</v>
      </c>
      <c r="G1592" s="58">
        <v>15000000000</v>
      </c>
      <c r="H1592" s="58">
        <v>13944208555</v>
      </c>
      <c r="I1592" s="44">
        <f>G1592-H1592</f>
        <v>1055791445</v>
      </c>
      <c r="J1592" s="151">
        <f>$B$1591+K1592+1</f>
        <v>39982</v>
      </c>
      <c r="K1592" s="40">
        <v>182</v>
      </c>
      <c r="O1592" s="132">
        <f>H1592/G1592*100</f>
        <v>92.961390366666663</v>
      </c>
      <c r="P1592" s="132">
        <f>(100-O1592)/100*(365/182)*100</f>
        <v>14.115892945970703</v>
      </c>
      <c r="Q1592" s="132">
        <f>(((1+(100-O1592)/O1592)^(365/K1592))*100)-100</f>
        <v>15.762778048956179</v>
      </c>
    </row>
    <row r="1593" spans="1:17">
      <c r="B1593" s="39"/>
      <c r="D1593" s="28">
        <v>45000000000</v>
      </c>
      <c r="E1593" s="28">
        <v>37391200000</v>
      </c>
      <c r="F1593" s="44">
        <f>E1593-D1593</f>
        <v>-7608800000</v>
      </c>
      <c r="G1593" s="58">
        <v>24891200000</v>
      </c>
      <c r="H1593" s="58">
        <v>21174075494</v>
      </c>
      <c r="I1593" s="44">
        <f>G1593-H1593</f>
        <v>3717124506</v>
      </c>
      <c r="J1593" s="151">
        <f>$B$1591+K1593+1</f>
        <v>40164</v>
      </c>
      <c r="K1593" s="40">
        <v>364</v>
      </c>
      <c r="O1593" s="132">
        <f>H1593/G1593*100</f>
        <v>85.066511433759715</v>
      </c>
      <c r="P1593" s="132">
        <f>(100-O1593)/100*(365/364)*100</f>
        <v>14.974514633729957</v>
      </c>
      <c r="Q1593" s="132">
        <f>(((1+(100-O1593)/O1593)^(365/K1593))*100)-100</f>
        <v>17.607318507982114</v>
      </c>
    </row>
    <row r="1594" spans="1:17">
      <c r="B1594" s="39"/>
    </row>
    <row r="1595" spans="1:17">
      <c r="A1595">
        <v>728</v>
      </c>
      <c r="B1595" s="39">
        <v>39813</v>
      </c>
      <c r="D1595" s="28">
        <v>5000000000</v>
      </c>
      <c r="E1595" s="58">
        <v>5275000000</v>
      </c>
      <c r="F1595" s="44">
        <f>E1595-D1595</f>
        <v>275000000</v>
      </c>
      <c r="G1595" s="58">
        <v>0</v>
      </c>
      <c r="H1595" s="58">
        <v>0</v>
      </c>
      <c r="I1595" s="44">
        <f>G1595-H1595</f>
        <v>0</v>
      </c>
      <c r="J1595" s="151">
        <f>$B$1595+K1595</f>
        <v>39904</v>
      </c>
      <c r="K1595" s="40">
        <v>91</v>
      </c>
      <c r="O1595" s="132" t="e">
        <f>H1595/G1595*100</f>
        <v>#DIV/0!</v>
      </c>
      <c r="P1595" s="132" t="e">
        <f>(100-O1595)/100*(365/91)*100</f>
        <v>#DIV/0!</v>
      </c>
      <c r="Q1595" s="132" t="e">
        <f>(((1+(100-O1595)/O1595)^(365/K1595))*100)-100</f>
        <v>#DIV/0!</v>
      </c>
    </row>
    <row r="1596" spans="1:17">
      <c r="B1596" s="39"/>
      <c r="D1596" s="28">
        <v>20000000000</v>
      </c>
      <c r="E1596" s="28">
        <v>9944800000</v>
      </c>
      <c r="F1596" s="44">
        <f>E1596-D1596</f>
        <v>-10055200000</v>
      </c>
      <c r="G1596" s="58">
        <v>5142600000</v>
      </c>
      <c r="H1596" s="58">
        <v>4766707366</v>
      </c>
      <c r="I1596" s="44">
        <f>G1596-H1596</f>
        <v>375892634</v>
      </c>
      <c r="J1596" s="151">
        <f>$B$1595+K1596</f>
        <v>39995</v>
      </c>
      <c r="K1596" s="40">
        <v>182</v>
      </c>
      <c r="O1596" s="132">
        <f>H1596/G1596*100</f>
        <v>92.690611091665701</v>
      </c>
      <c r="P1596" s="132">
        <f>(100-O1596)/100*(365/182)*100</f>
        <v>14.658939294186915</v>
      </c>
      <c r="Q1596" s="132">
        <f>(((1+(100-O1596)/O1596)^(365/K1596))*100)-100</f>
        <v>16.441993365501318</v>
      </c>
    </row>
    <row r="1597" spans="1:17">
      <c r="B1597" s="39"/>
      <c r="D1597" s="28">
        <v>40000000000</v>
      </c>
      <c r="E1597" s="28">
        <v>43005200000</v>
      </c>
      <c r="F1597" s="44">
        <f>E1597-D1597</f>
        <v>3005200000</v>
      </c>
      <c r="G1597" s="58">
        <v>29493200000</v>
      </c>
      <c r="H1597" s="58">
        <v>24909542021</v>
      </c>
      <c r="I1597" s="44">
        <f>G1597-H1597</f>
        <v>4583657979</v>
      </c>
      <c r="J1597" s="151">
        <f>$B$1595+K159</f>
        <v>40177</v>
      </c>
      <c r="K1597" s="40">
        <v>364</v>
      </c>
      <c r="O1597" s="132">
        <f>H1597/G1597*100</f>
        <v>84.458593916563814</v>
      </c>
      <c r="P1597" s="132">
        <f>(100-O1597)/100*(365/364)*100</f>
        <v>15.584102253995075</v>
      </c>
      <c r="Q1597" s="132">
        <f>(((1+(100-O1597)/O1597)^(365/K1597))*100)-100</f>
        <v>18.456168450030603</v>
      </c>
    </row>
    <row r="1598" spans="1:17">
      <c r="B1598" s="39"/>
    </row>
    <row r="1599" spans="1:17">
      <c r="B1599" s="39"/>
      <c r="I1599" s="56" t="s">
        <v>47</v>
      </c>
      <c r="O1599" s="141">
        <f>AVERAGE(O1587,O1591)</f>
        <v>97.15935969542474</v>
      </c>
      <c r="P1599" s="141">
        <f>AVERAGE(P1587,P1591)</f>
        <v>11.393777045823816</v>
      </c>
      <c r="Q1599" s="141">
        <f>AVERAGE(Q1587,Q1591)</f>
        <v>12.253602914449594</v>
      </c>
    </row>
    <row r="1600" spans="1:17">
      <c r="B1600" s="39"/>
      <c r="I1600" s="56" t="s">
        <v>48</v>
      </c>
      <c r="O1600" s="141">
        <f t="shared" ref="O1600:Q1601" si="147">AVERAGE(O1588,O1592,O1596)</f>
        <v>92.917377881666326</v>
      </c>
      <c r="P1600" s="141">
        <f t="shared" si="147"/>
        <v>14.20415974281201</v>
      </c>
      <c r="Q1600" s="141">
        <f t="shared" si="147"/>
        <v>15.873943817618491</v>
      </c>
    </row>
    <row r="1601" spans="1:17">
      <c r="B1601" s="39"/>
      <c r="I1601" s="56" t="s">
        <v>50</v>
      </c>
      <c r="O1601" s="141">
        <f t="shared" si="147"/>
        <v>84.966039254795433</v>
      </c>
      <c r="P1601" s="141">
        <f t="shared" si="147"/>
        <v>15.075262835163926</v>
      </c>
      <c r="Q1601" s="141">
        <f t="shared" si="147"/>
        <v>17.74914032461912</v>
      </c>
    </row>
    <row r="1602" spans="1:17">
      <c r="B1602" s="39"/>
      <c r="I1602" s="56"/>
      <c r="O1602" s="141"/>
      <c r="P1602" s="141"/>
      <c r="Q1602" s="141"/>
    </row>
    <row r="1603" spans="1:17" s="159" customFormat="1">
      <c r="A1603" s="159">
        <v>730</v>
      </c>
      <c r="B1603" s="160">
        <v>39846</v>
      </c>
      <c r="D1603" s="161">
        <v>17997000000</v>
      </c>
      <c r="E1603" s="161">
        <v>17997000000</v>
      </c>
      <c r="F1603" s="162">
        <f>E1603-D1603</f>
        <v>0</v>
      </c>
      <c r="G1603" s="162">
        <v>17997000000</v>
      </c>
      <c r="H1603" s="162">
        <v>17476166820</v>
      </c>
      <c r="I1603" s="162">
        <f>G1603-H1603</f>
        <v>520833180</v>
      </c>
      <c r="J1603" s="160">
        <f>$B$1603+K1603</f>
        <v>39937</v>
      </c>
      <c r="K1603" s="159">
        <v>91</v>
      </c>
      <c r="O1603" s="163">
        <f>H1603/G1603*100</f>
        <v>97.106000000000009</v>
      </c>
      <c r="P1603" s="163">
        <f>(100-O1603)/100*(365/91)*100</f>
        <v>11.607802197802162</v>
      </c>
      <c r="Q1603" s="163">
        <f>(((1+(100-O1603)/O1603)^(365/K1603))*100)-100</f>
        <v>12.500873159461506</v>
      </c>
    </row>
    <row r="1604" spans="1:17">
      <c r="B1604" s="39"/>
    </row>
    <row r="1605" spans="1:17">
      <c r="A1605">
        <v>729</v>
      </c>
      <c r="B1605" s="39">
        <v>39855</v>
      </c>
      <c r="D1605" s="28">
        <v>5000000000</v>
      </c>
      <c r="E1605" s="58">
        <v>16232800000</v>
      </c>
      <c r="F1605" s="44">
        <f>E1605-D1605</f>
        <v>11232800000</v>
      </c>
      <c r="G1605" s="58">
        <v>5000000000</v>
      </c>
      <c r="H1605" s="58">
        <v>4880443184</v>
      </c>
      <c r="I1605" s="44">
        <f>G1605-H1605</f>
        <v>119556816</v>
      </c>
      <c r="J1605" s="151">
        <f>$B$1605+K1605+1</f>
        <v>39947</v>
      </c>
      <c r="K1605" s="40">
        <v>91</v>
      </c>
      <c r="O1605" s="132">
        <f>H1605/G1605*100</f>
        <v>97.608863679999999</v>
      </c>
      <c r="P1605" s="132">
        <f>(100-O1605)/100*(365/91)*100</f>
        <v>9.5908215032967075</v>
      </c>
      <c r="Q1605" s="132">
        <f>(((1+(100-O1605)/O1605)^(365/K1605))*100)-100</f>
        <v>10.194133680579668</v>
      </c>
    </row>
    <row r="1606" spans="1:17">
      <c r="B1606" s="39"/>
      <c r="D1606" s="28">
        <v>15000000000</v>
      </c>
      <c r="E1606" s="28">
        <v>33847200000</v>
      </c>
      <c r="F1606" s="44">
        <f>E1606-D1606</f>
        <v>18847200000</v>
      </c>
      <c r="G1606" s="58">
        <v>15000000000</v>
      </c>
      <c r="H1606" s="58">
        <v>13913666690</v>
      </c>
      <c r="I1606" s="44">
        <f>G1606-H1606</f>
        <v>1086333310</v>
      </c>
      <c r="J1606" s="151">
        <f>$B$1605+K1606+1</f>
        <v>40038</v>
      </c>
      <c r="K1606" s="40">
        <v>182</v>
      </c>
      <c r="O1606" s="132">
        <f>H1606/G1606*100</f>
        <v>92.75777793333333</v>
      </c>
      <c r="P1606" s="132">
        <f>(100-O1606)/100*(365/182)*100</f>
        <v>14.524236562271071</v>
      </c>
      <c r="Q1606" s="132">
        <f>(((1+(100-O1606)/O1606)^(365/K1606))*100)-100</f>
        <v>16.272958003535592</v>
      </c>
    </row>
    <row r="1607" spans="1:17">
      <c r="B1607" s="39"/>
      <c r="D1607" s="28">
        <v>30000000000</v>
      </c>
      <c r="E1607" s="28">
        <v>73688100000</v>
      </c>
      <c r="F1607" s="44">
        <f>E1607-D1607</f>
        <v>43688100000</v>
      </c>
      <c r="G1607" s="58">
        <v>30000000000</v>
      </c>
      <c r="H1607" s="58">
        <v>25650287474</v>
      </c>
      <c r="I1607" s="44">
        <f>G1607-H1607</f>
        <v>4349712526</v>
      </c>
      <c r="J1607" s="151">
        <f>$B$1605+K1607+1</f>
        <v>40220</v>
      </c>
      <c r="K1607" s="40">
        <v>364</v>
      </c>
      <c r="O1607" s="132">
        <f>H1607/G1607*100</f>
        <v>85.50095824666667</v>
      </c>
      <c r="P1607" s="132">
        <f>(100-O1607)/100*(365/364)*100</f>
        <v>14.538874285622708</v>
      </c>
      <c r="Q1607" s="132">
        <f>(((1+(100-O1607)/O1607)^(365/K1607))*100)-100</f>
        <v>17.0080955750404</v>
      </c>
    </row>
    <row r="1608" spans="1:17">
      <c r="B1608" s="39"/>
    </row>
    <row r="1609" spans="1:17">
      <c r="B1609" s="39"/>
      <c r="I1609" s="56" t="s">
        <v>47</v>
      </c>
      <c r="O1609" s="141">
        <f>AVERAGE(O1605)</f>
        <v>97.608863679999999</v>
      </c>
      <c r="P1609" s="141">
        <f t="shared" ref="O1609:Q1611" si="148">AVERAGE(P1605)</f>
        <v>9.5908215032967075</v>
      </c>
      <c r="Q1609" s="141">
        <f t="shared" si="148"/>
        <v>10.194133680579668</v>
      </c>
    </row>
    <row r="1610" spans="1:17">
      <c r="B1610" s="39"/>
      <c r="I1610" s="56" t="s">
        <v>48</v>
      </c>
      <c r="O1610" s="141">
        <f t="shared" si="148"/>
        <v>92.75777793333333</v>
      </c>
      <c r="P1610" s="141">
        <f t="shared" si="148"/>
        <v>14.524236562271071</v>
      </c>
      <c r="Q1610" s="141">
        <f t="shared" si="148"/>
        <v>16.272958003535592</v>
      </c>
    </row>
    <row r="1611" spans="1:17">
      <c r="B1611" s="39"/>
      <c r="I1611" s="56" t="s">
        <v>50</v>
      </c>
      <c r="O1611" s="141">
        <f t="shared" si="148"/>
        <v>85.50095824666667</v>
      </c>
      <c r="P1611" s="141">
        <f t="shared" si="148"/>
        <v>14.538874285622708</v>
      </c>
      <c r="Q1611" s="141">
        <f t="shared" si="148"/>
        <v>17.0080955750404</v>
      </c>
    </row>
    <row r="1612" spans="1:17">
      <c r="B1612" s="39"/>
    </row>
    <row r="1613" spans="1:17">
      <c r="A1613">
        <v>731</v>
      </c>
      <c r="B1613" s="39">
        <v>39883</v>
      </c>
      <c r="D1613" s="28">
        <v>7000000000</v>
      </c>
      <c r="E1613" s="28">
        <v>22745200000</v>
      </c>
      <c r="F1613" s="44">
        <f>E1613-D1613</f>
        <v>15745200000</v>
      </c>
      <c r="G1613" s="28">
        <v>7000000000</v>
      </c>
      <c r="H1613" s="58">
        <v>6865600000</v>
      </c>
      <c r="I1613" s="44">
        <f>G1613-H1613</f>
        <v>134400000</v>
      </c>
      <c r="J1613" s="151">
        <f>$B$1613+K1613+1</f>
        <v>39975</v>
      </c>
      <c r="K1613" s="40">
        <v>91</v>
      </c>
      <c r="O1613" s="132">
        <f>H1613/G1613*100</f>
        <v>98.08</v>
      </c>
      <c r="P1613" s="132">
        <f>(100-O1613)/100*(365/91)*100</f>
        <v>7.7010989010989075</v>
      </c>
      <c r="Q1613" s="132">
        <f>(((1+(100-O1613)/O1613)^(365/K1613))*100)-100</f>
        <v>8.0863107968776688</v>
      </c>
    </row>
    <row r="1614" spans="1:17">
      <c r="B1614" s="39"/>
      <c r="D1614" s="28">
        <v>15000000000</v>
      </c>
      <c r="E1614" s="28">
        <v>69555600000</v>
      </c>
      <c r="F1614" s="44">
        <f>E1614-D1614</f>
        <v>54555600000</v>
      </c>
      <c r="G1614" s="28">
        <v>15000000000</v>
      </c>
      <c r="H1614" s="58">
        <v>14167832213</v>
      </c>
      <c r="I1614" s="44">
        <f>G1614-H1614</f>
        <v>832167787</v>
      </c>
      <c r="J1614" s="151">
        <f>$B$1613+K1614+1</f>
        <v>40066</v>
      </c>
      <c r="K1614" s="40">
        <v>182</v>
      </c>
      <c r="O1614" s="132">
        <f>H1614/G1614*100</f>
        <v>94.452214753333337</v>
      </c>
      <c r="P1614" s="132">
        <f>(100-O1614)/100*(365/182)*100</f>
        <v>11.126052829853473</v>
      </c>
      <c r="Q1614" s="132">
        <f>(((1+(100-O1614)/O1614)^(365/K1614))*100)-100</f>
        <v>12.12743958884235</v>
      </c>
    </row>
    <row r="1615" spans="1:17">
      <c r="B1615" s="39"/>
      <c r="D1615" s="28">
        <v>48000000000</v>
      </c>
      <c r="E1615" s="28">
        <v>156443400000</v>
      </c>
      <c r="F1615" s="44">
        <f>E1615-D1615</f>
        <v>108443400000</v>
      </c>
      <c r="G1615" s="28">
        <v>48000000000</v>
      </c>
      <c r="H1615" s="58">
        <v>42609393265</v>
      </c>
      <c r="I1615" s="44">
        <f>G1615-H1615</f>
        <v>5390606735</v>
      </c>
      <c r="J1615" s="151">
        <f>$B$1613+K1615+1</f>
        <v>40248</v>
      </c>
      <c r="K1615" s="40">
        <v>364</v>
      </c>
      <c r="O1615" s="132">
        <f>H1615/G1615*100</f>
        <v>88.769569302083326</v>
      </c>
      <c r="P1615" s="132">
        <f>(100-O1615)/100*(365/364)*100</f>
        <v>11.261283529504357</v>
      </c>
      <c r="Q1615" s="132">
        <f>(((1+(100-O1615)/O1615)^(365/K1615))*100)-100</f>
        <v>12.688090235307541</v>
      </c>
    </row>
    <row r="1617" spans="1:17">
      <c r="A1617">
        <v>732</v>
      </c>
      <c r="B1617" s="39">
        <v>39897</v>
      </c>
      <c r="D1617" s="28">
        <v>7000000000</v>
      </c>
      <c r="E1617" s="28">
        <v>57618200000</v>
      </c>
      <c r="F1617" s="44">
        <f>E1617-D1617</f>
        <v>50618200000</v>
      </c>
      <c r="G1617" s="28">
        <v>7000000000</v>
      </c>
      <c r="H1617" s="58">
        <v>6888350000</v>
      </c>
      <c r="I1617" s="44">
        <f>G1617-H1617</f>
        <v>111650000</v>
      </c>
      <c r="J1617" s="151">
        <f>$B$1617+K1617+1</f>
        <v>39989</v>
      </c>
      <c r="K1617" s="40">
        <v>91</v>
      </c>
      <c r="O1617" s="132">
        <f>H1617/G1617*100</f>
        <v>98.405000000000001</v>
      </c>
      <c r="P1617" s="132">
        <f>(100-O1617)/100*(365/91)*100</f>
        <v>6.3975274725274671</v>
      </c>
      <c r="Q1617" s="132">
        <f>(((1+(100-O1617)/O1617)^(365/K1617))*100)-100</f>
        <v>6.6615944990462168</v>
      </c>
    </row>
    <row r="1618" spans="1:17">
      <c r="B1618" s="39"/>
      <c r="D1618" s="28">
        <v>15000000000</v>
      </c>
      <c r="E1618" s="28">
        <v>86859700000</v>
      </c>
      <c r="F1618" s="44">
        <f>E1618-D1618</f>
        <v>71859700000</v>
      </c>
      <c r="G1618" s="28">
        <v>15000000000</v>
      </c>
      <c r="H1618" s="58">
        <v>14291471456</v>
      </c>
      <c r="I1618" s="44">
        <f>G1618-H1618</f>
        <v>708528544</v>
      </c>
      <c r="J1618" s="151">
        <f>$B$1617+K1618+1</f>
        <v>40080</v>
      </c>
      <c r="K1618" s="40">
        <v>182</v>
      </c>
      <c r="O1618" s="132">
        <f>H1618/G1618*100</f>
        <v>95.276476373333324</v>
      </c>
      <c r="P1618" s="132">
        <f>(100-O1618)/100*(365/182)*100</f>
        <v>9.4730006798534987</v>
      </c>
      <c r="Q1618" s="132">
        <f>(((1+(100-O1618)/O1618)^(365/K1618))*100)-100</f>
        <v>10.190483551044764</v>
      </c>
    </row>
    <row r="1619" spans="1:17">
      <c r="B1619" s="39"/>
      <c r="D1619" s="28">
        <v>48000000000</v>
      </c>
      <c r="E1619" s="28">
        <v>172582000000</v>
      </c>
      <c r="F1619" s="44">
        <f>E1619-D1619</f>
        <v>124582000000</v>
      </c>
      <c r="G1619" s="28">
        <v>48000000000</v>
      </c>
      <c r="H1619" s="58">
        <v>42938372944</v>
      </c>
      <c r="I1619" s="44">
        <f>G1619-H1619</f>
        <v>5061627056</v>
      </c>
      <c r="J1619" s="151">
        <f>$B$1617+K1619+1</f>
        <v>40262</v>
      </c>
      <c r="K1619" s="40">
        <v>364</v>
      </c>
      <c r="O1619" s="132">
        <f>H1619/G1619*100</f>
        <v>89.454943633333329</v>
      </c>
      <c r="P1619" s="132">
        <f>(100-O1619)/100*(365/364)*100</f>
        <v>10.574026301739931</v>
      </c>
      <c r="Q1619" s="132">
        <f>(((1+(100-O1619)/O1619)^(365/K1619))*100)-100</f>
        <v>11.822348396924127</v>
      </c>
    </row>
    <row r="1620" spans="1:17">
      <c r="B1620" s="39"/>
    </row>
    <row r="1621" spans="1:17">
      <c r="B1621" s="39"/>
      <c r="I1621" s="56" t="s">
        <v>47</v>
      </c>
      <c r="O1621" s="33">
        <f t="shared" ref="O1621:Q1623" si="149">AVERAGE(O1613,O1617)</f>
        <v>98.242500000000007</v>
      </c>
      <c r="P1621" s="33">
        <f t="shared" si="149"/>
        <v>7.0493131868131869</v>
      </c>
      <c r="Q1621" s="33">
        <f t="shared" si="149"/>
        <v>7.3739526479619428</v>
      </c>
    </row>
    <row r="1622" spans="1:17">
      <c r="B1622" s="39"/>
      <c r="G1622" s="156"/>
      <c r="I1622" s="56" t="s">
        <v>48</v>
      </c>
      <c r="J1622" s="40"/>
      <c r="K1622" s="40"/>
      <c r="L1622" s="40"/>
      <c r="M1622" s="40"/>
      <c r="N1622" s="40"/>
      <c r="O1622" s="33">
        <f t="shared" si="149"/>
        <v>94.86434556333333</v>
      </c>
      <c r="P1622" s="33">
        <f t="shared" si="149"/>
        <v>10.299526754853485</v>
      </c>
      <c r="Q1622" s="33">
        <f t="shared" si="149"/>
        <v>11.158961569943557</v>
      </c>
    </row>
    <row r="1623" spans="1:17">
      <c r="B1623" s="39"/>
      <c r="G1623" s="157"/>
      <c r="I1623" s="56" t="s">
        <v>50</v>
      </c>
      <c r="J1623" s="40"/>
      <c r="K1623" s="40"/>
      <c r="L1623" s="40"/>
      <c r="M1623" s="40"/>
      <c r="N1623" s="40"/>
      <c r="O1623" s="33">
        <f t="shared" si="149"/>
        <v>89.112256467708335</v>
      </c>
      <c r="P1623" s="33">
        <f t="shared" si="149"/>
        <v>10.917654915622144</v>
      </c>
      <c r="Q1623" s="33">
        <f t="shared" si="149"/>
        <v>12.255219316115834</v>
      </c>
    </row>
    <row r="1624" spans="1:17">
      <c r="B1624" s="39"/>
      <c r="G1624" s="157"/>
    </row>
    <row r="1625" spans="1:17">
      <c r="B1625" s="39"/>
      <c r="G1625" s="156"/>
    </row>
    <row r="1626" spans="1:17">
      <c r="A1626">
        <v>734</v>
      </c>
      <c r="B1626" s="39">
        <v>39911</v>
      </c>
      <c r="D1626" s="28">
        <v>7000000000</v>
      </c>
      <c r="E1626" s="28">
        <v>22997900000</v>
      </c>
      <c r="F1626" s="44">
        <f>E1626-D1626</f>
        <v>15997900000</v>
      </c>
      <c r="G1626" s="28">
        <v>7000000000</v>
      </c>
      <c r="H1626" s="58">
        <v>6898763222</v>
      </c>
      <c r="I1626" s="44">
        <f>G1626-H1626</f>
        <v>101236778</v>
      </c>
      <c r="J1626" s="151">
        <f>$B$1626+K1626+1</f>
        <v>40003</v>
      </c>
      <c r="K1626" s="40">
        <v>91</v>
      </c>
      <c r="O1626" s="132">
        <f>H1626/G1626*100</f>
        <v>98.553760314285711</v>
      </c>
      <c r="P1626" s="132">
        <f>(100-O1626)/100*(365/91)*100</f>
        <v>5.8008514866562146</v>
      </c>
      <c r="Q1626" s="132">
        <f>(((1+(100-O1626)/O1626)^(365/K1626))*100)-100</f>
        <v>6.0172970683666875</v>
      </c>
    </row>
    <row r="1627" spans="1:17">
      <c r="B1627" s="39"/>
      <c r="D1627" s="28">
        <v>15000000000</v>
      </c>
      <c r="E1627" s="28">
        <v>60624500000</v>
      </c>
      <c r="F1627" s="44">
        <f>E1627-D1627</f>
        <v>45624500000</v>
      </c>
      <c r="G1627" s="28">
        <v>15000000000</v>
      </c>
      <c r="H1627" s="58">
        <v>14344464736</v>
      </c>
      <c r="I1627" s="44">
        <f>G1627-H1627</f>
        <v>655535264</v>
      </c>
      <c r="J1627" s="151">
        <f>$B$1626+K1627+1</f>
        <v>40094</v>
      </c>
      <c r="K1627" s="40">
        <v>182</v>
      </c>
      <c r="O1627" s="132">
        <f>H1627/G1627*100</f>
        <v>95.629764906666665</v>
      </c>
      <c r="P1627" s="132">
        <f>(100-O1627)/100*(365/182)*100</f>
        <v>8.7644824673992705</v>
      </c>
      <c r="Q1627" s="132">
        <f>(((1+(100-O1627)/O1627)^(365/K1627))*100)-100</f>
        <v>9.3756016880146547</v>
      </c>
    </row>
    <row r="1628" spans="1:17">
      <c r="B1628" s="39"/>
      <c r="D1628" s="28">
        <v>48000000000</v>
      </c>
      <c r="E1628" s="28">
        <v>117887300000</v>
      </c>
      <c r="F1628" s="44">
        <f>E1628-D1628</f>
        <v>69887300000</v>
      </c>
      <c r="G1628" s="28">
        <v>48000000000</v>
      </c>
      <c r="H1628" s="58">
        <v>43029846173</v>
      </c>
      <c r="I1628" s="44">
        <f>G1628-H1628</f>
        <v>4970153827</v>
      </c>
      <c r="J1628" s="151">
        <f>$B$1626+K1628+1</f>
        <v>40276</v>
      </c>
      <c r="K1628" s="40">
        <v>364</v>
      </c>
      <c r="O1628" s="132">
        <f>H1628/G1628*100</f>
        <v>89.645512860416659</v>
      </c>
      <c r="P1628" s="132">
        <f>(100-O1628)/100*(365/364)*100</f>
        <v>10.382933532823953</v>
      </c>
      <c r="Q1628" s="132">
        <f>(((1+(100-O1628)/O1628)^(365/K1628))*100)-100</f>
        <v>11.583983094985356</v>
      </c>
    </row>
    <row r="1629" spans="1:17">
      <c r="B1629" s="39"/>
      <c r="G1629" s="156"/>
    </row>
    <row r="1630" spans="1:17">
      <c r="A1630">
        <v>738</v>
      </c>
      <c r="B1630" s="39">
        <v>39925</v>
      </c>
      <c r="D1630" s="28">
        <v>7000000000</v>
      </c>
      <c r="E1630" s="28">
        <v>10302000000</v>
      </c>
      <c r="F1630" s="44">
        <f>E1630-D1630</f>
        <v>3302000000</v>
      </c>
      <c r="G1630" s="28">
        <v>7000000000</v>
      </c>
      <c r="H1630" s="58">
        <v>6894248580</v>
      </c>
      <c r="I1630" s="44">
        <f>G1630-H1630</f>
        <v>105751420</v>
      </c>
      <c r="J1630" s="151">
        <f>$B$1630+K1630+1</f>
        <v>40017</v>
      </c>
      <c r="K1630" s="40">
        <v>91</v>
      </c>
      <c r="O1630" s="132">
        <f>H1630/G1630*100</f>
        <v>98.489265428571429</v>
      </c>
      <c r="P1630" s="132">
        <f>(100-O1630)/100*(365/91)*100</f>
        <v>6.059539764521193</v>
      </c>
      <c r="Q1630" s="132">
        <f>(((1+(100-O1630)/O1630)^(365/K1630))*100)-100</f>
        <v>6.2960328413368245</v>
      </c>
    </row>
    <row r="1631" spans="1:17">
      <c r="B1631" s="39"/>
      <c r="D1631" s="28">
        <v>15000000000</v>
      </c>
      <c r="E1631" s="28">
        <v>37706600000</v>
      </c>
      <c r="F1631" s="44">
        <f>E1631-D1631</f>
        <v>22706600000</v>
      </c>
      <c r="G1631" s="28">
        <v>15000000000</v>
      </c>
      <c r="H1631" s="58">
        <v>14346062978</v>
      </c>
      <c r="I1631" s="44">
        <f>G1631-H1631</f>
        <v>653937022</v>
      </c>
      <c r="J1631" s="151">
        <f>$B$1630+K1631+1</f>
        <v>40108</v>
      </c>
      <c r="K1631" s="40">
        <v>182</v>
      </c>
      <c r="O1631" s="132">
        <f>H1631/G1631*100</f>
        <v>95.640419853333341</v>
      </c>
      <c r="P1631" s="132">
        <f>(100-O1631)/100*(365/182)*100</f>
        <v>8.7431140304029142</v>
      </c>
      <c r="Q1631" s="132">
        <f>(((1+(100-O1631)/O1631)^(365/K1631))*100)-100</f>
        <v>9.3511658401453275</v>
      </c>
    </row>
    <row r="1632" spans="1:17">
      <c r="B1632" s="39"/>
      <c r="D1632" s="28">
        <v>48000000000</v>
      </c>
      <c r="E1632" s="28">
        <v>84380500000</v>
      </c>
      <c r="F1632" s="44">
        <f>E1632-D1632</f>
        <v>36380500000</v>
      </c>
      <c r="G1632" s="28">
        <v>48000000000</v>
      </c>
      <c r="H1632" s="58">
        <v>42878233483</v>
      </c>
      <c r="I1632" s="44">
        <f>G1632-H1632</f>
        <v>5121766517</v>
      </c>
      <c r="J1632" s="151">
        <f>$B$1630+K1632+1</f>
        <v>40290</v>
      </c>
      <c r="K1632" s="40">
        <v>364</v>
      </c>
      <c r="O1632" s="132">
        <f>H1632/G1632*100</f>
        <v>89.329653089583331</v>
      </c>
      <c r="P1632" s="132">
        <f>(100-O1632)/100*(365/364)*100</f>
        <v>10.699661050280449</v>
      </c>
      <c r="Q1632" s="132">
        <f>(((1+(100-O1632)/O1632)^(365/K1632))*100)-100</f>
        <v>11.979617558841809</v>
      </c>
    </row>
    <row r="1633" spans="1:17">
      <c r="B1633" s="39"/>
    </row>
    <row r="1634" spans="1:17">
      <c r="B1634" s="39"/>
      <c r="I1634" s="56" t="s">
        <v>47</v>
      </c>
      <c r="O1634" s="33">
        <f t="shared" ref="O1634:Q1636" si="150">AVERAGE(O1626,O1630)</f>
        <v>98.52151287142857</v>
      </c>
      <c r="P1634" s="33">
        <f t="shared" si="150"/>
        <v>5.9301956255887038</v>
      </c>
      <c r="Q1634" s="33">
        <f t="shared" si="150"/>
        <v>6.156664954851756</v>
      </c>
    </row>
    <row r="1635" spans="1:17">
      <c r="B1635" s="39"/>
      <c r="I1635" s="56" t="s">
        <v>48</v>
      </c>
      <c r="J1635" s="40"/>
      <c r="K1635" s="40"/>
      <c r="L1635" s="40"/>
      <c r="M1635" s="40"/>
      <c r="N1635" s="40"/>
      <c r="O1635" s="33">
        <f t="shared" si="150"/>
        <v>95.635092380000003</v>
      </c>
      <c r="P1635" s="33">
        <f t="shared" si="150"/>
        <v>8.7537982489010915</v>
      </c>
      <c r="Q1635" s="33">
        <f t="shared" si="150"/>
        <v>9.3633837640799911</v>
      </c>
    </row>
    <row r="1636" spans="1:17">
      <c r="B1636" s="39"/>
      <c r="I1636" s="56" t="s">
        <v>50</v>
      </c>
      <c r="J1636" s="40"/>
      <c r="K1636" s="40"/>
      <c r="L1636" s="40"/>
      <c r="M1636" s="40"/>
      <c r="N1636" s="40"/>
      <c r="O1636" s="33">
        <f t="shared" si="150"/>
        <v>89.487582974999995</v>
      </c>
      <c r="P1636" s="33">
        <f t="shared" si="150"/>
        <v>10.541297291552201</v>
      </c>
      <c r="Q1636" s="33">
        <f t="shared" si="150"/>
        <v>11.781800326913583</v>
      </c>
    </row>
    <row r="1637" spans="1:17">
      <c r="B1637" s="39"/>
    </row>
    <row r="1638" spans="1:17">
      <c r="A1638">
        <v>740</v>
      </c>
      <c r="B1638" s="39">
        <v>39937</v>
      </c>
      <c r="D1638" s="28">
        <v>8842200000</v>
      </c>
      <c r="E1638" s="28">
        <v>8842200000</v>
      </c>
      <c r="F1638" s="44">
        <f>E1638-D1638</f>
        <v>0</v>
      </c>
      <c r="G1638" s="28">
        <v>8842200000</v>
      </c>
      <c r="H1638" s="58">
        <v>8708594358</v>
      </c>
      <c r="I1638" s="44">
        <f>G1638-H1638</f>
        <v>133605642</v>
      </c>
      <c r="J1638" s="151">
        <f>B1638+K1638</f>
        <v>40028</v>
      </c>
      <c r="K1638" s="40">
        <v>91</v>
      </c>
      <c r="O1638" s="132">
        <f>H1638/G1638*100</f>
        <v>98.489000000000004</v>
      </c>
      <c r="P1638" s="132">
        <f>(100-O1638)/100*(365/91)*100</f>
        <v>6.0606043956043782</v>
      </c>
      <c r="Q1638" s="132">
        <f>(((1+(100-O1638)/O1638)^(365/K1638))*100)-100</f>
        <v>6.2971818683320748</v>
      </c>
    </row>
    <row r="1639" spans="1:17">
      <c r="B1639" s="39"/>
    </row>
    <row r="1640" spans="1:17">
      <c r="A1640">
        <v>739</v>
      </c>
      <c r="B1640" s="39">
        <v>39939</v>
      </c>
      <c r="D1640" s="28">
        <v>7000000000</v>
      </c>
      <c r="E1640" s="28">
        <v>14684900000</v>
      </c>
      <c r="F1640" s="44">
        <f>E1640-D1640</f>
        <v>7684900000</v>
      </c>
      <c r="G1640" s="28">
        <v>3284900000</v>
      </c>
      <c r="H1640" s="58">
        <v>3234990369</v>
      </c>
      <c r="I1640" s="44">
        <f>G1640-H1640</f>
        <v>49909631</v>
      </c>
      <c r="J1640" s="151">
        <f>$B$1640+K1640+1</f>
        <v>40031</v>
      </c>
      <c r="K1640" s="40">
        <v>91</v>
      </c>
      <c r="O1640" s="132">
        <f>H1640/G1640*100</f>
        <v>98.480634692075867</v>
      </c>
      <c r="P1640" s="132">
        <f>(100-O1640)/100*(365/91)*100</f>
        <v>6.0941575537616322</v>
      </c>
      <c r="Q1640" s="132">
        <f>(((1+(100-O1640)/O1640)^(365/K1640))*100)-100</f>
        <v>6.3334028197673149</v>
      </c>
    </row>
    <row r="1641" spans="1:17">
      <c r="B1641" s="39"/>
      <c r="D1641" s="28">
        <v>18000000000</v>
      </c>
      <c r="E1641" s="28">
        <v>44502500000</v>
      </c>
      <c r="F1641" s="44">
        <f>E1641-D1641</f>
        <v>26502500000</v>
      </c>
      <c r="G1641" s="28">
        <v>18000000000</v>
      </c>
      <c r="H1641" s="58">
        <v>17179088329</v>
      </c>
      <c r="I1641" s="44">
        <f>G1641-H1641</f>
        <v>820911671</v>
      </c>
      <c r="J1641" s="151">
        <f>$B$1640+K1641+1</f>
        <v>40122</v>
      </c>
      <c r="K1641" s="40">
        <v>182</v>
      </c>
      <c r="O1641" s="132">
        <f>H1641/G1641*100</f>
        <v>95.439379605555558</v>
      </c>
      <c r="P1641" s="132">
        <f>(100-O1641)/100*(365/182)*100</f>
        <v>9.1462991427045122</v>
      </c>
      <c r="Q1641" s="132">
        <f>(((1+(100-O1641)/O1641)^(365/K1641))*100)-100</f>
        <v>9.8136107284575189</v>
      </c>
    </row>
    <row r="1642" spans="1:17">
      <c r="B1642" s="39"/>
      <c r="D1642" s="28">
        <v>45000000000</v>
      </c>
      <c r="E1642" s="28">
        <v>96145600000</v>
      </c>
      <c r="F1642" s="44">
        <f>E1642-D1642</f>
        <v>51145600000</v>
      </c>
      <c r="G1642" s="28">
        <v>45000000000</v>
      </c>
      <c r="H1642" s="58">
        <v>39978140868</v>
      </c>
      <c r="I1642" s="44">
        <f>G1642-H1642</f>
        <v>5021859132</v>
      </c>
      <c r="J1642" s="151">
        <f>$B$1640+K1642+1</f>
        <v>40304</v>
      </c>
      <c r="K1642" s="40">
        <v>364</v>
      </c>
      <c r="O1642" s="132">
        <f>H1642/G1642*100</f>
        <v>88.840313039999998</v>
      </c>
      <c r="P1642" s="132">
        <f>(100-O1642)/100*(365/364)*100</f>
        <v>11.190345440659343</v>
      </c>
      <c r="Q1642" s="132">
        <f>(((1+(100-O1642)/O1642)^(365/K1642))*100)-100</f>
        <v>12.598110036711276</v>
      </c>
    </row>
    <row r="1643" spans="1:17">
      <c r="B1643" s="39"/>
    </row>
    <row r="1644" spans="1:17">
      <c r="A1644">
        <v>742</v>
      </c>
      <c r="B1644" s="39">
        <v>39953</v>
      </c>
      <c r="D1644" s="28">
        <v>5000000000</v>
      </c>
      <c r="E1644" s="28">
        <v>7539300000</v>
      </c>
      <c r="F1644" s="44">
        <f>E1644-D1644</f>
        <v>2539300000</v>
      </c>
      <c r="G1644" s="28">
        <v>5000000000</v>
      </c>
      <c r="H1644" s="58">
        <v>4926300000</v>
      </c>
      <c r="I1644" s="44">
        <f>G1644-H1644</f>
        <v>73700000</v>
      </c>
      <c r="J1644" s="151">
        <f>$B$1644+K1644+1</f>
        <v>40045</v>
      </c>
      <c r="K1644" s="40">
        <v>91</v>
      </c>
      <c r="O1644" s="132">
        <f>H1644/G1644*100</f>
        <v>98.525999999999996</v>
      </c>
      <c r="P1644" s="132">
        <f>(100-O1644)/100*(365/91)*100</f>
        <v>5.9121978021978174</v>
      </c>
      <c r="Q1644" s="132">
        <f>(((1+(100-O1644)/O1644)^(365/K1644))*100)-100</f>
        <v>6.1371602890118311</v>
      </c>
    </row>
    <row r="1645" spans="1:17">
      <c r="B1645" s="39"/>
      <c r="D1645" s="28">
        <v>17000000000</v>
      </c>
      <c r="E1645" s="28">
        <v>32021800000</v>
      </c>
      <c r="F1645" s="44">
        <f>E1645-D1645</f>
        <v>15021800000</v>
      </c>
      <c r="G1645" s="28">
        <v>17000000000</v>
      </c>
      <c r="H1645" s="58">
        <v>16171060920</v>
      </c>
      <c r="I1645" s="44">
        <f>G1645-H1645</f>
        <v>828939080</v>
      </c>
      <c r="J1645" s="151">
        <f>$B$1644+K1645+1</f>
        <v>40136</v>
      </c>
      <c r="K1645" s="40">
        <v>182</v>
      </c>
      <c r="O1645" s="132">
        <f>H1645/G1645*100</f>
        <v>95.123887764705884</v>
      </c>
      <c r="P1645" s="132">
        <f>(100-O1645)/100*(365/182)*100</f>
        <v>9.7790162960568807</v>
      </c>
      <c r="Q1645" s="132">
        <f>(((1+(100-O1645)/O1645)^(365/K1645))*100)-100</f>
        <v>10.545254612204019</v>
      </c>
    </row>
    <row r="1646" spans="1:17">
      <c r="B1646" s="39"/>
      <c r="D1646" s="28">
        <v>48000000000</v>
      </c>
      <c r="E1646" s="28">
        <v>86019100000</v>
      </c>
      <c r="F1646" s="44">
        <f>E1646-D1646</f>
        <v>38019100000</v>
      </c>
      <c r="G1646" s="28">
        <v>48000000000</v>
      </c>
      <c r="H1646" s="58">
        <v>42332977468</v>
      </c>
      <c r="I1646" s="44">
        <f>G1646-H1646</f>
        <v>5667022532</v>
      </c>
      <c r="J1646" s="151">
        <f>$B$1644+K1646+1</f>
        <v>40318</v>
      </c>
      <c r="K1646" s="40">
        <v>364</v>
      </c>
      <c r="O1646" s="132">
        <f>H1646/G1646*100</f>
        <v>88.193703058333327</v>
      </c>
      <c r="P1646" s="132">
        <f>(100-O1646)/100*(365/364)*100</f>
        <v>11.838731823374548</v>
      </c>
      <c r="Q1646" s="132">
        <f>(((1+(100-O1646)/O1646)^(365/K1646))*100)-100</f>
        <v>13.425922139002935</v>
      </c>
    </row>
    <row r="1647" spans="1:17">
      <c r="B1647" s="39"/>
    </row>
    <row r="1648" spans="1:17">
      <c r="B1648" s="39"/>
      <c r="E1648" s="158"/>
      <c r="I1648" s="56" t="s">
        <v>47</v>
      </c>
      <c r="O1648" s="33">
        <f>AVERAGE(O1640,O1644,O1638)</f>
        <v>98.498544897358627</v>
      </c>
      <c r="P1648" s="33">
        <f>AVERAGE(P1640,P1644,P1638)</f>
        <v>6.0223199171879429</v>
      </c>
      <c r="Q1648" s="33">
        <f>AVERAGE(Q1640,Q1644,Q1638)</f>
        <v>6.2559149923704069</v>
      </c>
    </row>
    <row r="1649" spans="1:17">
      <c r="B1649" s="39"/>
      <c r="I1649" s="56" t="s">
        <v>48</v>
      </c>
      <c r="J1649" s="40"/>
      <c r="K1649" s="40"/>
      <c r="L1649" s="40"/>
      <c r="M1649" s="40"/>
      <c r="N1649" s="40"/>
      <c r="O1649" s="33">
        <f t="shared" ref="O1649:Q1650" si="151">AVERAGE(O1641,O1645)</f>
        <v>95.281633685130714</v>
      </c>
      <c r="P1649" s="33">
        <f t="shared" si="151"/>
        <v>9.4626577193806973</v>
      </c>
      <c r="Q1649" s="33">
        <f t="shared" si="151"/>
        <v>10.179432670330769</v>
      </c>
    </row>
    <row r="1650" spans="1:17">
      <c r="B1650" s="39"/>
      <c r="I1650" s="56" t="s">
        <v>50</v>
      </c>
      <c r="J1650" s="40"/>
      <c r="K1650" s="40"/>
      <c r="L1650" s="40"/>
      <c r="M1650" s="40"/>
      <c r="N1650" s="40"/>
      <c r="O1650" s="33">
        <f t="shared" si="151"/>
        <v>88.517008049166662</v>
      </c>
      <c r="P1650" s="33">
        <f t="shared" si="151"/>
        <v>11.514538632016945</v>
      </c>
      <c r="Q1650" s="33">
        <f t="shared" si="151"/>
        <v>13.012016087857106</v>
      </c>
    </row>
    <row r="1651" spans="1:17">
      <c r="B1651" s="39"/>
    </row>
    <row r="1652" spans="1:17">
      <c r="A1652">
        <v>743</v>
      </c>
      <c r="B1652" s="39">
        <v>39968</v>
      </c>
      <c r="D1652" s="28">
        <v>5000000000</v>
      </c>
      <c r="E1652" s="28">
        <v>1717300000</v>
      </c>
      <c r="F1652" s="44">
        <f>E1652-D1652</f>
        <v>-3282700000</v>
      </c>
      <c r="G1652" s="28">
        <v>1317300000</v>
      </c>
      <c r="H1652" s="58">
        <v>1298179727</v>
      </c>
      <c r="I1652" s="44">
        <f>G1652-H1652</f>
        <v>19120273</v>
      </c>
      <c r="J1652" s="151">
        <f>$B$1652+K1652</f>
        <v>40059</v>
      </c>
      <c r="K1652" s="40">
        <v>91</v>
      </c>
      <c r="O1652" s="132">
        <f>H1652/G1652*100</f>
        <v>98.548525544674717</v>
      </c>
      <c r="P1652" s="132">
        <f>(100-O1652)/100*(365/91)*100</f>
        <v>5.8218480900409677</v>
      </c>
      <c r="Q1652" s="132">
        <f>(((1+(100-O1652)/O1652)^(365/K1652))*100)-100</f>
        <v>6.0398867636033913</v>
      </c>
    </row>
    <row r="1653" spans="1:17">
      <c r="B1653" s="39"/>
      <c r="D1653" s="28">
        <v>17000000000</v>
      </c>
      <c r="E1653" s="28">
        <v>30316300000</v>
      </c>
      <c r="F1653" s="44">
        <f>E1653-D1653</f>
        <v>13316300000</v>
      </c>
      <c r="G1653" s="28">
        <v>17000000000</v>
      </c>
      <c r="H1653" s="58">
        <v>16168514863</v>
      </c>
      <c r="I1653" s="44">
        <f>G1653-H1653</f>
        <v>831485137</v>
      </c>
      <c r="J1653" s="151">
        <f>$B$1652+K1653</f>
        <v>40150</v>
      </c>
      <c r="K1653" s="40">
        <v>182</v>
      </c>
      <c r="O1653" s="132">
        <f>H1653/G1653*100</f>
        <v>95.108910958823529</v>
      </c>
      <c r="P1653" s="132">
        <f>(100-O1653)/100*(365/182)*100</f>
        <v>9.809052197963803</v>
      </c>
      <c r="Q1653" s="132">
        <f>(((1+(100-O1653)/O1653)^(365/K1653))*100)-100</f>
        <v>10.58016815766274</v>
      </c>
    </row>
    <row r="1654" spans="1:17">
      <c r="B1654" s="39"/>
      <c r="D1654" s="28">
        <v>48000000000</v>
      </c>
      <c r="E1654" s="28">
        <v>117489700000</v>
      </c>
      <c r="F1654" s="44">
        <f>E1654-D1654</f>
        <v>69489700000</v>
      </c>
      <c r="G1654" s="28">
        <v>48000000000</v>
      </c>
      <c r="H1654" s="58">
        <v>42148160986</v>
      </c>
      <c r="I1654" s="44">
        <f>G1654-H1654</f>
        <v>5851839014</v>
      </c>
      <c r="J1654" s="151">
        <f>$B$1652+K1654</f>
        <v>40332</v>
      </c>
      <c r="K1654" s="40">
        <v>364</v>
      </c>
      <c r="O1654" s="132">
        <f>H1654/G1654*100</f>
        <v>87.808668720833339</v>
      </c>
      <c r="P1654" s="132">
        <f>(100-O1654)/100*(365/364)*100</f>
        <v>12.224823947516022</v>
      </c>
      <c r="Q1654" s="132">
        <f>(((1+(100-O1654)/O1654)^(365/K1654))*100)-100</f>
        <v>13.924655569777642</v>
      </c>
    </row>
    <row r="1655" spans="1:17">
      <c r="B1655" s="39"/>
    </row>
    <row r="1656" spans="1:17">
      <c r="A1656">
        <v>745</v>
      </c>
      <c r="B1656" s="39">
        <v>39981</v>
      </c>
      <c r="D1656" s="28">
        <v>5000000000</v>
      </c>
      <c r="E1656" s="28">
        <v>7099000000</v>
      </c>
      <c r="F1656" s="44">
        <f>E1656-D1656</f>
        <v>2099000000</v>
      </c>
      <c r="G1656" s="28">
        <v>3699000000</v>
      </c>
      <c r="H1656" s="58">
        <v>3642175860</v>
      </c>
      <c r="I1656" s="44">
        <f>G1656-H1656</f>
        <v>56824140</v>
      </c>
      <c r="J1656" s="151">
        <f>$B$1656+K1656+1</f>
        <v>40073</v>
      </c>
      <c r="K1656" s="40">
        <v>91</v>
      </c>
      <c r="O1656" s="132">
        <f>H1656/G1656*100</f>
        <v>98.463797242497975</v>
      </c>
      <c r="P1656" s="132">
        <f>(100-O1656)/100*(365/91)*100</f>
        <v>6.1616923789916376</v>
      </c>
      <c r="Q1656" s="132">
        <f>(((1+(100-O1656)/O1656)^(365/K1656))*100)-100</f>
        <v>6.4063540661239244</v>
      </c>
    </row>
    <row r="1657" spans="1:17">
      <c r="B1657" s="39"/>
      <c r="D1657" s="28">
        <v>17000000000</v>
      </c>
      <c r="E1657" s="28">
        <v>19180700000</v>
      </c>
      <c r="F1657" s="44">
        <f>E1657-D1657</f>
        <v>2180700000</v>
      </c>
      <c r="G1657" s="28">
        <v>14580700000</v>
      </c>
      <c r="H1657" s="58">
        <v>13839024921</v>
      </c>
      <c r="I1657" s="44">
        <f>G1657-H1657</f>
        <v>741675079</v>
      </c>
      <c r="J1657" s="151">
        <f>$B$1656+K1657+1</f>
        <v>40164</v>
      </c>
      <c r="K1657" s="40">
        <v>182</v>
      </c>
      <c r="O1657" s="132">
        <f>H1657/G1657*100</f>
        <v>94.913309518747397</v>
      </c>
      <c r="P1657" s="132">
        <f>(100-O1657)/100*(365/182)*100</f>
        <v>10.201329811303298</v>
      </c>
      <c r="Q1657" s="132">
        <f>(((1+(100-O1657)/O1657)^(365/K1657))*100)-100</f>
        <v>11.03767056890328</v>
      </c>
    </row>
    <row r="1658" spans="1:17">
      <c r="B1658" s="39"/>
      <c r="D1658" s="28">
        <v>48000000000</v>
      </c>
      <c r="E1658" s="28">
        <v>142472600000</v>
      </c>
      <c r="F1658" s="44">
        <f>E1658-D1658</f>
        <v>94472600000</v>
      </c>
      <c r="G1658" s="28">
        <v>48000000000</v>
      </c>
      <c r="H1658" s="58">
        <v>42108240694</v>
      </c>
      <c r="I1658" s="44">
        <f>G1658-H1658</f>
        <v>5891759306</v>
      </c>
      <c r="J1658" s="151">
        <f>$B$1656+K1658+1</f>
        <v>40346</v>
      </c>
      <c r="K1658" s="40">
        <v>364</v>
      </c>
      <c r="O1658" s="132">
        <f>H1658/G1658*100</f>
        <v>87.725501445833331</v>
      </c>
      <c r="P1658" s="132">
        <f>(100-O1658)/100*(365/364)*100</f>
        <v>12.308219704040754</v>
      </c>
      <c r="Q1658" s="132">
        <f>(((1+(100-O1658)/O1658)^(365/K1658))*100)-100</f>
        <v>14.032957546398592</v>
      </c>
    </row>
    <row r="1659" spans="1:17">
      <c r="B1659" s="39"/>
    </row>
    <row r="1660" spans="1:17">
      <c r="B1660" s="39"/>
      <c r="I1660" s="56" t="s">
        <v>47</v>
      </c>
      <c r="O1660" s="33">
        <f>AVERAGE(O1652,O1656)</f>
        <v>98.506161393586353</v>
      </c>
      <c r="P1660" s="33">
        <f t="shared" ref="O1660:Q1662" si="152">AVERAGE(P1652,P1656)</f>
        <v>5.9917702345163022</v>
      </c>
      <c r="Q1660" s="33">
        <f t="shared" si="152"/>
        <v>6.2231204148636579</v>
      </c>
    </row>
    <row r="1661" spans="1:17">
      <c r="B1661" s="39"/>
      <c r="I1661" s="56" t="s">
        <v>48</v>
      </c>
      <c r="J1661" s="40"/>
      <c r="K1661" s="40"/>
      <c r="L1661" s="40"/>
      <c r="M1661" s="40"/>
      <c r="N1661" s="40"/>
      <c r="O1661" s="33">
        <f t="shared" si="152"/>
        <v>95.011110238785463</v>
      </c>
      <c r="P1661" s="33">
        <f t="shared" si="152"/>
        <v>10.00519100463355</v>
      </c>
      <c r="Q1661" s="33">
        <f t="shared" si="152"/>
        <v>10.80891936328301</v>
      </c>
    </row>
    <row r="1662" spans="1:17">
      <c r="B1662" s="39"/>
      <c r="I1662" s="56" t="s">
        <v>50</v>
      </c>
      <c r="J1662" s="40"/>
      <c r="K1662" s="40"/>
      <c r="L1662" s="40"/>
      <c r="M1662" s="40"/>
      <c r="N1662" s="40"/>
      <c r="O1662" s="33">
        <f t="shared" si="152"/>
        <v>87.767085083333342</v>
      </c>
      <c r="P1662" s="33">
        <f t="shared" si="152"/>
        <v>12.266521825778387</v>
      </c>
      <c r="Q1662" s="33">
        <f t="shared" si="152"/>
        <v>13.978806558088117</v>
      </c>
    </row>
    <row r="1663" spans="1:17">
      <c r="B1663" s="39"/>
    </row>
    <row r="1664" spans="1:17">
      <c r="A1664">
        <v>746</v>
      </c>
      <c r="B1664" s="39">
        <v>39995</v>
      </c>
      <c r="D1664" s="28">
        <v>5000000000</v>
      </c>
      <c r="E1664" s="28">
        <v>2937800000</v>
      </c>
      <c r="F1664" s="44">
        <f>E1664-D1664</f>
        <v>-2062200000</v>
      </c>
      <c r="G1664" s="28">
        <v>2537800000</v>
      </c>
      <c r="H1664" s="58">
        <v>2498514856</v>
      </c>
      <c r="I1664" s="44">
        <f>G1664-H1664</f>
        <v>39285144</v>
      </c>
      <c r="J1664" s="151">
        <f>$B$1664+K1664+1</f>
        <v>40087</v>
      </c>
      <c r="K1664" s="40">
        <v>91</v>
      </c>
      <c r="O1664" s="132">
        <f>H1664/G1664*100</f>
        <v>98.451999999999998</v>
      </c>
      <c r="P1664" s="132">
        <f>(100-O1664)/100*(365/91)*100</f>
        <v>6.2090109890109959</v>
      </c>
      <c r="Q1664" s="132">
        <f>(((1+(100-O1664)/O1664)^(365/K1664))*100)-100</f>
        <v>6.4575049737318722</v>
      </c>
    </row>
    <row r="1665" spans="1:17">
      <c r="B1665" s="39"/>
      <c r="D1665" s="28">
        <v>17000000000</v>
      </c>
      <c r="E1665" s="28">
        <v>12995100000</v>
      </c>
      <c r="F1665" s="44">
        <f>E1665-D1665</f>
        <v>-4004900000</v>
      </c>
      <c r="G1665" s="28">
        <v>10095100000</v>
      </c>
      <c r="H1665" s="58">
        <v>9556485233</v>
      </c>
      <c r="I1665" s="44">
        <f>G1665-H1665</f>
        <v>538614767</v>
      </c>
      <c r="J1665" s="151">
        <f>$B$1664+K1665+1</f>
        <v>40178</v>
      </c>
      <c r="K1665" s="40">
        <v>182</v>
      </c>
      <c r="O1665" s="132">
        <f>H1665/G1665*100</f>
        <v>94.664592059514021</v>
      </c>
      <c r="P1665" s="132">
        <f>(100-O1665)/100*(365/182)*100</f>
        <v>10.700131309216387</v>
      </c>
      <c r="Q1665" s="132">
        <f>(((1+(100-O1665)/O1665)^(365/K1665))*100)-100</f>
        <v>11.623517022554225</v>
      </c>
    </row>
    <row r="1666" spans="1:17">
      <c r="B1666" s="39"/>
      <c r="D1666" s="28">
        <v>48000000000</v>
      </c>
      <c r="E1666" s="28">
        <v>128362600000</v>
      </c>
      <c r="F1666" s="44">
        <f>E1666-D1666</f>
        <v>80362600000</v>
      </c>
      <c r="G1666" s="28">
        <v>48000000000</v>
      </c>
      <c r="H1666" s="58">
        <v>42215376840</v>
      </c>
      <c r="I1666" s="44">
        <f>G1666-H1666</f>
        <v>5784623160</v>
      </c>
      <c r="J1666" s="151">
        <f>$B$1664+K1666+1</f>
        <v>40360</v>
      </c>
      <c r="K1666" s="40">
        <v>364</v>
      </c>
      <c r="O1666" s="132">
        <f>H1666/G1666*100</f>
        <v>87.948701749999998</v>
      </c>
      <c r="P1666" s="132">
        <f>(100-O1666)/100*(365/364)*100</f>
        <v>12.084406212225277</v>
      </c>
      <c r="Q1666" s="132">
        <f>(((1+(100-O1666)/O1666)^(365/K1666))*100)-100</f>
        <v>13.742765367820908</v>
      </c>
    </row>
    <row r="1667" spans="1:17">
      <c r="B1667" s="39"/>
      <c r="I1667" s="56"/>
      <c r="J1667" s="40"/>
      <c r="K1667" s="40"/>
      <c r="O1667" s="33"/>
    </row>
    <row r="1668" spans="1:17">
      <c r="A1668">
        <v>747</v>
      </c>
      <c r="B1668" s="39">
        <v>40009</v>
      </c>
      <c r="D1668" s="28">
        <v>5000000000</v>
      </c>
      <c r="E1668" s="28">
        <v>3515000000</v>
      </c>
      <c r="F1668" s="58">
        <f>E1668-D1668</f>
        <v>-1485000000</v>
      </c>
      <c r="G1668" s="58">
        <v>3115000000</v>
      </c>
      <c r="H1668" s="58">
        <v>3067393800</v>
      </c>
      <c r="I1668" s="58">
        <f>G1668-H1668</f>
        <v>47606200</v>
      </c>
      <c r="J1668" s="151">
        <f>$B$1668+K1668+1</f>
        <v>40101</v>
      </c>
      <c r="K1668" s="40">
        <v>91</v>
      </c>
      <c r="O1668" s="132">
        <f>H1668/G1668*100</f>
        <v>98.471711075441419</v>
      </c>
      <c r="P1668" s="132">
        <f>(100-O1668)/100*(365/91)*100</f>
        <v>6.1299500820206809</v>
      </c>
      <c r="Q1668" s="132">
        <f>(((1+(100-O1668)/O1668)^(365/K1668))*100)-100</f>
        <v>6.3720581915316359</v>
      </c>
    </row>
    <row r="1669" spans="1:17">
      <c r="B1669" s="39"/>
      <c r="D1669" s="28">
        <v>17000000000</v>
      </c>
      <c r="E1669" s="28">
        <v>30114600000</v>
      </c>
      <c r="F1669" s="58">
        <f>E1669-D1669</f>
        <v>13114600000</v>
      </c>
      <c r="G1669" s="58">
        <v>17000000000</v>
      </c>
      <c r="H1669" s="58">
        <v>16086939370</v>
      </c>
      <c r="I1669" s="58">
        <f>G1669-H1669</f>
        <v>913060630</v>
      </c>
      <c r="J1669" s="151">
        <f>$B$1668+K1669+1</f>
        <v>40192</v>
      </c>
      <c r="K1669" s="40">
        <v>182</v>
      </c>
      <c r="O1669" s="132">
        <f>H1669/G1669*100</f>
        <v>94.629055117647056</v>
      </c>
      <c r="P1669" s="132">
        <f>(100-O1669)/100*(365/182)*100</f>
        <v>10.771400450872662</v>
      </c>
      <c r="Q1669" s="132">
        <f>(((1+(100-O1669)/O1669)^(365/K1669))*100)-100</f>
        <v>11.70760128411888</v>
      </c>
    </row>
    <row r="1670" spans="1:17">
      <c r="B1670" s="39"/>
      <c r="D1670" s="28">
        <v>48000000000</v>
      </c>
      <c r="E1670" s="28">
        <v>121472700000</v>
      </c>
      <c r="F1670" s="58">
        <f>E1670-D1670</f>
        <v>73472700000</v>
      </c>
      <c r="G1670" s="58">
        <v>48000000000</v>
      </c>
      <c r="H1670" s="58">
        <v>42185183520</v>
      </c>
      <c r="I1670" s="58">
        <f>G1670-H1670</f>
        <v>5814816480</v>
      </c>
      <c r="J1670" s="151">
        <f>$B$1668+K1670+1</f>
        <v>40374</v>
      </c>
      <c r="K1670" s="40">
        <v>364</v>
      </c>
      <c r="O1670" s="132">
        <f>H1670/G1670*100</f>
        <v>87.885798999999992</v>
      </c>
      <c r="P1670" s="132">
        <f>(100-O1670)/100*(365/364)*100</f>
        <v>12.147481771978029</v>
      </c>
      <c r="Q1670" s="132">
        <f>(((1+(100-O1670)/O1670)^(365/K1670))*100)-100</f>
        <v>13.824398529570047</v>
      </c>
    </row>
    <row r="1671" spans="1:17">
      <c r="B1671" s="39"/>
    </row>
    <row r="1672" spans="1:17">
      <c r="A1672">
        <v>748</v>
      </c>
      <c r="B1672" s="39">
        <v>40023</v>
      </c>
      <c r="D1672" s="28">
        <v>5000000000</v>
      </c>
      <c r="E1672" s="28">
        <v>413000000</v>
      </c>
      <c r="F1672" s="58">
        <f>E1672-D1672</f>
        <v>-4587000000</v>
      </c>
      <c r="G1672" s="58">
        <v>0</v>
      </c>
      <c r="H1672" s="58">
        <v>0</v>
      </c>
      <c r="I1672" s="58">
        <f>G1672-H1672</f>
        <v>0</v>
      </c>
      <c r="J1672" s="151">
        <f>$B$1672+K1672+1</f>
        <v>40115</v>
      </c>
      <c r="K1672" s="40">
        <v>91</v>
      </c>
      <c r="O1672" s="132" t="e">
        <f>H1672/G1672*100</f>
        <v>#DIV/0!</v>
      </c>
      <c r="P1672" s="132" t="e">
        <f>(100-O1672)/100*(365/91)*100</f>
        <v>#DIV/0!</v>
      </c>
      <c r="Q1672" s="132" t="e">
        <f>(((1+(100-O1672)/O1672)^(365/K1672))*100)-100</f>
        <v>#DIV/0!</v>
      </c>
    </row>
    <row r="1673" spans="1:17">
      <c r="B1673" s="39"/>
      <c r="D1673" s="28">
        <v>10000000000</v>
      </c>
      <c r="E1673" s="28">
        <v>19237000000</v>
      </c>
      <c r="F1673" s="58">
        <f>E1673-D1673</f>
        <v>9237000000</v>
      </c>
      <c r="G1673" s="58">
        <v>10000000000</v>
      </c>
      <c r="H1673" s="58">
        <v>9462799910</v>
      </c>
      <c r="I1673" s="58">
        <f>G1673-H1673</f>
        <v>537200090</v>
      </c>
      <c r="J1673" s="151">
        <f>$B$1672+K1673+1</f>
        <v>40206</v>
      </c>
      <c r="K1673" s="40">
        <v>182</v>
      </c>
      <c r="O1673" s="132">
        <f>H1673/G1673*100</f>
        <v>94.627999100000011</v>
      </c>
      <c r="P1673" s="132">
        <f>(100-O1673)/100*(365/182)*100</f>
        <v>10.773518288461515</v>
      </c>
      <c r="Q1673" s="132">
        <f>(((1+(100-O1673)/O1673)^(365/K1673))*100)-100</f>
        <v>11.710101388596755</v>
      </c>
    </row>
    <row r="1674" spans="1:17">
      <c r="B1674" s="39"/>
      <c r="D1674" s="28">
        <v>25000000000</v>
      </c>
      <c r="E1674" s="28">
        <v>84943500000</v>
      </c>
      <c r="F1674" s="58">
        <f>E1674-D1674</f>
        <v>59943500000</v>
      </c>
      <c r="G1674" s="58">
        <v>25000000000</v>
      </c>
      <c r="H1674" s="58">
        <v>22042974623</v>
      </c>
      <c r="I1674" s="58">
        <f>G1674-H1674</f>
        <v>2957025377</v>
      </c>
      <c r="J1674" s="151">
        <f>$B$1672+K1674+1</f>
        <v>40388</v>
      </c>
      <c r="K1674" s="40">
        <v>364</v>
      </c>
      <c r="O1674" s="132">
        <f>H1674/G1674*100</f>
        <v>88.171898491999997</v>
      </c>
      <c r="P1674" s="132">
        <f>(100-O1674)/100*(365/364)*100</f>
        <v>11.86059629236264</v>
      </c>
      <c r="Q1674" s="132">
        <f>(((1+(100-O1674)/O1674)^(365/K1674))*100)-100</f>
        <v>13.454048996219754</v>
      </c>
    </row>
    <row r="1675" spans="1:17">
      <c r="B1675" s="39"/>
      <c r="J1675" s="151"/>
      <c r="K1675" s="40"/>
      <c r="O1675" s="132"/>
      <c r="P1675" s="132"/>
      <c r="Q1675" s="132"/>
    </row>
    <row r="1676" spans="1:17">
      <c r="B1676" s="39"/>
      <c r="I1676" s="56" t="s">
        <v>47</v>
      </c>
      <c r="O1676" s="33">
        <f>AVERAGE(O1664,O1668)</f>
        <v>98.461855537720709</v>
      </c>
      <c r="P1676" s="33">
        <f>AVERAGE(P1664,P1668)</f>
        <v>6.169480535515838</v>
      </c>
      <c r="Q1676" s="33">
        <f>AVERAGE(Q1664,Q1668)</f>
        <v>6.414781582631754</v>
      </c>
    </row>
    <row r="1677" spans="1:17">
      <c r="B1677" s="39"/>
      <c r="I1677" s="56" t="s">
        <v>48</v>
      </c>
      <c r="J1677" s="40"/>
      <c r="K1677" s="40"/>
      <c r="L1677" s="40"/>
      <c r="M1677" s="40"/>
      <c r="N1677" s="40"/>
      <c r="O1677" s="33">
        <f t="shared" ref="O1677:Q1678" si="153">AVERAGE(O1665,O1669,O1673)</f>
        <v>94.640548759053686</v>
      </c>
      <c r="P1677" s="33">
        <f t="shared" si="153"/>
        <v>10.748350016183522</v>
      </c>
      <c r="Q1677" s="33">
        <f t="shared" si="153"/>
        <v>11.680406565089953</v>
      </c>
    </row>
    <row r="1678" spans="1:17">
      <c r="B1678" s="39"/>
      <c r="I1678" s="56" t="s">
        <v>50</v>
      </c>
      <c r="J1678" s="40"/>
      <c r="K1678" s="40"/>
      <c r="L1678" s="40"/>
      <c r="M1678" s="40"/>
      <c r="N1678" s="40"/>
      <c r="O1678" s="33">
        <f t="shared" si="153"/>
        <v>88.002133080666667</v>
      </c>
      <c r="P1678" s="33">
        <f>AVERAGE(P1666,P1670,P1674)</f>
        <v>12.030828092188647</v>
      </c>
      <c r="Q1678" s="33">
        <f t="shared" si="153"/>
        <v>13.67373763120357</v>
      </c>
    </row>
    <row r="1679" spans="1:17">
      <c r="B1679" s="39"/>
    </row>
    <row r="1680" spans="1:17">
      <c r="B1680" s="39"/>
    </row>
    <row r="1681" spans="1:17">
      <c r="A1681">
        <v>749</v>
      </c>
      <c r="B1681" s="39">
        <v>40028</v>
      </c>
      <c r="D1681" s="28">
        <v>12021500000</v>
      </c>
      <c r="E1681" s="28">
        <v>12021500000</v>
      </c>
      <c r="F1681" s="44">
        <f>E1681-D1681</f>
        <v>0</v>
      </c>
      <c r="G1681" s="28">
        <v>12021500000</v>
      </c>
      <c r="H1681" s="58">
        <v>11837811480</v>
      </c>
      <c r="I1681" s="44">
        <f>G1681-H1681</f>
        <v>183688520</v>
      </c>
      <c r="J1681" s="151">
        <f>B1681+K1681</f>
        <v>40119</v>
      </c>
      <c r="K1681" s="40">
        <v>91</v>
      </c>
      <c r="O1681" s="132">
        <f>H1681/G1681*100</f>
        <v>98.472000000000008</v>
      </c>
      <c r="P1681" s="132">
        <f>(100-O1681)/100*(365/91)*100</f>
        <v>6.1287912087911751</v>
      </c>
      <c r="Q1681" s="132">
        <f>(((1+(100-O1681)/O1681)^(365/K1681))*100)-100</f>
        <v>6.3708063515559559</v>
      </c>
    </row>
    <row r="1682" spans="1:17">
      <c r="B1682" s="39"/>
    </row>
    <row r="1683" spans="1:17" ht="13.5" customHeight="1">
      <c r="A1683">
        <v>750</v>
      </c>
      <c r="B1683" s="39">
        <v>40037</v>
      </c>
      <c r="D1683" s="28">
        <v>5000000000</v>
      </c>
      <c r="E1683" s="28">
        <v>601000000</v>
      </c>
      <c r="F1683" s="58">
        <f>E1683-D1683</f>
        <v>-4399000000</v>
      </c>
      <c r="G1683" s="58">
        <v>0</v>
      </c>
      <c r="H1683" s="58">
        <v>0</v>
      </c>
      <c r="I1683" s="58">
        <f>G1683-H1683</f>
        <v>0</v>
      </c>
      <c r="J1683" s="151">
        <f>$B$1683+K1683+1</f>
        <v>40129</v>
      </c>
      <c r="K1683" s="40">
        <v>91</v>
      </c>
      <c r="O1683" s="132" t="e">
        <f>H1683/G1683*100</f>
        <v>#DIV/0!</v>
      </c>
      <c r="P1683" s="132" t="e">
        <f>(100-O1683)/100*(365/91)*100</f>
        <v>#DIV/0!</v>
      </c>
      <c r="Q1683" s="132" t="e">
        <f>(((1+(100-O1683)/O1683)^(365/K1683))*100)-100</f>
        <v>#DIV/0!</v>
      </c>
    </row>
    <row r="1684" spans="1:17">
      <c r="B1684" s="39"/>
      <c r="D1684" s="28">
        <v>10000000000</v>
      </c>
      <c r="E1684" s="28">
        <v>20342800000</v>
      </c>
      <c r="F1684" s="58">
        <f>E1684-D1684</f>
        <v>10342800000</v>
      </c>
      <c r="G1684" s="58">
        <v>10000000000</v>
      </c>
      <c r="H1684" s="58">
        <v>9470361262</v>
      </c>
      <c r="I1684" s="58">
        <f>G1684-H1684</f>
        <v>529638738</v>
      </c>
      <c r="J1684" s="151">
        <f>$B$1683+K1684+1</f>
        <v>40220</v>
      </c>
      <c r="K1684" s="40">
        <v>182</v>
      </c>
      <c r="O1684" s="132">
        <f>H1684/G1684*100</f>
        <v>94.703612620000001</v>
      </c>
      <c r="P1684" s="132">
        <f>(100-O1684)/100*(365/182)*100</f>
        <v>10.621875789560436</v>
      </c>
      <c r="Q1684" s="132">
        <f>(((1+(100-O1684)/O1684)^(365/K1684))*100)-100</f>
        <v>11.531299348518132</v>
      </c>
    </row>
    <row r="1685" spans="1:17">
      <c r="B1685" s="39"/>
      <c r="D1685" s="28">
        <v>25000000000</v>
      </c>
      <c r="E1685" s="28">
        <v>76650100000</v>
      </c>
      <c r="F1685" s="58">
        <f>E1685-D1685</f>
        <v>51650100000</v>
      </c>
      <c r="G1685" s="58">
        <v>25000000000</v>
      </c>
      <c r="H1685" s="58">
        <v>22051640057</v>
      </c>
      <c r="I1685" s="58">
        <f>G1685-H1685</f>
        <v>2948359943</v>
      </c>
      <c r="J1685" s="151">
        <f>$B$1683+K1685+1</f>
        <v>40402</v>
      </c>
      <c r="K1685" s="40">
        <v>364</v>
      </c>
      <c r="O1685" s="132">
        <f>H1685/G1685*100</f>
        <v>88.206560228000001</v>
      </c>
      <c r="P1685" s="132">
        <f>(100-O1685)/100*(365/364)*100</f>
        <v>11.825839331813185</v>
      </c>
      <c r="Q1685" s="132">
        <f>(((1+(100-O1685)/O1685)^(365/K1685))*100)-100</f>
        <v>13.409343525718072</v>
      </c>
    </row>
    <row r="1686" spans="1:17">
      <c r="B1686" s="39"/>
    </row>
    <row r="1687" spans="1:17" ht="13.5" customHeight="1">
      <c r="A1687">
        <v>751</v>
      </c>
      <c r="B1687" s="39">
        <v>40051</v>
      </c>
      <c r="D1687" s="28">
        <v>10000000000</v>
      </c>
      <c r="E1687" s="28">
        <v>2527000000</v>
      </c>
      <c r="F1687" s="58">
        <f>E1687-D1687</f>
        <v>-7473000000</v>
      </c>
      <c r="G1687" s="28">
        <v>2527000000</v>
      </c>
      <c r="H1687" s="58">
        <v>2482459650</v>
      </c>
      <c r="I1687" s="58">
        <f>G1687-H1687</f>
        <v>44540350</v>
      </c>
      <c r="J1687" s="151">
        <f>$B$1687+K1687+1</f>
        <v>40143</v>
      </c>
      <c r="K1687" s="40">
        <v>91</v>
      </c>
      <c r="O1687" s="132">
        <f>H1687/G1687*100</f>
        <v>98.237421844083897</v>
      </c>
      <c r="P1687" s="132">
        <f>(100-O1687)/100*(365/91)*100</f>
        <v>7.0696816143887631</v>
      </c>
      <c r="Q1687" s="132">
        <f>(((1+(100-O1687)/O1687)^(365/K1687))*100)-100</f>
        <v>7.3932643651327652</v>
      </c>
    </row>
    <row r="1688" spans="1:17">
      <c r="B1688" s="39"/>
      <c r="D1688" s="28">
        <v>15000000000</v>
      </c>
      <c r="E1688" s="28">
        <v>31114800000</v>
      </c>
      <c r="F1688" s="58">
        <f>E1688-D1688</f>
        <v>16114800000</v>
      </c>
      <c r="G1688" s="28">
        <v>15000000000</v>
      </c>
      <c r="H1688" s="58">
        <v>14214654310</v>
      </c>
      <c r="I1688" s="58">
        <f>G1688-H1688</f>
        <v>785345690</v>
      </c>
      <c r="J1688" s="151">
        <f>$B$1687+K1688+1</f>
        <v>40234</v>
      </c>
      <c r="K1688" s="40">
        <v>182</v>
      </c>
      <c r="O1688" s="132">
        <f>H1688/G1688*100</f>
        <v>94.764362066666664</v>
      </c>
      <c r="P1688" s="132">
        <f>(100-O1688)/100*(365/182)*100</f>
        <v>10.500043108058614</v>
      </c>
      <c r="Q1688" s="132">
        <f>(((1+(100-O1688)/O1688)^(365/K1688))*100)-100</f>
        <v>11.387956665138987</v>
      </c>
    </row>
    <row r="1689" spans="1:17">
      <c r="B1689" s="39"/>
      <c r="D1689" s="28">
        <v>15000000000</v>
      </c>
      <c r="E1689" s="28">
        <v>86187400000</v>
      </c>
      <c r="F1689" s="58">
        <f>E1689-D1689</f>
        <v>71187400000</v>
      </c>
      <c r="G1689" s="28">
        <v>15000000000</v>
      </c>
      <c r="H1689" s="58">
        <v>13286197328</v>
      </c>
      <c r="I1689" s="58">
        <f>G1689-H1689</f>
        <v>1713802672</v>
      </c>
      <c r="J1689" s="151">
        <f>$B$1687+K1689+1</f>
        <v>40416</v>
      </c>
      <c r="K1689" s="40">
        <v>364</v>
      </c>
      <c r="O1689" s="132">
        <f>H1689/G1689*100</f>
        <v>88.574648853333343</v>
      </c>
      <c r="P1689" s="132">
        <f>(100-O1689)/100*(365/364)*100</f>
        <v>11.456739473992664</v>
      </c>
      <c r="Q1689" s="132">
        <f>(((1+(100-O1689)/O1689)^(365/K1689))*100)-100</f>
        <v>12.936757590199349</v>
      </c>
    </row>
    <row r="1690" spans="1:17">
      <c r="B1690" s="39"/>
    </row>
    <row r="1691" spans="1:17">
      <c r="B1691" s="39"/>
      <c r="I1691" s="56" t="s">
        <v>47</v>
      </c>
      <c r="O1691" s="33">
        <f>AVERAGE(O1681,O1687)</f>
        <v>98.35471092204196</v>
      </c>
      <c r="P1691" s="33">
        <f>AVERAGE(P1681,P1687)</f>
        <v>6.5992364115899687</v>
      </c>
      <c r="Q1691" s="33">
        <f>AVERAGE(Q1681,Q1687)</f>
        <v>6.8820353583443605</v>
      </c>
    </row>
    <row r="1692" spans="1:17">
      <c r="B1692" s="39"/>
      <c r="I1692" s="56" t="s">
        <v>48</v>
      </c>
      <c r="J1692" s="40"/>
      <c r="K1692" s="40"/>
      <c r="L1692" s="40"/>
      <c r="M1692" s="40"/>
      <c r="N1692" s="40"/>
      <c r="O1692" s="33">
        <f t="shared" ref="O1692:Q1693" si="154">AVERAGE(O1684,O1688)</f>
        <v>94.733987343333325</v>
      </c>
      <c r="P1692" s="33">
        <f t="shared" si="154"/>
        <v>10.560959448809525</v>
      </c>
      <c r="Q1692" s="33">
        <f t="shared" si="154"/>
        <v>11.459628006828559</v>
      </c>
    </row>
    <row r="1693" spans="1:17">
      <c r="B1693" s="39"/>
      <c r="I1693" s="56" t="s">
        <v>50</v>
      </c>
      <c r="J1693" s="40"/>
      <c r="K1693" s="40"/>
      <c r="L1693" s="40"/>
      <c r="M1693" s="40"/>
      <c r="N1693" s="40"/>
      <c r="O1693" s="33">
        <f t="shared" si="154"/>
        <v>88.390604540666672</v>
      </c>
      <c r="P1693" s="33">
        <f t="shared" si="154"/>
        <v>11.641289402902924</v>
      </c>
      <c r="Q1693" s="33">
        <f t="shared" si="154"/>
        <v>13.17305055795871</v>
      </c>
    </row>
    <row r="1694" spans="1:17">
      <c r="B1694" s="39"/>
    </row>
    <row r="1695" spans="1:17">
      <c r="A1695">
        <v>752</v>
      </c>
      <c r="B1695" s="39">
        <v>40065</v>
      </c>
      <c r="D1695" s="28">
        <v>10000000000</v>
      </c>
      <c r="E1695" s="28">
        <v>21445300000</v>
      </c>
      <c r="F1695" s="58">
        <f>E1695-D1695</f>
        <v>11445300000</v>
      </c>
      <c r="G1695" s="28">
        <v>6545300000</v>
      </c>
      <c r="H1695" s="28">
        <v>6402831756</v>
      </c>
      <c r="I1695" s="58">
        <f>G1695-H1695</f>
        <v>142468244</v>
      </c>
      <c r="J1695" s="151">
        <f>$B$1695+K1695+1</f>
        <v>40157</v>
      </c>
      <c r="K1695" s="40">
        <v>91</v>
      </c>
      <c r="O1695" s="132">
        <f>H1695/G1695*100</f>
        <v>97.823350434663041</v>
      </c>
      <c r="P1695" s="132">
        <f>(100-O1695)/100*(365/91)*100</f>
        <v>8.7305174873405491</v>
      </c>
      <c r="Q1695" s="132">
        <f>(((1+(100-O1695)/O1695)^(365/K1695))*100)-100</f>
        <v>9.2282294792877479</v>
      </c>
    </row>
    <row r="1696" spans="1:17">
      <c r="B1696" s="39"/>
      <c r="D1696" s="28">
        <v>30000000000</v>
      </c>
      <c r="E1696" s="28">
        <v>49598000000</v>
      </c>
      <c r="F1696" s="58">
        <f>E1696-D1696</f>
        <v>19598000000</v>
      </c>
      <c r="G1696" s="28">
        <v>30000000000</v>
      </c>
      <c r="H1696" s="58">
        <v>28451544124</v>
      </c>
      <c r="I1696" s="58">
        <f>G1696-H1696</f>
        <v>1548455876</v>
      </c>
      <c r="J1696" s="151">
        <f>$B$1695+K1696+1</f>
        <v>40248</v>
      </c>
      <c r="K1696" s="40">
        <v>182</v>
      </c>
      <c r="O1696" s="132">
        <f>H1696/G1696*100</f>
        <v>94.838480413333343</v>
      </c>
      <c r="P1696" s="132">
        <f>(100-O1696)/100*(365/182)*100</f>
        <v>10.351399171062251</v>
      </c>
      <c r="Q1696" s="132">
        <f>(((1+(100-O1696)/O1696)^(365/K1696))*100)-100</f>
        <v>11.21344270291813</v>
      </c>
    </row>
    <row r="1697" spans="1:17">
      <c r="B1697" s="39"/>
      <c r="D1697" s="28">
        <v>30000000000</v>
      </c>
      <c r="E1697" s="28">
        <v>122005300000</v>
      </c>
      <c r="F1697" s="58">
        <f>E1697-D1697</f>
        <v>92005300000</v>
      </c>
      <c r="G1697" s="28">
        <v>29997900000</v>
      </c>
      <c r="H1697" s="58">
        <v>26689626500</v>
      </c>
      <c r="I1697" s="58">
        <f>G1697-H1697</f>
        <v>3308273500</v>
      </c>
      <c r="J1697" s="151">
        <f>$B$1695+K1697+1</f>
        <v>40430</v>
      </c>
      <c r="K1697" s="40">
        <v>364</v>
      </c>
      <c r="O1697" s="132">
        <f>H1697/G1697*100</f>
        <v>88.971649682144417</v>
      </c>
      <c r="P1697" s="132">
        <f>(100-O1697)/100*(365/364)*100</f>
        <v>11.058647983563977</v>
      </c>
      <c r="Q1697" s="132">
        <f>(((1+(100-O1697)/O1697)^(365/K1697))*100)-100</f>
        <v>12.431440600600823</v>
      </c>
    </row>
    <row r="1698" spans="1:17">
      <c r="B1698" s="39"/>
    </row>
    <row r="1699" spans="1:17">
      <c r="A1699">
        <v>753</v>
      </c>
      <c r="B1699" s="39">
        <v>40079</v>
      </c>
      <c r="D1699" s="28">
        <v>10000000000</v>
      </c>
      <c r="E1699" s="28">
        <v>27305000000</v>
      </c>
      <c r="F1699" s="58">
        <f>E1699-D1699</f>
        <v>17305000000</v>
      </c>
      <c r="G1699" s="28">
        <v>10000000000</v>
      </c>
      <c r="H1699" s="28">
        <v>9829535750</v>
      </c>
      <c r="I1699" s="58">
        <f>G1699-H1699</f>
        <v>170464250</v>
      </c>
      <c r="J1699" s="151">
        <f>$B$1699+K1699+1</f>
        <v>40171</v>
      </c>
      <c r="K1699" s="40">
        <v>91</v>
      </c>
      <c r="O1699" s="132">
        <f>H1699/G1699*100</f>
        <v>98.295357500000009</v>
      </c>
      <c r="P1699" s="132">
        <f>(100-O1699)/100*(365/91)*100</f>
        <v>6.837302335164801</v>
      </c>
      <c r="Q1699" s="132">
        <f>(((1+(100-O1699)/O1699)^(365/K1699))*100)-100</f>
        <v>7.1396019927176866</v>
      </c>
    </row>
    <row r="1700" spans="1:17">
      <c r="B1700" s="39"/>
      <c r="D1700" s="28">
        <v>20000000000</v>
      </c>
      <c r="E1700" s="28">
        <v>47767600000</v>
      </c>
      <c r="F1700" s="58">
        <f>E1700-D1700</f>
        <v>27767600000</v>
      </c>
      <c r="G1700" s="28">
        <v>20000000000</v>
      </c>
      <c r="H1700" s="58">
        <v>18984599842</v>
      </c>
      <c r="I1700" s="58">
        <f>G1700-H1700</f>
        <v>1015400158</v>
      </c>
      <c r="J1700" s="151">
        <f>$B$1699+K1700+1</f>
        <v>40262</v>
      </c>
      <c r="K1700" s="40">
        <v>182</v>
      </c>
      <c r="O1700" s="132">
        <f>H1700/G1700*100</f>
        <v>94.92299921</v>
      </c>
      <c r="P1700" s="132">
        <f>(100-O1700)/100*(365/182)*100</f>
        <v>10.181897188736263</v>
      </c>
      <c r="Q1700" s="132">
        <f>(((1+(100-O1700)/O1700)^(365/K1700))*100)-100</f>
        <v>11.014940119754172</v>
      </c>
    </row>
    <row r="1701" spans="1:17">
      <c r="B1701" s="39"/>
      <c r="D1701" s="28">
        <v>25000000000</v>
      </c>
      <c r="E1701" s="28">
        <v>117745800000</v>
      </c>
      <c r="F1701" s="58">
        <f>E1701-D1701</f>
        <v>92745800000</v>
      </c>
      <c r="G1701" s="28">
        <v>25000000000</v>
      </c>
      <c r="H1701" s="58">
        <v>22340527588</v>
      </c>
      <c r="I1701" s="58">
        <f>G1701-H1701</f>
        <v>2659472412</v>
      </c>
      <c r="J1701" s="151">
        <f>$B$1699+K1701+1</f>
        <v>40444</v>
      </c>
      <c r="K1701" s="40">
        <v>364</v>
      </c>
      <c r="O1701" s="132">
        <f>H1701/G1701*100</f>
        <v>89.362110352000002</v>
      </c>
      <c r="P1701" s="132">
        <f>(100-O1701)/100*(365/364)*100</f>
        <v>10.667114619560438</v>
      </c>
      <c r="Q1701" s="132">
        <f>(((1+(100-O1701)/O1701)^(365/K1701))*100)-100</f>
        <v>11.938833662489728</v>
      </c>
    </row>
    <row r="1702" spans="1:17">
      <c r="B1702" s="39"/>
    </row>
    <row r="1703" spans="1:17">
      <c r="B1703" s="39"/>
      <c r="I1703" s="56" t="s">
        <v>47</v>
      </c>
      <c r="O1703" s="33">
        <f t="shared" ref="O1703:Q1705" si="155">AVERAGE(O1695,O1699)</f>
        <v>98.059353967331532</v>
      </c>
      <c r="P1703" s="33">
        <f t="shared" si="155"/>
        <v>7.7839099112526746</v>
      </c>
      <c r="Q1703" s="33">
        <f t="shared" si="155"/>
        <v>8.1839157360027173</v>
      </c>
    </row>
    <row r="1704" spans="1:17">
      <c r="B1704" s="39"/>
      <c r="I1704" s="56" t="s">
        <v>48</v>
      </c>
      <c r="J1704" s="40"/>
      <c r="K1704" s="40"/>
      <c r="L1704" s="40"/>
      <c r="M1704" s="40"/>
      <c r="N1704" s="40"/>
      <c r="O1704" s="33">
        <f t="shared" si="155"/>
        <v>94.880739811666672</v>
      </c>
      <c r="P1704" s="33">
        <f t="shared" si="155"/>
        <v>10.266648179899256</v>
      </c>
      <c r="Q1704" s="33">
        <f t="shared" si="155"/>
        <v>11.114191411336151</v>
      </c>
    </row>
    <row r="1705" spans="1:17">
      <c r="B1705" s="39"/>
      <c r="I1705" s="56" t="s">
        <v>50</v>
      </c>
      <c r="J1705" s="40"/>
      <c r="K1705" s="40"/>
      <c r="L1705" s="40"/>
      <c r="M1705" s="40"/>
      <c r="N1705" s="40"/>
      <c r="O1705" s="33">
        <f t="shared" si="155"/>
        <v>89.166880017072202</v>
      </c>
      <c r="P1705" s="33">
        <f t="shared" si="155"/>
        <v>10.862881301562208</v>
      </c>
      <c r="Q1705" s="33">
        <f t="shared" si="155"/>
        <v>12.185137131545275</v>
      </c>
    </row>
    <row r="1706" spans="1:17">
      <c r="B1706" s="39"/>
    </row>
    <row r="1707" spans="1:17">
      <c r="A1707">
        <v>754</v>
      </c>
      <c r="B1707" s="39">
        <v>40093</v>
      </c>
      <c r="D1707" s="28">
        <v>10000000000</v>
      </c>
      <c r="E1707" s="28">
        <v>16801000000</v>
      </c>
      <c r="F1707" s="58">
        <f>E1707-D1707</f>
        <v>6801000000</v>
      </c>
      <c r="G1707" s="58">
        <v>10000000000</v>
      </c>
      <c r="H1707" s="58">
        <v>9837536245</v>
      </c>
      <c r="I1707" s="58">
        <f>G1707-H1707</f>
        <v>162463755</v>
      </c>
      <c r="J1707" s="151">
        <f>$B$1707+K1707+1</f>
        <v>40185</v>
      </c>
      <c r="K1707" s="40">
        <v>91</v>
      </c>
      <c r="O1707" s="132">
        <f>H1707/G1707*100</f>
        <v>98.375362449999997</v>
      </c>
      <c r="P1707" s="132">
        <f>(100-O1707)/100*(365/91)*100</f>
        <v>6.5164033598901216</v>
      </c>
      <c r="Q1707" s="132">
        <f>(((1+(100-O1707)/O1707)^(365/K1707))*100)-100</f>
        <v>6.7905418640619359</v>
      </c>
    </row>
    <row r="1708" spans="1:17">
      <c r="B1708" s="39"/>
      <c r="D1708" s="28">
        <v>15000000000</v>
      </c>
      <c r="E1708" s="28">
        <v>49210500000</v>
      </c>
      <c r="F1708" s="58">
        <f>E1708-D1708</f>
        <v>34210500000</v>
      </c>
      <c r="G1708" s="58">
        <v>15000000000</v>
      </c>
      <c r="H1708" s="58">
        <v>14287500000</v>
      </c>
      <c r="I1708" s="58">
        <f>G1708-H1708</f>
        <v>712500000</v>
      </c>
      <c r="J1708" s="151">
        <f>$B$1707+K1708+1</f>
        <v>40276</v>
      </c>
      <c r="K1708" s="40">
        <v>182</v>
      </c>
      <c r="O1708" s="132">
        <f>H1708/G1708*100</f>
        <v>95.25</v>
      </c>
      <c r="P1708" s="132">
        <f>(100-O1708)/100*(365/182)*100</f>
        <v>9.5260989010989015</v>
      </c>
      <c r="Q1708" s="132">
        <f>(((1+(100-O1708)/O1708)^(365/K1708))*100)-100</f>
        <v>10.251919103011616</v>
      </c>
    </row>
    <row r="1709" spans="1:17">
      <c r="B1709" s="39"/>
      <c r="D1709" s="28">
        <v>25000000000</v>
      </c>
      <c r="E1709" s="28">
        <v>102952400000</v>
      </c>
      <c r="F1709" s="58">
        <f>E1709-D1709</f>
        <v>77952400000</v>
      </c>
      <c r="G1709" s="58">
        <v>25000000000</v>
      </c>
      <c r="H1709" s="58">
        <v>22452243923</v>
      </c>
      <c r="I1709" s="58">
        <f>G1709-H1709</f>
        <v>2547756077</v>
      </c>
      <c r="J1709" s="151">
        <f>$B$1707+K1709+1</f>
        <v>40458</v>
      </c>
      <c r="K1709" s="40">
        <v>364</v>
      </c>
      <c r="O1709" s="132">
        <f>H1709/G1709*100</f>
        <v>89.808975692000004</v>
      </c>
      <c r="P1709" s="132">
        <f>(100-O1709)/100*(365/364)*100</f>
        <v>10.21902162752747</v>
      </c>
      <c r="Q1709" s="132">
        <f>(((1+(100-O1709)/O1709)^(365/K1709))*100)-100</f>
        <v>11.380329758854344</v>
      </c>
    </row>
    <row r="1710" spans="1:17">
      <c r="B1710" s="39"/>
    </row>
    <row r="1711" spans="1:17">
      <c r="A1711">
        <v>755</v>
      </c>
      <c r="B1711" s="39">
        <v>40107</v>
      </c>
      <c r="D1711" s="28">
        <v>10000000000</v>
      </c>
      <c r="E1711" s="28">
        <v>11322800000</v>
      </c>
      <c r="F1711" s="58">
        <f>E1711-D1711</f>
        <v>1322800000</v>
      </c>
      <c r="G1711" s="28">
        <v>10000000000</v>
      </c>
      <c r="H1711" s="58">
        <v>9838376439</v>
      </c>
      <c r="I1711" s="58">
        <f>G1711-H1711</f>
        <v>161623561</v>
      </c>
      <c r="J1711" s="151">
        <f>$B$1711+K1711+1</f>
        <v>40199</v>
      </c>
      <c r="K1711" s="40">
        <v>91</v>
      </c>
      <c r="O1711" s="132">
        <f>H1711/G1711*100</f>
        <v>98.383764389999996</v>
      </c>
      <c r="P1711" s="132">
        <f>(100-O1711)/100*(365/91)*100</f>
        <v>6.4827032708791368</v>
      </c>
      <c r="Q1711" s="132">
        <f>(((1+(100-O1711)/O1711)^(365/K1711))*100)-100</f>
        <v>6.7539668446416385</v>
      </c>
    </row>
    <row r="1712" spans="1:17">
      <c r="B1712" s="39"/>
      <c r="D1712" s="28">
        <v>20000000000</v>
      </c>
      <c r="E1712" s="28">
        <v>49475100000</v>
      </c>
      <c r="F1712" s="58">
        <f>E1712-D1712</f>
        <v>29475100000</v>
      </c>
      <c r="G1712" s="28">
        <v>20000000000</v>
      </c>
      <c r="H1712" s="58">
        <v>19078882634</v>
      </c>
      <c r="I1712" s="58">
        <f>G1712-H1712</f>
        <v>921117366</v>
      </c>
      <c r="J1712" s="151">
        <f>$B$1711+K1712+1</f>
        <v>40290</v>
      </c>
      <c r="K1712" s="40">
        <v>182</v>
      </c>
      <c r="O1712" s="132">
        <f>H1712/G1712*100</f>
        <v>95.394413170000007</v>
      </c>
      <c r="P1712" s="132">
        <f>(100-O1712)/100*(365/182)*100</f>
        <v>9.2364790821428429</v>
      </c>
      <c r="Q1712" s="132">
        <f>(((1+(100-O1712)/O1712)^(365/K1712))*100)-100</f>
        <v>9.9174462809420447</v>
      </c>
    </row>
    <row r="1713" spans="1:17">
      <c r="B1713" s="39"/>
      <c r="D1713" s="28">
        <v>25000000000</v>
      </c>
      <c r="E1713" s="28">
        <v>108882800000</v>
      </c>
      <c r="F1713" s="58">
        <f>E1713-D1713</f>
        <v>83882800000</v>
      </c>
      <c r="G1713" s="28">
        <v>25000000000</v>
      </c>
      <c r="H1713" s="58">
        <v>22530978978</v>
      </c>
      <c r="I1713" s="58">
        <f>G1713-H1713</f>
        <v>2469021022</v>
      </c>
      <c r="J1713" s="151">
        <f>$B$1711+K1713+1</f>
        <v>40472</v>
      </c>
      <c r="K1713" s="40">
        <v>364</v>
      </c>
      <c r="O1713" s="132">
        <f>H1713/G1713*100</f>
        <v>90.123915912000001</v>
      </c>
      <c r="P1713" s="132">
        <f>(100-O1713)/100*(365/364)*100</f>
        <v>9.9032161871428563</v>
      </c>
      <c r="Q1713" s="132">
        <f>(((1+(100-O1713)/O1713)^(365/K1713))*100)-100</f>
        <v>10.990041069181046</v>
      </c>
    </row>
    <row r="1714" spans="1:17">
      <c r="B1714" s="39"/>
    </row>
    <row r="1715" spans="1:17">
      <c r="B1715" s="39"/>
      <c r="I1715" s="56" t="s">
        <v>47</v>
      </c>
      <c r="O1715" s="33">
        <f>AVERAGE(O1707,O1711)</f>
        <v>98.379563419999997</v>
      </c>
      <c r="P1715" s="33">
        <f t="shared" ref="O1715:Q1717" si="156">AVERAGE(P1707,P1711)</f>
        <v>6.4995533153846292</v>
      </c>
      <c r="Q1715" s="33">
        <f t="shared" si="156"/>
        <v>6.7722543543517872</v>
      </c>
    </row>
    <row r="1716" spans="1:17">
      <c r="B1716" s="39"/>
      <c r="I1716" s="56" t="s">
        <v>48</v>
      </c>
      <c r="J1716" s="40"/>
      <c r="K1716" s="40"/>
      <c r="L1716" s="40"/>
      <c r="M1716" s="40"/>
      <c r="N1716" s="40"/>
      <c r="O1716" s="33">
        <f t="shared" si="156"/>
        <v>95.322206585000004</v>
      </c>
      <c r="P1716" s="33">
        <f t="shared" si="156"/>
        <v>9.3812889916208722</v>
      </c>
      <c r="Q1716" s="33">
        <f t="shared" si="156"/>
        <v>10.08468269197683</v>
      </c>
    </row>
    <row r="1717" spans="1:17">
      <c r="B1717" s="39"/>
      <c r="I1717" s="56" t="s">
        <v>50</v>
      </c>
      <c r="J1717" s="40"/>
      <c r="K1717" s="40"/>
      <c r="L1717" s="40"/>
      <c r="M1717" s="40"/>
      <c r="N1717" s="40"/>
      <c r="O1717" s="33">
        <f t="shared" si="156"/>
        <v>89.96644580200001</v>
      </c>
      <c r="P1717" s="33">
        <f t="shared" si="156"/>
        <v>10.061118907335164</v>
      </c>
      <c r="Q1717" s="33">
        <f t="shared" si="156"/>
        <v>11.185185414017695</v>
      </c>
    </row>
    <row r="1718" spans="1:17">
      <c r="B1718" s="39"/>
    </row>
    <row r="1719" spans="1:17">
      <c r="A1719">
        <v>756</v>
      </c>
      <c r="B1719" s="39">
        <v>40119</v>
      </c>
      <c r="D1719" s="28">
        <v>16148000000</v>
      </c>
      <c r="E1719" s="28">
        <v>16148000000</v>
      </c>
      <c r="F1719" s="58">
        <f>E1719-D1719</f>
        <v>0</v>
      </c>
      <c r="G1719" s="58">
        <v>16148000000</v>
      </c>
      <c r="H1719" s="58">
        <v>15887048320</v>
      </c>
      <c r="I1719" s="58">
        <f>G1719-H1719</f>
        <v>260951680</v>
      </c>
      <c r="J1719" s="151">
        <f>$B$1719+K1719+1</f>
        <v>40211</v>
      </c>
      <c r="K1719" s="40">
        <v>91</v>
      </c>
      <c r="O1719" s="132">
        <f>H1719/G1719*100</f>
        <v>98.384</v>
      </c>
      <c r="P1719" s="132">
        <f>(100-O1719)/100*(365/91)*100</f>
        <v>6.4817582417582411</v>
      </c>
      <c r="Q1719" s="132">
        <f>(((1+(100-O1719)/O1719)^(365/K1719))*100)-100</f>
        <v>6.7529414213643122</v>
      </c>
    </row>
    <row r="1720" spans="1:17">
      <c r="B1720" s="39"/>
    </row>
    <row r="1721" spans="1:17">
      <c r="A1721">
        <v>757</v>
      </c>
      <c r="B1721" s="39">
        <v>40121</v>
      </c>
      <c r="D1721" s="28">
        <v>10000000000</v>
      </c>
      <c r="E1721" s="28">
        <v>21492500000</v>
      </c>
      <c r="F1721" s="58">
        <f>E1721-D1721</f>
        <v>11492500000</v>
      </c>
      <c r="G1721" s="28">
        <v>10000000000</v>
      </c>
      <c r="H1721" s="58">
        <v>9850138225</v>
      </c>
      <c r="I1721" s="58">
        <f>G1721-H1721</f>
        <v>149861775</v>
      </c>
      <c r="J1721" s="151">
        <f>$B$1721+K1721+1</f>
        <v>40213</v>
      </c>
      <c r="K1721" s="40">
        <v>91</v>
      </c>
      <c r="O1721" s="132">
        <f>H1721/G1721*100</f>
        <v>98.501382250000006</v>
      </c>
      <c r="P1721" s="132">
        <f>(100-O1721)/100*(365/91)*100</f>
        <v>6.0109393269230527</v>
      </c>
      <c r="Q1721" s="132">
        <f>(((1+(100-O1721)/O1721)^(365/K1721))*100)-100</f>
        <v>6.2435962464741692</v>
      </c>
    </row>
    <row r="1722" spans="1:17">
      <c r="B1722" s="39"/>
      <c r="D1722" s="28">
        <v>20000000000</v>
      </c>
      <c r="E1722" s="28">
        <v>38658300000</v>
      </c>
      <c r="F1722" s="58">
        <f>E1722-D1722</f>
        <v>18658300000</v>
      </c>
      <c r="G1722" s="28">
        <v>20000000000</v>
      </c>
      <c r="H1722" s="58">
        <v>19084794574</v>
      </c>
      <c r="I1722" s="58">
        <f>G1722-H1722</f>
        <v>915205426</v>
      </c>
      <c r="J1722" s="151">
        <f>$B$1721+K1722+1</f>
        <v>40304</v>
      </c>
      <c r="K1722" s="40">
        <v>182</v>
      </c>
      <c r="O1722" s="132">
        <f>H1722/G1722*100</f>
        <v>95.42397287</v>
      </c>
      <c r="P1722" s="132">
        <f>(100-O1722)/100*(365/182)*100</f>
        <v>9.1771972662087915</v>
      </c>
      <c r="Q1722" s="132">
        <f>(((1+(100-O1722)/O1722)^(365/K1722))*100)-100</f>
        <v>9.8491710789858189</v>
      </c>
    </row>
    <row r="1723" spans="1:17">
      <c r="B1723" s="39"/>
      <c r="D1723" s="28">
        <v>25000000000</v>
      </c>
      <c r="E1723" s="28">
        <v>98891000000</v>
      </c>
      <c r="F1723" s="58">
        <f>E1723-D1723</f>
        <v>73891000000</v>
      </c>
      <c r="G1723" s="28">
        <v>25000000000</v>
      </c>
      <c r="H1723" s="58">
        <v>22603989058</v>
      </c>
      <c r="I1723" s="58">
        <f>G1723-H1723</f>
        <v>2396010942</v>
      </c>
      <c r="J1723" s="151">
        <f>$B$1721+K1723+1</f>
        <v>40486</v>
      </c>
      <c r="K1723" s="40">
        <v>364</v>
      </c>
      <c r="O1723" s="132">
        <f>H1723/G1723*100</f>
        <v>90.415956231999999</v>
      </c>
      <c r="P1723" s="132">
        <f>(100-O1723)/100*(365/364)*100</f>
        <v>9.6103735585714301</v>
      </c>
      <c r="Q1723" s="132">
        <f>(((1+(100-O1723)/O1723)^(365/K1723))*100)-100</f>
        <v>10.63056391089026</v>
      </c>
    </row>
    <row r="1724" spans="1:17">
      <c r="B1724" s="39"/>
    </row>
    <row r="1725" spans="1:17">
      <c r="A1725">
        <v>758</v>
      </c>
      <c r="B1725" s="39">
        <v>40135</v>
      </c>
      <c r="D1725" s="28">
        <v>10000000000</v>
      </c>
      <c r="E1725" s="28">
        <v>16020000000</v>
      </c>
      <c r="F1725" s="58">
        <f>E1725-D1725</f>
        <v>6020000000</v>
      </c>
      <c r="G1725" s="28">
        <v>10000000000</v>
      </c>
      <c r="H1725" s="58">
        <v>9853741700</v>
      </c>
      <c r="I1725" s="58">
        <f>G1725-H1725</f>
        <v>146258300</v>
      </c>
      <c r="J1725" s="151">
        <f>$B$1725+K1725+1</f>
        <v>40227</v>
      </c>
      <c r="K1725" s="40">
        <v>91</v>
      </c>
      <c r="O1725" s="132">
        <f>H1725/G1725*100</f>
        <v>98.537417000000005</v>
      </c>
      <c r="P1725" s="132">
        <f>(100-O1725)/100*(365/91)*100</f>
        <v>5.8664043406593214</v>
      </c>
      <c r="Q1725" s="132">
        <f>(((1+(100-O1725)/O1725)^(365/K1725))*100)-100</f>
        <v>6.0878435891570604</v>
      </c>
    </row>
    <row r="1726" spans="1:17">
      <c r="B1726" s="39"/>
      <c r="D1726" s="28">
        <v>15000000000</v>
      </c>
      <c r="E1726" s="28">
        <v>69376300000</v>
      </c>
      <c r="F1726" s="58">
        <f>E1726-D1726</f>
        <v>54376300000</v>
      </c>
      <c r="G1726" s="28">
        <v>15000000000</v>
      </c>
      <c r="H1726" s="58">
        <v>14339207524</v>
      </c>
      <c r="I1726" s="58">
        <f>G1726-H1726</f>
        <v>660792476</v>
      </c>
      <c r="J1726" s="151">
        <f>$B$1725+K1726+1</f>
        <v>40318</v>
      </c>
      <c r="K1726" s="40">
        <v>182</v>
      </c>
      <c r="O1726" s="132">
        <f>H1726/G1726*100</f>
        <v>95.594716826666669</v>
      </c>
      <c r="P1726" s="132">
        <f>(100-O1726)/100*(365/182)*100</f>
        <v>8.8347711992673936</v>
      </c>
      <c r="Q1726" s="132">
        <f>(((1+(100-O1726)/O1726)^(365/K1726))*100)-100</f>
        <v>9.4560380306237874</v>
      </c>
    </row>
    <row r="1727" spans="1:17">
      <c r="B1727" s="39"/>
      <c r="D1727" s="28">
        <v>25000000000</v>
      </c>
      <c r="E1727" s="28">
        <v>109220900000</v>
      </c>
      <c r="F1727" s="58">
        <f>E1727-D1727</f>
        <v>84220900000</v>
      </c>
      <c r="G1727" s="28">
        <v>25000000000</v>
      </c>
      <c r="H1727" s="58">
        <v>22693528594</v>
      </c>
      <c r="I1727" s="58">
        <f>G1727-H1727</f>
        <v>2306471406</v>
      </c>
      <c r="J1727" s="151">
        <f>$B$1725+K1727+1</f>
        <v>40500</v>
      </c>
      <c r="K1727" s="40">
        <v>364</v>
      </c>
      <c r="O1727" s="132">
        <f>H1727/G1727*100</f>
        <v>90.774114376</v>
      </c>
      <c r="P1727" s="132">
        <f>(100-O1727)/100*(365/364)*100</f>
        <v>9.2512314636263753</v>
      </c>
      <c r="Q1727" s="132">
        <f>(((1+(100-O1727)/O1727)^(365/K1727))*100)-100</f>
        <v>10.192863393083471</v>
      </c>
    </row>
    <row r="1728" spans="1:17">
      <c r="B1728" s="39"/>
      <c r="G1728" s="28"/>
      <c r="J1728" s="151"/>
      <c r="K1728" s="40"/>
      <c r="O1728" s="132"/>
      <c r="P1728" s="132"/>
      <c r="Q1728" s="132"/>
    </row>
    <row r="1729" spans="1:17">
      <c r="B1729" s="39"/>
      <c r="I1729" s="56" t="s">
        <v>47</v>
      </c>
      <c r="O1729" s="33">
        <f>AVERAGE(O1719,O1721,O1725)</f>
        <v>98.47426641666668</v>
      </c>
      <c r="P1729" s="33">
        <f>AVERAGE(P1719,P1721,P1725)</f>
        <v>6.119700636446872</v>
      </c>
      <c r="Q1729" s="33">
        <f>AVERAGE(Q1719,Q1721,Q1725)</f>
        <v>6.3614604189985142</v>
      </c>
    </row>
    <row r="1730" spans="1:17">
      <c r="B1730" s="39"/>
      <c r="I1730" s="56" t="s">
        <v>48</v>
      </c>
      <c r="J1730" s="40"/>
      <c r="K1730" s="40"/>
      <c r="L1730" s="40"/>
      <c r="M1730" s="40"/>
      <c r="N1730" s="40"/>
      <c r="O1730" s="33">
        <f t="shared" ref="O1730:Q1731" si="157">AVERAGE(O1722,O1726)</f>
        <v>95.509344848333342</v>
      </c>
      <c r="P1730" s="33">
        <f t="shared" si="157"/>
        <v>9.0059842327380935</v>
      </c>
      <c r="Q1730" s="33">
        <f t="shared" si="157"/>
        <v>9.6526045548048032</v>
      </c>
    </row>
    <row r="1731" spans="1:17">
      <c r="B1731" s="39"/>
      <c r="I1731" s="56" t="s">
        <v>50</v>
      </c>
      <c r="J1731" s="40"/>
      <c r="K1731" s="40"/>
      <c r="L1731" s="40"/>
      <c r="M1731" s="40"/>
      <c r="N1731" s="40"/>
      <c r="O1731" s="33">
        <f t="shared" si="157"/>
        <v>90.595035303999992</v>
      </c>
      <c r="P1731" s="33">
        <f t="shared" si="157"/>
        <v>9.4308025110989036</v>
      </c>
      <c r="Q1731" s="33">
        <f t="shared" si="157"/>
        <v>10.411713651986865</v>
      </c>
    </row>
    <row r="1732" spans="1:17">
      <c r="B1732" s="39"/>
      <c r="G1732" s="28"/>
      <c r="J1732" s="151"/>
      <c r="K1732" s="40"/>
      <c r="O1732" s="132"/>
      <c r="P1732" s="132"/>
      <c r="Q1732" s="132"/>
    </row>
    <row r="1733" spans="1:17">
      <c r="B1733" s="39"/>
      <c r="O1733" s="132"/>
      <c r="Q1733" s="132"/>
    </row>
    <row r="1734" spans="1:17">
      <c r="A1734">
        <v>760</v>
      </c>
      <c r="B1734" s="39">
        <v>40150</v>
      </c>
      <c r="D1734" s="28">
        <v>10000000000</v>
      </c>
      <c r="E1734" s="28">
        <v>14926000000</v>
      </c>
      <c r="F1734" s="58">
        <f>E1734-D1734</f>
        <v>4926000000</v>
      </c>
      <c r="G1734" s="28">
        <v>10000000000</v>
      </c>
      <c r="H1734" s="58">
        <v>9854545550</v>
      </c>
      <c r="I1734" s="58">
        <f>G1734-H1734</f>
        <v>145454450</v>
      </c>
      <c r="J1734" s="151">
        <f>$B$1734+K1734+1</f>
        <v>40242</v>
      </c>
      <c r="K1734" s="40">
        <v>91</v>
      </c>
      <c r="O1734" s="132">
        <f>H1734/G1734*100</f>
        <v>98.545455500000003</v>
      </c>
      <c r="P1734" s="132">
        <f>(100-O1734)/100*(365/91)*100</f>
        <v>5.8341620054944947</v>
      </c>
      <c r="Q1734" s="132">
        <f>(((1+(100-O1734)/O1734)^(365/K1734))*100)-100</f>
        <v>6.0531377799738237</v>
      </c>
    </row>
    <row r="1735" spans="1:17">
      <c r="B1735" s="39"/>
      <c r="D1735" s="28">
        <v>12000000000</v>
      </c>
      <c r="E1735" s="28">
        <v>62294000000</v>
      </c>
      <c r="F1735" s="58">
        <f>E1735-D1735</f>
        <v>50294000000</v>
      </c>
      <c r="G1735" s="28">
        <v>12000000000</v>
      </c>
      <c r="H1735" s="58">
        <v>11494446310</v>
      </c>
      <c r="I1735" s="58">
        <f>G1735-H1735</f>
        <v>505553690</v>
      </c>
      <c r="J1735" s="151">
        <f>$B$1734+K1735+1</f>
        <v>40333</v>
      </c>
      <c r="K1735" s="40">
        <v>182</v>
      </c>
      <c r="O1735" s="132">
        <f>H1735/G1735*100</f>
        <v>95.787052583333335</v>
      </c>
      <c r="P1735" s="132">
        <f>(100-O1735)/100*(365/182)*100</f>
        <v>8.4490428960622683</v>
      </c>
      <c r="Q1735" s="132">
        <f>(((1+(100-O1735)/O1735)^(365/K1735))*100)-100</f>
        <v>9.0157105563652067</v>
      </c>
    </row>
    <row r="1736" spans="1:17">
      <c r="B1736" s="39"/>
      <c r="D1736" s="28">
        <v>18000000000</v>
      </c>
      <c r="E1736" s="28">
        <v>89253000000</v>
      </c>
      <c r="F1736" s="58">
        <f>E1736-D1736</f>
        <v>71253000000</v>
      </c>
      <c r="G1736" s="28">
        <v>18000000000</v>
      </c>
      <c r="H1736" s="58">
        <v>16407893520</v>
      </c>
      <c r="I1736" s="58">
        <f>G1736-H1736</f>
        <v>1592106480</v>
      </c>
      <c r="J1736" s="151">
        <f>$B$1734+K1736+1</f>
        <v>40515</v>
      </c>
      <c r="K1736" s="40">
        <v>364</v>
      </c>
      <c r="O1736" s="132">
        <f>H1736/G1736*100</f>
        <v>91.154964000000007</v>
      </c>
      <c r="P1736" s="132">
        <f>(100-O1736)/100*(365/364)*100</f>
        <v>8.8693355494505433</v>
      </c>
      <c r="Q1736" s="132">
        <v>9.7309999999999999</v>
      </c>
    </row>
    <row r="1737" spans="1:17">
      <c r="B1737" s="39"/>
    </row>
    <row r="1738" spans="1:17">
      <c r="B1738" s="39"/>
    </row>
    <row r="1739" spans="1:17">
      <c r="A1739">
        <v>761</v>
      </c>
      <c r="B1739" s="39">
        <v>40163</v>
      </c>
      <c r="D1739" s="28">
        <v>10000000000</v>
      </c>
      <c r="E1739" s="28">
        <v>16760000000</v>
      </c>
      <c r="F1739" s="58">
        <f>E1739-D1739</f>
        <v>6760000000</v>
      </c>
      <c r="G1739" s="28">
        <v>10000000000</v>
      </c>
      <c r="H1739" s="58">
        <v>9868861025</v>
      </c>
      <c r="I1739" s="58">
        <f>G1739-H1739</f>
        <v>131138975</v>
      </c>
      <c r="J1739" s="151">
        <f>$B$1739+K1739+1</f>
        <v>40255</v>
      </c>
      <c r="K1739" s="40">
        <v>91</v>
      </c>
      <c r="O1739" s="132">
        <f>H1739/G1739*100</f>
        <v>98.688610249999996</v>
      </c>
      <c r="P1739" s="132">
        <f>(100-O1739)/100*(365/91)*100</f>
        <v>5.2599698763736411</v>
      </c>
      <c r="Q1739" s="132">
        <f>(((1+(100-O1739)/O1739)^(365/K1739))*100)-100</f>
        <v>5.4374434023538072</v>
      </c>
    </row>
    <row r="1740" spans="1:17">
      <c r="B1740" s="39"/>
      <c r="D1740" s="28">
        <v>12000000000</v>
      </c>
      <c r="E1740" s="28">
        <v>54431200000</v>
      </c>
      <c r="F1740" s="58">
        <f>E1740-D1740</f>
        <v>42431200000</v>
      </c>
      <c r="G1740" s="28">
        <v>12000000000</v>
      </c>
      <c r="H1740" s="58">
        <v>11529878854</v>
      </c>
      <c r="I1740" s="58">
        <f>G1740-H1740</f>
        <v>470121146</v>
      </c>
      <c r="J1740" s="151">
        <f>$B$1739+K1740+1</f>
        <v>40346</v>
      </c>
      <c r="K1740" s="40">
        <v>182</v>
      </c>
      <c r="O1740" s="132">
        <f>H1740/G1740*100</f>
        <v>96.082323783333337</v>
      </c>
      <c r="P1740" s="132">
        <f>(100-O1740)/100*(365/182)*100</f>
        <v>7.8568781268314956</v>
      </c>
      <c r="Q1740" s="132">
        <f>(((1+(100-O1740)/O1740)^(365/K1740))*100)-100</f>
        <v>8.3448740955157916</v>
      </c>
    </row>
    <row r="1741" spans="1:17">
      <c r="B1741" s="39"/>
      <c r="D1741" s="28">
        <v>18000000000</v>
      </c>
      <c r="E1741" s="28">
        <v>88979600000</v>
      </c>
      <c r="F1741" s="58">
        <f>E1741-D1741</f>
        <v>70979600000</v>
      </c>
      <c r="G1741" s="28">
        <v>18000000000</v>
      </c>
      <c r="H1741" s="58">
        <v>16752152668</v>
      </c>
      <c r="I1741" s="58">
        <f>G1741-H1741</f>
        <v>1247847332</v>
      </c>
      <c r="J1741" s="151">
        <f>$B$1739+K1741+1</f>
        <v>40528</v>
      </c>
      <c r="K1741" s="40">
        <v>364</v>
      </c>
      <c r="O1741" s="132">
        <f>H1741/G1741*100</f>
        <v>93.067514822222222</v>
      </c>
      <c r="P1741" s="132">
        <f>(100-O1741)/100*(365/364)*100</f>
        <v>6.951530466727716</v>
      </c>
      <c r="Q1741" s="132">
        <f>(((1+(100-O1741)/O1741)^(365/K1741))*100)-100</f>
        <v>7.4700874669102433</v>
      </c>
    </row>
    <row r="1742" spans="1:17">
      <c r="B1742" s="39"/>
    </row>
    <row r="1743" spans="1:17">
      <c r="B1743" s="39"/>
    </row>
    <row r="1744" spans="1:17">
      <c r="A1744">
        <v>762</v>
      </c>
      <c r="B1744" s="39">
        <v>40177</v>
      </c>
      <c r="D1744" s="28">
        <v>10000000000</v>
      </c>
      <c r="E1744" s="28">
        <v>14552800000</v>
      </c>
      <c r="F1744" s="58">
        <f>E1744-D1744</f>
        <v>4552800000</v>
      </c>
      <c r="G1744" s="28">
        <v>10000000000</v>
      </c>
      <c r="H1744" s="58">
        <v>9868070294</v>
      </c>
      <c r="I1744" s="58">
        <f>G1744-H1744</f>
        <v>131929706</v>
      </c>
      <c r="J1744" s="151">
        <f>$B$1744+K1744+1</f>
        <v>40269</v>
      </c>
      <c r="K1744" s="40">
        <v>91</v>
      </c>
      <c r="O1744" s="132">
        <f>H1744/G1744*100</f>
        <v>98.680702940000003</v>
      </c>
      <c r="P1744" s="132">
        <f>(100-O1744)/100*(365/91)*100</f>
        <v>5.2916860098900971</v>
      </c>
      <c r="Q1744" s="132">
        <f>(((1+(100-O1744)/O1744)^(365/K1744))*100)-100</f>
        <v>5.4713352512002871</v>
      </c>
    </row>
    <row r="1745" spans="1:17">
      <c r="B1745" s="39"/>
      <c r="D1745" s="28">
        <v>15000000000</v>
      </c>
      <c r="E1745" s="28">
        <v>65683700000</v>
      </c>
      <c r="F1745" s="58">
        <f>E1745-D1745</f>
        <v>50683700000</v>
      </c>
      <c r="G1745" s="28">
        <v>15000000000</v>
      </c>
      <c r="H1745" s="58">
        <v>14464181176</v>
      </c>
      <c r="I1745" s="58">
        <f>G1745-H1745</f>
        <v>535818824</v>
      </c>
      <c r="J1745" s="151">
        <f>$B$1744+K1745+1</f>
        <v>40360</v>
      </c>
      <c r="K1745" s="40">
        <v>182</v>
      </c>
      <c r="O1745" s="132">
        <f>H1745/G1745*100</f>
        <v>96.427874506666669</v>
      </c>
      <c r="P1745" s="132">
        <f>(100-O1745)/100*(365/182)*100</f>
        <v>7.1638780498168462</v>
      </c>
      <c r="Q1745" s="132">
        <f>(((1+(100-O1745)/O1745)^(365/K1745))*100)-100</f>
        <v>7.5676326842459645</v>
      </c>
    </row>
    <row r="1746" spans="1:17">
      <c r="B1746" s="39"/>
      <c r="D1746" s="28">
        <v>25000000000</v>
      </c>
      <c r="E1746" s="28">
        <v>111297100000</v>
      </c>
      <c r="F1746" s="58">
        <f>E1746-D1746</f>
        <v>86297100000</v>
      </c>
      <c r="G1746" s="28">
        <v>25000000000</v>
      </c>
      <c r="H1746" s="58">
        <v>22931509892</v>
      </c>
      <c r="I1746" s="58">
        <f>G1746-H1746</f>
        <v>2068490108</v>
      </c>
      <c r="J1746" s="151">
        <f>$B$1744+K1746+1</f>
        <v>40542</v>
      </c>
      <c r="K1746" s="40">
        <v>364</v>
      </c>
      <c r="O1746" s="132">
        <f>H1746/G1746*100</f>
        <v>91.72603956799999</v>
      </c>
      <c r="P1746" s="132">
        <f>(100-O1746)/100*(365/364)*100</f>
        <v>8.2966910925274835</v>
      </c>
      <c r="Q1746" s="132">
        <f>(((1+(100-O1746)/O1746)^(365/K1746))*100)-100</f>
        <v>9.0461657641434385</v>
      </c>
    </row>
    <row r="1747" spans="1:17">
      <c r="B1747" s="39"/>
    </row>
    <row r="1748" spans="1:17">
      <c r="B1748" s="39"/>
      <c r="I1748" s="56" t="s">
        <v>47</v>
      </c>
      <c r="O1748" s="33">
        <f>AVERAGE(O1734,O1739,O1744)</f>
        <v>98.63825623000001</v>
      </c>
      <c r="P1748" s="33">
        <f t="shared" ref="O1748:Q1750" si="158">AVERAGE(P1734,P1739,P1744)</f>
        <v>5.4619392972527443</v>
      </c>
      <c r="Q1748" s="33">
        <f t="shared" si="158"/>
        <v>5.6539721445093063</v>
      </c>
    </row>
    <row r="1749" spans="1:17">
      <c r="B1749" s="39"/>
      <c r="I1749" s="56" t="s">
        <v>48</v>
      </c>
      <c r="J1749" s="40"/>
      <c r="K1749" s="40"/>
      <c r="L1749" s="40"/>
      <c r="M1749" s="40"/>
      <c r="N1749" s="40"/>
      <c r="O1749" s="33">
        <f t="shared" si="158"/>
        <v>96.099083624444447</v>
      </c>
      <c r="P1749" s="33">
        <f t="shared" si="158"/>
        <v>7.8232663575702022</v>
      </c>
      <c r="Q1749" s="33">
        <f t="shared" si="158"/>
        <v>8.309405778708987</v>
      </c>
    </row>
    <row r="1750" spans="1:17">
      <c r="B1750" s="39"/>
      <c r="I1750" s="56" t="s">
        <v>50</v>
      </c>
      <c r="J1750" s="40"/>
      <c r="K1750" s="40"/>
      <c r="L1750" s="40"/>
      <c r="M1750" s="40"/>
      <c r="N1750" s="40"/>
      <c r="O1750" s="33">
        <f t="shared" si="158"/>
        <v>91.982839463407402</v>
      </c>
      <c r="P1750" s="33">
        <f t="shared" si="158"/>
        <v>8.0391857029019143</v>
      </c>
      <c r="Q1750" s="33">
        <f t="shared" si="158"/>
        <v>8.7490844103512284</v>
      </c>
    </row>
    <row r="1751" spans="1:17">
      <c r="B1751" s="39"/>
    </row>
    <row r="1752" spans="1:17">
      <c r="A1752">
        <v>763</v>
      </c>
      <c r="B1752" s="39">
        <v>40191</v>
      </c>
      <c r="D1752" s="28">
        <v>10000000000</v>
      </c>
      <c r="E1752" s="28">
        <v>11642000000</v>
      </c>
      <c r="F1752" s="58">
        <f>E1752-D1752</f>
        <v>1642000000</v>
      </c>
      <c r="G1752" s="28">
        <v>10000000000</v>
      </c>
      <c r="H1752" s="58">
        <v>9876956140</v>
      </c>
      <c r="I1752" s="58">
        <f>G1752-H1752</f>
        <v>123043860</v>
      </c>
      <c r="J1752" s="151">
        <f>$B$1752+K1752+1</f>
        <v>40283</v>
      </c>
      <c r="K1752" s="40">
        <v>91</v>
      </c>
      <c r="O1752" s="132">
        <f>H1752/G1752*100</f>
        <v>98.769561400000001</v>
      </c>
      <c r="P1752" s="132">
        <f>(100-O1752)/100*(365/91)*100</f>
        <v>4.9352757032967007</v>
      </c>
      <c r="Q1752" s="132">
        <f>(((1+(100-O1752)/O1752)^(365/K1752))*100)-100</f>
        <v>5.0912567449464206</v>
      </c>
    </row>
    <row r="1753" spans="1:17">
      <c r="B1753" s="39"/>
      <c r="D1753" s="28">
        <v>12000000000</v>
      </c>
      <c r="E1753" s="28">
        <v>38274700000</v>
      </c>
      <c r="F1753" s="58">
        <f>E1753-D1753</f>
        <v>26274700000</v>
      </c>
      <c r="G1753" s="28">
        <v>12000000000</v>
      </c>
      <c r="H1753" s="58">
        <v>11627520000</v>
      </c>
      <c r="I1753" s="58">
        <f>G1753-H1753</f>
        <v>372480000</v>
      </c>
      <c r="J1753" s="151">
        <f>$B$1752+K1753+1</f>
        <v>40374</v>
      </c>
      <c r="K1753" s="40">
        <v>182</v>
      </c>
      <c r="O1753" s="132">
        <f>H1753/G1753*100</f>
        <v>96.896000000000001</v>
      </c>
      <c r="P1753" s="132">
        <f>(100-O1753)/100*(365/182)*100</f>
        <v>6.2250549450549437</v>
      </c>
      <c r="Q1753" s="132">
        <f>(((1+(100-O1753)/O1753)^(365/K1753))*100)-100</f>
        <v>6.5279437831881069</v>
      </c>
    </row>
    <row r="1754" spans="1:17">
      <c r="B1754" s="39"/>
      <c r="D1754" s="28">
        <v>18000000000</v>
      </c>
      <c r="E1754" s="28">
        <v>68541300000</v>
      </c>
      <c r="F1754" s="58">
        <f>E1754-D1754</f>
        <v>50541300000</v>
      </c>
      <c r="G1754" s="28">
        <v>18000000000</v>
      </c>
      <c r="H1754" s="58">
        <v>16641787200</v>
      </c>
      <c r="I1754" s="58">
        <f>G1754-H1754</f>
        <v>1358212800</v>
      </c>
      <c r="J1754" s="151">
        <f>$B$1752+K1754+1</f>
        <v>40556</v>
      </c>
      <c r="K1754" s="40">
        <v>364</v>
      </c>
      <c r="O1754" s="132">
        <f>H1754/G1754*100</f>
        <v>92.454373333333322</v>
      </c>
      <c r="P1754" s="132">
        <f>(100-O1754)/100*(365/364)*100</f>
        <v>7.5663564102564207</v>
      </c>
      <c r="Q1754" s="132">
        <f>(((1+(100-O1754)/O1754)^(365/K1754))*100)-100</f>
        <v>8.1847751138766967</v>
      </c>
    </row>
    <row r="1755" spans="1:17">
      <c r="B1755" s="39"/>
    </row>
    <row r="1756" spans="1:17">
      <c r="B1756" s="39"/>
    </row>
    <row r="1757" spans="1:17">
      <c r="A1757">
        <v>764</v>
      </c>
      <c r="B1757" s="39">
        <v>40205</v>
      </c>
      <c r="D1757" s="28">
        <v>10000000000</v>
      </c>
      <c r="E1757" s="28">
        <v>7405000000</v>
      </c>
      <c r="F1757" s="58">
        <f>E1757-D1757</f>
        <v>-2595000000</v>
      </c>
      <c r="G1757" s="28">
        <v>7005000000</v>
      </c>
      <c r="H1757" s="58">
        <v>6924260600</v>
      </c>
      <c r="I1757" s="58">
        <f>G1757-H1757</f>
        <v>80739400</v>
      </c>
      <c r="J1757" s="151">
        <f>$B$1757+K1757+1</f>
        <v>40297</v>
      </c>
      <c r="K1757" s="40">
        <v>91</v>
      </c>
      <c r="O1757" s="132">
        <f>H1757/G1757*100</f>
        <v>98.847403283369019</v>
      </c>
      <c r="P1757" s="132">
        <f>(100-O1757)/100*(365/91)*100</f>
        <v>4.6230527645088806</v>
      </c>
      <c r="Q1757" s="132">
        <f>(((1+(100-O1757)/O1757)^(365/K1757))*100)-100</f>
        <v>4.7597050839544721</v>
      </c>
    </row>
    <row r="1758" spans="1:17">
      <c r="B1758" s="39"/>
      <c r="D1758" s="28">
        <v>12000000000</v>
      </c>
      <c r="E1758" s="28">
        <v>44396800000</v>
      </c>
      <c r="F1758" s="58">
        <f>E1758-D1758</f>
        <v>32396800000</v>
      </c>
      <c r="G1758" s="28">
        <v>12000000000</v>
      </c>
      <c r="H1758" s="58">
        <v>11662129159</v>
      </c>
      <c r="I1758" s="58">
        <f>G1758-H1758</f>
        <v>337870841</v>
      </c>
      <c r="J1758" s="151">
        <f>$B$1757+K1758+1</f>
        <v>40388</v>
      </c>
      <c r="K1758" s="40">
        <v>182</v>
      </c>
      <c r="O1758" s="132">
        <f>H1758/G1758*100</f>
        <v>97.184409658333337</v>
      </c>
      <c r="P1758" s="132">
        <f>(100-O1758)/100*(365/182)*100</f>
        <v>5.6466509599358901</v>
      </c>
      <c r="Q1758" s="132">
        <f>(((1+(100-O1758)/O1758)^(365/K1758))*100)-100</f>
        <v>5.8948766294291772</v>
      </c>
    </row>
    <row r="1759" spans="1:17">
      <c r="B1759" s="39"/>
      <c r="D1759" s="28">
        <v>18000000000</v>
      </c>
      <c r="E1759" s="28">
        <v>88137800000</v>
      </c>
      <c r="F1759" s="58">
        <f>E1759-D1759</f>
        <v>70137800000</v>
      </c>
      <c r="G1759" s="28">
        <v>18000000000</v>
      </c>
      <c r="H1759" s="58">
        <v>16787464194</v>
      </c>
      <c r="I1759" s="58">
        <f>G1759-H1759</f>
        <v>1212535806</v>
      </c>
      <c r="J1759" s="151">
        <f>$B$1757+K1759+1</f>
        <v>40570</v>
      </c>
      <c r="K1759" s="40">
        <v>364</v>
      </c>
      <c r="O1759" s="132">
        <f>H1759/G1759*100</f>
        <v>93.263689966666661</v>
      </c>
      <c r="P1759" s="132">
        <f>(100-O1759)/100*(365/364)*100</f>
        <v>6.7548163795787612</v>
      </c>
      <c r="Q1759" s="132">
        <f>(((1+(100-O1759)/O1759)^(365/K1759))*100)-100</f>
        <v>7.2434095493488542</v>
      </c>
    </row>
    <row r="1760" spans="1:17">
      <c r="B1760" s="39"/>
    </row>
    <row r="1761" spans="1:17">
      <c r="B1761" s="39"/>
      <c r="I1761" s="56" t="s">
        <v>47</v>
      </c>
      <c r="O1761" s="33">
        <f t="shared" ref="O1761:Q1763" si="159">AVERAGE(O1752,O1757)</f>
        <v>98.80848234168451</v>
      </c>
      <c r="P1761" s="33">
        <f t="shared" si="159"/>
        <v>4.7791642339027902</v>
      </c>
      <c r="Q1761" s="33">
        <f t="shared" si="159"/>
        <v>4.9254809144504463</v>
      </c>
    </row>
    <row r="1762" spans="1:17">
      <c r="B1762" s="39"/>
      <c r="I1762" s="56" t="s">
        <v>48</v>
      </c>
      <c r="J1762" s="40"/>
      <c r="K1762" s="40"/>
      <c r="L1762" s="40"/>
      <c r="M1762" s="40"/>
      <c r="N1762" s="40"/>
      <c r="O1762" s="33">
        <f t="shared" si="159"/>
        <v>97.040204829166669</v>
      </c>
      <c r="P1762" s="33">
        <f t="shared" si="159"/>
        <v>5.9358529524954164</v>
      </c>
      <c r="Q1762" s="33">
        <f t="shared" si="159"/>
        <v>6.211410206308642</v>
      </c>
    </row>
    <row r="1763" spans="1:17">
      <c r="B1763" s="39"/>
      <c r="I1763" s="56" t="s">
        <v>50</v>
      </c>
      <c r="J1763" s="40"/>
      <c r="K1763" s="40"/>
      <c r="L1763" s="40"/>
      <c r="M1763" s="40"/>
      <c r="N1763" s="40"/>
      <c r="O1763" s="33">
        <f t="shared" si="159"/>
        <v>92.859031649999991</v>
      </c>
      <c r="P1763" s="33">
        <f t="shared" si="159"/>
        <v>7.1605863949175905</v>
      </c>
      <c r="Q1763" s="33">
        <f t="shared" si="159"/>
        <v>7.7140923316127754</v>
      </c>
    </row>
    <row r="1764" spans="1:17">
      <c r="B1764" s="39"/>
    </row>
    <row r="1765" spans="1:17">
      <c r="A1765">
        <v>765</v>
      </c>
      <c r="B1765" s="39">
        <v>40210</v>
      </c>
      <c r="D1765" s="28">
        <v>19090000000</v>
      </c>
      <c r="E1765" s="28">
        <v>19090000000</v>
      </c>
      <c r="F1765" s="58">
        <f>E1765-D1765</f>
        <v>0</v>
      </c>
      <c r="G1765" s="28">
        <v>19090000000</v>
      </c>
      <c r="H1765" s="28">
        <v>18869892300</v>
      </c>
      <c r="I1765" s="58">
        <f>G1765-H1765</f>
        <v>220107700</v>
      </c>
      <c r="J1765" s="151">
        <f>B1765+K1765+1</f>
        <v>40302</v>
      </c>
      <c r="K1765" s="40">
        <v>91</v>
      </c>
      <c r="O1765" s="132">
        <f>H1765/G1765*100</f>
        <v>98.846999999999994</v>
      </c>
      <c r="P1765" s="132">
        <f>(100-O1765)/100*(365/91)*100</f>
        <v>4.6246703296703533</v>
      </c>
      <c r="Q1765" s="132">
        <f>(((1+(100-O1765)/O1765)^(365/K1765))*100)-100</f>
        <v>4.7614194171169117</v>
      </c>
    </row>
    <row r="1766" spans="1:17">
      <c r="B1766" s="39"/>
    </row>
    <row r="1767" spans="1:17">
      <c r="A1767">
        <v>766</v>
      </c>
      <c r="B1767" s="39">
        <v>40219</v>
      </c>
      <c r="D1767" s="28">
        <v>10000000000</v>
      </c>
      <c r="E1767" s="28">
        <v>35528600000</v>
      </c>
      <c r="F1767" s="58">
        <f>E1767-D1767</f>
        <v>25528600000</v>
      </c>
      <c r="G1767" s="28">
        <v>10000000000</v>
      </c>
      <c r="H1767" s="58">
        <v>9891631478</v>
      </c>
      <c r="I1767" s="58">
        <f>G1767-H1767</f>
        <v>108368522</v>
      </c>
      <c r="J1767" s="151">
        <f>$B$1767+K1767+1</f>
        <v>40311</v>
      </c>
      <c r="K1767" s="40">
        <v>91</v>
      </c>
      <c r="O1767" s="132">
        <f>H1767/G1767*100</f>
        <v>98.916314780000008</v>
      </c>
      <c r="P1767" s="132">
        <f>(100-O1767)/100*(365/91)*100</f>
        <v>4.3466495087911783</v>
      </c>
      <c r="Q1767" s="132">
        <f>(((1+(100-O1767)/O1767)^(365/K1767))*100)-100</f>
        <v>4.4672804408796338</v>
      </c>
    </row>
    <row r="1768" spans="1:17">
      <c r="B1768" s="39"/>
      <c r="D1768" s="28">
        <v>12000000000</v>
      </c>
      <c r="E1768" s="28">
        <v>42092300000</v>
      </c>
      <c r="F1768" s="58">
        <f>E1768-D1768</f>
        <v>30092300000</v>
      </c>
      <c r="G1768" s="28">
        <v>12000000000</v>
      </c>
      <c r="H1768" s="58">
        <v>11690755806</v>
      </c>
      <c r="I1768" s="58">
        <f>G1768-H1768</f>
        <v>309244194</v>
      </c>
      <c r="J1768" s="151">
        <f>$B$1767+K1768+1</f>
        <v>40402</v>
      </c>
      <c r="K1768" s="40">
        <v>182</v>
      </c>
      <c r="O1768" s="132">
        <f>H1768/G1768*100</f>
        <v>97.422965050000002</v>
      </c>
      <c r="P1768" s="132">
        <f>(100-O1768)/100*(365/182)*100</f>
        <v>5.1682294326923035</v>
      </c>
      <c r="Q1768" s="132">
        <f>(((1+(100-O1768)/O1768)^(365/K1768))*100)-100</f>
        <v>5.3754916912797484</v>
      </c>
    </row>
    <row r="1769" spans="1:17">
      <c r="B1769" s="39"/>
      <c r="D1769" s="28">
        <v>18000000000</v>
      </c>
      <c r="E1769" s="28">
        <v>64836600000</v>
      </c>
      <c r="F1769" s="58">
        <f>E1769-D1769</f>
        <v>46836600000</v>
      </c>
      <c r="G1769" s="28">
        <v>18000000000</v>
      </c>
      <c r="H1769" s="58">
        <v>16873573236</v>
      </c>
      <c r="I1769" s="58">
        <f>G1769-H1769</f>
        <v>1126426764</v>
      </c>
      <c r="J1769" s="151">
        <f>$B$1767+K1769+1</f>
        <v>40584</v>
      </c>
      <c r="K1769" s="40">
        <v>364</v>
      </c>
      <c r="O1769" s="132">
        <f>H1769/G1769*100</f>
        <v>93.74207353333334</v>
      </c>
      <c r="P1769" s="132">
        <f>(100-O1769)/100*(365/364)*100</f>
        <v>6.2751185723443168</v>
      </c>
      <c r="Q1769" s="132">
        <f>(((1+(100-O1769)/O1769)^(365/K1769))*100)-100</f>
        <v>6.6946264338301376</v>
      </c>
    </row>
    <row r="1770" spans="1:17">
      <c r="B1770" s="39"/>
    </row>
    <row r="1771" spans="1:17" s="165" customFormat="1">
      <c r="A1771" s="165">
        <v>767</v>
      </c>
      <c r="B1771" s="166">
        <v>40233</v>
      </c>
      <c r="D1771" s="167">
        <v>10000000000</v>
      </c>
      <c r="E1771" s="167">
        <v>34017500000</v>
      </c>
      <c r="F1771" s="168">
        <f>E1771-D1771</f>
        <v>24017500000</v>
      </c>
      <c r="G1771" s="167">
        <v>10000000000</v>
      </c>
      <c r="H1771" s="168">
        <v>9904713500</v>
      </c>
      <c r="I1771" s="168">
        <f>G1771-H1771</f>
        <v>95286500</v>
      </c>
      <c r="J1771" s="166">
        <f>$B$1771+K1771+1</f>
        <v>40325</v>
      </c>
      <c r="K1771" s="165">
        <v>91</v>
      </c>
      <c r="O1771" s="169">
        <f>H1771/G1771*100</f>
        <v>99.047134999999997</v>
      </c>
      <c r="P1771" s="169">
        <f>(100-O1771)/100*(365/91)*100</f>
        <v>3.8219310439560545</v>
      </c>
      <c r="Q1771" s="169">
        <f>(((1+(100-O1771)/O1771)^(365/K1771))*100)-100</f>
        <v>3.9149473579588516</v>
      </c>
    </row>
    <row r="1772" spans="1:17" s="165" customFormat="1">
      <c r="B1772" s="166"/>
      <c r="D1772" s="167">
        <v>12000000000</v>
      </c>
      <c r="E1772" s="167">
        <v>48406500000</v>
      </c>
      <c r="F1772" s="168">
        <f>E1772-D1772</f>
        <v>36406500000</v>
      </c>
      <c r="G1772" s="167">
        <v>12000000000</v>
      </c>
      <c r="H1772" s="168">
        <v>11722680000</v>
      </c>
      <c r="I1772" s="168">
        <f>G1772-H1772</f>
        <v>277320000</v>
      </c>
      <c r="J1772" s="166">
        <f>$B$1771+K1772+1</f>
        <v>40416</v>
      </c>
      <c r="K1772" s="165">
        <v>182</v>
      </c>
      <c r="O1772" s="169">
        <f>H1772/G1772*100</f>
        <v>97.689000000000007</v>
      </c>
      <c r="P1772" s="169">
        <f>(100-O1772)/100*(365/182)*100</f>
        <v>4.6346978021977883</v>
      </c>
      <c r="Q1772" s="169">
        <f>(((1+(100-O1772)/O1772)^(365/K1772))*100)-100</f>
        <v>4.8007679808110595</v>
      </c>
    </row>
    <row r="1773" spans="1:17" s="165" customFormat="1">
      <c r="B1773" s="166"/>
      <c r="D1773" s="167">
        <v>18000000000</v>
      </c>
      <c r="E1773" s="167">
        <v>52111600000</v>
      </c>
      <c r="F1773" s="168">
        <f>E1773-D1773</f>
        <v>34111600000</v>
      </c>
      <c r="G1773" s="167">
        <v>18000000000</v>
      </c>
      <c r="H1773" s="168">
        <v>16975875984</v>
      </c>
      <c r="I1773" s="168">
        <f>G1773-H1773</f>
        <v>1024124016</v>
      </c>
      <c r="J1773" s="166">
        <f>$B$1771+K1773+1</f>
        <v>40598</v>
      </c>
      <c r="K1773" s="165">
        <v>364</v>
      </c>
      <c r="O1773" s="169">
        <f>H1773/G1773*100</f>
        <v>94.310422133333333</v>
      </c>
      <c r="P1773" s="169">
        <f>(100-O1773)/100*(365/364)*100</f>
        <v>5.705208575091576</v>
      </c>
      <c r="Q1773" s="169">
        <f>(((1+(100-O1773)/O1773)^(365/K1773))*100)-100</f>
        <v>6.0498850731398761</v>
      </c>
    </row>
    <row r="1774" spans="1:17" s="165" customFormat="1">
      <c r="B1774" s="166"/>
      <c r="D1774" s="167"/>
      <c r="E1774" s="167"/>
      <c r="F1774" s="168"/>
      <c r="G1774" s="168"/>
      <c r="H1774" s="168"/>
      <c r="I1774" s="168"/>
    </row>
    <row r="1775" spans="1:17">
      <c r="I1775" s="56" t="s">
        <v>47</v>
      </c>
      <c r="O1775" s="33">
        <f>AVERAGE(O1765,O1767,O1771)</f>
        <v>98.936816593333333</v>
      </c>
      <c r="P1775" s="33">
        <f>AVERAGE(P1765,P1767,P1771)</f>
        <v>4.2644169608058622</v>
      </c>
      <c r="Q1775" s="33">
        <f>AVERAGE(Q1765,Q1767,Q1771)</f>
        <v>4.3812157386517994</v>
      </c>
    </row>
    <row r="1776" spans="1:17">
      <c r="I1776" s="56" t="s">
        <v>48</v>
      </c>
      <c r="J1776" s="40"/>
      <c r="K1776" s="40"/>
      <c r="L1776" s="40"/>
      <c r="M1776" s="40"/>
      <c r="N1776" s="40"/>
      <c r="O1776" s="33">
        <f t="shared" ref="O1776:Q1777" si="160">AVERAGE(O1768,O1772)</f>
        <v>97.555982525000005</v>
      </c>
      <c r="P1776" s="33">
        <f t="shared" si="160"/>
        <v>4.9014636174450459</v>
      </c>
      <c r="Q1776" s="33">
        <f t="shared" si="160"/>
        <v>5.0881298360454039</v>
      </c>
    </row>
    <row r="1777" spans="1:17">
      <c r="I1777" s="56" t="s">
        <v>50</v>
      </c>
      <c r="J1777" s="40"/>
      <c r="K1777" s="40"/>
      <c r="L1777" s="40"/>
      <c r="M1777" s="40"/>
      <c r="N1777" s="40"/>
      <c r="O1777" s="33">
        <f t="shared" si="160"/>
        <v>94.026247833333343</v>
      </c>
      <c r="P1777" s="33">
        <f t="shared" si="160"/>
        <v>5.9901635737179468</v>
      </c>
      <c r="Q1777" s="33">
        <f t="shared" si="160"/>
        <v>6.3722557534850068</v>
      </c>
    </row>
    <row r="1779" spans="1:17" s="165" customFormat="1">
      <c r="A1779" s="165">
        <v>768</v>
      </c>
      <c r="B1779" s="166">
        <v>40247</v>
      </c>
      <c r="D1779" s="167">
        <v>15000000000</v>
      </c>
      <c r="E1779" s="167">
        <v>34246300000</v>
      </c>
      <c r="F1779" s="168">
        <f>E1779-D1779</f>
        <v>19246300000</v>
      </c>
      <c r="G1779" s="167">
        <v>15000000000</v>
      </c>
      <c r="H1779" s="168">
        <v>14869509702</v>
      </c>
      <c r="I1779" s="168">
        <f>G1779-H1779</f>
        <v>130490298</v>
      </c>
      <c r="J1779" s="166">
        <f>$B$1779+K1779+1</f>
        <v>40339</v>
      </c>
      <c r="K1779" s="165">
        <v>91</v>
      </c>
      <c r="O1779" s="169">
        <f>H1779/G1779*100</f>
        <v>99.13006467999999</v>
      </c>
      <c r="P1779" s="169">
        <f>(100-O1779)/100*(365/91)*100</f>
        <v>3.4893010087912497</v>
      </c>
      <c r="Q1779" s="169">
        <f>(((1+(100-O1779)/O1779)^(365/K1779))*100)-100</f>
        <v>3.5667006010789777</v>
      </c>
    </row>
    <row r="1780" spans="1:17" s="165" customFormat="1">
      <c r="B1780" s="166"/>
      <c r="D1780" s="167">
        <v>20000000000</v>
      </c>
      <c r="E1780" s="167">
        <v>51035100000</v>
      </c>
      <c r="F1780" s="168">
        <f>E1780-D1780</f>
        <v>31035100000</v>
      </c>
      <c r="G1780" s="167">
        <v>20000000000</v>
      </c>
      <c r="H1780" s="168">
        <v>19573079505</v>
      </c>
      <c r="I1780" s="168">
        <f>G1780-H1780</f>
        <v>426920495</v>
      </c>
      <c r="J1780" s="166">
        <f>$B$1779+K1780+1</f>
        <v>40430</v>
      </c>
      <c r="K1780" s="165">
        <v>182</v>
      </c>
      <c r="O1780" s="169">
        <f>H1780/G1780*100</f>
        <v>97.865397524999992</v>
      </c>
      <c r="P1780" s="169">
        <f>(100-O1780)/100*(365/182)*100</f>
        <v>4.28093353502749</v>
      </c>
      <c r="Q1780" s="169">
        <f>(((1+(100-O1780)/O1780)^(365/K1780))*100)-100</f>
        <v>4.4222769959401802</v>
      </c>
    </row>
    <row r="1781" spans="1:17" s="165" customFormat="1">
      <c r="B1781" s="166"/>
      <c r="D1781" s="167">
        <v>35000000000</v>
      </c>
      <c r="E1781" s="167">
        <v>73419800000</v>
      </c>
      <c r="F1781" s="168">
        <f>E1781-D1781</f>
        <v>38419800000</v>
      </c>
      <c r="G1781" s="167">
        <v>35000000000</v>
      </c>
      <c r="H1781" s="168">
        <v>33173942173</v>
      </c>
      <c r="I1781" s="168">
        <f>G1781-H1781</f>
        <v>1826057827</v>
      </c>
      <c r="J1781" s="166">
        <f>$B$1779+K1781+1</f>
        <v>40612</v>
      </c>
      <c r="K1781" s="165">
        <v>364</v>
      </c>
      <c r="O1781" s="169">
        <f>H1781/G1781*100</f>
        <v>94.78269192285714</v>
      </c>
      <c r="P1781" s="169">
        <f>(100-O1781)/100*(365/364)*100</f>
        <v>5.2316413410910547</v>
      </c>
      <c r="Q1781" s="169">
        <f>(((1+(100-O1781)/O1781)^(365/K1781))*100)-100</f>
        <v>5.5200266631572674</v>
      </c>
    </row>
    <row r="1782" spans="1:17">
      <c r="B1782" s="39"/>
    </row>
    <row r="1783" spans="1:17" s="165" customFormat="1">
      <c r="A1783" s="165">
        <v>770</v>
      </c>
      <c r="B1783" s="166">
        <v>40261</v>
      </c>
      <c r="D1783" s="167">
        <v>15000000000</v>
      </c>
      <c r="E1783" s="167">
        <v>24944100000</v>
      </c>
      <c r="F1783" s="168">
        <f>E1783-D1783</f>
        <v>9944100000</v>
      </c>
      <c r="G1783" s="167">
        <v>15000000000</v>
      </c>
      <c r="H1783" s="168">
        <v>14854027525</v>
      </c>
      <c r="I1783" s="168">
        <f>G1783-H1783</f>
        <v>145972475</v>
      </c>
      <c r="J1783" s="166">
        <f>$B$1783+K1783+1</f>
        <v>40353</v>
      </c>
      <c r="K1783" s="165">
        <v>91</v>
      </c>
      <c r="O1783" s="169">
        <f>H1783/G1783*100</f>
        <v>99.026850166666662</v>
      </c>
      <c r="P1783" s="169">
        <f>(100-O1783)/100*(365/91)*100</f>
        <v>3.9032932875458046</v>
      </c>
      <c r="Q1783" s="169">
        <f>(((1+(100-O1783)/O1783)^(365/K1783))*100)-100</f>
        <v>4.0003520835348212</v>
      </c>
    </row>
    <row r="1784" spans="1:17" s="165" customFormat="1">
      <c r="B1784" s="166"/>
      <c r="D1784" s="167">
        <v>20000000000</v>
      </c>
      <c r="E1784" s="167">
        <v>54623200000</v>
      </c>
      <c r="F1784" s="168">
        <f>E1784-D1784</f>
        <v>34623200000</v>
      </c>
      <c r="G1784" s="167">
        <v>20000000000</v>
      </c>
      <c r="H1784" s="168">
        <v>19555773198</v>
      </c>
      <c r="I1784" s="168">
        <f>G1784-H1784</f>
        <v>444226802</v>
      </c>
      <c r="J1784" s="166">
        <f>$B$1783+K1784+1</f>
        <v>40444</v>
      </c>
      <c r="K1784" s="165">
        <v>182</v>
      </c>
      <c r="O1784" s="169">
        <f>H1784/G1784*100</f>
        <v>97.77886599</v>
      </c>
      <c r="P1784" s="169">
        <f>(100-O1784)/100*(365/182)*100</f>
        <v>4.4544720530219779</v>
      </c>
      <c r="Q1784" s="169">
        <f>(((1+(100-O1784)/O1784)^(365/K1784))*100)-100</f>
        <v>4.6076887359507879</v>
      </c>
    </row>
    <row r="1785" spans="1:17" s="165" customFormat="1">
      <c r="B1785" s="166"/>
      <c r="D1785" s="167">
        <v>35000000000</v>
      </c>
      <c r="E1785" s="167">
        <v>86663100000</v>
      </c>
      <c r="F1785" s="168">
        <f>E1785-D1785</f>
        <v>51663100000</v>
      </c>
      <c r="G1785" s="167">
        <v>35000000000</v>
      </c>
      <c r="H1785" s="168">
        <v>32945693420</v>
      </c>
      <c r="I1785" s="168">
        <f>G1785-H1785</f>
        <v>2054306580</v>
      </c>
      <c r="J1785" s="166">
        <f>$B$1783+K1785+1</f>
        <v>40626</v>
      </c>
      <c r="K1785" s="165">
        <v>364</v>
      </c>
      <c r="O1785" s="169">
        <f>H1785/G1785*100</f>
        <v>94.130552628571422</v>
      </c>
      <c r="P1785" s="169">
        <f>(100-O1785)/100*(365/364)*100</f>
        <v>5.88557222684459</v>
      </c>
      <c r="Q1785" s="169">
        <f>(((1+(100-O1785)/O1785)^(365/K1785))*100)-100</f>
        <v>6.2530879034610365</v>
      </c>
    </row>
    <row r="1786" spans="1:17">
      <c r="B1786" s="39"/>
    </row>
    <row r="1787" spans="1:17">
      <c r="B1787" s="39"/>
      <c r="I1787" s="56" t="s">
        <v>47</v>
      </c>
      <c r="O1787" s="33">
        <f t="shared" ref="O1787:Q1789" si="161">AVERAGE(O1779,O1783)</f>
        <v>99.078457423333333</v>
      </c>
      <c r="P1787" s="33">
        <f t="shared" si="161"/>
        <v>3.6962971481685272</v>
      </c>
      <c r="Q1787" s="33">
        <f t="shared" si="161"/>
        <v>3.7835263423068994</v>
      </c>
    </row>
    <row r="1788" spans="1:17">
      <c r="B1788" s="39"/>
      <c r="I1788" s="56" t="s">
        <v>48</v>
      </c>
      <c r="J1788" s="40"/>
      <c r="K1788" s="40"/>
      <c r="L1788" s="40"/>
      <c r="M1788" s="40"/>
      <c r="N1788" s="40"/>
      <c r="O1788" s="33">
        <f t="shared" si="161"/>
        <v>97.822131757499989</v>
      </c>
      <c r="P1788" s="33">
        <f t="shared" si="161"/>
        <v>4.3677027940247335</v>
      </c>
      <c r="Q1788" s="33">
        <f t="shared" si="161"/>
        <v>4.514982865945484</v>
      </c>
    </row>
    <row r="1789" spans="1:17">
      <c r="B1789" s="39"/>
      <c r="I1789" s="56" t="s">
        <v>50</v>
      </c>
      <c r="J1789" s="40"/>
      <c r="K1789" s="40"/>
      <c r="L1789" s="40"/>
      <c r="M1789" s="40"/>
      <c r="N1789" s="40"/>
      <c r="O1789" s="33">
        <f t="shared" si="161"/>
        <v>94.456622275714281</v>
      </c>
      <c r="P1789" s="33">
        <f t="shared" si="161"/>
        <v>5.5586067839678224</v>
      </c>
      <c r="Q1789" s="33">
        <f t="shared" si="161"/>
        <v>5.886557283309152</v>
      </c>
    </row>
    <row r="1790" spans="1:17">
      <c r="B1790" s="39"/>
    </row>
    <row r="1791" spans="1:17" s="40" customFormat="1">
      <c r="A1791" s="40">
        <v>771</v>
      </c>
      <c r="B1791" s="151">
        <v>40275</v>
      </c>
      <c r="D1791" s="55">
        <v>15000000000</v>
      </c>
      <c r="E1791" s="55">
        <v>36409000000</v>
      </c>
      <c r="F1791" s="44">
        <f>E1791-D1791</f>
        <v>21409000000</v>
      </c>
      <c r="G1791" s="55">
        <v>15000000000</v>
      </c>
      <c r="H1791" s="44">
        <v>14850629785</v>
      </c>
      <c r="I1791" s="44">
        <f>G1791-H1791</f>
        <v>149370215</v>
      </c>
      <c r="J1791" s="151">
        <f>$B$1791+K1791+1</f>
        <v>40367</v>
      </c>
      <c r="K1791" s="40">
        <v>91</v>
      </c>
      <c r="O1791" s="132">
        <f>H1791/G1791*100</f>
        <v>99.004198566666673</v>
      </c>
      <c r="P1791" s="132">
        <f>(100-O1791)/100*(365/91)*100</f>
        <v>3.9941486062270792</v>
      </c>
      <c r="Q1791" s="132">
        <f>(((1+(100-O1791)/O1791)^(365/K1791))*100)-100</f>
        <v>4.0958252094973773</v>
      </c>
    </row>
    <row r="1792" spans="1:17" s="40" customFormat="1">
      <c r="B1792" s="151"/>
      <c r="D1792" s="55">
        <v>25000000000</v>
      </c>
      <c r="E1792" s="55">
        <v>50467700000</v>
      </c>
      <c r="F1792" s="44">
        <f>E1792-D1792</f>
        <v>25467700000</v>
      </c>
      <c r="G1792" s="55">
        <v>25000000000</v>
      </c>
      <c r="H1792" s="44">
        <v>24363555298</v>
      </c>
      <c r="I1792" s="44">
        <f>G1792-H1792</f>
        <v>636444702</v>
      </c>
      <c r="J1792" s="151">
        <f>$B$1791+K1792+1</f>
        <v>40458</v>
      </c>
      <c r="K1792" s="40">
        <v>182</v>
      </c>
      <c r="O1792" s="132">
        <f>H1792/G1792*100</f>
        <v>97.454221192000006</v>
      </c>
      <c r="P1792" s="132">
        <f>(100-O1792)/100*(365/182)*100</f>
        <v>5.1055454116483396</v>
      </c>
      <c r="Q1792" s="132">
        <f>(((1+(100-O1792)/O1792)^(365/K1792))*100)-100</f>
        <v>5.3077235188820708</v>
      </c>
    </row>
    <row r="1793" spans="1:17" s="40" customFormat="1">
      <c r="B1793" s="151"/>
      <c r="D1793" s="55">
        <v>40000000000</v>
      </c>
      <c r="E1793" s="55">
        <v>68404600000</v>
      </c>
      <c r="F1793" s="44">
        <f>E1793-D1793</f>
        <v>28404600000</v>
      </c>
      <c r="G1793" s="55">
        <v>40000000000</v>
      </c>
      <c r="H1793" s="44">
        <v>37167894794</v>
      </c>
      <c r="I1793" s="44">
        <f>G1793-H1793</f>
        <v>2832105206</v>
      </c>
      <c r="J1793" s="151">
        <f>$B$1791+K1793+1</f>
        <v>40640</v>
      </c>
      <c r="K1793" s="40">
        <v>364</v>
      </c>
      <c r="O1793" s="132">
        <f>H1793/G1793*100</f>
        <v>92.919736985</v>
      </c>
      <c r="P1793" s="132">
        <f>(100-O1793)/100*(365/364)*100</f>
        <v>7.0997142870192302</v>
      </c>
      <c r="Q1793" s="132">
        <f>(((1+(100-O1793)/O1793)^(365/K1793))*100)-100</f>
        <v>7.64147584376731</v>
      </c>
    </row>
    <row r="1794" spans="1:17">
      <c r="B1794" s="39"/>
    </row>
    <row r="1795" spans="1:17" s="40" customFormat="1">
      <c r="A1795" s="40">
        <v>772</v>
      </c>
      <c r="B1795" s="151">
        <v>40289</v>
      </c>
      <c r="D1795" s="55">
        <v>15000000000</v>
      </c>
      <c r="E1795" s="55">
        <v>46392800000</v>
      </c>
      <c r="F1795" s="44">
        <f>E1795-D1795</f>
        <v>31392800000</v>
      </c>
      <c r="G1795" s="55">
        <v>15000000000</v>
      </c>
      <c r="H1795" s="44">
        <v>14847098302</v>
      </c>
      <c r="I1795" s="44">
        <f>G1795-H1795</f>
        <v>152901698</v>
      </c>
      <c r="J1795" s="151">
        <f>$B$1795+K1795+1</f>
        <v>40381</v>
      </c>
      <c r="K1795" s="40">
        <v>91</v>
      </c>
      <c r="O1795" s="132">
        <f>H1795/G1795*100</f>
        <v>98.980655346666666</v>
      </c>
      <c r="P1795" s="132">
        <f>(100-O1795)/100*(365/91)*100</f>
        <v>4.0885802029304061</v>
      </c>
      <c r="Q1795" s="132">
        <f>(((1+(100-O1795)/O1795)^(365/K1795))*100)-100</f>
        <v>4.1951724560208561</v>
      </c>
    </row>
    <row r="1796" spans="1:17" s="40" customFormat="1">
      <c r="B1796" s="151"/>
      <c r="D1796" s="55">
        <v>25000000000</v>
      </c>
      <c r="E1796" s="55">
        <v>47859800000</v>
      </c>
      <c r="F1796" s="44">
        <f>E1796-D1796</f>
        <v>22859800000</v>
      </c>
      <c r="G1796" s="55">
        <v>25000000000</v>
      </c>
      <c r="H1796" s="44">
        <v>24316454958</v>
      </c>
      <c r="I1796" s="44">
        <f>G1796-H1796</f>
        <v>683545042</v>
      </c>
      <c r="J1796" s="151">
        <f>$B$1795+K1796+1</f>
        <v>40472</v>
      </c>
      <c r="K1796" s="40">
        <v>182</v>
      </c>
      <c r="O1796" s="132">
        <f>H1796/G1796*100</f>
        <v>97.265819832000005</v>
      </c>
      <c r="P1796" s="132">
        <f>(100-O1796)/100*(365/182)*100</f>
        <v>5.4833833039560336</v>
      </c>
      <c r="Q1796" s="132">
        <f>(((1+(100-O1796)/O1796)^(365/K1796))*100)-100</f>
        <v>5.717199279287442</v>
      </c>
    </row>
    <row r="1797" spans="1:17" s="40" customFormat="1">
      <c r="B1797" s="151"/>
      <c r="D1797" s="55">
        <v>45000000000</v>
      </c>
      <c r="E1797" s="55">
        <v>145922000000</v>
      </c>
      <c r="F1797" s="44">
        <f>E1797-D1797</f>
        <v>100922000000</v>
      </c>
      <c r="G1797" s="55">
        <v>45000000000</v>
      </c>
      <c r="H1797" s="44">
        <v>41708450289</v>
      </c>
      <c r="I1797" s="44">
        <f>G1797-H1797</f>
        <v>3291549711</v>
      </c>
      <c r="J1797" s="151">
        <f>$B$1795+K1797+1</f>
        <v>40654</v>
      </c>
      <c r="K1797" s="40">
        <v>364</v>
      </c>
      <c r="O1797" s="132">
        <f>H1797/G1797*100</f>
        <v>92.685445086666661</v>
      </c>
      <c r="P1797" s="132">
        <f>(100-O1797)/100*(365/364)*100</f>
        <v>7.3346498444139252</v>
      </c>
      <c r="Q1797" s="132">
        <f>(((1+(100-O1797)/O1797)^(365/K1797))*100)-100</f>
        <v>7.914322328331906</v>
      </c>
    </row>
    <row r="1798" spans="1:17">
      <c r="B1798" s="39"/>
    </row>
    <row r="1799" spans="1:17">
      <c r="B1799" s="39"/>
      <c r="I1799" s="56" t="s">
        <v>47</v>
      </c>
      <c r="O1799" s="33">
        <f t="shared" ref="O1799:Q1800" si="162">AVERAGE(O1791,O1795)</f>
        <v>98.992426956666662</v>
      </c>
      <c r="P1799" s="33">
        <f t="shared" si="162"/>
        <v>4.0413644045787427</v>
      </c>
      <c r="Q1799" s="33">
        <f t="shared" si="162"/>
        <v>4.1454988327591167</v>
      </c>
    </row>
    <row r="1800" spans="1:17">
      <c r="B1800" s="39"/>
      <c r="I1800" s="56" t="s">
        <v>48</v>
      </c>
      <c r="J1800" s="40"/>
      <c r="K1800" s="40"/>
      <c r="L1800" s="40"/>
      <c r="M1800" s="40"/>
      <c r="N1800" s="40"/>
      <c r="O1800" s="33">
        <f t="shared" si="162"/>
        <v>97.360020512000006</v>
      </c>
      <c r="P1800" s="33">
        <f t="shared" si="162"/>
        <v>5.2944643578021866</v>
      </c>
      <c r="Q1800" s="33">
        <f t="shared" si="162"/>
        <v>5.5124613990847564</v>
      </c>
    </row>
    <row r="1801" spans="1:17">
      <c r="B1801" s="39"/>
      <c r="I1801" s="56" t="s">
        <v>50</v>
      </c>
      <c r="J1801" s="40"/>
      <c r="K1801" s="40"/>
      <c r="L1801" s="40"/>
      <c r="M1801" s="40"/>
      <c r="N1801" s="40"/>
      <c r="O1801" s="33">
        <f>AVERAGE(O1793,O1797)</f>
        <v>92.802591035833331</v>
      </c>
      <c r="P1801" s="33">
        <f>AVERAGE(P1793,P1797)</f>
        <v>7.2171820657165782</v>
      </c>
      <c r="Q1801" s="33">
        <f>AVERAGE(Q1793,Q1797)</f>
        <v>7.777899086049608</v>
      </c>
    </row>
    <row r="1802" spans="1:17">
      <c r="B1802" s="39"/>
      <c r="I1802" s="56"/>
      <c r="J1802" s="40"/>
      <c r="K1802" s="40"/>
      <c r="L1802" s="40"/>
      <c r="M1802" s="40"/>
      <c r="N1802" s="40"/>
      <c r="O1802" s="33"/>
      <c r="P1802" s="33"/>
      <c r="Q1802" s="33"/>
    </row>
    <row r="1803" spans="1:17">
      <c r="A1803">
        <v>773</v>
      </c>
      <c r="B1803" s="39">
        <v>40302</v>
      </c>
      <c r="D1803" s="172">
        <v>8842200000</v>
      </c>
      <c r="E1803" s="172">
        <v>8842200000</v>
      </c>
      <c r="F1803" s="58">
        <f>E1803-D1803</f>
        <v>0</v>
      </c>
      <c r="G1803" s="172">
        <v>8842200000</v>
      </c>
      <c r="H1803" s="172">
        <v>8708594358</v>
      </c>
      <c r="I1803" s="58">
        <f>G1803-H1803</f>
        <v>133605642</v>
      </c>
      <c r="J1803" s="151">
        <f>B1803+K1803</f>
        <v>40393</v>
      </c>
      <c r="K1803" s="40">
        <v>91</v>
      </c>
      <c r="O1803" s="132">
        <f>H1803/G1803*100</f>
        <v>98.489000000000004</v>
      </c>
      <c r="P1803" s="132">
        <f>(100-O1803)/100*(365/91)*100</f>
        <v>6.0606043956043782</v>
      </c>
      <c r="Q1803" s="132">
        <f>(((1+(100-O1803)/O1803)^(365/K1803))*100)-100</f>
        <v>6.2971818683320748</v>
      </c>
    </row>
    <row r="1804" spans="1:17">
      <c r="B1804" s="39"/>
    </row>
    <row r="1805" spans="1:17" s="40" customFormat="1">
      <c r="A1805" s="40">
        <v>774</v>
      </c>
      <c r="B1805" s="151">
        <v>40303</v>
      </c>
      <c r="D1805" s="55">
        <v>15000000000</v>
      </c>
      <c r="E1805" s="55">
        <v>34894800000</v>
      </c>
      <c r="F1805" s="44">
        <f>E1805-D1805</f>
        <v>19894800000</v>
      </c>
      <c r="G1805" s="55">
        <v>15000000000</v>
      </c>
      <c r="H1805" s="44">
        <v>14846101200</v>
      </c>
      <c r="I1805" s="44">
        <f>G1805-H1805</f>
        <v>153898800</v>
      </c>
      <c r="J1805" s="151">
        <f>$B$1805+K1805+1</f>
        <v>40395</v>
      </c>
      <c r="K1805" s="40">
        <v>91</v>
      </c>
      <c r="O1805" s="132">
        <f>H1805/G1805*100</f>
        <v>98.974007999999998</v>
      </c>
      <c r="P1805" s="132">
        <f>(100-O1805)/100*(365/91)*100</f>
        <v>4.1152426373626465</v>
      </c>
      <c r="Q1805" s="132">
        <f>(((1+(100-O1805)/O1805)^(365/K1805))*100)-100</f>
        <v>4.2232442490486903</v>
      </c>
    </row>
    <row r="1806" spans="1:17" s="40" customFormat="1">
      <c r="B1806" s="151"/>
      <c r="D1806" s="55">
        <v>25000000000</v>
      </c>
      <c r="E1806" s="55">
        <v>55806300000</v>
      </c>
      <c r="F1806" s="44">
        <f>E1806-D1806</f>
        <v>30806300000</v>
      </c>
      <c r="G1806" s="55">
        <v>25000000000</v>
      </c>
      <c r="H1806" s="44">
        <v>24315065111</v>
      </c>
      <c r="I1806" s="44">
        <f>G1806-H1806</f>
        <v>684934889</v>
      </c>
      <c r="J1806" s="151">
        <f>$B$1805+K1806+1</f>
        <v>40486</v>
      </c>
      <c r="K1806" s="40">
        <v>182</v>
      </c>
      <c r="O1806" s="132">
        <f>H1806/G1806*100</f>
        <v>97.260260443999996</v>
      </c>
      <c r="P1806" s="132">
        <f>(100-O1806)/100*(365/182)*100</f>
        <v>5.4945326260439629</v>
      </c>
      <c r="Q1806" s="132">
        <f>(((1+(100-O1806)/O1806)^(365/K1806))*100)-100</f>
        <v>5.7293184014365579</v>
      </c>
    </row>
    <row r="1807" spans="1:17" s="40" customFormat="1">
      <c r="B1807" s="151"/>
      <c r="D1807" s="55">
        <v>45000000000</v>
      </c>
      <c r="E1807" s="55">
        <v>117912300000</v>
      </c>
      <c r="F1807" s="44">
        <f>E1807-D1807</f>
        <v>72912300000</v>
      </c>
      <c r="G1807" s="55">
        <v>45000000000</v>
      </c>
      <c r="H1807" s="44">
        <v>41857247318</v>
      </c>
      <c r="I1807" s="44">
        <f>G1807-H1807</f>
        <v>3142752682</v>
      </c>
      <c r="J1807" s="151">
        <f>$B$1805+K1807+1</f>
        <v>40668</v>
      </c>
      <c r="K1807" s="40">
        <v>364</v>
      </c>
      <c r="O1807" s="132">
        <f>H1807/G1807*100</f>
        <v>93.016105151111105</v>
      </c>
      <c r="P1807" s="132">
        <f>(100-O1807)/100*(365/364)*100</f>
        <v>7.0030813731990289</v>
      </c>
      <c r="Q1807" s="132">
        <f>(((1+(100-O1807)/O1807)^(365/K1807))*100)-100</f>
        <v>7.5296490301878407</v>
      </c>
    </row>
    <row r="1808" spans="1:17">
      <c r="B1808" s="39"/>
    </row>
    <row r="1809" spans="1:17" s="40" customFormat="1">
      <c r="A1809" s="40">
        <v>775</v>
      </c>
      <c r="B1809" s="151">
        <v>40317</v>
      </c>
      <c r="D1809" s="55">
        <v>15000000000</v>
      </c>
      <c r="E1809" s="55">
        <v>27045500000</v>
      </c>
      <c r="F1809" s="44">
        <f>E1809-D1809</f>
        <v>12045500000</v>
      </c>
      <c r="G1809" s="55">
        <v>15000000000</v>
      </c>
      <c r="H1809" s="44">
        <v>14847284855</v>
      </c>
      <c r="I1809" s="44">
        <f>G1809-H1809</f>
        <v>152715145</v>
      </c>
      <c r="J1809" s="151">
        <f>$B$1809+K1809+1</f>
        <v>40409</v>
      </c>
      <c r="K1809" s="40">
        <v>91</v>
      </c>
      <c r="O1809" s="132">
        <f>H1809/G1809*100</f>
        <v>98.981899033333335</v>
      </c>
      <c r="P1809" s="132">
        <f>(100-O1809)/100*(365/91)*100</f>
        <v>4.0835917893772837</v>
      </c>
      <c r="Q1809" s="132">
        <f>(((1+(100-O1809)/O1809)^(365/K1809))*100)-100</f>
        <v>4.1899214072578843</v>
      </c>
    </row>
    <row r="1810" spans="1:17" s="40" customFormat="1">
      <c r="B1810" s="151"/>
      <c r="D1810" s="55">
        <v>25000000000</v>
      </c>
      <c r="E1810" s="55">
        <v>58372200000</v>
      </c>
      <c r="F1810" s="44">
        <f>E1810-D1810</f>
        <v>33372200000</v>
      </c>
      <c r="G1810" s="55">
        <v>25000000000</v>
      </c>
      <c r="H1810" s="44">
        <v>24315616840</v>
      </c>
      <c r="I1810" s="44">
        <f>G1810-H1810</f>
        <v>684383160</v>
      </c>
      <c r="J1810" s="151">
        <f>$B$1809+K1810+1</f>
        <v>40500</v>
      </c>
      <c r="K1810" s="40">
        <v>182</v>
      </c>
      <c r="O1810" s="132">
        <f>H1810/G1810*100</f>
        <v>97.262467360000002</v>
      </c>
      <c r="P1810" s="132">
        <f>(100-O1810)/100*(365/182)*100</f>
        <v>5.4901066681318635</v>
      </c>
      <c r="Q1810" s="132">
        <f>(((1+(100-O1810)/O1810)^(365/K1810))*100)-100</f>
        <v>5.7245072117983966</v>
      </c>
    </row>
    <row r="1811" spans="1:17" s="40" customFormat="1">
      <c r="B1811" s="151"/>
      <c r="D1811" s="55">
        <v>45000000000</v>
      </c>
      <c r="E1811" s="55">
        <v>130884200000</v>
      </c>
      <c r="F1811" s="44">
        <f>E1811-D1811</f>
        <v>85884200000</v>
      </c>
      <c r="G1811" s="55">
        <v>45000000000</v>
      </c>
      <c r="H1811" s="44">
        <v>41648944431</v>
      </c>
      <c r="I1811" s="44">
        <f>G1811-H1811</f>
        <v>3351055569</v>
      </c>
      <c r="J1811" s="151">
        <f>$B$1809+K1811+1</f>
        <v>40682</v>
      </c>
      <c r="K1811" s="40">
        <v>364</v>
      </c>
      <c r="O1811" s="132">
        <f>H1811/G1811*100</f>
        <v>92.553209846666661</v>
      </c>
      <c r="P1811" s="132">
        <f>(100-O1811)/100*(365/364)*100</f>
        <v>7.4672483680402992</v>
      </c>
      <c r="Q1811" s="132">
        <f>(((1+(100-O1811)/O1811)^(365/K1811))*100)-100</f>
        <v>8.0689286127834805</v>
      </c>
    </row>
    <row r="1812" spans="1:17">
      <c r="B1812" s="39"/>
      <c r="F1812" s="44"/>
    </row>
    <row r="1813" spans="1:17">
      <c r="B1813" s="39"/>
      <c r="F1813" s="44"/>
      <c r="I1813" s="56" t="s">
        <v>47</v>
      </c>
      <c r="O1813" s="33">
        <f t="shared" ref="O1813:Q1815" si="163">AVERAGE(O1805,O1809)</f>
        <v>98.977953516666673</v>
      </c>
      <c r="P1813" s="33">
        <f>AVERAGE(P1805,P1809)</f>
        <v>4.0994172133699651</v>
      </c>
      <c r="Q1813" s="33">
        <f t="shared" si="163"/>
        <v>4.2065828281532873</v>
      </c>
    </row>
    <row r="1814" spans="1:17">
      <c r="B1814" s="39"/>
      <c r="F1814" s="44"/>
      <c r="I1814" s="56" t="s">
        <v>48</v>
      </c>
      <c r="J1814" s="40"/>
      <c r="K1814" s="40"/>
      <c r="L1814" s="40"/>
      <c r="M1814" s="40"/>
      <c r="N1814" s="40"/>
      <c r="O1814" s="33">
        <f t="shared" si="163"/>
        <v>97.261363901999999</v>
      </c>
      <c r="P1814" s="33">
        <f t="shared" si="163"/>
        <v>5.4923196470879132</v>
      </c>
      <c r="Q1814" s="33">
        <f t="shared" si="163"/>
        <v>5.7269128066174773</v>
      </c>
    </row>
    <row r="1815" spans="1:17">
      <c r="B1815" s="39"/>
      <c r="F1815" s="44"/>
      <c r="I1815" s="56" t="s">
        <v>50</v>
      </c>
      <c r="J1815" s="40"/>
      <c r="K1815" s="40"/>
      <c r="L1815" s="40"/>
      <c r="M1815" s="40"/>
      <c r="N1815" s="40"/>
      <c r="O1815" s="33">
        <f t="shared" si="163"/>
        <v>92.78465749888889</v>
      </c>
      <c r="P1815" s="33">
        <f t="shared" si="163"/>
        <v>7.2351648706196645</v>
      </c>
      <c r="Q1815" s="33">
        <f t="shared" si="163"/>
        <v>7.7992888214856606</v>
      </c>
    </row>
    <row r="1816" spans="1:17">
      <c r="B1816" s="39"/>
      <c r="F1816" s="44"/>
    </row>
    <row r="1817" spans="1:17" s="40" customFormat="1">
      <c r="A1817" s="40">
        <v>776</v>
      </c>
      <c r="B1817" s="151">
        <v>40331</v>
      </c>
      <c r="D1817" s="55">
        <v>25000000000</v>
      </c>
      <c r="E1817" s="44">
        <v>53694500000</v>
      </c>
      <c r="F1817" s="44">
        <f>E1817-D1817</f>
        <v>28694500000</v>
      </c>
      <c r="G1817" s="55">
        <v>25000000000</v>
      </c>
      <c r="H1817" s="55">
        <v>24737785975</v>
      </c>
      <c r="I1817" s="44">
        <f>G1817-H1817</f>
        <v>262214025</v>
      </c>
      <c r="J1817" s="151">
        <f>$B$1817+K1817+1</f>
        <v>40423</v>
      </c>
      <c r="K1817" s="40">
        <v>91</v>
      </c>
      <c r="O1817" s="132">
        <f>H1817/G1817*100</f>
        <v>98.951143900000005</v>
      </c>
      <c r="P1817" s="132">
        <f>(100-O1817)/100*(365/91)*100</f>
        <v>4.20695029120877</v>
      </c>
      <c r="Q1817" s="132">
        <f>(((1+(100-O1817)/O1817)^(365/K1817))*100)-100</f>
        <v>4.3198716782576696</v>
      </c>
    </row>
    <row r="1818" spans="1:17" s="40" customFormat="1">
      <c r="B1818" s="151"/>
      <c r="D1818" s="55">
        <v>30000000000</v>
      </c>
      <c r="E1818" s="44">
        <v>67685200000</v>
      </c>
      <c r="F1818" s="44">
        <f>E1818-D1818</f>
        <v>37685200000</v>
      </c>
      <c r="G1818" s="55">
        <v>30000000000</v>
      </c>
      <c r="H1818" s="55">
        <v>29170997628</v>
      </c>
      <c r="I1818" s="44">
        <f>G1818-H1818</f>
        <v>829002372</v>
      </c>
      <c r="J1818" s="151">
        <f>$B$1817+K1818+1</f>
        <v>40514</v>
      </c>
      <c r="K1818" s="40">
        <v>182</v>
      </c>
      <c r="O1818" s="132">
        <f>H1818/G1818*100</f>
        <v>97.236658760000012</v>
      </c>
      <c r="P1818" s="132">
        <f>(100-O1818)/100*(365/182)*100</f>
        <v>5.5418656736263507</v>
      </c>
      <c r="Q1818" s="132">
        <f>(((1+(100-O1818)/O1818)^(365/K1818))*100)-100</f>
        <v>5.7807918026755942</v>
      </c>
    </row>
    <row r="1819" spans="1:17" s="40" customFormat="1">
      <c r="B1819" s="151"/>
      <c r="D1819" s="55">
        <v>30000000000</v>
      </c>
      <c r="E1819" s="44">
        <v>186491400000</v>
      </c>
      <c r="F1819" s="44">
        <f>E1819-D1819</f>
        <v>156491400000</v>
      </c>
      <c r="G1819" s="55">
        <v>29997000000</v>
      </c>
      <c r="H1819" s="55">
        <v>27798630397</v>
      </c>
      <c r="I1819" s="44">
        <f>G1819-H1819</f>
        <v>2198369603</v>
      </c>
      <c r="J1819" s="151">
        <f>$B$1817+K1819+1</f>
        <v>40696</v>
      </c>
      <c r="K1819" s="40">
        <v>364</v>
      </c>
      <c r="O1819" s="132">
        <f>H1819/G1819*100</f>
        <v>92.671368460179352</v>
      </c>
      <c r="P1819" s="132">
        <f>(100-O1819)/100*(365/364)*100</f>
        <v>7.3487651429520238</v>
      </c>
      <c r="Q1819" s="132">
        <f>(((1+(100-O1819)/O1819)^(365/K1819))*100)-100</f>
        <v>7.9307593705308221</v>
      </c>
    </row>
    <row r="1820" spans="1:17">
      <c r="B1820" s="39"/>
      <c r="F1820" s="44"/>
    </row>
    <row r="1821" spans="1:17" s="40" customFormat="1">
      <c r="A1821" s="40">
        <v>777</v>
      </c>
      <c r="B1821" s="151">
        <v>40345</v>
      </c>
      <c r="D1821" s="55">
        <v>20000000000</v>
      </c>
      <c r="E1821" s="44">
        <v>42747500000</v>
      </c>
      <c r="F1821" s="44">
        <f>E1821-D1821</f>
        <v>22747500000</v>
      </c>
      <c r="G1821" s="55">
        <v>20000000000</v>
      </c>
      <c r="H1821" s="55">
        <v>19785331125</v>
      </c>
      <c r="I1821" s="44">
        <f>G1821-H1821</f>
        <v>214668875</v>
      </c>
      <c r="J1821" s="151">
        <f>$B$1821+K1821+1</f>
        <v>40437</v>
      </c>
      <c r="K1821" s="40">
        <v>91</v>
      </c>
      <c r="O1821" s="132">
        <f>H1821/G1821*100</f>
        <v>98.926655625000009</v>
      </c>
      <c r="P1821" s="132">
        <f>(100-O1821)/100*(365/91)*100</f>
        <v>4.3051724931318303</v>
      </c>
      <c r="Q1821" s="132">
        <f>(((1+(100-O1821)/O1821)^(365/K1821))*100)-100</f>
        <v>4.4234872977226587</v>
      </c>
    </row>
    <row r="1822" spans="1:17" s="40" customFormat="1">
      <c r="B1822" s="151"/>
      <c r="D1822" s="55">
        <v>30000000000</v>
      </c>
      <c r="E1822" s="44">
        <v>59884300000</v>
      </c>
      <c r="F1822" s="44">
        <f>E1822-D1822</f>
        <v>29884300000</v>
      </c>
      <c r="G1822" s="55">
        <v>30000000000</v>
      </c>
      <c r="H1822" s="55">
        <v>29167411255</v>
      </c>
      <c r="I1822" s="44">
        <f>G1822-H1822</f>
        <v>832588745</v>
      </c>
      <c r="J1822" s="151">
        <f>$B$1821+K1822+1</f>
        <v>40528</v>
      </c>
      <c r="K1822" s="40">
        <v>182</v>
      </c>
      <c r="O1822" s="132">
        <f>H1822/G1822*100</f>
        <v>97.22470418333333</v>
      </c>
      <c r="P1822" s="132">
        <f>(100-O1822)/100*(365/182)*100</f>
        <v>5.5658405114468934</v>
      </c>
      <c r="Q1822" s="132">
        <f>(((1+(100-O1822)/O1822)^(365/K1822))*100)-100</f>
        <v>5.8068781160441887</v>
      </c>
    </row>
    <row r="1823" spans="1:17" s="40" customFormat="1">
      <c r="B1823" s="151"/>
      <c r="D1823" s="55">
        <v>40000000000</v>
      </c>
      <c r="E1823" s="44">
        <v>213459100000</v>
      </c>
      <c r="F1823" s="44">
        <f>E1823-D1823</f>
        <v>173459100000</v>
      </c>
      <c r="G1823" s="55">
        <v>40000000000</v>
      </c>
      <c r="H1823" s="55">
        <v>37167068798</v>
      </c>
      <c r="I1823" s="44">
        <f>G1823-H1823</f>
        <v>2832931202</v>
      </c>
      <c r="J1823" s="151">
        <f>$B$1821+K1823+1</f>
        <v>40710</v>
      </c>
      <c r="K1823" s="40">
        <v>364</v>
      </c>
      <c r="O1823" s="132">
        <f>H1823/G1823*100</f>
        <v>92.917671994999992</v>
      </c>
      <c r="P1823" s="132">
        <f>(100-O1823)/100*(365/364)*100</f>
        <v>7.1017849500686889</v>
      </c>
      <c r="Q1823" s="132">
        <f>(((1+(100-O1823)/O1823)^(365/K1823))*100)-100</f>
        <v>7.6438746257066157</v>
      </c>
    </row>
    <row r="1824" spans="1:17">
      <c r="B1824" s="39"/>
    </row>
    <row r="1825" spans="1:17" s="40" customFormat="1">
      <c r="A1825" s="40">
        <v>778</v>
      </c>
      <c r="B1825" s="151">
        <v>40359</v>
      </c>
      <c r="D1825" s="55">
        <v>20000000000</v>
      </c>
      <c r="E1825" s="44">
        <v>33932100000</v>
      </c>
      <c r="F1825" s="44">
        <f>E1825-D1825</f>
        <v>13932100000</v>
      </c>
      <c r="G1825" s="55">
        <v>20000000000</v>
      </c>
      <c r="H1825" s="55">
        <v>19783851429</v>
      </c>
      <c r="I1825" s="44">
        <f>G1825-H1825</f>
        <v>216148571</v>
      </c>
      <c r="J1825" s="151">
        <f>$B$1825+K1825</f>
        <v>40450</v>
      </c>
      <c r="K1825" s="40">
        <v>91</v>
      </c>
      <c r="O1825" s="132">
        <f>H1825/G1825*100</f>
        <v>98.919257144999989</v>
      </c>
      <c r="P1825" s="132">
        <f>(100-O1825)/100*(365/91)*100</f>
        <v>4.3348477151099347</v>
      </c>
      <c r="Q1825" s="132">
        <f>(((1+(100-O1825)/O1825)^(365/K1825))*100)-100</f>
        <v>4.454817285411238</v>
      </c>
    </row>
    <row r="1826" spans="1:17" s="40" customFormat="1">
      <c r="B1826" s="151"/>
      <c r="D1826" s="55">
        <v>30000000000</v>
      </c>
      <c r="E1826" s="44">
        <v>56490600000</v>
      </c>
      <c r="F1826" s="44">
        <f>E1826-D1826</f>
        <v>26490600000</v>
      </c>
      <c r="G1826" s="55">
        <v>30000000000</v>
      </c>
      <c r="H1826" s="55">
        <v>29199945245</v>
      </c>
      <c r="I1826" s="44">
        <f>G1826-H1826</f>
        <v>800054755</v>
      </c>
      <c r="J1826" s="151">
        <f>$B$1825+K1826</f>
        <v>40541</v>
      </c>
      <c r="K1826" s="40">
        <v>182</v>
      </c>
      <c r="O1826" s="132">
        <f>H1826/G1826*100</f>
        <v>97.333150816666674</v>
      </c>
      <c r="P1826" s="132">
        <f>(100-O1826)/100*(365/182)*100</f>
        <v>5.3483513841574952</v>
      </c>
      <c r="Q1826" s="132">
        <f>(((1+(100-O1826)/O1826)^(365/K1826))*100)-100</f>
        <v>5.5705870342164872</v>
      </c>
    </row>
    <row r="1827" spans="1:17" s="40" customFormat="1">
      <c r="B1827" s="151"/>
      <c r="D1827" s="55">
        <v>40000000000</v>
      </c>
      <c r="E1827" s="44">
        <v>268912700000</v>
      </c>
      <c r="F1827" s="44">
        <f>E1827-D1827</f>
        <v>228912700000</v>
      </c>
      <c r="G1827" s="55">
        <v>40000000000</v>
      </c>
      <c r="H1827" s="55">
        <v>37536840589</v>
      </c>
      <c r="I1827" s="44">
        <f>G1827-H1827</f>
        <v>2463159411</v>
      </c>
      <c r="J1827" s="151">
        <f>$B$1825+K1827</f>
        <v>40723</v>
      </c>
      <c r="K1827" s="40">
        <v>364</v>
      </c>
      <c r="O1827" s="132">
        <f>H1827/G1827*100</f>
        <v>93.842101472499991</v>
      </c>
      <c r="P1827" s="132">
        <f>(100-O1827)/100*(365/364)*100</f>
        <v>6.1748158311469874</v>
      </c>
      <c r="Q1827" s="132">
        <f>(((1+(100-O1827)/O1827)^(365/K1827))*100)-100</f>
        <v>6.5805864916332837</v>
      </c>
    </row>
    <row r="1828" spans="1:17" ht="14.25" customHeight="1">
      <c r="B1828" s="39"/>
    </row>
    <row r="1829" spans="1:17">
      <c r="B1829" s="39"/>
      <c r="I1829" s="56" t="s">
        <v>47</v>
      </c>
      <c r="O1829" s="141">
        <f t="shared" ref="O1829:Q1831" si="164">AVERAGE(O1817,O1821,O1825)</f>
        <v>98.932352223333325</v>
      </c>
      <c r="P1829" s="141">
        <f t="shared" si="164"/>
        <v>4.2823234998168447</v>
      </c>
      <c r="Q1829" s="141">
        <f t="shared" si="164"/>
        <v>4.3993920871305221</v>
      </c>
    </row>
    <row r="1830" spans="1:17">
      <c r="B1830" s="39"/>
      <c r="I1830" s="56" t="s">
        <v>48</v>
      </c>
      <c r="O1830" s="141">
        <f t="shared" si="164"/>
        <v>97.264837920000005</v>
      </c>
      <c r="P1830" s="141">
        <f t="shared" si="164"/>
        <v>5.4853525230769131</v>
      </c>
      <c r="Q1830" s="141">
        <f t="shared" si="164"/>
        <v>5.7194189843120897</v>
      </c>
    </row>
    <row r="1831" spans="1:17">
      <c r="B1831" s="39"/>
      <c r="I1831" s="56" t="s">
        <v>50</v>
      </c>
      <c r="O1831" s="141">
        <f t="shared" si="164"/>
        <v>93.143713975893107</v>
      </c>
      <c r="P1831" s="141">
        <f t="shared" si="164"/>
        <v>6.8751219747225667</v>
      </c>
      <c r="Q1831" s="141">
        <f t="shared" si="164"/>
        <v>7.3850734959569069</v>
      </c>
    </row>
    <row r="1832" spans="1:17">
      <c r="B1832" s="39"/>
    </row>
    <row r="1833" spans="1:17" s="40" customFormat="1">
      <c r="A1833" s="40">
        <v>779</v>
      </c>
      <c r="B1833" s="151">
        <v>40373</v>
      </c>
      <c r="D1833" s="55">
        <v>15000000000</v>
      </c>
      <c r="E1833" s="44">
        <v>22425600000</v>
      </c>
      <c r="F1833" s="44">
        <f>E1833-D1833</f>
        <v>7425600000</v>
      </c>
      <c r="G1833" s="55">
        <v>15000000000</v>
      </c>
      <c r="H1833" s="55">
        <v>14843990520</v>
      </c>
      <c r="I1833" s="44">
        <f>G1833-H1833</f>
        <v>156009480</v>
      </c>
      <c r="J1833" s="151">
        <f>$B$1833+K1833+1</f>
        <v>40465</v>
      </c>
      <c r="K1833" s="40">
        <v>91</v>
      </c>
      <c r="O1833" s="132">
        <f>H1833/G1833*100</f>
        <v>98.959936800000008</v>
      </c>
      <c r="P1833" s="132">
        <f>(100-O1833)/100*(365/91)*100</f>
        <v>4.171682065934033</v>
      </c>
      <c r="Q1833" s="132">
        <f>(((1+(100-O1833)/O1833)^(365/K1833))*100)-100</f>
        <v>4.2826982045518918</v>
      </c>
    </row>
    <row r="1834" spans="1:17" s="40" customFormat="1">
      <c r="B1834" s="151"/>
      <c r="D1834" s="55">
        <v>25000000000</v>
      </c>
      <c r="E1834" s="44">
        <v>73804500000</v>
      </c>
      <c r="F1834" s="44">
        <f>E1834-D1834</f>
        <v>48804500000</v>
      </c>
      <c r="G1834" s="55">
        <v>25000000000</v>
      </c>
      <c r="H1834" s="55">
        <v>24425316028</v>
      </c>
      <c r="I1834" s="44">
        <f>G1834-H1834</f>
        <v>574683972</v>
      </c>
      <c r="J1834" s="151">
        <f>$B$1833+K1834+1</f>
        <v>40556</v>
      </c>
      <c r="K1834" s="40">
        <v>182</v>
      </c>
      <c r="O1834" s="132">
        <f>H1834/G1834*100</f>
        <v>97.70126411199999</v>
      </c>
      <c r="P1834" s="132">
        <f>(100-O1834)/100*(365/182)*100</f>
        <v>4.6101021929670525</v>
      </c>
      <c r="Q1834" s="132">
        <f>(((1+(100-O1834)/O1834)^(365/K1834))*100)-100</f>
        <v>4.7743867861589564</v>
      </c>
    </row>
    <row r="1835" spans="1:17" s="40" customFormat="1">
      <c r="B1835" s="151"/>
      <c r="D1835" s="55">
        <v>40000000000</v>
      </c>
      <c r="E1835" s="44">
        <v>181800800000</v>
      </c>
      <c r="F1835" s="44">
        <f>E1835-D1835</f>
        <v>141800800000</v>
      </c>
      <c r="G1835" s="55">
        <v>40000000000</v>
      </c>
      <c r="H1835" s="55">
        <v>37910066584</v>
      </c>
      <c r="I1835" s="44">
        <f>G1835-H1835</f>
        <v>2089933416</v>
      </c>
      <c r="J1835" s="151">
        <f>$B$1833+K1835+1</f>
        <v>40738</v>
      </c>
      <c r="K1835" s="40">
        <v>364</v>
      </c>
      <c r="O1835" s="132">
        <f>H1835/G1835*100</f>
        <v>94.775166460000008</v>
      </c>
      <c r="P1835" s="132">
        <f>(100-O1835)/100*(365/364)*100</f>
        <v>5.239187478296695</v>
      </c>
      <c r="Q1835" s="132">
        <f>(((1+(100-O1835)/O1835)^(365/K1835))*100)-100</f>
        <v>5.5284283227452278</v>
      </c>
    </row>
    <row r="1836" spans="1:17">
      <c r="B1836" s="39"/>
    </row>
    <row r="1837" spans="1:17" s="40" customFormat="1">
      <c r="A1837" s="40">
        <v>781</v>
      </c>
      <c r="B1837" s="151">
        <v>40387</v>
      </c>
      <c r="D1837" s="55">
        <v>15000000000</v>
      </c>
      <c r="E1837" s="44">
        <v>28510000000</v>
      </c>
      <c r="F1837" s="44">
        <f>E1837-D1837</f>
        <v>13510000000</v>
      </c>
      <c r="G1837" s="55">
        <v>15000000000</v>
      </c>
      <c r="H1837" s="55">
        <v>14844696250</v>
      </c>
      <c r="I1837" s="44">
        <f>G1837-H1837</f>
        <v>155303750</v>
      </c>
      <c r="J1837" s="151">
        <f>$B$1837+K1837+1</f>
        <v>40479</v>
      </c>
      <c r="K1837" s="40">
        <v>91</v>
      </c>
      <c r="O1837" s="132">
        <f>H1837/G1837*100</f>
        <v>98.964641666666665</v>
      </c>
      <c r="P1837" s="132">
        <f>(100-O1837)/100*(365/91)*100</f>
        <v>4.1528108974359021</v>
      </c>
      <c r="Q1837" s="132">
        <f>(((1+(100-O1837)/O1837)^(365/K1837))*100)-100</f>
        <v>4.2628143804870575</v>
      </c>
    </row>
    <row r="1838" spans="1:17" s="40" customFormat="1">
      <c r="B1838" s="151"/>
      <c r="D1838" s="55">
        <v>25000000000</v>
      </c>
      <c r="E1838" s="44">
        <v>40504500000</v>
      </c>
      <c r="F1838" s="44">
        <f>E1838-D1838</f>
        <v>15504500000</v>
      </c>
      <c r="G1838" s="55">
        <v>25000000000</v>
      </c>
      <c r="H1838" s="55">
        <v>24405820011</v>
      </c>
      <c r="I1838" s="44">
        <f>G1838-H1838</f>
        <v>594179989</v>
      </c>
      <c r="J1838" s="151">
        <f>$B$1837+K1838+1</f>
        <v>40570</v>
      </c>
      <c r="K1838" s="40">
        <v>182</v>
      </c>
      <c r="O1838" s="132">
        <f>H1838/G1838*100</f>
        <v>97.623280044000012</v>
      </c>
      <c r="P1838" s="132">
        <f>(100-O1838)/100*(365/182)*100</f>
        <v>4.7664988128571197</v>
      </c>
      <c r="Q1838" s="132">
        <f>(((1+(100-O1838)/O1838)^(365/K1838))*100)-100</f>
        <v>4.942307192413395</v>
      </c>
    </row>
    <row r="1839" spans="1:17" s="40" customFormat="1">
      <c r="B1839" s="151"/>
      <c r="D1839" s="55">
        <v>40000000000</v>
      </c>
      <c r="E1839" s="44">
        <v>81017200000</v>
      </c>
      <c r="F1839" s="44">
        <f>E1839-D1839</f>
        <v>41017200000</v>
      </c>
      <c r="G1839" s="55">
        <v>40000000000</v>
      </c>
      <c r="H1839" s="55">
        <v>37829803968</v>
      </c>
      <c r="I1839" s="44">
        <f>G1839-H1839</f>
        <v>2170196032</v>
      </c>
      <c r="J1839" s="151">
        <f>$B$1837+K1839+1</f>
        <v>40752</v>
      </c>
      <c r="K1839" s="40">
        <v>364</v>
      </c>
      <c r="O1839" s="132">
        <f>H1839/G1839*100</f>
        <v>94.574509920000011</v>
      </c>
      <c r="P1839" s="132">
        <f>(100-O1839)/100*(365/364)*100</f>
        <v>5.4403952725274607</v>
      </c>
      <c r="Q1839" s="132">
        <f>(((1+(100-O1839)/O1839)^(365/K1839))*100)-100</f>
        <v>5.7529412929684582</v>
      </c>
    </row>
    <row r="1840" spans="1:17" s="40" customFormat="1">
      <c r="B1840" s="151"/>
      <c r="D1840" s="55"/>
      <c r="E1840" s="55"/>
      <c r="F1840" s="44"/>
      <c r="G1840" s="44"/>
      <c r="H1840" s="44"/>
      <c r="I1840" s="44"/>
    </row>
    <row r="1841" spans="1:17">
      <c r="B1841" s="39"/>
      <c r="F1841" s="44"/>
      <c r="I1841" s="56" t="s">
        <v>47</v>
      </c>
      <c r="O1841" s="33">
        <f t="shared" ref="O1841:Q1843" si="165">AVERAGE(O1833,O1837)</f>
        <v>98.962289233333337</v>
      </c>
      <c r="P1841" s="33">
        <f t="shared" si="165"/>
        <v>4.1622464816849671</v>
      </c>
      <c r="Q1841" s="33">
        <f t="shared" si="165"/>
        <v>4.2727562925194746</v>
      </c>
    </row>
    <row r="1842" spans="1:17">
      <c r="B1842" s="39"/>
      <c r="F1842" s="44"/>
      <c r="I1842" s="56" t="s">
        <v>48</v>
      </c>
      <c r="J1842" s="40"/>
      <c r="K1842" s="40"/>
      <c r="L1842" s="40"/>
      <c r="M1842" s="40"/>
      <c r="N1842" s="40"/>
      <c r="O1842" s="33">
        <f t="shared" si="165"/>
        <v>97.662272078000001</v>
      </c>
      <c r="P1842" s="33">
        <f t="shared" si="165"/>
        <v>4.6883005029120861</v>
      </c>
      <c r="Q1842" s="33">
        <f t="shared" si="165"/>
        <v>4.8583469892861757</v>
      </c>
    </row>
    <row r="1843" spans="1:17">
      <c r="B1843" s="39"/>
      <c r="F1843" s="44"/>
      <c r="I1843" s="56" t="s">
        <v>50</v>
      </c>
      <c r="J1843" s="40"/>
      <c r="K1843" s="40"/>
      <c r="L1843" s="40"/>
      <c r="M1843" s="40"/>
      <c r="N1843" s="40"/>
      <c r="O1843" s="33">
        <f t="shared" si="165"/>
        <v>94.674838190000003</v>
      </c>
      <c r="P1843" s="33">
        <f t="shared" si="165"/>
        <v>5.3397913754120783</v>
      </c>
      <c r="Q1843" s="33">
        <f t="shared" si="165"/>
        <v>5.640684807856843</v>
      </c>
    </row>
    <row r="1844" spans="1:17">
      <c r="B1844" s="39"/>
      <c r="F1844" s="44"/>
      <c r="I1844" s="56"/>
      <c r="J1844" s="40"/>
      <c r="K1844" s="40"/>
      <c r="L1844" s="40"/>
      <c r="M1844" s="40"/>
      <c r="N1844" s="40"/>
      <c r="O1844" s="33"/>
      <c r="P1844" s="33"/>
      <c r="Q1844" s="33"/>
    </row>
    <row r="1845" spans="1:17" s="40" customFormat="1">
      <c r="A1845" s="40">
        <v>782</v>
      </c>
      <c r="B1845" s="151">
        <v>40392</v>
      </c>
      <c r="D1845" s="55">
        <v>28035000000</v>
      </c>
      <c r="E1845" s="55">
        <v>28035000000</v>
      </c>
      <c r="F1845" s="44">
        <f>E1845-D1845</f>
        <v>0</v>
      </c>
      <c r="G1845" s="55">
        <v>28035000000</v>
      </c>
      <c r="H1845" s="55">
        <v>27744837750</v>
      </c>
      <c r="I1845" s="44">
        <f>G1845-H1845</f>
        <v>290162250</v>
      </c>
      <c r="J1845" s="151">
        <f>B1845+K1845+1</f>
        <v>40484</v>
      </c>
      <c r="K1845" s="40">
        <v>91</v>
      </c>
      <c r="O1845" s="132">
        <f>H1845/G1845*100</f>
        <v>98.965000000000003</v>
      </c>
      <c r="P1845" s="132">
        <f>(100-O1845)/100*(365/91)*100</f>
        <v>4.151373626373613</v>
      </c>
      <c r="Q1845" s="132">
        <f>(((1+(100-O1845)/O1845)^(365/K1845))*100)-100</f>
        <v>4.2613001773938777</v>
      </c>
    </row>
    <row r="1846" spans="1:17">
      <c r="B1846" s="39"/>
    </row>
    <row r="1847" spans="1:17" s="40" customFormat="1">
      <c r="A1847" s="40">
        <v>784</v>
      </c>
      <c r="B1847" s="151">
        <v>40402</v>
      </c>
      <c r="D1847" s="55">
        <v>20000000000</v>
      </c>
      <c r="E1847" s="44">
        <v>39204800000</v>
      </c>
      <c r="F1847" s="44">
        <f>E1847-D1847</f>
        <v>19204800000</v>
      </c>
      <c r="G1847" s="55">
        <v>20000000000</v>
      </c>
      <c r="H1847" s="55">
        <v>19776235301</v>
      </c>
      <c r="I1847" s="44">
        <f>G1847-H1847</f>
        <v>223764699</v>
      </c>
      <c r="J1847" s="151">
        <f>$B$1847+K1847</f>
        <v>40493</v>
      </c>
      <c r="K1847" s="40">
        <v>91</v>
      </c>
      <c r="O1847" s="132">
        <f>H1847/G1847*100</f>
        <v>98.881176504999999</v>
      </c>
      <c r="P1847" s="132">
        <f>(100-O1847)/100*(365/91)*100</f>
        <v>4.4875887436813224</v>
      </c>
      <c r="Q1847" s="132">
        <f>(((1+(100-O1847)/O1847)^(365/K1847))*100)-100</f>
        <v>4.6162614494533329</v>
      </c>
    </row>
    <row r="1848" spans="1:17" s="40" customFormat="1">
      <c r="B1848" s="151"/>
      <c r="D1848" s="55">
        <v>30000000000</v>
      </c>
      <c r="E1848" s="44">
        <v>54341400000</v>
      </c>
      <c r="F1848" s="44">
        <f>E1848-D1848</f>
        <v>24341400000</v>
      </c>
      <c r="G1848" s="55">
        <v>30000000000</v>
      </c>
      <c r="H1848" s="55">
        <v>29243674630</v>
      </c>
      <c r="I1848" s="44">
        <f>G1848-H1848</f>
        <v>756325370</v>
      </c>
      <c r="J1848" s="151">
        <f>$B$1847+K1848</f>
        <v>40584</v>
      </c>
      <c r="K1848" s="40">
        <v>182</v>
      </c>
      <c r="O1848" s="132">
        <f>H1848/G1848*100</f>
        <v>97.478915433333341</v>
      </c>
      <c r="P1848" s="132">
        <f>(100-O1848)/100*(365/182)*100</f>
        <v>5.0560212463369805</v>
      </c>
      <c r="Q1848" s="132">
        <f>(((1+(100-O1848)/O1848)^(365/K1848))*100)-100</f>
        <v>5.2542287414215565</v>
      </c>
    </row>
    <row r="1849" spans="1:17" s="40" customFormat="1">
      <c r="B1849" s="151"/>
      <c r="D1849" s="55">
        <v>45000000000</v>
      </c>
      <c r="E1849" s="44">
        <v>102224100000</v>
      </c>
      <c r="F1849" s="44">
        <f>E1849-D1849</f>
        <v>57224100000</v>
      </c>
      <c r="G1849" s="55">
        <v>45000000000</v>
      </c>
      <c r="H1849" s="55">
        <v>42455582490</v>
      </c>
      <c r="I1849" s="44">
        <f>G1849-H1849</f>
        <v>2544417510</v>
      </c>
      <c r="J1849" s="151">
        <f>$B$1847+K1849</f>
        <v>40766</v>
      </c>
      <c r="K1849" s="40">
        <v>364</v>
      </c>
      <c r="O1849" s="132">
        <f>H1849/G1849*100</f>
        <v>94.345738866666665</v>
      </c>
      <c r="P1849" s="132">
        <f>(100-O1849)/100*(365/364)*100</f>
        <v>5.6697948177655704</v>
      </c>
      <c r="Q1849" s="132">
        <f>(((1+(100-O1849)/O1849)^(365/K1849))*100)-100</f>
        <v>6.010078050499672</v>
      </c>
    </row>
    <row r="1850" spans="1:17">
      <c r="B1850" s="39"/>
      <c r="D1850" s="55"/>
      <c r="E1850" s="55"/>
    </row>
    <row r="1851" spans="1:17" s="40" customFormat="1">
      <c r="A1851" s="40">
        <v>785</v>
      </c>
      <c r="B1851" s="151">
        <v>40415</v>
      </c>
      <c r="D1851" s="55">
        <v>15000000000</v>
      </c>
      <c r="E1851" s="44">
        <v>26371100000</v>
      </c>
      <c r="F1851" s="44">
        <f>E1851-D1851</f>
        <v>11371100000</v>
      </c>
      <c r="G1851" s="55">
        <v>15000000000</v>
      </c>
      <c r="H1851" s="55">
        <v>14819239374</v>
      </c>
      <c r="I1851" s="44">
        <f>G1851-H1851</f>
        <v>180760626</v>
      </c>
      <c r="J1851" s="151">
        <f>$B$1851+K1851+1</f>
        <v>40507</v>
      </c>
      <c r="K1851" s="40">
        <v>91</v>
      </c>
      <c r="O1851" s="132">
        <f>H1851/G1851*100</f>
        <v>98.794929159999995</v>
      </c>
      <c r="P1851" s="132">
        <f>(100-O1851)/100*(365/91)*100</f>
        <v>4.833525896703315</v>
      </c>
      <c r="Q1851" s="132">
        <f>(((1+(100-O1851)/O1851)^(365/K1851))*100)-100</f>
        <v>4.9830641254841908</v>
      </c>
    </row>
    <row r="1852" spans="1:17" s="40" customFormat="1">
      <c r="B1852" s="151"/>
      <c r="D1852" s="55">
        <v>30000000000</v>
      </c>
      <c r="E1852" s="44">
        <v>55805900000</v>
      </c>
      <c r="F1852" s="44">
        <f>E1852-D1852</f>
        <v>25805900000</v>
      </c>
      <c r="G1852" s="55">
        <v>30000000000</v>
      </c>
      <c r="H1852" s="55">
        <v>29217071604</v>
      </c>
      <c r="I1852" s="44">
        <f>G1852-H1852</f>
        <v>782928396</v>
      </c>
      <c r="J1852" s="151">
        <f>$B$1851+K1852+1</f>
        <v>40598</v>
      </c>
      <c r="K1852" s="40">
        <v>182</v>
      </c>
      <c r="O1852" s="132">
        <f>H1852/G1852*100</f>
        <v>97.390238679999996</v>
      </c>
      <c r="P1852" s="132">
        <f>(100-O1852)/100*(365/182)*100</f>
        <v>5.2338619879120962</v>
      </c>
      <c r="Q1852" s="132">
        <f>(((1+(100-O1852)/O1852)^(365/K1852))*100)-100</f>
        <v>5.446517609999546</v>
      </c>
    </row>
    <row r="1853" spans="1:17" s="40" customFormat="1">
      <c r="B1853" s="151"/>
      <c r="D1853" s="55">
        <v>50000000000</v>
      </c>
      <c r="E1853" s="44">
        <v>99461500000</v>
      </c>
      <c r="F1853" s="44">
        <f>E1853-D1853</f>
        <v>49461500000</v>
      </c>
      <c r="G1853" s="55">
        <v>50000000000</v>
      </c>
      <c r="H1853" s="55">
        <v>47073269689</v>
      </c>
      <c r="I1853" s="44">
        <f>G1853-H1853</f>
        <v>2926730311</v>
      </c>
      <c r="J1853" s="151">
        <f>$B$1851+K1853+1</f>
        <v>40780</v>
      </c>
      <c r="K1853" s="40">
        <v>364</v>
      </c>
      <c r="O1853" s="132">
        <f>H1853/G1853*100</f>
        <v>94.146539378</v>
      </c>
      <c r="P1853" s="132">
        <f>(100-O1853)/100*(365/364)*100</f>
        <v>5.869541557774725</v>
      </c>
      <c r="Q1853" s="132">
        <f>(((1+(100-O1853)/O1853)^(365/K1853))*100)-100</f>
        <v>6.2349958131541143</v>
      </c>
    </row>
    <row r="1854" spans="1:17" s="40" customFormat="1">
      <c r="B1854" s="151"/>
      <c r="D1854" s="55"/>
      <c r="E1854" s="55"/>
      <c r="F1854" s="171"/>
      <c r="G1854" s="44"/>
      <c r="H1854" s="44"/>
      <c r="I1854" s="44"/>
    </row>
    <row r="1855" spans="1:17">
      <c r="B1855" s="39"/>
      <c r="F1855" s="170"/>
      <c r="I1855" s="56" t="s">
        <v>47</v>
      </c>
      <c r="O1855" s="33">
        <f t="shared" ref="O1855:Q1857" si="166">AVERAGE(O1847,O1851)</f>
        <v>98.838052832499997</v>
      </c>
      <c r="P1855" s="33">
        <f t="shared" si="166"/>
        <v>4.6605573201923187</v>
      </c>
      <c r="Q1855" s="33">
        <f t="shared" si="166"/>
        <v>4.7996627874687618</v>
      </c>
    </row>
    <row r="1856" spans="1:17">
      <c r="B1856" s="39"/>
      <c r="F1856" s="170"/>
      <c r="I1856" s="56" t="s">
        <v>48</v>
      </c>
      <c r="J1856" s="40"/>
      <c r="K1856" s="40"/>
      <c r="L1856" s="40"/>
      <c r="M1856" s="40"/>
      <c r="N1856" s="40"/>
      <c r="O1856" s="33">
        <f t="shared" si="166"/>
        <v>97.434577056666669</v>
      </c>
      <c r="P1856" s="33">
        <f t="shared" si="166"/>
        <v>5.1449416171245383</v>
      </c>
      <c r="Q1856" s="33">
        <f t="shared" si="166"/>
        <v>5.3503731757105513</v>
      </c>
    </row>
    <row r="1857" spans="1:17">
      <c r="B1857" s="39"/>
      <c r="F1857" s="170"/>
      <c r="I1857" s="56" t="s">
        <v>50</v>
      </c>
      <c r="J1857" s="40"/>
      <c r="K1857" s="40"/>
      <c r="L1857" s="40"/>
      <c r="M1857" s="40"/>
      <c r="N1857" s="40"/>
      <c r="O1857" s="33">
        <f t="shared" si="166"/>
        <v>94.246139122333332</v>
      </c>
      <c r="P1857" s="33">
        <f t="shared" si="166"/>
        <v>5.7696681877701472</v>
      </c>
      <c r="Q1857" s="33">
        <f t="shared" si="166"/>
        <v>6.1225369318268932</v>
      </c>
    </row>
    <row r="1858" spans="1:17">
      <c r="B1858" s="39"/>
    </row>
    <row r="1859" spans="1:17" s="40" customFormat="1">
      <c r="A1859" s="40">
        <v>786</v>
      </c>
      <c r="B1859" s="151">
        <v>40429</v>
      </c>
      <c r="D1859" s="55">
        <v>15000000000</v>
      </c>
      <c r="E1859" s="44">
        <v>35295400000</v>
      </c>
      <c r="F1859" s="44">
        <f>E1859-D1859</f>
        <v>20295400000</v>
      </c>
      <c r="G1859" s="55">
        <v>15000000000</v>
      </c>
      <c r="H1859" s="55">
        <v>14817466867</v>
      </c>
      <c r="I1859" s="44">
        <f>G1859-H1859</f>
        <v>182533133</v>
      </c>
      <c r="J1859" s="151">
        <f>$B$1859+K1859+1</f>
        <v>40521</v>
      </c>
      <c r="K1859" s="40">
        <v>91</v>
      </c>
      <c r="O1859" s="132">
        <f>H1859/G1859*100</f>
        <v>98.783112446666664</v>
      </c>
      <c r="P1859" s="132">
        <f>(100-O1859)/100*(365/91)*100</f>
        <v>4.8809226040293154</v>
      </c>
      <c r="Q1859" s="132">
        <f>(((1+(100-O1859)/O1859)^(365/K1859))*100)-100</f>
        <v>5.0334446776009827</v>
      </c>
    </row>
    <row r="1860" spans="1:17" s="40" customFormat="1">
      <c r="B1860" s="151"/>
      <c r="D1860" s="55">
        <v>30000000000</v>
      </c>
      <c r="E1860" s="44">
        <v>54173800000</v>
      </c>
      <c r="F1860" s="44">
        <f>E1860-D1860</f>
        <v>24173800000</v>
      </c>
      <c r="G1860" s="55">
        <v>30000000000</v>
      </c>
      <c r="H1860" s="55">
        <v>29198948216</v>
      </c>
      <c r="I1860" s="44">
        <f>G1860-H1860</f>
        <v>801051784</v>
      </c>
      <c r="J1860" s="151">
        <f>$B$1859+K1860+1</f>
        <v>40612</v>
      </c>
      <c r="K1860" s="40">
        <v>182</v>
      </c>
      <c r="O1860" s="132">
        <f>H1860/G1860*100</f>
        <v>97.329827386666665</v>
      </c>
      <c r="P1860" s="132">
        <f>(100-O1860)/100*(365/182)*100</f>
        <v>5.3550165047619087</v>
      </c>
      <c r="Q1860" s="132">
        <f>(((1+(100-O1860)/O1860)^(365/K1860))*100)-100</f>
        <v>5.5778166039490458</v>
      </c>
    </row>
    <row r="1861" spans="1:17" s="40" customFormat="1">
      <c r="B1861" s="151"/>
      <c r="D1861" s="55">
        <v>50000000000</v>
      </c>
      <c r="E1861" s="44">
        <v>111307600000</v>
      </c>
      <c r="F1861" s="44">
        <f>E1861-D1861</f>
        <v>61307600000</v>
      </c>
      <c r="G1861" s="55">
        <v>50000000000</v>
      </c>
      <c r="H1861" s="55">
        <v>46973625874</v>
      </c>
      <c r="I1861" s="44">
        <f>G1861-H1861</f>
        <v>3026374126</v>
      </c>
      <c r="J1861" s="151">
        <f>$B$1859+K1861+1</f>
        <v>40794</v>
      </c>
      <c r="K1861" s="40">
        <v>364</v>
      </c>
      <c r="O1861" s="132">
        <f>H1861/G1861*100</f>
        <v>93.947251747999999</v>
      </c>
      <c r="P1861" s="132">
        <f>(100-O1861)/100*(365/364)*100</f>
        <v>6.0693766812637371</v>
      </c>
      <c r="Q1861" s="132">
        <f>(((1+(100-O1861)/O1861)^(365/K1861))*100)-100</f>
        <v>6.4609688451247536</v>
      </c>
    </row>
    <row r="1862" spans="1:17">
      <c r="B1862" s="39"/>
    </row>
    <row r="1863" spans="1:17" s="40" customFormat="1">
      <c r="A1863" s="40">
        <v>788</v>
      </c>
      <c r="B1863" s="151">
        <v>40443</v>
      </c>
      <c r="D1863" s="55">
        <v>15000000000</v>
      </c>
      <c r="E1863" s="44">
        <v>35436600000</v>
      </c>
      <c r="F1863" s="44">
        <f>E1863-D1863</f>
        <v>20436600000</v>
      </c>
      <c r="G1863" s="55">
        <v>15000000000</v>
      </c>
      <c r="H1863" s="55">
        <v>14810262316</v>
      </c>
      <c r="I1863" s="44">
        <f>G1863-H1863</f>
        <v>189737684</v>
      </c>
      <c r="J1863" s="151">
        <f>$B$1863+K1863+1</f>
        <v>40535</v>
      </c>
      <c r="K1863" s="40">
        <v>91</v>
      </c>
      <c r="O1863" s="132">
        <f>H1863/G1863*100</f>
        <v>98.735082106666667</v>
      </c>
      <c r="P1863" s="132">
        <f>(100-O1863)/100*(365/91)*100</f>
        <v>5.0735717699633689</v>
      </c>
      <c r="Q1863" s="132">
        <f>(((1+(100-O1863)/O1863)^(365/K1863))*100)-100</f>
        <v>5.2385331718364654</v>
      </c>
    </row>
    <row r="1864" spans="1:17" s="40" customFormat="1">
      <c r="B1864" s="151"/>
      <c r="D1864" s="55">
        <v>30000000000</v>
      </c>
      <c r="E1864" s="44">
        <v>46558100000</v>
      </c>
      <c r="F1864" s="44">
        <f>E1864-D1864</f>
        <v>16558100000</v>
      </c>
      <c r="G1864" s="55">
        <v>30000000000</v>
      </c>
      <c r="H1864" s="55">
        <v>29165894789</v>
      </c>
      <c r="I1864" s="44">
        <f>G1864-H1864</f>
        <v>834105211</v>
      </c>
      <c r="J1864" s="151">
        <f>$B$1863+K1864+1</f>
        <v>40626</v>
      </c>
      <c r="K1864" s="40">
        <v>182</v>
      </c>
      <c r="O1864" s="132">
        <f>H1864/G1864*100</f>
        <v>97.21964929666666</v>
      </c>
      <c r="P1864" s="132">
        <f>(100-O1864)/100*(365/182)*100</f>
        <v>5.5759780588827983</v>
      </c>
      <c r="Q1864" s="132">
        <f>(((1+(100-O1864)/O1864)^(365/K1864))*100)-100</f>
        <v>5.8179113823864128</v>
      </c>
    </row>
    <row r="1865" spans="1:17" s="40" customFormat="1">
      <c r="B1865" s="151"/>
      <c r="D1865" s="55">
        <v>50000000000</v>
      </c>
      <c r="E1865" s="44">
        <v>89553500000</v>
      </c>
      <c r="F1865" s="44">
        <f>E1865-D1865</f>
        <v>39553500000</v>
      </c>
      <c r="G1865" s="55">
        <v>50000000000</v>
      </c>
      <c r="H1865" s="55">
        <v>46877757545</v>
      </c>
      <c r="I1865" s="44">
        <f>G1865-H1865</f>
        <v>3122242455</v>
      </c>
      <c r="J1865" s="151">
        <f>$B$1863+K1865+1</f>
        <v>40808</v>
      </c>
      <c r="K1865" s="40">
        <v>364</v>
      </c>
      <c r="O1865" s="132">
        <f>H1865/G1865*100</f>
        <v>93.755515090000003</v>
      </c>
      <c r="P1865" s="132">
        <f>(100-O1865)/100*(365/364)*100</f>
        <v>6.2616400883241736</v>
      </c>
      <c r="Q1865" s="132">
        <f>(((1+(100-O1865)/O1865)^(365/K1865))*100)-100</f>
        <v>6.6792877998007754</v>
      </c>
    </row>
    <row r="1866" spans="1:17">
      <c r="B1866" s="39"/>
    </row>
    <row r="1867" spans="1:17">
      <c r="B1867" s="39"/>
      <c r="I1867" s="56" t="s">
        <v>47</v>
      </c>
      <c r="O1867" s="33">
        <f t="shared" ref="O1867:Q1869" si="167">AVERAGE(O1859,O1863)</f>
        <v>98.759097276666665</v>
      </c>
      <c r="P1867" s="33">
        <f t="shared" si="167"/>
        <v>4.9772471869963422</v>
      </c>
      <c r="Q1867" s="33">
        <f t="shared" si="167"/>
        <v>5.135988924718724</v>
      </c>
    </row>
    <row r="1868" spans="1:17">
      <c r="B1868" s="39"/>
      <c r="I1868" s="56" t="s">
        <v>48</v>
      </c>
      <c r="J1868" s="40"/>
      <c r="K1868" s="40"/>
      <c r="L1868" s="40"/>
      <c r="M1868" s="40"/>
      <c r="N1868" s="40"/>
      <c r="O1868" s="33">
        <f t="shared" si="167"/>
        <v>97.274738341666662</v>
      </c>
      <c r="P1868" s="33">
        <f t="shared" si="167"/>
        <v>5.4654972818223531</v>
      </c>
      <c r="Q1868" s="33">
        <f t="shared" si="167"/>
        <v>5.6978639931677293</v>
      </c>
    </row>
    <row r="1869" spans="1:17">
      <c r="B1869" s="39"/>
      <c r="I1869" s="56" t="s">
        <v>50</v>
      </c>
      <c r="J1869" s="40"/>
      <c r="K1869" s="40"/>
      <c r="L1869" s="40"/>
      <c r="M1869" s="40"/>
      <c r="N1869" s="40"/>
      <c r="O1869" s="33">
        <f t="shared" si="167"/>
        <v>93.851383419000001</v>
      </c>
      <c r="P1869" s="33">
        <f t="shared" si="167"/>
        <v>6.1655083847939558</v>
      </c>
      <c r="Q1869" s="33">
        <f t="shared" si="167"/>
        <v>6.5701283224627645</v>
      </c>
    </row>
    <row r="1870" spans="1:17">
      <c r="B1870" s="39"/>
    </row>
    <row r="1871" spans="1:17" s="40" customFormat="1">
      <c r="A1871" s="40">
        <v>789</v>
      </c>
      <c r="B1871" s="151">
        <v>40457</v>
      </c>
      <c r="D1871" s="55">
        <v>15000000000</v>
      </c>
      <c r="E1871" s="44">
        <v>30370600000</v>
      </c>
      <c r="F1871" s="44">
        <f>E1871-D1871</f>
        <v>15370600000</v>
      </c>
      <c r="G1871" s="55">
        <v>15000000000</v>
      </c>
      <c r="H1871" s="55">
        <v>14797636208</v>
      </c>
      <c r="I1871" s="44">
        <f>G1871-H1871</f>
        <v>202363792</v>
      </c>
      <c r="J1871" s="151">
        <f>$B$1871+K1871+1</f>
        <v>40549</v>
      </c>
      <c r="K1871" s="40">
        <v>91</v>
      </c>
      <c r="O1871" s="132">
        <f>H1871/G1871*100</f>
        <v>98.650908053333325</v>
      </c>
      <c r="P1871" s="132">
        <f>(100-O1871)/100*(365/91)*100</f>
        <v>5.4111929728938071</v>
      </c>
      <c r="Q1871" s="132">
        <f>(((1+(100-O1871)/O1871)^(365/K1871))*100)-100</f>
        <v>5.5991626741235478</v>
      </c>
    </row>
    <row r="1872" spans="1:17" s="40" customFormat="1">
      <c r="B1872" s="151"/>
      <c r="D1872" s="55">
        <v>30000000000</v>
      </c>
      <c r="E1872" s="44">
        <v>32806500000</v>
      </c>
      <c r="F1872" s="44">
        <f>E1872-D1872</f>
        <v>2806500000</v>
      </c>
      <c r="G1872" s="55">
        <v>30000000000</v>
      </c>
      <c r="H1872" s="55">
        <v>29071487710</v>
      </c>
      <c r="I1872" s="44">
        <f>G1872-H1872</f>
        <v>928512290</v>
      </c>
      <c r="J1872" s="151">
        <f>$B$1871+K1872+1</f>
        <v>40640</v>
      </c>
      <c r="K1872" s="40">
        <v>182</v>
      </c>
      <c r="O1872" s="132">
        <f>H1872/G1872*100</f>
        <v>96.904959033333341</v>
      </c>
      <c r="P1872" s="132">
        <f>(100-O1872)/100*(365/182)*100</f>
        <v>6.2070876529303867</v>
      </c>
      <c r="Q1872" s="132">
        <f>(((1+(100-O1872)/O1872)^(365/K1872))*100)-100</f>
        <v>6.5081931972412264</v>
      </c>
    </row>
    <row r="1873" spans="1:17" s="40" customFormat="1">
      <c r="B1873" s="151"/>
      <c r="D1873" s="55">
        <v>50000000000</v>
      </c>
      <c r="E1873" s="44">
        <v>72409900000</v>
      </c>
      <c r="F1873" s="44">
        <f>E1873-D1873</f>
        <v>22409900000</v>
      </c>
      <c r="G1873" s="55">
        <v>50000000000</v>
      </c>
      <c r="H1873" s="55">
        <v>46699873919</v>
      </c>
      <c r="I1873" s="44">
        <f>G1873-H1873</f>
        <v>3300126081</v>
      </c>
      <c r="J1873" s="151">
        <f>$B$1871+K1873+1</f>
        <v>40822</v>
      </c>
      <c r="K1873" s="40">
        <v>364</v>
      </c>
      <c r="O1873" s="132">
        <f>H1873/G1873*100</f>
        <v>93.399747837999996</v>
      </c>
      <c r="P1873" s="132">
        <f>(100-O1873)/100*(365/364)*100</f>
        <v>6.6183847228846187</v>
      </c>
      <c r="Q1873" s="132">
        <f>(((1+(100-O1873)/O1873)^(365/K1873))*100)-100</f>
        <v>7.0867563775635745</v>
      </c>
    </row>
    <row r="1874" spans="1:17">
      <c r="B1874" s="39"/>
    </row>
    <row r="1875" spans="1:17" s="40" customFormat="1">
      <c r="A1875" s="40">
        <v>792</v>
      </c>
      <c r="B1875" s="151">
        <v>40471</v>
      </c>
      <c r="D1875" s="55">
        <v>15000000000</v>
      </c>
      <c r="E1875" s="44">
        <v>26363400000</v>
      </c>
      <c r="F1875" s="44">
        <f>E1875-D1875</f>
        <v>11363400000</v>
      </c>
      <c r="G1875" s="55">
        <v>15000000000</v>
      </c>
      <c r="H1875" s="55">
        <v>14787384382</v>
      </c>
      <c r="I1875" s="44">
        <f>G1875-H1875</f>
        <v>212615618</v>
      </c>
      <c r="J1875" s="151">
        <f>$B$1875+K1875+1</f>
        <v>40563</v>
      </c>
      <c r="K1875" s="40">
        <v>91</v>
      </c>
      <c r="O1875" s="132">
        <f>H1875/G1875*100</f>
        <v>98.582562546666665</v>
      </c>
      <c r="P1875" s="132">
        <f>(100-O1875)/100*(365/91)*100</f>
        <v>5.6853260490842557</v>
      </c>
      <c r="Q1875" s="132">
        <f>(((1+(100-O1875)/O1875)^(365/K1875))*100)-100</f>
        <v>5.893113762348932</v>
      </c>
    </row>
    <row r="1876" spans="1:17" s="40" customFormat="1">
      <c r="B1876" s="151"/>
      <c r="D1876" s="55">
        <v>25000000000</v>
      </c>
      <c r="E1876" s="44">
        <v>41467400000</v>
      </c>
      <c r="F1876" s="44">
        <f>E1876-D1876</f>
        <v>16467400000</v>
      </c>
      <c r="G1876" s="55">
        <v>25000000000</v>
      </c>
      <c r="H1876" s="55">
        <v>24115959920</v>
      </c>
      <c r="I1876" s="44">
        <f>G1876-H1876</f>
        <v>884040080</v>
      </c>
      <c r="J1876" s="151">
        <f>$B$1875+K1876+1</f>
        <v>40654</v>
      </c>
      <c r="K1876" s="40">
        <v>182</v>
      </c>
      <c r="O1876" s="132">
        <f>H1876/G1876*100</f>
        <v>96.463839679999992</v>
      </c>
      <c r="P1876" s="132">
        <f>(100-O1876)/100*(365/182)*100</f>
        <v>7.0917500923077084</v>
      </c>
      <c r="Q1876" s="132">
        <f>(((1+(100-O1876)/O1876)^(365/K1876))*100)-100</f>
        <v>7.4872172729254771</v>
      </c>
    </row>
    <row r="1877" spans="1:17" s="40" customFormat="1">
      <c r="B1877" s="151"/>
      <c r="D1877" s="55">
        <v>45000000000</v>
      </c>
      <c r="E1877" s="44">
        <v>46418900000</v>
      </c>
      <c r="F1877" s="44">
        <f>E1877-D1877</f>
        <v>1418900000</v>
      </c>
      <c r="G1877" s="55">
        <v>45000000000</v>
      </c>
      <c r="H1877" s="55">
        <v>41744760245</v>
      </c>
      <c r="I1877" s="44">
        <f>G1877-H1877</f>
        <v>3255239755</v>
      </c>
      <c r="J1877" s="151">
        <f>$B$1875+K1877+1</f>
        <v>40836</v>
      </c>
      <c r="K1877" s="40">
        <v>364</v>
      </c>
      <c r="O1877" s="132">
        <f>H1877/G1877*100</f>
        <v>92.766133877777776</v>
      </c>
      <c r="P1877" s="132">
        <f>(100-O1877)/100*(365/364)*100</f>
        <v>7.2537393807997574</v>
      </c>
      <c r="Q1877" s="132">
        <f>(((1+(100-O1877)/O1877)^(365/K1877))*100)-100</f>
        <v>7.8201997530990894</v>
      </c>
    </row>
    <row r="1878" spans="1:17" s="40" customFormat="1">
      <c r="B1878" s="151"/>
      <c r="D1878" s="55"/>
      <c r="E1878" s="44"/>
      <c r="F1878" s="44"/>
      <c r="G1878" s="55"/>
      <c r="H1878" s="55"/>
      <c r="I1878" s="44"/>
      <c r="J1878" s="151"/>
      <c r="O1878" s="132"/>
      <c r="P1878" s="132"/>
      <c r="Q1878" s="132"/>
    </row>
    <row r="1879" spans="1:17">
      <c r="B1879" s="39"/>
      <c r="I1879" s="56" t="s">
        <v>47</v>
      </c>
      <c r="O1879" s="33">
        <f>AVERAGE(O1871,O1875)</f>
        <v>98.616735299999988</v>
      </c>
      <c r="P1879" s="33">
        <f>AVERAGE(P1871,P1875)</f>
        <v>5.5482595109890314</v>
      </c>
      <c r="Q1879" s="33">
        <f>AVERAGE(Q1871,Q1875)</f>
        <v>5.7461382182362399</v>
      </c>
    </row>
    <row r="1880" spans="1:17">
      <c r="B1880" s="39"/>
      <c r="I1880" s="56" t="s">
        <v>48</v>
      </c>
      <c r="J1880" s="40"/>
      <c r="K1880" s="40"/>
      <c r="L1880" s="40"/>
      <c r="M1880" s="40"/>
      <c r="N1880" s="40"/>
      <c r="O1880" s="33">
        <f>AVERAGE(O1871,O1876)</f>
        <v>97.557373866666666</v>
      </c>
      <c r="P1880" s="33">
        <f>AVERAGE(P1872,P1876)</f>
        <v>6.649418872619048</v>
      </c>
      <c r="Q1880" s="33">
        <f>AVERAGE(Q1872,Q1876)</f>
        <v>6.9977052350833517</v>
      </c>
    </row>
    <row r="1881" spans="1:17">
      <c r="B1881" s="39"/>
      <c r="I1881" s="56" t="s">
        <v>50</v>
      </c>
      <c r="J1881" s="40"/>
      <c r="K1881" s="40"/>
      <c r="L1881" s="40"/>
      <c r="M1881" s="40"/>
      <c r="N1881" s="40"/>
      <c r="O1881" s="33">
        <f>AVERAGE(O1873,O1877)</f>
        <v>93.082940857888886</v>
      </c>
      <c r="P1881" s="33">
        <f>AVERAGE(P1873,P1877)</f>
        <v>6.936062051842188</v>
      </c>
      <c r="Q1881" s="33">
        <f>AVERAGE(Q1873,Q1877)</f>
        <v>7.4534780653313319</v>
      </c>
    </row>
    <row r="1882" spans="1:17">
      <c r="B1882" s="39"/>
      <c r="I1882" s="56"/>
      <c r="J1882" s="40"/>
      <c r="K1882" s="40"/>
      <c r="L1882" s="40"/>
      <c r="M1882" s="40"/>
      <c r="N1882" s="40"/>
      <c r="O1882" s="33"/>
      <c r="P1882" s="33"/>
      <c r="Q1882" s="33"/>
    </row>
    <row r="1883" spans="1:17" s="40" customFormat="1">
      <c r="A1883" s="40">
        <v>796</v>
      </c>
      <c r="B1883" s="151">
        <v>40483</v>
      </c>
      <c r="D1883" s="55">
        <v>10428600000</v>
      </c>
      <c r="E1883" s="55">
        <v>10428600000</v>
      </c>
      <c r="F1883" s="44">
        <f>E1883-D1883</f>
        <v>0</v>
      </c>
      <c r="G1883" s="55">
        <v>10428600000</v>
      </c>
      <c r="H1883" s="55">
        <v>10280826738</v>
      </c>
      <c r="I1883" s="44">
        <f>G1883-H1883</f>
        <v>147773262</v>
      </c>
      <c r="J1883" s="151">
        <f>B1883+K1883+1</f>
        <v>40575</v>
      </c>
      <c r="K1883" s="40">
        <v>91</v>
      </c>
      <c r="O1883" s="132">
        <f>H1883/G1883*100</f>
        <v>98.582999999999998</v>
      </c>
      <c r="P1883" s="132">
        <f>(100-O1883)/100*(365/91)*100</f>
        <v>5.6835714285714349</v>
      </c>
      <c r="Q1883" s="132">
        <f>(((1+(100-O1883)/O1883)^(365/K1883))*100)-100</f>
        <v>5.891229046035491</v>
      </c>
    </row>
    <row r="1884" spans="1:17">
      <c r="B1884" s="39"/>
    </row>
    <row r="1885" spans="1:17" s="40" customFormat="1">
      <c r="A1885" s="40">
        <v>793</v>
      </c>
      <c r="B1885" s="151">
        <v>40485</v>
      </c>
      <c r="D1885" s="55">
        <v>10000000000</v>
      </c>
      <c r="E1885" s="44">
        <v>28618900000</v>
      </c>
      <c r="F1885" s="44">
        <f>E1885-D1885</f>
        <v>18618900000</v>
      </c>
      <c r="G1885" s="55">
        <v>10000000000</v>
      </c>
      <c r="H1885" s="55">
        <v>9854592315</v>
      </c>
      <c r="I1885" s="44">
        <f>G1885-H1885</f>
        <v>145407685</v>
      </c>
      <c r="J1885" s="151">
        <f>$B$1885+K1885+1</f>
        <v>40577</v>
      </c>
      <c r="K1885" s="40">
        <v>91</v>
      </c>
      <c r="O1885" s="132">
        <f>H1885/G1885*100</f>
        <v>98.545923150000007</v>
      </c>
      <c r="P1885" s="132">
        <f>(100-O1885)/100*(365/91)*100</f>
        <v>5.8322862664834867</v>
      </c>
      <c r="Q1885" s="132">
        <f>(((1+(100-O1885)/O1885)^(365/K1885))*100)-100</f>
        <v>6.0511191618492433</v>
      </c>
    </row>
    <row r="1886" spans="1:17" s="40" customFormat="1">
      <c r="B1886" s="151"/>
      <c r="D1886" s="55">
        <v>20000000000</v>
      </c>
      <c r="E1886" s="44">
        <v>36358800000</v>
      </c>
      <c r="F1886" s="44">
        <f>E1886-D1886</f>
        <v>16358800000</v>
      </c>
      <c r="G1886" s="55">
        <v>20000000000</v>
      </c>
      <c r="H1886" s="55">
        <v>19274069154</v>
      </c>
      <c r="I1886" s="44">
        <f>G1886-H1886</f>
        <v>725930846</v>
      </c>
      <c r="J1886" s="151">
        <f>$B$1885+K1886+1</f>
        <v>40668</v>
      </c>
      <c r="K1886" s="40">
        <v>182</v>
      </c>
      <c r="O1886" s="132">
        <f>H1886/G1886*100</f>
        <v>96.37034577</v>
      </c>
      <c r="P1886" s="132">
        <f>(100-O1886)/100*(365/182)*100</f>
        <v>7.2792516151098896</v>
      </c>
      <c r="Q1886" s="132">
        <f>(((1+(100-O1886)/O1886)^(365/K1886))*100)-100</f>
        <v>7.6964501725796026</v>
      </c>
    </row>
    <row r="1887" spans="1:17" s="40" customFormat="1">
      <c r="B1887" s="151"/>
      <c r="D1887" s="55">
        <v>40000000000</v>
      </c>
      <c r="E1887" s="44">
        <v>57400000000</v>
      </c>
      <c r="F1887" s="44">
        <f>E1887-D1887</f>
        <v>17400000000</v>
      </c>
      <c r="G1887" s="55">
        <v>20000000000</v>
      </c>
      <c r="H1887" s="55">
        <v>18329409611</v>
      </c>
      <c r="I1887" s="44">
        <f>G1887-H1887</f>
        <v>1670590389</v>
      </c>
      <c r="J1887" s="151">
        <f>$B$1885+K1887+1</f>
        <v>40850</v>
      </c>
      <c r="K1887" s="40">
        <v>364</v>
      </c>
      <c r="O1887" s="132">
        <f>H1887/G1887*100</f>
        <v>91.647048054999999</v>
      </c>
      <c r="P1887" s="132">
        <f>(100-O1887)/100*(365/364)*100</f>
        <v>8.3758996151785716</v>
      </c>
      <c r="Q1887" s="132">
        <f>(((1+(100-O1887)/O1887)^(365/K1887))*100)-100</f>
        <v>9.1404120720986981</v>
      </c>
    </row>
    <row r="1888" spans="1:17">
      <c r="B1888" s="39"/>
    </row>
    <row r="1889" spans="1:17">
      <c r="A1889" s="40">
        <v>794</v>
      </c>
      <c r="B1889" s="39">
        <v>40499</v>
      </c>
      <c r="D1889" s="28">
        <v>20000000000</v>
      </c>
      <c r="E1889" s="28">
        <v>25200000000</v>
      </c>
      <c r="F1889" s="44">
        <f>E1889-D1889</f>
        <v>5200000000</v>
      </c>
      <c r="G1889" s="58">
        <v>10000000000</v>
      </c>
      <c r="H1889" s="58">
        <v>9838445095</v>
      </c>
      <c r="I1889" s="44">
        <f>G1889-H1889</f>
        <v>161554905</v>
      </c>
      <c r="J1889" s="151">
        <f>$B$1889+K1889+1</f>
        <v>40591</v>
      </c>
      <c r="K1889" s="40">
        <v>91</v>
      </c>
      <c r="L1889" s="40"/>
      <c r="M1889" s="40"/>
      <c r="N1889" s="40"/>
      <c r="O1889" s="132">
        <f>H1889/G1889*100</f>
        <v>98.384450950000002</v>
      </c>
      <c r="P1889" s="132">
        <f>(100-O1889)/100*(365/91)*100</f>
        <v>6.4799494862637292</v>
      </c>
      <c r="Q1889" s="132">
        <f>(((1+(100-O1889)/O1889)^(365/K1889))*100)-100</f>
        <v>6.7509788283420562</v>
      </c>
    </row>
    <row r="1890" spans="1:17">
      <c r="B1890" s="39"/>
      <c r="D1890" s="28">
        <v>30000000000</v>
      </c>
      <c r="E1890" s="28">
        <v>44690100000</v>
      </c>
      <c r="F1890" s="44">
        <f>E1890-D1890</f>
        <v>14690100000</v>
      </c>
      <c r="G1890" s="58">
        <v>30000000000</v>
      </c>
      <c r="H1890" s="58">
        <v>28819085974</v>
      </c>
      <c r="I1890" s="44">
        <f>G1890-H1890</f>
        <v>1180914026</v>
      </c>
      <c r="J1890" s="151">
        <f>$B$1889+K1890+1</f>
        <v>40682</v>
      </c>
      <c r="K1890" s="40">
        <v>182</v>
      </c>
      <c r="L1890" s="40"/>
      <c r="M1890" s="40"/>
      <c r="N1890" s="40"/>
      <c r="O1890" s="132">
        <f>H1890/G1890*100</f>
        <v>96.063619913333326</v>
      </c>
      <c r="P1890" s="132">
        <f>(100-O1890)/100*(365/182)*100</f>
        <v>7.8943886353479984</v>
      </c>
      <c r="Q1890" s="132">
        <f>(((1+(100-O1890)/O1890)^(365/K1890))*100)-100</f>
        <v>8.3871842764509523</v>
      </c>
    </row>
    <row r="1891" spans="1:17">
      <c r="B1891" s="39"/>
      <c r="D1891" s="28">
        <v>45000000000</v>
      </c>
      <c r="E1891" s="28">
        <v>94633700000</v>
      </c>
      <c r="F1891" s="44">
        <f>E1891-D1891</f>
        <v>49633700000</v>
      </c>
      <c r="G1891" s="58">
        <v>45000000000</v>
      </c>
      <c r="H1891" s="58">
        <v>41002255133</v>
      </c>
      <c r="I1891" s="44">
        <f>G1891-H1891</f>
        <v>3997744867</v>
      </c>
      <c r="J1891" s="151">
        <f>$B$1889+K1891+1</f>
        <v>40864</v>
      </c>
      <c r="K1891" s="40">
        <v>364</v>
      </c>
      <c r="L1891" s="40"/>
      <c r="M1891" s="40"/>
      <c r="N1891" s="40"/>
      <c r="O1891" s="132">
        <f>H1891/G1891*100</f>
        <v>91.116122517777782</v>
      </c>
      <c r="P1891" s="132">
        <f>(100-O1891)/100*(365/364)*100</f>
        <v>8.9082837390415079</v>
      </c>
      <c r="Q1891" s="132">
        <f>(((1+(100-O1891)/O1891)^(365/K1891))*100)-100</f>
        <v>9.7781157542194563</v>
      </c>
    </row>
    <row r="1892" spans="1:17">
      <c r="B1892" s="39"/>
    </row>
    <row r="1893" spans="1:17">
      <c r="B1893" s="39"/>
      <c r="I1893" s="56" t="s">
        <v>47</v>
      </c>
      <c r="O1893" s="33">
        <f>AVERAGE(O1885,O1889)</f>
        <v>98.465187049999997</v>
      </c>
      <c r="P1893" s="33">
        <f>AVERAGE(P1885,P1889)</f>
        <v>6.1561178763736084</v>
      </c>
      <c r="Q1893" s="33">
        <f>AVERAGE(Q1885,Q1889)</f>
        <v>6.4010489950956497</v>
      </c>
    </row>
    <row r="1894" spans="1:17">
      <c r="B1894" s="39"/>
      <c r="I1894" s="56" t="s">
        <v>48</v>
      </c>
      <c r="J1894" s="40"/>
      <c r="K1894" s="40"/>
      <c r="L1894" s="40"/>
      <c r="M1894" s="40"/>
      <c r="N1894" s="40"/>
      <c r="O1894" s="33">
        <f>AVERAGE(O1885,O1890)</f>
        <v>97.30477153166666</v>
      </c>
      <c r="P1894" s="33">
        <f>AVERAGE(P1886,P1890)</f>
        <v>7.586820125228944</v>
      </c>
      <c r="Q1894" s="33">
        <f>AVERAGE(Q1886,Q1890)</f>
        <v>8.0418172245152775</v>
      </c>
    </row>
    <row r="1895" spans="1:17">
      <c r="B1895" s="39"/>
      <c r="I1895" s="56" t="s">
        <v>50</v>
      </c>
      <c r="J1895" s="40"/>
      <c r="K1895" s="40"/>
      <c r="L1895" s="40"/>
      <c r="M1895" s="40"/>
      <c r="N1895" s="40"/>
      <c r="O1895" s="33">
        <f>AVERAGE(O1887,O1891)</f>
        <v>91.381585286388884</v>
      </c>
      <c r="P1895" s="33">
        <f>AVERAGE(P1887,P1891)</f>
        <v>8.6420916771100398</v>
      </c>
      <c r="Q1895" s="33">
        <f>AVERAGE(Q1887,Q1891)</f>
        <v>9.4592639131590772</v>
      </c>
    </row>
    <row r="1896" spans="1:17">
      <c r="B1896" s="39"/>
    </row>
    <row r="1897" spans="1:17">
      <c r="A1897" s="40">
        <v>795</v>
      </c>
      <c r="B1897" s="39">
        <v>40513</v>
      </c>
      <c r="D1897" s="28">
        <v>15000000000</v>
      </c>
      <c r="E1897" s="28">
        <v>34414500000</v>
      </c>
      <c r="F1897" s="44">
        <f>E1897-D1897</f>
        <v>19414500000</v>
      </c>
      <c r="G1897" s="28">
        <v>15000000000</v>
      </c>
      <c r="H1897" s="58">
        <v>14737237260</v>
      </c>
      <c r="I1897" s="44">
        <f>G1897-H1897</f>
        <v>262762740</v>
      </c>
      <c r="J1897" s="151">
        <f>$B$1897+K1897+1</f>
        <v>40605</v>
      </c>
      <c r="K1897" s="40">
        <v>91</v>
      </c>
      <c r="L1897" s="40"/>
      <c r="M1897" s="40"/>
      <c r="N1897" s="40"/>
      <c r="O1897" s="132">
        <f>H1897/G1897*100</f>
        <v>98.248248400000008</v>
      </c>
      <c r="P1897" s="132">
        <f>(100-O1897)/100*(365/91)*100</f>
        <v>7.026256417582383</v>
      </c>
      <c r="Q1897" s="132">
        <f>(((1+(100-O1897)/O1897)^(365/K1897))*100)-100</f>
        <v>7.3458049947114432</v>
      </c>
    </row>
    <row r="1898" spans="1:17">
      <c r="B1898" s="39"/>
      <c r="D1898" s="28">
        <v>20000000000</v>
      </c>
      <c r="E1898" s="28">
        <v>49122000000</v>
      </c>
      <c r="F1898" s="44">
        <f>E1898-D1898</f>
        <v>29122000000</v>
      </c>
      <c r="G1898" s="28">
        <v>20000000000</v>
      </c>
      <c r="H1898" s="58">
        <v>19168074350</v>
      </c>
      <c r="I1898" s="44">
        <f>G1898-H1898</f>
        <v>831925650</v>
      </c>
      <c r="J1898" s="151">
        <f>$B$1897+K1898+1</f>
        <v>40696</v>
      </c>
      <c r="K1898" s="40">
        <v>182</v>
      </c>
      <c r="L1898" s="40"/>
      <c r="M1898" s="40"/>
      <c r="N1898" s="40"/>
      <c r="O1898" s="132">
        <f>H1898/G1898*100</f>
        <v>95.840371750000003</v>
      </c>
      <c r="P1898" s="132">
        <f>(100-O1898)/100*(365/182)*100</f>
        <v>8.3421116002747198</v>
      </c>
      <c r="Q1898" s="132">
        <f>(((1+(100-O1898)/O1898)^(365/K1898))*100)-100</f>
        <v>8.8941132532200982</v>
      </c>
    </row>
    <row r="1899" spans="1:17">
      <c r="B1899" s="39"/>
      <c r="D1899" s="28">
        <v>35000000000</v>
      </c>
      <c r="E1899" s="28">
        <v>107415000000</v>
      </c>
      <c r="F1899" s="44">
        <f>E1899-D1899</f>
        <v>72415000000</v>
      </c>
      <c r="G1899" s="28">
        <v>35000000000</v>
      </c>
      <c r="H1899" s="58">
        <v>31850927350</v>
      </c>
      <c r="I1899" s="44">
        <f>G1899-H1899</f>
        <v>3149072650</v>
      </c>
      <c r="J1899" s="151">
        <f>$B$1897+K1899+1</f>
        <v>40878</v>
      </c>
      <c r="K1899" s="40">
        <v>364</v>
      </c>
      <c r="L1899" s="40"/>
      <c r="M1899" s="40"/>
      <c r="N1899" s="40"/>
      <c r="O1899" s="132">
        <f>H1899/G1899*100</f>
        <v>91.002649571428577</v>
      </c>
      <c r="P1899" s="132">
        <f>(100-O1899)/100*(365/364)*100</f>
        <v>9.0220684242543108</v>
      </c>
      <c r="Q1899" s="132">
        <f>(((1+(100-O1899)/O1899)^(365/K1899))*100)-100</f>
        <v>9.9153764800227862</v>
      </c>
    </row>
    <row r="1900" spans="1:17">
      <c r="B1900" s="39"/>
    </row>
    <row r="1901" spans="1:17">
      <c r="A1901" s="40">
        <v>799</v>
      </c>
      <c r="B1901" s="39">
        <v>40527</v>
      </c>
      <c r="D1901" s="28">
        <v>15000000000</v>
      </c>
      <c r="E1901" s="28">
        <v>42699600000</v>
      </c>
      <c r="F1901" s="44">
        <f>E1901-D1901</f>
        <v>27699600000</v>
      </c>
      <c r="G1901" s="28">
        <v>15000000000</v>
      </c>
      <c r="H1901" s="58">
        <v>14712596199</v>
      </c>
      <c r="I1901" s="44">
        <f>G1901-H1901</f>
        <v>287403801</v>
      </c>
      <c r="J1901" s="151">
        <f>$B$1901+K1901+1</f>
        <v>40619</v>
      </c>
      <c r="K1901" s="40">
        <v>91</v>
      </c>
      <c r="L1901" s="40"/>
      <c r="M1901" s="40"/>
      <c r="N1901" s="40"/>
      <c r="O1901" s="132">
        <f>H1901/G1901*100</f>
        <v>98.083974659999996</v>
      </c>
      <c r="P1901" s="132">
        <f>(100-O1901)/100*(365/91)*100</f>
        <v>7.6851565835165019</v>
      </c>
      <c r="Q1901" s="132">
        <f>(((1+(100-O1901)/O1901)^(365/K1901))*100)-100</f>
        <v>8.0687437969928482</v>
      </c>
    </row>
    <row r="1902" spans="1:17">
      <c r="B1902" s="39"/>
      <c r="D1902" s="28">
        <v>20000000000</v>
      </c>
      <c r="E1902" s="28">
        <v>59959800000</v>
      </c>
      <c r="F1902" s="44">
        <f>E1902-D1902</f>
        <v>39959800000</v>
      </c>
      <c r="G1902" s="28">
        <v>20000000000</v>
      </c>
      <c r="H1902" s="58">
        <v>19143466695</v>
      </c>
      <c r="I1902" s="44">
        <f>G1902-H1902</f>
        <v>856533305</v>
      </c>
      <c r="J1902" s="151">
        <f>B1901+K1902+1</f>
        <v>40710</v>
      </c>
      <c r="K1902" s="40">
        <v>182</v>
      </c>
      <c r="L1902" s="40"/>
      <c r="M1902" s="40"/>
      <c r="N1902" s="40"/>
      <c r="O1902" s="132">
        <f>H1902/G1902*100</f>
        <v>95.717333475000004</v>
      </c>
      <c r="P1902" s="132">
        <f>(100-O1902)/100*(365/182)*100</f>
        <v>8.5888641847527403</v>
      </c>
      <c r="Q1902" s="132">
        <f>(((1+(100-O1902)/O1902)^(365/K1902))*100)-100</f>
        <v>9.1750160695805079</v>
      </c>
    </row>
    <row r="1903" spans="1:17">
      <c r="B1903" s="39"/>
      <c r="D1903" s="28">
        <v>35000000000</v>
      </c>
      <c r="E1903" s="28">
        <v>99337200000</v>
      </c>
      <c r="F1903" s="44">
        <f>E1903-D1903</f>
        <v>64337200000</v>
      </c>
      <c r="G1903" s="28">
        <v>35000000000</v>
      </c>
      <c r="H1903" s="58">
        <v>31833231296</v>
      </c>
      <c r="I1903" s="44">
        <f>G1903-H1903</f>
        <v>3166768704</v>
      </c>
      <c r="J1903" s="151">
        <f>B1901+K1903+1</f>
        <v>40892</v>
      </c>
      <c r="K1903" s="40">
        <v>364</v>
      </c>
      <c r="L1903" s="40"/>
      <c r="M1903" s="40"/>
      <c r="N1903" s="40"/>
      <c r="O1903" s="132">
        <f>H1903/G1903*100</f>
        <v>90.952089417142858</v>
      </c>
      <c r="P1903" s="132">
        <f>(100-O1903)/100*(365/364)*100</f>
        <v>9.0727674800627938</v>
      </c>
      <c r="Q1903" s="132">
        <f>(((1+(100-O1903)/O1903)^(365/K1903))*100)-100</f>
        <v>9.9766462111144278</v>
      </c>
    </row>
    <row r="1904" spans="1:17">
      <c r="B1904" s="39"/>
    </row>
    <row r="1905" spans="1:17">
      <c r="A1905" s="40">
        <v>802</v>
      </c>
      <c r="B1905" s="39">
        <v>40541</v>
      </c>
      <c r="D1905" s="28">
        <v>15000000000</v>
      </c>
      <c r="E1905" s="28">
        <v>28176600000</v>
      </c>
      <c r="F1905" s="44">
        <f>E1905-D1905</f>
        <v>13176600000</v>
      </c>
      <c r="G1905" s="28">
        <v>15000000000</v>
      </c>
      <c r="H1905" s="58">
        <v>14698501054</v>
      </c>
      <c r="I1905" s="44">
        <f>G1905-H1905</f>
        <v>301498946</v>
      </c>
      <c r="J1905" s="151">
        <f>$B$1905+K1905+1</f>
        <v>40633</v>
      </c>
      <c r="K1905" s="40">
        <v>91</v>
      </c>
      <c r="L1905" s="40"/>
      <c r="M1905" s="40"/>
      <c r="N1905" s="40"/>
      <c r="O1905" s="132">
        <f>H1905/G1905*100</f>
        <v>97.990007026666675</v>
      </c>
      <c r="P1905" s="132">
        <f>(100-O1905)/100*(365/91)*100</f>
        <v>8.0620597282050976</v>
      </c>
      <c r="Q1905" s="132">
        <f>(((1+(100-O1905)/O1905)^(365/K1905))*100)-100</f>
        <v>8.4850137029386872</v>
      </c>
    </row>
    <row r="1906" spans="1:17">
      <c r="B1906" s="39"/>
      <c r="D1906" s="28">
        <v>30000000000</v>
      </c>
      <c r="E1906" s="28">
        <v>58958000000</v>
      </c>
      <c r="F1906" s="44">
        <f>E1906-D1906</f>
        <v>28958000000</v>
      </c>
      <c r="G1906" s="28">
        <v>30000000000</v>
      </c>
      <c r="H1906" s="58">
        <v>28699514465</v>
      </c>
      <c r="I1906" s="44">
        <f>G1906-H1906</f>
        <v>1300485535</v>
      </c>
      <c r="J1906" s="151">
        <f>$B$1905+K1906+1</f>
        <v>40724</v>
      </c>
      <c r="K1906" s="40">
        <v>182</v>
      </c>
      <c r="L1906" s="40"/>
      <c r="M1906" s="40"/>
      <c r="N1906" s="40"/>
      <c r="O1906" s="132">
        <f>H1906/G1906*100</f>
        <v>95.665048216666676</v>
      </c>
      <c r="P1906" s="132">
        <f>(100-O1906)/100*(365/182)*100</f>
        <v>8.6937219830585892</v>
      </c>
      <c r="Q1906" s="132">
        <f>(((1+(100-O1906)/O1906)^(365/K1906))*100)-100</f>
        <v>9.2947149314318409</v>
      </c>
    </row>
    <row r="1907" spans="1:17">
      <c r="B1907" s="39"/>
      <c r="D1907" s="28">
        <v>45000000000</v>
      </c>
      <c r="E1907" s="28">
        <v>81949700000</v>
      </c>
      <c r="F1907" s="44">
        <f>E1907-D1907</f>
        <v>36949700000</v>
      </c>
      <c r="G1907" s="28">
        <v>45000000000</v>
      </c>
      <c r="H1907" s="58">
        <v>40874412754</v>
      </c>
      <c r="I1907" s="44">
        <f>G1907-H1907</f>
        <v>4125587246</v>
      </c>
      <c r="J1907" s="151">
        <f>$B$1905+K1907+1</f>
        <v>40906</v>
      </c>
      <c r="K1907" s="40">
        <v>364</v>
      </c>
      <c r="L1907" s="40"/>
      <c r="M1907" s="40"/>
      <c r="N1907" s="40"/>
      <c r="O1907" s="132">
        <f>H1907/G1907*100</f>
        <v>90.83202834222223</v>
      </c>
      <c r="P1907" s="132">
        <f>(100-O1907)/100*(365/364)*100</f>
        <v>9.193158393101335</v>
      </c>
      <c r="Q1907" s="132">
        <f>(((1+(100-O1907)/O1907)^(365/K1907))*100)-100</f>
        <v>10.12241211682958</v>
      </c>
    </row>
    <row r="1908" spans="1:17" ht="14.25" customHeight="1">
      <c r="B1908" s="39"/>
    </row>
    <row r="1909" spans="1:17">
      <c r="B1909" s="39"/>
      <c r="I1909" s="56" t="s">
        <v>47</v>
      </c>
      <c r="O1909" s="141">
        <f t="shared" ref="O1909:Q1911" si="168">AVERAGE(O1897,O1901,O1905)</f>
        <v>98.107410028888879</v>
      </c>
      <c r="P1909" s="141">
        <f t="shared" si="168"/>
        <v>7.5911575764346608</v>
      </c>
      <c r="Q1909" s="141">
        <f t="shared" si="168"/>
        <v>7.9665208315476592</v>
      </c>
    </row>
    <row r="1910" spans="1:17">
      <c r="B1910" s="39"/>
      <c r="I1910" s="56" t="s">
        <v>48</v>
      </c>
      <c r="O1910" s="141">
        <f t="shared" si="168"/>
        <v>95.740917813888885</v>
      </c>
      <c r="P1910" s="141">
        <f t="shared" si="168"/>
        <v>8.5415659226953498</v>
      </c>
      <c r="Q1910" s="141">
        <f t="shared" si="168"/>
        <v>9.1212814180774817</v>
      </c>
    </row>
    <row r="1911" spans="1:17">
      <c r="B1911" s="39"/>
      <c r="I1911" s="56" t="s">
        <v>50</v>
      </c>
      <c r="O1911" s="141">
        <f t="shared" si="168"/>
        <v>90.92892244359787</v>
      </c>
      <c r="P1911" s="141">
        <f t="shared" si="168"/>
        <v>9.0959980991394804</v>
      </c>
      <c r="Q1911" s="141">
        <f t="shared" si="168"/>
        <v>10.004811602655598</v>
      </c>
    </row>
    <row r="1912" spans="1:17">
      <c r="B1912" s="39"/>
    </row>
    <row r="1913" spans="1:17">
      <c r="A1913" s="40">
        <v>803</v>
      </c>
      <c r="B1913" s="39">
        <v>40555</v>
      </c>
      <c r="D1913" s="28">
        <v>15000000000</v>
      </c>
      <c r="E1913" s="28">
        <v>27630400000</v>
      </c>
      <c r="F1913" s="44">
        <f>E1913-D1913</f>
        <v>12630400000</v>
      </c>
      <c r="G1913" s="28">
        <v>15000000000</v>
      </c>
      <c r="H1913" s="58">
        <v>14679039140</v>
      </c>
      <c r="I1913" s="44">
        <f>G1913-H1913</f>
        <v>320960860</v>
      </c>
      <c r="J1913" s="151">
        <f>B1913+K1913+1</f>
        <v>40647</v>
      </c>
      <c r="K1913" s="40">
        <v>91</v>
      </c>
      <c r="L1913" s="40"/>
      <c r="M1913" s="40"/>
      <c r="N1913" s="40"/>
      <c r="O1913" s="132">
        <f>H1913/G1913*100</f>
        <v>97.860260933333336</v>
      </c>
      <c r="P1913" s="132">
        <f>(100-O1913)/100*(365/91)*100</f>
        <v>8.5824698827838706</v>
      </c>
      <c r="Q1913" s="132">
        <f>(((1+(100-O1913)/O1913)^(365/K1913))*100)-100</f>
        <v>9.0630776859790672</v>
      </c>
    </row>
    <row r="1914" spans="1:17">
      <c r="B1914" s="39"/>
      <c r="D1914" s="28">
        <v>30000000000</v>
      </c>
      <c r="E1914" s="28">
        <v>56803900000</v>
      </c>
      <c r="F1914" s="44">
        <f>E1914-D1914</f>
        <v>26803900000</v>
      </c>
      <c r="G1914" s="28">
        <v>30000000000</v>
      </c>
      <c r="H1914" s="58">
        <v>28669565215</v>
      </c>
      <c r="I1914" s="44">
        <f>G1914-H1914</f>
        <v>1330434785</v>
      </c>
      <c r="J1914" s="151">
        <f>B1913+K1914+1</f>
        <v>40738</v>
      </c>
      <c r="K1914" s="40">
        <v>182</v>
      </c>
      <c r="L1914" s="40"/>
      <c r="M1914" s="40"/>
      <c r="N1914" s="40"/>
      <c r="O1914" s="132">
        <f>H1914/G1914*100</f>
        <v>95.565217383333334</v>
      </c>
      <c r="P1914" s="132">
        <f>(100-O1914)/100*(365/182)*100</f>
        <v>8.8939321707875454</v>
      </c>
      <c r="Q1914" s="132">
        <f>(((1+(100-O1914)/O1914)^(365/K1914))*100)-100</f>
        <v>9.5238088227929154</v>
      </c>
    </row>
    <row r="1915" spans="1:17">
      <c r="B1915" s="39"/>
      <c r="D1915" s="28">
        <v>45000000000</v>
      </c>
      <c r="E1915" s="28">
        <v>103588000000</v>
      </c>
      <c r="F1915" s="44">
        <f>E1915-D1915</f>
        <v>58588000000</v>
      </c>
      <c r="G1915" s="28">
        <v>45000000000</v>
      </c>
      <c r="H1915" s="58">
        <v>40824364050</v>
      </c>
      <c r="I1915" s="44">
        <f>G1915-H1915</f>
        <v>4175635950</v>
      </c>
      <c r="J1915" s="151">
        <f>B1913+K1915+1</f>
        <v>40920</v>
      </c>
      <c r="K1915" s="40">
        <v>364</v>
      </c>
      <c r="L1915" s="40"/>
      <c r="M1915" s="40"/>
      <c r="N1915" s="40"/>
      <c r="O1915" s="132">
        <f>H1915/G1915*100</f>
        <v>90.720809000000003</v>
      </c>
      <c r="P1915" s="132">
        <f>(100-O1915)/100*(365/364)*100</f>
        <v>9.3046832829670301</v>
      </c>
      <c r="Q1915" s="132">
        <f>(((1+(100-O1915)/O1915)^(365/K1915))*100)-100</f>
        <v>10.257788010099105</v>
      </c>
    </row>
    <row r="1916" spans="1:17" ht="14.25" customHeight="1">
      <c r="B1916" s="39"/>
    </row>
    <row r="1917" spans="1:17">
      <c r="A1917" s="40">
        <v>804</v>
      </c>
      <c r="B1917" s="39">
        <v>40570</v>
      </c>
      <c r="D1917" s="28">
        <v>10000000000</v>
      </c>
      <c r="E1917" s="28">
        <v>13693000000</v>
      </c>
      <c r="F1917" s="44">
        <f>E1917-D1917</f>
        <v>3693000000</v>
      </c>
      <c r="G1917" s="58">
        <v>3218000000</v>
      </c>
      <c r="H1917" s="58">
        <v>3145111300</v>
      </c>
      <c r="I1917" s="44">
        <f>G1917-H1917</f>
        <v>72888700</v>
      </c>
      <c r="J1917" s="151">
        <f>B1917+K1917+1</f>
        <v>40662</v>
      </c>
      <c r="K1917" s="40">
        <v>91</v>
      </c>
      <c r="L1917" s="40"/>
      <c r="M1917" s="40"/>
      <c r="N1917" s="40"/>
      <c r="O1917" s="132">
        <f>H1917/G1917*100</f>
        <v>97.734968924798011</v>
      </c>
      <c r="P1917" s="132">
        <f>(100-O1917)/100*(365/91)*100</f>
        <v>9.0850147521838025</v>
      </c>
      <c r="Q1917" s="132">
        <f>(((1+(100-O1917)/O1917)^(365/K1917))*100)-100</f>
        <v>9.6249539729953142</v>
      </c>
    </row>
    <row r="1918" spans="1:17">
      <c r="B1918" s="39"/>
      <c r="D1918" s="28">
        <v>20000000000</v>
      </c>
      <c r="E1918" s="28">
        <v>33378800000</v>
      </c>
      <c r="F1918" s="44">
        <f>E1918-D1918</f>
        <v>13378800000</v>
      </c>
      <c r="G1918" s="58">
        <v>6478800000</v>
      </c>
      <c r="H1918" s="58">
        <v>6175075306</v>
      </c>
      <c r="I1918" s="44">
        <f>G1918-H1918</f>
        <v>303724694</v>
      </c>
      <c r="J1918" s="151">
        <f>B1917+K1918+1</f>
        <v>40753</v>
      </c>
      <c r="K1918" s="40">
        <v>182</v>
      </c>
      <c r="L1918" s="40"/>
      <c r="M1918" s="40"/>
      <c r="N1918" s="40"/>
      <c r="O1918" s="132">
        <f>H1918/G1918*100</f>
        <v>95.312022380687779</v>
      </c>
      <c r="P1918" s="132">
        <f>(100-O1918)/100*(365/182)*100</f>
        <v>9.4017133574118716</v>
      </c>
      <c r="Q1918" s="132">
        <f>(((1+(100-O1918)/O1918)^(365/K1918))*100)-100</f>
        <v>10.108083539826779</v>
      </c>
    </row>
    <row r="1919" spans="1:17">
      <c r="B1919" s="39"/>
      <c r="D1919" s="28">
        <v>50000000000</v>
      </c>
      <c r="E1919" s="28">
        <v>71879900000</v>
      </c>
      <c r="F1919" s="44">
        <f>E1919-D1919</f>
        <v>21879900000</v>
      </c>
      <c r="G1919" s="58">
        <v>8879900000</v>
      </c>
      <c r="H1919" s="58">
        <v>8010944965</v>
      </c>
      <c r="I1919" s="44">
        <f>G1919-H1919</f>
        <v>868955035</v>
      </c>
      <c r="J1919" s="151">
        <f>B1917+K1919+1</f>
        <v>40935</v>
      </c>
      <c r="K1919" s="40">
        <v>364</v>
      </c>
      <c r="L1919" s="40"/>
      <c r="M1919" s="40"/>
      <c r="N1919" s="40"/>
      <c r="O1919" s="132">
        <f>H1919/G1919*100</f>
        <v>90.214360127929368</v>
      </c>
      <c r="P1919" s="132">
        <f>(100-O1919)/100*(365/364)*100</f>
        <v>9.8125234980928031</v>
      </c>
      <c r="Q1919" s="132">
        <f>(((1+(100-O1919)/O1919)^(365/K1919))*100)-100</f>
        <v>10.87846269738624</v>
      </c>
    </row>
    <row r="1920" spans="1:17">
      <c r="B1920" s="39"/>
      <c r="F1920" s="44"/>
      <c r="G1920" s="28"/>
      <c r="I1920" s="44"/>
      <c r="J1920" s="151"/>
      <c r="K1920" s="40"/>
      <c r="L1920" s="40"/>
      <c r="M1920" s="40"/>
      <c r="N1920" s="40"/>
      <c r="O1920" s="132"/>
      <c r="P1920" s="132"/>
      <c r="Q1920" s="132"/>
    </row>
    <row r="1921" spans="1:17" s="40" customFormat="1">
      <c r="A1921" s="40">
        <v>806</v>
      </c>
      <c r="B1921" s="151">
        <v>40574</v>
      </c>
      <c r="D1921" s="55">
        <v>11757900000</v>
      </c>
      <c r="E1921" s="55">
        <v>11757900000</v>
      </c>
      <c r="F1921" s="44">
        <f>E1921-D1921</f>
        <v>0</v>
      </c>
      <c r="G1921" s="55">
        <v>11757900000</v>
      </c>
      <c r="H1921" s="55">
        <v>11491583565</v>
      </c>
      <c r="I1921" s="44">
        <f>G1921-H1921</f>
        <v>266316435</v>
      </c>
      <c r="J1921" s="151">
        <f>B1921+K1921+1</f>
        <v>40666</v>
      </c>
      <c r="K1921" s="40">
        <v>91</v>
      </c>
      <c r="O1921" s="132">
        <f>H1921/G1921*100</f>
        <v>97.734999999999999</v>
      </c>
      <c r="P1921" s="132">
        <f>(100-O1921)/100*(365/91)*100</f>
        <v>9.0848901098901127</v>
      </c>
      <c r="Q1921" s="132">
        <f>(((1+(100-O1921)/O1921)^(365/K1921))*100)-100</f>
        <v>9.6248141674070808</v>
      </c>
    </row>
    <row r="1922" spans="1:17">
      <c r="B1922" s="39"/>
      <c r="I1922" s="56"/>
      <c r="O1922" s="141"/>
      <c r="P1922" s="141"/>
      <c r="Q1922" s="141"/>
    </row>
    <row r="1923" spans="1:17">
      <c r="B1923" s="39"/>
      <c r="I1923" s="56" t="s">
        <v>47</v>
      </c>
      <c r="O1923" s="141">
        <f>AVERAGE(O1913,O1917)</f>
        <v>97.797614929065674</v>
      </c>
      <c r="P1923" s="141">
        <f>AVERAGE(P1913,P1917)</f>
        <v>8.8337423174838356</v>
      </c>
      <c r="Q1923" s="141">
        <f>AVERAGE(Q1913,Q1917)</f>
        <v>9.3440158294871907</v>
      </c>
    </row>
    <row r="1924" spans="1:17">
      <c r="B1924" s="39"/>
      <c r="I1924" s="56" t="s">
        <v>48</v>
      </c>
      <c r="O1924" s="141">
        <f t="shared" ref="O1924:Q1925" si="169">AVERAGE(O1914,O1918)</f>
        <v>95.438619882010556</v>
      </c>
      <c r="P1924" s="141">
        <f t="shared" si="169"/>
        <v>9.1478227640997076</v>
      </c>
      <c r="Q1924" s="141">
        <f t="shared" si="169"/>
        <v>9.8159461813098474</v>
      </c>
    </row>
    <row r="1925" spans="1:17">
      <c r="B1925" s="39"/>
      <c r="I1925" s="56" t="s">
        <v>50</v>
      </c>
      <c r="O1925" s="141">
        <f t="shared" si="169"/>
        <v>90.467584563964692</v>
      </c>
      <c r="P1925" s="141">
        <f t="shared" si="169"/>
        <v>9.5586033905299175</v>
      </c>
      <c r="Q1925" s="141">
        <f t="shared" si="169"/>
        <v>10.568125353742673</v>
      </c>
    </row>
    <row r="1926" spans="1:17">
      <c r="B1926" s="39"/>
    </row>
    <row r="1927" spans="1:17">
      <c r="A1927" s="40">
        <v>807</v>
      </c>
      <c r="B1927" s="39">
        <v>40583</v>
      </c>
      <c r="D1927" s="28">
        <v>10000000000</v>
      </c>
      <c r="E1927" s="28">
        <v>20354500000</v>
      </c>
      <c r="F1927" s="44">
        <f>E1927-D1927</f>
        <v>10354500000</v>
      </c>
      <c r="G1927" s="28">
        <v>10000000000</v>
      </c>
      <c r="H1927" s="58">
        <v>9761817355</v>
      </c>
      <c r="I1927" s="44">
        <f>G1927-H1927</f>
        <v>238182645</v>
      </c>
      <c r="J1927" s="151">
        <f>B1927+K1927+1</f>
        <v>40675</v>
      </c>
      <c r="K1927" s="40">
        <v>91</v>
      </c>
      <c r="L1927" s="40"/>
      <c r="M1927" s="40"/>
      <c r="N1927" s="40"/>
      <c r="O1927" s="132">
        <f>H1927/G1927*100</f>
        <v>97.618173549999995</v>
      </c>
      <c r="P1927" s="132">
        <f>(100-O1927)/100*(365/91)*100</f>
        <v>9.5534797170329888</v>
      </c>
      <c r="Q1927" s="132">
        <f>(((1+(100-O1927)/O1927)^(365/K1927))*100)-100</f>
        <v>10.15198727619098</v>
      </c>
    </row>
    <row r="1928" spans="1:17">
      <c r="B1928" s="39"/>
      <c r="D1928" s="28">
        <v>20000000000</v>
      </c>
      <c r="E1928" s="28">
        <v>40819800000</v>
      </c>
      <c r="F1928" s="44">
        <f>E1928-D1928</f>
        <v>20819800000</v>
      </c>
      <c r="G1928" s="28">
        <v>20000000000</v>
      </c>
      <c r="H1928" s="58">
        <v>19021239564</v>
      </c>
      <c r="I1928" s="44">
        <f>G1928-H1928</f>
        <v>978760436</v>
      </c>
      <c r="J1928" s="151">
        <f>B1927+K1928+1</f>
        <v>40766</v>
      </c>
      <c r="K1928" s="40">
        <v>182</v>
      </c>
      <c r="L1928" s="40"/>
      <c r="M1928" s="40"/>
      <c r="N1928" s="40"/>
      <c r="O1928" s="132">
        <f>H1928/G1928*100</f>
        <v>95.106197820000006</v>
      </c>
      <c r="P1928" s="132">
        <f>(100-O1928)/100*(365/182)*100</f>
        <v>9.8144933829670222</v>
      </c>
      <c r="Q1928" s="132">
        <f>(((1+(100-O1928)/O1928)^(365/K1928))*100)-100</f>
        <v>10.586494725182916</v>
      </c>
    </row>
    <row r="1929" spans="1:17">
      <c r="B1929" s="39"/>
      <c r="D1929" s="28">
        <v>40000000000</v>
      </c>
      <c r="E1929" s="28">
        <v>104789200000</v>
      </c>
      <c r="F1929" s="44">
        <f>E1929-D1929</f>
        <v>64789200000</v>
      </c>
      <c r="G1929" s="28">
        <v>40000000000</v>
      </c>
      <c r="H1929" s="58">
        <v>35956345339</v>
      </c>
      <c r="I1929" s="44">
        <f>G1929-H1929</f>
        <v>4043654661</v>
      </c>
      <c r="J1929" s="151">
        <f>B1927+K1929+1</f>
        <v>40948</v>
      </c>
      <c r="K1929" s="40">
        <v>364</v>
      </c>
      <c r="L1929" s="40"/>
      <c r="M1929" s="40"/>
      <c r="N1929" s="40"/>
      <c r="O1929" s="132">
        <f>H1929/G1929*100</f>
        <v>89.890863347500002</v>
      </c>
      <c r="P1929" s="132">
        <f>(100-O1929)/100*(365/364)*100</f>
        <v>10.136909005940934</v>
      </c>
      <c r="Q1929" s="132">
        <f>(((1+(100-O1929)/O1929)^(365/K1929))*100)-100</f>
        <v>11.278587278236159</v>
      </c>
    </row>
    <row r="1930" spans="1:17">
      <c r="B1930" s="39"/>
    </row>
    <row r="1931" spans="1:17">
      <c r="A1931" s="40">
        <v>808</v>
      </c>
      <c r="B1931" s="39">
        <v>40598</v>
      </c>
      <c r="D1931" s="28">
        <v>5000000000</v>
      </c>
      <c r="E1931" s="28">
        <v>22224900000</v>
      </c>
      <c r="F1931" s="44">
        <f>E1931-D1931</f>
        <v>17224900000</v>
      </c>
      <c r="G1931" s="28">
        <v>5000000000</v>
      </c>
      <c r="H1931" s="58">
        <v>4884504896</v>
      </c>
      <c r="I1931" s="44">
        <f>G1931-H1931</f>
        <v>115495104</v>
      </c>
      <c r="J1931" s="151">
        <f>B1931+K1931+1</f>
        <v>40690</v>
      </c>
      <c r="K1931" s="40">
        <v>91</v>
      </c>
      <c r="L1931" s="40"/>
      <c r="M1931" s="40"/>
      <c r="N1931" s="40"/>
      <c r="O1931" s="132">
        <f>H1931/G1931*100</f>
        <v>97.690097919999999</v>
      </c>
      <c r="P1931" s="132">
        <f>(100-O1931)/100*(365/91)*100</f>
        <v>9.2649918593406611</v>
      </c>
      <c r="Q1931" s="132">
        <f>(((1+(100-O1931)/O1931)^(365/K1931))*100)-100</f>
        <v>9.8270586904933594</v>
      </c>
    </row>
    <row r="1932" spans="1:17">
      <c r="B1932" s="39"/>
      <c r="D1932" s="28">
        <v>10000000000</v>
      </c>
      <c r="E1932" s="28">
        <v>47112000000</v>
      </c>
      <c r="F1932" s="44">
        <f>E1932-D1932</f>
        <v>37112000000</v>
      </c>
      <c r="G1932" s="28">
        <v>10000000000</v>
      </c>
      <c r="H1932" s="58">
        <v>9529868838</v>
      </c>
      <c r="I1932" s="44">
        <f>G1932-H1932</f>
        <v>470131162</v>
      </c>
      <c r="J1932" s="151">
        <f>B1931+K1932+1</f>
        <v>40781</v>
      </c>
      <c r="K1932" s="40">
        <v>182</v>
      </c>
      <c r="L1932" s="40"/>
      <c r="M1932" s="40"/>
      <c r="N1932" s="40"/>
      <c r="O1932" s="132">
        <f>H1932/G1932*100</f>
        <v>95.298688380000002</v>
      </c>
      <c r="P1932" s="132">
        <f>(100-O1932)/100*(365/182)*100</f>
        <v>9.4284546225274681</v>
      </c>
      <c r="Q1932" s="132">
        <f>(((1+(100-O1932)/O1932)^(365/K1932))*100)-100</f>
        <v>10.138982565034254</v>
      </c>
    </row>
    <row r="1933" spans="1:17">
      <c r="B1933" s="39"/>
      <c r="D1933" s="28">
        <v>25000000000</v>
      </c>
      <c r="E1933" s="28">
        <v>111032200000</v>
      </c>
      <c r="F1933" s="44">
        <f>E1933-D1933</f>
        <v>86032200000</v>
      </c>
      <c r="G1933" s="28">
        <v>25000000000</v>
      </c>
      <c r="H1933" s="58">
        <v>22671231424</v>
      </c>
      <c r="I1933" s="44">
        <f>G1933-H1933</f>
        <v>2328768576</v>
      </c>
      <c r="J1933" s="151">
        <f>B1931+K1933+1</f>
        <v>40963</v>
      </c>
      <c r="K1933" s="40">
        <v>364</v>
      </c>
      <c r="L1933" s="40"/>
      <c r="M1933" s="40"/>
      <c r="N1933" s="40"/>
      <c r="O1933" s="132">
        <f>H1933/G1933*100</f>
        <v>90.684925695999993</v>
      </c>
      <c r="P1933" s="132">
        <f>(100-O1933)/100*(365/364)*100</f>
        <v>9.3406651674725332</v>
      </c>
      <c r="Q1933" s="132">
        <f>(((1+(100-O1933)/O1933)^(365/K1933))*100)-100</f>
        <v>10.301536021354877</v>
      </c>
    </row>
    <row r="1934" spans="1:17">
      <c r="B1934" s="39"/>
      <c r="I1934" s="56" t="s">
        <v>47</v>
      </c>
      <c r="O1934" s="141">
        <f>AVERAGE(O1927,O1931)</f>
        <v>97.654135734999997</v>
      </c>
      <c r="P1934" s="141">
        <f t="shared" ref="O1934:Q1936" si="170">AVERAGE(P1927,P1931)</f>
        <v>9.4092357881868249</v>
      </c>
      <c r="Q1934" s="141">
        <f t="shared" si="170"/>
        <v>9.9895229833421695</v>
      </c>
    </row>
    <row r="1935" spans="1:17">
      <c r="B1935" s="39"/>
      <c r="I1935" s="56" t="s">
        <v>48</v>
      </c>
      <c r="O1935" s="141">
        <f t="shared" si="170"/>
        <v>95.202443100000011</v>
      </c>
      <c r="P1935" s="141">
        <f t="shared" si="170"/>
        <v>9.6214740027472452</v>
      </c>
      <c r="Q1935" s="141">
        <f t="shared" si="170"/>
        <v>10.362738645108585</v>
      </c>
    </row>
    <row r="1936" spans="1:17">
      <c r="B1936" s="39"/>
      <c r="I1936" s="56" t="s">
        <v>50</v>
      </c>
      <c r="O1936" s="141">
        <f t="shared" si="170"/>
        <v>90.28789452174999</v>
      </c>
      <c r="P1936" s="141">
        <f t="shared" si="170"/>
        <v>9.7387870867067328</v>
      </c>
      <c r="Q1936" s="141">
        <f t="shared" si="170"/>
        <v>10.790061649795518</v>
      </c>
    </row>
    <row r="1937" spans="1:17">
      <c r="B1937" s="39"/>
    </row>
    <row r="1938" spans="1:17">
      <c r="A1938" s="40">
        <v>809</v>
      </c>
      <c r="B1938" s="39">
        <v>40611</v>
      </c>
      <c r="D1938" s="28">
        <v>10000000000</v>
      </c>
      <c r="E1938" s="28">
        <v>36026100000</v>
      </c>
      <c r="F1938" s="44">
        <f>E1938-D1938</f>
        <v>26026100000</v>
      </c>
      <c r="G1938" s="28">
        <v>10000000000</v>
      </c>
      <c r="H1938" s="58">
        <v>9777311812</v>
      </c>
      <c r="I1938" s="44">
        <f>G1938-H1938</f>
        <v>222688188</v>
      </c>
      <c r="J1938" s="151">
        <f>B1938+K1938+1</f>
        <v>40703</v>
      </c>
      <c r="K1938" s="40">
        <v>91</v>
      </c>
      <c r="L1938" s="40"/>
      <c r="M1938" s="40"/>
      <c r="N1938" s="40"/>
      <c r="O1938" s="132">
        <f>H1938/G1938*100</f>
        <v>97.773118120000007</v>
      </c>
      <c r="P1938" s="132">
        <f>(100-O1938)/100*(365/91)*100</f>
        <v>8.9319987494505231</v>
      </c>
      <c r="Q1938" s="132">
        <f>(((1+(100-O1938)/O1938)^(365/K1938))*100)-100</f>
        <v>9.4534904701750264</v>
      </c>
    </row>
    <row r="1939" spans="1:17">
      <c r="B1939" s="39"/>
      <c r="D1939" s="28">
        <v>25000000000</v>
      </c>
      <c r="E1939" s="28">
        <v>65396400000</v>
      </c>
      <c r="F1939" s="44">
        <f>E1939-D1939</f>
        <v>40396400000</v>
      </c>
      <c r="G1939" s="28">
        <v>25000000000</v>
      </c>
      <c r="H1939" s="58">
        <v>23836347716</v>
      </c>
      <c r="I1939" s="44">
        <f>G1939-H1939</f>
        <v>1163652284</v>
      </c>
      <c r="J1939" s="151">
        <f>B1938+K1939+1</f>
        <v>40794</v>
      </c>
      <c r="K1939" s="40">
        <v>182</v>
      </c>
      <c r="L1939" s="40"/>
      <c r="M1939" s="40"/>
      <c r="N1939" s="40"/>
      <c r="O1939" s="132">
        <f>H1939/G1939*100</f>
        <v>95.345390863999995</v>
      </c>
      <c r="P1939" s="132">
        <f>(100-O1939)/100*(365/182)*100</f>
        <v>9.3347930474725374</v>
      </c>
      <c r="Q1939" s="132">
        <f>(((1+(100-O1939)/O1939)^(365/K1939))*100)-100</f>
        <v>10.030815299191715</v>
      </c>
    </row>
    <row r="1940" spans="1:17">
      <c r="B1940" s="39"/>
      <c r="D1940" s="28">
        <v>40000000000</v>
      </c>
      <c r="E1940" s="28">
        <v>94824900000</v>
      </c>
      <c r="F1940" s="44">
        <f>E1940-D1940</f>
        <v>54824900000</v>
      </c>
      <c r="G1940" s="28">
        <v>40000000000</v>
      </c>
      <c r="H1940" s="58">
        <v>36341782269</v>
      </c>
      <c r="I1940" s="44">
        <f>G1940-H1940</f>
        <v>3658217731</v>
      </c>
      <c r="J1940" s="151">
        <f>B1938+K1940+1</f>
        <v>40976</v>
      </c>
      <c r="K1940" s="40">
        <v>364</v>
      </c>
      <c r="L1940" s="40"/>
      <c r="M1940" s="40"/>
      <c r="N1940" s="40"/>
      <c r="O1940" s="132">
        <f>H1940/G1940*100</f>
        <v>90.854455672499995</v>
      </c>
      <c r="P1940" s="132">
        <f>(100-O1940)/100*(365/364)*100</f>
        <v>9.1706694492788507</v>
      </c>
      <c r="Q1940" s="132">
        <f>(((1+(100-O1940)/O1940)^(365/K1940))*100)-100</f>
        <v>10.095153840044475</v>
      </c>
    </row>
    <row r="1941" spans="1:17">
      <c r="B1941" s="39"/>
    </row>
    <row r="1942" spans="1:17" s="173" customFormat="1">
      <c r="A1942" s="40">
        <v>810</v>
      </c>
      <c r="B1942" s="151">
        <v>40625</v>
      </c>
      <c r="C1942" s="40"/>
      <c r="D1942" s="55">
        <v>10000000000</v>
      </c>
      <c r="E1942" s="55">
        <v>36737500000</v>
      </c>
      <c r="F1942" s="44">
        <f>E1942-D1942</f>
        <v>26737500000</v>
      </c>
      <c r="G1942" s="55">
        <v>10000000000</v>
      </c>
      <c r="H1942" s="44">
        <v>9794666755</v>
      </c>
      <c r="I1942" s="44">
        <f>G1942-H1942</f>
        <v>205333245</v>
      </c>
      <c r="J1942" s="151">
        <f>B1942+K1942+1</f>
        <v>40717</v>
      </c>
      <c r="K1942" s="40">
        <v>91</v>
      </c>
      <c r="O1942" s="132">
        <f>H1942/G1942*100</f>
        <v>97.946667550000001</v>
      </c>
      <c r="P1942" s="132">
        <f>(100-O1942)/100*(365/91)*100</f>
        <v>8.2358938928571401</v>
      </c>
      <c r="Q1942" s="132">
        <f>(((1+(100-O1942)/O1942)^(365/K1942))*100)-100</f>
        <v>8.6776794514550346</v>
      </c>
    </row>
    <row r="1943" spans="1:17" s="173" customFormat="1">
      <c r="A1943" s="40"/>
      <c r="B1943" s="151"/>
      <c r="C1943" s="40"/>
      <c r="D1943" s="55">
        <v>25000000000</v>
      </c>
      <c r="E1943" s="55">
        <v>43751100000</v>
      </c>
      <c r="F1943" s="44">
        <f>E1943-D1943</f>
        <v>18751100000</v>
      </c>
      <c r="G1943" s="55">
        <v>25000000000</v>
      </c>
      <c r="H1943" s="44">
        <v>23857892231</v>
      </c>
      <c r="I1943" s="44">
        <f>G1943-H1943</f>
        <v>1142107769</v>
      </c>
      <c r="J1943" s="151">
        <f>B1942+K1943+1</f>
        <v>40808</v>
      </c>
      <c r="K1943" s="40">
        <v>182</v>
      </c>
      <c r="O1943" s="132">
        <f>H1943/G1943*100</f>
        <v>95.431568924000004</v>
      </c>
      <c r="P1943" s="132">
        <f>(100-O1943)/100*(365/182)*100</f>
        <v>9.161963421648343</v>
      </c>
      <c r="Q1943" s="132">
        <f>(((1+(100-O1943)/O1943)^(365/K1943))*100)-100</f>
        <v>9.8316364387137014</v>
      </c>
    </row>
    <row r="1944" spans="1:17" s="173" customFormat="1">
      <c r="A1944" s="40"/>
      <c r="B1944" s="151"/>
      <c r="C1944" s="40"/>
      <c r="D1944" s="55">
        <v>40000000000</v>
      </c>
      <c r="E1944" s="55">
        <v>91631400000</v>
      </c>
      <c r="F1944" s="44">
        <f>E1944-D1944</f>
        <v>51631400000</v>
      </c>
      <c r="G1944" s="55">
        <v>40000000000</v>
      </c>
      <c r="H1944" s="44">
        <v>36397128467</v>
      </c>
      <c r="I1944" s="44">
        <f>G1944-H1944</f>
        <v>3602871533</v>
      </c>
      <c r="J1944" s="151">
        <f>B1942+K1944+1</f>
        <v>40990</v>
      </c>
      <c r="K1944" s="40">
        <v>364</v>
      </c>
      <c r="O1944" s="132">
        <f>H1944/G1944*100</f>
        <v>90.992821167500011</v>
      </c>
      <c r="P1944" s="132">
        <f>(100-O1944)/100*(365/364)*100</f>
        <v>9.0319238292925714</v>
      </c>
      <c r="Q1944" s="132">
        <f>(((1+(100-O1944)/O1944)^(365/K1944))*100)-100</f>
        <v>9.9272813830905307</v>
      </c>
    </row>
    <row r="1945" spans="1:17">
      <c r="B1945" s="39"/>
    </row>
    <row r="1946" spans="1:17">
      <c r="B1946" s="39"/>
      <c r="I1946" s="56" t="s">
        <v>47</v>
      </c>
      <c r="O1946" s="141">
        <f>AVERAGE(O1938,O1942)</f>
        <v>97.859892835000011</v>
      </c>
      <c r="P1946" s="141">
        <f t="shared" ref="O1946:Q1948" si="171">AVERAGE(P1938,P1942)</f>
        <v>8.5839463211538316</v>
      </c>
      <c r="Q1946" s="141">
        <f t="shared" si="171"/>
        <v>9.0655849608150305</v>
      </c>
    </row>
    <row r="1947" spans="1:17">
      <c r="B1947" s="39"/>
      <c r="I1947" s="56" t="s">
        <v>48</v>
      </c>
      <c r="O1947" s="141">
        <f t="shared" si="171"/>
        <v>95.388479894</v>
      </c>
      <c r="P1947" s="141">
        <f t="shared" si="171"/>
        <v>9.2483782345604411</v>
      </c>
      <c r="Q1947" s="141">
        <f t="shared" si="171"/>
        <v>9.9312258689527084</v>
      </c>
    </row>
    <row r="1948" spans="1:17">
      <c r="B1948" s="39"/>
      <c r="I1948" s="56" t="s">
        <v>50</v>
      </c>
      <c r="O1948" s="141">
        <f t="shared" si="171"/>
        <v>90.923638420000003</v>
      </c>
      <c r="P1948" s="141">
        <f t="shared" si="171"/>
        <v>9.1012966392857102</v>
      </c>
      <c r="Q1948" s="141">
        <f t="shared" si="171"/>
        <v>10.011217611567503</v>
      </c>
    </row>
    <row r="1949" spans="1:17">
      <c r="B1949" s="39"/>
    </row>
    <row r="1950" spans="1:17" s="173" customFormat="1">
      <c r="A1950" s="40">
        <v>812</v>
      </c>
      <c r="B1950" s="151">
        <v>40639</v>
      </c>
      <c r="C1950" s="40"/>
      <c r="D1950" s="55">
        <v>15000000000</v>
      </c>
      <c r="E1950" s="55">
        <v>37146200000</v>
      </c>
      <c r="F1950" s="44">
        <f>E1950-D1950</f>
        <v>22146200000</v>
      </c>
      <c r="G1950" s="55">
        <v>15000000000</v>
      </c>
      <c r="H1950" s="44">
        <v>14684529519</v>
      </c>
      <c r="I1950" s="44">
        <f>G1950-H1950</f>
        <v>315470481</v>
      </c>
      <c r="J1950" s="151">
        <f>B1950+K1950+1</f>
        <v>40731</v>
      </c>
      <c r="K1950" s="40">
        <v>91</v>
      </c>
      <c r="O1950" s="132">
        <f>H1950/G1950*100</f>
        <v>97.896863460000006</v>
      </c>
      <c r="P1950" s="132">
        <f>(100-O1950)/100*(365/91)*100</f>
        <v>8.4356575505494273</v>
      </c>
      <c r="Q1950" s="132">
        <f>(((1+(100-O1950)/O1950)^(365/K1950))*100)-100</f>
        <v>8.8996118337854853</v>
      </c>
    </row>
    <row r="1951" spans="1:17" s="173" customFormat="1">
      <c r="A1951" s="40"/>
      <c r="B1951" s="151"/>
      <c r="C1951" s="40"/>
      <c r="D1951" s="55">
        <v>30000000000</v>
      </c>
      <c r="E1951" s="55">
        <v>40001300000</v>
      </c>
      <c r="F1951" s="44">
        <f>E1951-D1951</f>
        <v>10001300000</v>
      </c>
      <c r="G1951" s="55">
        <v>30000000000</v>
      </c>
      <c r="H1951" s="44">
        <v>28566671585</v>
      </c>
      <c r="I1951" s="44">
        <f>G1951-H1951</f>
        <v>1433328415</v>
      </c>
      <c r="J1951" s="151">
        <f>B1950+K1951+1</f>
        <v>40822</v>
      </c>
      <c r="K1951" s="40">
        <v>182</v>
      </c>
      <c r="O1951" s="132">
        <f>H1951/G1951*100</f>
        <v>95.222238616666672</v>
      </c>
      <c r="P1951" s="132">
        <f>(100-O1951)/100*(365/182)*100</f>
        <v>9.5817742028388171</v>
      </c>
      <c r="Q1951" s="132">
        <f>(((1+(100-O1951)/O1951)^(365/K1951))*100)-100</f>
        <v>10.316391527313499</v>
      </c>
    </row>
    <row r="1952" spans="1:17" s="173" customFormat="1">
      <c r="A1952" s="40"/>
      <c r="B1952" s="151"/>
      <c r="C1952" s="40"/>
      <c r="D1952" s="55">
        <v>50000000000</v>
      </c>
      <c r="E1952" s="55">
        <v>76104200000</v>
      </c>
      <c r="F1952" s="44">
        <f>E1952-D1952</f>
        <v>26104200000</v>
      </c>
      <c r="G1952" s="55">
        <v>50000000000</v>
      </c>
      <c r="H1952" s="44">
        <v>45370161620</v>
      </c>
      <c r="I1952" s="44">
        <f>G1952-H1952</f>
        <v>4629838380</v>
      </c>
      <c r="J1952" s="151">
        <f>B1950+K1952+1</f>
        <v>41004</v>
      </c>
      <c r="K1952" s="40">
        <v>364</v>
      </c>
      <c r="O1952" s="132">
        <f>H1952/G1952*100</f>
        <v>90.740323239999995</v>
      </c>
      <c r="P1952" s="132">
        <f>(100-O1952)/100*(365/364)*100</f>
        <v>9.2851154324175873</v>
      </c>
      <c r="Q1952" s="132">
        <f>(((1+(100-O1952)/O1952)^(365/K1952))*100)-100</f>
        <v>10.234011289857548</v>
      </c>
    </row>
    <row r="1953" spans="1:17">
      <c r="B1953" s="39"/>
    </row>
    <row r="1954" spans="1:17" s="173" customFormat="1">
      <c r="A1954" s="40">
        <v>813</v>
      </c>
      <c r="B1954" s="151">
        <v>40653</v>
      </c>
      <c r="C1954" s="40"/>
      <c r="D1954" s="55">
        <v>15000000000</v>
      </c>
      <c r="E1954" s="55">
        <v>22226200000</v>
      </c>
      <c r="F1954" s="44">
        <f>E1954-D1954</f>
        <v>7226200000</v>
      </c>
      <c r="G1954" s="55">
        <v>15000000000</v>
      </c>
      <c r="H1954" s="44">
        <v>14656165823</v>
      </c>
      <c r="I1954" s="44">
        <f>G1954-H1954</f>
        <v>343834177</v>
      </c>
      <c r="J1954" s="151">
        <f>B1954+K1954+1</f>
        <v>40745</v>
      </c>
      <c r="K1954" s="40">
        <v>91</v>
      </c>
      <c r="O1954" s="132">
        <f>H1954/G1954*100</f>
        <v>97.707772153333337</v>
      </c>
      <c r="P1954" s="132">
        <f>(100-O1954)/100*(365/91)*100</f>
        <v>9.1941007036629863</v>
      </c>
      <c r="Q1954" s="132">
        <f>(((1+(100-O1954)/O1954)^(365/K1954))*100)-100</f>
        <v>9.7473961731064662</v>
      </c>
    </row>
    <row r="1955" spans="1:17" s="173" customFormat="1">
      <c r="A1955" s="40"/>
      <c r="B1955" s="151"/>
      <c r="C1955" s="40"/>
      <c r="D1955" s="55">
        <v>30000000000</v>
      </c>
      <c r="E1955" s="55">
        <f>47122700000+604100000</f>
        <v>47726800000</v>
      </c>
      <c r="F1955" s="44">
        <f>E1955-D1955</f>
        <v>17726800000</v>
      </c>
      <c r="G1955" s="55">
        <v>19026800000</v>
      </c>
      <c r="H1955" s="44">
        <v>18037016318</v>
      </c>
      <c r="I1955" s="44">
        <f>G1955-H1955</f>
        <v>989783682</v>
      </c>
      <c r="J1955" s="151">
        <f>B1954+K1955+1</f>
        <v>40836</v>
      </c>
      <c r="K1955" s="40">
        <v>182</v>
      </c>
      <c r="O1955" s="132">
        <f>H1955/G1955*100</f>
        <v>94.797949828662738</v>
      </c>
      <c r="P1955" s="132">
        <f>(100-O1955)/100*(365/182)*100</f>
        <v>10.432683035923631</v>
      </c>
      <c r="Q1955" s="132">
        <f>(((1+(100-O1955)/O1955)^(365/K1955))*100)-100</f>
        <v>11.308822419101645</v>
      </c>
    </row>
    <row r="1956" spans="1:17" s="173" customFormat="1">
      <c r="A1956" s="40"/>
      <c r="B1956" s="151"/>
      <c r="C1956" s="40"/>
      <c r="D1956" s="55">
        <v>50000000000</v>
      </c>
      <c r="E1956" s="55">
        <v>76657300000</v>
      </c>
      <c r="F1956" s="44">
        <f>E1956-D1956</f>
        <v>26657300000</v>
      </c>
      <c r="G1956" s="55">
        <v>50000000000</v>
      </c>
      <c r="H1956" s="44">
        <v>44933218558</v>
      </c>
      <c r="I1956" s="44">
        <f>G1956-H1956</f>
        <v>5066781442</v>
      </c>
      <c r="J1956" s="151">
        <f>B1954+K1956+1</f>
        <v>41018</v>
      </c>
      <c r="K1956" s="40">
        <v>364</v>
      </c>
      <c r="O1956" s="132">
        <f>H1956/G1956*100</f>
        <v>89.866437116</v>
      </c>
      <c r="P1956" s="132">
        <f>(100-O1956)/100*(365/364)*100</f>
        <v>10.161402342472527</v>
      </c>
      <c r="Q1956" s="132">
        <f>(((1+(100-O1956)/O1956)^(365/K1956))*100)-100</f>
        <v>11.30891656458563</v>
      </c>
    </row>
    <row r="1957" spans="1:17">
      <c r="B1957" s="39"/>
    </row>
    <row r="1958" spans="1:17">
      <c r="B1958" s="39"/>
      <c r="I1958" s="56" t="s">
        <v>47</v>
      </c>
      <c r="O1958" s="141">
        <f t="shared" ref="O1958:Q1960" si="172">AVERAGE(O1950,O1954)</f>
        <v>97.802317806666679</v>
      </c>
      <c r="P1958" s="141">
        <f t="shared" si="172"/>
        <v>8.8148791271062059</v>
      </c>
      <c r="Q1958" s="141">
        <f t="shared" si="172"/>
        <v>9.3235040034459757</v>
      </c>
    </row>
    <row r="1959" spans="1:17">
      <c r="B1959" s="39"/>
      <c r="I1959" s="56" t="s">
        <v>48</v>
      </c>
      <c r="O1959" s="141">
        <f t="shared" si="172"/>
        <v>95.010094222664705</v>
      </c>
      <c r="P1959" s="141">
        <f t="shared" si="172"/>
        <v>10.007228619381223</v>
      </c>
      <c r="Q1959" s="141">
        <f t="shared" si="172"/>
        <v>10.812606973207572</v>
      </c>
    </row>
    <row r="1960" spans="1:17">
      <c r="B1960" s="39"/>
      <c r="I1960" s="56" t="s">
        <v>50</v>
      </c>
      <c r="O1960" s="141">
        <f t="shared" si="172"/>
        <v>90.303380177999998</v>
      </c>
      <c r="P1960" s="141">
        <f t="shared" si="172"/>
        <v>9.7232588874450574</v>
      </c>
      <c r="Q1960" s="141">
        <f t="shared" si="172"/>
        <v>10.771463927221589</v>
      </c>
    </row>
    <row r="1961" spans="1:17">
      <c r="B1961" s="39"/>
      <c r="I1961" s="56"/>
      <c r="O1961" s="141"/>
      <c r="P1961" s="141"/>
      <c r="Q1961" s="141"/>
    </row>
    <row r="1962" spans="1:17" s="40" customFormat="1">
      <c r="A1962" s="40">
        <v>815</v>
      </c>
      <c r="B1962" s="151">
        <v>40665</v>
      </c>
      <c r="D1962" s="55">
        <v>10090500000</v>
      </c>
      <c r="E1962" s="55">
        <v>10090500000</v>
      </c>
      <c r="F1962" s="44">
        <f>E1962-D1962</f>
        <v>0</v>
      </c>
      <c r="G1962" s="55">
        <v>10090500000</v>
      </c>
      <c r="H1962" s="55">
        <v>9859225740</v>
      </c>
      <c r="I1962" s="44">
        <f>G1962-H1962</f>
        <v>231274260</v>
      </c>
      <c r="J1962" s="151">
        <f>B1962+K1962+1</f>
        <v>40757</v>
      </c>
      <c r="K1962" s="40">
        <v>91</v>
      </c>
      <c r="O1962" s="132">
        <f>H1962/G1962*100</f>
        <v>97.707999999999998</v>
      </c>
      <c r="P1962" s="132">
        <f>(100-O1962)/100*(365/91)*100</f>
        <v>9.19318681318682</v>
      </c>
      <c r="Q1962" s="132">
        <f>(((1+(100-O1962)/O1962)^(365/K1962))*100)-100</f>
        <v>9.746369678366662</v>
      </c>
    </row>
    <row r="1963" spans="1:17">
      <c r="B1963" s="39"/>
      <c r="I1963" s="56"/>
      <c r="O1963" s="141"/>
      <c r="P1963" s="141"/>
      <c r="Q1963" s="141"/>
    </row>
    <row r="1964" spans="1:17" s="173" customFormat="1">
      <c r="A1964" s="40">
        <v>814</v>
      </c>
      <c r="B1964" s="151">
        <v>40667</v>
      </c>
      <c r="C1964" s="40"/>
      <c r="D1964" s="55">
        <v>15000000000</v>
      </c>
      <c r="E1964" s="55">
        <v>36313700000</v>
      </c>
      <c r="F1964" s="44">
        <f>E1964-D1964</f>
        <v>21313700000</v>
      </c>
      <c r="G1964" s="55">
        <v>6163700000</v>
      </c>
      <c r="H1964" s="44">
        <v>6007045476</v>
      </c>
      <c r="I1964" s="44">
        <f>G1964-H1964</f>
        <v>156654524</v>
      </c>
      <c r="J1964" s="151">
        <f>B1964+K1964+1</f>
        <v>40759</v>
      </c>
      <c r="K1964" s="40">
        <v>91</v>
      </c>
      <c r="O1964" s="132">
        <f>H1964/G1964*100</f>
        <v>97.458433668088972</v>
      </c>
      <c r="P1964" s="132">
        <f>(100-O1964)/100*(365/91)*100</f>
        <v>10.194194627994783</v>
      </c>
      <c r="Q1964" s="132">
        <f>(((1+(100-O1964)/O1964)^(365/K1964))*100)-100</f>
        <v>10.877941533862341</v>
      </c>
    </row>
    <row r="1965" spans="1:17" s="173" customFormat="1">
      <c r="A1965" s="40"/>
      <c r="B1965" s="151"/>
      <c r="C1965" s="40"/>
      <c r="D1965" s="55">
        <v>25000000000</v>
      </c>
      <c r="E1965" s="55">
        <v>49618900000</v>
      </c>
      <c r="F1965" s="44">
        <f>E1965-D1965</f>
        <v>24618900000</v>
      </c>
      <c r="G1965" s="55">
        <v>25000000000</v>
      </c>
      <c r="H1965" s="44">
        <v>23642096742</v>
      </c>
      <c r="I1965" s="44">
        <f>G1965-H1965</f>
        <v>1357903258</v>
      </c>
      <c r="J1965" s="151">
        <f>B1964+K1965+1</f>
        <v>40850</v>
      </c>
      <c r="K1965" s="40">
        <v>182</v>
      </c>
      <c r="O1965" s="132">
        <f>H1965/G1965*100</f>
        <v>94.568386967999999</v>
      </c>
      <c r="P1965" s="132">
        <f>(100-O1965)/100*(365/182)*100</f>
        <v>10.893070091648354</v>
      </c>
      <c r="Q1965" s="132">
        <f>(((1+(100-O1965)/O1965)^(365/K1965))*100)-100</f>
        <v>11.851368220894926</v>
      </c>
    </row>
    <row r="1966" spans="1:17" s="173" customFormat="1">
      <c r="A1966" s="40"/>
      <c r="B1966" s="151"/>
      <c r="C1966" s="40"/>
      <c r="D1966" s="55">
        <v>55000000000</v>
      </c>
      <c r="E1966" s="55">
        <v>66244800000</v>
      </c>
      <c r="F1966" s="44">
        <f>E1966-D1966</f>
        <v>11244800000</v>
      </c>
      <c r="G1966" s="55">
        <v>55000000000</v>
      </c>
      <c r="H1966" s="44">
        <v>49104416972</v>
      </c>
      <c r="I1966" s="44">
        <f>G1966-H1966</f>
        <v>5895583028</v>
      </c>
      <c r="J1966" s="151">
        <f>B1964+K1966+1</f>
        <v>41032</v>
      </c>
      <c r="K1966" s="40">
        <v>364</v>
      </c>
      <c r="O1966" s="132">
        <f>H1966/G1966*100</f>
        <v>89.280758130909092</v>
      </c>
      <c r="P1966" s="132">
        <f>(100-O1966)/100*(365/364)*100</f>
        <v>10.748690335764234</v>
      </c>
      <c r="Q1966" s="132">
        <f>(((1+(100-O1966)/O1966)^(365/K1966))*100)-100</f>
        <v>12.041112161733054</v>
      </c>
    </row>
    <row r="1967" spans="1:17">
      <c r="B1967" s="39"/>
    </row>
    <row r="1968" spans="1:17" s="173" customFormat="1">
      <c r="A1968" s="40">
        <v>815</v>
      </c>
      <c r="B1968" s="151">
        <v>40681</v>
      </c>
      <c r="C1968" s="40"/>
      <c r="D1968" s="55">
        <v>15000000000</v>
      </c>
      <c r="E1968" s="55">
        <v>24639900000</v>
      </c>
      <c r="F1968" s="44">
        <f>E1968-D1968</f>
        <v>9639900000</v>
      </c>
      <c r="G1968" s="55">
        <v>13239900000</v>
      </c>
      <c r="H1968" s="44">
        <v>12889672060</v>
      </c>
      <c r="I1968" s="44">
        <f>G1968-H1968</f>
        <v>350227940</v>
      </c>
      <c r="J1968" s="151">
        <f>B1968+K1968+1</f>
        <v>40773</v>
      </c>
      <c r="K1968" s="40">
        <v>91</v>
      </c>
      <c r="O1968" s="132">
        <f>H1968/G1968*100</f>
        <v>97.354753887869236</v>
      </c>
      <c r="P1968" s="132">
        <f>(100-O1968)/100*(365/91)*100</f>
        <v>10.610053087117898</v>
      </c>
      <c r="Q1968" s="132">
        <f>(((1+(100-O1968)/O1968)^(365/K1968))*100)-100</f>
        <v>11.352325254130122</v>
      </c>
    </row>
    <row r="1969" spans="1:17" s="173" customFormat="1">
      <c r="A1969" s="40"/>
      <c r="B1969" s="151"/>
      <c r="C1969" s="40"/>
      <c r="D1969" s="55">
        <v>25000000000</v>
      </c>
      <c r="E1969" s="55">
        <v>47263100000</v>
      </c>
      <c r="F1969" s="44">
        <f>E1969-D1969</f>
        <v>22263100000</v>
      </c>
      <c r="G1969" s="55">
        <v>25000000000</v>
      </c>
      <c r="H1969" s="44">
        <v>23608025170</v>
      </c>
      <c r="I1969" s="44">
        <f>G1969-H1969</f>
        <v>1391974830</v>
      </c>
      <c r="J1969" s="151">
        <f>B1968+K1969+1</f>
        <v>40864</v>
      </c>
      <c r="K1969" s="40">
        <v>182</v>
      </c>
      <c r="O1969" s="132">
        <f>H1969/G1969*100</f>
        <v>94.432100679999991</v>
      </c>
      <c r="P1969" s="132">
        <f>(100-O1969)/100*(365/182)*100</f>
        <v>11.166391493406612</v>
      </c>
      <c r="Q1969" s="132">
        <f>(((1+(100-O1969)/O1969)^(365/K1969))*100)-100</f>
        <v>12.17534231877147</v>
      </c>
    </row>
    <row r="1970" spans="1:17" s="173" customFormat="1">
      <c r="A1970" s="40"/>
      <c r="B1970" s="151"/>
      <c r="C1970" s="40"/>
      <c r="D1970" s="55">
        <v>55000000000</v>
      </c>
      <c r="E1970" s="55">
        <v>127786700000</v>
      </c>
      <c r="F1970" s="44">
        <f>E1970-D1970</f>
        <v>72786700000</v>
      </c>
      <c r="G1970" s="55">
        <v>55000000000</v>
      </c>
      <c r="H1970" s="44">
        <v>48833627453</v>
      </c>
      <c r="I1970" s="44">
        <f>G1970-H1970</f>
        <v>6166372547</v>
      </c>
      <c r="J1970" s="151">
        <f>B1968+K1970+1</f>
        <v>41046</v>
      </c>
      <c r="K1970" s="40">
        <v>364</v>
      </c>
      <c r="O1970" s="132">
        <f>H1970/G1970*100</f>
        <v>88.788413550909098</v>
      </c>
      <c r="P1970" s="132">
        <f>(100-O1970)/100*(365/364)*100</f>
        <v>11.242387510764228</v>
      </c>
      <c r="Q1970" s="132">
        <f>(((1+(100-O1970)/O1970)^(365/K1970))*100)-100</f>
        <v>12.664107875910773</v>
      </c>
    </row>
    <row r="1971" spans="1:17" s="40" customFormat="1">
      <c r="B1971" s="151"/>
      <c r="D1971" s="55"/>
      <c r="E1971" s="55"/>
      <c r="F1971" s="44"/>
      <c r="G1971" s="55"/>
      <c r="H1971" s="55"/>
      <c r="I1971" s="44"/>
      <c r="J1971" s="151"/>
      <c r="O1971" s="132"/>
      <c r="P1971" s="132"/>
      <c r="Q1971" s="132"/>
    </row>
    <row r="1972" spans="1:17">
      <c r="B1972" s="39"/>
      <c r="I1972" s="56" t="s">
        <v>47</v>
      </c>
      <c r="O1972" s="141">
        <f t="shared" ref="O1972:Q1974" si="173">AVERAGE(O1964,O1968)</f>
        <v>97.406593777979111</v>
      </c>
      <c r="P1972" s="141">
        <f t="shared" si="173"/>
        <v>10.40212385755634</v>
      </c>
      <c r="Q1972" s="141">
        <f t="shared" si="173"/>
        <v>11.115133393996231</v>
      </c>
    </row>
    <row r="1973" spans="1:17">
      <c r="B1973" s="39"/>
      <c r="I1973" s="56" t="s">
        <v>48</v>
      </c>
      <c r="O1973" s="141">
        <f t="shared" si="173"/>
        <v>94.500243823999995</v>
      </c>
      <c r="P1973" s="141">
        <f t="shared" si="173"/>
        <v>11.029730792527484</v>
      </c>
      <c r="Q1973" s="141">
        <f t="shared" si="173"/>
        <v>12.013355269833198</v>
      </c>
    </row>
    <row r="1974" spans="1:17">
      <c r="B1974" s="39"/>
      <c r="I1974" s="56" t="s">
        <v>50</v>
      </c>
      <c r="O1974" s="141">
        <f t="shared" si="173"/>
        <v>89.034585840909102</v>
      </c>
      <c r="P1974" s="141">
        <f t="shared" si="173"/>
        <v>10.995538923264231</v>
      </c>
      <c r="Q1974" s="141">
        <f t="shared" si="173"/>
        <v>12.352610018821913</v>
      </c>
    </row>
    <row r="1975" spans="1:17">
      <c r="B1975" s="39"/>
      <c r="I1975" s="56"/>
      <c r="O1975" s="141"/>
      <c r="P1975" s="141"/>
      <c r="Q1975" s="141"/>
    </row>
    <row r="1976" spans="1:17" s="173" customFormat="1">
      <c r="A1976" s="40">
        <v>818</v>
      </c>
      <c r="B1976" s="151">
        <v>40695</v>
      </c>
      <c r="C1976" s="40"/>
      <c r="D1976" s="55">
        <v>10000000000</v>
      </c>
      <c r="E1976" s="55">
        <v>14209400000</v>
      </c>
      <c r="F1976" s="44">
        <f>E1976-D1976</f>
        <v>4209400000</v>
      </c>
      <c r="G1976" s="55">
        <v>10000000000</v>
      </c>
      <c r="H1976" s="44">
        <v>9723514376</v>
      </c>
      <c r="I1976" s="44">
        <f>G1976-H1976</f>
        <v>276485624</v>
      </c>
      <c r="J1976" s="151">
        <f>B1976+K1976+1</f>
        <v>40787</v>
      </c>
      <c r="K1976" s="40">
        <v>91</v>
      </c>
      <c r="O1976" s="132">
        <f>H1976/G1976*100</f>
        <v>97.23514376</v>
      </c>
      <c r="P1976" s="132">
        <f>(100-O1976)/100*(365/91)*100</f>
        <v>11.089807995604396</v>
      </c>
      <c r="Q1976" s="132">
        <f>(((1+(100-O1976)/O1976)^(365/K1976))*100)-100</f>
        <v>11.902752162210135</v>
      </c>
    </row>
    <row r="1977" spans="1:17" s="173" customFormat="1">
      <c r="A1977" s="40"/>
      <c r="B1977" s="151"/>
      <c r="C1977" s="40"/>
      <c r="D1977" s="55">
        <v>25000000000</v>
      </c>
      <c r="E1977" s="55">
        <v>27312400000</v>
      </c>
      <c r="F1977" s="44">
        <f>E1977-D1977</f>
        <v>2312400000</v>
      </c>
      <c r="G1977" s="55">
        <v>25000000000</v>
      </c>
      <c r="H1977" s="44">
        <v>23579547729</v>
      </c>
      <c r="I1977" s="44">
        <f>G1977-H1977</f>
        <v>1420452271</v>
      </c>
      <c r="J1977" s="151">
        <f>B1976+K1977+1</f>
        <v>40878</v>
      </c>
      <c r="K1977" s="40">
        <v>182</v>
      </c>
      <c r="O1977" s="132">
        <f>H1977/G1977*100</f>
        <v>94.318190916000006</v>
      </c>
      <c r="P1977" s="132">
        <f>(100-O1977)/100*(365/182)*100</f>
        <v>11.394836899230757</v>
      </c>
      <c r="Q1977" s="132">
        <f>(((1+(100-O1977)/O1977)^(365/K1977))*100)-100</f>
        <v>12.44720399108563</v>
      </c>
    </row>
    <row r="1978" spans="1:17" s="173" customFormat="1">
      <c r="A1978" s="40"/>
      <c r="B1978" s="151"/>
      <c r="C1978" s="40"/>
      <c r="D1978" s="55">
        <v>45000000000</v>
      </c>
      <c r="E1978" s="55">
        <v>92019500000</v>
      </c>
      <c r="F1978" s="44">
        <f>E1978-D1978</f>
        <v>47019500000</v>
      </c>
      <c r="G1978" s="55">
        <v>45000000000</v>
      </c>
      <c r="H1978" s="44">
        <v>39940008011</v>
      </c>
      <c r="I1978" s="44">
        <f>G1978-H1978</f>
        <v>5059991989</v>
      </c>
      <c r="J1978" s="151">
        <f>B1976+K1978+1</f>
        <v>41060</v>
      </c>
      <c r="K1978" s="40">
        <v>364</v>
      </c>
      <c r="O1978" s="132">
        <f>H1978/G1978*100</f>
        <v>88.755573357777777</v>
      </c>
      <c r="P1978" s="132">
        <f>(100-O1978)/100*(365/364)*100</f>
        <v>11.27531792420635</v>
      </c>
      <c r="Q1978" s="132">
        <f>(((1+(100-O1978)/O1978)^(365/K1978))*100)-100</f>
        <v>12.70590894143831</v>
      </c>
    </row>
    <row r="1979" spans="1:17">
      <c r="B1979" s="39"/>
    </row>
    <row r="1980" spans="1:17" s="173" customFormat="1">
      <c r="A1980" s="40">
        <v>819</v>
      </c>
      <c r="B1980" s="151">
        <v>40709</v>
      </c>
      <c r="C1980" s="40"/>
      <c r="D1980" s="55">
        <v>10000000000</v>
      </c>
      <c r="E1980" s="55">
        <v>27777000000</v>
      </c>
      <c r="F1980" s="44">
        <f>E1980-D1980</f>
        <v>17777000000</v>
      </c>
      <c r="G1980" s="55">
        <v>10000000000</v>
      </c>
      <c r="H1980" s="44">
        <v>9703159100</v>
      </c>
      <c r="I1980" s="44">
        <f>G1980-H1980</f>
        <v>296840900</v>
      </c>
      <c r="J1980" s="151">
        <f>B1980+K1980+1</f>
        <v>40801</v>
      </c>
      <c r="K1980" s="40">
        <v>91</v>
      </c>
      <c r="O1980" s="132">
        <f>H1980/G1980*100</f>
        <v>97.031590999999992</v>
      </c>
      <c r="P1980" s="132">
        <f>(100-O1980)/100*(365/91)*100</f>
        <v>11.906255879120913</v>
      </c>
      <c r="Q1980" s="132">
        <f>(((1+(100-O1980)/O1980)^(365/K1980))*100)-100</f>
        <v>12.847307583027344</v>
      </c>
    </row>
    <row r="1981" spans="1:17" s="173" customFormat="1">
      <c r="A1981" s="40"/>
      <c r="B1981" s="151"/>
      <c r="C1981" s="40"/>
      <c r="D1981" s="55">
        <v>30000000000</v>
      </c>
      <c r="E1981" s="55">
        <v>75999000000</v>
      </c>
      <c r="F1981" s="44">
        <f>E1981-D1981</f>
        <v>45999000000</v>
      </c>
      <c r="G1981" s="55">
        <v>30000000000</v>
      </c>
      <c r="H1981" s="44">
        <v>28191657780</v>
      </c>
      <c r="I1981" s="44">
        <f>G1981-H1981</f>
        <v>1808342220</v>
      </c>
      <c r="J1981" s="151">
        <f>B1980+K1981+1</f>
        <v>40892</v>
      </c>
      <c r="K1981" s="40">
        <v>182</v>
      </c>
      <c r="O1981" s="132">
        <f>H1981/G1981*100</f>
        <v>93.9721926</v>
      </c>
      <c r="P1981" s="132">
        <f>(100-O1981)/100*(365/182)*100</f>
        <v>12.088734620879121</v>
      </c>
      <c r="Q1981" s="132">
        <f>(((1+(100-O1981)/O1981)^(365/K1981))*100)-100</f>
        <v>13.279059576634396</v>
      </c>
    </row>
    <row r="1982" spans="1:17" s="173" customFormat="1">
      <c r="A1982" s="40"/>
      <c r="B1982" s="151"/>
      <c r="C1982" s="40"/>
      <c r="D1982" s="55">
        <v>55000000000</v>
      </c>
      <c r="E1982" s="55">
        <v>86974400000</v>
      </c>
      <c r="F1982" s="44">
        <f>E1982-D1982</f>
        <v>31974400000</v>
      </c>
      <c r="G1982" s="55">
        <v>55000000000</v>
      </c>
      <c r="H1982" s="44">
        <v>48469980620</v>
      </c>
      <c r="I1982" s="44">
        <f>G1982-H1982</f>
        <v>6530019380</v>
      </c>
      <c r="J1982" s="151">
        <f>B1980+K1982+1</f>
        <v>41074</v>
      </c>
      <c r="K1982" s="40">
        <v>364</v>
      </c>
      <c r="O1982" s="132">
        <f>H1982/G1982*100</f>
        <v>88.127237490909096</v>
      </c>
      <c r="P1982" s="132">
        <f>(100-O1982)/100*(365/364)*100</f>
        <v>11.905379988511484</v>
      </c>
      <c r="Q1982" s="132">
        <f>(((1+(100-O1982)/O1982)^(365/K1982))*100)-100</f>
        <v>13.511703080678771</v>
      </c>
    </row>
    <row r="1983" spans="1:17">
      <c r="B1983" s="39"/>
    </row>
    <row r="1984" spans="1:17" s="173" customFormat="1">
      <c r="A1984" s="40">
        <v>820</v>
      </c>
      <c r="B1984" s="151">
        <v>40723</v>
      </c>
      <c r="C1984" s="40"/>
      <c r="D1984" s="55">
        <v>10000000000</v>
      </c>
      <c r="E1984" s="55">
        <v>15134300000</v>
      </c>
      <c r="F1984" s="44">
        <f>E1984-D1984</f>
        <v>5134300000</v>
      </c>
      <c r="G1984" s="55">
        <v>4734300000</v>
      </c>
      <c r="H1984" s="44">
        <v>4589198230</v>
      </c>
      <c r="I1984" s="44">
        <f>G1984-H1984</f>
        <v>145101770</v>
      </c>
      <c r="J1984" s="151">
        <f>B1984+K1984+1</f>
        <v>40815</v>
      </c>
      <c r="K1984" s="40">
        <v>91</v>
      </c>
      <c r="O1984" s="132">
        <f>H1984/G1984*100</f>
        <v>96.935095579071884</v>
      </c>
      <c r="P1984" s="132">
        <f>(100-O1984)/100*(365/91)*100</f>
        <v>12.293297952074312</v>
      </c>
      <c r="Q1984" s="132">
        <f>(((1+(100-O1984)/O1984)^(365/K1984))*100)-100</f>
        <v>13.298559588287517</v>
      </c>
    </row>
    <row r="1985" spans="1:17" s="173" customFormat="1">
      <c r="A1985" s="40"/>
      <c r="B1985" s="151"/>
      <c r="C1985" s="40"/>
      <c r="D1985" s="55">
        <v>30000000000</v>
      </c>
      <c r="E1985" s="55">
        <v>23927800000</v>
      </c>
      <c r="F1985" s="44">
        <f>E1985-D1985</f>
        <v>-6072200000</v>
      </c>
      <c r="G1985" s="55">
        <v>13527800000</v>
      </c>
      <c r="H1985" s="44">
        <v>12669612474</v>
      </c>
      <c r="I1985" s="44">
        <f>G1985-H1985</f>
        <v>858187526</v>
      </c>
      <c r="J1985" s="151">
        <f>B1984+K1985+1</f>
        <v>40906</v>
      </c>
      <c r="K1985" s="40">
        <v>182</v>
      </c>
      <c r="O1985" s="132">
        <f>H1985/G1985*100</f>
        <v>93.656119058531317</v>
      </c>
      <c r="P1985" s="132">
        <f>(100-O1985)/100*(365/182)*100</f>
        <v>12.722618371626753</v>
      </c>
      <c r="Q1985" s="132">
        <f>(((1+(100-O1985)/O1985)^(365/K1985))*100)-100</f>
        <v>14.047056249151296</v>
      </c>
    </row>
    <row r="1986" spans="1:17" s="173" customFormat="1">
      <c r="A1986" s="40"/>
      <c r="B1986" s="151"/>
      <c r="C1986" s="40"/>
      <c r="D1986" s="55">
        <v>55000000000</v>
      </c>
      <c r="E1986" s="55">
        <v>80524000000</v>
      </c>
      <c r="F1986" s="44">
        <f>E1986-D1986</f>
        <v>25524000000</v>
      </c>
      <c r="G1986" s="55">
        <v>55000000000</v>
      </c>
      <c r="H1986" s="44">
        <v>47762832799</v>
      </c>
      <c r="I1986" s="44">
        <f>G1986-H1986</f>
        <v>7237167201</v>
      </c>
      <c r="J1986" s="151">
        <f>B1984+K1986+1</f>
        <v>41088</v>
      </c>
      <c r="K1986" s="40">
        <v>364</v>
      </c>
      <c r="O1986" s="132">
        <f>H1986/G1986*100</f>
        <v>86.841514180000004</v>
      </c>
      <c r="P1986" s="132">
        <f>(100-O1986)/100*(365/364)*100</f>
        <v>13.194635506318678</v>
      </c>
      <c r="Q1986" s="132">
        <f>(((1+(100-O1986)/O1986)^(365/K1986))*100)-100</f>
        <v>15.196940292591776</v>
      </c>
    </row>
    <row r="1987" spans="1:17">
      <c r="B1987" s="39"/>
    </row>
    <row r="1988" spans="1:17">
      <c r="B1988" s="39"/>
      <c r="I1988" s="56" t="s">
        <v>47</v>
      </c>
      <c r="O1988" s="141">
        <f t="shared" ref="O1988:P1990" si="174">AVERAGE(O1980,O1984)</f>
        <v>96.983343289535938</v>
      </c>
      <c r="P1988" s="141">
        <f t="shared" si="174"/>
        <v>12.099776915597612</v>
      </c>
      <c r="Q1988" s="174">
        <f>AVERAGE(Q1980,Q1984,Q1976)</f>
        <v>12.682873111174999</v>
      </c>
    </row>
    <row r="1989" spans="1:17">
      <c r="B1989" s="39"/>
      <c r="I1989" s="56" t="s">
        <v>48</v>
      </c>
      <c r="O1989" s="141">
        <f t="shared" si="174"/>
        <v>93.814155829265658</v>
      </c>
      <c r="P1989" s="141">
        <f t="shared" si="174"/>
        <v>12.405676496252937</v>
      </c>
      <c r="Q1989" s="141">
        <f>AVERAGE(Q1981,Q1985,Q1977)</f>
        <v>13.257773272290441</v>
      </c>
    </row>
    <row r="1990" spans="1:17">
      <c r="B1990" s="39"/>
      <c r="I1990" s="56" t="s">
        <v>50</v>
      </c>
      <c r="O1990" s="141">
        <f t="shared" si="174"/>
        <v>87.484375835454557</v>
      </c>
      <c r="P1990" s="141">
        <f t="shared" si="174"/>
        <v>12.55000774741508</v>
      </c>
      <c r="Q1990" s="141">
        <f>AVERAGE(Q1982,Q1986,Q1978)</f>
        <v>13.804850771569619</v>
      </c>
    </row>
    <row r="1991" spans="1:17">
      <c r="B1991" s="39"/>
    </row>
    <row r="1992" spans="1:17" s="173" customFormat="1">
      <c r="A1992" s="40">
        <v>821</v>
      </c>
      <c r="B1992" s="151">
        <v>40737</v>
      </c>
      <c r="C1992" s="40"/>
      <c r="D1992" s="55">
        <v>10000000000</v>
      </c>
      <c r="E1992" s="55">
        <v>12012800000</v>
      </c>
      <c r="F1992" s="44">
        <f>E1992-D1992</f>
        <v>2012800000</v>
      </c>
      <c r="G1992" s="55">
        <v>1712800000</v>
      </c>
      <c r="H1992" s="44">
        <v>1658003632</v>
      </c>
      <c r="I1992" s="44">
        <f>G1992-H1992</f>
        <v>54796368</v>
      </c>
      <c r="J1992" s="151">
        <f>B1992+K1992+1</f>
        <v>40829</v>
      </c>
      <c r="K1992" s="40">
        <v>91</v>
      </c>
      <c r="O1992" s="132">
        <f>H1992/G1992*100</f>
        <v>96.800772536198039</v>
      </c>
      <c r="P1992" s="132">
        <f>(100-O1992)/100*(365/91)*100</f>
        <v>12.83206620096391</v>
      </c>
      <c r="Q1992" s="132">
        <f>(((1+(100-O1992)/O1992)^(365/K1992))*100)-100</f>
        <v>13.930468851989318</v>
      </c>
    </row>
    <row r="1993" spans="1:17" s="173" customFormat="1">
      <c r="A1993" s="40"/>
      <c r="B1993" s="151"/>
      <c r="C1993" s="40"/>
      <c r="D1993" s="55">
        <v>20000000000</v>
      </c>
      <c r="E1993" s="55">
        <v>17627400000</v>
      </c>
      <c r="F1993" s="44">
        <f>E1993-D1993</f>
        <v>-2372600000</v>
      </c>
      <c r="G1993" s="55">
        <v>3157400000</v>
      </c>
      <c r="H1993" s="44">
        <v>2942612345</v>
      </c>
      <c r="I1993" s="44">
        <f>G1993-H1993</f>
        <v>214787655</v>
      </c>
      <c r="J1993" s="151">
        <f>B1992+K1993+1</f>
        <v>40920</v>
      </c>
      <c r="K1993" s="40">
        <v>182</v>
      </c>
      <c r="O1993" s="132">
        <f>H1993/G1993*100</f>
        <v>93.197325172610377</v>
      </c>
      <c r="P1993" s="132">
        <f>(100-O1993)/100*(365/182)*100</f>
        <v>13.642726988995674</v>
      </c>
      <c r="Q1993" s="132">
        <f>(((1+(100-O1993)/O1993)^(365/K1993))*100)-100</f>
        <v>15.175794551659934</v>
      </c>
    </row>
    <row r="1994" spans="1:17" s="173" customFormat="1">
      <c r="A1994" s="40"/>
      <c r="B1994" s="151"/>
      <c r="C1994" s="40"/>
      <c r="D1994" s="55">
        <v>45000000000</v>
      </c>
      <c r="E1994" s="55">
        <v>123228400000</v>
      </c>
      <c r="F1994" s="44">
        <f>E1994-D1994</f>
        <v>78228400000</v>
      </c>
      <c r="G1994" s="55">
        <v>45000000000</v>
      </c>
      <c r="H1994" s="44">
        <v>38823825301</v>
      </c>
      <c r="I1994" s="44">
        <f>G1994-H1994</f>
        <v>6176174699</v>
      </c>
      <c r="J1994" s="151">
        <f>B1992+K1994+1</f>
        <v>41102</v>
      </c>
      <c r="K1994" s="40">
        <v>364</v>
      </c>
      <c r="O1994" s="132">
        <f>H1994/G1994*100</f>
        <v>86.275167335555551</v>
      </c>
      <c r="P1994" s="132">
        <f>(100-O1994)/100*(365/364)*100</f>
        <v>13.762538248687427</v>
      </c>
      <c r="Q1994" s="132">
        <f>(((1+(100-O1994)/O1994)^(365/K1994))*100)-100</f>
        <v>15.955226239110075</v>
      </c>
    </row>
    <row r="1995" spans="1:17">
      <c r="B1995" s="39"/>
    </row>
    <row r="1996" spans="1:17" s="173" customFormat="1">
      <c r="A1996" s="40">
        <v>822</v>
      </c>
      <c r="B1996" s="151">
        <v>40751</v>
      </c>
      <c r="C1996" s="40"/>
      <c r="D1996" s="55">
        <v>10000000000</v>
      </c>
      <c r="E1996" s="55">
        <v>21807300000</v>
      </c>
      <c r="F1996" s="44">
        <f>E1996-D1996</f>
        <v>11807300000</v>
      </c>
      <c r="G1996" s="55">
        <v>10000000000</v>
      </c>
      <c r="H1996" s="44">
        <v>9667135955</v>
      </c>
      <c r="I1996" s="44">
        <f>G1996-H1996</f>
        <v>332864045</v>
      </c>
      <c r="J1996" s="151">
        <f>B1996+K1996+1</f>
        <v>40843</v>
      </c>
      <c r="K1996" s="40">
        <v>91</v>
      </c>
      <c r="O1996" s="132">
        <f>H1996/G1996*100</f>
        <v>96.671359550000005</v>
      </c>
      <c r="P1996" s="132">
        <f>(100-O1996)/100*(365/91)*100</f>
        <v>13.351140266483497</v>
      </c>
      <c r="Q1996" s="132">
        <f>(((1+(100-O1996)/O1996)^(365/K1996))*100)-100</f>
        <v>14.543449219614828</v>
      </c>
    </row>
    <row r="1997" spans="1:17" s="173" customFormat="1">
      <c r="A1997" s="40"/>
      <c r="B1997" s="151"/>
      <c r="C1997" s="40"/>
      <c r="D1997" s="55">
        <v>20000000000</v>
      </c>
      <c r="E1997" s="55">
        <v>40956400000</v>
      </c>
      <c r="F1997" s="44">
        <f>E1997-D1997</f>
        <v>20956400000</v>
      </c>
      <c r="G1997" s="55">
        <v>20000000000</v>
      </c>
      <c r="H1997" s="44">
        <v>18674278043</v>
      </c>
      <c r="I1997" s="44">
        <f>G1997-H1997</f>
        <v>1325721957</v>
      </c>
      <c r="J1997" s="151">
        <f>B1996+K1997+1</f>
        <v>40934</v>
      </c>
      <c r="K1997" s="40">
        <v>182</v>
      </c>
      <c r="O1997" s="132">
        <f>H1997/G1997*100</f>
        <v>93.371390215000005</v>
      </c>
      <c r="P1997" s="132">
        <f>(100-O1997)/100*(365/182)*100</f>
        <v>13.293640502884605</v>
      </c>
      <c r="Q1997" s="132">
        <f>(((1+(100-O1997)/O1997)^(365/K1997))*100)-100</f>
        <v>14.745591780030324</v>
      </c>
    </row>
    <row r="1998" spans="1:17" s="173" customFormat="1">
      <c r="A1998" s="40"/>
      <c r="B1998" s="151"/>
      <c r="C1998" s="40"/>
      <c r="D1998" s="55">
        <v>45000000000</v>
      </c>
      <c r="E1998" s="55">
        <v>218551700000</v>
      </c>
      <c r="F1998" s="44">
        <f>E1998-D1998</f>
        <v>173551700000</v>
      </c>
      <c r="G1998" s="55">
        <v>45000000000</v>
      </c>
      <c r="H1998" s="44">
        <v>39240745092</v>
      </c>
      <c r="I1998" s="44">
        <f>G1998-H1998</f>
        <v>5759254908</v>
      </c>
      <c r="J1998" s="151">
        <f>B1996+K1998+1</f>
        <v>41116</v>
      </c>
      <c r="K1998" s="40">
        <v>364</v>
      </c>
      <c r="O1998" s="132">
        <f>H1998/G1998*100</f>
        <v>87.201655759999994</v>
      </c>
      <c r="P1998" s="132">
        <f>(100-O1998)/100*(365/364)*100</f>
        <v>12.833504526373632</v>
      </c>
      <c r="Q1998" s="132">
        <f>(((1+(100-O1998)/O1998)^(365/K1998))*100)-100</f>
        <v>14.719874263955091</v>
      </c>
    </row>
    <row r="1999" spans="1:17">
      <c r="B1999" s="39"/>
    </row>
    <row r="2000" spans="1:17">
      <c r="B2000" s="39"/>
      <c r="I2000" s="56" t="s">
        <v>47</v>
      </c>
      <c r="O2000" s="141">
        <f t="shared" ref="O2000:Q2002" si="175">AVERAGE(O1992,O1996)</f>
        <v>96.736066043099015</v>
      </c>
      <c r="P2000" s="141">
        <f t="shared" si="175"/>
        <v>13.091603233723703</v>
      </c>
      <c r="Q2000" s="141">
        <f t="shared" si="175"/>
        <v>14.236959035802073</v>
      </c>
    </row>
    <row r="2001" spans="1:17">
      <c r="B2001" s="39"/>
      <c r="I2001" s="56" t="s">
        <v>48</v>
      </c>
      <c r="O2001" s="141">
        <f t="shared" si="175"/>
        <v>93.284357693805191</v>
      </c>
      <c r="P2001" s="141">
        <f t="shared" si="175"/>
        <v>13.46818374594014</v>
      </c>
      <c r="Q2001" s="141">
        <f t="shared" si="175"/>
        <v>14.960693165845129</v>
      </c>
    </row>
    <row r="2002" spans="1:17">
      <c r="B2002" s="39"/>
      <c r="I2002" s="56" t="s">
        <v>50</v>
      </c>
      <c r="O2002" s="141">
        <f t="shared" si="175"/>
        <v>86.738411547777773</v>
      </c>
      <c r="P2002" s="141">
        <f t="shared" si="175"/>
        <v>13.298021387530529</v>
      </c>
      <c r="Q2002" s="141">
        <f t="shared" si="175"/>
        <v>15.337550251532583</v>
      </c>
    </row>
    <row r="2003" spans="1:17">
      <c r="B2003" s="39"/>
      <c r="P2003">
        <f>AVERAGE(P2000:P2002)</f>
        <v>13.285936122398121</v>
      </c>
      <c r="Q2003">
        <f>AVERAGE(Q2000:Q2002)</f>
        <v>14.845067484393262</v>
      </c>
    </row>
    <row r="2004" spans="1:17" s="173" customFormat="1">
      <c r="A2004" s="40">
        <v>823</v>
      </c>
      <c r="B2004" s="151">
        <v>40765</v>
      </c>
      <c r="C2004" s="40"/>
      <c r="D2004" s="55">
        <v>15000000000</v>
      </c>
      <c r="E2004" s="55">
        <v>22553700000</v>
      </c>
      <c r="F2004" s="44">
        <f>E2004-D2004</f>
        <v>7553700000</v>
      </c>
      <c r="G2004" s="55">
        <v>12253700000</v>
      </c>
      <c r="H2004" s="44">
        <v>11811522550</v>
      </c>
      <c r="I2004" s="44">
        <f>G2004-H2004</f>
        <v>442177450</v>
      </c>
      <c r="J2004" s="151">
        <f>B2004+K2004+1</f>
        <v>40857</v>
      </c>
      <c r="K2004" s="40">
        <v>91</v>
      </c>
      <c r="O2004" s="132">
        <f>H2004/G2004*100</f>
        <v>96.391478084170487</v>
      </c>
      <c r="P2004" s="132">
        <f>(100-O2004)/100*(365/91)*100</f>
        <v>14.473741750305189</v>
      </c>
      <c r="Q2004" s="132">
        <f>(((1+(100-O2004)/O2004)^(365/K2004))*100)-100</f>
        <v>15.883296263482819</v>
      </c>
    </row>
    <row r="2005" spans="1:17" s="173" customFormat="1">
      <c r="A2005" s="40"/>
      <c r="B2005" s="151"/>
      <c r="C2005" s="40"/>
      <c r="D2005" s="55">
        <v>25000000000</v>
      </c>
      <c r="E2005" s="55">
        <v>46780100000</v>
      </c>
      <c r="F2005" s="44">
        <f>E2005-D2005</f>
        <v>21780100000</v>
      </c>
      <c r="G2005" s="55">
        <v>25000000000</v>
      </c>
      <c r="H2005" s="44">
        <v>23243703422</v>
      </c>
      <c r="I2005" s="44">
        <f>G2005-H2005</f>
        <v>1756296578</v>
      </c>
      <c r="J2005" s="151">
        <f>B2004+K2005+1</f>
        <v>40948</v>
      </c>
      <c r="K2005" s="40">
        <v>182</v>
      </c>
      <c r="O2005" s="132">
        <f>H2005/G2005*100</f>
        <v>92.974813687999998</v>
      </c>
      <c r="P2005" s="132">
        <f>(100-O2005)/100*(365/182)*100</f>
        <v>14.088972548791212</v>
      </c>
      <c r="Q2005" s="132">
        <f>(((1+(100-O2005)/O2005)^(365/K2005))*100)-100</f>
        <v>15.729261942400029</v>
      </c>
    </row>
    <row r="2006" spans="1:17" s="173" customFormat="1">
      <c r="A2006" s="40"/>
      <c r="B2006" s="151"/>
      <c r="C2006" s="40"/>
      <c r="D2006" s="55">
        <v>55000000000</v>
      </c>
      <c r="E2006" s="55">
        <v>129660000000</v>
      </c>
      <c r="F2006" s="44">
        <f>E2006-D2006</f>
        <v>74660000000</v>
      </c>
      <c r="G2006" s="55">
        <v>55000000000</v>
      </c>
      <c r="H2006" s="44">
        <v>47488520681</v>
      </c>
      <c r="I2006" s="44">
        <f>G2006-H2006</f>
        <v>7511479319</v>
      </c>
      <c r="J2006" s="151">
        <f>B2004+K2006+1</f>
        <v>41130</v>
      </c>
      <c r="K2006" s="40">
        <v>364</v>
      </c>
      <c r="O2006" s="132">
        <f>H2006/G2006*100</f>
        <v>86.342764874545452</v>
      </c>
      <c r="P2006" s="132">
        <f>(100-O2006)/100*(365/364)*100</f>
        <v>13.694755002172828</v>
      </c>
      <c r="Q2006" s="132">
        <f>(((1+(100-O2006)/O2006)^(365/K2006))*100)-100</f>
        <v>15.864195876096801</v>
      </c>
    </row>
    <row r="2007" spans="1:17">
      <c r="B2007" s="39"/>
    </row>
    <row r="2008" spans="1:17" s="173" customFormat="1">
      <c r="A2008" s="40">
        <v>824</v>
      </c>
      <c r="B2008" s="151">
        <v>40779</v>
      </c>
      <c r="C2008" s="40"/>
      <c r="D2008" s="55">
        <v>15000000000</v>
      </c>
      <c r="E2008" s="55">
        <v>24685900000</v>
      </c>
      <c r="F2008" s="44">
        <f>E2008-D2008</f>
        <v>9685900000</v>
      </c>
      <c r="G2008" s="55">
        <v>3170900000</v>
      </c>
      <c r="H2008" s="44">
        <v>3055581401</v>
      </c>
      <c r="I2008" s="44">
        <f>G2008-H2008</f>
        <v>115318599</v>
      </c>
      <c r="J2008" s="151">
        <f>B2008+K2008+1</f>
        <v>40871</v>
      </c>
      <c r="K2008" s="40">
        <v>91</v>
      </c>
      <c r="O2008" s="132">
        <f>H2008/G2008*100</f>
        <v>96.363221829764427</v>
      </c>
      <c r="P2008" s="132">
        <f>(100-O2008)/100*(365/91)*100</f>
        <v>14.587077276219606</v>
      </c>
      <c r="Q2008" s="132">
        <f>(((1+(100-O2008)/O2008)^(365/K2008))*100)-100</f>
        <v>16.019650082904406</v>
      </c>
    </row>
    <row r="2009" spans="1:17" s="173" customFormat="1">
      <c r="A2009" s="40"/>
      <c r="B2009" s="151"/>
      <c r="C2009" s="40"/>
      <c r="D2009" s="55">
        <v>25000000000</v>
      </c>
      <c r="E2009" s="55">
        <v>23758000000</v>
      </c>
      <c r="F2009" s="44">
        <f>E2009-D2009</f>
        <v>-1242000000</v>
      </c>
      <c r="G2009" s="55">
        <v>6658000000</v>
      </c>
      <c r="H2009" s="44">
        <v>6170391589</v>
      </c>
      <c r="I2009" s="44">
        <f>G2009-H2009</f>
        <v>487608411</v>
      </c>
      <c r="J2009" s="151">
        <f>B2008+K2009+1</f>
        <v>40962</v>
      </c>
      <c r="K2009" s="40">
        <v>182</v>
      </c>
      <c r="O2009" s="132">
        <f>H2009/G2009*100</f>
        <v>92.676353094022218</v>
      </c>
      <c r="P2009" s="132">
        <f>(100-O2009)/100*(365/182)*100</f>
        <v>14.687533630120278</v>
      </c>
      <c r="Q2009" s="132">
        <f>(((1+(100-O2009)/O2009)^(365/K2009))*100)-100</f>
        <v>16.477923124222002</v>
      </c>
    </row>
    <row r="2010" spans="1:17" s="173" customFormat="1">
      <c r="A2010" s="40"/>
      <c r="B2010" s="151"/>
      <c r="C2010" s="40"/>
      <c r="D2010" s="55">
        <v>55000000000</v>
      </c>
      <c r="E2010" s="55">
        <v>111340300000</v>
      </c>
      <c r="F2010" s="44">
        <f>E2010-D2010</f>
        <v>56340300000</v>
      </c>
      <c r="G2010" s="55">
        <v>55000000000</v>
      </c>
      <c r="H2010" s="44">
        <v>46644018065</v>
      </c>
      <c r="I2010" s="44">
        <f>G2010-H2010</f>
        <v>8355981935</v>
      </c>
      <c r="J2010" s="151">
        <f>B2008+K2010+1</f>
        <v>41144</v>
      </c>
      <c r="K2010" s="40">
        <v>364</v>
      </c>
      <c r="O2010" s="132">
        <f>H2010/G2010*100</f>
        <v>84.807305572727273</v>
      </c>
      <c r="P2010" s="132">
        <f>(100-O2010)/100*(365/364)*100</f>
        <v>15.234432598776223</v>
      </c>
      <c r="Q2010" s="132">
        <f>(((1+(100-O2010)/O2010)^(365/K2010))*100)-100</f>
        <v>17.967763671299124</v>
      </c>
    </row>
    <row r="2011" spans="1:17">
      <c r="B2011" s="39"/>
    </row>
    <row r="2012" spans="1:17">
      <c r="B2012" s="39"/>
      <c r="I2012" s="56" t="s">
        <v>47</v>
      </c>
      <c r="O2012" s="141">
        <f t="shared" ref="O2012:Q2014" si="176">AVERAGE(O2004,O2008)</f>
        <v>96.377349956967464</v>
      </c>
      <c r="P2012" s="141">
        <f t="shared" si="176"/>
        <v>14.530409513262398</v>
      </c>
      <c r="Q2012" s="141">
        <f t="shared" si="176"/>
        <v>15.951473173193612</v>
      </c>
    </row>
    <row r="2013" spans="1:17">
      <c r="B2013" s="39"/>
      <c r="I2013" s="56" t="s">
        <v>48</v>
      </c>
      <c r="O2013" s="141">
        <f t="shared" si="176"/>
        <v>92.825583391011108</v>
      </c>
      <c r="P2013" s="141">
        <f t="shared" si="176"/>
        <v>14.388253089455745</v>
      </c>
      <c r="Q2013" s="141">
        <f t="shared" si="176"/>
        <v>16.103592533311016</v>
      </c>
    </row>
    <row r="2014" spans="1:17">
      <c r="B2014" s="39"/>
      <c r="I2014" s="56" t="s">
        <v>50</v>
      </c>
      <c r="O2014" s="141">
        <f t="shared" si="176"/>
        <v>85.575035223636363</v>
      </c>
      <c r="P2014" s="141">
        <f t="shared" si="176"/>
        <v>14.464593800474525</v>
      </c>
      <c r="Q2014" s="141">
        <f t="shared" si="176"/>
        <v>16.915979773697963</v>
      </c>
    </row>
    <row r="2015" spans="1:17">
      <c r="B2015" s="39"/>
      <c r="P2015">
        <f>AVERAGE(P2012:P2014)</f>
        <v>14.461085467730889</v>
      </c>
      <c r="Q2015">
        <f>AVERAGE(Q2012:Q2014)</f>
        <v>16.323681826734198</v>
      </c>
    </row>
    <row r="2016" spans="1:17" s="173" customFormat="1">
      <c r="A2016" s="40">
        <v>825</v>
      </c>
      <c r="B2016" s="151">
        <v>40793</v>
      </c>
      <c r="C2016" s="40"/>
      <c r="D2016" s="55">
        <v>10000000000</v>
      </c>
      <c r="E2016" s="55">
        <v>15271200000</v>
      </c>
      <c r="F2016" s="44">
        <f>E2016-D2016</f>
        <v>5271200000</v>
      </c>
      <c r="G2016" s="55">
        <v>2766200000</v>
      </c>
      <c r="H2016" s="44">
        <v>2659700940</v>
      </c>
      <c r="I2016" s="44">
        <f>G2016-H2016</f>
        <v>106499060</v>
      </c>
      <c r="J2016" s="151">
        <f>B2016+K2016+1</f>
        <v>40885</v>
      </c>
      <c r="K2016" s="40">
        <v>91</v>
      </c>
      <c r="O2016" s="132">
        <f>H2016/G2016*100</f>
        <v>96.149986985756627</v>
      </c>
      <c r="P2016" s="132">
        <f>(100-O2016)/100*(365/91)*100</f>
        <v>15.442359892294849</v>
      </c>
      <c r="Q2016" s="132">
        <f>(((1+(100-O2016)/O2016)^(365/K2016))*100)-100</f>
        <v>17.055130084196151</v>
      </c>
    </row>
    <row r="2017" spans="1:18" s="173" customFormat="1">
      <c r="A2017" s="40"/>
      <c r="B2017" s="151"/>
      <c r="C2017" s="40"/>
      <c r="D2017" s="55">
        <v>20000000000</v>
      </c>
      <c r="E2017" s="55">
        <v>18404100000</v>
      </c>
      <c r="F2017" s="44">
        <f>E2017-D2017</f>
        <v>-1595900000</v>
      </c>
      <c r="G2017" s="55">
        <v>5904100000</v>
      </c>
      <c r="H2017" s="44">
        <v>5441748967</v>
      </c>
      <c r="I2017" s="44">
        <f>G2017-H2017</f>
        <v>462351033</v>
      </c>
      <c r="J2017" s="151">
        <f>B2016+K2017+1</f>
        <v>40976</v>
      </c>
      <c r="K2017" s="40">
        <v>182</v>
      </c>
      <c r="O2017" s="132">
        <f>H2017/G2017*100</f>
        <v>92.168983706238038</v>
      </c>
      <c r="P2017" s="132">
        <f>(100-O2017)/100*(365/182)*100</f>
        <v>15.705060149577562</v>
      </c>
      <c r="Q2017" s="132">
        <f>(((1+(100-O2017)/O2017)^(365/K2017))*100)-100</f>
        <v>17.767374062787212</v>
      </c>
    </row>
    <row r="2018" spans="1:18" s="173" customFormat="1">
      <c r="A2018" s="40"/>
      <c r="B2018" s="151"/>
      <c r="C2018" s="40"/>
      <c r="D2018" s="55">
        <v>55000000000</v>
      </c>
      <c r="E2018" s="55">
        <v>96709400000</v>
      </c>
      <c r="F2018" s="44">
        <f>E2018-D2018</f>
        <v>41709400000</v>
      </c>
      <c r="G2018" s="55">
        <v>55000000000</v>
      </c>
      <c r="H2018" s="44">
        <v>45688266227</v>
      </c>
      <c r="I2018" s="44">
        <f>G2018-H2018</f>
        <v>9311733773</v>
      </c>
      <c r="J2018" s="151">
        <f>B2016+K2018+1</f>
        <v>41158</v>
      </c>
      <c r="K2018" s="40">
        <v>364</v>
      </c>
      <c r="O2018" s="132">
        <f>H2018/G2018*100</f>
        <v>83.069574958181818</v>
      </c>
      <c r="P2018" s="132">
        <f>(100-O2018)/100*(365/364)*100</f>
        <v>16.976937198526475</v>
      </c>
      <c r="Q2018" s="132">
        <f>(((1+(100-O2018)/O2018)^(365/K2018))*100)-100</f>
        <v>20.442378919927336</v>
      </c>
    </row>
    <row r="2019" spans="1:18">
      <c r="B2019" s="39"/>
    </row>
    <row r="2020" spans="1:18" s="173" customFormat="1">
      <c r="A2020" s="40">
        <v>826</v>
      </c>
      <c r="B2020" s="151">
        <v>40807</v>
      </c>
      <c r="C2020" s="40"/>
      <c r="D2020" s="55">
        <v>10000000000</v>
      </c>
      <c r="E2020" s="55">
        <v>26296800000</v>
      </c>
      <c r="F2020" s="44">
        <f>E2020-D2020</f>
        <v>16296800000</v>
      </c>
      <c r="G2020" s="55">
        <v>7896800000</v>
      </c>
      <c r="H2020" s="44">
        <v>7587015264</v>
      </c>
      <c r="I2020" s="44">
        <f>G2020-H2020</f>
        <v>309784736</v>
      </c>
      <c r="J2020" s="151">
        <f>B2020+K2020+1</f>
        <v>40899</v>
      </c>
      <c r="K2020" s="40">
        <v>91</v>
      </c>
      <c r="O2020" s="132">
        <f>H2020/G2020*100</f>
        <v>96.07708519906798</v>
      </c>
      <c r="P2020" s="132">
        <f>(100-O2020)/100*(365/91)*100</f>
        <v>15.734768157584474</v>
      </c>
      <c r="Q2020" s="132">
        <f>(((1+(100-O2020)/O2020)^(365/K2020))*100)-100</f>
        <v>17.411791690132048</v>
      </c>
    </row>
    <row r="2021" spans="1:18" s="173" customFormat="1">
      <c r="A2021" s="40"/>
      <c r="B2021" s="151"/>
      <c r="C2021" s="40"/>
      <c r="D2021" s="55">
        <v>20000000000</v>
      </c>
      <c r="E2021" s="55">
        <v>28264000000</v>
      </c>
      <c r="F2021" s="44">
        <f>E2021-D2021</f>
        <v>8264000000</v>
      </c>
      <c r="G2021" s="55">
        <v>11864000000</v>
      </c>
      <c r="H2021" s="44">
        <v>10899940948</v>
      </c>
      <c r="I2021" s="44">
        <f>G2021-H2021</f>
        <v>964059052</v>
      </c>
      <c r="J2021" s="151">
        <f>B2020+K2021+1</f>
        <v>40990</v>
      </c>
      <c r="K2021" s="40">
        <v>182</v>
      </c>
      <c r="O2021" s="132">
        <f>H2021/G2021*100</f>
        <v>91.874080815913686</v>
      </c>
      <c r="P2021" s="132">
        <f>(100-O2021)/100*(365/182)*100</f>
        <v>16.296486275777497</v>
      </c>
      <c r="Q2021" s="132">
        <f>(((1+(100-O2021)/O2021)^(365/K2021))*100)-100</f>
        <v>18.526707931045109</v>
      </c>
    </row>
    <row r="2022" spans="1:18" s="173" customFormat="1">
      <c r="A2022" s="40"/>
      <c r="B2022" s="151"/>
      <c r="C2022" s="40"/>
      <c r="D2022" s="55">
        <v>60000000000</v>
      </c>
      <c r="E2022" s="55">
        <v>221582000000</v>
      </c>
      <c r="F2022" s="44">
        <f>E2022-D2022</f>
        <v>161582000000</v>
      </c>
      <c r="G2022" s="55">
        <v>60000000000</v>
      </c>
      <c r="H2022" s="44">
        <v>50088573317</v>
      </c>
      <c r="I2022" s="44">
        <f>G2022-H2022</f>
        <v>9911426683</v>
      </c>
      <c r="J2022" s="151">
        <f>B2020+K2022+1</f>
        <v>41172</v>
      </c>
      <c r="K2022" s="40">
        <v>364</v>
      </c>
      <c r="O2022" s="132">
        <f>H2022/G2022*100</f>
        <v>83.48095552833334</v>
      </c>
      <c r="P2022" s="132">
        <f>(100-O2022)/100*(365/364)*100</f>
        <v>16.564426461973436</v>
      </c>
      <c r="Q2022" s="132">
        <f>(((1+(100-O2022)/O2022)^(365/K2022))*100)-100</f>
        <v>19.847231951808439</v>
      </c>
    </row>
    <row r="2023" spans="1:18">
      <c r="B2023" s="39"/>
    </row>
    <row r="2024" spans="1:18">
      <c r="B2024" s="39"/>
      <c r="I2024" s="56" t="s">
        <v>47</v>
      </c>
      <c r="O2024" s="141">
        <f t="shared" ref="O2024:Q2026" si="177">AVERAGE(O2016,O2020)</f>
        <v>96.113536092412303</v>
      </c>
      <c r="P2024" s="141">
        <f t="shared" si="177"/>
        <v>15.588564024939661</v>
      </c>
      <c r="Q2024" s="141">
        <f t="shared" si="177"/>
        <v>17.2334608871641</v>
      </c>
    </row>
    <row r="2025" spans="1:18">
      <c r="B2025" s="39"/>
      <c r="I2025" s="56" t="s">
        <v>48</v>
      </c>
      <c r="O2025" s="141">
        <f t="shared" si="177"/>
        <v>92.021532261075862</v>
      </c>
      <c r="P2025" s="141">
        <f t="shared" si="177"/>
        <v>16.00077321267753</v>
      </c>
      <c r="Q2025" s="141">
        <f t="shared" si="177"/>
        <v>18.147040996916161</v>
      </c>
    </row>
    <row r="2026" spans="1:18">
      <c r="A2026" s="40"/>
      <c r="B2026" s="151"/>
      <c r="C2026" s="40"/>
      <c r="D2026" s="55"/>
      <c r="F2026" s="44"/>
      <c r="G2026" s="44"/>
      <c r="I2026" s="56" t="s">
        <v>50</v>
      </c>
      <c r="J2026" s="40"/>
      <c r="K2026" s="40"/>
      <c r="L2026" s="40"/>
      <c r="M2026" s="40"/>
      <c r="N2026" s="40"/>
      <c r="O2026" s="141">
        <f t="shared" si="177"/>
        <v>83.275265243257579</v>
      </c>
      <c r="P2026" s="141">
        <f t="shared" si="177"/>
        <v>16.770681830249956</v>
      </c>
      <c r="Q2026" s="141">
        <f t="shared" si="177"/>
        <v>20.144805435867887</v>
      </c>
      <c r="R2026" s="40"/>
    </row>
    <row r="2027" spans="1:18">
      <c r="A2027" s="40"/>
      <c r="B2027" s="151"/>
      <c r="C2027" s="40"/>
      <c r="D2027" s="55"/>
      <c r="E2027" s="55"/>
      <c r="F2027" s="44"/>
      <c r="G2027" s="44"/>
      <c r="H2027" s="44"/>
      <c r="I2027" s="44"/>
      <c r="J2027" s="40"/>
      <c r="K2027" s="40"/>
      <c r="L2027" s="40"/>
      <c r="M2027" s="40"/>
      <c r="N2027" s="40"/>
      <c r="O2027" s="40"/>
      <c r="P2027" s="40"/>
      <c r="Q2027" s="40"/>
      <c r="R2027" s="40"/>
    </row>
    <row r="2028" spans="1:18" s="173" customFormat="1">
      <c r="A2028" s="40">
        <v>827</v>
      </c>
      <c r="B2028" s="151">
        <v>40821</v>
      </c>
      <c r="C2028" s="40"/>
      <c r="D2028" s="55">
        <v>10000000000</v>
      </c>
      <c r="E2028" s="55">
        <v>7554100000</v>
      </c>
      <c r="F2028" s="44">
        <f>E2028-D2028</f>
        <v>-2445900000</v>
      </c>
      <c r="G2028" s="55">
        <v>2254100000</v>
      </c>
      <c r="H2028" s="44">
        <v>2147647681</v>
      </c>
      <c r="I2028" s="44">
        <f>G2028-H2028</f>
        <v>106452319</v>
      </c>
      <c r="J2028" s="151">
        <f>B2028+K2028+1</f>
        <v>40913</v>
      </c>
      <c r="K2028" s="40">
        <v>91</v>
      </c>
      <c r="L2028" s="40"/>
      <c r="M2028" s="40"/>
      <c r="N2028" s="40"/>
      <c r="O2028" s="132">
        <f>H2028/G2028*100</f>
        <v>95.277391464442573</v>
      </c>
      <c r="P2028" s="132">
        <f>(100-O2028)/100*(365/91)*100</f>
        <v>18.942330939323746</v>
      </c>
      <c r="Q2028" s="132">
        <f>(((1+(100-O2028)/O2028)^(365/K2028))*100)-100</f>
        <v>21.414749216196796</v>
      </c>
      <c r="R2028" s="40"/>
    </row>
    <row r="2029" spans="1:18" s="173" customFormat="1">
      <c r="A2029" s="40"/>
      <c r="B2029" s="151"/>
      <c r="C2029" s="40"/>
      <c r="D2029" s="55">
        <v>20000000000</v>
      </c>
      <c r="E2029" s="55">
        <v>15385800000</v>
      </c>
      <c r="F2029" s="44">
        <f>E2029-D2029</f>
        <v>-4614200000</v>
      </c>
      <c r="G2029" s="55">
        <v>15285800000</v>
      </c>
      <c r="H2029" s="44">
        <v>13812946284</v>
      </c>
      <c r="I2029" s="44">
        <f>G2029-H2029</f>
        <v>1472853716</v>
      </c>
      <c r="J2029" s="151">
        <f>B2028+K2029+1</f>
        <v>41004</v>
      </c>
      <c r="K2029" s="40">
        <v>182</v>
      </c>
      <c r="L2029" s="40"/>
      <c r="M2029" s="40"/>
      <c r="N2029" s="40"/>
      <c r="O2029" s="132">
        <f>H2029/G2029*100</f>
        <v>90.364562430491048</v>
      </c>
      <c r="P2029" s="132">
        <f>(100-O2029)/100*(365/182)*100</f>
        <v>19.323817103685535</v>
      </c>
      <c r="Q2029" s="132">
        <f>(((1+(100-O2029)/O2029)^(365/K2029))*100)-100</f>
        <v>22.530856275895744</v>
      </c>
      <c r="R2029" s="40"/>
    </row>
    <row r="2030" spans="1:18" s="173" customFormat="1">
      <c r="A2030" s="40"/>
      <c r="B2030" s="151"/>
      <c r="C2030" s="40"/>
      <c r="D2030" s="55">
        <v>65000000000</v>
      </c>
      <c r="E2030" s="55">
        <v>80292200000</v>
      </c>
      <c r="F2030" s="44">
        <f>E2030-D2030</f>
        <v>15292200000</v>
      </c>
      <c r="G2030" s="55">
        <v>77460100000</v>
      </c>
      <c r="H2030" s="44">
        <v>62432017283</v>
      </c>
      <c r="I2030" s="44">
        <f>G2030-H2030</f>
        <v>15028082717</v>
      </c>
      <c r="J2030" s="151">
        <f>B2028+K2030+1</f>
        <v>41186</v>
      </c>
      <c r="K2030" s="40">
        <v>364</v>
      </c>
      <c r="L2030" s="40"/>
      <c r="M2030" s="40"/>
      <c r="N2030" s="40"/>
      <c r="O2030" s="132">
        <f>H2030/G2030*100</f>
        <v>80.598937108266071</v>
      </c>
      <c r="P2030" s="132">
        <f>(100-O2030)/100*(365/364)*100</f>
        <v>19.454362515062869</v>
      </c>
      <c r="Q2030" s="132">
        <f>(((1+(100-O2030)/O2030)^(365/K2030))*100)-100</f>
        <v>24.144654003652605</v>
      </c>
      <c r="R2030" s="40"/>
    </row>
    <row r="2031" spans="1:18">
      <c r="A2031" s="40"/>
      <c r="B2031" s="151"/>
      <c r="C2031" s="40"/>
      <c r="D2031" s="55"/>
      <c r="E2031" s="55"/>
      <c r="F2031" s="44"/>
      <c r="G2031" s="44"/>
      <c r="H2031" s="44"/>
      <c r="I2031" s="44"/>
      <c r="J2031" s="40"/>
      <c r="K2031" s="40"/>
      <c r="L2031" s="40"/>
      <c r="M2031" s="40"/>
      <c r="N2031" s="40"/>
      <c r="O2031" s="40"/>
      <c r="P2031" s="40"/>
      <c r="Q2031" s="40"/>
      <c r="R2031" s="40"/>
    </row>
    <row r="2032" spans="1:18">
      <c r="A2032" s="40"/>
      <c r="B2032" s="151"/>
      <c r="C2032" s="40"/>
      <c r="D2032" s="55"/>
      <c r="E2032" s="55"/>
      <c r="F2032" s="44"/>
      <c r="G2032" s="44"/>
      <c r="H2032" s="44"/>
      <c r="I2032" s="44"/>
      <c r="J2032" s="40"/>
      <c r="K2032" s="40"/>
      <c r="L2032" s="40"/>
      <c r="M2032" s="40"/>
      <c r="N2032" s="40"/>
      <c r="O2032" s="40"/>
      <c r="P2032" s="40"/>
      <c r="Q2032" s="40"/>
      <c r="R2032" s="40"/>
    </row>
    <row r="2033" spans="1:19">
      <c r="A2033" s="40">
        <v>829</v>
      </c>
      <c r="B2033" s="151">
        <v>40835</v>
      </c>
      <c r="D2033" s="55">
        <v>10000000000</v>
      </c>
      <c r="E2033" s="175">
        <v>47912900000</v>
      </c>
      <c r="F2033" s="44">
        <f>E2033-D2033</f>
        <v>37912900000</v>
      </c>
      <c r="G2033" s="55">
        <v>2028900000</v>
      </c>
      <c r="H2033" s="44">
        <v>1934534334</v>
      </c>
      <c r="I2033" s="44">
        <f>G2033-H2033</f>
        <v>94365666</v>
      </c>
      <c r="J2033" s="151">
        <f>B2033+K2033+1</f>
        <v>40927</v>
      </c>
      <c r="K2033" s="40">
        <v>91</v>
      </c>
      <c r="L2033" s="40"/>
      <c r="M2033" s="40"/>
      <c r="N2033" s="40"/>
      <c r="O2033" s="132">
        <f>H2033/G2033*100</f>
        <v>95.348924737542504</v>
      </c>
      <c r="P2033" s="132">
        <f>(100-O2033)/100*(365/91)*100</f>
        <v>18.655411766999848</v>
      </c>
      <c r="Q2033" s="132">
        <f>(((1+(100-O2033)/O2033)^(365/K2033))*100)-100</f>
        <v>21.049806527435848</v>
      </c>
      <c r="R2033" s="40"/>
      <c r="S2033" s="47"/>
    </row>
    <row r="2034" spans="1:19">
      <c r="B2034" s="39"/>
      <c r="D2034" s="55">
        <v>20000000000</v>
      </c>
      <c r="E2034" s="55">
        <v>47982500000</v>
      </c>
      <c r="F2034" s="44">
        <f>E2034-D2034</f>
        <v>27982500000</v>
      </c>
      <c r="G2034" s="55">
        <v>20000000000</v>
      </c>
      <c r="H2034" s="44">
        <v>18162880148</v>
      </c>
      <c r="I2034" s="44">
        <f>G2034-H2034</f>
        <v>1837119852</v>
      </c>
      <c r="J2034" s="151">
        <f>B2033+K2034+1</f>
        <v>41018</v>
      </c>
      <c r="K2034" s="40">
        <v>182</v>
      </c>
      <c r="L2034" s="40"/>
      <c r="M2034" s="40"/>
      <c r="N2034" s="40"/>
      <c r="O2034" s="132">
        <f>H2034/G2034*100</f>
        <v>90.814400739999996</v>
      </c>
      <c r="P2034" s="132">
        <f>(100-O2034)/100*(365/182)*100</f>
        <v>18.421668845604401</v>
      </c>
      <c r="Q2034" s="132">
        <f>(((1+(100-O2034)/O2034)^(365/K2034))*100)-100</f>
        <v>21.316668657418816</v>
      </c>
      <c r="R2034" s="40"/>
      <c r="S2034" s="47"/>
    </row>
    <row r="2035" spans="1:19">
      <c r="B2035" s="39"/>
      <c r="D2035" s="55">
        <v>65000000000</v>
      </c>
      <c r="E2035" s="55">
        <v>223278100000</v>
      </c>
      <c r="F2035" s="44">
        <f>E2035-D2035</f>
        <v>158278100000</v>
      </c>
      <c r="G2035" s="55">
        <v>72971100000</v>
      </c>
      <c r="H2035" s="44">
        <v>59229146025</v>
      </c>
      <c r="I2035" s="44">
        <f>G2035-H2035</f>
        <v>13741953975</v>
      </c>
      <c r="J2035" s="151">
        <f>B2033+K2035+1</f>
        <v>41200</v>
      </c>
      <c r="K2035" s="40">
        <v>364</v>
      </c>
      <c r="L2035" s="40"/>
      <c r="M2035" s="40"/>
      <c r="N2035" s="40"/>
      <c r="O2035" s="132">
        <f>H2035/G2035*100</f>
        <v>81.167950085718871</v>
      </c>
      <c r="P2035" s="132">
        <f>(100-O2035)/100*(365/364)*100</f>
        <v>18.883786315144537</v>
      </c>
      <c r="Q2035" s="132">
        <f>(((1+(100-O2035)/O2035)^(365/K2035))*100)-100</f>
        <v>23.271978259693228</v>
      </c>
      <c r="R2035" s="40"/>
      <c r="S2035" s="60">
        <f>H2035+H2110</f>
        <v>72925062999</v>
      </c>
    </row>
    <row r="2036" spans="1:19">
      <c r="B2036" s="39"/>
      <c r="H2036" s="44"/>
      <c r="I2036" s="44"/>
      <c r="J2036" s="40"/>
      <c r="K2036" s="40"/>
      <c r="L2036" s="40"/>
      <c r="M2036" s="40"/>
      <c r="N2036" s="40"/>
      <c r="O2036" s="40"/>
      <c r="P2036" s="40"/>
      <c r="Q2036" s="40"/>
      <c r="R2036" s="40"/>
    </row>
    <row r="2037" spans="1:19">
      <c r="B2037" s="39"/>
      <c r="I2037" s="56" t="s">
        <v>47</v>
      </c>
      <c r="O2037" s="141">
        <f t="shared" ref="O2037:Q2039" si="178">AVERAGE(O2028,O2033)</f>
        <v>95.313158100992538</v>
      </c>
      <c r="P2037" s="141">
        <f t="shared" si="178"/>
        <v>18.798871353161797</v>
      </c>
      <c r="Q2037" s="141">
        <f t="shared" si="178"/>
        <v>21.232277871816322</v>
      </c>
    </row>
    <row r="2038" spans="1:19">
      <c r="B2038" s="39"/>
      <c r="I2038" s="56" t="s">
        <v>48</v>
      </c>
      <c r="O2038" s="141">
        <f t="shared" si="178"/>
        <v>90.589481585245522</v>
      </c>
      <c r="P2038" s="141">
        <f t="shared" si="178"/>
        <v>18.872742974644968</v>
      </c>
      <c r="Q2038" s="141">
        <f t="shared" si="178"/>
        <v>21.92376246665728</v>
      </c>
    </row>
    <row r="2039" spans="1:19">
      <c r="B2039" s="39"/>
      <c r="I2039" s="56" t="s">
        <v>50</v>
      </c>
      <c r="J2039" s="40"/>
      <c r="K2039" s="40"/>
      <c r="L2039" s="40"/>
      <c r="M2039" s="40"/>
      <c r="N2039" s="40"/>
      <c r="O2039" s="141">
        <f t="shared" si="178"/>
        <v>80.883443596992464</v>
      </c>
      <c r="P2039" s="141">
        <f t="shared" si="178"/>
        <v>19.169074415103701</v>
      </c>
      <c r="Q2039" s="141">
        <f t="shared" si="178"/>
        <v>23.708316131672916</v>
      </c>
    </row>
    <row r="2040" spans="1:19">
      <c r="B2040" s="39"/>
    </row>
    <row r="2041" spans="1:19">
      <c r="A2041" s="40">
        <v>830</v>
      </c>
      <c r="B2041" s="151">
        <v>40850</v>
      </c>
      <c r="D2041" s="55">
        <v>5000000000</v>
      </c>
      <c r="E2041" s="175">
        <v>15460900000</v>
      </c>
      <c r="F2041" s="44">
        <f>E2041-D2041</f>
        <v>10460900000</v>
      </c>
      <c r="G2041" s="55">
        <v>5000000000</v>
      </c>
      <c r="H2041" s="44">
        <v>4766405676</v>
      </c>
      <c r="I2041" s="44">
        <f>G2041-H2041</f>
        <v>233594324</v>
      </c>
      <c r="J2041" s="151">
        <f>B2041+K2041+1</f>
        <v>40942</v>
      </c>
      <c r="K2041" s="40">
        <v>91</v>
      </c>
      <c r="L2041" s="40"/>
      <c r="M2041" s="40"/>
      <c r="N2041" s="40"/>
      <c r="O2041" s="132">
        <f>H2041/G2041*100</f>
        <v>95.328113520000002</v>
      </c>
      <c r="P2041" s="132">
        <f>(100-O2041)/100*(365/91)*100</f>
        <v>18.738885331868122</v>
      </c>
      <c r="Q2041" s="132">
        <f>(((1+(100-O2041)/O2041)^(365/K2041))*100)-100</f>
        <v>21.155838001143934</v>
      </c>
      <c r="R2041" s="40"/>
      <c r="S2041" s="47"/>
    </row>
    <row r="2042" spans="1:19">
      <c r="A2042" s="40"/>
      <c r="B2042" s="151"/>
      <c r="D2042" s="55">
        <v>30000000000</v>
      </c>
      <c r="E2042" s="55">
        <v>40506200000</v>
      </c>
      <c r="F2042" s="44">
        <f>E2042-D2042</f>
        <v>10506200000</v>
      </c>
      <c r="G2042" s="55">
        <v>30000000000</v>
      </c>
      <c r="H2042" s="44">
        <v>27047713027</v>
      </c>
      <c r="I2042" s="44">
        <f>G2042-H2042</f>
        <v>2952286973</v>
      </c>
      <c r="J2042" s="151">
        <f>B2041+K2042+1</f>
        <v>41033</v>
      </c>
      <c r="K2042" s="40">
        <v>182</v>
      </c>
      <c r="L2042" s="40"/>
      <c r="M2042" s="40"/>
      <c r="N2042" s="40"/>
      <c r="O2042" s="132">
        <f>H2042/G2042*100</f>
        <v>90.15904342333333</v>
      </c>
      <c r="P2042" s="132">
        <f>(100-O2042)/100*(365/182)*100</f>
        <v>19.735984343315028</v>
      </c>
      <c r="Q2042" s="132">
        <f>(((1+(100-O2042)/O2042)^(365/K2042))*100)-100</f>
        <v>23.091655069147649</v>
      </c>
      <c r="R2042" s="40"/>
      <c r="S2042" s="47"/>
    </row>
    <row r="2043" spans="1:19">
      <c r="A2043" s="40"/>
      <c r="B2043" s="151"/>
      <c r="D2043" s="55">
        <v>100000000000</v>
      </c>
      <c r="E2043" s="55">
        <v>237482100000</v>
      </c>
      <c r="F2043" s="44">
        <f>E2043-D2043</f>
        <v>137482100000</v>
      </c>
      <c r="G2043" s="55">
        <v>100000000000</v>
      </c>
      <c r="H2043" s="44">
        <v>81019247654</v>
      </c>
      <c r="I2043" s="44">
        <f>G2043-H2043</f>
        <v>18980752346</v>
      </c>
      <c r="J2043" s="151">
        <f>B2041+K2043+1</f>
        <v>41215</v>
      </c>
      <c r="K2043" s="40">
        <v>364</v>
      </c>
      <c r="L2043" s="40"/>
      <c r="M2043" s="40"/>
      <c r="N2043" s="40"/>
      <c r="O2043" s="132">
        <f>H2043/G2043*100</f>
        <v>81.019247653999997</v>
      </c>
      <c r="P2043" s="132">
        <f>(100-O2043)/100*(365/364)*100</f>
        <v>19.032897270027473</v>
      </c>
      <c r="Q2043" s="132">
        <f>(((1+(100-O2043)/O2043)^(365/K2043))*100)-100</f>
        <v>23.498853344742258</v>
      </c>
      <c r="R2043" s="40"/>
      <c r="S2043" s="47"/>
    </row>
    <row r="2044" spans="1:19">
      <c r="B2044" s="39"/>
    </row>
    <row r="2045" spans="1:19">
      <c r="A2045" s="40">
        <v>832</v>
      </c>
      <c r="B2045" s="151">
        <v>40863</v>
      </c>
      <c r="D2045" s="55">
        <v>10000000000</v>
      </c>
      <c r="E2045" s="175">
        <v>12043500000</v>
      </c>
      <c r="F2045" s="44">
        <f>E2045-D2045</f>
        <v>2043500000</v>
      </c>
      <c r="G2045" s="55">
        <v>10000000000</v>
      </c>
      <c r="H2045" s="44">
        <v>9513003976</v>
      </c>
      <c r="I2045" s="44">
        <f>G2045-H2045</f>
        <v>486996024</v>
      </c>
      <c r="J2045" s="151">
        <f>B2045+K2045+1</f>
        <v>40955</v>
      </c>
      <c r="K2045" s="40">
        <v>91</v>
      </c>
      <c r="L2045" s="40"/>
      <c r="M2045" s="40"/>
      <c r="N2045" s="40"/>
      <c r="O2045" s="132">
        <f>H2045/G2045*100</f>
        <v>95.130039760000003</v>
      </c>
      <c r="P2045" s="132">
        <f>(100-O2045)/100*(365/91)*100</f>
        <v>19.533357006593395</v>
      </c>
      <c r="Q2045" s="132">
        <f>(((1+(100-O2045)/O2045)^(365/K2045))*100)-100</f>
        <v>22.170838394766051</v>
      </c>
      <c r="R2045" s="40"/>
      <c r="S2045" s="47"/>
    </row>
    <row r="2046" spans="1:19">
      <c r="A2046" s="40"/>
      <c r="B2046" s="151"/>
      <c r="D2046" s="55">
        <v>20000000000</v>
      </c>
      <c r="E2046" s="55">
        <v>43776200000</v>
      </c>
      <c r="F2046" s="44">
        <f>E2046-D2046</f>
        <v>23776200000</v>
      </c>
      <c r="G2046" s="55">
        <v>20000000000</v>
      </c>
      <c r="H2046" s="44">
        <v>17986782393</v>
      </c>
      <c r="I2046" s="44">
        <f>G2046-H2046</f>
        <v>2013217607</v>
      </c>
      <c r="J2046" s="151">
        <f>B2045+K2046+1</f>
        <v>41046</v>
      </c>
      <c r="K2046" s="40">
        <v>182</v>
      </c>
      <c r="L2046" s="40"/>
      <c r="M2046" s="40"/>
      <c r="N2046" s="40"/>
      <c r="O2046" s="132">
        <f>H2046/G2046*100</f>
        <v>89.933911965000007</v>
      </c>
      <c r="P2046" s="132">
        <f>(100-O2046)/100*(365/182)*100</f>
        <v>20.187484246016467</v>
      </c>
      <c r="Q2046" s="132">
        <f>(((1+(100-O2046)/O2046)^(365/K2046))*100)-100</f>
        <v>23.710396243682098</v>
      </c>
      <c r="R2046" s="40"/>
      <c r="S2046" s="47"/>
    </row>
    <row r="2047" spans="1:19">
      <c r="A2047" s="40"/>
      <c r="B2047" s="151"/>
      <c r="D2047" s="55">
        <v>90000000000</v>
      </c>
      <c r="E2047" s="55">
        <v>155382200000</v>
      </c>
      <c r="F2047" s="44">
        <f>E2047-D2047</f>
        <v>65382200000</v>
      </c>
      <c r="G2047" s="55">
        <v>90000000000</v>
      </c>
      <c r="H2047" s="44">
        <v>72628249253</v>
      </c>
      <c r="I2047" s="44">
        <f>G2047-H2047</f>
        <v>17371750747</v>
      </c>
      <c r="J2047" s="151">
        <f>B2045+K2047+1</f>
        <v>41228</v>
      </c>
      <c r="K2047" s="40">
        <v>364</v>
      </c>
      <c r="L2047" s="40"/>
      <c r="M2047" s="40"/>
      <c r="N2047" s="40"/>
      <c r="O2047" s="132">
        <f>H2047/G2047*100</f>
        <v>80.698054725555551</v>
      </c>
      <c r="P2047" s="132">
        <f>(100-O2047)/100*(365/364)*100</f>
        <v>19.354972596626986</v>
      </c>
      <c r="Q2047" s="132">
        <f>(((1+(100-O2047)/O2047)^(365/K2047))*100)-100</f>
        <v>23.991754330274873</v>
      </c>
      <c r="R2047" s="40"/>
      <c r="S2047" s="47"/>
    </row>
    <row r="2048" spans="1:19">
      <c r="B2048" s="39"/>
    </row>
    <row r="2049" spans="1:19">
      <c r="A2049" s="40">
        <v>833</v>
      </c>
      <c r="B2049" s="151">
        <v>40877</v>
      </c>
      <c r="D2049" s="55">
        <v>10000000000</v>
      </c>
      <c r="E2049" s="175">
        <v>16584700000</v>
      </c>
      <c r="F2049" s="44">
        <f>E2049-D2049</f>
        <v>6584700000</v>
      </c>
      <c r="G2049" s="55">
        <v>9484700000</v>
      </c>
      <c r="H2049" s="44">
        <v>9000484967</v>
      </c>
      <c r="I2049" s="44">
        <f>G2049-H2049</f>
        <v>484215033</v>
      </c>
      <c r="J2049" s="151">
        <f>B2049+K2049+1</f>
        <v>40969</v>
      </c>
      <c r="K2049" s="40">
        <v>91</v>
      </c>
      <c r="L2049" s="40"/>
      <c r="M2049" s="40"/>
      <c r="N2049" s="40"/>
      <c r="O2049" s="132">
        <f>H2049/G2049*100</f>
        <v>94.894777557540039</v>
      </c>
      <c r="P2049" s="132">
        <f>(100-O2049)/100*(365/91)*100</f>
        <v>20.476991115361383</v>
      </c>
      <c r="Q2049" s="132">
        <f>(((1+(100-O2049)/O2049)^(365/K2049))*100)-100</f>
        <v>23.390247699275605</v>
      </c>
      <c r="R2049" s="40"/>
      <c r="S2049" s="47"/>
    </row>
    <row r="2050" spans="1:19">
      <c r="A2050" s="40"/>
      <c r="B2050" s="151"/>
      <c r="D2050" s="55">
        <v>20000000000</v>
      </c>
      <c r="E2050" s="55">
        <v>36972500000</v>
      </c>
      <c r="F2050" s="44">
        <f>E2050-D2050</f>
        <v>16972500000</v>
      </c>
      <c r="G2050" s="55">
        <v>20000000000</v>
      </c>
      <c r="H2050" s="44">
        <v>17946769053</v>
      </c>
      <c r="I2050" s="44">
        <f>G2050-H2050</f>
        <v>2053230947</v>
      </c>
      <c r="J2050" s="151">
        <f>B2049+K2050+1</f>
        <v>41060</v>
      </c>
      <c r="K2050" s="40">
        <v>182</v>
      </c>
      <c r="L2050" s="40"/>
      <c r="M2050" s="40"/>
      <c r="N2050" s="40"/>
      <c r="O2050" s="132">
        <f>H2050/G2050*100</f>
        <v>89.733845264999999</v>
      </c>
      <c r="P2050" s="132">
        <f>(100-O2050)/100*(365/182)*100</f>
        <v>20.588716913598905</v>
      </c>
      <c r="Q2050" s="132">
        <f>(((1+(100-O2050)/O2050)^(365/K2050))*100)-100</f>
        <v>24.264170466457855</v>
      </c>
      <c r="R2050" s="40"/>
      <c r="S2050" s="47"/>
    </row>
    <row r="2051" spans="1:19">
      <c r="A2051" s="40"/>
      <c r="B2051" s="151"/>
      <c r="D2051" s="55">
        <v>90000000000</v>
      </c>
      <c r="E2051" s="55">
        <v>143405900000</v>
      </c>
      <c r="F2051" s="44">
        <f>E2051-D2051</f>
        <v>53405900000</v>
      </c>
      <c r="G2051" s="55">
        <v>90000000000</v>
      </c>
      <c r="H2051" s="44">
        <v>72442785373</v>
      </c>
      <c r="I2051" s="44">
        <f>G2051-H2051</f>
        <v>17557214627</v>
      </c>
      <c r="J2051" s="151">
        <f>B2049+K2051+1</f>
        <v>41242</v>
      </c>
      <c r="K2051" s="40">
        <v>364</v>
      </c>
      <c r="L2051" s="40"/>
      <c r="M2051" s="40"/>
      <c r="N2051" s="40"/>
      <c r="O2051" s="132">
        <f>H2051/G2051*100</f>
        <v>80.491983747777766</v>
      </c>
      <c r="P2051" s="132">
        <f>(100-O2051)/100*(365/364)*100</f>
        <v>19.561609703464601</v>
      </c>
      <c r="Q2051" s="132">
        <f>(((1+(100-O2051)/O2051)^(365/K2051))*100)-100</f>
        <v>24.310064132305939</v>
      </c>
      <c r="R2051" s="40"/>
      <c r="S2051" s="47"/>
    </row>
    <row r="2052" spans="1:19">
      <c r="B2052" s="39"/>
    </row>
    <row r="2053" spans="1:19">
      <c r="B2053" s="39"/>
      <c r="I2053" s="56" t="s">
        <v>47</v>
      </c>
      <c r="O2053" s="141">
        <f>AVERAGE(O2045,O2049,O2041)</f>
        <v>95.117643612513348</v>
      </c>
      <c r="P2053" s="141">
        <f>AVERAGE(P2045,P2049,P2041)</f>
        <v>19.583077817940964</v>
      </c>
      <c r="Q2053" s="141">
        <f>AVERAGE(Q2045,Q2049,Q2041)</f>
        <v>22.238974698395197</v>
      </c>
    </row>
    <row r="2054" spans="1:19">
      <c r="B2054" s="39"/>
      <c r="I2054" s="56" t="s">
        <v>48</v>
      </c>
      <c r="O2054" s="141">
        <f t="shared" ref="O2054:Q2055" si="179">AVERAGE(O2046,O2050,O2042)</f>
        <v>89.94226688444445</v>
      </c>
      <c r="P2054" s="141">
        <f t="shared" si="179"/>
        <v>20.170728500976796</v>
      </c>
      <c r="Q2054" s="141">
        <f t="shared" si="179"/>
        <v>23.688740593095869</v>
      </c>
    </row>
    <row r="2055" spans="1:19">
      <c r="B2055" s="39"/>
      <c r="I2055" s="56" t="s">
        <v>50</v>
      </c>
      <c r="O2055" s="141">
        <f t="shared" si="179"/>
        <v>80.736428709111109</v>
      </c>
      <c r="P2055" s="141">
        <f t="shared" si="179"/>
        <v>19.31649319003969</v>
      </c>
      <c r="Q2055" s="141">
        <f t="shared" si="179"/>
        <v>23.933557269107691</v>
      </c>
    </row>
    <row r="2056" spans="1:19">
      <c r="B2056" s="39"/>
    </row>
    <row r="2057" spans="1:19">
      <c r="A2057" s="40">
        <v>835</v>
      </c>
      <c r="B2057" s="151">
        <v>40891</v>
      </c>
      <c r="D2057" s="55">
        <v>5000000000</v>
      </c>
      <c r="E2057" s="175">
        <v>10927600000</v>
      </c>
      <c r="F2057" s="44">
        <f>E2057-D2057</f>
        <v>5927600000</v>
      </c>
      <c r="G2057" s="55">
        <v>5000000000</v>
      </c>
      <c r="H2057" s="44">
        <v>4747901848</v>
      </c>
      <c r="I2057" s="44">
        <f>G2057-H2057</f>
        <v>252098152</v>
      </c>
      <c r="J2057" s="151">
        <f>B2057+K2057+1</f>
        <v>40983</v>
      </c>
      <c r="K2057" s="40">
        <v>91</v>
      </c>
      <c r="L2057" s="40"/>
      <c r="M2057" s="40"/>
      <c r="N2057" s="40"/>
      <c r="O2057" s="132">
        <f>H2057/G2057*100</f>
        <v>94.958036960000001</v>
      </c>
      <c r="P2057" s="132">
        <f>(100-O2057)/100*(365/91)*100</f>
        <v>20.223258347252742</v>
      </c>
      <c r="Q2057" s="132">
        <f>(((1+(100-O2057)/O2057)^(365/K2057))*100)-100</f>
        <v>23.060873123860276</v>
      </c>
    </row>
    <row r="2058" spans="1:19">
      <c r="A2058" s="40"/>
      <c r="B2058" s="151"/>
      <c r="D2058" s="55">
        <v>15000000000</v>
      </c>
      <c r="E2058" s="55">
        <v>29491200000</v>
      </c>
      <c r="F2058" s="44">
        <f>E2058-D2058</f>
        <v>14491200000</v>
      </c>
      <c r="G2058" s="55">
        <v>15000000000</v>
      </c>
      <c r="H2058" s="44">
        <v>13504608792</v>
      </c>
      <c r="I2058" s="44">
        <f>G2058-H2058</f>
        <v>1495391208</v>
      </c>
      <c r="J2058" s="151">
        <f>B2057+K2058+1</f>
        <v>41074</v>
      </c>
      <c r="K2058" s="40">
        <v>182</v>
      </c>
      <c r="L2058" s="40"/>
      <c r="M2058" s="40"/>
      <c r="N2058" s="40"/>
      <c r="O2058" s="132">
        <f>H2058/G2058*100</f>
        <v>90.030725279999999</v>
      </c>
      <c r="P2058" s="132">
        <f>(100-O2058)/100*(365/182)*100</f>
        <v>19.993325674725277</v>
      </c>
      <c r="Q2058" s="132">
        <f>(((1+(100-O2058)/O2058)^(365/K2058))*100)-100</f>
        <v>23.443748959711556</v>
      </c>
    </row>
    <row r="2059" spans="1:19">
      <c r="A2059" s="40"/>
      <c r="B2059" s="151"/>
      <c r="D2059" s="55">
        <v>75000000000</v>
      </c>
      <c r="E2059" s="55">
        <v>164153800000</v>
      </c>
      <c r="F2059" s="44">
        <f>E2059-D2059</f>
        <v>89153800000</v>
      </c>
      <c r="G2059" s="55">
        <v>75000000000</v>
      </c>
      <c r="H2059" s="44">
        <v>61772069734</v>
      </c>
      <c r="I2059" s="44">
        <f>G2059-H2059</f>
        <v>13227930266</v>
      </c>
      <c r="J2059" s="151">
        <f>B2057+K2059+1</f>
        <v>41256</v>
      </c>
      <c r="K2059" s="40">
        <v>364</v>
      </c>
      <c r="L2059" s="40"/>
      <c r="M2059" s="40"/>
      <c r="N2059" s="40"/>
      <c r="O2059" s="132">
        <f>H2059/G2059*100</f>
        <v>82.362759645333341</v>
      </c>
      <c r="P2059" s="132">
        <f>(100-O2059)/100*(365/364)*100</f>
        <v>17.685694311684973</v>
      </c>
      <c r="Q2059" s="132">
        <f>(((1+(100-O2059)/O2059)^(365/K2059))*100)-100</f>
        <v>21.47883516032185</v>
      </c>
    </row>
    <row r="2060" spans="1:19">
      <c r="B2060" s="39"/>
    </row>
    <row r="2061" spans="1:19">
      <c r="A2061" s="40">
        <v>836</v>
      </c>
      <c r="B2061" s="151">
        <v>40905</v>
      </c>
      <c r="D2061" s="55">
        <v>5000000000</v>
      </c>
      <c r="E2061" s="175">
        <v>8221100000</v>
      </c>
      <c r="F2061" s="44">
        <f>E2061-D2061</f>
        <v>3221100000</v>
      </c>
      <c r="G2061" s="55">
        <v>5000000000</v>
      </c>
      <c r="H2061" s="44">
        <v>4751203336</v>
      </c>
      <c r="I2061" s="44">
        <f>G2061-H2061</f>
        <v>248796664</v>
      </c>
      <c r="J2061" s="151">
        <f>B2061+K2061+1</f>
        <v>40997</v>
      </c>
      <c r="K2061" s="40">
        <v>91</v>
      </c>
      <c r="L2061" s="40"/>
      <c r="M2061" s="40"/>
      <c r="N2061" s="40"/>
      <c r="O2061" s="132">
        <f>H2061/G2061*100</f>
        <v>95.024066719999993</v>
      </c>
      <c r="P2061" s="176">
        <f>(100-O2061)/100*(365/91)*100</f>
        <v>19.958413705494532</v>
      </c>
      <c r="Q2061" s="176">
        <f>(((1+(100-O2061)/O2061)^(365/K2061))*100)-100</f>
        <v>22.718244836032241</v>
      </c>
    </row>
    <row r="2062" spans="1:19">
      <c r="A2062" s="40"/>
      <c r="B2062" s="151"/>
      <c r="D2062" s="55">
        <v>15000000000</v>
      </c>
      <c r="E2062" s="55">
        <v>35208700000</v>
      </c>
      <c r="F2062" s="44">
        <f>E2062-D2062</f>
        <v>20208700000</v>
      </c>
      <c r="G2062" s="55">
        <v>15000000000</v>
      </c>
      <c r="H2062" s="44">
        <v>13494203411</v>
      </c>
      <c r="I2062" s="44">
        <f>G2062-H2062</f>
        <v>1505796589</v>
      </c>
      <c r="J2062" s="151">
        <f>B2061+K2062+1</f>
        <v>41088</v>
      </c>
      <c r="K2062" s="40">
        <v>182</v>
      </c>
      <c r="L2062" s="40"/>
      <c r="M2062" s="40"/>
      <c r="N2062" s="40"/>
      <c r="O2062" s="132">
        <f>H2062/G2062*100</f>
        <v>89.961356073333334</v>
      </c>
      <c r="P2062" s="176">
        <f>(100-O2062)/100*(365/182)*100</f>
        <v>20.132445237545785</v>
      </c>
      <c r="Q2062" s="176">
        <f>(((1+(100-O2062)/O2062)^(365/K2062))*100)-100</f>
        <v>23.634720936438342</v>
      </c>
    </row>
    <row r="2063" spans="1:19">
      <c r="A2063" s="40"/>
      <c r="B2063" s="151"/>
      <c r="D2063" s="55">
        <v>75000000000</v>
      </c>
      <c r="E2063" s="55">
        <v>65066900000</v>
      </c>
      <c r="F2063" s="44">
        <f>E2063-D2063</f>
        <v>-9933100000</v>
      </c>
      <c r="G2063" s="55">
        <v>75000000000</v>
      </c>
      <c r="H2063" s="44">
        <v>52782698304</v>
      </c>
      <c r="I2063" s="44">
        <f>G2063-H2063</f>
        <v>22217301696</v>
      </c>
      <c r="J2063" s="151">
        <f>B2061+K2063+1</f>
        <v>41270</v>
      </c>
      <c r="K2063" s="40">
        <v>364</v>
      </c>
      <c r="L2063" s="40"/>
      <c r="M2063" s="40"/>
      <c r="N2063" s="40"/>
      <c r="O2063" s="132">
        <v>81.120999999999995</v>
      </c>
      <c r="P2063" s="176">
        <f>(100-O2063)/100*(365/364)*100</f>
        <v>18.930865384615387</v>
      </c>
      <c r="Q2063" s="176">
        <f>(((1+(100-O2063)/O2063)^(365/K2063))*100)-100</f>
        <v>23.343519964569452</v>
      </c>
    </row>
    <row r="2064" spans="1:19">
      <c r="B2064" s="39"/>
    </row>
    <row r="2065" spans="1:17">
      <c r="B2065" s="39"/>
      <c r="I2065" s="56" t="s">
        <v>47</v>
      </c>
      <c r="O2065" s="141">
        <f t="shared" ref="O2065:Q2067" si="180">AVERAGE(O2057,O2061)</f>
        <v>94.991051839999997</v>
      </c>
      <c r="P2065" s="141">
        <f t="shared" si="180"/>
        <v>20.090836026373637</v>
      </c>
      <c r="Q2065" s="141">
        <f t="shared" si="180"/>
        <v>22.889558979946258</v>
      </c>
    </row>
    <row r="2066" spans="1:17">
      <c r="B2066" s="39"/>
      <c r="I2066" s="56" t="s">
        <v>48</v>
      </c>
      <c r="O2066" s="141">
        <f t="shared" si="180"/>
        <v>89.996040676666667</v>
      </c>
      <c r="P2066" s="141">
        <f t="shared" si="180"/>
        <v>20.062885456135533</v>
      </c>
      <c r="Q2066" s="141">
        <f t="shared" si="180"/>
        <v>23.539234948074949</v>
      </c>
    </row>
    <row r="2067" spans="1:17">
      <c r="B2067" s="39"/>
      <c r="I2067" s="56" t="s">
        <v>50</v>
      </c>
      <c r="O2067" s="141">
        <f t="shared" si="180"/>
        <v>81.741879822666675</v>
      </c>
      <c r="P2067" s="141">
        <f t="shared" si="180"/>
        <v>18.308279848150178</v>
      </c>
      <c r="Q2067" s="141">
        <f t="shared" si="180"/>
        <v>22.411177562445651</v>
      </c>
    </row>
    <row r="2068" spans="1:17">
      <c r="B2068" s="39"/>
    </row>
    <row r="2069" spans="1:17">
      <c r="A2069" s="40">
        <v>837</v>
      </c>
      <c r="B2069" s="151">
        <v>40919</v>
      </c>
      <c r="D2069" s="55">
        <v>5000000000</v>
      </c>
      <c r="E2069" s="175">
        <v>11963900000</v>
      </c>
      <c r="F2069" s="44">
        <f>E2069-D2069</f>
        <v>6963900000</v>
      </c>
      <c r="G2069" s="55">
        <v>5000000000</v>
      </c>
      <c r="H2069" s="44">
        <v>4749841077</v>
      </c>
      <c r="I2069" s="44">
        <f>G2069-H2069</f>
        <v>250158923</v>
      </c>
      <c r="J2069" s="151">
        <f>B2069+K2069+1</f>
        <v>41011</v>
      </c>
      <c r="K2069" s="40">
        <v>91</v>
      </c>
      <c r="L2069" s="40"/>
      <c r="M2069" s="40"/>
      <c r="N2069" s="40"/>
      <c r="O2069" s="132">
        <f>H2069/G2069*100</f>
        <v>94.996821539999999</v>
      </c>
      <c r="P2069" s="132">
        <f>(100-O2069)/100*(365/91)*100</f>
        <v>20.067693823076926</v>
      </c>
      <c r="Q2069" s="132">
        <f>(((1+(100-O2069)/O2069)^(365/K2069))*100)-100</f>
        <v>22.859475411340412</v>
      </c>
    </row>
    <row r="2070" spans="1:17">
      <c r="A2070" s="40"/>
      <c r="B2070" s="151"/>
      <c r="D2070" s="55">
        <v>20000000000</v>
      </c>
      <c r="E2070" s="55">
        <v>22609600000</v>
      </c>
      <c r="F2070" s="44">
        <f>E2070-D2070</f>
        <v>2609600000</v>
      </c>
      <c r="G2070" s="55">
        <v>17209600000</v>
      </c>
      <c r="H2070" s="44">
        <v>15442442351</v>
      </c>
      <c r="I2070" s="44">
        <f>G2070-H2070</f>
        <v>1767157649</v>
      </c>
      <c r="J2070" s="151">
        <f>B2069+K2070+1</f>
        <v>41102</v>
      </c>
      <c r="K2070" s="40">
        <v>182</v>
      </c>
      <c r="L2070" s="40"/>
      <c r="M2070" s="40"/>
      <c r="N2070" s="40"/>
      <c r="O2070" s="132">
        <f>H2070/G2070*100</f>
        <v>89.731558845063219</v>
      </c>
      <c r="P2070" s="132">
        <f>(100-O2070)/100*(365/182)*100</f>
        <v>20.593302316219368</v>
      </c>
      <c r="Q2070" s="132">
        <f>(((1+(100-O2070)/O2070)^(365/K2070))*100)-100</f>
        <v>24.270520613045775</v>
      </c>
    </row>
    <row r="2071" spans="1:17">
      <c r="A2071" s="40"/>
      <c r="B2071" s="151"/>
      <c r="D2071" s="55">
        <v>85000000000</v>
      </c>
      <c r="E2071" s="55">
        <v>101308000000</v>
      </c>
      <c r="F2071" s="44">
        <f>E2071-D2071</f>
        <v>16308000000</v>
      </c>
      <c r="G2071" s="55">
        <v>85000000000</v>
      </c>
      <c r="H2071" s="44">
        <v>68424315526</v>
      </c>
      <c r="I2071" s="44">
        <f>G2071-H2071</f>
        <v>16575684474</v>
      </c>
      <c r="J2071" s="151">
        <f>B2069+K2071+1</f>
        <v>41284</v>
      </c>
      <c r="K2071" s="40">
        <v>364</v>
      </c>
      <c r="L2071" s="40"/>
      <c r="M2071" s="40"/>
      <c r="N2071" s="40"/>
      <c r="O2071" s="132">
        <f>H2071/G2071*100</f>
        <v>80.499194736470585</v>
      </c>
      <c r="P2071" s="132">
        <f>(100-O2071)/100*(365/364)*100</f>
        <v>19.554378904363283</v>
      </c>
      <c r="Q2071" s="132">
        <f>(((1+(100-O2071)/O2071)^(365/K2071))*100)-100</f>
        <v>24.298898045584849</v>
      </c>
    </row>
    <row r="2072" spans="1:17">
      <c r="B2072" s="39"/>
    </row>
    <row r="2073" spans="1:17">
      <c r="A2073" s="40">
        <v>838</v>
      </c>
      <c r="B2073" s="151">
        <v>40933</v>
      </c>
      <c r="D2073" s="55">
        <v>5000000000</v>
      </c>
      <c r="E2073" s="175">
        <v>10362400000</v>
      </c>
      <c r="F2073" s="44">
        <f>E2073-D2073</f>
        <v>5362400000</v>
      </c>
      <c r="G2073" s="55">
        <v>1962400000</v>
      </c>
      <c r="H2073" s="44">
        <v>1862120235</v>
      </c>
      <c r="I2073" s="44">
        <f>G2073-H2073</f>
        <v>100279765</v>
      </c>
      <c r="J2073" s="151">
        <f>B2073+K2073+1</f>
        <v>41025</v>
      </c>
      <c r="K2073" s="40">
        <v>91</v>
      </c>
      <c r="L2073" s="40"/>
      <c r="M2073" s="40"/>
      <c r="N2073" s="40"/>
      <c r="O2073" s="132">
        <f>H2073/G2073*100</f>
        <v>94.889942672238078</v>
      </c>
      <c r="P2073" s="132">
        <f>(100-O2073)/100*(365/91)*100</f>
        <v>20.496383787176939</v>
      </c>
      <c r="Q2073" s="132">
        <f>(((1+(100-O2073)/O2073)^(365/K2073))*100)-100</f>
        <v>23.415466917157616</v>
      </c>
    </row>
    <row r="2074" spans="1:17">
      <c r="A2074" s="40"/>
      <c r="B2074" s="151"/>
      <c r="D2074" s="55">
        <v>15000000000</v>
      </c>
      <c r="E2074" s="55">
        <v>32051500000</v>
      </c>
      <c r="F2074" s="44">
        <f>E2074-D2074</f>
        <v>17051500000</v>
      </c>
      <c r="G2074" s="55">
        <v>7851500000</v>
      </c>
      <c r="H2074" s="44">
        <v>7014915710</v>
      </c>
      <c r="I2074" s="44">
        <f>G2074-H2074</f>
        <v>836584290</v>
      </c>
      <c r="J2074" s="151">
        <f>B2073+K2074+1</f>
        <v>41116</v>
      </c>
      <c r="K2074" s="40">
        <v>182</v>
      </c>
      <c r="L2074" s="40"/>
      <c r="M2074" s="40"/>
      <c r="N2074" s="40"/>
      <c r="O2074" s="132">
        <f>H2074/G2074*100</f>
        <v>89.344911290836151</v>
      </c>
      <c r="P2074" s="132">
        <f>(100-O2074)/100*(365/182)*100</f>
        <v>21.368721861784639</v>
      </c>
      <c r="Q2074" s="132">
        <f>(((1+(100-O2074)/O2074)^(365/K2074))*100)-100</f>
        <v>25.351404161643387</v>
      </c>
    </row>
    <row r="2075" spans="1:17">
      <c r="A2075" s="40"/>
      <c r="B2075" s="151"/>
      <c r="D2075" s="55">
        <v>80000000000</v>
      </c>
      <c r="E2075" s="55">
        <v>252459000000</v>
      </c>
      <c r="F2075" s="44">
        <f>E2075-D2075</f>
        <v>172459000000</v>
      </c>
      <c r="G2075" s="55">
        <v>80000000000</v>
      </c>
      <c r="H2075" s="44">
        <v>64180507045</v>
      </c>
      <c r="I2075" s="44">
        <f>G2075-H2075</f>
        <v>15819492955</v>
      </c>
      <c r="J2075" s="151">
        <f>B2073+K2075+1</f>
        <v>41298</v>
      </c>
      <c r="K2075" s="40">
        <v>364</v>
      </c>
      <c r="L2075" s="40"/>
      <c r="M2075" s="40"/>
      <c r="N2075" s="40"/>
      <c r="O2075" s="132">
        <f>H2075/G2075*100</f>
        <v>80.225633806250002</v>
      </c>
      <c r="P2075" s="132">
        <f>(100-O2075)/100*(365/364)*100</f>
        <v>19.828691375600961</v>
      </c>
      <c r="Q2075" s="132">
        <f>(((1+(100-O2075)/O2075)^(365/K2075))*100)-100</f>
        <v>24.723910548484412</v>
      </c>
    </row>
    <row r="2076" spans="1:17">
      <c r="B2076" s="39"/>
    </row>
    <row r="2077" spans="1:17">
      <c r="B2077" s="39"/>
      <c r="I2077" s="56" t="s">
        <v>47</v>
      </c>
      <c r="O2077" s="141">
        <f t="shared" ref="O2077:Q2079" si="181">AVERAGE(O2069,O2073)</f>
        <v>94.943382106119032</v>
      </c>
      <c r="P2077" s="141">
        <f t="shared" si="181"/>
        <v>20.28203880512693</v>
      </c>
      <c r="Q2077" s="141">
        <f t="shared" si="181"/>
        <v>23.137471164249014</v>
      </c>
    </row>
    <row r="2078" spans="1:17">
      <c r="B2078" s="39"/>
      <c r="I2078" s="56" t="s">
        <v>48</v>
      </c>
      <c r="O2078" s="141">
        <f t="shared" si="181"/>
        <v>89.538235067949685</v>
      </c>
      <c r="P2078" s="141">
        <f t="shared" si="181"/>
        <v>20.981012089002004</v>
      </c>
      <c r="Q2078" s="141">
        <f t="shared" si="181"/>
        <v>24.810962387344581</v>
      </c>
    </row>
    <row r="2079" spans="1:17">
      <c r="B2079" s="39"/>
      <c r="I2079" s="56" t="s">
        <v>50</v>
      </c>
      <c r="O2079" s="141">
        <f t="shared" si="181"/>
        <v>80.362414271360294</v>
      </c>
      <c r="P2079" s="141">
        <f t="shared" si="181"/>
        <v>19.691535139982122</v>
      </c>
      <c r="Q2079" s="141">
        <f t="shared" si="181"/>
        <v>24.51140429703463</v>
      </c>
    </row>
    <row r="2080" spans="1:17">
      <c r="B2080" s="39"/>
    </row>
    <row r="2081" spans="1:17">
      <c r="A2081" s="40">
        <v>840</v>
      </c>
      <c r="B2081" s="151">
        <v>40947</v>
      </c>
      <c r="D2081" s="55">
        <v>5000000000</v>
      </c>
      <c r="E2081" s="175">
        <v>22138300000</v>
      </c>
      <c r="F2081" s="44">
        <f>E2081-D2081</f>
        <v>17138300000</v>
      </c>
      <c r="G2081" s="55">
        <v>5000000000</v>
      </c>
      <c r="H2081" s="44">
        <v>4778884912</v>
      </c>
      <c r="I2081" s="44">
        <f>G2081-H2081</f>
        <v>221115088</v>
      </c>
      <c r="J2081" s="151">
        <f>B2081+K2081+1</f>
        <v>41039</v>
      </c>
      <c r="K2081" s="40">
        <v>91</v>
      </c>
      <c r="L2081" s="40"/>
      <c r="M2081" s="40"/>
      <c r="N2081" s="40"/>
      <c r="O2081" s="132">
        <f>H2081/G2081*100</f>
        <v>95.577698240000004</v>
      </c>
      <c r="P2081" s="132">
        <f>(100-O2081)/100*(365/91)*100</f>
        <v>17.737803762637348</v>
      </c>
      <c r="Q2081" s="132">
        <f>(((1+(100-O2081)/O2081)^(365/K2081))*100)-100</f>
        <v>19.891830886440559</v>
      </c>
    </row>
    <row r="2082" spans="1:17">
      <c r="A2082" s="40"/>
      <c r="B2082" s="151"/>
      <c r="D2082" s="55">
        <v>20000000000</v>
      </c>
      <c r="E2082" s="55">
        <v>35684700000</v>
      </c>
      <c r="F2082" s="44">
        <f>E2082-D2082</f>
        <v>15684700000</v>
      </c>
      <c r="G2082" s="55">
        <v>20000000000</v>
      </c>
      <c r="H2082" s="44">
        <v>18281572890</v>
      </c>
      <c r="I2082" s="44">
        <f>G2082-H2082</f>
        <v>1718427110</v>
      </c>
      <c r="J2082" s="151">
        <f>B2081+K2082+1</f>
        <v>41130</v>
      </c>
      <c r="K2082" s="40">
        <v>182</v>
      </c>
      <c r="L2082" s="40"/>
      <c r="M2082" s="40"/>
      <c r="N2082" s="40"/>
      <c r="O2082" s="132">
        <f>H2082/G2082*100</f>
        <v>91.407864450000005</v>
      </c>
      <c r="P2082" s="132">
        <f>(100-O2082)/100*(365/182)*100</f>
        <v>17.231480635988998</v>
      </c>
      <c r="Q2082" s="132">
        <f>(((1+(100-O2082)/O2082)^(365/K2082))*100)-100</f>
        <v>19.742204838135223</v>
      </c>
    </row>
    <row r="2083" spans="1:17">
      <c r="A2083" s="40"/>
      <c r="B2083" s="151"/>
      <c r="D2083" s="55">
        <v>180000000000</v>
      </c>
      <c r="E2083" s="55">
        <v>401090300000</v>
      </c>
      <c r="F2083" s="44">
        <f>E2083-D2083</f>
        <v>221090300000</v>
      </c>
      <c r="G2083" s="55">
        <v>180000000000</v>
      </c>
      <c r="H2083" s="44">
        <v>151140887452</v>
      </c>
      <c r="I2083" s="44">
        <f>G2083-H2083</f>
        <v>28859112548</v>
      </c>
      <c r="J2083" s="151">
        <f>B2081+K2083+1</f>
        <v>41312</v>
      </c>
      <c r="K2083" s="40">
        <v>364</v>
      </c>
      <c r="L2083" s="40"/>
      <c r="M2083" s="40"/>
      <c r="N2083" s="40"/>
      <c r="O2083" s="132">
        <f>H2083/G2083*100</f>
        <v>83.967159695555566</v>
      </c>
      <c r="P2083" s="132">
        <f>(100-O2083)/100*(365/364)*100</f>
        <v>16.076886569017084</v>
      </c>
      <c r="Q2083" s="132">
        <f>(((1+(100-O2083)/O2083)^(365/K2083))*100)-100</f>
        <v>19.151366553892927</v>
      </c>
    </row>
    <row r="2084" spans="1:17">
      <c r="B2084" s="39"/>
    </row>
    <row r="2085" spans="1:17" s="40" customFormat="1">
      <c r="A2085" s="40">
        <v>841</v>
      </c>
      <c r="B2085" s="151">
        <v>40961</v>
      </c>
      <c r="D2085" s="55">
        <v>5000000000</v>
      </c>
      <c r="E2085" s="175">
        <v>16556800000</v>
      </c>
      <c r="F2085" s="44">
        <f>E2085-D2085</f>
        <v>11556800000</v>
      </c>
      <c r="G2085" s="55">
        <v>5000000000</v>
      </c>
      <c r="H2085" s="44">
        <v>4782756716</v>
      </c>
      <c r="I2085" s="44">
        <f>G2085-H2085</f>
        <v>217243284</v>
      </c>
      <c r="J2085" s="151">
        <f>B2085+K2085+1</f>
        <v>41053</v>
      </c>
      <c r="K2085" s="40">
        <v>91</v>
      </c>
      <c r="O2085" s="132">
        <f>H2085/G2085*100</f>
        <v>95.655134320000002</v>
      </c>
      <c r="P2085" s="132">
        <f>(100-O2085)/100*(365/91)*100</f>
        <v>17.427208496703287</v>
      </c>
      <c r="Q2085" s="132">
        <f>(((1+(100-O2085)/O2085)^(365/K2085))*100)-100</f>
        <v>19.503012487798117</v>
      </c>
    </row>
    <row r="2086" spans="1:17" s="40" customFormat="1">
      <c r="B2086" s="151"/>
      <c r="D2086" s="55">
        <v>10000000000</v>
      </c>
      <c r="E2086" s="55">
        <v>28970800000</v>
      </c>
      <c r="F2086" s="44">
        <f>E2086-D2086</f>
        <v>18970800000</v>
      </c>
      <c r="G2086" s="55">
        <v>10000000000</v>
      </c>
      <c r="H2086" s="44">
        <v>9181896511</v>
      </c>
      <c r="I2086" s="44">
        <f>G2086-H2086</f>
        <v>818103489</v>
      </c>
      <c r="J2086" s="151">
        <f>B2085+K2086+1</f>
        <v>41144</v>
      </c>
      <c r="K2086" s="40">
        <v>182</v>
      </c>
      <c r="O2086" s="132">
        <f>H2086/G2086*100</f>
        <v>91.818965109999994</v>
      </c>
      <c r="P2086" s="132">
        <f>(100-O2086)/100*(365/182)*100</f>
        <v>16.407020521153861</v>
      </c>
      <c r="Q2086" s="132">
        <f>(((1+(100-O2086)/O2086)^(365/K2086))*100)-100</f>
        <v>18.669436766263203</v>
      </c>
    </row>
    <row r="2087" spans="1:17" s="40" customFormat="1">
      <c r="B2087" s="151"/>
      <c r="D2087" s="55">
        <v>80000000000</v>
      </c>
      <c r="E2087" s="55">
        <v>207467600000</v>
      </c>
      <c r="F2087" s="44">
        <f>E2087-D2087</f>
        <v>127467600000</v>
      </c>
      <c r="G2087" s="55">
        <v>80000000000</v>
      </c>
      <c r="H2087" s="44">
        <v>67367024521</v>
      </c>
      <c r="I2087" s="44">
        <f>G2087-H2087</f>
        <v>12632975479</v>
      </c>
      <c r="J2087" s="151">
        <f>B2085+K2087+1</f>
        <v>41326</v>
      </c>
      <c r="K2087" s="40">
        <v>364</v>
      </c>
      <c r="O2087" s="132">
        <f>H2087/G2087*100</f>
        <v>84.208780651250009</v>
      </c>
      <c r="P2087" s="132">
        <f>(100-O2087)/100*(365/364)*100</f>
        <v>15.834601819488315</v>
      </c>
      <c r="Q2087" s="132">
        <f>(((1+(100-O2087)/O2087)^(365/K2087))*100)-100</f>
        <v>18.808546661617285</v>
      </c>
    </row>
    <row r="2088" spans="1:17">
      <c r="B2088" s="39"/>
    </row>
    <row r="2089" spans="1:17">
      <c r="B2089" s="39"/>
      <c r="I2089" s="56" t="s">
        <v>47</v>
      </c>
      <c r="O2089" s="141">
        <f t="shared" ref="O2089:Q2091" si="182">AVERAGE(O2081,O2085)</f>
        <v>95.61641628000001</v>
      </c>
      <c r="P2089" s="141">
        <f t="shared" si="182"/>
        <v>17.582506129670318</v>
      </c>
      <c r="Q2089" s="141">
        <f t="shared" si="182"/>
        <v>19.697421687119338</v>
      </c>
    </row>
    <row r="2090" spans="1:17">
      <c r="B2090" s="39"/>
      <c r="I2090" s="56" t="s">
        <v>48</v>
      </c>
      <c r="O2090" s="141">
        <f t="shared" si="182"/>
        <v>91.613414779999999</v>
      </c>
      <c r="P2090" s="141">
        <f t="shared" si="182"/>
        <v>16.819250578571427</v>
      </c>
      <c r="Q2090" s="141">
        <f t="shared" si="182"/>
        <v>19.205820802199213</v>
      </c>
    </row>
    <row r="2091" spans="1:17">
      <c r="B2091" s="39"/>
      <c r="I2091" s="56" t="s">
        <v>50</v>
      </c>
      <c r="O2091" s="141">
        <f t="shared" si="182"/>
        <v>84.087970173402795</v>
      </c>
      <c r="P2091" s="141">
        <f t="shared" si="182"/>
        <v>15.955744194252699</v>
      </c>
      <c r="Q2091" s="141">
        <f t="shared" si="182"/>
        <v>18.979956607755106</v>
      </c>
    </row>
    <row r="2092" spans="1:17">
      <c r="B2092" s="39"/>
    </row>
    <row r="2093" spans="1:17" s="40" customFormat="1">
      <c r="A2093" s="40">
        <v>842</v>
      </c>
      <c r="B2093" s="151">
        <v>40975</v>
      </c>
      <c r="D2093" s="55">
        <v>5000000000</v>
      </c>
      <c r="E2093" s="175">
        <v>13125300000</v>
      </c>
      <c r="F2093" s="44">
        <f>E2093-D2093</f>
        <v>8125300000</v>
      </c>
      <c r="G2093" s="55">
        <v>5000000000</v>
      </c>
      <c r="H2093" s="44">
        <v>4805842316</v>
      </c>
      <c r="I2093" s="44">
        <f>G2093-H2093</f>
        <v>194157684</v>
      </c>
      <c r="J2093" s="151">
        <f>B2093+K2093+1</f>
        <v>41067</v>
      </c>
      <c r="K2093" s="40">
        <v>91</v>
      </c>
      <c r="O2093" s="132">
        <f>H2093/G2093*100</f>
        <v>96.116846320000008</v>
      </c>
      <c r="P2093" s="132">
        <f>(100-O2093)/100*(365/91)*100</f>
        <v>15.575286738461507</v>
      </c>
      <c r="Q2093" s="132">
        <f>(((1+(100-O2093)/O2093)^(365/K2093))*100)-100</f>
        <v>17.217098028634453</v>
      </c>
    </row>
    <row r="2094" spans="1:17" s="40" customFormat="1">
      <c r="B2094" s="151"/>
      <c r="D2094" s="55">
        <v>15000000000</v>
      </c>
      <c r="E2094" s="55">
        <v>59705600000</v>
      </c>
      <c r="F2094" s="44">
        <f>E2094-D2094</f>
        <v>44705600000</v>
      </c>
      <c r="G2094" s="55">
        <v>15000000000</v>
      </c>
      <c r="H2094" s="44">
        <v>13784252846</v>
      </c>
      <c r="I2094" s="44">
        <f>G2094-H2094</f>
        <v>1215747154</v>
      </c>
      <c r="J2094" s="151">
        <f>B2093+K2094+1</f>
        <v>41158</v>
      </c>
      <c r="K2094" s="40">
        <v>182</v>
      </c>
      <c r="O2094" s="132">
        <f>H2094/G2094*100</f>
        <v>91.895018973333336</v>
      </c>
      <c r="P2094" s="132">
        <f>(100-O2094)/100*(365/182)*100</f>
        <v>16.25449491611721</v>
      </c>
      <c r="Q2094" s="132">
        <f>(((1+(100-O2094)/O2094)^(365/K2094))*100)-100</f>
        <v>18.472553445307582</v>
      </c>
    </row>
    <row r="2095" spans="1:17" s="40" customFormat="1">
      <c r="B2095" s="151"/>
      <c r="D2095" s="55">
        <v>90000000000</v>
      </c>
      <c r="E2095" s="55">
        <v>143561400000</v>
      </c>
      <c r="F2095" s="44">
        <f>E2095-D2095</f>
        <v>53561400000</v>
      </c>
      <c r="G2095" s="55">
        <v>90000000000</v>
      </c>
      <c r="H2095" s="44">
        <v>75966678385</v>
      </c>
      <c r="I2095" s="44">
        <f>G2095-H2095</f>
        <v>14033321615</v>
      </c>
      <c r="J2095" s="151">
        <f>B2093+K2095+1</f>
        <v>41340</v>
      </c>
      <c r="K2095" s="40">
        <v>364</v>
      </c>
      <c r="O2095" s="132">
        <f>H2095/G2095*100</f>
        <v>84.40742042777778</v>
      </c>
      <c r="P2095" s="132">
        <f>(100-O2095)/100*(365/364)*100</f>
        <v>15.635416329288764</v>
      </c>
      <c r="Q2095" s="132">
        <f>(((1+(100-O2095)/O2095)^(365/K2095))*100)-100</f>
        <v>18.528181950467882</v>
      </c>
    </row>
    <row r="2096" spans="1:17">
      <c r="B2096" s="39"/>
    </row>
    <row r="2097" spans="1:17" s="40" customFormat="1">
      <c r="A2097" s="40">
        <v>844</v>
      </c>
      <c r="B2097" s="151">
        <v>40989</v>
      </c>
      <c r="D2097" s="55">
        <v>5000000000</v>
      </c>
      <c r="E2097" s="175">
        <v>38674600000</v>
      </c>
      <c r="F2097" s="44">
        <f>E2097-D2097</f>
        <v>33674600000</v>
      </c>
      <c r="G2097" s="55">
        <v>5000000000</v>
      </c>
      <c r="H2097" s="44">
        <v>4803852583</v>
      </c>
      <c r="I2097" s="44">
        <f>G2097-H2097</f>
        <v>196147417</v>
      </c>
      <c r="J2097" s="151">
        <f>B2097+K2097+1</f>
        <v>41081</v>
      </c>
      <c r="K2097" s="40">
        <v>91</v>
      </c>
      <c r="O2097" s="132">
        <f>H2097/G2097*100</f>
        <v>96.077051659999995</v>
      </c>
      <c r="P2097" s="132">
        <f>(100-O2097)/100*(365/91)*100</f>
        <v>15.734902682417601</v>
      </c>
      <c r="Q2097" s="132">
        <f>(((1+(100-O2097)/O2097)^(365/K2097))*100)-100</f>
        <v>17.411956087453845</v>
      </c>
    </row>
    <row r="2098" spans="1:17" s="40" customFormat="1">
      <c r="B2098" s="151"/>
      <c r="D2098" s="55">
        <v>15000000000</v>
      </c>
      <c r="E2098" s="55">
        <v>31313300000</v>
      </c>
      <c r="F2098" s="44">
        <f>E2098-D2098</f>
        <v>16313300000</v>
      </c>
      <c r="G2098" s="55">
        <v>10913300000</v>
      </c>
      <c r="H2098" s="44">
        <v>9972836358</v>
      </c>
      <c r="I2098" s="44">
        <f>G2098-H2098</f>
        <v>940463642</v>
      </c>
      <c r="J2098" s="151">
        <f>B2097+K2098+1</f>
        <v>41172</v>
      </c>
      <c r="K2098" s="40">
        <v>182</v>
      </c>
      <c r="O2098" s="132">
        <f>H2098/G2098*100</f>
        <v>91.382408235822339</v>
      </c>
      <c r="P2098" s="132">
        <f>(100-O2098)/100*(365/182)*100</f>
        <v>17.282532933652998</v>
      </c>
      <c r="Q2098" s="132">
        <f>(((1+(100-O2098)/O2098)^(365/K2098))*100)-100</f>
        <v>19.80911017517117</v>
      </c>
    </row>
    <row r="2099" spans="1:17" s="40" customFormat="1">
      <c r="B2099" s="151"/>
      <c r="D2099" s="55">
        <v>90000000000</v>
      </c>
      <c r="E2099" s="55">
        <v>107561500000</v>
      </c>
      <c r="F2099" s="44">
        <f>E2099-D2099</f>
        <v>17561500000</v>
      </c>
      <c r="G2099" s="55">
        <v>80561500000</v>
      </c>
      <c r="H2099" s="44">
        <v>67013569800</v>
      </c>
      <c r="I2099" s="44">
        <f>G2099-H2099</f>
        <v>13547930200</v>
      </c>
      <c r="J2099" s="151">
        <f>B2097+K2099+1</f>
        <v>41354</v>
      </c>
      <c r="K2099" s="40">
        <v>364</v>
      </c>
      <c r="O2099" s="132">
        <f>H2099/G2099*100</f>
        <v>83.183120721436424</v>
      </c>
      <c r="P2099" s="132">
        <f>(100-O2099)/100*(365/364)*100</f>
        <v>16.863079496361827</v>
      </c>
      <c r="Q2099" s="132">
        <f>(((1+(100-O2099)/O2099)^(365/K2099))*100)-100</f>
        <v>20.277522556474594</v>
      </c>
    </row>
    <row r="2100" spans="1:17">
      <c r="B2100" s="39"/>
    </row>
    <row r="2101" spans="1:17">
      <c r="B2101" s="39"/>
      <c r="I2101" s="56" t="s">
        <v>47</v>
      </c>
      <c r="O2101" s="141">
        <f t="shared" ref="O2101:Q2103" si="183">AVERAGE(O2093,O2097)</f>
        <v>96.096948990000001</v>
      </c>
      <c r="P2101" s="141">
        <f t="shared" si="183"/>
        <v>15.655094710439554</v>
      </c>
      <c r="Q2101" s="141">
        <f t="shared" si="183"/>
        <v>17.314527058044149</v>
      </c>
    </row>
    <row r="2102" spans="1:17">
      <c r="B2102" s="39"/>
      <c r="I2102" s="56" t="s">
        <v>48</v>
      </c>
      <c r="O2102" s="141">
        <f t="shared" si="183"/>
        <v>91.638713604577845</v>
      </c>
      <c r="P2102" s="141">
        <f t="shared" si="183"/>
        <v>16.768513924885106</v>
      </c>
      <c r="Q2102" s="141">
        <f t="shared" si="183"/>
        <v>19.140831810239376</v>
      </c>
    </row>
    <row r="2103" spans="1:17">
      <c r="B2103" s="39"/>
      <c r="I2103" s="56" t="s">
        <v>50</v>
      </c>
      <c r="O2103" s="141">
        <f t="shared" si="183"/>
        <v>83.795270574607102</v>
      </c>
      <c r="P2103" s="141">
        <f t="shared" si="183"/>
        <v>16.249247912825297</v>
      </c>
      <c r="Q2103" s="141">
        <f t="shared" si="183"/>
        <v>19.402852253471238</v>
      </c>
    </row>
    <row r="2104" spans="1:17">
      <c r="B2104" s="39"/>
    </row>
    <row r="2105" spans="1:17" s="40" customFormat="1">
      <c r="A2105" s="40">
        <v>845</v>
      </c>
      <c r="B2105" s="151">
        <v>41003</v>
      </c>
      <c r="D2105" s="55">
        <v>5000000000</v>
      </c>
      <c r="E2105" s="175">
        <v>13017300000</v>
      </c>
      <c r="F2105" s="44">
        <f>E2105-D2105</f>
        <v>8017300000</v>
      </c>
      <c r="G2105" s="55">
        <v>5000000000</v>
      </c>
      <c r="H2105" s="44">
        <v>4796999853</v>
      </c>
      <c r="I2105" s="44">
        <f>G2105-H2105</f>
        <v>203000147</v>
      </c>
      <c r="J2105" s="151">
        <f>B2105+K2105+1</f>
        <v>41095</v>
      </c>
      <c r="K2105" s="40">
        <v>91</v>
      </c>
      <c r="O2105" s="132">
        <f>H2105/G2105*100</f>
        <v>95.93999706000001</v>
      </c>
      <c r="P2105" s="132">
        <f>(100-O2105)/100*(365/91)*100</f>
        <v>16.284627176923035</v>
      </c>
      <c r="Q2105" s="132">
        <f>(((1+(100-O2105)/O2105)^(365/K2105))*100)-100</f>
        <v>18.086160551514126</v>
      </c>
    </row>
    <row r="2106" spans="1:17" s="40" customFormat="1">
      <c r="B2106" s="151"/>
      <c r="D2106" s="55">
        <v>15000000000</v>
      </c>
      <c r="E2106" s="55">
        <v>33790400000</v>
      </c>
      <c r="F2106" s="44">
        <f>E2106-D2106</f>
        <v>18790400000</v>
      </c>
      <c r="G2106" s="55">
        <v>15000000000</v>
      </c>
      <c r="H2106" s="44">
        <v>13707544834</v>
      </c>
      <c r="I2106" s="44">
        <f>G2106-H2106</f>
        <v>1292455166</v>
      </c>
      <c r="J2106" s="151">
        <f>B2105+K2106+1</f>
        <v>41186</v>
      </c>
      <c r="K2106" s="40">
        <v>182</v>
      </c>
      <c r="O2106" s="132">
        <f>H2106/G2106*100</f>
        <v>91.383632226666663</v>
      </c>
      <c r="P2106" s="132">
        <f>(100-O2106)/100*(365/182)*100</f>
        <v>17.280078226739935</v>
      </c>
      <c r="Q2106" s="132">
        <f>(((1+(100-O2106)/O2106)^(365/K2106))*100)-100</f>
        <v>19.805891937249953</v>
      </c>
    </row>
    <row r="2107" spans="1:17" s="40" customFormat="1">
      <c r="B2107" s="151"/>
      <c r="D2107" s="55">
        <v>100000000000</v>
      </c>
      <c r="E2107" s="55">
        <v>132789100000</v>
      </c>
      <c r="F2107" s="44">
        <f>E2107-D2107</f>
        <v>32789100000</v>
      </c>
      <c r="G2107" s="55">
        <v>100000000000</v>
      </c>
      <c r="H2107" s="44">
        <v>83272500689</v>
      </c>
      <c r="I2107" s="44">
        <f>G2107-H2107</f>
        <v>16727499311</v>
      </c>
      <c r="J2107" s="151">
        <f>B2105+K2107+1</f>
        <v>41368</v>
      </c>
      <c r="K2107" s="40">
        <v>364</v>
      </c>
      <c r="O2107" s="132">
        <f>H2107/G2107*100</f>
        <v>83.272500688999997</v>
      </c>
      <c r="P2107" s="132">
        <f>(100-O2107)/100*(365/364)*100</f>
        <v>16.773453979436816</v>
      </c>
      <c r="Q2107" s="132">
        <f>(((1+(100-O2107)/O2107)^(365/K2107))*100)-100</f>
        <v>20.148069025656156</v>
      </c>
    </row>
    <row r="2108" spans="1:17">
      <c r="B2108" s="39"/>
    </row>
    <row r="2109" spans="1:17" s="40" customFormat="1">
      <c r="A2109" s="40">
        <v>846</v>
      </c>
      <c r="B2109" s="151">
        <v>41017</v>
      </c>
      <c r="D2109" s="55">
        <v>5000000000</v>
      </c>
      <c r="E2109" s="175">
        <v>9222500000</v>
      </c>
      <c r="F2109" s="44">
        <f>E2109-D2109</f>
        <v>4222500000</v>
      </c>
      <c r="G2109" s="55">
        <v>5000000000</v>
      </c>
      <c r="H2109" s="44">
        <v>4796790995</v>
      </c>
      <c r="I2109" s="44">
        <f>G2109-H2109</f>
        <v>203209005</v>
      </c>
      <c r="J2109" s="151">
        <f>B2109+K2109+1</f>
        <v>41109</v>
      </c>
      <c r="K2109" s="40">
        <v>91</v>
      </c>
      <c r="O2109" s="132">
        <f>H2109/G2109*100</f>
        <v>95.935819899999998</v>
      </c>
      <c r="P2109" s="132">
        <f>(100-O2109)/100*(365/91)*100</f>
        <v>16.301381719780224</v>
      </c>
      <c r="Q2109" s="132">
        <f>(((1+(100-O2109)/O2109)^(365/K2109))*100)-100</f>
        <v>18.106784853625825</v>
      </c>
    </row>
    <row r="2110" spans="1:17" s="40" customFormat="1">
      <c r="B2110" s="151"/>
      <c r="D2110" s="55">
        <v>15000000000</v>
      </c>
      <c r="E2110" s="55">
        <v>19987600000</v>
      </c>
      <c r="F2110" s="44">
        <f>E2110-D2110</f>
        <v>4987600000</v>
      </c>
      <c r="G2110" s="55">
        <v>15000000000</v>
      </c>
      <c r="H2110" s="44">
        <v>13695916974</v>
      </c>
      <c r="I2110" s="44">
        <f>G2110-H2110</f>
        <v>1304083026</v>
      </c>
      <c r="J2110" s="151">
        <f>B2109+K2110+1</f>
        <v>41200</v>
      </c>
      <c r="K2110" s="40">
        <v>182</v>
      </c>
      <c r="O2110" s="132">
        <f>H2110/G2110*100</f>
        <v>91.306113159999995</v>
      </c>
      <c r="P2110" s="132">
        <f>(100-O2110)/100*(365/182)*100</f>
        <v>17.435542289011</v>
      </c>
      <c r="Q2110" s="132">
        <f>(((1+(100-O2110)/O2110)^(365/K2110))*100)-100</f>
        <v>20.009968750969165</v>
      </c>
    </row>
    <row r="2111" spans="1:17" s="40" customFormat="1">
      <c r="B2111" s="151"/>
      <c r="D2111" s="55">
        <v>100000000000</v>
      </c>
      <c r="E2111" s="55">
        <v>209365300000</v>
      </c>
      <c r="F2111" s="44">
        <f>E2111-D2111</f>
        <v>109365300000</v>
      </c>
      <c r="G2111" s="55">
        <v>100000000000</v>
      </c>
      <c r="H2111" s="44">
        <v>83114169160</v>
      </c>
      <c r="I2111" s="44">
        <f>G2111-H2111</f>
        <v>16885830840</v>
      </c>
      <c r="J2111" s="151">
        <f>B2109+K2111+1</f>
        <v>41382</v>
      </c>
      <c r="K2111" s="40">
        <v>364</v>
      </c>
      <c r="O2111" s="132">
        <f>H2111/G2111*100</f>
        <v>83.114169159999989</v>
      </c>
      <c r="P2111" s="132">
        <f>(100-O2111)/100*(365/364)*100</f>
        <v>16.932220485164844</v>
      </c>
      <c r="Q2111" s="132">
        <f>(((1+(100-O2111)/O2111)^(365/K2111))*100)-100</f>
        <v>20.377579097958204</v>
      </c>
    </row>
    <row r="2112" spans="1:17">
      <c r="B2112" s="39"/>
    </row>
    <row r="2113" spans="1:17">
      <c r="B2113" s="39"/>
      <c r="I2113" s="56" t="s">
        <v>47</v>
      </c>
      <c r="O2113" s="141">
        <f t="shared" ref="O2113:Q2115" si="184">AVERAGE(O2105,O2109)</f>
        <v>95.937908480000004</v>
      </c>
      <c r="P2113" s="141">
        <f t="shared" si="184"/>
        <v>16.293004448351631</v>
      </c>
      <c r="Q2113" s="141">
        <f t="shared" si="184"/>
        <v>18.096472702569976</v>
      </c>
    </row>
    <row r="2114" spans="1:17">
      <c r="B2114" s="39"/>
      <c r="I2114" s="56" t="s">
        <v>48</v>
      </c>
      <c r="O2114" s="141">
        <f t="shared" si="184"/>
        <v>91.344872693333329</v>
      </c>
      <c r="P2114" s="141">
        <f t="shared" si="184"/>
        <v>17.357810257875467</v>
      </c>
      <c r="Q2114" s="141">
        <f t="shared" si="184"/>
        <v>19.907930344109559</v>
      </c>
    </row>
    <row r="2115" spans="1:17">
      <c r="B2115" s="39"/>
      <c r="I2115" s="56" t="s">
        <v>50</v>
      </c>
      <c r="O2115" s="141">
        <f t="shared" si="184"/>
        <v>83.193334924499993</v>
      </c>
      <c r="P2115" s="141">
        <f t="shared" si="184"/>
        <v>16.852837232300828</v>
      </c>
      <c r="Q2115" s="141">
        <f t="shared" si="184"/>
        <v>20.26282406180718</v>
      </c>
    </row>
    <row r="2116" spans="1:17">
      <c r="B2116" s="39"/>
    </row>
    <row r="2117" spans="1:17" s="40" customFormat="1">
      <c r="A2117" s="40">
        <v>847</v>
      </c>
      <c r="B2117" s="151">
        <v>41031</v>
      </c>
      <c r="D2117" s="55">
        <v>5000000000</v>
      </c>
      <c r="E2117" s="175">
        <v>840500000</v>
      </c>
      <c r="F2117" s="44">
        <f>E2117-D2117</f>
        <v>-4159500000</v>
      </c>
      <c r="G2117" s="55">
        <v>440500000</v>
      </c>
      <c r="H2117" s="44">
        <v>422678237</v>
      </c>
      <c r="I2117" s="44">
        <f>G2117-H2117</f>
        <v>17821763</v>
      </c>
      <c r="J2117" s="151">
        <f>B2117+K2117+1</f>
        <v>41123</v>
      </c>
      <c r="K2117" s="40">
        <v>91</v>
      </c>
      <c r="O2117" s="132">
        <f>H2117/G2117*100</f>
        <v>95.954196821793417</v>
      </c>
      <c r="P2117" s="132">
        <f>(100-O2117)/100*(365/91)*100</f>
        <v>16.227672088411023</v>
      </c>
      <c r="Q2117" s="132">
        <f>(((1+(100-O2117)/O2117)^(365/K2117))*100)-100</f>
        <v>18.016084309958174</v>
      </c>
    </row>
    <row r="2118" spans="1:17" s="40" customFormat="1">
      <c r="B2118" s="151"/>
      <c r="D2118" s="55">
        <v>15000000000</v>
      </c>
      <c r="E2118" s="55">
        <v>9801900000</v>
      </c>
      <c r="F2118" s="44">
        <f>E2118-D2118</f>
        <v>-5198100000</v>
      </c>
      <c r="G2118" s="55">
        <v>4401900000</v>
      </c>
      <c r="H2118" s="44">
        <v>4018657918</v>
      </c>
      <c r="I2118" s="44">
        <f>G2118-H2118</f>
        <v>383242082</v>
      </c>
      <c r="J2118" s="151">
        <f>B2117+K2118+1</f>
        <v>41214</v>
      </c>
      <c r="K2118" s="40">
        <v>182</v>
      </c>
      <c r="O2118" s="132">
        <f>H2118/G2118*100</f>
        <v>91.293712215179809</v>
      </c>
      <c r="P2118" s="132">
        <f>(100-O2118)/100*(365/182)*100</f>
        <v>17.460412315710823</v>
      </c>
      <c r="Q2118" s="132">
        <f>(((1+(100-O2118)/O2118)^(365/K2118))*100)-100</f>
        <v>20.042663827985763</v>
      </c>
    </row>
    <row r="2119" spans="1:17" s="40" customFormat="1">
      <c r="B2119" s="151"/>
      <c r="D2119" s="55">
        <v>100000000000</v>
      </c>
      <c r="E2119" s="55">
        <v>117882900000</v>
      </c>
      <c r="F2119" s="44">
        <f>E2119-D2119</f>
        <v>17882900000</v>
      </c>
      <c r="G2119" s="55">
        <v>100000000000</v>
      </c>
      <c r="H2119" s="44">
        <v>83033703476</v>
      </c>
      <c r="I2119" s="44">
        <f>G2119-H2119</f>
        <v>16966296524</v>
      </c>
      <c r="J2119" s="151">
        <f>B2117+K2119+1</f>
        <v>41396</v>
      </c>
      <c r="K2119" s="40">
        <v>364</v>
      </c>
      <c r="O2119" s="132">
        <f>H2119/G2119*100</f>
        <v>83.033703475999999</v>
      </c>
      <c r="P2119" s="132">
        <f>(100-O2119)/100*(365/364)*100</f>
        <v>17.012907228736264</v>
      </c>
      <c r="Q2119" s="132">
        <f>(((1+(100-O2119)/O2119)^(365/K2119))*100)-100</f>
        <v>20.494554342646637</v>
      </c>
    </row>
    <row r="2120" spans="1:17">
      <c r="B2120" s="151"/>
    </row>
    <row r="2121" spans="1:17">
      <c r="A2121">
        <v>849</v>
      </c>
      <c r="B2121" s="151">
        <v>41045</v>
      </c>
      <c r="D2121" s="55">
        <v>5000000000</v>
      </c>
      <c r="E2121" s="28">
        <v>2355200000</v>
      </c>
      <c r="F2121" s="44">
        <f>E2121-D2121</f>
        <v>-2644800000</v>
      </c>
      <c r="G2121" s="58">
        <v>2355200000</v>
      </c>
      <c r="H2121" s="58">
        <v>2256674824</v>
      </c>
      <c r="I2121" s="44">
        <f>G2121-H2121</f>
        <v>98525176</v>
      </c>
      <c r="J2121" s="151">
        <f>B2121+K2121+1</f>
        <v>41137</v>
      </c>
      <c r="K2121" s="40">
        <v>91</v>
      </c>
      <c r="O2121" s="132">
        <f>H2121/G2121*100</f>
        <v>95.816695991847823</v>
      </c>
      <c r="P2121" s="132">
        <f>(100-O2121)/100*(365/91)*100</f>
        <v>16.779186406324666</v>
      </c>
      <c r="Q2121" s="132">
        <f>(((1+(100-O2121)/O2121)^(365/K2121))*100)-100</f>
        <v>18.696845768128625</v>
      </c>
    </row>
    <row r="2122" spans="1:17">
      <c r="B2122" s="39"/>
      <c r="D2122" s="55">
        <v>15000000000</v>
      </c>
      <c r="E2122" s="28">
        <v>30317500000</v>
      </c>
      <c r="F2122" s="44">
        <f>E2122-D2122</f>
        <v>15317500000</v>
      </c>
      <c r="G2122" s="58">
        <v>15000000000</v>
      </c>
      <c r="H2122" s="58">
        <v>13676098107</v>
      </c>
      <c r="I2122" s="44">
        <f>G2122-H2122</f>
        <v>1323901893</v>
      </c>
      <c r="J2122" s="151">
        <f>B2121+K2122+1</f>
        <v>41228</v>
      </c>
      <c r="K2122" s="40">
        <v>182</v>
      </c>
      <c r="O2122" s="132">
        <f>H2122/G2122*100</f>
        <v>91.17398738</v>
      </c>
      <c r="P2122" s="132">
        <f>(100-O2122)/100*(365/182)*100</f>
        <v>17.700519814835165</v>
      </c>
      <c r="Q2122" s="132">
        <f>(((1+(100-O2122)/O2122)^(365/K2122))*100)-100</f>
        <v>20.35900594667261</v>
      </c>
    </row>
    <row r="2123" spans="1:17">
      <c r="B2123" s="39"/>
      <c r="D2123" s="55">
        <v>100000000000</v>
      </c>
      <c r="E2123" s="28">
        <v>175116700000</v>
      </c>
      <c r="F2123" s="44">
        <f>E2123-D2123</f>
        <v>75116700000</v>
      </c>
      <c r="G2123" s="58">
        <v>100000000000</v>
      </c>
      <c r="H2123" s="58">
        <v>83347547874</v>
      </c>
      <c r="I2123" s="44">
        <f>G2123-H2123</f>
        <v>16652452126</v>
      </c>
      <c r="J2123" s="151">
        <f>B2121+K2123+1</f>
        <v>41410</v>
      </c>
      <c r="K2123" s="40">
        <v>364</v>
      </c>
      <c r="O2123" s="132">
        <f>H2123/G2123*100</f>
        <v>83.347547874</v>
      </c>
      <c r="P2123" s="132">
        <f>(100-O2123)/100*(365/364)*100</f>
        <v>16.698200620851651</v>
      </c>
      <c r="Q2123" s="132">
        <f>(((1+(100-O2123)/O2123)^(365/K2123))*100)-100</f>
        <v>20.039589115135442</v>
      </c>
    </row>
    <row r="2124" spans="1:17">
      <c r="B2124" s="39"/>
    </row>
    <row r="2125" spans="1:17">
      <c r="A2125">
        <v>852</v>
      </c>
      <c r="B2125" s="151">
        <v>41059</v>
      </c>
      <c r="D2125" s="55">
        <v>5000000000</v>
      </c>
      <c r="E2125" s="28">
        <v>14454800000</v>
      </c>
      <c r="F2125" s="44">
        <f>E2125-D2125</f>
        <v>9454800000</v>
      </c>
      <c r="G2125" s="58">
        <v>5000000000</v>
      </c>
      <c r="H2125" s="58">
        <v>4798094994</v>
      </c>
      <c r="I2125" s="44">
        <f>G2125-H2125</f>
        <v>201905006</v>
      </c>
      <c r="J2125" s="151">
        <f>B2125+K2125+1</f>
        <v>41151</v>
      </c>
      <c r="K2125" s="40">
        <v>91</v>
      </c>
      <c r="O2125" s="132">
        <f>H2125/G2125*100</f>
        <v>95.961899880000004</v>
      </c>
      <c r="P2125" s="132">
        <f>(100-O2125)/100*(365/91)*100</f>
        <v>16.19677520659339</v>
      </c>
      <c r="Q2125" s="132">
        <f>(((1+(100-O2125)/O2125)^(365/K2125))*100)-100</f>
        <v>17.978091227473357</v>
      </c>
    </row>
    <row r="2126" spans="1:17">
      <c r="B2126" s="39"/>
      <c r="D2126" s="55">
        <v>15000000000</v>
      </c>
      <c r="E2126" s="28">
        <v>48231700000</v>
      </c>
      <c r="F2126" s="44">
        <f>E2126-D2126</f>
        <v>33231700000</v>
      </c>
      <c r="G2126" s="58">
        <v>15000000000</v>
      </c>
      <c r="H2126" s="58">
        <v>13693670493</v>
      </c>
      <c r="I2126" s="44">
        <f>G2126-H2126</f>
        <v>1306329507</v>
      </c>
      <c r="J2126" s="151">
        <f>B2125+K2126+1</f>
        <v>41242</v>
      </c>
      <c r="K2126" s="40">
        <v>182</v>
      </c>
      <c r="O2126" s="132">
        <f>H2126/G2126*100</f>
        <v>91.291136620000003</v>
      </c>
      <c r="P2126" s="132">
        <f>(100-O2126)/100*(365/182)*100</f>
        <v>17.465577657692304</v>
      </c>
      <c r="Q2126" s="132">
        <f>(((1+(100-O2126)/O2126)^(365/K2126))*100)-100</f>
        <v>20.049456055894723</v>
      </c>
    </row>
    <row r="2127" spans="1:17">
      <c r="B2127" s="39"/>
      <c r="D2127" s="55">
        <v>100000000000</v>
      </c>
      <c r="E2127" s="28">
        <v>178201500000</v>
      </c>
      <c r="F2127" s="44">
        <f>E2127-D2127</f>
        <v>78201500000</v>
      </c>
      <c r="G2127" s="58">
        <v>100000000000</v>
      </c>
      <c r="H2127" s="58">
        <v>83382645777</v>
      </c>
      <c r="I2127" s="44">
        <f>G2127-H2127</f>
        <v>16617354223</v>
      </c>
      <c r="J2127" s="151">
        <f>B2125+K2127+1</f>
        <v>41424</v>
      </c>
      <c r="K2127" s="40">
        <v>364</v>
      </c>
      <c r="O2127" s="132">
        <f>H2127/G2127*100</f>
        <v>83.382645776999993</v>
      </c>
      <c r="P2127" s="132">
        <f>(100-O2127)/100*(365/364)*100</f>
        <v>16.663006295041214</v>
      </c>
      <c r="Q2127" s="132">
        <f>(((1+(100-O2127)/O2127)^(365/K2127))*100)-100</f>
        <v>19.988922577427843</v>
      </c>
    </row>
    <row r="2128" spans="1:17">
      <c r="B2128" s="39"/>
      <c r="D2128" s="55"/>
      <c r="F2128" s="44"/>
      <c r="I2128" s="44"/>
      <c r="J2128" s="151"/>
      <c r="K2128" s="40"/>
      <c r="O2128" s="132"/>
      <c r="P2128" s="132"/>
      <c r="Q2128" s="132"/>
    </row>
    <row r="2129" spans="1:17">
      <c r="B2129" s="39"/>
      <c r="I2129" s="56" t="s">
        <v>47</v>
      </c>
      <c r="O2129" s="141">
        <f t="shared" ref="O2129:Q2130" si="185">AVERAGE(O2117,O2121,O2125)</f>
        <v>95.910930897880419</v>
      </c>
      <c r="P2129" s="141">
        <f t="shared" si="185"/>
        <v>16.401211233776362</v>
      </c>
      <c r="Q2129" s="141">
        <f t="shared" si="185"/>
        <v>18.230340435186719</v>
      </c>
    </row>
    <row r="2130" spans="1:17">
      <c r="B2130" s="39"/>
      <c r="I2130" s="56" t="s">
        <v>48</v>
      </c>
      <c r="O2130" s="141">
        <f t="shared" si="185"/>
        <v>91.252945405059947</v>
      </c>
      <c r="P2130" s="141">
        <f t="shared" si="185"/>
        <v>17.542169929412765</v>
      </c>
      <c r="Q2130" s="141">
        <f t="shared" si="185"/>
        <v>20.150375276851033</v>
      </c>
    </row>
    <row r="2131" spans="1:17">
      <c r="B2131" s="39"/>
      <c r="I2131" s="56" t="s">
        <v>50</v>
      </c>
      <c r="O2131" s="141">
        <f>AVERAGE(O2119,O2123,O2127)</f>
        <v>83.254632375666674</v>
      </c>
      <c r="P2131" s="141">
        <f>AVERAGE(P2119,P2123,P2127)</f>
        <v>16.791371381543044</v>
      </c>
      <c r="Q2131" s="141">
        <f>AVERAGE(Q2119,Q2123,Q2127)</f>
        <v>20.174355345069973</v>
      </c>
    </row>
    <row r="2132" spans="1:17">
      <c r="B2132" s="39"/>
    </row>
    <row r="2133" spans="1:17" s="40" customFormat="1">
      <c r="A2133" s="40">
        <v>853</v>
      </c>
      <c r="B2133" s="151">
        <v>41073</v>
      </c>
      <c r="D2133" s="55">
        <v>5000000000</v>
      </c>
      <c r="E2133" s="55">
        <v>11219100000</v>
      </c>
      <c r="F2133" s="44">
        <f>E2133-D2133</f>
        <v>6219100000</v>
      </c>
      <c r="G2133" s="44">
        <v>5000000000</v>
      </c>
      <c r="H2133" s="44">
        <v>4792342981</v>
      </c>
      <c r="I2133" s="44">
        <f>G2133-H2133</f>
        <v>207657019</v>
      </c>
      <c r="J2133" s="151">
        <f>B2133+K2133+1</f>
        <v>41165</v>
      </c>
      <c r="K2133" s="40">
        <v>91</v>
      </c>
      <c r="O2133" s="132">
        <f>H2133/G2133*100</f>
        <v>95.846859620000004</v>
      </c>
      <c r="P2133" s="132">
        <f>(100-O2133)/100*(365/91)*100</f>
        <v>16.65820042527471</v>
      </c>
      <c r="Q2133" s="132">
        <f>(((1+(100-O2133)/O2133)^(365/K2133))*100)-100</f>
        <v>18.547087581928736</v>
      </c>
    </row>
    <row r="2134" spans="1:17" s="40" customFormat="1">
      <c r="B2134" s="151"/>
      <c r="D2134" s="55">
        <v>15000000000</v>
      </c>
      <c r="E2134" s="55">
        <v>34238500000</v>
      </c>
      <c r="F2134" s="44">
        <f>E2134-D2134</f>
        <v>19238500000</v>
      </c>
      <c r="G2134" s="44">
        <v>15000000000</v>
      </c>
      <c r="H2134" s="44">
        <v>13706848457</v>
      </c>
      <c r="I2134" s="44">
        <f>G2134-H2134</f>
        <v>1293151543</v>
      </c>
      <c r="J2134" s="151">
        <f>B2133+K2134+1</f>
        <v>41256</v>
      </c>
      <c r="K2134" s="40">
        <v>182</v>
      </c>
      <c r="O2134" s="132">
        <f>H2134/G2134*100</f>
        <v>91.37898971333334</v>
      </c>
      <c r="P2134" s="132">
        <f>(100-O2134)/100*(365/182)*100</f>
        <v>17.289388761721597</v>
      </c>
      <c r="Q2134" s="132">
        <f>(((1+(100-O2134)/O2134)^(365/K2134))*100)-100</f>
        <v>19.818099179226451</v>
      </c>
    </row>
    <row r="2135" spans="1:17" s="40" customFormat="1">
      <c r="B2135" s="151"/>
      <c r="D2135" s="55">
        <v>100000000000</v>
      </c>
      <c r="E2135" s="55">
        <v>201876100000</v>
      </c>
      <c r="F2135" s="44">
        <f>E2135-D2135</f>
        <v>101876100000</v>
      </c>
      <c r="G2135" s="44">
        <v>100000000000</v>
      </c>
      <c r="H2135" s="44">
        <v>83864453517</v>
      </c>
      <c r="I2135" s="44">
        <f>G2135-H2135</f>
        <v>16135546483</v>
      </c>
      <c r="J2135" s="151">
        <f>B2133+K2135+1</f>
        <v>41438</v>
      </c>
      <c r="K2135" s="40">
        <v>364</v>
      </c>
      <c r="O2135" s="132">
        <f>H2135/G2135*100</f>
        <v>83.864453517000001</v>
      </c>
      <c r="P2135" s="132">
        <f>(100-O2135)/100*(365/364)*100</f>
        <v>16.179874907403846</v>
      </c>
      <c r="Q2135" s="132">
        <f>(((1+(100-O2135)/O2135)^(365/K2135))*100)-100</f>
        <v>19.297688641236931</v>
      </c>
    </row>
    <row r="2136" spans="1:17" s="40" customFormat="1">
      <c r="B2136" s="151"/>
      <c r="D2136" s="55"/>
      <c r="E2136" s="55"/>
      <c r="F2136" s="55"/>
      <c r="G2136" s="55"/>
      <c r="H2136" s="55"/>
      <c r="I2136" s="44"/>
    </row>
    <row r="2137" spans="1:17" s="40" customFormat="1">
      <c r="A2137" s="40">
        <v>854</v>
      </c>
      <c r="B2137" s="151">
        <v>41087</v>
      </c>
      <c r="D2137" s="55">
        <v>5000000000</v>
      </c>
      <c r="E2137" s="55">
        <v>12199400000</v>
      </c>
      <c r="F2137" s="44">
        <f>E2137-D2137</f>
        <v>7199400000</v>
      </c>
      <c r="G2137" s="44">
        <v>5000000000</v>
      </c>
      <c r="H2137" s="44">
        <v>4791904540</v>
      </c>
      <c r="I2137" s="44">
        <f>G2137-H2137</f>
        <v>208095460</v>
      </c>
      <c r="J2137" s="151">
        <f>B2137+K2137+1</f>
        <v>41179</v>
      </c>
      <c r="K2137" s="40">
        <v>91</v>
      </c>
      <c r="O2137" s="132">
        <f>H2137/G2137*100</f>
        <v>95.838090800000003</v>
      </c>
      <c r="P2137" s="132">
        <f>(100-O2137)/100*(365/91)*100</f>
        <v>16.693372065934053</v>
      </c>
      <c r="Q2137" s="132">
        <f>(((1+(100-O2137)/O2137)^(365/K2137))*100)-100</f>
        <v>18.590599195125534</v>
      </c>
    </row>
    <row r="2138" spans="1:17" s="40" customFormat="1">
      <c r="B2138" s="151"/>
      <c r="D2138" s="55">
        <v>23000000000</v>
      </c>
      <c r="E2138" s="55">
        <v>46437700000</v>
      </c>
      <c r="F2138" s="44">
        <f>E2138-D2138</f>
        <v>23437700000</v>
      </c>
      <c r="G2138" s="44">
        <v>23000000000</v>
      </c>
      <c r="H2138" s="44">
        <v>21058507506</v>
      </c>
      <c r="I2138" s="44">
        <f>G2138-H2138</f>
        <v>1941492494</v>
      </c>
      <c r="J2138" s="151">
        <f>B2137+K2138+1</f>
        <v>41270</v>
      </c>
      <c r="K2138" s="40">
        <v>182</v>
      </c>
      <c r="O2138" s="132">
        <f>H2138/G2138*100</f>
        <v>91.558728286956523</v>
      </c>
      <c r="P2138" s="132">
        <f>(100-O2138)/100*(365/182)*100</f>
        <v>16.928924039894884</v>
      </c>
      <c r="Q2138" s="132">
        <f>(((1+(100-O2138)/O2138)^(365/K2138))*100)-100</f>
        <v>19.34684348827534</v>
      </c>
    </row>
    <row r="2139" spans="1:17" s="40" customFormat="1">
      <c r="B2139" s="151"/>
      <c r="D2139" s="55">
        <v>160000000000</v>
      </c>
      <c r="E2139" s="55">
        <v>270940300000</v>
      </c>
      <c r="F2139" s="44">
        <f>E2139-D2139</f>
        <v>110940300000</v>
      </c>
      <c r="G2139" s="44">
        <v>160000000000</v>
      </c>
      <c r="H2139" s="44">
        <v>134315533952</v>
      </c>
      <c r="I2139" s="44">
        <f>G2139-H2139</f>
        <v>25684466048</v>
      </c>
      <c r="J2139" s="151">
        <f>B2137+K2139+1</f>
        <v>41452</v>
      </c>
      <c r="K2139" s="40">
        <v>364</v>
      </c>
      <c r="O2139" s="132">
        <f>H2139/G2139*100</f>
        <v>83.947208720000006</v>
      </c>
      <c r="P2139" s="132">
        <f>(100-O2139)/100*(365/364)*100</f>
        <v>16.096892354945052</v>
      </c>
      <c r="Q2139" s="132">
        <f>(((1+(100-O2139)/O2139)^(365/K2139))*100)-100</f>
        <v>19.179761988914152</v>
      </c>
    </row>
    <row r="2140" spans="1:17">
      <c r="B2140" s="39"/>
    </row>
    <row r="2141" spans="1:17">
      <c r="B2141" s="39"/>
      <c r="I2141" s="56" t="s">
        <v>47</v>
      </c>
      <c r="O2141" s="141">
        <f t="shared" ref="O2141:Q2143" si="186">AVERAGE(O2133,O2137)</f>
        <v>95.842475210000003</v>
      </c>
      <c r="P2141" s="141">
        <f t="shared" si="186"/>
        <v>16.675786245604382</v>
      </c>
      <c r="Q2141" s="141">
        <f t="shared" si="186"/>
        <v>18.568843388527135</v>
      </c>
    </row>
    <row r="2142" spans="1:17">
      <c r="B2142" s="39"/>
      <c r="I2142" s="56" t="s">
        <v>48</v>
      </c>
      <c r="O2142" s="141">
        <f t="shared" si="186"/>
        <v>91.468859000144931</v>
      </c>
      <c r="P2142" s="141">
        <f t="shared" si="186"/>
        <v>17.109156400808239</v>
      </c>
      <c r="Q2142" s="141">
        <f t="shared" si="186"/>
        <v>19.582471333750895</v>
      </c>
    </row>
    <row r="2143" spans="1:17">
      <c r="B2143" s="39"/>
      <c r="I2143" s="56" t="s">
        <v>50</v>
      </c>
      <c r="O2143" s="141">
        <f t="shared" si="186"/>
        <v>83.905831118500004</v>
      </c>
      <c r="P2143" s="141">
        <f t="shared" si="186"/>
        <v>16.138383631174449</v>
      </c>
      <c r="Q2143" s="141">
        <f t="shared" si="186"/>
        <v>19.238725315075541</v>
      </c>
    </row>
    <row r="2144" spans="1:17">
      <c r="B2144" s="39"/>
    </row>
    <row r="2145" spans="1:17" s="40" customFormat="1">
      <c r="A2145" s="40">
        <v>855</v>
      </c>
      <c r="B2145" s="151">
        <v>41101</v>
      </c>
      <c r="D2145" s="55">
        <v>5000000000</v>
      </c>
      <c r="E2145" s="55">
        <v>7249800000</v>
      </c>
      <c r="F2145" s="44">
        <f>E2145-D2145</f>
        <v>2249800000</v>
      </c>
      <c r="G2145" s="44">
        <v>1599800000</v>
      </c>
      <c r="H2145" s="44">
        <v>1531277078</v>
      </c>
      <c r="I2145" s="44">
        <f>G2145-H2145</f>
        <v>68522922</v>
      </c>
      <c r="J2145" s="151">
        <f>B2145+K2145+1</f>
        <v>41193</v>
      </c>
      <c r="K2145" s="40">
        <v>91</v>
      </c>
      <c r="O2145" s="132">
        <f>H2145/G2145*100</f>
        <v>95.716781972746588</v>
      </c>
      <c r="P2145" s="132">
        <f>(100-O2145)/100*(365/91)*100</f>
        <v>17.179940438983465</v>
      </c>
      <c r="Q2145" s="132">
        <f>(((1+(100-O2145)/O2145)^(365/K2145))*100)-100</f>
        <v>19.194595953328403</v>
      </c>
    </row>
    <row r="2146" spans="1:17" s="40" customFormat="1">
      <c r="B2146" s="151"/>
      <c r="D2146" s="55">
        <v>20000000000</v>
      </c>
      <c r="E2146" s="55">
        <v>32876900000</v>
      </c>
      <c r="F2146" s="44">
        <f>E2146-D2146</f>
        <v>12876900000</v>
      </c>
      <c r="G2146" s="44">
        <v>18426900000</v>
      </c>
      <c r="H2146" s="44">
        <v>16881335877</v>
      </c>
      <c r="I2146" s="44">
        <f>G2146-H2146</f>
        <v>1545564123</v>
      </c>
      <c r="J2146" s="151">
        <f>B2145+K2146+1</f>
        <v>41284</v>
      </c>
      <c r="K2146" s="40">
        <v>182</v>
      </c>
      <c r="O2146" s="132">
        <f>H2146/G2146*100</f>
        <v>91.612457206583855</v>
      </c>
      <c r="P2146" s="132">
        <f>(100-O2146)/100*(365/182)*100</f>
        <v>16.821170986796112</v>
      </c>
      <c r="Q2146" s="132">
        <f>(((1+(100-O2146)/O2146)^(365/K2146))*100)-100</f>
        <v>19.206511099277421</v>
      </c>
    </row>
    <row r="2147" spans="1:17" s="40" customFormat="1">
      <c r="B2147" s="151"/>
      <c r="D2147" s="55">
        <v>55000000000</v>
      </c>
      <c r="E2147" s="55">
        <v>184451000000</v>
      </c>
      <c r="F2147" s="44">
        <f>E2147-D2147</f>
        <v>129451000000</v>
      </c>
      <c r="G2147" s="44">
        <v>55000000000</v>
      </c>
      <c r="H2147" s="44">
        <v>46595144895</v>
      </c>
      <c r="I2147" s="44">
        <f>G2147-H2147</f>
        <v>8404855105</v>
      </c>
      <c r="J2147" s="151">
        <f>B2145+K2147+1</f>
        <v>41466</v>
      </c>
      <c r="K2147" s="40">
        <v>364</v>
      </c>
      <c r="O2147" s="132">
        <f>H2147/G2147*100</f>
        <v>84.718445263636369</v>
      </c>
      <c r="P2147" s="132">
        <f>(100-O2147)/100*(365/364)*100</f>
        <v>15.3235370295954</v>
      </c>
      <c r="Q2147" s="132">
        <f>(((1+(100-O2147)/O2147)^(365/K2147))*100)-100</f>
        <v>18.091838960259736</v>
      </c>
    </row>
    <row r="2148" spans="1:17">
      <c r="B2148" s="39"/>
    </row>
    <row r="2149" spans="1:17" s="40" customFormat="1">
      <c r="A2149" s="40">
        <v>857</v>
      </c>
      <c r="B2149" s="151">
        <v>41115</v>
      </c>
      <c r="D2149" s="55">
        <v>5000000000</v>
      </c>
      <c r="E2149" s="55">
        <v>16697000000</v>
      </c>
      <c r="F2149" s="44">
        <f>E2149-D2149</f>
        <v>11697000000</v>
      </c>
      <c r="G2149" s="44">
        <v>5000000000</v>
      </c>
      <c r="H2149" s="44">
        <v>4796746270</v>
      </c>
      <c r="I2149" s="44">
        <f>G2149-H2149</f>
        <v>203253730</v>
      </c>
      <c r="J2149" s="151">
        <f>B2149+K2149+1</f>
        <v>41207</v>
      </c>
      <c r="K2149" s="40">
        <v>91</v>
      </c>
      <c r="O2149" s="132">
        <f>H2149/G2149*100</f>
        <v>95.934925399999997</v>
      </c>
      <c r="P2149" s="132">
        <f>(100-O2149)/100*(365/91)*100</f>
        <v>16.304969549450561</v>
      </c>
      <c r="Q2149" s="132">
        <f>(((1+(100-O2149)/O2149)^(365/K2149))*100)-100</f>
        <v>18.111201941287021</v>
      </c>
    </row>
    <row r="2150" spans="1:17" s="40" customFormat="1">
      <c r="B2150" s="151"/>
      <c r="D2150" s="55">
        <v>20000000000</v>
      </c>
      <c r="E2150" s="55">
        <v>83033600000</v>
      </c>
      <c r="F2150" s="44">
        <f>E2150-D2150</f>
        <v>63033600000</v>
      </c>
      <c r="G2150" s="44">
        <v>20000000000</v>
      </c>
      <c r="H2150" s="44">
        <v>18410982570</v>
      </c>
      <c r="I2150" s="44">
        <f>G2150-H2150</f>
        <v>1589017430</v>
      </c>
      <c r="J2150" s="151">
        <f>B2149+K2150+1</f>
        <v>41298</v>
      </c>
      <c r="K2150" s="40">
        <v>182</v>
      </c>
      <c r="O2150" s="132">
        <f>H2150/G2150*100</f>
        <v>92.054912850000008</v>
      </c>
      <c r="P2150" s="132">
        <f>(100-O2150)/100*(365/182)*100</f>
        <v>15.933828624999984</v>
      </c>
      <c r="Q2150" s="132">
        <f>(((1+(100-O2150)/O2150)^(365/K2150))*100)-100</f>
        <v>18.060223688553606</v>
      </c>
    </row>
    <row r="2151" spans="1:17" s="40" customFormat="1">
      <c r="B2151" s="151"/>
      <c r="D2151" s="55">
        <v>55000000000</v>
      </c>
      <c r="E2151" s="55">
        <v>268769100000</v>
      </c>
      <c r="F2151" s="44">
        <f>E2151-D2151</f>
        <v>213769100000</v>
      </c>
      <c r="G2151" s="44">
        <v>55000000000</v>
      </c>
      <c r="H2151" s="44">
        <v>47029526656</v>
      </c>
      <c r="I2151" s="44">
        <f>G2151-H2151</f>
        <v>7970473344</v>
      </c>
      <c r="J2151" s="151">
        <f>B2149+K2151+1</f>
        <v>41480</v>
      </c>
      <c r="K2151" s="40">
        <v>364</v>
      </c>
      <c r="O2151" s="132">
        <f>H2151/G2151*100</f>
        <v>85.508230283636365</v>
      </c>
      <c r="P2151" s="132">
        <f>(100-O2151)/100*(365/364)*100</f>
        <v>14.531582270529467</v>
      </c>
      <c r="Q2151" s="132">
        <f>(((1+(100-O2151)/O2151)^(365/K2151))*100)-100</f>
        <v>16.998117299306486</v>
      </c>
    </row>
    <row r="2152" spans="1:17">
      <c r="B2152" s="39"/>
    </row>
    <row r="2153" spans="1:17">
      <c r="B2153" s="39"/>
      <c r="I2153" s="56" t="s">
        <v>47</v>
      </c>
      <c r="O2153" s="141">
        <f t="shared" ref="O2153:Q2155" si="187">AVERAGE(O2145,O2149)</f>
        <v>95.825853686373293</v>
      </c>
      <c r="P2153" s="141">
        <f t="shared" si="187"/>
        <v>16.742454994217013</v>
      </c>
      <c r="Q2153" s="141">
        <f t="shared" si="187"/>
        <v>18.652898947307712</v>
      </c>
    </row>
    <row r="2154" spans="1:17">
      <c r="B2154" s="39"/>
      <c r="I2154" s="56" t="s">
        <v>48</v>
      </c>
      <c r="O2154" s="141">
        <f t="shared" si="187"/>
        <v>91.833685028291939</v>
      </c>
      <c r="P2154" s="141">
        <f t="shared" si="187"/>
        <v>16.377499805898047</v>
      </c>
      <c r="Q2154" s="141">
        <f t="shared" si="187"/>
        <v>18.633367393915513</v>
      </c>
    </row>
    <row r="2155" spans="1:17">
      <c r="B2155" s="39"/>
      <c r="I2155" s="56" t="s">
        <v>50</v>
      </c>
      <c r="O2155" s="141">
        <f t="shared" si="187"/>
        <v>85.113337773636374</v>
      </c>
      <c r="P2155" s="141">
        <f t="shared" si="187"/>
        <v>14.927559650062435</v>
      </c>
      <c r="Q2155" s="141">
        <f t="shared" si="187"/>
        <v>17.544978129783111</v>
      </c>
    </row>
    <row r="2156" spans="1:17">
      <c r="B2156" s="39"/>
    </row>
    <row r="2157" spans="1:17" s="40" customFormat="1">
      <c r="A2157" s="40">
        <v>859</v>
      </c>
      <c r="B2157" s="151">
        <v>41129</v>
      </c>
      <c r="D2157" s="55">
        <v>5000000000</v>
      </c>
      <c r="E2157" s="55">
        <v>19367400000</v>
      </c>
      <c r="F2157" s="44">
        <f>E2157-D2157</f>
        <v>14367400000</v>
      </c>
      <c r="G2157" s="44">
        <v>5000000000</v>
      </c>
      <c r="H2157" s="44">
        <v>4834863000</v>
      </c>
      <c r="I2157" s="44">
        <f>G2157-H2157</f>
        <v>165137000</v>
      </c>
      <c r="J2157" s="151">
        <f>B2157+K2157+1</f>
        <v>41221</v>
      </c>
      <c r="K2157" s="40">
        <v>91</v>
      </c>
      <c r="O2157" s="132">
        <f>H2157/G2157*100</f>
        <v>96.69726</v>
      </c>
      <c r="P2157" s="132">
        <f>(100-O2157)/100*(365/91)*100</f>
        <v>13.247253846153844</v>
      </c>
      <c r="Q2157" s="132">
        <f>(((1+(100-O2157)/O2157)^(365/K2157))*100)-100</f>
        <v>14.420439412316028</v>
      </c>
    </row>
    <row r="2158" spans="1:17" s="40" customFormat="1">
      <c r="B2158" s="151"/>
      <c r="D2158" s="55">
        <v>15000000000</v>
      </c>
      <c r="E2158" s="55">
        <v>67293600000</v>
      </c>
      <c r="F2158" s="44">
        <f>E2158-D2158</f>
        <v>52293600000</v>
      </c>
      <c r="G2158" s="44">
        <v>15000000000</v>
      </c>
      <c r="H2158" s="44">
        <v>13906773622</v>
      </c>
      <c r="I2158" s="44">
        <f>G2158-H2158</f>
        <v>1093226378</v>
      </c>
      <c r="J2158" s="151">
        <f>B2157+K2158+1</f>
        <v>41312</v>
      </c>
      <c r="K2158" s="40">
        <v>182</v>
      </c>
      <c r="O2158" s="132">
        <f>H2158/G2158*100</f>
        <v>92.711824146666672</v>
      </c>
      <c r="P2158" s="132">
        <f>(100-O2158)/100*(365/182)*100</f>
        <v>14.61639662893772</v>
      </c>
      <c r="Q2158" s="132">
        <f>(((1+(100-O2158)/O2158)^(365/K2158))*100)-100</f>
        <v>16.388567786276781</v>
      </c>
    </row>
    <row r="2159" spans="1:17" s="40" customFormat="1">
      <c r="B2159" s="151"/>
      <c r="D2159" s="55">
        <v>55000000000</v>
      </c>
      <c r="E2159" s="55">
        <v>247451800000</v>
      </c>
      <c r="F2159" s="44">
        <f>E2159-D2159</f>
        <v>192451800000</v>
      </c>
      <c r="G2159" s="44">
        <v>55000000000</v>
      </c>
      <c r="H2159" s="44">
        <v>47697590244</v>
      </c>
      <c r="I2159" s="44">
        <f>G2159-H2159</f>
        <v>7302409756</v>
      </c>
      <c r="J2159" s="151">
        <f>B2157+K2159+1</f>
        <v>41494</v>
      </c>
      <c r="K2159" s="40">
        <v>364</v>
      </c>
      <c r="O2159" s="132">
        <f>H2159/G2159*100</f>
        <v>86.722891352727274</v>
      </c>
      <c r="P2159" s="132">
        <f>(100-O2159)/100*(365/364)*100</f>
        <v>13.313584220479518</v>
      </c>
      <c r="Q2159" s="132">
        <f>(((1+(100-O2159)/O2159)^(365/K2159))*100)-100</f>
        <v>15.354944176494627</v>
      </c>
    </row>
    <row r="2160" spans="1:17">
      <c r="B2160" s="39"/>
    </row>
    <row r="2161" spans="1:17" s="40" customFormat="1">
      <c r="A2161" s="40">
        <v>860</v>
      </c>
      <c r="B2161" s="151">
        <v>41143</v>
      </c>
      <c r="D2161" s="55">
        <v>5000000000</v>
      </c>
      <c r="E2161" s="55">
        <v>15578000000</v>
      </c>
      <c r="F2161" s="44">
        <f>E2161-D2161</f>
        <v>10578000000</v>
      </c>
      <c r="G2161" s="44">
        <v>5000000000</v>
      </c>
      <c r="H2161" s="44">
        <v>4848900000</v>
      </c>
      <c r="I2161" s="44">
        <f>G2161-H2161</f>
        <v>151100000</v>
      </c>
      <c r="J2161" s="151">
        <f>B2161+K2161+1</f>
        <v>41235</v>
      </c>
      <c r="K2161" s="40">
        <v>91</v>
      </c>
      <c r="O2161" s="132">
        <f>H2161/G2161*100</f>
        <v>96.977999999999994</v>
      </c>
      <c r="P2161" s="132">
        <f>(100-O2161)/100*(365/91)*100</f>
        <v>12.121208791208813</v>
      </c>
      <c r="Q2161" s="132">
        <f>(((1+(100-O2161)/O2161)^(365/K2161))*100)-100</f>
        <v>13.097643178549376</v>
      </c>
    </row>
    <row r="2162" spans="1:17" s="40" customFormat="1">
      <c r="B2162" s="151"/>
      <c r="D2162" s="55">
        <v>15000000000</v>
      </c>
      <c r="E2162" s="55">
        <v>51594400000</v>
      </c>
      <c r="F2162" s="44">
        <f>E2162-D2162</f>
        <v>36594400000</v>
      </c>
      <c r="G2162" s="44">
        <v>15000000000</v>
      </c>
      <c r="H2162" s="44">
        <v>14070075840</v>
      </c>
      <c r="I2162" s="44">
        <f>G2162-H2162</f>
        <v>929924160</v>
      </c>
      <c r="J2162" s="151">
        <f>B2161+K2162+1</f>
        <v>41326</v>
      </c>
      <c r="K2162" s="40">
        <v>182</v>
      </c>
      <c r="O2162" s="132">
        <f>H2162/G2162*100</f>
        <v>93.800505599999994</v>
      </c>
      <c r="P2162" s="132">
        <f>(100-O2162)/100*(365/182)*100</f>
        <v>12.433051956043968</v>
      </c>
      <c r="Q2162" s="132">
        <f>(((1+(100-O2162)/O2162)^(365/K2162))*100)-100</f>
        <v>13.695260269788093</v>
      </c>
    </row>
    <row r="2163" spans="1:17" s="40" customFormat="1">
      <c r="B2163" s="151"/>
      <c r="D2163" s="55">
        <v>55000000000</v>
      </c>
      <c r="E2163" s="55">
        <v>214632600000</v>
      </c>
      <c r="F2163" s="44">
        <f>E2163-D2163</f>
        <v>159632600000</v>
      </c>
      <c r="G2163" s="44">
        <v>55000000000</v>
      </c>
      <c r="H2163" s="44">
        <v>48600443829</v>
      </c>
      <c r="I2163" s="44">
        <f>G2163-H2163</f>
        <v>6399556171</v>
      </c>
      <c r="J2163" s="151">
        <f>B2161+K2163+1</f>
        <v>41508</v>
      </c>
      <c r="K2163" s="40">
        <v>364</v>
      </c>
      <c r="O2163" s="132">
        <f>H2163/G2163*100</f>
        <v>88.364443325454545</v>
      </c>
      <c r="P2163" s="132">
        <f>(100-O2163)/100*(365/364)*100</f>
        <v>11.667522489585416</v>
      </c>
      <c r="Q2163" s="132">
        <f>(((1+(100-O2163)/O2163)^(365/K2163))*100)-100</f>
        <v>13.206155859069284</v>
      </c>
    </row>
    <row r="2164" spans="1:17">
      <c r="B2164" s="39"/>
    </row>
    <row r="2165" spans="1:17">
      <c r="B2165" s="39"/>
      <c r="I2165" s="56" t="s">
        <v>47</v>
      </c>
      <c r="O2165" s="141">
        <f t="shared" ref="O2165:Q2167" si="188">AVERAGE(O2157,O2161)</f>
        <v>96.83762999999999</v>
      </c>
      <c r="P2165" s="141">
        <f t="shared" si="188"/>
        <v>12.684231318681329</v>
      </c>
      <c r="Q2165" s="141">
        <f t="shared" si="188"/>
        <v>13.759041295432702</v>
      </c>
    </row>
    <row r="2166" spans="1:17">
      <c r="B2166" s="39"/>
      <c r="I2166" s="56" t="s">
        <v>48</v>
      </c>
      <c r="O2166" s="141">
        <f t="shared" si="188"/>
        <v>93.256164873333333</v>
      </c>
      <c r="P2166" s="141">
        <f t="shared" si="188"/>
        <v>13.524724292490845</v>
      </c>
      <c r="Q2166" s="141">
        <f t="shared" si="188"/>
        <v>15.041914028032437</v>
      </c>
    </row>
    <row r="2167" spans="1:17">
      <c r="B2167" s="39"/>
      <c r="I2167" s="56" t="s">
        <v>50</v>
      </c>
      <c r="O2167" s="141">
        <f t="shared" si="188"/>
        <v>87.543667339090916</v>
      </c>
      <c r="P2167" s="141">
        <f t="shared" si="188"/>
        <v>12.490553355032468</v>
      </c>
      <c r="Q2167" s="141">
        <f t="shared" si="188"/>
        <v>14.280550017781955</v>
      </c>
    </row>
    <row r="2168" spans="1:17">
      <c r="B2168" s="39"/>
    </row>
    <row r="2169" spans="1:17" s="40" customFormat="1">
      <c r="A2169" s="40">
        <v>861</v>
      </c>
      <c r="B2169" s="151">
        <v>41157</v>
      </c>
      <c r="D2169" s="55">
        <v>5000000000</v>
      </c>
      <c r="E2169" s="55">
        <v>8614500000</v>
      </c>
      <c r="F2169" s="44">
        <f>E2169-D2169</f>
        <v>3614500000</v>
      </c>
      <c r="G2169" s="44">
        <v>5000000000</v>
      </c>
      <c r="H2169" s="44">
        <v>4850594413</v>
      </c>
      <c r="I2169" s="44">
        <f>G2169-H2169</f>
        <v>149405587</v>
      </c>
      <c r="J2169" s="151">
        <f>B2169+K2169+1</f>
        <v>41249</v>
      </c>
      <c r="K2169" s="40">
        <v>91</v>
      </c>
      <c r="O2169" s="132">
        <f>H2169/G2169*100</f>
        <v>97.011888260000006</v>
      </c>
      <c r="P2169" s="132">
        <f>(100-O2169)/100*(365/91)*100</f>
        <v>11.985283352747228</v>
      </c>
      <c r="Q2169" s="132">
        <f>(((1+(100-O2169)/O2169)^(365/K2169))*100)-100</f>
        <v>12.939262960201603</v>
      </c>
    </row>
    <row r="2170" spans="1:17" s="40" customFormat="1">
      <c r="B2170" s="151"/>
      <c r="D2170" s="55">
        <v>25000000000</v>
      </c>
      <c r="E2170" s="55">
        <v>63319100000</v>
      </c>
      <c r="F2170" s="44">
        <f>E2170-D2170</f>
        <v>38319100000</v>
      </c>
      <c r="G2170" s="44">
        <v>25000000000</v>
      </c>
      <c r="H2170" s="44">
        <v>23581120934</v>
      </c>
      <c r="I2170" s="44">
        <f>G2170-H2170</f>
        <v>1418879066</v>
      </c>
      <c r="J2170" s="151">
        <f>B2169+K2170+1</f>
        <v>41340</v>
      </c>
      <c r="K2170" s="40">
        <v>182</v>
      </c>
      <c r="O2170" s="132">
        <f>H2170/G2170*100</f>
        <v>94.324483735999991</v>
      </c>
      <c r="P2170" s="132">
        <f>(100-O2170)/100*(365/182)*100</f>
        <v>11.382216683296722</v>
      </c>
      <c r="Q2170" s="132">
        <f>(((1+(100-O2170)/O2170)^(365/K2170))*100)-100</f>
        <v>12.432159536648754</v>
      </c>
    </row>
    <row r="2171" spans="1:17" s="40" customFormat="1">
      <c r="B2171" s="151"/>
      <c r="D2171" s="55">
        <v>60000000000</v>
      </c>
      <c r="E2171" s="55">
        <v>208377900000</v>
      </c>
      <c r="F2171" s="44">
        <f>E2171-D2171</f>
        <v>148377900000</v>
      </c>
      <c r="G2171" s="44">
        <v>60000000000</v>
      </c>
      <c r="H2171" s="44">
        <v>53581880365</v>
      </c>
      <c r="I2171" s="44">
        <f>G2171-H2171</f>
        <v>6418119635</v>
      </c>
      <c r="J2171" s="151">
        <f>B2169+K2171+1</f>
        <v>41522</v>
      </c>
      <c r="K2171" s="40">
        <v>364</v>
      </c>
      <c r="O2171" s="132">
        <f>H2171/G2171*100</f>
        <v>89.303133941666673</v>
      </c>
      <c r="P2171" s="132">
        <f>(100-O2171)/100*(365/364)*100</f>
        <v>10.726253052999079</v>
      </c>
      <c r="Q2171" s="132">
        <f>(((1+(100-O2171)/O2171)^(365/K2171))*100)-100</f>
        <v>12.012962004637302</v>
      </c>
    </row>
    <row r="2172" spans="1:17" s="40" customFormat="1">
      <c r="B2172" s="151"/>
      <c r="D2172" s="55"/>
      <c r="E2172" s="55"/>
      <c r="F2172" s="44"/>
      <c r="G2172" s="44"/>
      <c r="H2172" s="44"/>
      <c r="I2172" s="44"/>
    </row>
    <row r="2173" spans="1:17" s="40" customFormat="1">
      <c r="A2173" s="40">
        <v>862</v>
      </c>
      <c r="B2173" s="151">
        <v>41171</v>
      </c>
      <c r="D2173" s="55">
        <v>5000000000</v>
      </c>
      <c r="E2173" s="55">
        <v>17429900000</v>
      </c>
      <c r="F2173" s="44">
        <f>E2173-D2173</f>
        <v>12429900000</v>
      </c>
      <c r="G2173" s="44">
        <v>5000000000</v>
      </c>
      <c r="H2173" s="44">
        <v>4882412336</v>
      </c>
      <c r="I2173" s="44">
        <f>G2173-H2173</f>
        <v>117587664</v>
      </c>
      <c r="J2173" s="151">
        <f>B2173+K2173+1</f>
        <v>41263</v>
      </c>
      <c r="K2173" s="40">
        <v>91</v>
      </c>
      <c r="O2173" s="132">
        <f>H2173/G2173*100</f>
        <v>97.648246720000003</v>
      </c>
      <c r="P2173" s="132">
        <f>(100-O2173)/100*(365/91)*100</f>
        <v>9.4328565626373493</v>
      </c>
      <c r="Q2173" s="132">
        <f>(((1+(100-O2173)/O2173)^(365/K2173))*100)-100</f>
        <v>10.015981547752901</v>
      </c>
    </row>
    <row r="2174" spans="1:17" s="40" customFormat="1">
      <c r="B2174" s="151"/>
      <c r="D2174" s="55">
        <v>25000000000</v>
      </c>
      <c r="E2174" s="55">
        <v>57517100000</v>
      </c>
      <c r="F2174" s="44">
        <f>E2174-D2174</f>
        <v>32517100000</v>
      </c>
      <c r="G2174" s="44">
        <v>25000000000</v>
      </c>
      <c r="H2174" s="44">
        <v>23723696552</v>
      </c>
      <c r="I2174" s="44">
        <f>G2174-H2174</f>
        <v>1276303448</v>
      </c>
      <c r="J2174" s="151">
        <f>B2173+K2174+1</f>
        <v>41354</v>
      </c>
      <c r="K2174" s="40">
        <v>182</v>
      </c>
      <c r="O2174" s="132">
        <f>H2174/G2174*100</f>
        <v>94.894786207999999</v>
      </c>
      <c r="P2174" s="132">
        <f>(100-O2174)/100*(365/182)*100</f>
        <v>10.23847820923077</v>
      </c>
      <c r="Q2174" s="132">
        <f>(((1+(100-O2174)/O2174)^(365/K2174))*100)-100</f>
        <v>11.081142676617489</v>
      </c>
    </row>
    <row r="2175" spans="1:17" s="40" customFormat="1">
      <c r="B2175" s="151"/>
      <c r="D2175" s="55">
        <v>60000000000</v>
      </c>
      <c r="E2175" s="55">
        <v>141469800000</v>
      </c>
      <c r="F2175" s="44">
        <f>E2175-D2175</f>
        <v>81469800000</v>
      </c>
      <c r="G2175" s="44">
        <v>60000000000</v>
      </c>
      <c r="H2175" s="44">
        <v>54211823634</v>
      </c>
      <c r="I2175" s="44">
        <f>G2175-H2175</f>
        <v>5788176366</v>
      </c>
      <c r="J2175" s="151">
        <f>B2173+K2175+1</f>
        <v>41536</v>
      </c>
      <c r="K2175" s="40">
        <v>364</v>
      </c>
      <c r="O2175" s="132">
        <f>H2175/G2175*100</f>
        <v>90.353039390000006</v>
      </c>
      <c r="P2175" s="132">
        <f>(100-O2175)/100*(365/364)*100</f>
        <v>9.6734632490384556</v>
      </c>
      <c r="Q2175" s="132">
        <f>(((1+(100-O2175)/O2175)^(365/K2175))*100)-100</f>
        <v>10.707812609495889</v>
      </c>
    </row>
    <row r="2176" spans="1:17">
      <c r="B2176" s="39"/>
    </row>
    <row r="2177" spans="1:17">
      <c r="B2177" s="39"/>
      <c r="I2177" s="56" t="s">
        <v>47</v>
      </c>
      <c r="O2177" s="141">
        <f t="shared" ref="O2177:Q2179" si="189">AVERAGE(O2169,O2173)</f>
        <v>97.330067490000005</v>
      </c>
      <c r="P2177" s="141">
        <f t="shared" si="189"/>
        <v>10.709069957692289</v>
      </c>
      <c r="Q2177" s="141">
        <f t="shared" si="189"/>
        <v>11.477622253977252</v>
      </c>
    </row>
    <row r="2178" spans="1:17">
      <c r="B2178" s="39"/>
      <c r="I2178" s="56" t="s">
        <v>48</v>
      </c>
      <c r="O2178" s="141">
        <f t="shared" si="189"/>
        <v>94.609634971999995</v>
      </c>
      <c r="P2178" s="141">
        <f t="shared" si="189"/>
        <v>10.810347446263746</v>
      </c>
      <c r="Q2178" s="141">
        <f t="shared" si="189"/>
        <v>11.756651106633122</v>
      </c>
    </row>
    <row r="2179" spans="1:17">
      <c r="B2179" s="39"/>
      <c r="I2179" s="56" t="s">
        <v>50</v>
      </c>
      <c r="O2179" s="141">
        <f t="shared" si="189"/>
        <v>89.828086665833339</v>
      </c>
      <c r="P2179" s="141">
        <f t="shared" si="189"/>
        <v>10.199858151018766</v>
      </c>
      <c r="Q2179" s="141">
        <f t="shared" si="189"/>
        <v>11.360387307066595</v>
      </c>
    </row>
    <row r="2180" spans="1:17">
      <c r="B2180" s="39"/>
    </row>
    <row r="2181" spans="1:17" s="40" customFormat="1">
      <c r="A2181" s="40">
        <v>861</v>
      </c>
      <c r="B2181" s="151">
        <v>41186</v>
      </c>
      <c r="D2181" s="55">
        <v>19102900000</v>
      </c>
      <c r="E2181" s="55">
        <v>19102900000</v>
      </c>
      <c r="F2181" s="44">
        <f>E2181-D2181</f>
        <v>0</v>
      </c>
      <c r="G2181" s="55">
        <v>19102900000</v>
      </c>
      <c r="H2181" s="44">
        <v>18668436146</v>
      </c>
      <c r="I2181" s="44">
        <f>G2181-H2181</f>
        <v>434463854</v>
      </c>
      <c r="J2181" s="151">
        <f>B2181+K2181+1</f>
        <v>41278</v>
      </c>
      <c r="K2181" s="40">
        <v>91</v>
      </c>
      <c r="O2181" s="132">
        <f>H2181/G2181*100</f>
        <v>97.725665453936315</v>
      </c>
      <c r="P2181" s="132">
        <f>(100-O2181)/100*(365/91)*100</f>
        <v>9.1223308715741194</v>
      </c>
      <c r="Q2181" s="132">
        <f>(((1+(100-O2181)/O2181)^(365/K2181))*100)-100</f>
        <v>9.6668197836921479</v>
      </c>
    </row>
    <row r="2182" spans="1:17" s="40" customFormat="1">
      <c r="B2182" s="151"/>
      <c r="D2182" s="55">
        <v>71889000000</v>
      </c>
      <c r="E2182" s="55">
        <v>71889000000</v>
      </c>
      <c r="F2182" s="44">
        <f>E2182-D2182</f>
        <v>0</v>
      </c>
      <c r="G2182" s="55">
        <v>71889000000</v>
      </c>
      <c r="H2182" s="44">
        <v>68346862787</v>
      </c>
      <c r="I2182" s="44">
        <f>G2182-H2182</f>
        <v>3542137213</v>
      </c>
      <c r="J2182" s="151">
        <f>B2181+K2182+1</f>
        <v>41369</v>
      </c>
      <c r="K2182" s="40">
        <v>182</v>
      </c>
      <c r="O2182" s="132">
        <f>H2182/G2182*100</f>
        <v>95.072768833896703</v>
      </c>
      <c r="P2182" s="132">
        <f>(100-O2182)/100*(365/182)*100</f>
        <v>9.8815350309214462</v>
      </c>
      <c r="Q2182" s="132">
        <f>(((1+(100-O2182)/O2182)^(365/K2182))*100)-100</f>
        <v>10.664489839027752</v>
      </c>
    </row>
    <row r="2183" spans="1:17" s="40" customFormat="1">
      <c r="B2183" s="151"/>
      <c r="D2183" s="55">
        <v>103841700000</v>
      </c>
      <c r="E2183" s="55">
        <v>109841700000</v>
      </c>
      <c r="F2183" s="44">
        <f>E2183-D2183</f>
        <v>6000000000</v>
      </c>
      <c r="G2183" s="55">
        <v>103841700000</v>
      </c>
      <c r="H2183" s="44">
        <v>93837286202</v>
      </c>
      <c r="I2183" s="44">
        <f>G2183-H2183</f>
        <v>10004413798</v>
      </c>
      <c r="J2183" s="151">
        <f>B2181+K2183+1</f>
        <v>41551</v>
      </c>
      <c r="K2183" s="40">
        <v>364</v>
      </c>
      <c r="O2183" s="132">
        <f>H2183/G2183*100</f>
        <v>90.365706842241593</v>
      </c>
      <c r="P2183" s="132">
        <f>(100-O2183)/100*(365/364)*100</f>
        <v>9.660760996103896</v>
      </c>
      <c r="Q2183" s="132">
        <f>(((1+(100-O2183)/O2183)^(365/K2183))*100)-100</f>
        <v>10.692250972056797</v>
      </c>
    </row>
    <row r="2184" spans="1:17" s="40" customFormat="1">
      <c r="B2184" s="151"/>
      <c r="D2184" s="55"/>
      <c r="E2184" s="55"/>
      <c r="F2184" s="44"/>
      <c r="G2184" s="44"/>
      <c r="H2184" s="44"/>
      <c r="I2184" s="44"/>
    </row>
    <row r="2185" spans="1:17" s="40" customFormat="1">
      <c r="A2185" s="40">
        <v>865</v>
      </c>
      <c r="B2185" s="151">
        <v>41199</v>
      </c>
      <c r="D2185" s="55">
        <v>10000000000</v>
      </c>
      <c r="E2185" s="55">
        <v>8422000000</v>
      </c>
      <c r="F2185" s="44">
        <f>E2185-D2185</f>
        <v>-1578000000</v>
      </c>
      <c r="G2185" s="55">
        <v>8422000000</v>
      </c>
      <c r="H2185" s="178">
        <v>8230025047</v>
      </c>
      <c r="I2185" s="44">
        <f>G2185-H2185</f>
        <v>191974953</v>
      </c>
      <c r="J2185" s="151">
        <f>B2185+K2185+1</f>
        <v>41291</v>
      </c>
      <c r="K2185" s="40">
        <v>91</v>
      </c>
      <c r="O2185" s="132">
        <f>H2185/G2185*100</f>
        <v>97.720553870814527</v>
      </c>
      <c r="P2185" s="132">
        <f>(100-O2185)/100*(365/91)*100</f>
        <v>9.1428333753043702</v>
      </c>
      <c r="Q2185" s="132">
        <f>(((1+(100-O2185)/O2185)^(365/K2185))*100)-100</f>
        <v>9.6898305154477669</v>
      </c>
    </row>
    <row r="2186" spans="1:17" s="40" customFormat="1">
      <c r="B2186" s="151"/>
      <c r="D2186" s="55">
        <v>25000000000</v>
      </c>
      <c r="E2186" s="55">
        <v>31452200000</v>
      </c>
      <c r="F2186" s="44">
        <f>E2186-D2186</f>
        <v>6452200000</v>
      </c>
      <c r="G2186" s="55">
        <v>3552200000</v>
      </c>
      <c r="H2186" s="178">
        <v>3356817501</v>
      </c>
      <c r="I2186" s="44">
        <f>G2186-H2186</f>
        <v>195382499</v>
      </c>
      <c r="J2186" s="151">
        <f>B2185+K2186+1</f>
        <v>41382</v>
      </c>
      <c r="K2186" s="40">
        <v>182</v>
      </c>
      <c r="O2186" s="132">
        <f>H2186/G2186*100</f>
        <v>94.499676285119079</v>
      </c>
      <c r="P2186" s="132">
        <f>(100-O2186)/100*(365/182)*100</f>
        <v>11.030868988634813</v>
      </c>
      <c r="Q2186" s="132">
        <f>(((1+(100-O2186)/O2186)^(365/K2186))*100)-100</f>
        <v>12.014528878799368</v>
      </c>
    </row>
    <row r="2187" spans="1:17" s="40" customFormat="1">
      <c r="B2187" s="151"/>
      <c r="D2187" s="55">
        <v>70000000000</v>
      </c>
      <c r="E2187" s="55">
        <v>41659300000</v>
      </c>
      <c r="F2187" s="44">
        <f>E2187-D2187</f>
        <v>-28340700000</v>
      </c>
      <c r="G2187" s="55">
        <v>20059300000</v>
      </c>
      <c r="H2187" s="178">
        <v>17903587322</v>
      </c>
      <c r="I2187" s="44">
        <f>G2187-H2187</f>
        <v>2155712678</v>
      </c>
      <c r="J2187" s="151">
        <f>B2185+K2187+1</f>
        <v>41564</v>
      </c>
      <c r="K2187" s="40">
        <v>364</v>
      </c>
      <c r="O2187" s="132">
        <f>H2187/G2187*100</f>
        <v>89.253300573798683</v>
      </c>
      <c r="P2187" s="132">
        <f>(100-O2187)/100*(365/364)*100</f>
        <v>10.776223325723848</v>
      </c>
      <c r="Q2187" s="132">
        <f>(((1+(100-O2187)/O2187)^(365/K2187))*100)-100</f>
        <v>12.075674784065498</v>
      </c>
    </row>
    <row r="2188" spans="1:17" s="40" customFormat="1">
      <c r="B2188" s="151"/>
      <c r="D2188" s="55"/>
      <c r="E2188" s="55"/>
      <c r="F2188" s="44"/>
      <c r="G2188" s="44"/>
      <c r="H2188" s="44"/>
      <c r="I2188" s="44"/>
      <c r="J2188" s="151"/>
      <c r="O2188" s="132"/>
      <c r="P2188" s="132"/>
      <c r="Q2188" s="132"/>
    </row>
    <row r="2189" spans="1:17" s="40" customFormat="1">
      <c r="A2189" s="40">
        <v>867</v>
      </c>
      <c r="B2189" s="151">
        <v>41213</v>
      </c>
      <c r="D2189" s="55">
        <v>5000000000</v>
      </c>
      <c r="E2189" s="55">
        <v>36101600000</v>
      </c>
      <c r="F2189" s="44">
        <f>E2189-D2189</f>
        <v>31101600000</v>
      </c>
      <c r="G2189" s="55">
        <v>5000000000</v>
      </c>
      <c r="H2189" s="178">
        <v>4886050000</v>
      </c>
      <c r="I2189" s="44">
        <f>G2189-H2189</f>
        <v>113950000</v>
      </c>
      <c r="J2189" s="151">
        <f>B2189+K2189+1</f>
        <v>41305</v>
      </c>
      <c r="K2189" s="40">
        <v>91</v>
      </c>
      <c r="O2189" s="132">
        <f>H2189/G2189*100</f>
        <v>97.721000000000004</v>
      </c>
      <c r="P2189" s="132">
        <f>(100-O2189)/100*(365/91)*100</f>
        <v>9.1410439560439407</v>
      </c>
      <c r="Q2189" s="132">
        <f>(((1+(100-O2189)/O2189)^(365/K2189))*100)-100</f>
        <v>9.687821942609304</v>
      </c>
    </row>
    <row r="2190" spans="1:17" s="40" customFormat="1">
      <c r="B2190" s="151"/>
      <c r="D2190" s="55">
        <v>25000000000</v>
      </c>
      <c r="E2190" s="55">
        <v>43957900000</v>
      </c>
      <c r="F2190" s="44">
        <f>E2190-D2190</f>
        <v>18957900000</v>
      </c>
      <c r="G2190" s="55">
        <v>25000000000</v>
      </c>
      <c r="H2190" s="178">
        <v>23349668189</v>
      </c>
      <c r="I2190" s="44">
        <f>G2190-H2190</f>
        <v>1650331811</v>
      </c>
      <c r="J2190" s="151">
        <f>B2189+K2190+1</f>
        <v>41396</v>
      </c>
      <c r="K2190" s="40">
        <v>182</v>
      </c>
      <c r="O2190" s="132">
        <f>H2190/G2190*100</f>
        <v>93.398672755999996</v>
      </c>
      <c r="P2190" s="132">
        <f>(100-O2190)/100*(365/182)*100</f>
        <v>13.238925516813193</v>
      </c>
      <c r="Q2190" s="132">
        <f>(((1+(100-O2190)/O2190)^(365/K2190))*100)-100</f>
        <v>14.678381173495751</v>
      </c>
    </row>
    <row r="2191" spans="1:17" s="40" customFormat="1">
      <c r="B2191" s="151"/>
      <c r="D2191" s="55">
        <v>55000000000</v>
      </c>
      <c r="E2191" s="55">
        <v>47167600000</v>
      </c>
      <c r="F2191" s="44">
        <f>E2191-D2191</f>
        <v>-7832400000</v>
      </c>
      <c r="G2191" s="55">
        <v>47167600000</v>
      </c>
      <c r="H2191" s="178">
        <v>41416583122</v>
      </c>
      <c r="I2191" s="44">
        <f>G2191-H2191</f>
        <v>5751016878</v>
      </c>
      <c r="J2191" s="151">
        <f>B2189+K2191+1</f>
        <v>41578</v>
      </c>
      <c r="K2191" s="40">
        <v>364</v>
      </c>
      <c r="O2191" s="132">
        <f>H2191/G2191*100</f>
        <v>87.807272623580587</v>
      </c>
      <c r="P2191" s="132">
        <f>(100-O2191)/100*(365/364)*100</f>
        <v>12.226223880200784</v>
      </c>
      <c r="Q2191" s="132">
        <f>(((1+(100-O2191)/O2191)^(365/K2191))*100)-100</f>
        <v>13.926471898284959</v>
      </c>
    </row>
    <row r="2192" spans="1:17" s="40" customFormat="1">
      <c r="B2192" s="151"/>
      <c r="D2192" s="55"/>
      <c r="E2192" s="55"/>
      <c r="F2192" s="44"/>
      <c r="G2192" s="44"/>
      <c r="H2192" s="44"/>
      <c r="I2192" s="44"/>
      <c r="J2192" s="151"/>
      <c r="O2192" s="132"/>
      <c r="P2192" s="132"/>
      <c r="Q2192" s="132"/>
    </row>
    <row r="2193" spans="1:17">
      <c r="B2193" s="39"/>
      <c r="I2193" s="56" t="s">
        <v>47</v>
      </c>
      <c r="O2193" s="141">
        <f t="shared" ref="O2193:Q2195" si="190">AVERAGE(O2181,O2185,O2189)</f>
        <v>97.722406441583601</v>
      </c>
      <c r="P2193" s="141">
        <f t="shared" si="190"/>
        <v>9.135402734307478</v>
      </c>
      <c r="Q2193" s="141">
        <f t="shared" si="190"/>
        <v>9.6814907472497396</v>
      </c>
    </row>
    <row r="2194" spans="1:17">
      <c r="B2194" s="39"/>
      <c r="I2194" s="56" t="s">
        <v>48</v>
      </c>
      <c r="O2194" s="141">
        <f t="shared" si="190"/>
        <v>94.323705958338607</v>
      </c>
      <c r="P2194" s="141">
        <f t="shared" si="190"/>
        <v>11.38377651212315</v>
      </c>
      <c r="Q2194" s="141">
        <f t="shared" si="190"/>
        <v>12.452466630440957</v>
      </c>
    </row>
    <row r="2195" spans="1:17">
      <c r="B2195" s="39"/>
      <c r="I2195" s="56" t="s">
        <v>50</v>
      </c>
      <c r="O2195" s="141">
        <f t="shared" si="190"/>
        <v>89.142093346540307</v>
      </c>
      <c r="P2195" s="141">
        <f t="shared" si="190"/>
        <v>10.887736067342843</v>
      </c>
      <c r="Q2195" s="141">
        <f t="shared" si="190"/>
        <v>12.231465884802418</v>
      </c>
    </row>
    <row r="2196" spans="1:17">
      <c r="B2196" s="39"/>
      <c r="O2196" s="141"/>
      <c r="P2196" s="141"/>
      <c r="Q2196" s="141"/>
    </row>
    <row r="2197" spans="1:17" s="40" customFormat="1">
      <c r="A2197" s="40">
        <v>868</v>
      </c>
      <c r="B2197" s="151">
        <v>41227</v>
      </c>
      <c r="D2197" s="55">
        <v>5000000000</v>
      </c>
      <c r="E2197" s="55">
        <v>19540200000</v>
      </c>
      <c r="F2197" s="44">
        <f>E2197-D2197</f>
        <v>14540200000</v>
      </c>
      <c r="G2197" s="55">
        <v>5000000000</v>
      </c>
      <c r="H2197" s="178">
        <v>4884319950</v>
      </c>
      <c r="I2197" s="44">
        <f>G2197-H2197</f>
        <v>115680050</v>
      </c>
      <c r="J2197" s="151">
        <f>B2197+K2197+1</f>
        <v>41319</v>
      </c>
      <c r="K2197" s="40">
        <v>91</v>
      </c>
      <c r="O2197" s="132">
        <f>H2197/G2197*100</f>
        <v>97.686398999999994</v>
      </c>
      <c r="P2197" s="132">
        <f>(100-O2197)/100*(365/91)*100</f>
        <v>9.2798281868132086</v>
      </c>
      <c r="Q2197" s="132">
        <f>(((1+(100-O2197)/O2197)^(365/K2197))*100)-100</f>
        <v>9.8437398571070958</v>
      </c>
    </row>
    <row r="2198" spans="1:17" s="40" customFormat="1">
      <c r="B2198" s="151"/>
      <c r="D2198" s="55">
        <v>25000000000</v>
      </c>
      <c r="E2198" s="55">
        <v>53229600000</v>
      </c>
      <c r="F2198" s="44">
        <f>E2198-D2198</f>
        <v>28229600000</v>
      </c>
      <c r="G2198" s="55">
        <v>12685100000</v>
      </c>
      <c r="H2198" s="178">
        <v>11840665203</v>
      </c>
      <c r="I2198" s="44">
        <f>G2198-H2198</f>
        <v>844434797</v>
      </c>
      <c r="J2198" s="151">
        <f>B2197+K2198+1</f>
        <v>41410</v>
      </c>
      <c r="K2198" s="40">
        <v>182</v>
      </c>
      <c r="O2198" s="132">
        <f>H2198/G2198*100</f>
        <v>93.343097042987438</v>
      </c>
      <c r="P2198" s="132">
        <f>(100-O2198)/100*(365/182)*100</f>
        <v>13.350382303898819</v>
      </c>
      <c r="Q2198" s="132">
        <f>(((1+(100-O2198)/O2198)^(365/K2198))*100)-100</f>
        <v>14.815354450413537</v>
      </c>
    </row>
    <row r="2199" spans="1:17" s="40" customFormat="1">
      <c r="B2199" s="151"/>
      <c r="D2199" s="55">
        <v>60000000000</v>
      </c>
      <c r="E2199" s="55">
        <v>110902900000</v>
      </c>
      <c r="F2199" s="44">
        <f>E2199-D2199</f>
        <v>50902900000</v>
      </c>
      <c r="G2199" s="55">
        <v>60000000000</v>
      </c>
      <c r="H2199" s="178">
        <v>52311673090</v>
      </c>
      <c r="I2199" s="44">
        <f>G2199-H2199</f>
        <v>7688326910</v>
      </c>
      <c r="J2199" s="151">
        <f>B2197+K2199+1</f>
        <v>41592</v>
      </c>
      <c r="K2199" s="40">
        <v>364</v>
      </c>
      <c r="O2199" s="132">
        <f>H2199/G2199*100</f>
        <v>87.186121816666656</v>
      </c>
      <c r="P2199" s="132">
        <f>(100-O2199)/100*(365/364)*100</f>
        <v>12.849081145375468</v>
      </c>
      <c r="Q2199" s="132">
        <f>(((1+(100-O2199)/O2199)^(365/K2199))*100)-100</f>
        <v>14.740370051282525</v>
      </c>
    </row>
    <row r="2200" spans="1:17" s="40" customFormat="1">
      <c r="B2200" s="151"/>
      <c r="D2200" s="55"/>
      <c r="E2200" s="55"/>
      <c r="F2200" s="44"/>
      <c r="G2200" s="55"/>
      <c r="H2200" s="178"/>
      <c r="I2200" s="44"/>
      <c r="J2200" s="151"/>
      <c r="O2200" s="132"/>
      <c r="P2200" s="132"/>
      <c r="Q2200" s="132"/>
    </row>
    <row r="2201" spans="1:17" s="40" customFormat="1">
      <c r="A2201" s="40">
        <v>869</v>
      </c>
      <c r="B2201" s="151">
        <v>41241</v>
      </c>
      <c r="D2201" s="55">
        <v>5000000000</v>
      </c>
      <c r="E2201" s="55">
        <v>7029700000</v>
      </c>
      <c r="F2201" s="44">
        <f>E2201-D2201</f>
        <v>2029700000</v>
      </c>
      <c r="G2201" s="55">
        <v>5000000000</v>
      </c>
      <c r="H2201" s="178">
        <v>4884313023</v>
      </c>
      <c r="I2201" s="44">
        <f>G2201-H2201</f>
        <v>115686977</v>
      </c>
      <c r="J2201" s="151">
        <f>B2201+K2201+1</f>
        <v>41333</v>
      </c>
      <c r="K2201" s="40">
        <v>91</v>
      </c>
      <c r="O2201" s="132">
        <f>H2201/G2201*100</f>
        <v>97.68626046</v>
      </c>
      <c r="P2201" s="132">
        <f>(100-O2201)/100*(365/91)*100</f>
        <v>9.2803838692307714</v>
      </c>
      <c r="Q2201" s="132">
        <f>(((1+(100-O2201)/O2201)^(365/K2201))*100)-100</f>
        <v>9.8443646979490751</v>
      </c>
    </row>
    <row r="2202" spans="1:17" s="40" customFormat="1">
      <c r="B2202" s="151"/>
      <c r="D2202" s="55">
        <v>25000000000</v>
      </c>
      <c r="E2202" s="55">
        <v>37691700000</v>
      </c>
      <c r="F2202" s="44">
        <f>E2202-D2202</f>
        <v>12691700000</v>
      </c>
      <c r="G2202" s="55">
        <v>18881700000</v>
      </c>
      <c r="H2202" s="178">
        <v>17600602083</v>
      </c>
      <c r="I2202" s="44">
        <f>G2202-H2202</f>
        <v>1281097917</v>
      </c>
      <c r="J2202" s="151">
        <f>B2201+K2202+1</f>
        <v>41424</v>
      </c>
      <c r="K2202" s="40">
        <v>182</v>
      </c>
      <c r="O2202" s="132">
        <f>H2202/G2202*100</f>
        <v>93.215134670077376</v>
      </c>
      <c r="P2202" s="132">
        <f>(100-O2202)/100*(365/182)*100</f>
        <v>13.607010139679987</v>
      </c>
      <c r="Q2202" s="132">
        <f>(((1+(100-O2202)/O2202)^(365/K2202))*100)-100</f>
        <v>15.131667368074858</v>
      </c>
    </row>
    <row r="2203" spans="1:17" s="40" customFormat="1">
      <c r="B2203" s="151"/>
      <c r="D2203" s="55">
        <v>75000000000</v>
      </c>
      <c r="E2203" s="55">
        <v>74376400000</v>
      </c>
      <c r="F2203" s="44">
        <f>E2203-D2203</f>
        <v>-623600000</v>
      </c>
      <c r="G2203" s="55">
        <v>42426400000</v>
      </c>
      <c r="H2203" s="178">
        <v>36810965012</v>
      </c>
      <c r="I2203" s="44">
        <f>G2203-H2203</f>
        <v>5615434988</v>
      </c>
      <c r="J2203" s="151">
        <f>B2201+K2203+1</f>
        <v>41606</v>
      </c>
      <c r="K2203" s="40">
        <v>364</v>
      </c>
      <c r="O2203" s="132">
        <f>H2203/G2203*100</f>
        <v>86.764290658646502</v>
      </c>
      <c r="P2203" s="132">
        <f>(100-O2203)/100*(365/364)*100</f>
        <v>13.272071180203371</v>
      </c>
      <c r="Q2203" s="132">
        <f>(((1+(100-O2203)/O2203)^(365/K2203))*100)-100</f>
        <v>15.299751754956191</v>
      </c>
    </row>
    <row r="2204" spans="1:17" s="40" customFormat="1">
      <c r="B2204" s="151"/>
      <c r="D2204" s="55"/>
      <c r="E2204" s="55"/>
      <c r="F2204" s="44"/>
      <c r="G2204" s="55"/>
      <c r="H2204" s="178"/>
      <c r="I2204" s="44"/>
      <c r="J2204" s="151"/>
      <c r="O2204" s="132"/>
      <c r="P2204" s="132"/>
      <c r="Q2204" s="132"/>
    </row>
    <row r="2205" spans="1:17">
      <c r="B2205" s="39"/>
      <c r="I2205" s="56" t="s">
        <v>47</v>
      </c>
      <c r="O2205" s="141">
        <f t="shared" ref="O2205:Q2207" si="191">AVERAGE(O2197,O2201)</f>
        <v>97.686329729999997</v>
      </c>
      <c r="P2205" s="141">
        <f t="shared" si="191"/>
        <v>9.28010602802199</v>
      </c>
      <c r="Q2205" s="141">
        <f t="shared" si="191"/>
        <v>9.8440522775280854</v>
      </c>
    </row>
    <row r="2206" spans="1:17">
      <c r="B2206" s="39"/>
      <c r="I2206" s="56" t="s">
        <v>48</v>
      </c>
      <c r="O2206" s="141">
        <f t="shared" si="191"/>
        <v>93.2791158565324</v>
      </c>
      <c r="P2206" s="141">
        <f t="shared" si="191"/>
        <v>13.478696221789402</v>
      </c>
      <c r="Q2206" s="141">
        <f t="shared" si="191"/>
        <v>14.973510909244197</v>
      </c>
    </row>
    <row r="2207" spans="1:17">
      <c r="B2207" s="39"/>
      <c r="I2207" s="56" t="s">
        <v>50</v>
      </c>
      <c r="O2207" s="141">
        <f t="shared" si="191"/>
        <v>86.975206237656579</v>
      </c>
      <c r="P2207" s="141">
        <f t="shared" si="191"/>
        <v>13.06057616278942</v>
      </c>
      <c r="Q2207" s="141">
        <f t="shared" si="191"/>
        <v>15.020060903119358</v>
      </c>
    </row>
    <row r="2208" spans="1:17">
      <c r="B2208" s="39"/>
    </row>
    <row r="2209" spans="1:17" s="40" customFormat="1">
      <c r="A2209" s="40">
        <v>871</v>
      </c>
      <c r="B2209" s="151">
        <v>41255</v>
      </c>
      <c r="D2209" s="55">
        <v>5000000000</v>
      </c>
      <c r="E2209" s="55">
        <v>7353000000</v>
      </c>
      <c r="F2209" s="44">
        <f>E2209-D2209</f>
        <v>2353000000</v>
      </c>
      <c r="G2209" s="55">
        <v>5000000000</v>
      </c>
      <c r="H2209" s="178">
        <v>4883470108</v>
      </c>
      <c r="I2209" s="44">
        <f>G2209-H2209</f>
        <v>116529892</v>
      </c>
      <c r="J2209" s="151">
        <f>B2209+K2209+1</f>
        <v>41347</v>
      </c>
      <c r="K2209" s="40">
        <v>91</v>
      </c>
      <c r="O2209" s="132">
        <f>H2209/G2209*100</f>
        <v>97.66940215999999</v>
      </c>
      <c r="P2209" s="132">
        <f>(100-O2209)/100*(365/91)*100</f>
        <v>9.3480023252747646</v>
      </c>
      <c r="Q2209" s="132">
        <f>(((1+(100-O2209)/O2209)^(365/K2209))*100)-100</f>
        <v>9.9204318847502861</v>
      </c>
    </row>
    <row r="2210" spans="1:17" s="40" customFormat="1">
      <c r="B2210" s="151"/>
      <c r="D2210" s="55">
        <v>20000000000</v>
      </c>
      <c r="E2210" s="55">
        <v>62173200000</v>
      </c>
      <c r="F2210" s="44">
        <f>E2210-D2210</f>
        <v>42173200000</v>
      </c>
      <c r="G2210" s="55">
        <v>20000000000</v>
      </c>
      <c r="H2210" s="178">
        <v>18683206792</v>
      </c>
      <c r="I2210" s="44">
        <f>G2210-H2210</f>
        <v>1316793208</v>
      </c>
      <c r="J2210" s="151">
        <f>B2209+K2210+1</f>
        <v>41438</v>
      </c>
      <c r="K2210" s="40">
        <v>182</v>
      </c>
      <c r="O2210" s="132">
        <f>H2210/G2210*100</f>
        <v>93.416033959999993</v>
      </c>
      <c r="P2210" s="132">
        <f>(100-O2210)/100*(365/182)*100</f>
        <v>13.204107717582431</v>
      </c>
      <c r="Q2210" s="132">
        <f>(((1+(100-O2210)/O2210)^(365/K2210))*100)-100</f>
        <v>14.635642517056198</v>
      </c>
    </row>
    <row r="2211" spans="1:17" s="40" customFormat="1">
      <c r="B2211" s="151"/>
      <c r="D2211" s="55">
        <v>60000000000</v>
      </c>
      <c r="E2211" s="55">
        <v>141721400000</v>
      </c>
      <c r="F2211" s="44">
        <f>E2211-D2211</f>
        <v>81721400000</v>
      </c>
      <c r="G2211" s="55">
        <v>60000000000</v>
      </c>
      <c r="H2211" s="178">
        <v>52160116208</v>
      </c>
      <c r="I2211" s="44">
        <f>G2211-H2211</f>
        <v>7839883792</v>
      </c>
      <c r="J2211" s="151">
        <f>B2209+K2211+1</f>
        <v>41620</v>
      </c>
      <c r="K2211" s="40">
        <v>364</v>
      </c>
      <c r="O2211" s="132">
        <f>H2211/G2211*100</f>
        <v>86.933527013333332</v>
      </c>
      <c r="P2211" s="132">
        <f>(100-O2211)/100*(365/364)*100</f>
        <v>13.10236989047619</v>
      </c>
      <c r="Q2211" s="132">
        <f>(((1+(100-O2211)/O2211)^(365/K2211))*100)-100</f>
        <v>15.074677898023594</v>
      </c>
    </row>
    <row r="2212" spans="1:17" s="40" customFormat="1">
      <c r="B2212" s="151"/>
      <c r="D2212" s="55"/>
      <c r="E2212" s="55"/>
      <c r="F2212" s="44"/>
      <c r="G2212" s="55"/>
      <c r="H2212" s="178"/>
      <c r="I2212" s="44"/>
      <c r="J2212" s="151"/>
      <c r="O2212" s="132"/>
      <c r="P2212" s="132"/>
      <c r="Q2212" s="132"/>
    </row>
    <row r="2213" spans="1:17" s="40" customFormat="1">
      <c r="A2213" s="40">
        <v>872</v>
      </c>
      <c r="B2213" s="151">
        <v>41270</v>
      </c>
      <c r="D2213" s="55">
        <v>5000000000</v>
      </c>
      <c r="E2213" s="55">
        <v>21675600000</v>
      </c>
      <c r="F2213" s="44">
        <f>E2213-D2213</f>
        <v>16675600000</v>
      </c>
      <c r="G2213" s="55">
        <v>5000000000</v>
      </c>
      <c r="H2213" s="178">
        <v>4883275716</v>
      </c>
      <c r="I2213" s="44">
        <f>G2213-H2213</f>
        <v>116724284</v>
      </c>
      <c r="J2213" s="151">
        <f>B2213+K2213+1</f>
        <v>41362</v>
      </c>
      <c r="K2213" s="40">
        <v>91</v>
      </c>
      <c r="O2213" s="132">
        <f>H2213/G2213*100</f>
        <v>97.66551432</v>
      </c>
      <c r="P2213" s="132">
        <f>(100-O2213)/100*(365/91)*100</f>
        <v>9.36359640879121</v>
      </c>
      <c r="Q2213" s="132">
        <f>(((1+(100-O2213)/O2213)^(365/K2213))*100)-100</f>
        <v>9.9379837415817462</v>
      </c>
    </row>
    <row r="2214" spans="1:17" s="40" customFormat="1">
      <c r="B2214" s="151"/>
      <c r="D2214" s="55">
        <v>30000000000</v>
      </c>
      <c r="E2214" s="55">
        <v>56105200000</v>
      </c>
      <c r="F2214" s="44">
        <f>E2214-D2214</f>
        <v>26105200000</v>
      </c>
      <c r="G2214" s="55">
        <v>30000000000</v>
      </c>
      <c r="H2214" s="178">
        <v>28031084394</v>
      </c>
      <c r="I2214" s="44">
        <f>G2214-H2214</f>
        <v>1968915606</v>
      </c>
      <c r="J2214" s="151">
        <f>B2213+K2214+1</f>
        <v>41453</v>
      </c>
      <c r="K2214" s="40">
        <v>182</v>
      </c>
      <c r="O2214" s="132">
        <f>H2214/G2214*100</f>
        <v>93.436947979999999</v>
      </c>
      <c r="P2214" s="132">
        <f>(100-O2214)/100*(365/182)*100</f>
        <v>13.162164765384615</v>
      </c>
      <c r="Q2214" s="132">
        <f>(((1+(100-O2214)/O2214)^(365/K2214))*100)-100</f>
        <v>14.58418946431685</v>
      </c>
    </row>
    <row r="2215" spans="1:17" s="40" customFormat="1">
      <c r="B2215" s="151"/>
      <c r="D2215" s="55">
        <v>75000000000</v>
      </c>
      <c r="E2215" s="55">
        <v>112119400000</v>
      </c>
      <c r="F2215" s="44">
        <f>E2215-D2215</f>
        <v>37119400000</v>
      </c>
      <c r="G2215" s="55">
        <v>75000000000</v>
      </c>
      <c r="H2215" s="178">
        <v>65096409730</v>
      </c>
      <c r="I2215" s="44">
        <f>G2215-H2215</f>
        <v>9903590270</v>
      </c>
      <c r="J2215" s="151">
        <f>B2213+K2215+1</f>
        <v>41635</v>
      </c>
      <c r="K2215" s="40">
        <v>364</v>
      </c>
      <c r="O2215" s="132">
        <f>H2215/G2215*100</f>
        <v>86.795212973333335</v>
      </c>
      <c r="P2215" s="132">
        <f>(100-O2215)/100*(365/364)*100</f>
        <v>13.241063914102561</v>
      </c>
      <c r="Q2215" s="132">
        <f>(((1+(100-O2215)/O2215)^(365/K2215))*100)-100</f>
        <v>15.258561368853663</v>
      </c>
    </row>
    <row r="2216" spans="1:17" s="40" customFormat="1">
      <c r="B2216" s="151"/>
      <c r="D2216" s="55"/>
      <c r="F2216" s="44"/>
      <c r="G2216" s="55"/>
      <c r="H2216" s="178"/>
      <c r="I2216" s="44"/>
      <c r="J2216" s="151"/>
      <c r="O2216" s="132"/>
      <c r="P2216" s="132"/>
      <c r="Q2216" s="132"/>
    </row>
    <row r="2217" spans="1:17">
      <c r="B2217" s="39"/>
      <c r="I2217" s="56" t="s">
        <v>47</v>
      </c>
      <c r="O2217" s="141">
        <f t="shared" ref="O2217:Q2219" si="192">AVERAGE(O2209,O2213)</f>
        <v>97.667458240000002</v>
      </c>
      <c r="P2217" s="141">
        <f t="shared" si="192"/>
        <v>9.3557993670329864</v>
      </c>
      <c r="Q2217" s="141">
        <f t="shared" si="192"/>
        <v>9.9292078131660162</v>
      </c>
    </row>
    <row r="2218" spans="1:17">
      <c r="B2218" s="39"/>
      <c r="I2218" s="56" t="s">
        <v>48</v>
      </c>
      <c r="O2218" s="141">
        <f t="shared" si="192"/>
        <v>93.426490970000003</v>
      </c>
      <c r="P2218" s="141">
        <f t="shared" si="192"/>
        <v>13.183136241483524</v>
      </c>
      <c r="Q2218" s="141">
        <f t="shared" si="192"/>
        <v>14.609915990686524</v>
      </c>
    </row>
    <row r="2219" spans="1:17">
      <c r="B2219" s="39"/>
      <c r="I2219" s="56" t="s">
        <v>50</v>
      </c>
      <c r="O2219" s="141">
        <f t="shared" si="192"/>
        <v>86.864369993333327</v>
      </c>
      <c r="P2219" s="141">
        <f t="shared" si="192"/>
        <v>13.171716902289376</v>
      </c>
      <c r="Q2219" s="141">
        <f t="shared" si="192"/>
        <v>15.166619633438629</v>
      </c>
    </row>
    <row r="2220" spans="1:17">
      <c r="B2220" s="39"/>
    </row>
    <row r="2221" spans="1:17" s="40" customFormat="1">
      <c r="A2221" s="40">
        <v>873</v>
      </c>
      <c r="B2221" s="151">
        <v>41283</v>
      </c>
      <c r="D2221" s="55">
        <v>5000000000</v>
      </c>
      <c r="E2221" s="55">
        <v>795600000</v>
      </c>
      <c r="F2221" s="44">
        <f>E2221-D2221</f>
        <v>-4204400000</v>
      </c>
      <c r="G2221" s="55">
        <v>795600000</v>
      </c>
      <c r="H2221" s="178">
        <v>777302325</v>
      </c>
      <c r="I2221" s="44">
        <f>G2221-H2221</f>
        <v>18297675</v>
      </c>
      <c r="J2221" s="151">
        <f>B2221+K2221+1</f>
        <v>41375</v>
      </c>
      <c r="K2221" s="40">
        <v>91</v>
      </c>
      <c r="O2221" s="132">
        <v>97.7</v>
      </c>
      <c r="P2221" s="132">
        <f>(100-O2221)/100*(365/91)*100</f>
        <v>9.2252747252747138</v>
      </c>
      <c r="Q2221" s="132">
        <f>(((1+(100-O2221)/O2221)^(365/K2221))*100)-100</f>
        <v>9.7824184603775564</v>
      </c>
    </row>
    <row r="2222" spans="1:17" s="40" customFormat="1">
      <c r="B2222" s="151"/>
      <c r="D2222" s="55">
        <v>30000000000</v>
      </c>
      <c r="E2222" s="55">
        <v>44584700000</v>
      </c>
      <c r="F2222" s="44">
        <f>E2222-D2222</f>
        <v>14584700000</v>
      </c>
      <c r="G2222" s="55">
        <v>30000000000</v>
      </c>
      <c r="H2222" s="178">
        <v>27979039059</v>
      </c>
      <c r="I2222" s="44">
        <f>G2222-H2222</f>
        <v>2020960941</v>
      </c>
      <c r="J2222" s="151">
        <f>B2221+K2222+1</f>
        <v>41466</v>
      </c>
      <c r="K2222" s="40">
        <v>182</v>
      </c>
      <c r="O2222" s="132">
        <v>93.263000000000005</v>
      </c>
      <c r="P2222" s="132">
        <f>(100-O2222)/100*(365/182)*100</f>
        <v>13.511016483516473</v>
      </c>
      <c r="Q2222" s="132">
        <f>(((1+(100-O2222)/O2222)^(365/K2222))*100)-100</f>
        <v>15.013195326351905</v>
      </c>
    </row>
    <row r="2223" spans="1:17" s="40" customFormat="1">
      <c r="B2223" s="151"/>
      <c r="D2223" s="55">
        <v>85000000000</v>
      </c>
      <c r="E2223" s="55">
        <v>141819100000</v>
      </c>
      <c r="F2223" s="44">
        <f>E2223-D2223</f>
        <v>56819100000</v>
      </c>
      <c r="G2223" s="55">
        <v>85000000000</v>
      </c>
      <c r="H2223" s="178">
        <v>73642978855</v>
      </c>
      <c r="I2223" s="44">
        <f>G2223-H2223</f>
        <v>11357021145</v>
      </c>
      <c r="J2223" s="151">
        <f>B2221+K2223+1</f>
        <v>41648</v>
      </c>
      <c r="K2223" s="40">
        <v>364</v>
      </c>
      <c r="O2223" s="132">
        <v>86.638999999999996</v>
      </c>
      <c r="P2223" s="132">
        <f>(100-O2223)/100*(365/364)*100</f>
        <v>13.397706043956049</v>
      </c>
      <c r="Q2223" s="132">
        <f>(((1+(100-O2223)/O2223)^(365/K2223))*100)-100</f>
        <v>15.4669477909612</v>
      </c>
    </row>
    <row r="2224" spans="1:17" s="40" customFormat="1">
      <c r="B2224" s="151"/>
      <c r="D2224" s="55"/>
      <c r="F2224" s="44"/>
      <c r="G2224" s="55"/>
      <c r="H2224" s="178"/>
      <c r="I2224" s="44"/>
      <c r="J2224" s="151"/>
      <c r="O2224" s="132"/>
      <c r="P2224" s="132"/>
      <c r="Q2224" s="132"/>
    </row>
    <row r="2225" spans="1:17" s="40" customFormat="1">
      <c r="A2225" s="40">
        <v>876</v>
      </c>
      <c r="B2225" s="151">
        <v>41297</v>
      </c>
      <c r="D2225" s="55">
        <v>5000000000</v>
      </c>
      <c r="E2225" s="55">
        <v>4275300000</v>
      </c>
      <c r="F2225" s="44">
        <f>E2225-D2225</f>
        <v>-724700000</v>
      </c>
      <c r="G2225" s="55">
        <v>4275300000</v>
      </c>
      <c r="H2225" s="178">
        <v>4177638182</v>
      </c>
      <c r="I2225" s="44">
        <f>G2225-H2225</f>
        <v>97661818</v>
      </c>
      <c r="J2225" s="151">
        <f>B2225+K2225+1</f>
        <v>41389</v>
      </c>
      <c r="K2225" s="40">
        <v>91</v>
      </c>
      <c r="O2225" s="132">
        <v>97.715999999999994</v>
      </c>
      <c r="P2225" s="132">
        <f>(100-O2225)/100*(365/91)*100</f>
        <v>9.1610989010989261</v>
      </c>
      <c r="Q2225" s="132">
        <f>(((1+(100-O2225)/O2225)^(365/K2225))*100)-100</f>
        <v>9.710335683517556</v>
      </c>
    </row>
    <row r="2226" spans="1:17" s="40" customFormat="1">
      <c r="B2226" s="151"/>
      <c r="D2226" s="55">
        <v>25000000000</v>
      </c>
      <c r="E2226" s="55">
        <v>51764300000</v>
      </c>
      <c r="F2226" s="44">
        <f>E2226-D2226</f>
        <v>26764300000</v>
      </c>
      <c r="G2226" s="55">
        <v>25000000000</v>
      </c>
      <c r="H2226" s="178">
        <v>23304914447</v>
      </c>
      <c r="I2226" s="44">
        <f>G2226-H2226</f>
        <v>1695085553</v>
      </c>
      <c r="J2226" s="151">
        <f>B2225+K2226+1</f>
        <v>41480</v>
      </c>
      <c r="K2226" s="40">
        <v>182</v>
      </c>
      <c r="O2226" s="132">
        <v>93.22</v>
      </c>
      <c r="P2226" s="132">
        <f>(100-O2226)/100*(365/182)*100</f>
        <v>13.59725274725275</v>
      </c>
      <c r="Q2226" s="132">
        <f>(((1+(100-O2226)/O2226)^(365/K2226))*100)-100</f>
        <v>15.11961678469747</v>
      </c>
    </row>
    <row r="2227" spans="1:17" s="40" customFormat="1">
      <c r="B2227" s="151"/>
      <c r="D2227" s="55">
        <v>70000000000</v>
      </c>
      <c r="E2227" s="55">
        <v>162533800000</v>
      </c>
      <c r="F2227" s="44">
        <f>E2227-D2227</f>
        <v>92533800000</v>
      </c>
      <c r="G2227" s="55">
        <v>70000000000</v>
      </c>
      <c r="H2227" s="178">
        <v>60688945217</v>
      </c>
      <c r="I2227" s="44">
        <f>G2227-H2227</f>
        <v>9311054783</v>
      </c>
      <c r="J2227" s="151">
        <f>B2225+K2227+1</f>
        <v>41662</v>
      </c>
      <c r="K2227" s="40">
        <v>364</v>
      </c>
      <c r="O2227" s="132">
        <v>86.697999999999993</v>
      </c>
      <c r="P2227" s="132">
        <f>(100-O2227)/100*(365/364)*100</f>
        <v>13.33854395604396</v>
      </c>
      <c r="Q2227" s="132">
        <f>(((1+(100-O2227)/O2227)^(365/K2227))*100)-100</f>
        <v>15.388154054901065</v>
      </c>
    </row>
    <row r="2228" spans="1:17" s="40" customFormat="1">
      <c r="B2228" s="151"/>
      <c r="D2228" s="55"/>
      <c r="F2228" s="44"/>
      <c r="G2228" s="55"/>
      <c r="H2228" s="178"/>
      <c r="I2228" s="44"/>
      <c r="J2228" s="151"/>
      <c r="O2228" s="132"/>
      <c r="P2228" s="132"/>
      <c r="Q2228" s="132"/>
    </row>
    <row r="2229" spans="1:17">
      <c r="B2229" s="39"/>
      <c r="I2229" s="56" t="s">
        <v>47</v>
      </c>
      <c r="O2229" s="141">
        <f t="shared" ref="O2229:Q2231" si="193">AVERAGE(O2221,O2225)</f>
        <v>97.707999999999998</v>
      </c>
      <c r="P2229" s="141">
        <f t="shared" si="193"/>
        <v>9.19318681318682</v>
      </c>
      <c r="Q2229" s="141">
        <f t="shared" si="193"/>
        <v>9.7463770719475562</v>
      </c>
    </row>
    <row r="2230" spans="1:17">
      <c r="B2230" s="39"/>
      <c r="I2230" s="56" t="s">
        <v>48</v>
      </c>
      <c r="O2230" s="141">
        <f t="shared" si="193"/>
        <v>93.241500000000002</v>
      </c>
      <c r="P2230" s="141">
        <f t="shared" si="193"/>
        <v>13.554134615384612</v>
      </c>
      <c r="Q2230" s="141">
        <f t="shared" si="193"/>
        <v>15.066406055524688</v>
      </c>
    </row>
    <row r="2231" spans="1:17">
      <c r="B2231" s="39"/>
      <c r="I2231" s="56" t="s">
        <v>50</v>
      </c>
      <c r="O2231" s="141">
        <f t="shared" si="193"/>
        <v>86.668499999999995</v>
      </c>
      <c r="P2231" s="141">
        <f t="shared" si="193"/>
        <v>13.368125000000004</v>
      </c>
      <c r="Q2231" s="141">
        <f t="shared" si="193"/>
        <v>15.427550922931133</v>
      </c>
    </row>
    <row r="2232" spans="1:17">
      <c r="B2232" s="39"/>
    </row>
    <row r="2233" spans="1:17">
      <c r="A2233">
        <v>878</v>
      </c>
      <c r="B2233" s="151">
        <v>41311</v>
      </c>
      <c r="D2233" s="55">
        <v>5000000000</v>
      </c>
      <c r="E2233" s="28">
        <v>176200000</v>
      </c>
      <c r="F2233" s="58">
        <v>-4823800000</v>
      </c>
      <c r="G2233" s="58">
        <v>176200000</v>
      </c>
      <c r="H2233" s="58">
        <v>172175592</v>
      </c>
      <c r="I2233" s="58">
        <f>G2233-H2233</f>
        <v>4024408</v>
      </c>
      <c r="K2233" s="40">
        <v>91</v>
      </c>
      <c r="O2233" s="47">
        <v>97.72</v>
      </c>
      <c r="P2233" s="47">
        <v>9.16</v>
      </c>
      <c r="Q2233" s="47">
        <v>9.7100000000000009</v>
      </c>
    </row>
    <row r="2234" spans="1:17">
      <c r="B2234" s="39"/>
      <c r="D2234" s="55">
        <v>25000000000</v>
      </c>
      <c r="E2234" s="28">
        <v>46531900000</v>
      </c>
      <c r="F2234" s="58">
        <v>21531900000</v>
      </c>
      <c r="G2234" s="58">
        <v>25000000000</v>
      </c>
      <c r="H2234" s="58">
        <v>23312113387</v>
      </c>
      <c r="I2234" s="58">
        <f>G2234-H2234</f>
        <v>1687886613</v>
      </c>
      <c r="K2234" s="40">
        <v>182</v>
      </c>
      <c r="O2234" s="47">
        <v>93.25</v>
      </c>
      <c r="P2234" s="47">
        <v>13.54</v>
      </c>
      <c r="Q2234" s="47">
        <v>15.05</v>
      </c>
    </row>
    <row r="2235" spans="1:17">
      <c r="B2235" s="39"/>
      <c r="D2235" s="55">
        <v>70000000000</v>
      </c>
      <c r="E2235" s="28">
        <v>239045800000</v>
      </c>
      <c r="F2235" s="58">
        <v>169045800000</v>
      </c>
      <c r="G2235" s="58">
        <v>70000000000</v>
      </c>
      <c r="H2235" s="58">
        <v>60896904327</v>
      </c>
      <c r="I2235" s="58">
        <f>G2235-H2235</f>
        <v>9103095673</v>
      </c>
      <c r="K2235" s="40">
        <v>364</v>
      </c>
      <c r="O2235" s="47">
        <v>86.99</v>
      </c>
      <c r="P2235" s="47">
        <v>13.04</v>
      </c>
      <c r="Q2235" s="47">
        <v>14.99</v>
      </c>
    </row>
    <row r="2236" spans="1:17">
      <c r="B2236" s="39"/>
    </row>
    <row r="2237" spans="1:17">
      <c r="A2237">
        <v>879</v>
      </c>
      <c r="B2237" s="151">
        <v>41325</v>
      </c>
      <c r="D2237" s="55">
        <v>5000000000</v>
      </c>
      <c r="E2237" s="28">
        <v>1187800000</v>
      </c>
      <c r="F2237" s="44">
        <f>E2237-D2237</f>
        <v>-3812200000</v>
      </c>
      <c r="G2237" s="58">
        <v>1187800000</v>
      </c>
      <c r="H2237" s="58">
        <v>1161070734</v>
      </c>
      <c r="I2237" s="44">
        <f>G2237-H2237</f>
        <v>26729266</v>
      </c>
      <c r="J2237" s="151">
        <f>B2237+K2237+1</f>
        <v>41417</v>
      </c>
      <c r="K2237" s="40">
        <v>91</v>
      </c>
      <c r="O2237" s="132">
        <v>97.75</v>
      </c>
      <c r="P2237" s="132">
        <f>(100-O2237)/100*(365/91)*100</f>
        <v>9.0247252747252737</v>
      </c>
      <c r="Q2237" s="132">
        <f>(((1+(100-O2237)/O2237)^(365/K2237))*100)-100</f>
        <v>9.5573560056604521</v>
      </c>
    </row>
    <row r="2238" spans="1:17">
      <c r="B2238" s="39"/>
      <c r="D2238" s="55">
        <v>25000000000</v>
      </c>
      <c r="E2238" s="28">
        <v>117668800000</v>
      </c>
      <c r="F2238" s="44">
        <f>E2238-D2238</f>
        <v>92668800000</v>
      </c>
      <c r="G2238" s="55">
        <v>25000000000</v>
      </c>
      <c r="H2238" s="58">
        <v>23376501241</v>
      </c>
      <c r="I2238" s="44">
        <f>G2238-H2238</f>
        <v>1623498759</v>
      </c>
      <c r="J2238" s="151">
        <f>B2237+K2238+1</f>
        <v>41508</v>
      </c>
      <c r="K2238" s="40">
        <v>182</v>
      </c>
      <c r="O2238" s="132">
        <v>93.506</v>
      </c>
      <c r="P2238" s="132">
        <f>(100-O2238)/100*(365/182)*100</f>
        <v>13.023681318681318</v>
      </c>
      <c r="Q2238" s="132">
        <f>(((1+(100-O2238)/O2238)^(365/K2238))*100)-100</f>
        <v>14.414551984055507</v>
      </c>
    </row>
    <row r="2239" spans="1:17">
      <c r="B2239" s="39"/>
      <c r="D2239" s="55">
        <v>70000000000</v>
      </c>
      <c r="E2239" s="28">
        <v>267700000000</v>
      </c>
      <c r="F2239" s="44">
        <f>E2239-D2239</f>
        <v>197700000000</v>
      </c>
      <c r="G2239" s="55">
        <v>70000000000</v>
      </c>
      <c r="H2239" s="58">
        <v>61506963460</v>
      </c>
      <c r="I2239" s="44">
        <f>G2239-H2239</f>
        <v>8493036540</v>
      </c>
      <c r="J2239" s="151">
        <f>B2237+K2239+1</f>
        <v>41690</v>
      </c>
      <c r="K2239" s="40">
        <v>364</v>
      </c>
      <c r="O2239" s="132">
        <v>87.867000000000004</v>
      </c>
      <c r="P2239" s="132">
        <f>(100-O2239)/100*(365/364)*100</f>
        <v>12.166332417582412</v>
      </c>
      <c r="Q2239" s="132">
        <f>(((1+(100-O2239)/O2239)^(365/K2239))*100)-100</f>
        <v>13.848817982019185</v>
      </c>
    </row>
    <row r="2240" spans="1:17">
      <c r="B2240" s="39"/>
    </row>
    <row r="2241" spans="1:18">
      <c r="B2241" s="39"/>
      <c r="I2241" s="56" t="s">
        <v>47</v>
      </c>
      <c r="O2241" s="141">
        <f t="shared" ref="O2241:Q2243" si="194">AVERAGE(O2233,O2237)</f>
        <v>97.734999999999999</v>
      </c>
      <c r="P2241" s="141">
        <f t="shared" si="194"/>
        <v>9.0923626373626369</v>
      </c>
      <c r="Q2241" s="141">
        <f t="shared" si="194"/>
        <v>9.6336780028302265</v>
      </c>
    </row>
    <row r="2242" spans="1:18">
      <c r="B2242" s="39"/>
      <c r="I2242" s="56" t="s">
        <v>48</v>
      </c>
      <c r="O2242" s="141">
        <f t="shared" si="194"/>
        <v>93.378</v>
      </c>
      <c r="P2242" s="141">
        <f t="shared" si="194"/>
        <v>13.281840659340659</v>
      </c>
      <c r="Q2242" s="141">
        <f t="shared" si="194"/>
        <v>14.732275992027754</v>
      </c>
    </row>
    <row r="2243" spans="1:18">
      <c r="B2243" s="39"/>
      <c r="I2243" s="56" t="s">
        <v>50</v>
      </c>
      <c r="O2243" s="141">
        <f t="shared" si="194"/>
        <v>87.4285</v>
      </c>
      <c r="P2243" s="141">
        <f t="shared" si="194"/>
        <v>12.603166208791205</v>
      </c>
      <c r="Q2243" s="141">
        <f t="shared" si="194"/>
        <v>14.419408991009593</v>
      </c>
    </row>
    <row r="2244" spans="1:18">
      <c r="B2244" s="39"/>
    </row>
    <row r="2245" spans="1:18">
      <c r="A2245">
        <v>880</v>
      </c>
      <c r="B2245" s="151">
        <v>41339</v>
      </c>
      <c r="D2245" s="55">
        <v>5000000000</v>
      </c>
      <c r="E2245" s="28">
        <v>7709200000</v>
      </c>
      <c r="F2245" s="44">
        <f>E2245-D2245</f>
        <v>2709200000</v>
      </c>
      <c r="G2245" s="55">
        <v>5000000000</v>
      </c>
      <c r="H2245" s="58">
        <v>4892197240</v>
      </c>
      <c r="I2245" s="44">
        <f>G2245-H2245</f>
        <v>107802760</v>
      </c>
      <c r="J2245" s="151">
        <f>B2245+K2245+1</f>
        <v>41431</v>
      </c>
      <c r="K2245" s="40">
        <v>91</v>
      </c>
      <c r="O2245" s="132">
        <v>97.843999999999994</v>
      </c>
      <c r="P2245" s="132">
        <f>(100-O2245)/100*(365/91)*100</f>
        <v>8.6476923076923313</v>
      </c>
      <c r="Q2245" s="132">
        <f>(((1+(100-O2245)/O2245)^(365/K2245))*100)-100</f>
        <v>9.1357968958241997</v>
      </c>
    </row>
    <row r="2246" spans="1:18">
      <c r="B2246" s="39"/>
      <c r="D2246" s="55">
        <v>25000000000</v>
      </c>
      <c r="E2246" s="28">
        <v>146970700000</v>
      </c>
      <c r="F2246" s="44">
        <f>E2246-D2246</f>
        <v>121970700000</v>
      </c>
      <c r="G2246" s="55">
        <v>25000000000</v>
      </c>
      <c r="H2246" s="58">
        <v>23536516355</v>
      </c>
      <c r="I2246" s="44">
        <f>G2246-H2246</f>
        <v>1463483645</v>
      </c>
      <c r="J2246" s="151">
        <f>B2245+K2246+1</f>
        <v>41522</v>
      </c>
      <c r="K2246" s="40">
        <v>182</v>
      </c>
      <c r="O2246" s="132">
        <v>94.146000000000001</v>
      </c>
      <c r="P2246" s="132">
        <f>(100-O2246)/100*(365/182)*100</f>
        <v>11.740164835164835</v>
      </c>
      <c r="Q2246" s="132">
        <f>(((1+(100-O2246)/O2246)^(365/K2246))*100)-100</f>
        <v>12.860040083417474</v>
      </c>
    </row>
    <row r="2247" spans="1:18">
      <c r="B2247" s="39"/>
      <c r="D2247" s="55">
        <v>70000000000</v>
      </c>
      <c r="E2247" s="28">
        <v>270840700000</v>
      </c>
      <c r="F2247" s="44">
        <f>E2247-D2247</f>
        <v>200840700000</v>
      </c>
      <c r="G2247" s="55">
        <v>70000000000</v>
      </c>
      <c r="H2247" s="58">
        <v>62162892427</v>
      </c>
      <c r="I2247" s="44">
        <f>G2247-H2247</f>
        <v>7837107573</v>
      </c>
      <c r="J2247" s="151">
        <f>B2245+K2247+1</f>
        <v>41704</v>
      </c>
      <c r="K2247" s="40">
        <v>364</v>
      </c>
      <c r="O2247" s="132">
        <v>88.804000000000002</v>
      </c>
      <c r="P2247" s="132">
        <f>(100-O2247)/100*(365/364)*100</f>
        <v>11.226758241758239</v>
      </c>
      <c r="Q2247" s="132">
        <f>(((1+(100-O2247)/O2247)^(365/K2247))*100)-100</f>
        <v>12.644279295838274</v>
      </c>
    </row>
    <row r="2248" spans="1:18">
      <c r="B2248" s="39"/>
    </row>
    <row r="2249" spans="1:18">
      <c r="A2249">
        <v>881</v>
      </c>
      <c r="B2249" s="151">
        <v>41353</v>
      </c>
      <c r="D2249" s="55">
        <v>5000000000</v>
      </c>
      <c r="E2249" s="28">
        <v>1137200000</v>
      </c>
      <c r="F2249" s="44">
        <f>E2249-D2249</f>
        <v>-3862800000</v>
      </c>
      <c r="G2249" s="58">
        <v>1137200000</v>
      </c>
      <c r="H2249" s="58">
        <v>1111599778</v>
      </c>
      <c r="I2249" s="44">
        <f>G2249-H2249</f>
        <v>25600222</v>
      </c>
      <c r="J2249" s="151">
        <f>B2249+K2249+1</f>
        <v>41445</v>
      </c>
      <c r="K2249" s="40">
        <v>91</v>
      </c>
      <c r="O2249" s="132">
        <v>97.748999999999995</v>
      </c>
      <c r="P2249" s="132">
        <f>(100-O2249)/100*(365/91)*100</f>
        <v>9.0287362637362829</v>
      </c>
      <c r="Q2249" s="132">
        <f>(((1+(100-O2249)/O2249)^(365/K2249))*100)-100</f>
        <v>9.5618516027411857</v>
      </c>
    </row>
    <row r="2250" spans="1:18">
      <c r="B2250" s="39"/>
      <c r="D2250" s="55">
        <v>20000000000</v>
      </c>
      <c r="E2250" s="28">
        <v>108977300000</v>
      </c>
      <c r="F2250" s="44">
        <f>E2250-D2250</f>
        <v>88977300000</v>
      </c>
      <c r="G2250" s="55">
        <v>20000000000</v>
      </c>
      <c r="H2250" s="58">
        <v>18930120647</v>
      </c>
      <c r="I2250" s="44">
        <f>G2250-H2250</f>
        <v>1069879353</v>
      </c>
      <c r="J2250" s="151">
        <f>B2249+K2250+1</f>
        <v>41536</v>
      </c>
      <c r="K2250" s="40">
        <v>182</v>
      </c>
      <c r="O2250" s="132">
        <v>94.650999999999996</v>
      </c>
      <c r="P2250" s="132">
        <f>(100-O2250)/100*(365/182)*100</f>
        <v>10.727390109890116</v>
      </c>
      <c r="Q2250" s="132">
        <f>(((1+(100-O2250)/O2250)^(365/K2250))*100)-100</f>
        <v>11.655666105731541</v>
      </c>
    </row>
    <row r="2251" spans="1:18">
      <c r="B2251" s="39"/>
      <c r="D2251" s="55">
        <v>75000000000</v>
      </c>
      <c r="E2251" s="28">
        <v>211918600000</v>
      </c>
      <c r="F2251" s="44">
        <f>E2251-D2251</f>
        <v>136918600000</v>
      </c>
      <c r="G2251" s="55">
        <v>75000000000</v>
      </c>
      <c r="H2251" s="58">
        <v>67125671207</v>
      </c>
      <c r="I2251" s="44">
        <f>G2251-H2251</f>
        <v>7874328793</v>
      </c>
      <c r="J2251" s="151">
        <f>B2249+K2251+1</f>
        <v>41718</v>
      </c>
      <c r="K2251" s="40">
        <v>364</v>
      </c>
      <c r="O2251" s="132">
        <v>89.501000000000005</v>
      </c>
      <c r="P2251" s="132">
        <f>(100-O2251)/100*(365/364)*100</f>
        <v>10.527843406593403</v>
      </c>
      <c r="Q2251" s="132">
        <f>(((1+(100-O2251)/O2251)^(365/K2251))*100)-100</f>
        <v>11.764647632239573</v>
      </c>
    </row>
    <row r="2252" spans="1:18">
      <c r="B2252" s="39"/>
    </row>
    <row r="2253" spans="1:18">
      <c r="B2253" s="39"/>
      <c r="I2253" s="56" t="s">
        <v>47</v>
      </c>
      <c r="O2253" s="141">
        <f>AVERAGE(O2245,O2249)</f>
        <v>97.796499999999995</v>
      </c>
      <c r="P2253" s="141">
        <f t="shared" ref="O2253:Q2255" si="195">AVERAGE(P2245,P2249)</f>
        <v>8.838214285714308</v>
      </c>
      <c r="Q2253" s="141">
        <f t="shared" si="195"/>
        <v>9.3488242492826927</v>
      </c>
      <c r="R2253" s="47"/>
    </row>
    <row r="2254" spans="1:18">
      <c r="B2254" s="39"/>
      <c r="I2254" s="56" t="s">
        <v>48</v>
      </c>
      <c r="O2254" s="141">
        <f t="shared" si="195"/>
        <v>94.398499999999999</v>
      </c>
      <c r="P2254" s="141">
        <f t="shared" si="195"/>
        <v>11.233777472527475</v>
      </c>
      <c r="Q2254" s="141">
        <f t="shared" si="195"/>
        <v>12.257853094574507</v>
      </c>
      <c r="R2254" s="47"/>
    </row>
    <row r="2255" spans="1:18">
      <c r="B2255" s="39"/>
      <c r="I2255" s="56" t="s">
        <v>50</v>
      </c>
      <c r="O2255" s="141">
        <f t="shared" si="195"/>
        <v>89.152500000000003</v>
      </c>
      <c r="P2255" s="141">
        <f t="shared" si="195"/>
        <v>10.877300824175821</v>
      </c>
      <c r="Q2255" s="141">
        <f t="shared" si="195"/>
        <v>12.204463464038923</v>
      </c>
      <c r="R2255" s="47"/>
    </row>
    <row r="2256" spans="1:18">
      <c r="B2256" s="39"/>
    </row>
    <row r="2257" spans="1:18">
      <c r="A2257">
        <v>883</v>
      </c>
      <c r="B2257" s="151">
        <v>41367</v>
      </c>
      <c r="D2257" s="55">
        <v>5000000000</v>
      </c>
      <c r="E2257" s="28">
        <v>8595900000</v>
      </c>
      <c r="F2257" s="44">
        <f>E2257-D2257</f>
        <v>3595900000</v>
      </c>
      <c r="G2257" s="55">
        <v>5000000000</v>
      </c>
      <c r="H2257" s="58">
        <v>4890316803</v>
      </c>
      <c r="I2257" s="44">
        <f>G2257-H2257</f>
        <v>109683197</v>
      </c>
      <c r="J2257" s="151">
        <f>B2257+K2257+1</f>
        <v>41459</v>
      </c>
      <c r="K2257" s="40">
        <v>91</v>
      </c>
      <c r="O2257" s="132">
        <v>97.805999999999997</v>
      </c>
      <c r="P2257" s="132">
        <f>(100-O2257)/100*(365/91)*100</f>
        <v>8.8001098901098995</v>
      </c>
      <c r="Q2257" s="132">
        <f>(((1+(100-O2257)/O2257)^(365/K2257))*100)-100</f>
        <v>9.305969958365651</v>
      </c>
    </row>
    <row r="2258" spans="1:18">
      <c r="B2258" s="39"/>
      <c r="D2258" s="55">
        <v>25000000000</v>
      </c>
      <c r="E2258" s="28">
        <v>103522400000</v>
      </c>
      <c r="F2258" s="44">
        <f>E2258-D2258</f>
        <v>78522400000</v>
      </c>
      <c r="G2258" s="55">
        <v>25000000000</v>
      </c>
      <c r="H2258" s="58">
        <v>23706314208</v>
      </c>
      <c r="I2258" s="44">
        <f>G2258-H2258</f>
        <v>1293685792</v>
      </c>
      <c r="J2258" s="151">
        <f>B2257+K2258+1</f>
        <v>41550</v>
      </c>
      <c r="K2258" s="40">
        <v>182</v>
      </c>
      <c r="O2258" s="132">
        <v>94.825000000000003</v>
      </c>
      <c r="P2258" s="132">
        <f>(100-O2258)/100*(365/182)*100</f>
        <v>10.37843406593406</v>
      </c>
      <c r="Q2258" s="132">
        <f>(((1+(100-O2258)/O2258)^(365/K2258))*100)-100</f>
        <v>11.245152258623833</v>
      </c>
    </row>
    <row r="2259" spans="1:18">
      <c r="B2259" s="39"/>
      <c r="D2259" s="55">
        <v>80000000000</v>
      </c>
      <c r="E2259" s="28">
        <v>179427200000</v>
      </c>
      <c r="F2259" s="44">
        <f>E2259-D2259</f>
        <v>99427200000</v>
      </c>
      <c r="G2259" s="55">
        <v>80000000000</v>
      </c>
      <c r="H2259" s="58">
        <v>71802671346</v>
      </c>
      <c r="I2259" s="44">
        <f>G2259-H2259</f>
        <v>8197328654</v>
      </c>
      <c r="J2259" s="151">
        <f>B2257+K2259+1</f>
        <v>41732</v>
      </c>
      <c r="K2259" s="40">
        <v>364</v>
      </c>
      <c r="O2259" s="132">
        <v>89.753</v>
      </c>
      <c r="P2259" s="132">
        <f>(100-O2259)/100*(365/364)*100</f>
        <v>10.275151098901098</v>
      </c>
      <c r="Q2259" s="132">
        <f>(((1+(100-O2259)/O2259)^(365/K2259))*100)-100</f>
        <v>11.449984526777484</v>
      </c>
    </row>
    <row r="2260" spans="1:18">
      <c r="B2260" s="39"/>
    </row>
    <row r="2261" spans="1:18">
      <c r="A2261">
        <v>884</v>
      </c>
      <c r="B2261" s="151">
        <v>41381</v>
      </c>
      <c r="D2261" s="55">
        <v>5000000000</v>
      </c>
      <c r="E2261" s="28">
        <v>789800000</v>
      </c>
      <c r="F2261" s="44">
        <f>E2261-D2261</f>
        <v>-4210200000</v>
      </c>
      <c r="G2261" s="55">
        <v>789800000</v>
      </c>
      <c r="H2261" s="58">
        <v>769772709</v>
      </c>
      <c r="I2261" s="44">
        <f>G2261-H2261</f>
        <v>20027291</v>
      </c>
      <c r="J2261" s="151">
        <f>B2261+K2261+1</f>
        <v>41473</v>
      </c>
      <c r="K2261" s="40">
        <v>91</v>
      </c>
      <c r="O2261" s="132">
        <v>97.463999999999999</v>
      </c>
      <c r="P2261" s="132">
        <f>(100-O2261)/100*(365/91)*100</f>
        <v>10.171868131868138</v>
      </c>
      <c r="Q2261" s="132">
        <f>(((1+(100-O2261)/O2261)^(365/K2261))*100)-100</f>
        <v>10.852544432448099</v>
      </c>
    </row>
    <row r="2262" spans="1:18">
      <c r="B2262" s="39"/>
      <c r="D2262" s="55">
        <v>25000000000</v>
      </c>
      <c r="E2262" s="28">
        <v>57900100000</v>
      </c>
      <c r="F2262" s="44">
        <f>E2262-D2262</f>
        <v>32900100000</v>
      </c>
      <c r="G2262" s="55">
        <v>25000000000</v>
      </c>
      <c r="H2262" s="58">
        <v>23733201262</v>
      </c>
      <c r="I2262" s="44">
        <f>G2262-H2262</f>
        <v>1266798738</v>
      </c>
      <c r="J2262" s="151">
        <f>B2261+K2262+1</f>
        <v>41564</v>
      </c>
      <c r="K2262" s="40">
        <v>182</v>
      </c>
      <c r="O2262" s="132">
        <v>94.933000000000007</v>
      </c>
      <c r="P2262" s="132">
        <f>(100-O2262)/100*(365/182)*100</f>
        <v>10.161840659340646</v>
      </c>
      <c r="Q2262" s="132">
        <f>(((1+(100-O2262)/O2262)^(365/K2262))*100)-100</f>
        <v>10.991487195213793</v>
      </c>
    </row>
    <row r="2263" spans="1:18">
      <c r="B2263" s="39"/>
      <c r="D2263" s="55">
        <v>80000000000</v>
      </c>
      <c r="E2263" s="28">
        <v>83141700000</v>
      </c>
      <c r="F2263" s="44">
        <f>E2263-D2263</f>
        <v>3141700000</v>
      </c>
      <c r="G2263" s="55">
        <v>80000000000</v>
      </c>
      <c r="H2263" s="58">
        <v>71648024047</v>
      </c>
      <c r="I2263" s="44">
        <f>G2263-H2263</f>
        <v>8351975953</v>
      </c>
      <c r="J2263" s="151">
        <f>B2261+K2263+1</f>
        <v>41746</v>
      </c>
      <c r="K2263" s="40">
        <v>364</v>
      </c>
      <c r="O2263" s="132">
        <v>89.56</v>
      </c>
      <c r="P2263" s="132">
        <f>(100-O2263)/100*(365/364)*100</f>
        <v>10.468681318681316</v>
      </c>
      <c r="Q2263" s="132">
        <f>(((1+(100-O2263)/O2263)^(365/K2263))*100)-100</f>
        <v>11.690817530365052</v>
      </c>
    </row>
    <row r="2264" spans="1:18">
      <c r="B2264" s="39"/>
    </row>
    <row r="2265" spans="1:18">
      <c r="B2265" s="39"/>
      <c r="I2265" s="56" t="s">
        <v>47</v>
      </c>
      <c r="O2265" s="141">
        <f>AVERAGE(O2257,O2261)</f>
        <v>97.634999999999991</v>
      </c>
      <c r="P2265" s="141">
        <f t="shared" ref="O2265:Q2267" si="196">AVERAGE(P2257,P2261)</f>
        <v>9.4859890109890195</v>
      </c>
      <c r="Q2265" s="141">
        <f t="shared" si="196"/>
        <v>10.079257195406875</v>
      </c>
      <c r="R2265" s="47"/>
    </row>
    <row r="2266" spans="1:18">
      <c r="B2266" s="39"/>
      <c r="I2266" s="56" t="s">
        <v>48</v>
      </c>
      <c r="O2266" s="141">
        <f t="shared" si="196"/>
        <v>94.879000000000005</v>
      </c>
      <c r="P2266" s="141">
        <f t="shared" si="196"/>
        <v>10.270137362637353</v>
      </c>
      <c r="Q2266" s="141">
        <f t="shared" si="196"/>
        <v>11.118319726918813</v>
      </c>
      <c r="R2266" s="47"/>
    </row>
    <row r="2267" spans="1:18">
      <c r="B2267" s="39"/>
      <c r="I2267" s="56" t="s">
        <v>50</v>
      </c>
      <c r="O2267" s="141">
        <f t="shared" si="196"/>
        <v>89.656499999999994</v>
      </c>
      <c r="P2267" s="141">
        <f t="shared" si="196"/>
        <v>10.371916208791207</v>
      </c>
      <c r="Q2267" s="141">
        <f t="shared" si="196"/>
        <v>11.570401028571268</v>
      </c>
      <c r="R2267" s="47"/>
    </row>
    <row r="2268" spans="1:18">
      <c r="B2268" s="39"/>
    </row>
    <row r="2269" spans="1:18">
      <c r="A2269">
        <v>885</v>
      </c>
      <c r="B2269" s="151">
        <v>41396</v>
      </c>
      <c r="D2269" s="55">
        <v>5000000000</v>
      </c>
      <c r="E2269" s="28">
        <v>800500000</v>
      </c>
      <c r="F2269" s="44">
        <f>E2269-D2269</f>
        <v>-4199500000</v>
      </c>
      <c r="G2269" s="55">
        <v>800500000</v>
      </c>
      <c r="H2269" s="58">
        <v>779534420</v>
      </c>
      <c r="I2269" s="44">
        <f>G2269-H2269</f>
        <v>20965580</v>
      </c>
      <c r="J2269" s="151">
        <f>B2269+K2269+1</f>
        <v>41488</v>
      </c>
      <c r="K2269" s="40">
        <v>91</v>
      </c>
      <c r="O2269" s="132">
        <v>97.381</v>
      </c>
      <c r="P2269" s="132">
        <f>(100-O2269)/100*(365/91)*100</f>
        <v>10.504780219780219</v>
      </c>
      <c r="Q2269" s="132">
        <f>(((1+(100-O2269)/O2269)^(365/K2269))*100)-100</f>
        <v>11.231997644600696</v>
      </c>
    </row>
    <row r="2270" spans="1:18">
      <c r="B2270" s="39"/>
      <c r="D2270" s="55">
        <v>25000000000</v>
      </c>
      <c r="E2270" s="28">
        <v>49855000000</v>
      </c>
      <c r="F2270" s="44">
        <f>E2270-D2270</f>
        <v>24855000000</v>
      </c>
      <c r="G2270" s="55">
        <v>25000000000</v>
      </c>
      <c r="H2270" s="58">
        <v>23733225183</v>
      </c>
      <c r="I2270" s="44">
        <f>G2270-H2270</f>
        <v>1266774817</v>
      </c>
      <c r="J2270" s="151">
        <f>B2269+K2270+1</f>
        <v>41579</v>
      </c>
      <c r="K2270" s="40">
        <v>182</v>
      </c>
      <c r="O2270" s="132">
        <v>94.933000000000007</v>
      </c>
      <c r="P2270" s="132">
        <f>(100-O2270)/100*(365/182)*100</f>
        <v>10.161840659340646</v>
      </c>
      <c r="Q2270" s="132">
        <f>(((1+(100-O2270)/O2270)^(365/K2270))*100)-100</f>
        <v>10.991487195213793</v>
      </c>
    </row>
    <row r="2271" spans="1:18">
      <c r="B2271" s="39"/>
      <c r="D2271" s="55">
        <v>70000000000</v>
      </c>
      <c r="E2271" s="28">
        <v>145814800000</v>
      </c>
      <c r="F2271" s="44">
        <f>E2271-D2271</f>
        <v>75814800000</v>
      </c>
      <c r="G2271" s="55">
        <v>70000000000</v>
      </c>
      <c r="H2271" s="58">
        <v>62590242260</v>
      </c>
      <c r="I2271" s="44">
        <f>G2271-H2271</f>
        <v>7409757740</v>
      </c>
      <c r="J2271" s="151">
        <f>B2269+K2271+1</f>
        <v>41761</v>
      </c>
      <c r="K2271" s="40">
        <v>364</v>
      </c>
      <c r="O2271" s="132">
        <v>89.415000000000006</v>
      </c>
      <c r="P2271" s="132">
        <f>(100-O2271)/100*(365/364)*100</f>
        <v>10.614079670329666</v>
      </c>
      <c r="Q2271" s="132">
        <f>(((1+(100-O2271)/O2271)^(365/K2271))*100)-100</f>
        <v>11.8724391477474</v>
      </c>
    </row>
    <row r="2272" spans="1:18">
      <c r="A2272" s="40"/>
      <c r="B2272" s="151"/>
      <c r="C2272" s="40"/>
      <c r="D2272" s="55"/>
      <c r="E2272" s="55"/>
      <c r="F2272" s="44"/>
      <c r="G2272" s="55"/>
      <c r="I2272" s="44"/>
      <c r="J2272" s="151"/>
      <c r="K2272" s="40"/>
      <c r="O2272" s="132"/>
      <c r="P2272" s="132"/>
      <c r="Q2272" s="132"/>
    </row>
    <row r="2273" spans="1:18" s="173" customFormat="1">
      <c r="A2273" s="40">
        <v>888</v>
      </c>
      <c r="B2273" s="151">
        <v>41409</v>
      </c>
      <c r="C2273" s="40"/>
      <c r="D2273" s="44">
        <v>5000000000</v>
      </c>
      <c r="E2273" s="55">
        <v>19331500000</v>
      </c>
      <c r="F2273" s="44">
        <f>E2273-D2273</f>
        <v>14331500000</v>
      </c>
      <c r="G2273" s="44">
        <v>5000000000</v>
      </c>
      <c r="H2273" s="44">
        <v>4890250000</v>
      </c>
      <c r="I2273" s="44">
        <f>G2273-H2273</f>
        <v>109750000</v>
      </c>
      <c r="J2273" s="151">
        <f>B2273+K2273+1</f>
        <v>41501</v>
      </c>
      <c r="K2273" s="40">
        <v>91</v>
      </c>
      <c r="O2273" s="132">
        <v>97.805000000000007</v>
      </c>
      <c r="P2273" s="132">
        <f>(100-O2273)/100*(365/91)*100</f>
        <v>8.8041208791208518</v>
      </c>
      <c r="Q2273" s="132">
        <f>(((1+(100-O2273)/O2273)^(365/K2273))*100)-100</f>
        <v>9.3104526718566234</v>
      </c>
    </row>
    <row r="2274" spans="1:18" s="173" customFormat="1">
      <c r="A2274" s="40"/>
      <c r="B2274" s="151"/>
      <c r="C2274" s="40"/>
      <c r="D2274" s="44">
        <v>25000000000</v>
      </c>
      <c r="E2274" s="55">
        <v>67588800000</v>
      </c>
      <c r="F2274" s="44">
        <f>E2274-D2274</f>
        <v>42588800000</v>
      </c>
      <c r="G2274" s="44">
        <v>25000000000</v>
      </c>
      <c r="H2274" s="44">
        <v>23725777713</v>
      </c>
      <c r="I2274" s="44">
        <f>G2274-H2274</f>
        <v>1274222287</v>
      </c>
      <c r="J2274" s="151">
        <f>B2273+K2274+1</f>
        <v>41592</v>
      </c>
      <c r="K2274" s="40">
        <v>182</v>
      </c>
      <c r="O2274" s="132">
        <v>94.903000000000006</v>
      </c>
      <c r="P2274" s="132">
        <f>(100-O2274)/100*(365/182)*100</f>
        <v>10.222005494505481</v>
      </c>
      <c r="Q2274" s="132">
        <f>(((1+(100-O2274)/O2274)^(365/K2274))*100)-100</f>
        <v>11.06186269226221</v>
      </c>
    </row>
    <row r="2275" spans="1:18" s="173" customFormat="1">
      <c r="A2275" s="40"/>
      <c r="B2275" s="151"/>
      <c r="C2275" s="40"/>
      <c r="D2275" s="44">
        <v>70000000000</v>
      </c>
      <c r="E2275" s="55">
        <v>132245300000</v>
      </c>
      <c r="F2275" s="44">
        <f>E2275-D2275</f>
        <v>62245300000</v>
      </c>
      <c r="G2275" s="44">
        <v>70000000000</v>
      </c>
      <c r="H2275" s="44">
        <v>62485226080</v>
      </c>
      <c r="I2275" s="44">
        <f>G2275-H2275</f>
        <v>7514773920</v>
      </c>
      <c r="J2275" s="151">
        <f>B2273+K2275+1</f>
        <v>41774</v>
      </c>
      <c r="K2275" s="40">
        <v>364</v>
      </c>
      <c r="O2275" s="132">
        <v>89.284000000000006</v>
      </c>
      <c r="P2275" s="132">
        <f>(100-O2275)/100*(365/364)*100</f>
        <v>10.745439560439554</v>
      </c>
      <c r="Q2275" s="132">
        <f>(((1+(100-O2275)/O2275)^(365/K2275))*100)-100</f>
        <v>12.037032814206071</v>
      </c>
    </row>
    <row r="2276" spans="1:18">
      <c r="A2276" s="40"/>
      <c r="B2276" s="151"/>
      <c r="C2276" s="40"/>
      <c r="D2276" s="55"/>
      <c r="E2276" s="55"/>
      <c r="F2276" s="44"/>
    </row>
    <row r="2277" spans="1:18" s="173" customFormat="1">
      <c r="A2277" s="40">
        <v>888</v>
      </c>
      <c r="B2277" s="151">
        <v>41423</v>
      </c>
      <c r="C2277" s="40"/>
      <c r="D2277" s="44">
        <v>5000000000</v>
      </c>
      <c r="E2277" s="28">
        <v>5582400000</v>
      </c>
      <c r="F2277" s="44">
        <f>E2277-D2277</f>
        <v>582400000</v>
      </c>
      <c r="G2277" s="44">
        <v>5000000000</v>
      </c>
      <c r="H2277" s="44">
        <v>4889657444</v>
      </c>
      <c r="I2277" s="44">
        <f>G2277-H2277</f>
        <v>110342556</v>
      </c>
      <c r="J2277" s="151">
        <f>B2277+K2277+1</f>
        <v>41515</v>
      </c>
      <c r="K2277" s="40">
        <v>91</v>
      </c>
      <c r="O2277" s="132">
        <v>97.793000000000006</v>
      </c>
      <c r="P2277" s="132">
        <f>(100-O2277)/100*(365/91)*100</f>
        <v>8.8522527472527219</v>
      </c>
      <c r="Q2277" s="132">
        <f>(((1+(100-O2277)/O2277)^(365/K2277))*100)-100</f>
        <v>9.3642631524677427</v>
      </c>
    </row>
    <row r="2278" spans="1:18" s="173" customFormat="1">
      <c r="A2278" s="40"/>
      <c r="B2278" s="151"/>
      <c r="C2278" s="40"/>
      <c r="D2278" s="44">
        <v>25000000000</v>
      </c>
      <c r="E2278" s="28">
        <v>35667400000</v>
      </c>
      <c r="F2278" s="44">
        <f>E2278-D2278</f>
        <v>10667400000</v>
      </c>
      <c r="G2278" s="44">
        <v>25000000000</v>
      </c>
      <c r="H2278" s="44">
        <v>23698120568</v>
      </c>
      <c r="I2278" s="44">
        <f>G2278-H2278</f>
        <v>1301879432</v>
      </c>
      <c r="J2278" s="151">
        <f>B2277+K2278+1</f>
        <v>41606</v>
      </c>
      <c r="K2278" s="40">
        <v>182</v>
      </c>
      <c r="O2278" s="132">
        <v>94.792000000000002</v>
      </c>
      <c r="P2278" s="132">
        <f>(100-O2278)/100*(365/182)*100</f>
        <v>10.444615384615382</v>
      </c>
      <c r="Q2278" s="132">
        <f>(((1+(100-O2278)/O2278)^(365/K2278))*100)-100</f>
        <v>11.322834335650953</v>
      </c>
    </row>
    <row r="2279" spans="1:18" s="173" customFormat="1">
      <c r="A2279" s="40"/>
      <c r="B2279" s="151"/>
      <c r="C2279" s="40"/>
      <c r="D2279" s="44">
        <v>70000000000</v>
      </c>
      <c r="E2279" s="28">
        <v>109703300000</v>
      </c>
      <c r="F2279" s="44">
        <f>E2279-D2279</f>
        <v>39703300000</v>
      </c>
      <c r="G2279" s="44">
        <v>70000000000</v>
      </c>
      <c r="H2279" s="44">
        <v>62297071857</v>
      </c>
      <c r="I2279" s="44">
        <f>G2279-H2279</f>
        <v>7702928143</v>
      </c>
      <c r="J2279" s="151">
        <f>B2277+K2279+1</f>
        <v>41788</v>
      </c>
      <c r="K2279" s="40">
        <v>364</v>
      </c>
      <c r="O2279" s="132">
        <v>88.995999999999995</v>
      </c>
      <c r="P2279" s="132">
        <f>(100-O2279)/100*(365/364)*100</f>
        <v>11.034230769230774</v>
      </c>
      <c r="Q2279" s="132">
        <f>(((1+(100-O2279)/O2279)^(365/K2279))*100)-100</f>
        <v>12.400593578812618</v>
      </c>
    </row>
    <row r="2280" spans="1:18" s="173" customFormat="1">
      <c r="A2280" s="40"/>
      <c r="B2280" s="151"/>
      <c r="C2280" s="40"/>
      <c r="D2280" s="44"/>
      <c r="E2280" s="55"/>
      <c r="F2280" s="44"/>
      <c r="G2280" s="44"/>
      <c r="H2280" s="44"/>
      <c r="I2280" s="44"/>
      <c r="J2280" s="151"/>
      <c r="K2280" s="40"/>
      <c r="O2280" s="132"/>
      <c r="P2280" s="132"/>
      <c r="Q2280" s="132"/>
    </row>
    <row r="2281" spans="1:18">
      <c r="A2281" s="40"/>
      <c r="B2281" s="151"/>
      <c r="C2281" s="40"/>
      <c r="D2281" s="55"/>
      <c r="E2281" s="55"/>
      <c r="F2281" s="44"/>
      <c r="I2281" s="56" t="s">
        <v>47</v>
      </c>
      <c r="O2281" s="141">
        <f t="shared" ref="O2281:Q2283" si="197">AVERAGE(O2269,O2273,O2277)</f>
        <v>97.659666666666681</v>
      </c>
      <c r="P2281" s="141">
        <f t="shared" si="197"/>
        <v>9.3870512820512655</v>
      </c>
      <c r="Q2281" s="141">
        <f t="shared" si="197"/>
        <v>9.9689044896416874</v>
      </c>
      <c r="R2281" s="47"/>
    </row>
    <row r="2282" spans="1:18">
      <c r="A2282" s="40"/>
      <c r="B2282" s="151"/>
      <c r="C2282" s="40"/>
      <c r="D2282" s="55"/>
      <c r="E2282" s="55"/>
      <c r="F2282" s="44"/>
      <c r="I2282" s="56" t="s">
        <v>48</v>
      </c>
      <c r="O2282" s="141">
        <f t="shared" si="197"/>
        <v>94.876000000000019</v>
      </c>
      <c r="P2282" s="141">
        <f t="shared" si="197"/>
        <v>10.276153846153838</v>
      </c>
      <c r="Q2282" s="141">
        <f t="shared" si="197"/>
        <v>11.125394741042319</v>
      </c>
      <c r="R2282" s="47"/>
    </row>
    <row r="2283" spans="1:18">
      <c r="B2283" s="39"/>
      <c r="I2283" s="56" t="s">
        <v>50</v>
      </c>
      <c r="O2283" s="141">
        <f t="shared" si="197"/>
        <v>89.231666666666669</v>
      </c>
      <c r="P2283" s="141">
        <f t="shared" si="197"/>
        <v>10.797916666666666</v>
      </c>
      <c r="Q2283" s="141">
        <f t="shared" si="197"/>
        <v>12.103355180255363</v>
      </c>
      <c r="R2283" s="47"/>
    </row>
    <row r="2284" spans="1:18">
      <c r="B2284" s="39"/>
    </row>
    <row r="2285" spans="1:18">
      <c r="B2285" s="39"/>
    </row>
    <row r="2286" spans="1:18">
      <c r="B2286" s="39"/>
    </row>
    <row r="2287" spans="1:18">
      <c r="B2287" s="39"/>
    </row>
    <row r="2288" spans="1:18">
      <c r="B2288" s="39"/>
    </row>
    <row r="2289" spans="2:2">
      <c r="B2289" s="39"/>
    </row>
    <row r="2290" spans="2:2">
      <c r="B2290" s="39"/>
    </row>
    <row r="2291" spans="2:2">
      <c r="B2291" s="39"/>
    </row>
    <row r="2292" spans="2:2">
      <c r="B2292" s="39"/>
    </row>
    <row r="2293" spans="2:2">
      <c r="B2293" s="39"/>
    </row>
    <row r="2294" spans="2:2">
      <c r="B2294" s="39"/>
    </row>
    <row r="2295" spans="2:2">
      <c r="B2295" s="39"/>
    </row>
    <row r="2296" spans="2:2">
      <c r="B2296" s="39"/>
    </row>
    <row r="2297" spans="2:2">
      <c r="B2297" s="39"/>
    </row>
    <row r="2298" spans="2:2">
      <c r="B2298" s="39"/>
    </row>
    <row r="2299" spans="2:2">
      <c r="B2299" s="39"/>
    </row>
    <row r="2300" spans="2:2">
      <c r="B2300" s="39"/>
    </row>
    <row r="2301" spans="2:2">
      <c r="B2301" s="39"/>
    </row>
    <row r="2302" spans="2:2">
      <c r="B2302" s="39"/>
    </row>
    <row r="2303" spans="2:2">
      <c r="B2303" s="39"/>
    </row>
    <row r="2304" spans="2:2">
      <c r="B2304" s="39"/>
    </row>
    <row r="2305" spans="2:2">
      <c r="B2305" s="39"/>
    </row>
    <row r="2306" spans="2:2">
      <c r="B2306" s="39"/>
    </row>
    <row r="2307" spans="2:2">
      <c r="B2307" s="39"/>
    </row>
    <row r="2308" spans="2:2">
      <c r="B2308" s="39"/>
    </row>
    <row r="2309" spans="2:2">
      <c r="B2309" s="39"/>
    </row>
    <row r="2310" spans="2:2">
      <c r="B2310" s="39"/>
    </row>
    <row r="2311" spans="2:2">
      <c r="B2311" s="39"/>
    </row>
    <row r="2312" spans="2:2">
      <c r="B2312" s="39"/>
    </row>
    <row r="2313" spans="2:2">
      <c r="B2313" s="39"/>
    </row>
    <row r="2314" spans="2:2">
      <c r="B2314" s="39"/>
    </row>
    <row r="2315" spans="2:2">
      <c r="B2315" s="39"/>
    </row>
    <row r="2316" spans="2:2">
      <c r="B2316" s="39"/>
    </row>
    <row r="2317" spans="2:2">
      <c r="B2317" s="39"/>
    </row>
    <row r="2318" spans="2:2">
      <c r="B2318" s="39"/>
    </row>
    <row r="2319" spans="2:2">
      <c r="B2319" s="39"/>
    </row>
    <row r="2320" spans="2:2">
      <c r="B2320" s="39"/>
    </row>
    <row r="2321" spans="2:2">
      <c r="B2321" s="39"/>
    </row>
    <row r="2322" spans="2:2">
      <c r="B2322" s="39"/>
    </row>
    <row r="2323" spans="2:2">
      <c r="B2323" s="39"/>
    </row>
    <row r="2324" spans="2:2">
      <c r="B2324" s="39"/>
    </row>
    <row r="2325" spans="2:2">
      <c r="B2325" s="39"/>
    </row>
    <row r="2326" spans="2:2">
      <c r="B2326" s="39"/>
    </row>
    <row r="2327" spans="2:2">
      <c r="B2327" s="39"/>
    </row>
    <row r="2328" spans="2:2">
      <c r="B2328" s="39"/>
    </row>
    <row r="2329" spans="2:2">
      <c r="B2329" s="39"/>
    </row>
    <row r="2330" spans="2:2">
      <c r="B2330" s="39"/>
    </row>
    <row r="2331" spans="2:2">
      <c r="B2331" s="39"/>
    </row>
    <row r="2332" spans="2:2">
      <c r="B2332" s="39"/>
    </row>
    <row r="2333" spans="2:2">
      <c r="B2333" s="39"/>
    </row>
    <row r="2334" spans="2:2">
      <c r="B2334" s="39"/>
    </row>
    <row r="2335" spans="2:2">
      <c r="B2335" s="39"/>
    </row>
    <row r="2336" spans="2:2">
      <c r="B2336" s="39"/>
    </row>
    <row r="2337" spans="2:2">
      <c r="B2337" s="39"/>
    </row>
    <row r="2338" spans="2:2">
      <c r="B2338" s="39"/>
    </row>
    <row r="2339" spans="2:2">
      <c r="B2339" s="39"/>
    </row>
    <row r="2340" spans="2:2">
      <c r="B2340" s="39"/>
    </row>
    <row r="2341" spans="2:2">
      <c r="B2341" s="39"/>
    </row>
    <row r="2342" spans="2:2">
      <c r="B2342" s="39"/>
    </row>
    <row r="2343" spans="2:2">
      <c r="B2343" s="39"/>
    </row>
    <row r="2344" spans="2:2">
      <c r="B2344" s="39"/>
    </row>
    <row r="2345" spans="2:2">
      <c r="B2345" s="39"/>
    </row>
    <row r="2346" spans="2:2">
      <c r="B2346" s="39"/>
    </row>
    <row r="2347" spans="2:2">
      <c r="B2347" s="39"/>
    </row>
    <row r="2348" spans="2:2">
      <c r="B2348" s="39"/>
    </row>
    <row r="2349" spans="2:2">
      <c r="B2349" s="39"/>
    </row>
    <row r="2350" spans="2:2">
      <c r="B2350" s="39"/>
    </row>
    <row r="2351" spans="2:2">
      <c r="B2351" s="39"/>
    </row>
    <row r="2352" spans="2:2">
      <c r="B2352" s="39"/>
    </row>
    <row r="2353" spans="2:2">
      <c r="B2353" s="39"/>
    </row>
    <row r="2354" spans="2:2">
      <c r="B2354" s="39"/>
    </row>
    <row r="2355" spans="2:2">
      <c r="B2355" s="39"/>
    </row>
    <row r="2356" spans="2:2">
      <c r="B2356" s="39"/>
    </row>
    <row r="2357" spans="2:2">
      <c r="B2357" s="39"/>
    </row>
    <row r="2358" spans="2:2">
      <c r="B2358" s="39"/>
    </row>
    <row r="2359" spans="2:2">
      <c r="B2359" s="39"/>
    </row>
    <row r="2360" spans="2:2">
      <c r="B2360" s="39"/>
    </row>
    <row r="2361" spans="2:2">
      <c r="B2361" s="39"/>
    </row>
    <row r="2362" spans="2:2">
      <c r="B2362" s="39"/>
    </row>
    <row r="2363" spans="2:2">
      <c r="B2363" s="39"/>
    </row>
    <row r="2364" spans="2:2">
      <c r="B2364" s="39"/>
    </row>
    <row r="2365" spans="2:2">
      <c r="B2365" s="39"/>
    </row>
    <row r="2366" spans="2:2">
      <c r="B2366" s="39"/>
    </row>
    <row r="2367" spans="2:2">
      <c r="B2367" s="39"/>
    </row>
    <row r="2368" spans="2:2">
      <c r="B2368" s="39"/>
    </row>
    <row r="2369" spans="2:2">
      <c r="B2369" s="39"/>
    </row>
    <row r="2370" spans="2:2">
      <c r="B2370" s="39"/>
    </row>
    <row r="2371" spans="2:2">
      <c r="B2371" s="39"/>
    </row>
    <row r="2372" spans="2:2">
      <c r="B2372" s="39"/>
    </row>
    <row r="2373" spans="2:2">
      <c r="B2373" s="39"/>
    </row>
    <row r="2374" spans="2:2">
      <c r="B2374" s="39"/>
    </row>
    <row r="2375" spans="2:2">
      <c r="B2375" s="39"/>
    </row>
    <row r="2376" spans="2:2">
      <c r="B2376" s="39"/>
    </row>
    <row r="2377" spans="2:2">
      <c r="B2377" s="39"/>
    </row>
    <row r="2378" spans="2:2">
      <c r="B2378" s="39"/>
    </row>
    <row r="2379" spans="2:2">
      <c r="B2379" s="39"/>
    </row>
    <row r="2380" spans="2:2">
      <c r="B2380" s="39"/>
    </row>
    <row r="2381" spans="2:2">
      <c r="B2381" s="39"/>
    </row>
    <row r="2382" spans="2:2">
      <c r="B2382" s="39"/>
    </row>
    <row r="2383" spans="2:2">
      <c r="B2383" s="39"/>
    </row>
    <row r="2384" spans="2:2">
      <c r="B2384" s="39"/>
    </row>
    <row r="2385" spans="2:2">
      <c r="B2385" s="39"/>
    </row>
    <row r="2386" spans="2:2">
      <c r="B2386" s="39"/>
    </row>
    <row r="2387" spans="2:2">
      <c r="B2387" s="39"/>
    </row>
    <row r="2388" spans="2:2">
      <c r="B2388" s="39"/>
    </row>
    <row r="2389" spans="2:2">
      <c r="B2389" s="39"/>
    </row>
    <row r="2390" spans="2:2">
      <c r="B2390" s="39"/>
    </row>
    <row r="2391" spans="2:2">
      <c r="B2391" s="39"/>
    </row>
    <row r="2392" spans="2:2">
      <c r="B2392" s="39"/>
    </row>
    <row r="2393" spans="2:2">
      <c r="B2393" s="39"/>
    </row>
    <row r="2394" spans="2:2">
      <c r="B2394" s="39"/>
    </row>
    <row r="2395" spans="2:2">
      <c r="B2395" s="39"/>
    </row>
    <row r="2396" spans="2:2">
      <c r="B2396" s="39"/>
    </row>
    <row r="2397" spans="2:2">
      <c r="B2397" s="39"/>
    </row>
    <row r="2398" spans="2:2">
      <c r="B2398" s="39"/>
    </row>
    <row r="2399" spans="2:2">
      <c r="B2399" s="39"/>
    </row>
    <row r="2400" spans="2:2">
      <c r="B2400" s="39"/>
    </row>
    <row r="2401" spans="2:2">
      <c r="B2401" s="39"/>
    </row>
    <row r="2402" spans="2:2">
      <c r="B2402" s="39"/>
    </row>
    <row r="2403" spans="2:2">
      <c r="B2403" s="39"/>
    </row>
    <row r="2404" spans="2:2">
      <c r="B2404" s="39"/>
    </row>
    <row r="2405" spans="2:2">
      <c r="B2405" s="39"/>
    </row>
    <row r="2406" spans="2:2">
      <c r="B2406" s="39"/>
    </row>
    <row r="2407" spans="2:2">
      <c r="B2407" s="39"/>
    </row>
    <row r="2408" spans="2:2">
      <c r="B2408" s="39"/>
    </row>
    <row r="2409" spans="2:2">
      <c r="B2409" s="39"/>
    </row>
    <row r="2410" spans="2:2">
      <c r="B2410" s="39"/>
    </row>
    <row r="2411" spans="2:2">
      <c r="B2411" s="39"/>
    </row>
    <row r="2412" spans="2:2">
      <c r="B2412" s="39"/>
    </row>
    <row r="2413" spans="2:2">
      <c r="B2413" s="39"/>
    </row>
    <row r="2414" spans="2:2">
      <c r="B2414" s="39"/>
    </row>
    <row r="2415" spans="2:2">
      <c r="B2415" s="39"/>
    </row>
    <row r="2416" spans="2:2">
      <c r="B2416" s="39"/>
    </row>
    <row r="2417" spans="2:2">
      <c r="B2417" s="39"/>
    </row>
    <row r="2418" spans="2:2">
      <c r="B2418" s="39"/>
    </row>
    <row r="2419" spans="2:2">
      <c r="B2419" s="39"/>
    </row>
    <row r="2420" spans="2:2">
      <c r="B2420" s="39"/>
    </row>
    <row r="2421" spans="2:2">
      <c r="B2421" s="39"/>
    </row>
    <row r="2422" spans="2:2">
      <c r="B2422" s="39"/>
    </row>
    <row r="2423" spans="2:2">
      <c r="B2423" s="39"/>
    </row>
    <row r="2424" spans="2:2">
      <c r="B2424" s="39"/>
    </row>
    <row r="2425" spans="2:2">
      <c r="B2425" s="39"/>
    </row>
    <row r="2426" spans="2:2">
      <c r="B2426" s="39"/>
    </row>
    <row r="2427" spans="2:2">
      <c r="B2427" s="39"/>
    </row>
    <row r="2428" spans="2:2">
      <c r="B2428" s="39"/>
    </row>
    <row r="2429" spans="2:2">
      <c r="B2429" s="39"/>
    </row>
    <row r="2430" spans="2:2">
      <c r="B2430" s="39"/>
    </row>
    <row r="2431" spans="2:2">
      <c r="B2431" s="39"/>
    </row>
    <row r="2432" spans="2:2">
      <c r="B2432" s="39"/>
    </row>
    <row r="2433" spans="2:2">
      <c r="B2433" s="39"/>
    </row>
    <row r="2434" spans="2:2">
      <c r="B2434" s="39"/>
    </row>
    <row r="2435" spans="2:2">
      <c r="B2435" s="39"/>
    </row>
    <row r="2436" spans="2:2">
      <c r="B2436" s="39"/>
    </row>
    <row r="2437" spans="2:2">
      <c r="B2437" s="39"/>
    </row>
    <row r="2438" spans="2:2">
      <c r="B2438" s="39"/>
    </row>
    <row r="2439" spans="2:2">
      <c r="B2439" s="39"/>
    </row>
    <row r="2440" spans="2:2">
      <c r="B2440" s="39"/>
    </row>
    <row r="2441" spans="2:2">
      <c r="B2441" s="39"/>
    </row>
    <row r="2442" spans="2:2">
      <c r="B2442" s="39"/>
    </row>
    <row r="2443" spans="2:2">
      <c r="B2443" s="39"/>
    </row>
    <row r="2444" spans="2:2">
      <c r="B2444" s="39"/>
    </row>
    <row r="2445" spans="2:2">
      <c r="B2445" s="39"/>
    </row>
    <row r="2446" spans="2:2">
      <c r="B2446" s="39"/>
    </row>
    <row r="2447" spans="2:2">
      <c r="B2447" s="39"/>
    </row>
    <row r="2448" spans="2:2">
      <c r="B2448" s="39"/>
    </row>
    <row r="2449" spans="2:2">
      <c r="B2449" s="39"/>
    </row>
    <row r="2450" spans="2:2">
      <c r="B2450" s="39"/>
    </row>
    <row r="2451" spans="2:2">
      <c r="B2451" s="39"/>
    </row>
    <row r="2452" spans="2:2">
      <c r="B2452" s="39"/>
    </row>
    <row r="2453" spans="2:2">
      <c r="B2453" s="39"/>
    </row>
    <row r="2454" spans="2:2">
      <c r="B2454" s="39"/>
    </row>
    <row r="2455" spans="2:2">
      <c r="B2455" s="39"/>
    </row>
    <row r="2456" spans="2:2">
      <c r="B2456" s="39"/>
    </row>
    <row r="2457" spans="2:2">
      <c r="B2457" s="39"/>
    </row>
    <row r="2458" spans="2:2">
      <c r="B2458" s="39"/>
    </row>
    <row r="2459" spans="2:2">
      <c r="B2459" s="39"/>
    </row>
    <row r="2460" spans="2:2">
      <c r="B2460" s="39"/>
    </row>
    <row r="2461" spans="2:2">
      <c r="B2461" s="39"/>
    </row>
    <row r="2462" spans="2:2">
      <c r="B2462" s="39"/>
    </row>
    <row r="2463" spans="2:2">
      <c r="B2463" s="39"/>
    </row>
    <row r="2464" spans="2:2">
      <c r="B2464" s="39"/>
    </row>
    <row r="2465" spans="2:2">
      <c r="B2465" s="39"/>
    </row>
    <row r="2466" spans="2:2">
      <c r="B2466" s="39"/>
    </row>
    <row r="2467" spans="2:2">
      <c r="B2467" s="39"/>
    </row>
    <row r="2468" spans="2:2">
      <c r="B2468" s="39"/>
    </row>
    <row r="2469" spans="2:2">
      <c r="B2469" s="39"/>
    </row>
    <row r="2470" spans="2:2">
      <c r="B2470" s="39"/>
    </row>
    <row r="2471" spans="2:2">
      <c r="B2471" s="39"/>
    </row>
    <row r="2472" spans="2:2">
      <c r="B2472" s="39"/>
    </row>
    <row r="2473" spans="2:2">
      <c r="B2473" s="39"/>
    </row>
    <row r="2474" spans="2:2">
      <c r="B2474" s="39"/>
    </row>
    <row r="2475" spans="2:2">
      <c r="B2475" s="39"/>
    </row>
    <row r="2476" spans="2:2">
      <c r="B2476" s="39"/>
    </row>
    <row r="2477" spans="2:2">
      <c r="B2477" s="39"/>
    </row>
    <row r="2478" spans="2:2">
      <c r="B2478" s="39"/>
    </row>
    <row r="2479" spans="2:2">
      <c r="B2479" s="39"/>
    </row>
    <row r="2480" spans="2:2">
      <c r="B2480" s="39"/>
    </row>
    <row r="2481" spans="2:2">
      <c r="B2481" s="39"/>
    </row>
    <row r="2482" spans="2:2">
      <c r="B2482" s="39"/>
    </row>
    <row r="2483" spans="2:2">
      <c r="B2483" s="39"/>
    </row>
    <row r="2484" spans="2:2">
      <c r="B2484" s="39"/>
    </row>
    <row r="2485" spans="2:2">
      <c r="B2485" s="39"/>
    </row>
    <row r="2486" spans="2:2">
      <c r="B2486" s="39"/>
    </row>
    <row r="2487" spans="2:2">
      <c r="B2487" s="39"/>
    </row>
    <row r="2488" spans="2:2">
      <c r="B2488" s="39"/>
    </row>
    <row r="2489" spans="2:2">
      <c r="B2489" s="39"/>
    </row>
    <row r="2490" spans="2:2">
      <c r="B2490" s="39"/>
    </row>
    <row r="2491" spans="2:2">
      <c r="B2491" s="39"/>
    </row>
    <row r="2492" spans="2:2">
      <c r="B2492" s="39"/>
    </row>
    <row r="2493" spans="2:2">
      <c r="B2493" s="39"/>
    </row>
    <row r="2494" spans="2:2">
      <c r="B2494" s="39"/>
    </row>
    <row r="2495" spans="2:2">
      <c r="B2495" s="39"/>
    </row>
    <row r="2496" spans="2:2">
      <c r="B2496" s="39"/>
    </row>
    <row r="2497" spans="2:2">
      <c r="B2497" s="39"/>
    </row>
    <row r="2498" spans="2:2">
      <c r="B2498" s="39"/>
    </row>
    <row r="2499" spans="2:2">
      <c r="B2499" s="39"/>
    </row>
    <row r="2500" spans="2:2">
      <c r="B2500" s="39"/>
    </row>
    <row r="2501" spans="2:2">
      <c r="B2501" s="39"/>
    </row>
    <row r="2502" spans="2:2">
      <c r="B2502" s="39"/>
    </row>
    <row r="2503" spans="2:2">
      <c r="B2503" s="39"/>
    </row>
    <row r="2504" spans="2:2">
      <c r="B2504" s="39"/>
    </row>
    <row r="2505" spans="2:2">
      <c r="B2505" s="39"/>
    </row>
    <row r="2506" spans="2:2">
      <c r="B2506" s="39"/>
    </row>
    <row r="2507" spans="2:2">
      <c r="B2507" s="39"/>
    </row>
    <row r="2508" spans="2:2">
      <c r="B2508" s="39"/>
    </row>
    <row r="2509" spans="2:2">
      <c r="B2509" s="39"/>
    </row>
    <row r="2510" spans="2:2">
      <c r="B2510" s="39"/>
    </row>
    <row r="2511" spans="2:2">
      <c r="B2511" s="39"/>
    </row>
    <row r="2512" spans="2:2">
      <c r="B2512" s="39"/>
    </row>
    <row r="2513" spans="2:2">
      <c r="B2513" s="39"/>
    </row>
    <row r="2514" spans="2:2">
      <c r="B2514" s="39"/>
    </row>
    <row r="2515" spans="2:2">
      <c r="B2515" s="39"/>
    </row>
    <row r="2516" spans="2:2">
      <c r="B2516" s="39"/>
    </row>
    <row r="2517" spans="2:2">
      <c r="B2517" s="39"/>
    </row>
    <row r="2518" spans="2:2">
      <c r="B2518" s="39"/>
    </row>
    <row r="2519" spans="2:2">
      <c r="B2519" s="39"/>
    </row>
    <row r="2520" spans="2:2">
      <c r="B2520" s="39"/>
    </row>
    <row r="2521" spans="2:2">
      <c r="B2521" s="39"/>
    </row>
    <row r="2522" spans="2:2">
      <c r="B2522" s="39"/>
    </row>
    <row r="2523" spans="2:2">
      <c r="B2523" s="39"/>
    </row>
    <row r="2524" spans="2:2">
      <c r="B2524" s="39"/>
    </row>
    <row r="2525" spans="2:2">
      <c r="B2525" s="39"/>
    </row>
    <row r="2526" spans="2:2">
      <c r="B2526" s="39"/>
    </row>
    <row r="2527" spans="2:2">
      <c r="B2527" s="39"/>
    </row>
    <row r="2528" spans="2:2">
      <c r="B2528" s="39"/>
    </row>
    <row r="2529" spans="2:2">
      <c r="B2529" s="39"/>
    </row>
    <row r="2530" spans="2:2">
      <c r="B2530" s="39"/>
    </row>
    <row r="2531" spans="2:2">
      <c r="B2531" s="39"/>
    </row>
    <row r="2532" spans="2:2">
      <c r="B2532" s="39"/>
    </row>
    <row r="2533" spans="2:2">
      <c r="B2533" s="39"/>
    </row>
    <row r="2534" spans="2:2">
      <c r="B2534" s="39"/>
    </row>
    <row r="2535" spans="2:2">
      <c r="B2535" s="39"/>
    </row>
    <row r="2536" spans="2:2">
      <c r="B2536" s="39"/>
    </row>
    <row r="2537" spans="2:2">
      <c r="B2537" s="39"/>
    </row>
    <row r="2538" spans="2:2">
      <c r="B2538" s="39"/>
    </row>
    <row r="2539" spans="2:2">
      <c r="B2539" s="39"/>
    </row>
    <row r="2540" spans="2:2">
      <c r="B2540" s="39"/>
    </row>
    <row r="2541" spans="2:2">
      <c r="B2541" s="39"/>
    </row>
    <row r="2542" spans="2:2">
      <c r="B2542" s="39"/>
    </row>
    <row r="2543" spans="2:2">
      <c r="B2543" s="39"/>
    </row>
    <row r="2544" spans="2:2">
      <c r="B2544" s="39"/>
    </row>
    <row r="2545" spans="2:2">
      <c r="B2545" s="39"/>
    </row>
    <row r="2546" spans="2:2">
      <c r="B2546" s="39"/>
    </row>
    <row r="2547" spans="2:2">
      <c r="B2547" s="39"/>
    </row>
    <row r="2548" spans="2:2">
      <c r="B2548" s="39"/>
    </row>
    <row r="2549" spans="2:2">
      <c r="B2549" s="39"/>
    </row>
    <row r="2550" spans="2:2">
      <c r="B2550" s="39"/>
    </row>
    <row r="2551" spans="2:2">
      <c r="B2551" s="39"/>
    </row>
    <row r="2552" spans="2:2">
      <c r="B2552" s="39"/>
    </row>
    <row r="2553" spans="2:2">
      <c r="B2553" s="39"/>
    </row>
    <row r="2554" spans="2:2">
      <c r="B2554" s="39"/>
    </row>
    <row r="2555" spans="2:2">
      <c r="B2555" s="39"/>
    </row>
    <row r="2556" spans="2:2">
      <c r="B2556" s="39"/>
    </row>
    <row r="2557" spans="2:2">
      <c r="B2557" s="39"/>
    </row>
    <row r="2558" spans="2:2">
      <c r="B2558" s="39"/>
    </row>
    <row r="2559" spans="2:2">
      <c r="B2559" s="39"/>
    </row>
    <row r="2560" spans="2:2">
      <c r="B2560" s="39"/>
    </row>
    <row r="2561" spans="2:2">
      <c r="B2561" s="39"/>
    </row>
    <row r="2562" spans="2:2">
      <c r="B2562" s="39"/>
    </row>
    <row r="2563" spans="2:2">
      <c r="B2563" s="39"/>
    </row>
    <row r="2564" spans="2:2">
      <c r="B2564" s="39"/>
    </row>
    <row r="2565" spans="2:2">
      <c r="B2565" s="39"/>
    </row>
    <row r="2566" spans="2:2">
      <c r="B2566" s="39"/>
    </row>
    <row r="2567" spans="2:2">
      <c r="B2567" s="39"/>
    </row>
    <row r="2568" spans="2:2">
      <c r="B2568" s="39"/>
    </row>
    <row r="2569" spans="2:2">
      <c r="B2569" s="39"/>
    </row>
    <row r="2570" spans="2:2">
      <c r="B2570" s="39"/>
    </row>
    <row r="2571" spans="2:2">
      <c r="B2571" s="39"/>
    </row>
    <row r="2572" spans="2:2">
      <c r="B2572" s="39"/>
    </row>
    <row r="2573" spans="2:2">
      <c r="B2573" s="39"/>
    </row>
    <row r="2574" spans="2:2">
      <c r="B2574" s="39"/>
    </row>
    <row r="2575" spans="2:2">
      <c r="B2575" s="39"/>
    </row>
    <row r="2576" spans="2:2">
      <c r="B2576" s="39"/>
    </row>
    <row r="2577" spans="2:2">
      <c r="B2577" s="39"/>
    </row>
    <row r="2578" spans="2:2">
      <c r="B2578" s="39"/>
    </row>
    <row r="2579" spans="2:2">
      <c r="B2579" s="39"/>
    </row>
    <row r="2580" spans="2:2">
      <c r="B2580" s="39"/>
    </row>
    <row r="2581" spans="2:2">
      <c r="B2581" s="39"/>
    </row>
    <row r="2582" spans="2:2">
      <c r="B2582" s="39"/>
    </row>
    <row r="2583" spans="2:2">
      <c r="B2583" s="39"/>
    </row>
    <row r="2584" spans="2:2">
      <c r="B2584" s="39"/>
    </row>
    <row r="2585" spans="2:2">
      <c r="B2585" s="39"/>
    </row>
    <row r="2586" spans="2:2">
      <c r="B2586" s="39"/>
    </row>
    <row r="2587" spans="2:2">
      <c r="B2587" s="39"/>
    </row>
    <row r="2588" spans="2:2">
      <c r="B2588" s="39"/>
    </row>
    <row r="2589" spans="2:2">
      <c r="B2589" s="39"/>
    </row>
    <row r="2590" spans="2:2">
      <c r="B2590" s="39"/>
    </row>
    <row r="2591" spans="2:2">
      <c r="B2591" s="39"/>
    </row>
    <row r="2592" spans="2:2">
      <c r="B2592" s="39"/>
    </row>
    <row r="2593" spans="2:2">
      <c r="B2593" s="39"/>
    </row>
    <row r="2594" spans="2:2">
      <c r="B2594" s="39"/>
    </row>
    <row r="2595" spans="2:2">
      <c r="B2595" s="39"/>
    </row>
    <row r="2596" spans="2:2">
      <c r="B2596" s="39"/>
    </row>
    <row r="2597" spans="2:2">
      <c r="B2597" s="39"/>
    </row>
    <row r="2598" spans="2:2">
      <c r="B2598" s="39"/>
    </row>
    <row r="2599" spans="2:2">
      <c r="B2599" s="39"/>
    </row>
    <row r="2600" spans="2:2">
      <c r="B2600" s="39"/>
    </row>
    <row r="2601" spans="2:2">
      <c r="B2601" s="39"/>
    </row>
    <row r="2602" spans="2:2">
      <c r="B2602" s="39"/>
    </row>
    <row r="2603" spans="2:2">
      <c r="B2603" s="39"/>
    </row>
    <row r="2604" spans="2:2">
      <c r="B2604" s="39"/>
    </row>
    <row r="2605" spans="2:2">
      <c r="B2605" s="39"/>
    </row>
    <row r="2606" spans="2:2">
      <c r="B2606" s="39"/>
    </row>
    <row r="2607" spans="2:2">
      <c r="B2607" s="39"/>
    </row>
    <row r="2608" spans="2:2">
      <c r="B2608" s="39"/>
    </row>
    <row r="2609" spans="2:2">
      <c r="B2609" s="39"/>
    </row>
    <row r="2610" spans="2:2">
      <c r="B2610" s="39"/>
    </row>
    <row r="2611" spans="2:2">
      <c r="B2611" s="39"/>
    </row>
    <row r="2612" spans="2:2">
      <c r="B2612" s="39"/>
    </row>
    <row r="2613" spans="2:2">
      <c r="B2613" s="39"/>
    </row>
    <row r="2614" spans="2:2">
      <c r="B2614" s="39"/>
    </row>
    <row r="2615" spans="2:2">
      <c r="B2615" s="39"/>
    </row>
    <row r="2616" spans="2:2">
      <c r="B2616" s="39"/>
    </row>
    <row r="2617" spans="2:2">
      <c r="B2617" s="39"/>
    </row>
    <row r="2618" spans="2:2">
      <c r="B2618" s="39"/>
    </row>
    <row r="2619" spans="2:2">
      <c r="B2619" s="39"/>
    </row>
    <row r="2620" spans="2:2">
      <c r="B2620" s="39"/>
    </row>
    <row r="2621" spans="2:2">
      <c r="B2621" s="39"/>
    </row>
    <row r="2622" spans="2:2">
      <c r="B2622" s="39"/>
    </row>
    <row r="2623" spans="2:2">
      <c r="B2623" s="39"/>
    </row>
    <row r="2624" spans="2:2">
      <c r="B2624" s="39"/>
    </row>
    <row r="2625" spans="2:2">
      <c r="B2625" s="39"/>
    </row>
    <row r="2626" spans="2:2">
      <c r="B2626" s="39"/>
    </row>
    <row r="2627" spans="2:2">
      <c r="B2627" s="39"/>
    </row>
    <row r="2628" spans="2:2">
      <c r="B2628" s="39"/>
    </row>
    <row r="2629" spans="2:2">
      <c r="B2629" s="39"/>
    </row>
    <row r="2630" spans="2:2">
      <c r="B2630" s="39"/>
    </row>
    <row r="2631" spans="2:2">
      <c r="B2631" s="39"/>
    </row>
    <row r="2632" spans="2:2">
      <c r="B2632" s="39"/>
    </row>
    <row r="2633" spans="2:2">
      <c r="B2633" s="39"/>
    </row>
    <row r="2634" spans="2:2">
      <c r="B2634" s="39"/>
    </row>
    <row r="2635" spans="2:2">
      <c r="B2635" s="39"/>
    </row>
    <row r="2636" spans="2:2">
      <c r="B2636" s="39"/>
    </row>
    <row r="2637" spans="2:2">
      <c r="B2637" s="39"/>
    </row>
    <row r="2638" spans="2:2">
      <c r="B2638" s="39"/>
    </row>
    <row r="2639" spans="2:2">
      <c r="B2639" s="39"/>
    </row>
    <row r="2640" spans="2:2">
      <c r="B2640" s="39"/>
    </row>
    <row r="2641" spans="2:2">
      <c r="B2641" s="39"/>
    </row>
    <row r="2642" spans="2:2">
      <c r="B2642" s="39"/>
    </row>
    <row r="2643" spans="2:2">
      <c r="B2643" s="39"/>
    </row>
    <row r="2644" spans="2:2">
      <c r="B2644" s="39"/>
    </row>
    <row r="2645" spans="2:2">
      <c r="B2645" s="39"/>
    </row>
    <row r="2646" spans="2:2">
      <c r="B2646" s="39"/>
    </row>
    <row r="2647" spans="2:2">
      <c r="B2647" s="39"/>
    </row>
    <row r="2648" spans="2:2">
      <c r="B2648" s="39"/>
    </row>
    <row r="2649" spans="2:2">
      <c r="B2649" s="39"/>
    </row>
    <row r="2650" spans="2:2">
      <c r="B2650" s="39"/>
    </row>
    <row r="2651" spans="2:2">
      <c r="B2651" s="39"/>
    </row>
    <row r="2652" spans="2:2">
      <c r="B2652" s="39"/>
    </row>
    <row r="2653" spans="2:2">
      <c r="B2653" s="39"/>
    </row>
    <row r="2654" spans="2:2">
      <c r="B2654" s="39"/>
    </row>
    <row r="2655" spans="2:2">
      <c r="B2655" s="39"/>
    </row>
    <row r="2656" spans="2:2">
      <c r="B2656" s="39"/>
    </row>
    <row r="2657" spans="2:2">
      <c r="B2657" s="39"/>
    </row>
    <row r="2658" spans="2:2">
      <c r="B2658" s="39"/>
    </row>
    <row r="2659" spans="2:2">
      <c r="B2659" s="39"/>
    </row>
    <row r="2660" spans="2:2">
      <c r="B2660" s="39"/>
    </row>
    <row r="2661" spans="2:2">
      <c r="B2661" s="39"/>
    </row>
    <row r="2662" spans="2:2">
      <c r="B2662" s="39"/>
    </row>
    <row r="2663" spans="2:2">
      <c r="B2663" s="39"/>
    </row>
    <row r="2664" spans="2:2">
      <c r="B2664" s="39"/>
    </row>
    <row r="2665" spans="2:2">
      <c r="B2665" s="39"/>
    </row>
    <row r="2666" spans="2:2">
      <c r="B2666" s="39"/>
    </row>
    <row r="2667" spans="2:2">
      <c r="B2667" s="39"/>
    </row>
    <row r="2668" spans="2:2">
      <c r="B2668" s="39"/>
    </row>
    <row r="2669" spans="2:2">
      <c r="B2669" s="39"/>
    </row>
    <row r="2670" spans="2:2">
      <c r="B2670" s="39"/>
    </row>
    <row r="2671" spans="2:2">
      <c r="B2671" s="39"/>
    </row>
    <row r="2672" spans="2:2">
      <c r="B2672" s="39"/>
    </row>
    <row r="2673" spans="2:2">
      <c r="B2673" s="39"/>
    </row>
    <row r="2674" spans="2:2">
      <c r="B2674" s="39"/>
    </row>
    <row r="2675" spans="2:2">
      <c r="B2675" s="39"/>
    </row>
    <row r="2676" spans="2:2">
      <c r="B2676" s="39"/>
    </row>
    <row r="2677" spans="2:2">
      <c r="B2677" s="39"/>
    </row>
    <row r="2678" spans="2:2">
      <c r="B2678" s="39"/>
    </row>
    <row r="2679" spans="2:2">
      <c r="B2679" s="39"/>
    </row>
    <row r="2680" spans="2:2">
      <c r="B2680" s="39"/>
    </row>
    <row r="2681" spans="2:2">
      <c r="B2681" s="39"/>
    </row>
    <row r="2682" spans="2:2">
      <c r="B2682" s="39"/>
    </row>
    <row r="2683" spans="2:2">
      <c r="B2683" s="39"/>
    </row>
    <row r="2684" spans="2:2">
      <c r="B2684" s="39"/>
    </row>
    <row r="2685" spans="2:2">
      <c r="B2685" s="39"/>
    </row>
    <row r="2686" spans="2:2">
      <c r="B2686" s="39"/>
    </row>
    <row r="2687" spans="2:2">
      <c r="B2687" s="39"/>
    </row>
    <row r="2688" spans="2:2">
      <c r="B2688" s="39"/>
    </row>
    <row r="2689" spans="2:2">
      <c r="B2689" s="39"/>
    </row>
    <row r="2690" spans="2:2">
      <c r="B2690" s="39"/>
    </row>
    <row r="2691" spans="2:2">
      <c r="B2691" s="39"/>
    </row>
    <row r="2692" spans="2:2">
      <c r="B2692" s="39"/>
    </row>
    <row r="2693" spans="2:2">
      <c r="B2693" s="39"/>
    </row>
    <row r="2694" spans="2:2">
      <c r="B2694" s="39"/>
    </row>
    <row r="2695" spans="2:2">
      <c r="B2695" s="39"/>
    </row>
    <row r="2696" spans="2:2">
      <c r="B2696" s="39"/>
    </row>
    <row r="2697" spans="2:2">
      <c r="B2697" s="39"/>
    </row>
    <row r="2698" spans="2:2">
      <c r="B2698" s="39"/>
    </row>
    <row r="2699" spans="2:2">
      <c r="B2699" s="39"/>
    </row>
    <row r="2700" spans="2:2">
      <c r="B2700" s="39"/>
    </row>
    <row r="2701" spans="2:2">
      <c r="B2701" s="39"/>
    </row>
    <row r="2702" spans="2:2">
      <c r="B2702" s="39"/>
    </row>
    <row r="2703" spans="2:2">
      <c r="B2703" s="39"/>
    </row>
    <row r="2704" spans="2:2">
      <c r="B2704" s="39"/>
    </row>
    <row r="2705" spans="2:2">
      <c r="B2705" s="39"/>
    </row>
    <row r="2706" spans="2:2">
      <c r="B2706" s="39"/>
    </row>
    <row r="2707" spans="2:2">
      <c r="B2707" s="39"/>
    </row>
    <row r="2708" spans="2:2">
      <c r="B2708" s="39"/>
    </row>
    <row r="2709" spans="2:2">
      <c r="B2709" s="39"/>
    </row>
    <row r="2710" spans="2:2">
      <c r="B2710" s="39"/>
    </row>
    <row r="2711" spans="2:2">
      <c r="B2711" s="39"/>
    </row>
    <row r="2712" spans="2:2">
      <c r="B2712" s="39"/>
    </row>
    <row r="2713" spans="2:2">
      <c r="B2713" s="39"/>
    </row>
    <row r="2714" spans="2:2">
      <c r="B2714" s="39"/>
    </row>
    <row r="2715" spans="2:2">
      <c r="B2715" s="39"/>
    </row>
    <row r="2716" spans="2:2">
      <c r="B2716" s="39"/>
    </row>
    <row r="2717" spans="2:2">
      <c r="B2717" s="39"/>
    </row>
    <row r="2718" spans="2:2">
      <c r="B2718" s="39"/>
    </row>
    <row r="2719" spans="2:2">
      <c r="B2719" s="39"/>
    </row>
    <row r="2720" spans="2:2">
      <c r="B2720" s="39"/>
    </row>
    <row r="2721" spans="2:2">
      <c r="B2721" s="39"/>
    </row>
    <row r="2722" spans="2:2">
      <c r="B2722" s="39"/>
    </row>
    <row r="2723" spans="2:2">
      <c r="B2723" s="39"/>
    </row>
    <row r="2724" spans="2:2">
      <c r="B2724" s="39"/>
    </row>
    <row r="2725" spans="2:2">
      <c r="B2725" s="39"/>
    </row>
    <row r="2726" spans="2:2">
      <c r="B2726" s="39"/>
    </row>
    <row r="2727" spans="2:2">
      <c r="B2727" s="39"/>
    </row>
    <row r="2728" spans="2:2">
      <c r="B2728" s="39"/>
    </row>
    <row r="2729" spans="2:2">
      <c r="B2729" s="39"/>
    </row>
    <row r="2730" spans="2:2">
      <c r="B2730" s="39"/>
    </row>
    <row r="2731" spans="2:2">
      <c r="B2731" s="39"/>
    </row>
    <row r="2732" spans="2:2">
      <c r="B2732" s="39"/>
    </row>
    <row r="2733" spans="2:2">
      <c r="B2733" s="39"/>
    </row>
    <row r="2734" spans="2:2">
      <c r="B2734" s="39"/>
    </row>
    <row r="2735" spans="2:2">
      <c r="B2735" s="39"/>
    </row>
    <row r="2736" spans="2:2">
      <c r="B2736" s="39"/>
    </row>
    <row r="2737" spans="2:2">
      <c r="B2737" s="39"/>
    </row>
    <row r="2738" spans="2:2">
      <c r="B2738" s="39"/>
    </row>
    <row r="2739" spans="2:2">
      <c r="B2739" s="39"/>
    </row>
    <row r="2740" spans="2:2">
      <c r="B2740" s="39"/>
    </row>
    <row r="2741" spans="2:2">
      <c r="B2741" s="39"/>
    </row>
    <row r="2742" spans="2:2">
      <c r="B2742" s="39"/>
    </row>
    <row r="2743" spans="2:2">
      <c r="B2743" s="39"/>
    </row>
    <row r="2744" spans="2:2">
      <c r="B2744" s="39"/>
    </row>
    <row r="2745" spans="2:2">
      <c r="B2745" s="39"/>
    </row>
    <row r="2746" spans="2:2">
      <c r="B2746" s="39"/>
    </row>
    <row r="2747" spans="2:2">
      <c r="B2747" s="39"/>
    </row>
    <row r="2748" spans="2:2">
      <c r="B2748" s="39"/>
    </row>
    <row r="2749" spans="2:2">
      <c r="B2749" s="39"/>
    </row>
    <row r="2750" spans="2:2">
      <c r="B2750" s="39"/>
    </row>
    <row r="2751" spans="2:2">
      <c r="B2751" s="39"/>
    </row>
    <row r="2752" spans="2:2">
      <c r="B2752" s="39"/>
    </row>
    <row r="2753" spans="2:2">
      <c r="B2753" s="39"/>
    </row>
    <row r="2754" spans="2:2">
      <c r="B2754" s="39"/>
    </row>
    <row r="2755" spans="2:2">
      <c r="B2755" s="39"/>
    </row>
    <row r="2756" spans="2:2">
      <c r="B2756" s="39"/>
    </row>
    <row r="2757" spans="2:2">
      <c r="B2757" s="39"/>
    </row>
    <row r="2758" spans="2:2">
      <c r="B2758" s="39"/>
    </row>
    <row r="2759" spans="2:2">
      <c r="B2759" s="39"/>
    </row>
    <row r="2760" spans="2:2">
      <c r="B2760" s="39"/>
    </row>
    <row r="2761" spans="2:2">
      <c r="B2761" s="39"/>
    </row>
    <row r="2762" spans="2:2">
      <c r="B2762" s="39"/>
    </row>
    <row r="2763" spans="2:2">
      <c r="B2763" s="39"/>
    </row>
    <row r="2764" spans="2:2">
      <c r="B2764" s="39"/>
    </row>
    <row r="2765" spans="2:2">
      <c r="B2765" s="39"/>
    </row>
    <row r="2766" spans="2:2">
      <c r="B2766" s="39"/>
    </row>
    <row r="2767" spans="2:2">
      <c r="B2767" s="39"/>
    </row>
    <row r="2768" spans="2:2">
      <c r="B2768" s="39"/>
    </row>
    <row r="2769" spans="2:2">
      <c r="B2769" s="39"/>
    </row>
    <row r="2770" spans="2:2">
      <c r="B2770" s="39"/>
    </row>
    <row r="2771" spans="2:2">
      <c r="B2771" s="39"/>
    </row>
    <row r="2772" spans="2:2">
      <c r="B2772" s="39"/>
    </row>
    <row r="2773" spans="2:2">
      <c r="B2773" s="39"/>
    </row>
    <row r="2774" spans="2:2">
      <c r="B2774" s="39"/>
    </row>
    <row r="2775" spans="2:2">
      <c r="B2775" s="39"/>
    </row>
    <row r="2776" spans="2:2">
      <c r="B2776" s="39"/>
    </row>
    <row r="2777" spans="2:2">
      <c r="B2777" s="39"/>
    </row>
    <row r="2778" spans="2:2">
      <c r="B2778" s="39"/>
    </row>
    <row r="2779" spans="2:2">
      <c r="B2779" s="39"/>
    </row>
    <row r="2780" spans="2:2">
      <c r="B2780" s="39"/>
    </row>
    <row r="2781" spans="2:2">
      <c r="B2781" s="39"/>
    </row>
    <row r="2782" spans="2:2">
      <c r="B2782" s="39"/>
    </row>
    <row r="2783" spans="2:2">
      <c r="B2783" s="39"/>
    </row>
    <row r="2784" spans="2:2">
      <c r="B2784" s="39"/>
    </row>
    <row r="2785" spans="2:2">
      <c r="B2785" s="39"/>
    </row>
    <row r="2786" spans="2:2">
      <c r="B2786" s="39"/>
    </row>
    <row r="2787" spans="2:2">
      <c r="B2787" s="39"/>
    </row>
    <row r="2788" spans="2:2">
      <c r="B2788" s="39"/>
    </row>
    <row r="2789" spans="2:2">
      <c r="B2789" s="39"/>
    </row>
    <row r="2790" spans="2:2">
      <c r="B2790" s="39"/>
    </row>
    <row r="2791" spans="2:2">
      <c r="B2791" s="39"/>
    </row>
    <row r="2792" spans="2:2">
      <c r="B2792" s="39"/>
    </row>
    <row r="2793" spans="2:2">
      <c r="B2793" s="39"/>
    </row>
    <row r="2794" spans="2:2">
      <c r="B2794" s="39"/>
    </row>
    <row r="2795" spans="2:2">
      <c r="B2795" s="39"/>
    </row>
    <row r="2796" spans="2:2">
      <c r="B2796" s="39"/>
    </row>
    <row r="2797" spans="2:2">
      <c r="B2797" s="39"/>
    </row>
    <row r="2798" spans="2:2">
      <c r="B2798" s="39"/>
    </row>
    <row r="2799" spans="2:2">
      <c r="B2799" s="39"/>
    </row>
    <row r="2800" spans="2:2">
      <c r="B2800" s="39"/>
    </row>
    <row r="2801" spans="2:2">
      <c r="B2801" s="39"/>
    </row>
    <row r="2802" spans="2:2">
      <c r="B2802" s="39"/>
    </row>
    <row r="2803" spans="2:2">
      <c r="B2803" s="39"/>
    </row>
    <row r="2804" spans="2:2">
      <c r="B2804" s="39"/>
    </row>
    <row r="2805" spans="2:2">
      <c r="B2805" s="39"/>
    </row>
    <row r="2806" spans="2:2">
      <c r="B2806" s="39"/>
    </row>
    <row r="2807" spans="2:2">
      <c r="B2807" s="39"/>
    </row>
    <row r="2808" spans="2:2">
      <c r="B2808" s="39"/>
    </row>
    <row r="2809" spans="2:2">
      <c r="B2809" s="39"/>
    </row>
    <row r="2810" spans="2:2">
      <c r="B2810" s="39"/>
    </row>
    <row r="2811" spans="2:2">
      <c r="B2811" s="39"/>
    </row>
    <row r="2812" spans="2:2">
      <c r="B2812" s="39"/>
    </row>
    <row r="2813" spans="2:2">
      <c r="B2813" s="39"/>
    </row>
    <row r="2814" spans="2:2">
      <c r="B2814" s="39"/>
    </row>
    <row r="2815" spans="2:2">
      <c r="B2815" s="39"/>
    </row>
    <row r="2816" spans="2:2">
      <c r="B2816" s="39"/>
    </row>
    <row r="2817" spans="2:2">
      <c r="B2817" s="39"/>
    </row>
    <row r="2818" spans="2:2">
      <c r="B2818" s="39"/>
    </row>
    <row r="2819" spans="2:2">
      <c r="B2819" s="39"/>
    </row>
    <row r="2820" spans="2:2">
      <c r="B2820" s="39"/>
    </row>
    <row r="2821" spans="2:2">
      <c r="B2821" s="39"/>
    </row>
    <row r="2822" spans="2:2">
      <c r="B2822" s="39"/>
    </row>
    <row r="2823" spans="2:2">
      <c r="B2823" s="39"/>
    </row>
    <row r="2824" spans="2:2">
      <c r="B2824" s="39"/>
    </row>
    <row r="2825" spans="2:2">
      <c r="B2825" s="39"/>
    </row>
    <row r="2826" spans="2:2">
      <c r="B2826" s="39"/>
    </row>
    <row r="2827" spans="2:2">
      <c r="B2827" s="39"/>
    </row>
    <row r="2828" spans="2:2">
      <c r="B2828" s="39"/>
    </row>
    <row r="2829" spans="2:2">
      <c r="B2829" s="39"/>
    </row>
    <row r="2830" spans="2:2">
      <c r="B2830" s="39"/>
    </row>
    <row r="2831" spans="2:2">
      <c r="B2831" s="39"/>
    </row>
    <row r="2832" spans="2:2">
      <c r="B2832" s="39"/>
    </row>
    <row r="2833" spans="2:2">
      <c r="B2833" s="39"/>
    </row>
    <row r="2834" spans="2:2">
      <c r="B2834" s="39"/>
    </row>
    <row r="2835" spans="2:2">
      <c r="B2835" s="39"/>
    </row>
    <row r="2836" spans="2:2">
      <c r="B2836" s="39"/>
    </row>
    <row r="2837" spans="2:2">
      <c r="B2837" s="39"/>
    </row>
    <row r="2838" spans="2:2">
      <c r="B2838" s="39"/>
    </row>
    <row r="2839" spans="2:2">
      <c r="B2839" s="39"/>
    </row>
    <row r="2840" spans="2:2">
      <c r="B2840" s="39"/>
    </row>
    <row r="2841" spans="2:2">
      <c r="B2841" s="39"/>
    </row>
    <row r="2842" spans="2:2">
      <c r="B2842" s="39"/>
    </row>
    <row r="2843" spans="2:2">
      <c r="B2843" s="39"/>
    </row>
    <row r="2844" spans="2:2">
      <c r="B2844" s="39"/>
    </row>
    <row r="2845" spans="2:2">
      <c r="B2845" s="39"/>
    </row>
    <row r="2846" spans="2:2">
      <c r="B2846" s="39"/>
    </row>
    <row r="2847" spans="2:2">
      <c r="B2847" s="39"/>
    </row>
    <row r="2848" spans="2:2">
      <c r="B2848" s="39"/>
    </row>
    <row r="2849" spans="2:2">
      <c r="B2849" s="39"/>
    </row>
    <row r="2850" spans="2:2">
      <c r="B2850" s="39"/>
    </row>
    <row r="2851" spans="2:2">
      <c r="B2851" s="39"/>
    </row>
    <row r="2852" spans="2:2">
      <c r="B2852" s="39"/>
    </row>
    <row r="2853" spans="2:2">
      <c r="B2853" s="39"/>
    </row>
    <row r="2854" spans="2:2">
      <c r="B2854" s="39"/>
    </row>
    <row r="2855" spans="2:2">
      <c r="B2855" s="39"/>
    </row>
    <row r="2856" spans="2:2">
      <c r="B2856" s="39"/>
    </row>
    <row r="2857" spans="2:2">
      <c r="B2857" s="39"/>
    </row>
    <row r="2858" spans="2:2">
      <c r="B2858" s="39"/>
    </row>
    <row r="2859" spans="2:2">
      <c r="B2859" s="39"/>
    </row>
    <row r="2860" spans="2:2">
      <c r="B2860" s="39"/>
    </row>
    <row r="2861" spans="2:2">
      <c r="B2861" s="39"/>
    </row>
    <row r="2862" spans="2:2">
      <c r="B2862" s="39"/>
    </row>
    <row r="2863" spans="2:2">
      <c r="B2863" s="39"/>
    </row>
    <row r="2864" spans="2:2">
      <c r="B2864" s="39"/>
    </row>
    <row r="2865" spans="2:2">
      <c r="B2865" s="39"/>
    </row>
    <row r="2866" spans="2:2">
      <c r="B2866" s="39"/>
    </row>
    <row r="2867" spans="2:2">
      <c r="B2867" s="39"/>
    </row>
    <row r="2868" spans="2:2">
      <c r="B2868" s="39"/>
    </row>
    <row r="2869" spans="2:2">
      <c r="B2869" s="39"/>
    </row>
    <row r="2870" spans="2:2">
      <c r="B2870" s="39"/>
    </row>
    <row r="2871" spans="2:2">
      <c r="B2871" s="39"/>
    </row>
    <row r="2872" spans="2:2">
      <c r="B2872" s="39"/>
    </row>
    <row r="2873" spans="2:2">
      <c r="B2873" s="39"/>
    </row>
    <row r="2874" spans="2:2">
      <c r="B2874" s="39"/>
    </row>
    <row r="2875" spans="2:2">
      <c r="B2875" s="39"/>
    </row>
    <row r="2876" spans="2:2">
      <c r="B2876" s="39"/>
    </row>
    <row r="2877" spans="2:2">
      <c r="B2877" s="39"/>
    </row>
    <row r="2878" spans="2:2">
      <c r="B2878" s="39"/>
    </row>
    <row r="2879" spans="2:2">
      <c r="B2879" s="39"/>
    </row>
    <row r="2880" spans="2:2">
      <c r="B2880" s="39"/>
    </row>
    <row r="2881" spans="2:2">
      <c r="B2881" s="39"/>
    </row>
    <row r="2882" spans="2:2">
      <c r="B2882" s="39"/>
    </row>
    <row r="2883" spans="2:2">
      <c r="B2883" s="39"/>
    </row>
    <row r="2884" spans="2:2">
      <c r="B2884" s="39"/>
    </row>
    <row r="2885" spans="2:2">
      <c r="B2885" s="39"/>
    </row>
    <row r="2886" spans="2:2">
      <c r="B2886" s="39"/>
    </row>
    <row r="2887" spans="2:2">
      <c r="B2887" s="39"/>
    </row>
    <row r="2888" spans="2:2">
      <c r="B2888" s="39"/>
    </row>
    <row r="2889" spans="2:2">
      <c r="B2889" s="39"/>
    </row>
    <row r="2890" spans="2:2">
      <c r="B2890" s="39"/>
    </row>
    <row r="2891" spans="2:2">
      <c r="B2891" s="39"/>
    </row>
    <row r="2892" spans="2:2">
      <c r="B2892" s="39"/>
    </row>
    <row r="2893" spans="2:2">
      <c r="B2893" s="39"/>
    </row>
    <row r="2894" spans="2:2">
      <c r="B2894" s="39"/>
    </row>
    <row r="2895" spans="2:2">
      <c r="B2895" s="39"/>
    </row>
    <row r="2896" spans="2:2">
      <c r="B2896" s="39"/>
    </row>
    <row r="2897" spans="2:2">
      <c r="B2897" s="39"/>
    </row>
    <row r="2898" spans="2:2">
      <c r="B2898" s="39"/>
    </row>
    <row r="2899" spans="2:2">
      <c r="B2899" s="39"/>
    </row>
    <row r="2900" spans="2:2">
      <c r="B2900" s="39"/>
    </row>
    <row r="2901" spans="2:2">
      <c r="B2901" s="39"/>
    </row>
    <row r="2902" spans="2:2">
      <c r="B2902" s="39"/>
    </row>
    <row r="2903" spans="2:2">
      <c r="B2903" s="39"/>
    </row>
    <row r="2904" spans="2:2">
      <c r="B2904" s="39"/>
    </row>
    <row r="2905" spans="2:2">
      <c r="B2905" s="39"/>
    </row>
    <row r="2906" spans="2:2">
      <c r="B2906" s="39"/>
    </row>
    <row r="2907" spans="2:2">
      <c r="B2907" s="39"/>
    </row>
    <row r="2908" spans="2:2">
      <c r="B2908" s="39"/>
    </row>
    <row r="2909" spans="2:2">
      <c r="B2909" s="39"/>
    </row>
    <row r="2910" spans="2:2">
      <c r="B2910" s="39"/>
    </row>
    <row r="2911" spans="2:2">
      <c r="B2911" s="39"/>
    </row>
    <row r="2912" spans="2:2">
      <c r="B2912" s="39"/>
    </row>
    <row r="2913" spans="2:2">
      <c r="B2913" s="39"/>
    </row>
    <row r="2914" spans="2:2">
      <c r="B2914" s="39"/>
    </row>
    <row r="2915" spans="2:2">
      <c r="B2915" s="39"/>
    </row>
    <row r="2916" spans="2:2">
      <c r="B2916" s="39"/>
    </row>
    <row r="2917" spans="2:2">
      <c r="B2917" s="39"/>
    </row>
    <row r="2918" spans="2:2">
      <c r="B2918" s="39"/>
    </row>
    <row r="2919" spans="2:2">
      <c r="B2919" s="39"/>
    </row>
    <row r="2920" spans="2:2">
      <c r="B2920" s="39"/>
    </row>
    <row r="2921" spans="2:2">
      <c r="B2921" s="39"/>
    </row>
    <row r="2922" spans="2:2">
      <c r="B2922" s="39"/>
    </row>
    <row r="2923" spans="2:2">
      <c r="B2923" s="39"/>
    </row>
    <row r="2924" spans="2:2">
      <c r="B2924" s="39"/>
    </row>
    <row r="2925" spans="2:2">
      <c r="B2925" s="39"/>
    </row>
    <row r="2926" spans="2:2">
      <c r="B2926" s="39"/>
    </row>
    <row r="2927" spans="2:2">
      <c r="B2927" s="39"/>
    </row>
    <row r="2928" spans="2:2">
      <c r="B2928" s="39"/>
    </row>
    <row r="2929" spans="2:2">
      <c r="B2929" s="39"/>
    </row>
    <row r="2930" spans="2:2">
      <c r="B2930" s="39"/>
    </row>
    <row r="2931" spans="2:2">
      <c r="B2931" s="39"/>
    </row>
    <row r="2932" spans="2:2">
      <c r="B2932" s="39"/>
    </row>
    <row r="2933" spans="2:2">
      <c r="B2933" s="39"/>
    </row>
    <row r="2934" spans="2:2">
      <c r="B2934" s="39"/>
    </row>
    <row r="2935" spans="2:2">
      <c r="B2935" s="39"/>
    </row>
    <row r="2936" spans="2:2">
      <c r="B2936" s="39"/>
    </row>
    <row r="2937" spans="2:2">
      <c r="B2937" s="39"/>
    </row>
    <row r="2938" spans="2:2">
      <c r="B2938" s="39"/>
    </row>
    <row r="2939" spans="2:2">
      <c r="B2939" s="39"/>
    </row>
    <row r="2940" spans="2:2">
      <c r="B2940" s="39"/>
    </row>
    <row r="2941" spans="2:2">
      <c r="B2941" s="39"/>
    </row>
    <row r="2942" spans="2:2">
      <c r="B2942" s="39"/>
    </row>
    <row r="2943" spans="2:2">
      <c r="B2943" s="39"/>
    </row>
    <row r="2944" spans="2:2">
      <c r="B2944" s="39"/>
    </row>
    <row r="2945" spans="2:2">
      <c r="B2945" s="39"/>
    </row>
    <row r="2946" spans="2:2">
      <c r="B2946" s="39"/>
    </row>
    <row r="2947" spans="2:2">
      <c r="B2947" s="39"/>
    </row>
    <row r="2948" spans="2:2">
      <c r="B2948" s="39"/>
    </row>
    <row r="2949" spans="2:2">
      <c r="B2949" s="39"/>
    </row>
    <row r="2950" spans="2:2">
      <c r="B2950" s="39"/>
    </row>
    <row r="2951" spans="2:2">
      <c r="B2951" s="39"/>
    </row>
    <row r="2952" spans="2:2">
      <c r="B2952" s="39"/>
    </row>
    <row r="2953" spans="2:2">
      <c r="B2953" s="39"/>
    </row>
    <row r="2954" spans="2:2">
      <c r="B2954" s="39"/>
    </row>
    <row r="2955" spans="2:2">
      <c r="B2955" s="39"/>
    </row>
    <row r="2956" spans="2:2">
      <c r="B2956" s="39"/>
    </row>
    <row r="2957" spans="2:2">
      <c r="B2957" s="39"/>
    </row>
    <row r="2958" spans="2:2">
      <c r="B2958" s="39"/>
    </row>
    <row r="2959" spans="2:2">
      <c r="B2959" s="39"/>
    </row>
    <row r="2960" spans="2:2">
      <c r="B2960" s="39"/>
    </row>
    <row r="2961" spans="2:2">
      <c r="B2961" s="39"/>
    </row>
    <row r="2962" spans="2:2">
      <c r="B2962" s="39"/>
    </row>
    <row r="2963" spans="2:2">
      <c r="B2963" s="39"/>
    </row>
    <row r="2964" spans="2:2">
      <c r="B2964" s="39"/>
    </row>
    <row r="2965" spans="2:2">
      <c r="B2965" s="39"/>
    </row>
    <row r="2966" spans="2:2">
      <c r="B2966" s="39"/>
    </row>
    <row r="2967" spans="2:2">
      <c r="B2967" s="39"/>
    </row>
    <row r="2968" spans="2:2">
      <c r="B2968" s="39"/>
    </row>
    <row r="2969" spans="2:2">
      <c r="B2969" s="39"/>
    </row>
    <row r="2970" spans="2:2">
      <c r="B2970" s="39"/>
    </row>
    <row r="2971" spans="2:2">
      <c r="B2971" s="39"/>
    </row>
    <row r="2972" spans="2:2">
      <c r="B2972" s="39"/>
    </row>
    <row r="2973" spans="2:2">
      <c r="B2973" s="39"/>
    </row>
    <row r="2974" spans="2:2">
      <c r="B2974" s="39"/>
    </row>
    <row r="2975" spans="2:2">
      <c r="B2975" s="39"/>
    </row>
    <row r="2976" spans="2:2">
      <c r="B2976" s="39"/>
    </row>
    <row r="2977" spans="2:2">
      <c r="B2977" s="39"/>
    </row>
    <row r="2978" spans="2:2">
      <c r="B2978" s="39"/>
    </row>
    <row r="2979" spans="2:2">
      <c r="B2979" s="39"/>
    </row>
    <row r="2980" spans="2:2">
      <c r="B2980" s="39"/>
    </row>
    <row r="2981" spans="2:2">
      <c r="B2981" s="39"/>
    </row>
    <row r="2982" spans="2:2">
      <c r="B2982" s="39"/>
    </row>
    <row r="2983" spans="2:2">
      <c r="B2983" s="39"/>
    </row>
    <row r="2984" spans="2:2">
      <c r="B2984" s="39"/>
    </row>
    <row r="2985" spans="2:2">
      <c r="B2985" s="39"/>
    </row>
    <row r="2986" spans="2:2">
      <c r="B2986" s="39"/>
    </row>
    <row r="2987" spans="2:2">
      <c r="B2987" s="39"/>
    </row>
    <row r="2988" spans="2:2">
      <c r="B2988" s="39"/>
    </row>
    <row r="2989" spans="2:2">
      <c r="B2989" s="39"/>
    </row>
    <row r="2990" spans="2:2">
      <c r="B2990" s="39"/>
    </row>
    <row r="2991" spans="2:2">
      <c r="B2991" s="39"/>
    </row>
    <row r="2992" spans="2:2">
      <c r="B2992" s="39"/>
    </row>
    <row r="2993" spans="2:2">
      <c r="B2993" s="39"/>
    </row>
    <row r="2994" spans="2:2">
      <c r="B2994" s="39"/>
    </row>
    <row r="2995" spans="2:2">
      <c r="B2995" s="39"/>
    </row>
    <row r="2996" spans="2:2">
      <c r="B2996" s="39"/>
    </row>
    <row r="2997" spans="2:2">
      <c r="B2997" s="39"/>
    </row>
    <row r="2998" spans="2:2">
      <c r="B2998" s="39"/>
    </row>
    <row r="2999" spans="2:2">
      <c r="B2999" s="39"/>
    </row>
    <row r="3000" spans="2:2">
      <c r="B3000" s="39"/>
    </row>
    <row r="3001" spans="2:2">
      <c r="B3001" s="39"/>
    </row>
    <row r="3002" spans="2:2">
      <c r="B3002" s="39"/>
    </row>
    <row r="3003" spans="2:2">
      <c r="B3003" s="39"/>
    </row>
    <row r="3004" spans="2:2">
      <c r="B3004" s="39"/>
    </row>
    <row r="3005" spans="2:2">
      <c r="B3005" s="39"/>
    </row>
    <row r="3006" spans="2:2">
      <c r="B3006" s="39"/>
    </row>
    <row r="3007" spans="2:2">
      <c r="B3007" s="39"/>
    </row>
    <row r="3008" spans="2:2">
      <c r="B3008" s="39"/>
    </row>
    <row r="3009" spans="2:2">
      <c r="B3009" s="39"/>
    </row>
    <row r="3010" spans="2:2">
      <c r="B3010" s="39"/>
    </row>
    <row r="3011" spans="2:2">
      <c r="B3011" s="39"/>
    </row>
    <row r="3012" spans="2:2">
      <c r="B3012" s="39"/>
    </row>
    <row r="3013" spans="2:2">
      <c r="B3013" s="39"/>
    </row>
    <row r="3014" spans="2:2">
      <c r="B3014" s="39"/>
    </row>
    <row r="3015" spans="2:2">
      <c r="B3015" s="39"/>
    </row>
    <row r="3016" spans="2:2">
      <c r="B3016" s="39"/>
    </row>
    <row r="3017" spans="2:2">
      <c r="B3017" s="39"/>
    </row>
    <row r="3018" spans="2:2">
      <c r="B3018" s="39"/>
    </row>
    <row r="3019" spans="2:2">
      <c r="B3019" s="39"/>
    </row>
    <row r="3020" spans="2:2">
      <c r="B3020" s="39"/>
    </row>
    <row r="3021" spans="2:2">
      <c r="B3021" s="39"/>
    </row>
    <row r="3022" spans="2:2">
      <c r="B3022" s="39"/>
    </row>
    <row r="3023" spans="2:2">
      <c r="B3023" s="39"/>
    </row>
    <row r="3024" spans="2:2">
      <c r="B3024" s="39"/>
    </row>
    <row r="3025" spans="2:2">
      <c r="B3025" s="39"/>
    </row>
    <row r="3026" spans="2:2">
      <c r="B3026" s="39"/>
    </row>
    <row r="3027" spans="2:2">
      <c r="B3027" s="39"/>
    </row>
    <row r="3028" spans="2:2">
      <c r="B3028" s="39"/>
    </row>
    <row r="3029" spans="2:2">
      <c r="B3029" s="39"/>
    </row>
    <row r="3030" spans="2:2">
      <c r="B3030" s="39"/>
    </row>
    <row r="3031" spans="2:2">
      <c r="B3031" s="39"/>
    </row>
    <row r="3032" spans="2:2">
      <c r="B3032" s="39"/>
    </row>
    <row r="3033" spans="2:2">
      <c r="B3033" s="39"/>
    </row>
    <row r="3034" spans="2:2">
      <c r="B3034" s="39"/>
    </row>
    <row r="3035" spans="2:2">
      <c r="B3035" s="39"/>
    </row>
    <row r="3036" spans="2:2">
      <c r="B3036" s="39"/>
    </row>
    <row r="3037" spans="2:2">
      <c r="B3037" s="39"/>
    </row>
    <row r="3038" spans="2:2">
      <c r="B3038" s="39"/>
    </row>
    <row r="3039" spans="2:2">
      <c r="B3039" s="39"/>
    </row>
    <row r="3040" spans="2:2">
      <c r="B3040" s="39"/>
    </row>
    <row r="3041" spans="2:2">
      <c r="B3041" s="39"/>
    </row>
    <row r="3042" spans="2:2">
      <c r="B3042" s="39"/>
    </row>
    <row r="3043" spans="2:2">
      <c r="B3043" s="39"/>
    </row>
    <row r="3044" spans="2:2">
      <c r="B3044" s="39"/>
    </row>
    <row r="3045" spans="2:2">
      <c r="B3045" s="39"/>
    </row>
    <row r="3046" spans="2:2">
      <c r="B3046" s="39"/>
    </row>
    <row r="3047" spans="2:2">
      <c r="B3047" s="39"/>
    </row>
    <row r="3048" spans="2:2">
      <c r="B3048" s="39"/>
    </row>
    <row r="3049" spans="2:2">
      <c r="B3049" s="39"/>
    </row>
    <row r="3050" spans="2:2">
      <c r="B3050" s="39"/>
    </row>
    <row r="3051" spans="2:2">
      <c r="B3051" s="39"/>
    </row>
    <row r="3052" spans="2:2">
      <c r="B3052" s="39"/>
    </row>
    <row r="3053" spans="2:2">
      <c r="B3053" s="39"/>
    </row>
    <row r="3054" spans="2:2">
      <c r="B3054" s="39"/>
    </row>
    <row r="3055" spans="2:2">
      <c r="B3055" s="39"/>
    </row>
    <row r="3056" spans="2:2">
      <c r="B3056" s="39"/>
    </row>
    <row r="3057" spans="2:2">
      <c r="B3057" s="39"/>
    </row>
    <row r="3058" spans="2:2">
      <c r="B3058" s="39"/>
    </row>
    <row r="3059" spans="2:2">
      <c r="B3059" s="39"/>
    </row>
    <row r="3060" spans="2:2">
      <c r="B3060" s="39"/>
    </row>
    <row r="3061" spans="2:2">
      <c r="B3061" s="39"/>
    </row>
    <row r="3062" spans="2:2">
      <c r="B3062" s="39"/>
    </row>
    <row r="3063" spans="2:2">
      <c r="B3063" s="39"/>
    </row>
    <row r="3064" spans="2:2">
      <c r="B3064" s="39"/>
    </row>
    <row r="3065" spans="2:2">
      <c r="B3065" s="39"/>
    </row>
    <row r="3066" spans="2:2">
      <c r="B3066" s="39"/>
    </row>
    <row r="3067" spans="2:2">
      <c r="B3067" s="39"/>
    </row>
    <row r="3068" spans="2:2">
      <c r="B3068" s="39"/>
    </row>
    <row r="3069" spans="2:2">
      <c r="B3069" s="39"/>
    </row>
    <row r="3070" spans="2:2">
      <c r="B3070" s="39"/>
    </row>
    <row r="3071" spans="2:2">
      <c r="B3071" s="39"/>
    </row>
    <row r="3072" spans="2:2">
      <c r="B3072" s="39"/>
    </row>
    <row r="3073" spans="2:2">
      <c r="B3073" s="39"/>
    </row>
    <row r="3074" spans="2:2">
      <c r="B3074" s="39"/>
    </row>
    <row r="3075" spans="2:2">
      <c r="B3075" s="39"/>
    </row>
    <row r="3076" spans="2:2">
      <c r="B3076" s="39"/>
    </row>
    <row r="3077" spans="2:2">
      <c r="B3077" s="39"/>
    </row>
    <row r="3078" spans="2:2">
      <c r="B3078" s="39"/>
    </row>
    <row r="3079" spans="2:2">
      <c r="B3079" s="39"/>
    </row>
    <row r="3080" spans="2:2">
      <c r="B3080" s="39"/>
    </row>
    <row r="3081" spans="2:2">
      <c r="B3081" s="39"/>
    </row>
    <row r="3082" spans="2:2">
      <c r="B3082" s="39"/>
    </row>
    <row r="3083" spans="2:2">
      <c r="B3083" s="39"/>
    </row>
    <row r="3084" spans="2:2">
      <c r="B3084" s="39"/>
    </row>
    <row r="3085" spans="2:2">
      <c r="B3085" s="39"/>
    </row>
    <row r="3086" spans="2:2">
      <c r="B3086" s="39"/>
    </row>
    <row r="3087" spans="2:2">
      <c r="B3087" s="39"/>
    </row>
    <row r="3088" spans="2:2">
      <c r="B3088" s="39"/>
    </row>
    <row r="3089" spans="2:2">
      <c r="B3089" s="39"/>
    </row>
    <row r="3090" spans="2:2">
      <c r="B3090" s="39"/>
    </row>
    <row r="3091" spans="2:2">
      <c r="B3091" s="39"/>
    </row>
    <row r="3092" spans="2:2">
      <c r="B3092" s="39"/>
    </row>
    <row r="3093" spans="2:2">
      <c r="B3093" s="39"/>
    </row>
    <row r="3094" spans="2:2">
      <c r="B3094" s="39"/>
    </row>
    <row r="3095" spans="2:2">
      <c r="B3095" s="39"/>
    </row>
    <row r="3096" spans="2:2">
      <c r="B3096" s="39"/>
    </row>
    <row r="3097" spans="2:2">
      <c r="B3097" s="39"/>
    </row>
    <row r="3098" spans="2:2">
      <c r="B3098" s="39"/>
    </row>
    <row r="3099" spans="2:2">
      <c r="B3099" s="39"/>
    </row>
    <row r="3100" spans="2:2">
      <c r="B3100" s="39"/>
    </row>
    <row r="3101" spans="2:2">
      <c r="B3101" s="39"/>
    </row>
    <row r="3102" spans="2:2">
      <c r="B3102" s="39"/>
    </row>
    <row r="3103" spans="2:2">
      <c r="B3103" s="39"/>
    </row>
    <row r="3104" spans="2:2">
      <c r="B3104" s="39"/>
    </row>
    <row r="3105" spans="2:2">
      <c r="B3105" s="39"/>
    </row>
    <row r="3106" spans="2:2">
      <c r="B3106" s="39"/>
    </row>
    <row r="3107" spans="2:2">
      <c r="B3107" s="39"/>
    </row>
    <row r="3108" spans="2:2">
      <c r="B3108" s="39"/>
    </row>
    <row r="3109" spans="2:2">
      <c r="B3109" s="39"/>
    </row>
    <row r="3110" spans="2:2">
      <c r="B3110" s="39"/>
    </row>
    <row r="3111" spans="2:2">
      <c r="B3111" s="39"/>
    </row>
    <row r="3112" spans="2:2">
      <c r="B3112" s="39"/>
    </row>
    <row r="3113" spans="2:2">
      <c r="B3113" s="39"/>
    </row>
    <row r="3114" spans="2:2">
      <c r="B3114" s="39"/>
    </row>
    <row r="3115" spans="2:2">
      <c r="B3115" s="39"/>
    </row>
    <row r="3116" spans="2:2">
      <c r="B3116" s="39"/>
    </row>
    <row r="3117" spans="2:2">
      <c r="B3117" s="39"/>
    </row>
    <row r="3118" spans="2:2">
      <c r="B3118" s="39"/>
    </row>
    <row r="3119" spans="2:2">
      <c r="B3119" s="39"/>
    </row>
    <row r="3120" spans="2:2">
      <c r="B3120" s="39"/>
    </row>
    <row r="3121" spans="2:2">
      <c r="B3121" s="39"/>
    </row>
    <row r="3122" spans="2:2">
      <c r="B3122" s="39"/>
    </row>
    <row r="3123" spans="2:2">
      <c r="B3123" s="39"/>
    </row>
    <row r="3124" spans="2:2">
      <c r="B3124" s="39"/>
    </row>
    <row r="3125" spans="2:2">
      <c r="B3125" s="39"/>
    </row>
    <row r="3126" spans="2:2">
      <c r="B3126" s="39"/>
    </row>
    <row r="3127" spans="2:2">
      <c r="B3127" s="39"/>
    </row>
    <row r="3128" spans="2:2">
      <c r="B3128" s="39"/>
    </row>
    <row r="3129" spans="2:2">
      <c r="B3129" s="39"/>
    </row>
    <row r="3130" spans="2:2">
      <c r="B3130" s="39"/>
    </row>
    <row r="3131" spans="2:2">
      <c r="B3131" s="39"/>
    </row>
    <row r="3132" spans="2:2">
      <c r="B3132" s="39"/>
    </row>
    <row r="3133" spans="2:2">
      <c r="B3133" s="39"/>
    </row>
    <row r="3134" spans="2:2">
      <c r="B3134" s="39"/>
    </row>
    <row r="3135" spans="2:2">
      <c r="B3135" s="39"/>
    </row>
    <row r="3136" spans="2:2">
      <c r="B3136" s="39"/>
    </row>
    <row r="3137" spans="2:2">
      <c r="B3137" s="39"/>
    </row>
    <row r="3138" spans="2:2">
      <c r="B3138" s="39"/>
    </row>
    <row r="3139" spans="2:2">
      <c r="B3139" s="39"/>
    </row>
    <row r="3140" spans="2:2">
      <c r="B3140" s="39"/>
    </row>
    <row r="3141" spans="2:2">
      <c r="B3141" s="39"/>
    </row>
    <row r="3142" spans="2:2">
      <c r="B3142" s="39"/>
    </row>
    <row r="3143" spans="2:2">
      <c r="B3143" s="39"/>
    </row>
    <row r="3144" spans="2:2">
      <c r="B3144" s="39"/>
    </row>
    <row r="3145" spans="2:2">
      <c r="B3145" s="39"/>
    </row>
    <row r="3146" spans="2:2">
      <c r="B3146" s="39"/>
    </row>
    <row r="3147" spans="2:2">
      <c r="B3147" s="39"/>
    </row>
    <row r="3148" spans="2:2">
      <c r="B3148" s="39"/>
    </row>
    <row r="3149" spans="2:2">
      <c r="B3149" s="39"/>
    </row>
    <row r="3150" spans="2:2">
      <c r="B3150" s="39"/>
    </row>
    <row r="3151" spans="2:2">
      <c r="B3151" s="39"/>
    </row>
    <row r="3152" spans="2:2">
      <c r="B3152" s="39"/>
    </row>
    <row r="3153" spans="2:2">
      <c r="B3153" s="39"/>
    </row>
    <row r="3154" spans="2:2">
      <c r="B3154" s="39"/>
    </row>
    <row r="3155" spans="2:2">
      <c r="B3155" s="39"/>
    </row>
    <row r="3156" spans="2:2">
      <c r="B3156" s="39"/>
    </row>
    <row r="3157" spans="2:2">
      <c r="B3157" s="39"/>
    </row>
    <row r="3158" spans="2:2">
      <c r="B3158" s="39"/>
    </row>
    <row r="3159" spans="2:2">
      <c r="B3159" s="39"/>
    </row>
    <row r="3160" spans="2:2">
      <c r="B3160" s="39"/>
    </row>
    <row r="3161" spans="2:2">
      <c r="B3161" s="39"/>
    </row>
    <row r="3162" spans="2:2">
      <c r="B3162" s="39"/>
    </row>
    <row r="3163" spans="2:2">
      <c r="B3163" s="39"/>
    </row>
    <row r="3164" spans="2:2">
      <c r="B3164" s="39"/>
    </row>
    <row r="3165" spans="2:2">
      <c r="B3165" s="39"/>
    </row>
    <row r="3166" spans="2:2">
      <c r="B3166" s="39"/>
    </row>
    <row r="3167" spans="2:2">
      <c r="B3167" s="39"/>
    </row>
    <row r="3168" spans="2:2">
      <c r="B3168" s="39"/>
    </row>
    <row r="3169" spans="2:2">
      <c r="B3169" s="39"/>
    </row>
    <row r="3170" spans="2:2">
      <c r="B3170" s="39"/>
    </row>
    <row r="3171" spans="2:2">
      <c r="B3171" s="39"/>
    </row>
    <row r="3172" spans="2:2">
      <c r="B3172" s="39"/>
    </row>
    <row r="3173" spans="2:2">
      <c r="B3173" s="39"/>
    </row>
    <row r="3174" spans="2:2">
      <c r="B3174" s="39"/>
    </row>
    <row r="3175" spans="2:2">
      <c r="B3175" s="39"/>
    </row>
    <row r="3176" spans="2:2">
      <c r="B3176" s="39"/>
    </row>
    <row r="3177" spans="2:2">
      <c r="B3177" s="39"/>
    </row>
    <row r="3178" spans="2:2">
      <c r="B3178" s="39"/>
    </row>
    <row r="3179" spans="2:2">
      <c r="B3179" s="39"/>
    </row>
    <row r="3180" spans="2:2">
      <c r="B3180" s="39"/>
    </row>
    <row r="3181" spans="2:2">
      <c r="B3181" s="39"/>
    </row>
    <row r="3182" spans="2:2">
      <c r="B3182" s="39"/>
    </row>
    <row r="3183" spans="2:2">
      <c r="B3183" s="39"/>
    </row>
    <row r="3184" spans="2:2">
      <c r="B3184" s="39"/>
    </row>
    <row r="3185" spans="2:2">
      <c r="B3185" s="39"/>
    </row>
    <row r="3186" spans="2:2">
      <c r="B3186" s="39"/>
    </row>
    <row r="3187" spans="2:2">
      <c r="B3187" s="39"/>
    </row>
    <row r="3188" spans="2:2">
      <c r="B3188" s="39"/>
    </row>
    <row r="3189" spans="2:2">
      <c r="B3189" s="39"/>
    </row>
    <row r="3190" spans="2:2">
      <c r="B3190" s="39"/>
    </row>
    <row r="3191" spans="2:2">
      <c r="B3191" s="39"/>
    </row>
    <row r="3192" spans="2:2">
      <c r="B3192" s="39"/>
    </row>
    <row r="3193" spans="2:2">
      <c r="B3193" s="39"/>
    </row>
    <row r="3194" spans="2:2">
      <c r="B3194" s="39"/>
    </row>
    <row r="3195" spans="2:2">
      <c r="B3195" s="39"/>
    </row>
    <row r="3196" spans="2:2">
      <c r="B3196" s="39"/>
    </row>
    <row r="3197" spans="2:2">
      <c r="B3197" s="39"/>
    </row>
    <row r="3198" spans="2:2">
      <c r="B3198" s="39"/>
    </row>
    <row r="3199" spans="2:2">
      <c r="B3199" s="39"/>
    </row>
    <row r="3200" spans="2:2">
      <c r="B3200" s="39"/>
    </row>
    <row r="3201" spans="2:2">
      <c r="B3201" s="39"/>
    </row>
    <row r="3202" spans="2:2">
      <c r="B3202" s="39"/>
    </row>
    <row r="3203" spans="2:2">
      <c r="B3203" s="39"/>
    </row>
    <row r="3204" spans="2:2">
      <c r="B3204" s="39"/>
    </row>
    <row r="3205" spans="2:2">
      <c r="B3205" s="39"/>
    </row>
    <row r="3206" spans="2:2">
      <c r="B3206" s="39"/>
    </row>
    <row r="3207" spans="2:2">
      <c r="B3207" s="39"/>
    </row>
    <row r="3208" spans="2:2">
      <c r="B3208" s="39"/>
    </row>
    <row r="3209" spans="2:2">
      <c r="B3209" s="39"/>
    </row>
    <row r="3210" spans="2:2">
      <c r="B3210" s="39"/>
    </row>
    <row r="3211" spans="2:2">
      <c r="B3211" s="39"/>
    </row>
    <row r="3212" spans="2:2">
      <c r="B3212" s="39"/>
    </row>
    <row r="3213" spans="2:2">
      <c r="B3213" s="39"/>
    </row>
    <row r="3214" spans="2:2">
      <c r="B3214" s="39"/>
    </row>
    <row r="3215" spans="2:2">
      <c r="B3215" s="39"/>
    </row>
    <row r="3216" spans="2:2">
      <c r="B3216" s="39"/>
    </row>
    <row r="3217" spans="2:2">
      <c r="B3217" s="39"/>
    </row>
  </sheetData>
  <phoneticPr fontId="0" type="noConversion"/>
  <pageMargins left="0.51181102362204722" right="0.51181102362204722" top="0.51181102362204722" bottom="0.51181102362204722" header="0.51181102362204722" footer="0.51181102362204722"/>
  <pageSetup scale="50" orientation="landscape" r:id="rId1"/>
  <headerFooter alignWithMargins="0"/>
  <rowBreaks count="11" manualBreakCount="11">
    <brk id="40" max="16383" man="1"/>
    <brk id="70" max="16383" man="1"/>
    <brk id="100" max="16383" man="1"/>
    <brk id="130" max="16383" man="1"/>
    <brk id="148" max="16383" man="1"/>
    <brk id="178" max="16383" man="1"/>
    <brk id="208" max="16383" man="1"/>
    <brk id="238" max="16383" man="1"/>
    <brk id="268" max="16383" man="1"/>
    <brk id="297" max="16383" man="1"/>
    <brk id="411"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codeName="Sheet3"/>
  <dimension ref="A2:X1165"/>
  <sheetViews>
    <sheetView defaultGridColor="0" colorId="22" zoomScale="70" zoomScaleNormal="70" workbookViewId="0">
      <pane xSplit="1" ySplit="8" topLeftCell="B1114" activePane="bottomRight" state="frozen"/>
      <selection pane="topRight" activeCell="B1" sqref="B1"/>
      <selection pane="bottomLeft" activeCell="A9" sqref="A9"/>
      <selection pane="bottomRight" activeCell="F1131" sqref="F1131"/>
    </sheetView>
  </sheetViews>
  <sheetFormatPr baseColWidth="10" defaultColWidth="9.85546875" defaultRowHeight="16"/>
  <cols>
    <col min="1" max="1" width="11.85546875" style="241" customWidth="1"/>
    <col min="2" max="2" width="14" style="241" customWidth="1"/>
    <col min="3" max="3" width="19.140625" style="265" customWidth="1"/>
    <col min="4" max="5" width="18.85546875" style="265" customWidth="1"/>
    <col min="6" max="6" width="18.5703125" style="265" customWidth="1"/>
    <col min="7" max="7" width="18.85546875" style="265" customWidth="1"/>
    <col min="8" max="8" width="16" style="266" bestFit="1" customWidth="1"/>
    <col min="9" max="9" width="17" style="241" bestFit="1" customWidth="1"/>
    <col min="10" max="10" width="11.85546875" style="241" customWidth="1"/>
    <col min="11" max="11" width="13.140625" style="241" hidden="1" customWidth="1"/>
    <col min="12" max="13" width="12.5703125" style="241" hidden="1" customWidth="1"/>
    <col min="14" max="17" width="11.85546875" style="257" customWidth="1"/>
    <col min="18" max="18" width="9.85546875" style="241" customWidth="1"/>
    <col min="19" max="20" width="9.85546875" style="241"/>
    <col min="21" max="21" width="19.140625" style="241" bestFit="1" customWidth="1"/>
    <col min="22" max="16384" width="9.85546875" style="241"/>
  </cols>
  <sheetData>
    <row r="2" spans="1:21">
      <c r="A2" s="235" t="s">
        <v>0</v>
      </c>
      <c r="B2" s="235"/>
      <c r="C2" s="236"/>
      <c r="D2" s="236"/>
      <c r="E2" s="236"/>
      <c r="F2" s="236"/>
      <c r="G2" s="236"/>
      <c r="H2" s="237"/>
      <c r="I2" s="235"/>
      <c r="J2" s="235"/>
      <c r="K2" s="235"/>
      <c r="L2" s="235"/>
      <c r="M2" s="235"/>
      <c r="N2" s="238"/>
      <c r="O2" s="238"/>
      <c r="P2" s="238"/>
      <c r="Q2" s="239"/>
      <c r="R2" s="240"/>
    </row>
    <row r="3" spans="1:21">
      <c r="A3" s="235" t="s">
        <v>1</v>
      </c>
      <c r="B3" s="235"/>
      <c r="C3" s="236"/>
      <c r="D3" s="236"/>
      <c r="E3" s="236"/>
      <c r="F3" s="236"/>
      <c r="G3" s="236"/>
      <c r="H3" s="237"/>
      <c r="I3" s="235"/>
      <c r="J3" s="235"/>
      <c r="K3" s="235"/>
      <c r="L3" s="235"/>
      <c r="M3" s="235"/>
      <c r="N3" s="238"/>
      <c r="O3" s="238"/>
      <c r="P3" s="238"/>
      <c r="Q3" s="239"/>
      <c r="R3" s="240"/>
    </row>
    <row r="4" spans="1:21">
      <c r="A4" s="242" t="s">
        <v>2</v>
      </c>
      <c r="B4" s="242" t="s">
        <v>2</v>
      </c>
      <c r="C4" s="243" t="s">
        <v>2</v>
      </c>
      <c r="D4" s="243" t="s">
        <v>2</v>
      </c>
      <c r="E4" s="243" t="s">
        <v>2</v>
      </c>
      <c r="F4" s="243" t="s">
        <v>2</v>
      </c>
      <c r="G4" s="243" t="s">
        <v>2</v>
      </c>
      <c r="H4" s="244" t="s">
        <v>2</v>
      </c>
      <c r="I4" s="242" t="s">
        <v>2</v>
      </c>
      <c r="J4" s="242" t="s">
        <v>2</v>
      </c>
      <c r="K4" s="242" t="s">
        <v>2</v>
      </c>
      <c r="L4" s="242" t="s">
        <v>2</v>
      </c>
      <c r="M4" s="242" t="s">
        <v>2</v>
      </c>
      <c r="N4" s="245" t="s">
        <v>2</v>
      </c>
      <c r="O4" s="245" t="s">
        <v>2</v>
      </c>
      <c r="P4" s="245"/>
      <c r="Q4" s="245" t="s">
        <v>2</v>
      </c>
      <c r="R4" s="240"/>
    </row>
    <row r="5" spans="1:21">
      <c r="A5" s="246" t="s">
        <v>3</v>
      </c>
      <c r="B5" s="235" t="s">
        <v>4</v>
      </c>
      <c r="C5" s="236" t="s">
        <v>5</v>
      </c>
      <c r="D5" s="236" t="s">
        <v>6</v>
      </c>
      <c r="E5" s="236" t="s">
        <v>7</v>
      </c>
      <c r="F5" s="236" t="s">
        <v>8</v>
      </c>
      <c r="G5" s="236" t="s">
        <v>9</v>
      </c>
      <c r="H5" s="237" t="s">
        <v>10</v>
      </c>
      <c r="I5" s="235" t="s">
        <v>11</v>
      </c>
      <c r="J5" s="235" t="s">
        <v>12</v>
      </c>
      <c r="K5" s="235" t="s">
        <v>13</v>
      </c>
      <c r="L5" s="235" t="s">
        <v>14</v>
      </c>
      <c r="M5" s="246" t="s">
        <v>15</v>
      </c>
      <c r="N5" s="238" t="s">
        <v>16</v>
      </c>
      <c r="O5" s="238" t="s">
        <v>17</v>
      </c>
      <c r="P5" s="238" t="s">
        <v>284</v>
      </c>
      <c r="Q5" s="239" t="s">
        <v>18</v>
      </c>
      <c r="R5" s="240" t="s">
        <v>206</v>
      </c>
    </row>
    <row r="6" spans="1:21">
      <c r="A6" s="246" t="s">
        <v>19</v>
      </c>
      <c r="B6" s="235"/>
      <c r="C6" s="247" t="s">
        <v>20</v>
      </c>
      <c r="D6" s="236" t="s">
        <v>21</v>
      </c>
      <c r="E6" s="236" t="s">
        <v>22</v>
      </c>
      <c r="F6" s="247" t="s">
        <v>23</v>
      </c>
      <c r="G6" s="236"/>
      <c r="H6" s="237"/>
      <c r="I6" s="235"/>
      <c r="J6" s="235"/>
      <c r="K6" s="235" t="s">
        <v>24</v>
      </c>
      <c r="L6" s="246" t="s">
        <v>25</v>
      </c>
      <c r="M6" s="246" t="s">
        <v>25</v>
      </c>
      <c r="N6" s="238" t="s">
        <v>17</v>
      </c>
      <c r="O6" s="238" t="s">
        <v>26</v>
      </c>
      <c r="P6" s="238"/>
      <c r="Q6" s="239" t="s">
        <v>27</v>
      </c>
      <c r="R6" s="240"/>
    </row>
    <row r="7" spans="1:21">
      <c r="A7" s="235"/>
      <c r="B7" s="235"/>
      <c r="C7" s="247" t="s">
        <v>28</v>
      </c>
      <c r="D7" s="236" t="s">
        <v>29</v>
      </c>
      <c r="E7" s="236"/>
      <c r="F7" s="236"/>
      <c r="G7" s="236"/>
      <c r="H7" s="237"/>
      <c r="I7" s="235"/>
      <c r="J7" s="235"/>
      <c r="K7" s="235"/>
      <c r="L7" s="246" t="s">
        <v>30</v>
      </c>
      <c r="M7" s="246" t="s">
        <v>30</v>
      </c>
      <c r="N7" s="238" t="s">
        <v>31</v>
      </c>
      <c r="O7" s="248" t="s">
        <v>25</v>
      </c>
      <c r="P7" s="248"/>
      <c r="Q7" s="239"/>
      <c r="R7" s="240"/>
    </row>
    <row r="8" spans="1:21">
      <c r="A8" s="235"/>
      <c r="B8" s="246" t="s">
        <v>32</v>
      </c>
      <c r="C8" s="247" t="s">
        <v>33</v>
      </c>
      <c r="D8" s="247" t="s">
        <v>34</v>
      </c>
      <c r="E8" s="236"/>
      <c r="F8" s="247" t="s">
        <v>35</v>
      </c>
      <c r="G8" s="247" t="s">
        <v>36</v>
      </c>
      <c r="H8" s="249" t="s">
        <v>37</v>
      </c>
      <c r="I8" s="246" t="s">
        <v>38</v>
      </c>
      <c r="J8" s="246" t="s">
        <v>39</v>
      </c>
      <c r="K8" s="246" t="s">
        <v>40</v>
      </c>
      <c r="L8" s="246" t="s">
        <v>41</v>
      </c>
      <c r="M8" s="246" t="s">
        <v>42</v>
      </c>
      <c r="N8" s="248" t="s">
        <v>43</v>
      </c>
      <c r="O8" s="248" t="s">
        <v>44</v>
      </c>
      <c r="P8" s="248"/>
      <c r="Q8" s="239"/>
      <c r="R8" s="240"/>
    </row>
    <row r="9" spans="1:21">
      <c r="A9" s="242" t="s">
        <v>2</v>
      </c>
      <c r="B9" s="242" t="s">
        <v>2</v>
      </c>
      <c r="C9" s="250"/>
      <c r="D9" s="243" t="s">
        <v>2</v>
      </c>
      <c r="E9" s="243" t="s">
        <v>2</v>
      </c>
      <c r="F9" s="243" t="s">
        <v>2</v>
      </c>
      <c r="G9" s="243" t="s">
        <v>2</v>
      </c>
      <c r="H9" s="244" t="s">
        <v>2</v>
      </c>
      <c r="I9" s="242" t="s">
        <v>2</v>
      </c>
      <c r="J9" s="242" t="s">
        <v>2</v>
      </c>
      <c r="K9" s="242" t="s">
        <v>2</v>
      </c>
      <c r="L9" s="242" t="s">
        <v>2</v>
      </c>
      <c r="M9" s="242" t="s">
        <v>2</v>
      </c>
      <c r="N9" s="245" t="s">
        <v>2</v>
      </c>
      <c r="O9" s="245" t="s">
        <v>2</v>
      </c>
      <c r="P9" s="245"/>
      <c r="Q9" s="245" t="s">
        <v>2</v>
      </c>
      <c r="R9" s="240"/>
    </row>
    <row r="10" spans="1:21">
      <c r="A10" s="235"/>
      <c r="B10" s="235"/>
      <c r="C10" s="250"/>
      <c r="D10" s="236"/>
      <c r="E10" s="236"/>
      <c r="F10" s="236"/>
      <c r="G10" s="236"/>
      <c r="H10" s="237"/>
      <c r="I10" s="235"/>
      <c r="J10" s="235"/>
      <c r="K10" s="235"/>
      <c r="L10" s="235"/>
      <c r="M10" s="235"/>
      <c r="N10" s="238"/>
      <c r="O10" s="238"/>
      <c r="P10" s="238"/>
      <c r="Q10" s="238"/>
      <c r="R10" s="240"/>
    </row>
    <row r="11" spans="1:21">
      <c r="A11" s="241">
        <f>'ISS10102'!A11</f>
        <v>469</v>
      </c>
      <c r="B11" s="251">
        <f>'ISS10102'!B11</f>
        <v>37076</v>
      </c>
      <c r="C11" s="252">
        <f>'ISS10102'!D11</f>
        <v>1500000000</v>
      </c>
      <c r="D11" s="252">
        <f>'ISS10102'!E11</f>
        <v>2402100000</v>
      </c>
      <c r="E11" s="252">
        <f>'ISS10102'!F11</f>
        <v>902100000</v>
      </c>
      <c r="F11" s="252">
        <f>'ISS10102'!G11</f>
        <v>1500000000</v>
      </c>
      <c r="G11" s="252">
        <f>'ISS10102'!H11</f>
        <v>1473850685</v>
      </c>
      <c r="H11" s="253">
        <f>'ISS10102'!I11</f>
        <v>26149315</v>
      </c>
      <c r="I11" s="251">
        <f>'ISS10102'!J11</f>
        <v>37167</v>
      </c>
      <c r="J11" s="254">
        <f>'ISS10102'!K11</f>
        <v>91</v>
      </c>
      <c r="K11" s="254">
        <f>'ISS10102'!L11</f>
        <v>0</v>
      </c>
      <c r="L11" s="254">
        <f>'ISS10102'!M11</f>
        <v>0</v>
      </c>
      <c r="M11" s="254">
        <f>'ISS10102'!N11</f>
        <v>4.4119999999999999</v>
      </c>
      <c r="N11" s="255">
        <f>'ISS10102'!O11</f>
        <v>98.256712333333326</v>
      </c>
      <c r="O11" s="255">
        <f>'ISS10102'!P11</f>
        <v>6.9923076739927037</v>
      </c>
      <c r="P11" s="255"/>
      <c r="Q11" s="255">
        <f>'ISS10102'!Q11</f>
        <v>7.1163664119673413</v>
      </c>
      <c r="R11" s="256">
        <f>D11/C11</f>
        <v>1.6013999999999999</v>
      </c>
    </row>
    <row r="12" spans="1:21">
      <c r="A12" s="241">
        <f>'ISS10102'!A16</f>
        <v>470</v>
      </c>
      <c r="B12" s="251">
        <f>'ISS10102'!B16</f>
        <v>37083</v>
      </c>
      <c r="C12" s="252">
        <f>'ISS10102'!D16</f>
        <v>2000000000</v>
      </c>
      <c r="D12" s="252">
        <f>'ISS10102'!E16</f>
        <v>6763900000</v>
      </c>
      <c r="E12" s="252">
        <f>'ISS10102'!F16</f>
        <v>4763900000</v>
      </c>
      <c r="F12" s="252">
        <f>'ISS10102'!G16</f>
        <v>2000000000</v>
      </c>
      <c r="G12" s="252">
        <f>'ISS10102'!H16</f>
        <v>1966357750</v>
      </c>
      <c r="H12" s="253">
        <f>'ISS10102'!I16</f>
        <v>33642250</v>
      </c>
      <c r="I12" s="251">
        <f>'ISS10102'!J16</f>
        <v>37174</v>
      </c>
      <c r="J12" s="241">
        <f>'ISS10102'!K16</f>
        <v>91</v>
      </c>
      <c r="K12" s="241">
        <f>'ISS10102'!L16</f>
        <v>0</v>
      </c>
      <c r="L12" s="241">
        <f>'ISS10102'!M16</f>
        <v>0</v>
      </c>
      <c r="M12" s="241">
        <f>'ISS10102'!N16</f>
        <v>6</v>
      </c>
      <c r="N12" s="257">
        <f>'ISS10102'!O16</f>
        <v>98.317887499999998</v>
      </c>
      <c r="O12" s="257">
        <f>'ISS10102'!P16</f>
        <v>6.7469347527472623</v>
      </c>
      <c r="Q12" s="257">
        <f>'ISS10102'!Q16</f>
        <v>6.8623674941625064</v>
      </c>
      <c r="R12" s="257">
        <f t="shared" ref="R12:R75" si="0">+D12/F12</f>
        <v>3.3819499999999998</v>
      </c>
      <c r="T12" s="251" t="s">
        <v>473</v>
      </c>
      <c r="U12" s="258" t="e">
        <f>+SUMIF(#REF!,T12,G:G)</f>
        <v>#REF!</v>
      </c>
    </row>
    <row r="13" spans="1:21">
      <c r="A13" s="241">
        <f>'ISS10102'!A21</f>
        <v>471</v>
      </c>
      <c r="B13" s="251">
        <f>'ISS10102'!B21</f>
        <v>37090</v>
      </c>
      <c r="C13" s="252">
        <f>'ISS10102'!D21</f>
        <v>2000000000</v>
      </c>
      <c r="D13" s="252">
        <f>'ISS10102'!E21</f>
        <v>3562000000</v>
      </c>
      <c r="E13" s="252">
        <f>'ISS10102'!F21</f>
        <v>1562000000</v>
      </c>
      <c r="F13" s="252">
        <f>'ISS10102'!G21</f>
        <v>2000000000</v>
      </c>
      <c r="G13" s="252">
        <f>'ISS10102'!H21</f>
        <v>1964154360</v>
      </c>
      <c r="H13" s="253">
        <f>'ISS10102'!I21</f>
        <v>35845640</v>
      </c>
      <c r="I13" s="251">
        <f>'ISS10102'!J21</f>
        <v>37181</v>
      </c>
      <c r="J13" s="241">
        <f>'ISS10102'!K21</f>
        <v>91</v>
      </c>
      <c r="K13" s="241">
        <f>'ISS10102'!L21</f>
        <v>0</v>
      </c>
      <c r="L13" s="241">
        <f>'ISS10102'!M21</f>
        <v>0</v>
      </c>
      <c r="M13" s="241">
        <f>'ISS10102'!N21</f>
        <v>6.7460000000000004</v>
      </c>
      <c r="N13" s="257">
        <f>'ISS10102'!O21</f>
        <v>98.207718</v>
      </c>
      <c r="O13" s="257">
        <f>'ISS10102'!P21</f>
        <v>7.1888234065934071</v>
      </c>
      <c r="Q13" s="257">
        <f>'ISS10102'!Q21</f>
        <v>7.3200187856858738</v>
      </c>
      <c r="R13" s="257">
        <f t="shared" si="0"/>
        <v>1.7809999999999999</v>
      </c>
      <c r="T13" s="251" t="s">
        <v>474</v>
      </c>
      <c r="U13" s="258" t="e">
        <f>+SUMIF(#REF!,T13,G:G)</f>
        <v>#REF!</v>
      </c>
    </row>
    <row r="14" spans="1:21">
      <c r="A14" s="241">
        <f>'ISS10102'!A26</f>
        <v>472</v>
      </c>
      <c r="B14" s="251">
        <f>'ISS10102'!B26</f>
        <v>37097</v>
      </c>
      <c r="C14" s="252">
        <f>'ISS10102'!D26</f>
        <v>3000000000</v>
      </c>
      <c r="D14" s="252">
        <f>'ISS10102'!E26</f>
        <v>3034500000</v>
      </c>
      <c r="E14" s="252">
        <f>'ISS10102'!F26</f>
        <v>34500000</v>
      </c>
      <c r="F14" s="252">
        <f>'ISS10102'!G26</f>
        <v>3000000000</v>
      </c>
      <c r="G14" s="252">
        <f>'ISS10102'!H26</f>
        <v>2920291115</v>
      </c>
      <c r="H14" s="253">
        <f>'ISS10102'!I26</f>
        <v>79708885</v>
      </c>
      <c r="I14" s="251">
        <f>'ISS10102'!J26</f>
        <v>37188</v>
      </c>
      <c r="J14" s="241">
        <f>'ISS10102'!K26</f>
        <v>91</v>
      </c>
      <c r="K14" s="241">
        <f>'ISS10102'!L26</f>
        <v>0</v>
      </c>
      <c r="L14" s="241">
        <f>'ISS10102'!M26</f>
        <v>0</v>
      </c>
      <c r="M14" s="241">
        <f>'ISS10102'!N26</f>
        <v>7.0190000000000001</v>
      </c>
      <c r="N14" s="257">
        <f>'ISS10102'!O26</f>
        <v>97.343037166666662</v>
      </c>
      <c r="O14" s="257">
        <f>'ISS10102'!P26</f>
        <v>10.657048727106247</v>
      </c>
      <c r="Q14" s="257">
        <f>'ISS10102'!Q26</f>
        <v>10.947931189839183</v>
      </c>
      <c r="R14" s="257">
        <f t="shared" si="0"/>
        <v>1.0115000000000001</v>
      </c>
      <c r="T14" s="251" t="s">
        <v>475</v>
      </c>
      <c r="U14" s="258" t="e">
        <f>+SUMIF(#REF!,T14,G:G)</f>
        <v>#REF!</v>
      </c>
    </row>
    <row r="15" spans="1:21">
      <c r="A15" s="241">
        <f>'ISS10102'!A36</f>
        <v>473</v>
      </c>
      <c r="B15" s="251">
        <f>'ISS10102'!B36</f>
        <v>37104</v>
      </c>
      <c r="C15" s="252">
        <f>'ISS10102'!D36</f>
        <v>3000000000</v>
      </c>
      <c r="D15" s="252">
        <f>'ISS10102'!E36</f>
        <v>3000000000</v>
      </c>
      <c r="E15" s="252">
        <f>'ISS10102'!F36</f>
        <v>0</v>
      </c>
      <c r="F15" s="252">
        <f>'ISS10102'!G36</f>
        <v>3000000000</v>
      </c>
      <c r="G15" s="252">
        <f>'ISS10102'!H36</f>
        <v>2899532650</v>
      </c>
      <c r="H15" s="253">
        <f>'ISS10102'!I36</f>
        <v>100467350</v>
      </c>
      <c r="I15" s="251">
        <f>'ISS10102'!J36</f>
        <v>37195</v>
      </c>
      <c r="J15" s="241">
        <f>'ISS10102'!K36</f>
        <v>91</v>
      </c>
      <c r="K15" s="241">
        <f>'ISS10102'!L36</f>
        <v>0</v>
      </c>
      <c r="L15" s="241">
        <f>'ISS10102'!M36</f>
        <v>0</v>
      </c>
      <c r="M15" s="241">
        <f>'ISS10102'!N36</f>
        <v>9.0009999999999994</v>
      </c>
      <c r="N15" s="257">
        <f>'ISS10102'!O36</f>
        <v>96.651088333333334</v>
      </c>
      <c r="O15" s="257">
        <f>'ISS10102'!P36</f>
        <v>13.432447893772888</v>
      </c>
      <c r="Q15" s="257">
        <f>'ISS10102'!Q36</f>
        <v>13.897875466695872</v>
      </c>
      <c r="R15" s="257">
        <f t="shared" si="0"/>
        <v>1</v>
      </c>
      <c r="T15" s="251" t="s">
        <v>476</v>
      </c>
      <c r="U15" s="258" t="e">
        <f>+SUMIF(#REF!,T15,G:G)</f>
        <v>#REF!</v>
      </c>
    </row>
    <row r="16" spans="1:21">
      <c r="B16" s="251"/>
      <c r="C16" s="252"/>
      <c r="D16" s="252"/>
      <c r="E16" s="252"/>
      <c r="F16" s="259">
        <f>SUM(F11:F15)</f>
        <v>11500000000</v>
      </c>
      <c r="G16" s="252"/>
      <c r="H16" s="253"/>
      <c r="I16" s="251"/>
      <c r="R16" s="257">
        <f t="shared" si="0"/>
        <v>0</v>
      </c>
      <c r="T16" s="251" t="s">
        <v>477</v>
      </c>
      <c r="U16" s="258" t="e">
        <f>+SUMIF(#REF!,T16,G:G)</f>
        <v>#REF!</v>
      </c>
    </row>
    <row r="17" spans="1:21">
      <c r="A17" s="241">
        <f>'ISS10102'!A41</f>
        <v>474</v>
      </c>
      <c r="B17" s="251">
        <f>'ISS10102'!B41</f>
        <v>37111</v>
      </c>
      <c r="C17" s="252">
        <f>'ISS10102'!D41</f>
        <v>3000000000</v>
      </c>
      <c r="D17" s="252">
        <f>'ISS10102'!E41</f>
        <v>4969200000</v>
      </c>
      <c r="E17" s="252">
        <f>'ISS10102'!F41</f>
        <v>1969200000</v>
      </c>
      <c r="F17" s="252">
        <f>'ISS10102'!G41</f>
        <v>3000000000</v>
      </c>
      <c r="G17" s="252">
        <f>'ISS10102'!H41</f>
        <v>2895219779</v>
      </c>
      <c r="H17" s="253">
        <f>'ISS10102'!I41</f>
        <v>104780221</v>
      </c>
      <c r="I17" s="251">
        <f>'ISS10102'!J41</f>
        <v>37202</v>
      </c>
      <c r="J17" s="241">
        <f>'ISS10102'!K41</f>
        <v>91</v>
      </c>
      <c r="K17" s="241">
        <f>'ISS10102'!L41</f>
        <v>0</v>
      </c>
      <c r="L17" s="241">
        <f>'ISS10102'!M41</f>
        <v>0</v>
      </c>
      <c r="M17" s="241">
        <f>'ISS10102'!N41</f>
        <v>12.000999999999999</v>
      </c>
      <c r="N17" s="257">
        <f>'ISS10102'!O41</f>
        <v>96.50732596666667</v>
      </c>
      <c r="O17" s="257">
        <f>'ISS10102'!P41</f>
        <v>14.009077166666653</v>
      </c>
      <c r="Q17" s="257">
        <f>'ISS10102'!Q41</f>
        <v>14.516076397666792</v>
      </c>
      <c r="R17" s="257">
        <f t="shared" si="0"/>
        <v>1.6564000000000001</v>
      </c>
      <c r="T17" s="251" t="s">
        <v>478</v>
      </c>
      <c r="U17" s="258" t="e">
        <f>+SUMIF(#REF!,T17,G:G)</f>
        <v>#REF!</v>
      </c>
    </row>
    <row r="18" spans="1:21">
      <c r="A18" s="241">
        <f>'ISS10102'!A46</f>
        <v>475</v>
      </c>
      <c r="B18" s="251">
        <f>'ISS10102'!B46</f>
        <v>37118</v>
      </c>
      <c r="C18" s="252">
        <f>'ISS10102'!D46</f>
        <v>3000000000</v>
      </c>
      <c r="D18" s="252">
        <f>'ISS10102'!E46</f>
        <v>8552600000</v>
      </c>
      <c r="E18" s="252">
        <f>'ISS10102'!F46</f>
        <v>5552600000</v>
      </c>
      <c r="F18" s="252">
        <f>'ISS10102'!G46</f>
        <v>3000000000</v>
      </c>
      <c r="G18" s="252">
        <f>'ISS10102'!H46</f>
        <v>2897370000</v>
      </c>
      <c r="H18" s="253">
        <f>'ISS10102'!I46</f>
        <v>102630000</v>
      </c>
      <c r="I18" s="251">
        <f>'ISS10102'!J46</f>
        <v>37209</v>
      </c>
      <c r="J18" s="241">
        <f>'ISS10102'!K46</f>
        <v>91</v>
      </c>
      <c r="K18" s="241">
        <f>'ISS10102'!L46</f>
        <v>0</v>
      </c>
      <c r="L18" s="241">
        <f>'ISS10102'!M46</f>
        <v>0</v>
      </c>
      <c r="M18" s="241">
        <f>'ISS10102'!N46</f>
        <v>10.997999999999999</v>
      </c>
      <c r="N18" s="257">
        <f>'ISS10102'!O46</f>
        <v>96.579000000000008</v>
      </c>
      <c r="O18" s="257">
        <f>'ISS10102'!P46</f>
        <v>13.721593406593374</v>
      </c>
      <c r="Q18" s="257">
        <f>'ISS10102'!Q46</f>
        <v>14.207636656616215</v>
      </c>
      <c r="R18" s="257">
        <f t="shared" si="0"/>
        <v>2.8508666666666667</v>
      </c>
      <c r="T18" s="251" t="s">
        <v>479</v>
      </c>
      <c r="U18" s="258" t="e">
        <f>+SUMIF(#REF!,T18,G:G)</f>
        <v>#REF!</v>
      </c>
    </row>
    <row r="19" spans="1:21">
      <c r="A19" s="241">
        <f>'ISS10102'!A51</f>
        <v>476</v>
      </c>
      <c r="B19" s="251">
        <f>'ISS10102'!B51</f>
        <v>37125</v>
      </c>
      <c r="C19" s="252">
        <f>'ISS10102'!D51</f>
        <v>3000000000</v>
      </c>
      <c r="D19" s="252">
        <f>'ISS10102'!E51</f>
        <v>6090200000</v>
      </c>
      <c r="E19" s="252">
        <f>'ISS10102'!F51</f>
        <v>3090200000</v>
      </c>
      <c r="F19" s="252">
        <f>'ISS10102'!G51</f>
        <v>3000000000</v>
      </c>
      <c r="G19" s="252">
        <f>'ISS10102'!H51</f>
        <v>2897927590</v>
      </c>
      <c r="H19" s="253">
        <f>'ISS10102'!I51</f>
        <v>102072410</v>
      </c>
      <c r="I19" s="251">
        <f>'ISS10102'!J51</f>
        <v>37216</v>
      </c>
      <c r="J19" s="241">
        <f>'ISS10102'!K51</f>
        <v>91</v>
      </c>
      <c r="K19" s="241">
        <f>'ISS10102'!L51</f>
        <v>0</v>
      </c>
      <c r="L19" s="241">
        <f>'ISS10102'!M51</f>
        <v>0</v>
      </c>
      <c r="M19" s="241">
        <f>'ISS10102'!N51</f>
        <v>12.234</v>
      </c>
      <c r="N19" s="257">
        <f>'ISS10102'!O51</f>
        <v>96.597586333333325</v>
      </c>
      <c r="O19" s="257">
        <f>'ISS10102'!P51</f>
        <v>13.647043827838859</v>
      </c>
      <c r="Q19" s="257">
        <f>'ISS10102'!Q51</f>
        <v>14.127727561169525</v>
      </c>
      <c r="R19" s="257">
        <f t="shared" si="0"/>
        <v>2.0300666666666665</v>
      </c>
      <c r="T19" s="251" t="s">
        <v>480</v>
      </c>
      <c r="U19" s="258" t="e">
        <f>+SUMIF(#REF!,T19,G:G)</f>
        <v>#REF!</v>
      </c>
    </row>
    <row r="20" spans="1:21">
      <c r="A20" s="241">
        <f>'ISS10102'!A56</f>
        <v>477</v>
      </c>
      <c r="B20" s="251">
        <f>'ISS10102'!B56</f>
        <v>37132</v>
      </c>
      <c r="C20" s="252">
        <f>'ISS10102'!D56</f>
        <v>2000000000</v>
      </c>
      <c r="D20" s="252">
        <f>'ISS10102'!E56</f>
        <v>4022300000</v>
      </c>
      <c r="E20" s="252">
        <f>'ISS10102'!F56</f>
        <v>2022300000</v>
      </c>
      <c r="F20" s="252">
        <f>'ISS10102'!G56</f>
        <v>2000000000</v>
      </c>
      <c r="G20" s="252">
        <f>'ISS10102'!H56</f>
        <v>1933101900</v>
      </c>
      <c r="H20" s="253">
        <f>'ISS10102'!I56</f>
        <v>66898100</v>
      </c>
      <c r="I20" s="251">
        <f>'ISS10102'!J56</f>
        <v>37223</v>
      </c>
      <c r="J20" s="241">
        <f>'ISS10102'!K56</f>
        <v>91</v>
      </c>
      <c r="K20" s="241">
        <f>'ISS10102'!L56</f>
        <v>0</v>
      </c>
      <c r="L20" s="241">
        <f>'ISS10102'!M56</f>
        <v>0</v>
      </c>
      <c r="M20" s="241">
        <f>'ISS10102'!N56</f>
        <v>12.000999999999999</v>
      </c>
      <c r="N20" s="257">
        <f>'ISS10102'!O56</f>
        <v>96.655095000000003</v>
      </c>
      <c r="O20" s="257">
        <f>'ISS10102'!P56</f>
        <v>13.416377197802188</v>
      </c>
      <c r="Q20" s="257">
        <f>'ISS10102'!Q56</f>
        <v>13.880672506505928</v>
      </c>
      <c r="R20" s="257">
        <f t="shared" si="0"/>
        <v>2.0111500000000002</v>
      </c>
      <c r="T20" s="251" t="s">
        <v>481</v>
      </c>
      <c r="U20" s="258" t="e">
        <f>+SUMIF(#REF!,T20,G:G)</f>
        <v>#REF!</v>
      </c>
    </row>
    <row r="21" spans="1:21">
      <c r="B21" s="251"/>
      <c r="C21" s="252"/>
      <c r="D21" s="252"/>
      <c r="E21" s="252"/>
      <c r="F21" s="259">
        <f>SUM(F17:F20)</f>
        <v>11000000000</v>
      </c>
      <c r="G21" s="252"/>
      <c r="H21" s="253"/>
      <c r="I21" s="251"/>
      <c r="R21" s="257">
        <f t="shared" si="0"/>
        <v>0</v>
      </c>
      <c r="T21" s="251" t="s">
        <v>482</v>
      </c>
      <c r="U21" s="258" t="e">
        <f>+SUMIF(#REF!,T21,G:G)</f>
        <v>#REF!</v>
      </c>
    </row>
    <row r="22" spans="1:21">
      <c r="A22" s="241">
        <f>'ISS10102'!A66</f>
        <v>478</v>
      </c>
      <c r="B22" s="251">
        <f>'ISS10102'!B66</f>
        <v>37139</v>
      </c>
      <c r="C22" s="252">
        <f>'ISS10102'!D66</f>
        <v>3000000000</v>
      </c>
      <c r="D22" s="252">
        <f>'ISS10102'!E66</f>
        <v>3000000000</v>
      </c>
      <c r="E22" s="252">
        <f>'ISS10102'!F66</f>
        <v>0</v>
      </c>
      <c r="F22" s="252">
        <f>'ISS10102'!G66</f>
        <v>3000000000</v>
      </c>
      <c r="G22" s="252">
        <f>'ISS10102'!H66</f>
        <v>2902667373</v>
      </c>
      <c r="H22" s="253">
        <f>'ISS10102'!I66</f>
        <v>97332627</v>
      </c>
      <c r="I22" s="251">
        <f>'ISS10102'!J66</f>
        <v>37230</v>
      </c>
      <c r="J22" s="241">
        <f>'ISS10102'!K66</f>
        <v>91</v>
      </c>
      <c r="K22" s="241">
        <f>'ISS10102'!L66</f>
        <v>0</v>
      </c>
      <c r="L22" s="241">
        <f>'ISS10102'!M66</f>
        <v>0</v>
      </c>
      <c r="M22" s="241">
        <f>'ISS10102'!N66</f>
        <v>10.489000000000001</v>
      </c>
      <c r="N22" s="257">
        <f>'ISS10102'!O66</f>
        <v>96.755579100000006</v>
      </c>
      <c r="O22" s="257">
        <f>'ISS10102'!P66</f>
        <v>13.013336576923054</v>
      </c>
      <c r="Q22" s="257">
        <f>'ISS10102'!Q66</f>
        <v>13.449701503489891</v>
      </c>
      <c r="R22" s="257">
        <f t="shared" si="0"/>
        <v>1</v>
      </c>
      <c r="T22" s="251" t="s">
        <v>483</v>
      </c>
      <c r="U22" s="258" t="e">
        <f>+SUMIF(#REF!,T22,G:G)</f>
        <v>#REF!</v>
      </c>
    </row>
    <row r="23" spans="1:21">
      <c r="A23" s="241">
        <f>'ISS10102'!A71</f>
        <v>479</v>
      </c>
      <c r="B23" s="251">
        <f>'ISS10102'!B71</f>
        <v>37146</v>
      </c>
      <c r="C23" s="252">
        <f>'ISS10102'!D71</f>
        <v>3000000000</v>
      </c>
      <c r="D23" s="252">
        <f>'ISS10102'!E71</f>
        <v>7713300000</v>
      </c>
      <c r="E23" s="252">
        <f>'ISS10102'!F71</f>
        <v>4713300000</v>
      </c>
      <c r="F23" s="252">
        <f>'ISS10102'!G71</f>
        <v>2999900000</v>
      </c>
      <c r="G23" s="252">
        <f>'ISS10102'!H71</f>
        <v>2910595503</v>
      </c>
      <c r="H23" s="253">
        <f>'ISS10102'!I71</f>
        <v>89304497</v>
      </c>
      <c r="I23" s="251">
        <f>'ISS10102'!J71</f>
        <v>37237</v>
      </c>
      <c r="J23" s="241">
        <f>'ISS10102'!K71</f>
        <v>91</v>
      </c>
      <c r="K23" s="241">
        <f>'ISS10102'!L71</f>
        <v>0</v>
      </c>
      <c r="L23" s="241">
        <f>'ISS10102'!M71</f>
        <v>0</v>
      </c>
      <c r="M23" s="241">
        <f>'ISS10102'!N71</f>
        <v>10.629</v>
      </c>
      <c r="N23" s="257">
        <f>'ISS10102'!O71</f>
        <v>97.023084202806757</v>
      </c>
      <c r="O23" s="257">
        <f>'ISS10102'!P71</f>
        <v>11.940376549181687</v>
      </c>
      <c r="Q23" s="257">
        <f>'ISS10102'!Q71</f>
        <v>12.306737769975227</v>
      </c>
      <c r="R23" s="257">
        <f t="shared" si="0"/>
        <v>2.5711857061902061</v>
      </c>
      <c r="T23" s="251" t="s">
        <v>484</v>
      </c>
      <c r="U23" s="258" t="e">
        <f>+SUMIF(#REF!,T23,G:G)</f>
        <v>#REF!</v>
      </c>
    </row>
    <row r="24" spans="1:21">
      <c r="A24" s="241">
        <f>'ISS10102'!A76</f>
        <v>480</v>
      </c>
      <c r="B24" s="251">
        <f>'ISS10102'!B76</f>
        <v>37153</v>
      </c>
      <c r="C24" s="252">
        <f>'ISS10102'!D76</f>
        <v>3000000000</v>
      </c>
      <c r="D24" s="252">
        <f>'ISS10102'!E76</f>
        <v>6345200000</v>
      </c>
      <c r="E24" s="252">
        <f>'ISS10102'!F76</f>
        <v>3345200000</v>
      </c>
      <c r="F24" s="252">
        <f>'ISS10102'!G76</f>
        <v>3000000000</v>
      </c>
      <c r="G24" s="252">
        <f>'ISS10102'!H76</f>
        <v>2914052620</v>
      </c>
      <c r="H24" s="253">
        <f>'ISS10102'!I76</f>
        <v>85947380</v>
      </c>
      <c r="I24" s="251">
        <f>'ISS10102'!J76</f>
        <v>37244</v>
      </c>
      <c r="J24" s="241">
        <f>'ISS10102'!K76</f>
        <v>91</v>
      </c>
      <c r="K24" s="241">
        <f>'ISS10102'!L76</f>
        <v>0</v>
      </c>
      <c r="L24" s="241">
        <f>'ISS10102'!M76</f>
        <v>0</v>
      </c>
      <c r="M24" s="241">
        <f>'ISS10102'!N76</f>
        <v>10.629</v>
      </c>
      <c r="N24" s="257">
        <f>'ISS10102'!O76</f>
        <v>97.135087333333331</v>
      </c>
      <c r="O24" s="257">
        <f>'ISS10102'!P76</f>
        <v>11.491133223443232</v>
      </c>
      <c r="Q24" s="257">
        <f>'ISS10102'!Q76</f>
        <v>11.8300539371625</v>
      </c>
      <c r="R24" s="257">
        <f t="shared" si="0"/>
        <v>2.1150666666666669</v>
      </c>
      <c r="T24" s="251" t="s">
        <v>485</v>
      </c>
      <c r="U24" s="258" t="e">
        <f>+SUMIF(#REF!,T24,G:G)</f>
        <v>#REF!</v>
      </c>
    </row>
    <row r="25" spans="1:21">
      <c r="A25" s="241">
        <f>'ISS10102'!A81</f>
        <v>481</v>
      </c>
      <c r="B25" s="251">
        <f>'ISS10102'!B81</f>
        <v>37160</v>
      </c>
      <c r="C25" s="252">
        <f>'ISS10102'!D81</f>
        <v>2000000000</v>
      </c>
      <c r="D25" s="252">
        <f>'ISS10102'!E81</f>
        <v>3299500000</v>
      </c>
      <c r="E25" s="252">
        <f>'ISS10102'!F81</f>
        <v>1299500000</v>
      </c>
      <c r="F25" s="252">
        <f>'ISS10102'!G81</f>
        <v>2000000000</v>
      </c>
      <c r="G25" s="252">
        <f>'ISS10102'!H81</f>
        <v>1941382978</v>
      </c>
      <c r="H25" s="253">
        <f>'ISS10102'!I81</f>
        <v>58617022</v>
      </c>
      <c r="I25" s="251">
        <f>'ISS10102'!J81</f>
        <v>37251</v>
      </c>
      <c r="J25" s="241">
        <f>'ISS10102'!K81</f>
        <v>91</v>
      </c>
      <c r="K25" s="241">
        <f>'ISS10102'!L81</f>
        <v>0</v>
      </c>
      <c r="L25" s="241">
        <f>'ISS10102'!M81</f>
        <v>0</v>
      </c>
      <c r="M25" s="241">
        <f>'ISS10102'!N81</f>
        <v>10.83</v>
      </c>
      <c r="N25" s="257">
        <f>'ISS10102'!O81</f>
        <v>97.069148900000002</v>
      </c>
      <c r="O25" s="257">
        <f>'ISS10102'!P81</f>
        <v>11.755611554945048</v>
      </c>
      <c r="Q25" s="257">
        <f>'ISS10102'!Q81</f>
        <v>12.110553855845179</v>
      </c>
      <c r="R25" s="257">
        <f t="shared" si="0"/>
        <v>1.64975</v>
      </c>
      <c r="T25" s="251" t="s">
        <v>486</v>
      </c>
      <c r="U25" s="258" t="e">
        <f>+SUMIF(#REF!,T25,G:G)</f>
        <v>#REF!</v>
      </c>
    </row>
    <row r="26" spans="1:21">
      <c r="B26" s="251"/>
      <c r="C26" s="252"/>
      <c r="D26" s="252"/>
      <c r="E26" s="252"/>
      <c r="F26" s="259">
        <f>SUM(F22:F25)</f>
        <v>10999900000</v>
      </c>
      <c r="G26" s="252"/>
      <c r="H26" s="253"/>
      <c r="I26" s="251"/>
      <c r="R26" s="257">
        <f t="shared" si="0"/>
        <v>0</v>
      </c>
      <c r="T26" s="251" t="s">
        <v>487</v>
      </c>
      <c r="U26" s="258" t="e">
        <f>+SUMIF(#REF!,T26,G:G)</f>
        <v>#REF!</v>
      </c>
    </row>
    <row r="27" spans="1:21">
      <c r="A27" s="241">
        <f>'ISS10102'!A91</f>
        <v>482</v>
      </c>
      <c r="B27" s="251">
        <f>'ISS10102'!B91</f>
        <v>37167</v>
      </c>
      <c r="C27" s="252">
        <f>'ISS10102'!D91</f>
        <v>2000000000</v>
      </c>
      <c r="D27" s="252">
        <f>'ISS10102'!E91</f>
        <v>7976800000</v>
      </c>
      <c r="E27" s="252">
        <f>'ISS10102'!F91</f>
        <v>5976800000</v>
      </c>
      <c r="F27" s="252">
        <f>'ISS10102'!G91</f>
        <v>1999900000</v>
      </c>
      <c r="G27" s="252">
        <f>'ISS10102'!H91</f>
        <v>1944815051</v>
      </c>
      <c r="H27" s="253">
        <f>'ISS10102'!I91</f>
        <v>55084949</v>
      </c>
      <c r="I27" s="251">
        <f>'ISS10102'!J91</f>
        <v>37258</v>
      </c>
      <c r="J27" s="241">
        <f>'ISS10102'!K91</f>
        <v>91</v>
      </c>
      <c r="K27" s="241">
        <f>'ISS10102'!L91</f>
        <v>0</v>
      </c>
      <c r="L27" s="241">
        <f>'ISS10102'!M91</f>
        <v>0</v>
      </c>
      <c r="M27" s="241">
        <f>'ISS10102'!N91</f>
        <v>10.593</v>
      </c>
      <c r="N27" s="257">
        <f>'ISS10102'!O91</f>
        <v>97.24561483074153</v>
      </c>
      <c r="O27" s="257">
        <f>'ISS10102'!P91</f>
        <v>11.047808645926828</v>
      </c>
      <c r="Q27" s="257">
        <f>'ISS10102'!Q91</f>
        <v>11.360726820593218</v>
      </c>
      <c r="R27" s="257">
        <f t="shared" si="0"/>
        <v>3.9885994299714986</v>
      </c>
      <c r="T27" s="251" t="s">
        <v>488</v>
      </c>
      <c r="U27" s="258" t="e">
        <f>+SUMIF(#REF!,T27,G:G)</f>
        <v>#REF!</v>
      </c>
    </row>
    <row r="28" spans="1:21">
      <c r="A28" s="241">
        <f>'ISS10102'!A96</f>
        <v>483</v>
      </c>
      <c r="B28" s="251">
        <f>'ISS10102'!B96</f>
        <v>37174</v>
      </c>
      <c r="C28" s="252">
        <f>'ISS10102'!D96</f>
        <v>2000000000</v>
      </c>
      <c r="D28" s="252">
        <f>'ISS10102'!E96</f>
        <v>10082200000</v>
      </c>
      <c r="E28" s="252">
        <f>'ISS10102'!F96</f>
        <v>8082200000</v>
      </c>
      <c r="F28" s="252">
        <f>'ISS10102'!G96</f>
        <v>2000000000</v>
      </c>
      <c r="G28" s="252">
        <f>'ISS10102'!H96</f>
        <v>1950843886</v>
      </c>
      <c r="H28" s="253">
        <f>'ISS10102'!I96</f>
        <v>49156114</v>
      </c>
      <c r="I28" s="251">
        <f>'ISS10102'!J96</f>
        <v>37265</v>
      </c>
      <c r="J28" s="241">
        <f>'ISS10102'!K96</f>
        <v>91</v>
      </c>
      <c r="K28" s="241">
        <f>'ISS10102'!L96</f>
        <v>0</v>
      </c>
      <c r="L28" s="241">
        <f>'ISS10102'!M96</f>
        <v>0</v>
      </c>
      <c r="M28" s="241">
        <f>'ISS10102'!N96</f>
        <v>9.6539999999999999</v>
      </c>
      <c r="N28" s="257">
        <f>'ISS10102'!O96</f>
        <v>97.542194299999991</v>
      </c>
      <c r="O28" s="257">
        <f>'ISS10102'!P96</f>
        <v>9.8582316538461896</v>
      </c>
      <c r="Q28" s="257">
        <f>'ISS10102'!Q96</f>
        <v>10.10663305720424</v>
      </c>
      <c r="R28" s="257">
        <f t="shared" si="0"/>
        <v>5.0411000000000001</v>
      </c>
      <c r="T28" s="251" t="s">
        <v>489</v>
      </c>
      <c r="U28" s="258" t="e">
        <f>+SUMIF(#REF!,T28,G:G)</f>
        <v>#REF!</v>
      </c>
    </row>
    <row r="29" spans="1:21">
      <c r="A29" s="241">
        <f>'ISS10102'!A101</f>
        <v>484</v>
      </c>
      <c r="B29" s="251">
        <f>'ISS10102'!B101</f>
        <v>37181</v>
      </c>
      <c r="C29" s="252">
        <f>'ISS10102'!D101</f>
        <v>2000000000</v>
      </c>
      <c r="D29" s="252">
        <f>'ISS10102'!E101</f>
        <v>9931100000</v>
      </c>
      <c r="E29" s="252">
        <f>'ISS10102'!F101</f>
        <v>7931100000</v>
      </c>
      <c r="F29" s="252">
        <f>'ISS10102'!G101</f>
        <v>2000000000</v>
      </c>
      <c r="G29" s="252">
        <f>'ISS10102'!H101</f>
        <v>1960323996</v>
      </c>
      <c r="H29" s="253">
        <f>'ISS10102'!I101</f>
        <v>39676004</v>
      </c>
      <c r="I29" s="251">
        <f>'ISS10102'!J101</f>
        <v>37272</v>
      </c>
      <c r="J29" s="241">
        <f>'ISS10102'!K101</f>
        <v>91</v>
      </c>
      <c r="K29" s="241">
        <f>'ISS10102'!L101</f>
        <v>0</v>
      </c>
      <c r="L29" s="241">
        <f>'ISS10102'!M101</f>
        <v>0</v>
      </c>
      <c r="M29" s="241">
        <f>'ISS10102'!N101</f>
        <v>6.9989999999999997</v>
      </c>
      <c r="N29" s="257">
        <f>'ISS10102'!O101</f>
        <v>98.01619980000001</v>
      </c>
      <c r="O29" s="257">
        <f>'ISS10102'!P101</f>
        <v>7.9570008021977641</v>
      </c>
      <c r="Q29" s="257">
        <f>'ISS10102'!Q101</f>
        <v>8.1180466274287895</v>
      </c>
      <c r="R29" s="257">
        <f t="shared" si="0"/>
        <v>4.9655500000000004</v>
      </c>
      <c r="T29" s="251" t="s">
        <v>490</v>
      </c>
      <c r="U29" s="258" t="e">
        <f>+SUMIF(#REF!,T29,G:G)</f>
        <v>#REF!</v>
      </c>
    </row>
    <row r="30" spans="1:21">
      <c r="A30" s="241">
        <f>'ISS10102'!A106</f>
        <v>485</v>
      </c>
      <c r="B30" s="251">
        <f>'ISS10102'!B106</f>
        <v>37188</v>
      </c>
      <c r="C30" s="252">
        <f>'ISS10102'!D106</f>
        <v>2000000000</v>
      </c>
      <c r="D30" s="252">
        <f>'ISS10102'!E106</f>
        <v>2919200000</v>
      </c>
      <c r="E30" s="252">
        <f>'ISS10102'!F106</f>
        <v>919200000</v>
      </c>
      <c r="F30" s="252">
        <f>'ISS10102'!G106</f>
        <v>2000000000</v>
      </c>
      <c r="G30" s="252">
        <f>'ISS10102'!H106</f>
        <v>1958434024</v>
      </c>
      <c r="H30" s="253">
        <f>'ISS10102'!I106</f>
        <v>41565976</v>
      </c>
      <c r="I30" s="251">
        <f>'ISS10102'!J106</f>
        <v>37279</v>
      </c>
      <c r="J30" s="241">
        <f>'ISS10102'!K106</f>
        <v>91</v>
      </c>
      <c r="K30" s="241">
        <f>'ISS10102'!L106</f>
        <v>0</v>
      </c>
      <c r="L30" s="241">
        <f>'ISS10102'!M106</f>
        <v>0</v>
      </c>
      <c r="M30" s="241">
        <f>'ISS10102'!N106</f>
        <v>7.8449999999999998</v>
      </c>
      <c r="N30" s="257">
        <f>'ISS10102'!O106</f>
        <v>97.921701200000001</v>
      </c>
      <c r="O30" s="257">
        <f>'ISS10102'!P106</f>
        <v>8.3360336483516448</v>
      </c>
      <c r="Q30" s="257">
        <f>'ISS10102'!Q106</f>
        <v>8.5129583597876088</v>
      </c>
      <c r="R30" s="257">
        <f t="shared" si="0"/>
        <v>1.4596</v>
      </c>
      <c r="T30" s="251" t="s">
        <v>491</v>
      </c>
      <c r="U30" s="258" t="e">
        <f>+SUMIF(#REF!,T30,G:G)</f>
        <v>#REF!</v>
      </c>
    </row>
    <row r="31" spans="1:21">
      <c r="A31" s="241">
        <f>'ISS10102'!A111</f>
        <v>486</v>
      </c>
      <c r="B31" s="251">
        <f>'ISS10102'!B111</f>
        <v>37195</v>
      </c>
      <c r="C31" s="252">
        <f>'ISS10102'!D111</f>
        <v>2000000000</v>
      </c>
      <c r="D31" s="252">
        <f>'ISS10102'!E111</f>
        <v>5359000000</v>
      </c>
      <c r="E31" s="252">
        <f>'ISS10102'!F111</f>
        <v>3359000000</v>
      </c>
      <c r="F31" s="252">
        <f>'ISS10102'!G111</f>
        <v>1999900000</v>
      </c>
      <c r="G31" s="252">
        <f>'ISS10102'!H111</f>
        <v>1961387440</v>
      </c>
      <c r="H31" s="253">
        <f>'ISS10102'!I111</f>
        <v>38512560</v>
      </c>
      <c r="I31" s="251">
        <f>'ISS10102'!J111</f>
        <v>37286</v>
      </c>
      <c r="J31" s="241">
        <f>'ISS10102'!K111</f>
        <v>91</v>
      </c>
      <c r="K31" s="241">
        <f>'ISS10102'!L111</f>
        <v>0</v>
      </c>
      <c r="L31" s="241">
        <f>'ISS10102'!M111</f>
        <v>0</v>
      </c>
      <c r="M31" s="241">
        <f>'ISS10102'!N111</f>
        <v>7.3639999999999999</v>
      </c>
      <c r="N31" s="257">
        <f>'ISS10102'!O111</f>
        <v>98.074275713785681</v>
      </c>
      <c r="O31" s="257">
        <f>'ISS10102'!P111</f>
        <v>7.7240589502002894</v>
      </c>
      <c r="Q31" s="257">
        <f>'ISS10102'!Q111</f>
        <v>7.8757236736998584</v>
      </c>
      <c r="R31" s="257">
        <f t="shared" si="0"/>
        <v>2.6796339816990851</v>
      </c>
      <c r="T31" s="251" t="s">
        <v>492</v>
      </c>
      <c r="U31" s="258" t="e">
        <f>+SUMIF(#REF!,T31,G:G)</f>
        <v>#REF!</v>
      </c>
    </row>
    <row r="32" spans="1:21">
      <c r="B32" s="251"/>
      <c r="C32" s="252"/>
      <c r="D32" s="252"/>
      <c r="E32" s="252"/>
      <c r="F32" s="259">
        <f>SUM(F27:F31)</f>
        <v>9999800000</v>
      </c>
      <c r="G32" s="252"/>
      <c r="H32" s="253"/>
      <c r="I32" s="251"/>
      <c r="R32" s="257">
        <f t="shared" si="0"/>
        <v>0</v>
      </c>
      <c r="T32" s="251" t="s">
        <v>493</v>
      </c>
      <c r="U32" s="258" t="e">
        <f>+SUMIF(#REF!,T32,G:G)</f>
        <v>#REF!</v>
      </c>
    </row>
    <row r="33" spans="1:21">
      <c r="A33" s="241">
        <f>'ISS10102'!A121</f>
        <v>487</v>
      </c>
      <c r="B33" s="251">
        <f>'ISS10102'!B121</f>
        <v>37202</v>
      </c>
      <c r="C33" s="252">
        <f>'ISS10102'!D121</f>
        <v>2000000000</v>
      </c>
      <c r="D33" s="252">
        <f>'ISS10102'!E121</f>
        <v>4897400000</v>
      </c>
      <c r="E33" s="252">
        <f>'ISS10102'!F121</f>
        <v>2897400000</v>
      </c>
      <c r="F33" s="252">
        <f>'ISS10102'!G121</f>
        <v>1999900000</v>
      </c>
      <c r="G33" s="252">
        <f>'ISS10102'!H121</f>
        <v>1963564342</v>
      </c>
      <c r="H33" s="253">
        <f>'ISS10102'!I121</f>
        <v>36335658</v>
      </c>
      <c r="I33" s="251">
        <f>'ISS10102'!J121</f>
        <v>37293</v>
      </c>
      <c r="J33" s="241">
        <f>'ISS10102'!K121</f>
        <v>91</v>
      </c>
      <c r="K33" s="241">
        <f>'ISS10102'!L121</f>
        <v>0</v>
      </c>
      <c r="L33" s="241">
        <f>'ISS10102'!M121</f>
        <v>0</v>
      </c>
      <c r="M33" s="241">
        <f>'ISS10102'!N121</f>
        <v>6.7830000000000004</v>
      </c>
      <c r="N33" s="257">
        <f>'ISS10102'!O121</f>
        <v>98.183126256312818</v>
      </c>
      <c r="O33" s="257">
        <f>'ISS10102'!P121</f>
        <v>7.2874606202837517</v>
      </c>
      <c r="Q33" s="257">
        <f>'ISS10102'!Q121</f>
        <v>7.4223147073758975</v>
      </c>
      <c r="R33" s="257">
        <f t="shared" si="0"/>
        <v>2.448822441122056</v>
      </c>
      <c r="T33" s="251" t="s">
        <v>494</v>
      </c>
      <c r="U33" s="258" t="e">
        <f>+SUMIF(#REF!,T33,G:G)</f>
        <v>#REF!</v>
      </c>
    </row>
    <row r="34" spans="1:21">
      <c r="A34" s="241">
        <f>'ISS10102'!A126</f>
        <v>488</v>
      </c>
      <c r="B34" s="251">
        <f>'ISS10102'!B126</f>
        <v>37209</v>
      </c>
      <c r="C34" s="252">
        <f>'ISS10102'!D126</f>
        <v>2000000000</v>
      </c>
      <c r="D34" s="252">
        <f>'ISS10102'!E126</f>
        <v>7030600000</v>
      </c>
      <c r="E34" s="252">
        <f>'ISS10102'!F126</f>
        <v>5030600000</v>
      </c>
      <c r="F34" s="252">
        <f>'ISS10102'!G126</f>
        <v>1999900000</v>
      </c>
      <c r="G34" s="252">
        <f>'ISS10102'!H126</f>
        <v>1965227616</v>
      </c>
      <c r="H34" s="253">
        <f>'ISS10102'!I126</f>
        <v>34672384</v>
      </c>
      <c r="I34" s="251">
        <f>'ISS10102'!J126</f>
        <v>37300</v>
      </c>
      <c r="J34" s="241">
        <f>'ISS10102'!K126</f>
        <v>91</v>
      </c>
      <c r="K34" s="241">
        <f>'ISS10102'!L126</f>
        <v>0</v>
      </c>
      <c r="L34" s="241">
        <f>'ISS10102'!M126</f>
        <v>0</v>
      </c>
      <c r="M34" s="241">
        <f>'ISS10102'!N126</f>
        <v>6.5019999999999998</v>
      </c>
      <c r="N34" s="257">
        <f>'ISS10102'!O126</f>
        <v>98.26629411470573</v>
      </c>
      <c r="O34" s="257">
        <f>'ISS10102'!P126</f>
        <v>6.9538752542022939</v>
      </c>
      <c r="Q34" s="257">
        <f>'ISS10102'!Q126</f>
        <v>7.0765620265327929</v>
      </c>
      <c r="R34" s="257">
        <f t="shared" si="0"/>
        <v>3.5154757737886895</v>
      </c>
      <c r="U34" s="258" t="e">
        <f>+SUMIF(#REF!,T34,G:G)</f>
        <v>#REF!</v>
      </c>
    </row>
    <row r="35" spans="1:21">
      <c r="A35" s="241">
        <f>'ISS10102'!A131</f>
        <v>489</v>
      </c>
      <c r="B35" s="251">
        <f>'ISS10102'!B131</f>
        <v>37216</v>
      </c>
      <c r="C35" s="252">
        <f>'ISS10102'!D131</f>
        <v>3000000000</v>
      </c>
      <c r="D35" s="252">
        <f>'ISS10102'!E131</f>
        <v>9919200000</v>
      </c>
      <c r="E35" s="252">
        <f>'ISS10102'!F131</f>
        <v>6919200000</v>
      </c>
      <c r="F35" s="252">
        <f>'ISS10102'!G131</f>
        <v>3000000000</v>
      </c>
      <c r="G35" s="252">
        <f>'ISS10102'!H131</f>
        <v>2950319502</v>
      </c>
      <c r="H35" s="253">
        <f>'ISS10102'!I131</f>
        <v>49680498</v>
      </c>
      <c r="I35" s="251">
        <f>'ISS10102'!J131</f>
        <v>37307</v>
      </c>
      <c r="J35" s="241">
        <f>'ISS10102'!K131</f>
        <v>91</v>
      </c>
      <c r="K35" s="241">
        <f>'ISS10102'!L131</f>
        <v>0</v>
      </c>
      <c r="L35" s="241">
        <f>'ISS10102'!M131</f>
        <v>0</v>
      </c>
      <c r="M35" s="241">
        <f>'ISS10102'!N131</f>
        <v>6.6180000000000003</v>
      </c>
      <c r="N35" s="257">
        <f>'ISS10102'!O131</f>
        <v>98.343983399999999</v>
      </c>
      <c r="O35" s="257">
        <f>'ISS10102'!P131</f>
        <v>6.6422643846153875</v>
      </c>
      <c r="Q35" s="257">
        <f>'ISS10102'!Q131</f>
        <v>6.75411362746914</v>
      </c>
      <c r="R35" s="257">
        <f t="shared" si="0"/>
        <v>3.3064</v>
      </c>
      <c r="U35" s="258" t="e">
        <f>+SUMIF(#REF!,T35,G:G)</f>
        <v>#REF!</v>
      </c>
    </row>
    <row r="36" spans="1:21">
      <c r="A36" s="241">
        <f>'ISS10102'!A136</f>
        <v>490</v>
      </c>
      <c r="B36" s="251">
        <f>'ISS10102'!B136</f>
        <v>37223</v>
      </c>
      <c r="C36" s="252">
        <f>'ISS10102'!D136</f>
        <v>3000000000</v>
      </c>
      <c r="D36" s="252">
        <f>'ISS10102'!E136</f>
        <v>5436600000</v>
      </c>
      <c r="E36" s="252">
        <f>'ISS10102'!F136</f>
        <v>2436600000</v>
      </c>
      <c r="F36" s="252">
        <f>'ISS10102'!G136</f>
        <v>3000000000</v>
      </c>
      <c r="G36" s="252">
        <f>'ISS10102'!H136</f>
        <v>2950756509</v>
      </c>
      <c r="H36" s="253">
        <f>'ISS10102'!I136</f>
        <v>49243491</v>
      </c>
      <c r="I36" s="251">
        <f>'ISS10102'!J136</f>
        <v>37314</v>
      </c>
      <c r="J36" s="241">
        <f>'ISS10102'!K136</f>
        <v>91</v>
      </c>
      <c r="K36" s="241">
        <f>'ISS10102'!L136</f>
        <v>0</v>
      </c>
      <c r="L36" s="241">
        <f>'ISS10102'!M136</f>
        <v>0</v>
      </c>
      <c r="M36" s="241">
        <f>'ISS10102'!N136</f>
        <v>6.1050000000000004</v>
      </c>
      <c r="N36" s="257">
        <f>'ISS10102'!O136</f>
        <v>98.358550300000005</v>
      </c>
      <c r="O36" s="257">
        <f>'ISS10102'!P136</f>
        <v>6.5838367087911909</v>
      </c>
      <c r="Q36" s="257">
        <f>'ISS10102'!Q136</f>
        <v>6.6937106013763517</v>
      </c>
      <c r="R36" s="257">
        <f t="shared" si="0"/>
        <v>1.8122</v>
      </c>
      <c r="U36" s="258" t="e">
        <f>+SUMIF(#REF!,T36,G:G)</f>
        <v>#REF!</v>
      </c>
    </row>
    <row r="37" spans="1:21">
      <c r="B37" s="251"/>
      <c r="C37" s="252"/>
      <c r="D37" s="252"/>
      <c r="E37" s="252"/>
      <c r="F37" s="259">
        <f>SUM(F33:F36)</f>
        <v>9999800000</v>
      </c>
      <c r="G37" s="252"/>
      <c r="H37" s="253"/>
      <c r="I37" s="251"/>
      <c r="R37" s="257">
        <f t="shared" si="0"/>
        <v>0</v>
      </c>
      <c r="U37" s="258" t="e">
        <f>+SUMIF(#REF!,T37,G:G)</f>
        <v>#REF!</v>
      </c>
    </row>
    <row r="38" spans="1:21">
      <c r="A38" s="241">
        <f>'ISS10102'!A146</f>
        <v>491</v>
      </c>
      <c r="B38" s="251">
        <f>'ISS10102'!B146</f>
        <v>37230</v>
      </c>
      <c r="C38" s="252">
        <f>'ISS10102'!D146</f>
        <v>3000000000</v>
      </c>
      <c r="D38" s="252">
        <f>'ISS10102'!E146</f>
        <v>9665700000</v>
      </c>
      <c r="E38" s="252">
        <f>'ISS10102'!F146</f>
        <v>6665700000</v>
      </c>
      <c r="F38" s="252">
        <f>'ISS10102'!G146</f>
        <v>3000000000</v>
      </c>
      <c r="G38" s="252">
        <f>'ISS10102'!H146</f>
        <v>2953689106</v>
      </c>
      <c r="H38" s="253">
        <f>'ISS10102'!I146</f>
        <v>46310894</v>
      </c>
      <c r="I38" s="251">
        <f>'ISS10102'!J146</f>
        <v>37321</v>
      </c>
      <c r="J38" s="241">
        <f>'ISS10102'!K146</f>
        <v>91</v>
      </c>
      <c r="K38" s="241">
        <f>'ISS10102'!L146</f>
        <v>0</v>
      </c>
      <c r="L38" s="241">
        <f>'ISS10102'!M146</f>
        <v>0</v>
      </c>
      <c r="M38" s="241">
        <f>'ISS10102'!N146</f>
        <v>6.016</v>
      </c>
      <c r="N38" s="257">
        <f>'ISS10102'!O146</f>
        <v>98.45630353333334</v>
      </c>
      <c r="O38" s="257">
        <f>'ISS10102'!P146</f>
        <v>6.1917495641025369</v>
      </c>
      <c r="Q38" s="257">
        <f>'ISS10102'!Q146</f>
        <v>6.2888300107735207</v>
      </c>
      <c r="R38" s="257">
        <f t="shared" si="0"/>
        <v>3.2219000000000002</v>
      </c>
      <c r="U38" s="258" t="e">
        <f>+SUMIF(#REF!,T38,G:G)</f>
        <v>#REF!</v>
      </c>
    </row>
    <row r="39" spans="1:21">
      <c r="A39" s="241">
        <f>'ISS10102'!A151</f>
        <v>492</v>
      </c>
      <c r="B39" s="251">
        <f>'ISS10102'!B151</f>
        <v>37237</v>
      </c>
      <c r="C39" s="252">
        <f>'ISS10102'!D151</f>
        <v>3000000000</v>
      </c>
      <c r="D39" s="252">
        <f>'ISS10102'!E151</f>
        <v>7214300000</v>
      </c>
      <c r="E39" s="252">
        <f>'ISS10102'!F151</f>
        <v>4214300000</v>
      </c>
      <c r="F39" s="252">
        <f>'ISS10102'!G151</f>
        <v>2999900000</v>
      </c>
      <c r="G39" s="252">
        <f>'ISS10102'!H151</f>
        <v>2958084326</v>
      </c>
      <c r="H39" s="253">
        <f>'ISS10102'!I151</f>
        <v>41815674</v>
      </c>
      <c r="I39" s="251">
        <f>'ISS10102'!J151</f>
        <v>37328</v>
      </c>
      <c r="J39" s="241">
        <f>'ISS10102'!K151</f>
        <v>91</v>
      </c>
      <c r="K39" s="241">
        <f>'ISS10102'!L151</f>
        <v>0</v>
      </c>
      <c r="L39" s="241">
        <f>'ISS10102'!M151</f>
        <v>0</v>
      </c>
      <c r="M39" s="241">
        <f>'ISS10102'!N151</f>
        <v>5.0019999999999998</v>
      </c>
      <c r="N39" s="257">
        <f>'ISS10102'!O151</f>
        <v>98.606097736591224</v>
      </c>
      <c r="O39" s="257">
        <f>'ISS10102'!P151</f>
        <v>5.5909266609253123</v>
      </c>
      <c r="Q39" s="257">
        <f>'ISS10102'!Q151</f>
        <v>5.6699603668126946</v>
      </c>
      <c r="R39" s="257">
        <f t="shared" si="0"/>
        <v>2.4048468282276074</v>
      </c>
      <c r="U39" s="258" t="e">
        <f>+SUMIF(#REF!,T39,G:G)</f>
        <v>#REF!</v>
      </c>
    </row>
    <row r="40" spans="1:21">
      <c r="A40" s="241">
        <f>'ISS10102'!A156</f>
        <v>493</v>
      </c>
      <c r="B40" s="251">
        <f>'ISS10102'!B156</f>
        <v>37244</v>
      </c>
      <c r="C40" s="252">
        <f>'ISS10102'!D156</f>
        <v>3000000000</v>
      </c>
      <c r="D40" s="252">
        <f>'ISS10102'!E156</f>
        <v>4718200000</v>
      </c>
      <c r="E40" s="252">
        <f>'ISS10102'!F156</f>
        <v>1718200000</v>
      </c>
      <c r="F40" s="252">
        <f>'ISS10102'!G156</f>
        <v>3000000000</v>
      </c>
      <c r="G40" s="252">
        <f>'ISS10102'!H156</f>
        <v>2958123874</v>
      </c>
      <c r="H40" s="253">
        <f>'ISS10102'!I156</f>
        <v>41876126</v>
      </c>
      <c r="I40" s="251">
        <f>'ISS10102'!J156</f>
        <v>37335</v>
      </c>
      <c r="J40" s="241">
        <f>'ISS10102'!K156</f>
        <v>91</v>
      </c>
      <c r="K40" s="241">
        <f>'ISS10102'!L156</f>
        <v>0</v>
      </c>
      <c r="L40" s="241">
        <f>'ISS10102'!M156</f>
        <v>0</v>
      </c>
      <c r="M40" s="241">
        <f>'ISS10102'!N156</f>
        <v>5.4349999999999996</v>
      </c>
      <c r="N40" s="257">
        <f>'ISS10102'!O156</f>
        <v>98.604129133333331</v>
      </c>
      <c r="O40" s="257">
        <f>'ISS10102'!P156</f>
        <v>5.5988227069597176</v>
      </c>
      <c r="Q40" s="257">
        <f>'ISS10102'!Q156</f>
        <v>5.6780813908806422</v>
      </c>
      <c r="R40" s="257">
        <f t="shared" si="0"/>
        <v>1.5727333333333333</v>
      </c>
      <c r="U40" s="258" t="e">
        <f>+SUMIF(#REF!,T40,G:G)</f>
        <v>#REF!</v>
      </c>
    </row>
    <row r="41" spans="1:21">
      <c r="A41" s="241">
        <f>'ISS10102'!A161</f>
        <v>494</v>
      </c>
      <c r="B41" s="251">
        <f>'ISS10102'!B161</f>
        <v>37252</v>
      </c>
      <c r="C41" s="252">
        <f>'ISS10102'!D161</f>
        <v>2000000000</v>
      </c>
      <c r="D41" s="252">
        <f>'ISS10102'!E161</f>
        <v>4074800000</v>
      </c>
      <c r="E41" s="252">
        <f>'ISS10102'!F161</f>
        <v>2074800000</v>
      </c>
      <c r="F41" s="252">
        <f>'ISS10102'!G161</f>
        <v>2000000000</v>
      </c>
      <c r="G41" s="252">
        <f>'ISS10102'!H161</f>
        <v>1972695240</v>
      </c>
      <c r="H41" s="253">
        <f>'ISS10102'!I161</f>
        <v>27304760</v>
      </c>
      <c r="I41" s="251">
        <f>'ISS10102'!J161</f>
        <v>37343</v>
      </c>
      <c r="J41" s="241">
        <f>'ISS10102'!K161</f>
        <v>91</v>
      </c>
      <c r="K41" s="241">
        <f>'ISS10102'!L161</f>
        <v>0</v>
      </c>
      <c r="L41" s="241">
        <f>'ISS10102'!M161</f>
        <v>0</v>
      </c>
      <c r="M41" s="241">
        <f>'ISS10102'!N161</f>
        <v>5.1820000000000004</v>
      </c>
      <c r="N41" s="257">
        <f>'ISS10102'!O161</f>
        <v>98.634761999999995</v>
      </c>
      <c r="O41" s="257">
        <f>'ISS10102'!P161</f>
        <v>5.4759546153846355</v>
      </c>
      <c r="Q41" s="257">
        <f>'ISS10102'!Q161</f>
        <v>5.551749205198707</v>
      </c>
      <c r="R41" s="257">
        <f t="shared" si="0"/>
        <v>2.0373999999999999</v>
      </c>
      <c r="U41" s="258" t="e">
        <f>+SUMIF(#REF!,T41,G:G)</f>
        <v>#REF!</v>
      </c>
    </row>
    <row r="42" spans="1:21">
      <c r="B42" s="251"/>
      <c r="C42" s="252"/>
      <c r="D42" s="252"/>
      <c r="E42" s="252"/>
      <c r="F42" s="259">
        <f>SUM(F38:F41)</f>
        <v>10999900000</v>
      </c>
      <c r="G42" s="252"/>
      <c r="H42" s="253"/>
      <c r="I42" s="251"/>
      <c r="R42" s="257">
        <f t="shared" si="0"/>
        <v>0</v>
      </c>
      <c r="U42" s="258" t="e">
        <f>+SUMIF(#REF!,T42,G:G)</f>
        <v>#REF!</v>
      </c>
    </row>
    <row r="43" spans="1:21">
      <c r="A43" s="241">
        <f>'ISS10102'!A171</f>
        <v>495</v>
      </c>
      <c r="B43" s="251">
        <f>'ISS10102'!B171</f>
        <v>37258</v>
      </c>
      <c r="C43" s="252">
        <f>'ISS10102'!D171</f>
        <v>2000000000</v>
      </c>
      <c r="D43" s="252">
        <f>'ISS10102'!E171</f>
        <v>4934300000</v>
      </c>
      <c r="E43" s="252">
        <f>'ISS10102'!F171</f>
        <v>2934300000</v>
      </c>
      <c r="F43" s="252">
        <f>'ISS10102'!G171</f>
        <v>1999900000</v>
      </c>
      <c r="G43" s="252">
        <f>'ISS10102'!H171</f>
        <v>1973409985</v>
      </c>
      <c r="H43" s="253">
        <f>'ISS10102'!I171</f>
        <v>26490015</v>
      </c>
      <c r="I43" s="251">
        <f>'ISS10102'!J171</f>
        <v>37349</v>
      </c>
      <c r="J43" s="241">
        <f>'ISS10102'!K171</f>
        <v>91</v>
      </c>
      <c r="K43" s="241">
        <f>'ISS10102'!L171</f>
        <v>0</v>
      </c>
      <c r="L43" s="241">
        <f>'ISS10102'!M171</f>
        <v>0</v>
      </c>
      <c r="M43" s="241">
        <f>'ISS10102'!N171</f>
        <v>5.1820000000000004</v>
      </c>
      <c r="N43" s="257">
        <f>'ISS10102'!O171</f>
        <v>98.675433021651088</v>
      </c>
      <c r="O43" s="257">
        <f>'ISS10102'!P171</f>
        <v>5.3128235944764057</v>
      </c>
      <c r="Q43" s="257">
        <f>'ISS10102'!Q171</f>
        <v>5.3841401367964403</v>
      </c>
      <c r="R43" s="257">
        <f t="shared" si="0"/>
        <v>2.4672733636681836</v>
      </c>
      <c r="U43" s="258" t="e">
        <f>+SUMIF(#REF!,T43,G:G)</f>
        <v>#REF!</v>
      </c>
    </row>
    <row r="44" spans="1:21">
      <c r="A44" s="241">
        <f>'ISS10102'!A177</f>
        <v>496</v>
      </c>
      <c r="B44" s="251">
        <f>'ISS10102'!B177</f>
        <v>37265</v>
      </c>
      <c r="C44" s="252">
        <f>'ISS10102'!D177</f>
        <v>2000000000</v>
      </c>
      <c r="D44" s="252">
        <f>'ISS10102'!E177</f>
        <v>5847900000</v>
      </c>
      <c r="E44" s="252">
        <f>'ISS10102'!F177</f>
        <v>3847900000</v>
      </c>
      <c r="F44" s="252">
        <f>'ISS10102'!G177</f>
        <v>1999900000</v>
      </c>
      <c r="G44" s="252">
        <f>'ISS10102'!H177</f>
        <v>1974518140</v>
      </c>
      <c r="H44" s="253">
        <f>'ISS10102'!I177</f>
        <v>25381860</v>
      </c>
      <c r="I44" s="251">
        <f>'ISS10102'!J177</f>
        <v>37356</v>
      </c>
      <c r="J44" s="241">
        <f>'ISS10102'!K177</f>
        <v>91</v>
      </c>
      <c r="K44" s="241">
        <f>'ISS10102'!L177</f>
        <v>0</v>
      </c>
      <c r="L44" s="241">
        <f>'ISS10102'!M177</f>
        <v>0</v>
      </c>
      <c r="M44" s="241">
        <f>'ISS10102'!N177</f>
        <v>5.0140000000000002</v>
      </c>
      <c r="N44" s="257">
        <f>'ISS10102'!O177</f>
        <v>98.730843542177098</v>
      </c>
      <c r="O44" s="257">
        <f>'ISS10102'!P177</f>
        <v>5.0905726055533975</v>
      </c>
      <c r="Q44" s="257">
        <f>'ISS10102'!Q177</f>
        <v>5.1560104450831954</v>
      </c>
      <c r="R44" s="257">
        <f t="shared" si="0"/>
        <v>2.9240962048102404</v>
      </c>
      <c r="U44" s="258" t="e">
        <f>+SUMIF(#REF!,T44,G:G)</f>
        <v>#REF!</v>
      </c>
    </row>
    <row r="45" spans="1:21">
      <c r="A45" s="241">
        <f>'ISS10102'!A183</f>
        <v>497</v>
      </c>
      <c r="B45" s="251">
        <f>'ISS10102'!B183</f>
        <v>37272</v>
      </c>
      <c r="C45" s="252">
        <f>'ISS10102'!D183</f>
        <v>3000000000</v>
      </c>
      <c r="D45" s="252">
        <f>'ISS10102'!E183</f>
        <v>10229700000</v>
      </c>
      <c r="E45" s="252">
        <f>'ISS10102'!F183</f>
        <v>7229700000</v>
      </c>
      <c r="F45" s="252">
        <f>'ISS10102'!G183</f>
        <v>3000000000</v>
      </c>
      <c r="G45" s="252">
        <f>'ISS10102'!H183</f>
        <v>2962476556</v>
      </c>
      <c r="H45" s="253">
        <f>'ISS10102'!I183</f>
        <v>37523444</v>
      </c>
      <c r="I45" s="251">
        <f>'ISS10102'!J183</f>
        <v>37363</v>
      </c>
      <c r="J45" s="241">
        <f>'ISS10102'!K183</f>
        <v>91</v>
      </c>
      <c r="K45" s="241">
        <f>'ISS10102'!L183</f>
        <v>0</v>
      </c>
      <c r="L45" s="241">
        <f>'ISS10102'!M183</f>
        <v>0</v>
      </c>
      <c r="M45" s="241">
        <f>'ISS10102'!N183</f>
        <v>4.9859999999999998</v>
      </c>
      <c r="N45" s="257">
        <f>'ISS10102'!O183</f>
        <v>98.749218533333334</v>
      </c>
      <c r="O45" s="257">
        <f>'ISS10102'!P183</f>
        <v>5.0168707179487164</v>
      </c>
      <c r="Q45" s="257">
        <f>'ISS10102'!Q183</f>
        <v>5.0804156148893913</v>
      </c>
      <c r="R45" s="257">
        <f t="shared" si="0"/>
        <v>3.4098999999999999</v>
      </c>
      <c r="U45" s="258" t="e">
        <f>+SUMIF(#REF!,T45,G:G)</f>
        <v>#REF!</v>
      </c>
    </row>
    <row r="46" spans="1:21">
      <c r="A46" s="241">
        <f>'ISS10102'!A190</f>
        <v>498</v>
      </c>
      <c r="B46" s="251">
        <f>'ISS10102'!B190</f>
        <v>37279</v>
      </c>
      <c r="C46" s="252">
        <f>'ISS10102'!D190</f>
        <v>2000000000</v>
      </c>
      <c r="D46" s="252">
        <f>'ISS10102'!E190</f>
        <v>9376400000</v>
      </c>
      <c r="E46" s="252">
        <f>'ISS10102'!F190</f>
        <v>7376400000</v>
      </c>
      <c r="F46" s="252">
        <f>'ISS10102'!G190</f>
        <v>1999900000</v>
      </c>
      <c r="G46" s="252">
        <f>'ISS10102'!H190</f>
        <v>1975883936</v>
      </c>
      <c r="H46" s="253">
        <f>'ISS10102'!I190</f>
        <v>24016064</v>
      </c>
      <c r="I46" s="251">
        <f>'ISS10102'!J190</f>
        <v>37370</v>
      </c>
      <c r="J46" s="241">
        <f>'ISS10102'!K190</f>
        <v>91</v>
      </c>
      <c r="K46" s="241">
        <f>'ISS10102'!L190</f>
        <v>0</v>
      </c>
      <c r="L46" s="241">
        <f>'ISS10102'!M190</f>
        <v>0</v>
      </c>
      <c r="M46" s="241">
        <f>'ISS10102'!N190</f>
        <v>4.7930000000000001</v>
      </c>
      <c r="N46" s="257">
        <f>'ISS10102'!O190</f>
        <v>98.799136756837839</v>
      </c>
      <c r="O46" s="257">
        <f>'ISS10102'!P190</f>
        <v>4.8166492720240512</v>
      </c>
      <c r="Q46" s="257">
        <f>'ISS10102'!Q190</f>
        <v>4.8751936809718055</v>
      </c>
      <c r="R46" s="257">
        <f t="shared" si="0"/>
        <v>4.6884344217210865</v>
      </c>
      <c r="U46" s="258" t="e">
        <f>+SUMIF(#REF!,T46,G:G)</f>
        <v>#REF!</v>
      </c>
    </row>
    <row r="47" spans="1:21">
      <c r="A47" s="241">
        <f>'ISS10102'!A197</f>
        <v>499</v>
      </c>
      <c r="B47" s="251">
        <f>'ISS10102'!B197</f>
        <v>37286</v>
      </c>
      <c r="C47" s="252">
        <f>'ISS10102'!D197</f>
        <v>2000000000</v>
      </c>
      <c r="D47" s="252">
        <f>'ISS10102'!E197</f>
        <v>7293700000</v>
      </c>
      <c r="E47" s="252">
        <f>'ISS10102'!F197</f>
        <v>5293700000</v>
      </c>
      <c r="F47" s="252">
        <f>'ISS10102'!G197</f>
        <v>1999900000</v>
      </c>
      <c r="G47" s="252">
        <f>'ISS10102'!H197</f>
        <v>1978694871</v>
      </c>
      <c r="H47" s="253">
        <f>'ISS10102'!I197</f>
        <v>21205129</v>
      </c>
      <c r="I47" s="251">
        <f>'ISS10102'!J197</f>
        <v>37377</v>
      </c>
      <c r="J47" s="241">
        <f>'ISS10102'!K197</f>
        <v>91</v>
      </c>
      <c r="K47" s="241">
        <f>'ISS10102'!L197</f>
        <v>0</v>
      </c>
      <c r="L47" s="241">
        <f>'ISS10102'!M197</f>
        <v>0</v>
      </c>
      <c r="M47" s="241">
        <f>'ISS10102'!N197</f>
        <v>4.2080000000000002</v>
      </c>
      <c r="N47" s="257">
        <f>'ISS10102'!O197</f>
        <v>98.939690534526719</v>
      </c>
      <c r="O47" s="257">
        <f>'ISS10102'!P197</f>
        <v>4.2528896142609636</v>
      </c>
      <c r="Q47" s="257">
        <f>'ISS10102'!Q197</f>
        <v>4.2984666631606698</v>
      </c>
      <c r="R47" s="257">
        <f t="shared" si="0"/>
        <v>3.6470323516175807</v>
      </c>
      <c r="U47" s="258" t="e">
        <f>+SUMIF(#REF!,T47,G:G)</f>
        <v>#REF!</v>
      </c>
    </row>
    <row r="48" spans="1:21">
      <c r="B48" s="251"/>
      <c r="C48" s="252"/>
      <c r="D48" s="252"/>
      <c r="E48" s="252"/>
      <c r="F48" s="259">
        <f>SUM(F43:F47)</f>
        <v>10999600000</v>
      </c>
      <c r="G48" s="252"/>
      <c r="H48" s="253"/>
      <c r="I48" s="251"/>
      <c r="R48" s="257">
        <f t="shared" si="0"/>
        <v>0</v>
      </c>
      <c r="U48" s="258" t="e">
        <f>+SUMIF(#REF!,T48,G:G)</f>
        <v>#REF!</v>
      </c>
    </row>
    <row r="49" spans="1:21">
      <c r="A49" s="241">
        <f>'ISS10102'!A210</f>
        <v>500</v>
      </c>
      <c r="B49" s="251">
        <f>'ISS10102'!B210</f>
        <v>37293</v>
      </c>
      <c r="C49" s="252">
        <f>'ISS10102'!D210</f>
        <v>1000000000</v>
      </c>
      <c r="D49" s="252">
        <f>'ISS10102'!E210</f>
        <v>2415300000</v>
      </c>
      <c r="E49" s="252">
        <f>'ISS10102'!F210</f>
        <v>1415300000</v>
      </c>
      <c r="F49" s="252">
        <f>'ISS10102'!G210</f>
        <v>1000000000</v>
      </c>
      <c r="G49" s="252">
        <f>'ISS10102'!H210</f>
        <v>990709511</v>
      </c>
      <c r="H49" s="253">
        <f>'ISS10102'!I210</f>
        <v>9290489</v>
      </c>
      <c r="I49" s="251">
        <f>'ISS10102'!J210</f>
        <v>37384</v>
      </c>
      <c r="J49" s="241">
        <f>'ISS10102'!K210</f>
        <v>91</v>
      </c>
      <c r="K49" s="241">
        <f>'ISS10102'!L210</f>
        <v>0</v>
      </c>
      <c r="L49" s="241">
        <f>'ISS10102'!M210</f>
        <v>0</v>
      </c>
      <c r="M49" s="241">
        <f>'ISS10102'!N210</f>
        <v>3.47</v>
      </c>
      <c r="N49" s="257">
        <f>'ISS10102'!O210</f>
        <v>99.070951100000002</v>
      </c>
      <c r="O49" s="257">
        <f>'ISS10102'!P210</f>
        <v>3.7264049285714202</v>
      </c>
      <c r="Q49" s="257">
        <f>'ISS10102'!Q210</f>
        <v>3.7613497066461701</v>
      </c>
      <c r="R49" s="257">
        <f t="shared" si="0"/>
        <v>2.4152999999999998</v>
      </c>
      <c r="U49" s="258" t="e">
        <f>+SUMIF(#REF!,T49,G:G)</f>
        <v>#REF!</v>
      </c>
    </row>
    <row r="50" spans="1:21">
      <c r="A50" s="241">
        <f>'ISS10102'!A217</f>
        <v>501</v>
      </c>
      <c r="B50" s="251">
        <f>'ISS10102'!B217</f>
        <v>37300</v>
      </c>
      <c r="C50" s="252">
        <f>'ISS10102'!D217</f>
        <v>2000000000</v>
      </c>
      <c r="D50" s="252">
        <f>'ISS10102'!E217</f>
        <v>5488800000</v>
      </c>
      <c r="E50" s="252">
        <f>'ISS10102'!F217</f>
        <v>3488800000</v>
      </c>
      <c r="F50" s="252">
        <f>'ISS10102'!G217</f>
        <v>2000000000</v>
      </c>
      <c r="G50" s="252">
        <f>'ISS10102'!H217</f>
        <v>1981973224</v>
      </c>
      <c r="H50" s="253">
        <f>'ISS10102'!I217</f>
        <v>18026776</v>
      </c>
      <c r="I50" s="251">
        <f>'ISS10102'!J217</f>
        <v>37393</v>
      </c>
      <c r="J50" s="241">
        <f>'ISS10102'!K217</f>
        <v>91</v>
      </c>
      <c r="K50" s="241">
        <f>'ISS10102'!L217</f>
        <v>0</v>
      </c>
      <c r="L50" s="241">
        <f>'ISS10102'!M217</f>
        <v>0</v>
      </c>
      <c r="M50" s="241">
        <f>'ISS10102'!N217</f>
        <v>3.4489999999999998</v>
      </c>
      <c r="N50" s="257">
        <f>'ISS10102'!O217</f>
        <v>99.098661200000009</v>
      </c>
      <c r="O50" s="257">
        <f>'ISS10102'!P217</f>
        <v>3.6152600219779849</v>
      </c>
      <c r="Q50" s="257">
        <f>'ISS10102'!Q217</f>
        <v>3.6481421425882834</v>
      </c>
      <c r="R50" s="257">
        <f t="shared" si="0"/>
        <v>2.7444000000000002</v>
      </c>
      <c r="U50" s="258" t="e">
        <f>+SUMIF(#REF!,T50,G:G)</f>
        <v>#REF!</v>
      </c>
    </row>
    <row r="51" spans="1:21">
      <c r="A51" s="241">
        <f>'ISS10102'!A224</f>
        <v>502</v>
      </c>
      <c r="B51" s="251">
        <f>'ISS10102'!B224</f>
        <v>37307</v>
      </c>
      <c r="C51" s="252">
        <f>'ISS10102'!D224</f>
        <v>3000000000</v>
      </c>
      <c r="D51" s="252">
        <f>'ISS10102'!E224</f>
        <v>6486800000</v>
      </c>
      <c r="E51" s="252">
        <f>'ISS10102'!F224</f>
        <v>3486800000</v>
      </c>
      <c r="F51" s="252">
        <f>'ISS10102'!G224</f>
        <v>3000000000</v>
      </c>
      <c r="G51" s="252">
        <f>'ISS10102'!H224</f>
        <v>2975390304</v>
      </c>
      <c r="H51" s="253">
        <f>'ISS10102'!I224</f>
        <v>24609696</v>
      </c>
      <c r="I51" s="251">
        <f>'ISS10102'!J224</f>
        <v>37400</v>
      </c>
      <c r="J51" s="241">
        <f>'ISS10102'!K224</f>
        <v>91</v>
      </c>
      <c r="K51" s="241">
        <f>'ISS10102'!L224</f>
        <v>0</v>
      </c>
      <c r="L51" s="241">
        <f>'ISS10102'!M224</f>
        <v>0</v>
      </c>
      <c r="M51" s="241">
        <f>'ISS10102'!N224</f>
        <v>3.4489999999999998</v>
      </c>
      <c r="N51" s="257">
        <f>'ISS10102'!O224</f>
        <v>99.17967680000001</v>
      </c>
      <c r="O51" s="257">
        <f>'ISS10102'!P224</f>
        <v>3.2903073406593006</v>
      </c>
      <c r="Q51" s="257">
        <f>'ISS10102'!Q224</f>
        <v>3.3175217411671385</v>
      </c>
      <c r="R51" s="257">
        <f t="shared" si="0"/>
        <v>2.1622666666666666</v>
      </c>
      <c r="U51" s="258" t="e">
        <f>+SUMIF(#REF!,T51,G:G)</f>
        <v>#REF!</v>
      </c>
    </row>
    <row r="52" spans="1:21">
      <c r="A52" s="241">
        <f>'ISS10102'!A231</f>
        <v>503</v>
      </c>
      <c r="B52" s="251">
        <f>'ISS10102'!B231</f>
        <v>37314</v>
      </c>
      <c r="C52" s="252">
        <f>'ISS10102'!D231</f>
        <v>3000000000</v>
      </c>
      <c r="D52" s="252">
        <f>'ISS10102'!E231</f>
        <v>11515000000</v>
      </c>
      <c r="E52" s="252">
        <f>'ISS10102'!F231</f>
        <v>8515000000</v>
      </c>
      <c r="F52" s="252">
        <f>'ISS10102'!G231</f>
        <v>2999900000</v>
      </c>
      <c r="G52" s="252">
        <f>'ISS10102'!H231</f>
        <v>2977672643</v>
      </c>
      <c r="H52" s="253">
        <f>'ISS10102'!I231</f>
        <v>22227357</v>
      </c>
      <c r="I52" s="251">
        <f>'ISS10102'!J231</f>
        <v>37407</v>
      </c>
      <c r="J52" s="241">
        <f>'ISS10102'!K231</f>
        <v>91</v>
      </c>
      <c r="K52" s="241">
        <f>'ISS10102'!L231</f>
        <v>0</v>
      </c>
      <c r="L52" s="241">
        <f>'ISS10102'!M231</f>
        <v>0</v>
      </c>
      <c r="M52" s="241">
        <f>'ISS10102'!N231</f>
        <v>2.964</v>
      </c>
      <c r="N52" s="257">
        <f>'ISS10102'!O231</f>
        <v>99.259063402113398</v>
      </c>
      <c r="O52" s="257">
        <f>'ISS10102'!P231</f>
        <v>2.9718885519627447</v>
      </c>
      <c r="Q52" s="257">
        <f>'ISS10102'!Q231</f>
        <v>2.9940727326059657</v>
      </c>
      <c r="R52" s="257">
        <f t="shared" si="0"/>
        <v>3.8384612820427346</v>
      </c>
      <c r="U52" s="258" t="e">
        <f>+SUMIF(#REF!,T52,G:G)</f>
        <v>#REF!</v>
      </c>
    </row>
    <row r="53" spans="1:21">
      <c r="B53" s="251"/>
      <c r="C53" s="252"/>
      <c r="D53" s="252"/>
      <c r="E53" s="252"/>
      <c r="F53" s="259">
        <f>SUM(F49:F52)</f>
        <v>8999900000</v>
      </c>
      <c r="G53" s="252"/>
      <c r="H53" s="253"/>
      <c r="I53" s="251"/>
      <c r="R53" s="257">
        <f t="shared" si="0"/>
        <v>0</v>
      </c>
      <c r="U53" s="258" t="e">
        <f>+SUMIF(#REF!,T53,G:G)</f>
        <v>#REF!</v>
      </c>
    </row>
    <row r="54" spans="1:21">
      <c r="A54" s="241">
        <f>'ISS10102'!A243</f>
        <v>504</v>
      </c>
      <c r="B54" s="251">
        <f>'ISS10102'!B243</f>
        <v>37321</v>
      </c>
      <c r="C54" s="252">
        <f>'ISS10102'!D243</f>
        <v>3000000000</v>
      </c>
      <c r="D54" s="252">
        <f>'ISS10102'!E243</f>
        <v>8380200000</v>
      </c>
      <c r="E54" s="252">
        <f>'ISS10102'!F243</f>
        <v>5380200000</v>
      </c>
      <c r="F54" s="252">
        <f>'ISS10102'!G243</f>
        <v>3000000000</v>
      </c>
      <c r="G54" s="252">
        <f>'ISS10102'!H243</f>
        <v>2978104812</v>
      </c>
      <c r="H54" s="253">
        <f>'ISS10102'!I243</f>
        <v>21895188</v>
      </c>
      <c r="I54" s="251">
        <f>'ISS10102'!J243</f>
        <v>37413</v>
      </c>
      <c r="J54" s="241">
        <f>'ISS10102'!K243</f>
        <v>91</v>
      </c>
      <c r="K54" s="241">
        <f>'ISS10102'!L243</f>
        <v>0</v>
      </c>
      <c r="L54" s="241">
        <f>'ISS10102'!M243</f>
        <v>0</v>
      </c>
      <c r="M54" s="241">
        <f>'ISS10102'!N243</f>
        <v>2.9</v>
      </c>
      <c r="N54" s="257">
        <f>'ISS10102'!O243</f>
        <v>99.270160399999995</v>
      </c>
      <c r="O54" s="257">
        <f>'ISS10102'!P243</f>
        <v>2.9273786153846366</v>
      </c>
      <c r="Q54" s="257">
        <f>'ISS10102'!Q243</f>
        <v>2.9489008616376093</v>
      </c>
      <c r="R54" s="257">
        <f t="shared" si="0"/>
        <v>2.7934000000000001</v>
      </c>
      <c r="U54" s="258" t="e">
        <f>+SUMIF(#REF!,T54,G:G)</f>
        <v>#REF!</v>
      </c>
    </row>
    <row r="55" spans="1:21">
      <c r="A55" s="241">
        <f>'ISS10102'!A250</f>
        <v>505</v>
      </c>
      <c r="B55" s="251">
        <f>'ISS10102'!B250</f>
        <v>37328</v>
      </c>
      <c r="C55" s="252">
        <f>'ISS10102'!D250</f>
        <v>2000000000</v>
      </c>
      <c r="D55" s="252">
        <f>'ISS10102'!E250</f>
        <v>6653100000</v>
      </c>
      <c r="E55" s="252">
        <f>'ISS10102'!F250</f>
        <v>4653100000</v>
      </c>
      <c r="F55" s="252">
        <f>'ISS10102'!G250</f>
        <v>2000000000</v>
      </c>
      <c r="G55" s="252">
        <f>'ISS10102'!H250</f>
        <v>1986307263</v>
      </c>
      <c r="H55" s="253">
        <f>'ISS10102'!I250</f>
        <v>13692737</v>
      </c>
      <c r="I55" s="251">
        <f>'ISS10102'!J250</f>
        <v>37420</v>
      </c>
      <c r="J55" s="241">
        <f>'ISS10102'!K250</f>
        <v>91</v>
      </c>
      <c r="K55" s="241">
        <f>'ISS10102'!L250</f>
        <v>0</v>
      </c>
      <c r="L55" s="241">
        <f>'ISS10102'!M250</f>
        <v>0</v>
      </c>
      <c r="M55" s="241">
        <f>'ISS10102'!N250</f>
        <v>2.7269999999999999</v>
      </c>
      <c r="N55" s="257">
        <f>'ISS10102'!O250</f>
        <v>99.315363149999996</v>
      </c>
      <c r="O55" s="257">
        <f>'ISS10102'!P250</f>
        <v>2.7460708818681479</v>
      </c>
      <c r="Q55" s="257">
        <f>'ISS10102'!Q250</f>
        <v>2.7650010982899453</v>
      </c>
      <c r="R55" s="257">
        <f t="shared" si="0"/>
        <v>3.3265500000000001</v>
      </c>
      <c r="U55" s="258" t="e">
        <f>+SUMIF(#REF!,T55,G:G)</f>
        <v>#REF!</v>
      </c>
    </row>
    <row r="56" spans="1:21">
      <c r="A56" s="241">
        <f>'ISS10102'!A257</f>
        <v>506</v>
      </c>
      <c r="B56" s="251">
        <f>'ISS10102'!B257</f>
        <v>37335</v>
      </c>
      <c r="C56" s="252">
        <f>'ISS10102'!D257</f>
        <v>3000000000</v>
      </c>
      <c r="D56" s="252">
        <f>'ISS10102'!E257</f>
        <v>6733900000</v>
      </c>
      <c r="E56" s="252">
        <f>'ISS10102'!F257</f>
        <v>3733900000</v>
      </c>
      <c r="F56" s="252">
        <f>'ISS10102'!G257</f>
        <v>3000000000</v>
      </c>
      <c r="G56" s="252">
        <f>'ISS10102'!H257</f>
        <v>2979848874</v>
      </c>
      <c r="H56" s="253">
        <f>'ISS10102'!I257</f>
        <v>20151126</v>
      </c>
      <c r="I56" s="251">
        <f>'ISS10102'!J257</f>
        <v>37427</v>
      </c>
      <c r="J56" s="241">
        <f>'ISS10102'!K257</f>
        <v>91</v>
      </c>
      <c r="K56" s="241">
        <f>'ISS10102'!L257</f>
        <v>0</v>
      </c>
      <c r="L56" s="241">
        <f>'ISS10102'!M257</f>
        <v>0</v>
      </c>
      <c r="M56" s="241">
        <f>'ISS10102'!N257</f>
        <v>2.6030000000000002</v>
      </c>
      <c r="N56" s="257">
        <f>'ISS10102'!O257</f>
        <v>99.328295800000006</v>
      </c>
      <c r="O56" s="257">
        <f>'ISS10102'!P257</f>
        <v>2.694198164835139</v>
      </c>
      <c r="Q56" s="257">
        <f>'ISS10102'!Q257</f>
        <v>2.7124175876932126</v>
      </c>
      <c r="R56" s="257">
        <f t="shared" si="0"/>
        <v>2.2446333333333333</v>
      </c>
      <c r="U56" s="258" t="e">
        <f>+SUMIF(#REF!,T56,G:G)</f>
        <v>#REF!</v>
      </c>
    </row>
    <row r="57" spans="1:21">
      <c r="A57" s="241">
        <f>'ISS10102'!A264</f>
        <v>507</v>
      </c>
      <c r="B57" s="251">
        <f>'ISS10102'!B264</f>
        <v>37342</v>
      </c>
      <c r="C57" s="252">
        <f>'ISS10102'!D264</f>
        <v>3000000000</v>
      </c>
      <c r="D57" s="252">
        <f>'ISS10102'!E264</f>
        <v>3913000000</v>
      </c>
      <c r="E57" s="252">
        <f>'ISS10102'!F264</f>
        <v>913000000</v>
      </c>
      <c r="F57" s="252">
        <f>'ISS10102'!G264</f>
        <v>3000000000</v>
      </c>
      <c r="G57" s="252">
        <f>'ISS10102'!H264</f>
        <v>2973773862</v>
      </c>
      <c r="H57" s="253">
        <f>'ISS10102'!I264</f>
        <v>26226138</v>
      </c>
      <c r="I57" s="251">
        <f>'ISS10102'!J264</f>
        <v>37434</v>
      </c>
      <c r="J57" s="241">
        <f>'ISS10102'!K264</f>
        <v>91</v>
      </c>
      <c r="K57" s="241">
        <f>'ISS10102'!L264</f>
        <v>0</v>
      </c>
      <c r="L57" s="241">
        <f>'ISS10102'!M264</f>
        <v>0</v>
      </c>
      <c r="M57" s="241">
        <f>'ISS10102'!N264</f>
        <v>2.5070000000000001</v>
      </c>
      <c r="N57" s="257">
        <f>'ISS10102'!O264</f>
        <v>99.125795400000001</v>
      </c>
      <c r="O57" s="257">
        <f>'ISS10102'!P264</f>
        <v>3.5064250439560394</v>
      </c>
      <c r="Q57" s="257">
        <f>'ISS10102'!Q264</f>
        <v>3.5373487090889353</v>
      </c>
      <c r="R57" s="257">
        <f t="shared" si="0"/>
        <v>1.3043333333333333</v>
      </c>
      <c r="U57" s="258" t="e">
        <f>+SUMIF(#REF!,T57,G:G)</f>
        <v>#REF!</v>
      </c>
    </row>
    <row r="58" spans="1:21">
      <c r="B58" s="251"/>
      <c r="C58" s="252"/>
      <c r="D58" s="252"/>
      <c r="E58" s="252"/>
      <c r="F58" s="259">
        <f>SUM(F54:F57)</f>
        <v>11000000000</v>
      </c>
      <c r="G58" s="252"/>
      <c r="H58" s="253"/>
      <c r="I58" s="251"/>
      <c r="R58" s="257">
        <f t="shared" si="0"/>
        <v>0</v>
      </c>
      <c r="U58" s="258" t="e">
        <f>+SUMIF(#REF!,T58,G:G)</f>
        <v>#REF!</v>
      </c>
    </row>
    <row r="59" spans="1:21">
      <c r="A59" s="241">
        <f>'ISS10102'!A275</f>
        <v>508</v>
      </c>
      <c r="B59" s="251">
        <f>'ISS10102'!B275</f>
        <v>37349</v>
      </c>
      <c r="C59" s="252">
        <f>'ISS10102'!D275</f>
        <v>2000000000</v>
      </c>
      <c r="D59" s="252">
        <f>'ISS10102'!E275</f>
        <v>4786200000</v>
      </c>
      <c r="E59" s="252">
        <f>'ISS10102'!F275</f>
        <v>2786200000</v>
      </c>
      <c r="F59" s="252">
        <f>'ISS10102'!G275</f>
        <v>2000000000</v>
      </c>
      <c r="G59" s="252">
        <f>'ISS10102'!H275</f>
        <v>1974372078</v>
      </c>
      <c r="H59" s="253">
        <f>'ISS10102'!I275</f>
        <v>25627922</v>
      </c>
      <c r="I59" s="251">
        <f>'ISS10102'!J275</f>
        <v>37441</v>
      </c>
      <c r="J59" s="241">
        <f>'ISS10102'!K275</f>
        <v>91</v>
      </c>
      <c r="K59" s="241">
        <f>'ISS10102'!L275</f>
        <v>0</v>
      </c>
      <c r="L59" s="241">
        <f>'ISS10102'!M275</f>
        <v>0</v>
      </c>
      <c r="M59" s="241">
        <f>'ISS10102'!N275</f>
        <v>4.8129999999999997</v>
      </c>
      <c r="N59" s="257">
        <f>'ISS10102'!O275</f>
        <v>98.718603900000005</v>
      </c>
      <c r="O59" s="257">
        <f>'ISS10102'!P275</f>
        <v>5.1396656758241557</v>
      </c>
      <c r="Q59" s="257">
        <f>'ISS10102'!Q275</f>
        <v>5.2063800264340605</v>
      </c>
      <c r="R59" s="257">
        <f t="shared" si="0"/>
        <v>2.3931</v>
      </c>
      <c r="U59" s="258" t="e">
        <f>+SUMIF(#REF!,T59,G:G)</f>
        <v>#REF!</v>
      </c>
    </row>
    <row r="60" spans="1:21">
      <c r="A60" s="241">
        <f>'ISS10102'!A281</f>
        <v>509</v>
      </c>
      <c r="B60" s="251">
        <f>'ISS10102'!B281</f>
        <v>37356</v>
      </c>
      <c r="C60" s="252">
        <f>'ISS10102'!D281</f>
        <v>1500000000</v>
      </c>
      <c r="D60" s="252">
        <f>'ISS10102'!E281</f>
        <v>5729400000</v>
      </c>
      <c r="E60" s="252">
        <f>'ISS10102'!F281</f>
        <v>4229400000</v>
      </c>
      <c r="F60" s="252">
        <f>'ISS10102'!G281</f>
        <v>1500000000</v>
      </c>
      <c r="G60" s="252">
        <f>'ISS10102'!H281</f>
        <v>1482014112</v>
      </c>
      <c r="H60" s="253">
        <f>'ISS10102'!I281</f>
        <v>17985888</v>
      </c>
      <c r="I60" s="251">
        <f>'ISS10102'!J281</f>
        <v>37448</v>
      </c>
      <c r="J60" s="241">
        <f>'ISS10102'!K281</f>
        <v>91</v>
      </c>
      <c r="K60" s="241">
        <f>'ISS10102'!L281</f>
        <v>0</v>
      </c>
      <c r="L60" s="241">
        <f>'ISS10102'!M281</f>
        <v>0</v>
      </c>
      <c r="M60" s="241">
        <f>'ISS10102'!N281</f>
        <v>4.4480000000000004</v>
      </c>
      <c r="N60" s="257">
        <f>'ISS10102'!O281</f>
        <v>98.800940800000006</v>
      </c>
      <c r="O60" s="257">
        <f>'ISS10102'!P281</f>
        <v>4.8094132747252489</v>
      </c>
      <c r="Q60" s="257">
        <f>'ISS10102'!Q281</f>
        <v>4.8677808488289704</v>
      </c>
      <c r="R60" s="257">
        <f t="shared" si="0"/>
        <v>3.8195999999999999</v>
      </c>
      <c r="U60" s="258" t="e">
        <f>+SUMIF(#REF!,T60,G:G)</f>
        <v>#REF!</v>
      </c>
    </row>
    <row r="61" spans="1:21">
      <c r="A61" s="241">
        <f>'ISS10102'!A287</f>
        <v>510</v>
      </c>
      <c r="B61" s="251">
        <f>'ISS10102'!B287</f>
        <v>37363</v>
      </c>
      <c r="C61" s="252">
        <f>'ISS10102'!D287</f>
        <v>1500000000</v>
      </c>
      <c r="D61" s="252">
        <f>'ISS10102'!E287</f>
        <v>6586500000</v>
      </c>
      <c r="E61" s="252">
        <f>'ISS10102'!F287</f>
        <v>5086500000</v>
      </c>
      <c r="F61" s="252">
        <f>'ISS10102'!G287</f>
        <v>1500000000</v>
      </c>
      <c r="G61" s="252">
        <f>'ISS10102'!H287</f>
        <v>1482661695</v>
      </c>
      <c r="H61" s="253">
        <f>'ISS10102'!I287</f>
        <v>17338305</v>
      </c>
      <c r="I61" s="251">
        <f>'ISS10102'!J287</f>
        <v>37455</v>
      </c>
      <c r="J61" s="241">
        <f>'ISS10102'!K287</f>
        <v>91</v>
      </c>
      <c r="K61" s="241">
        <f>'ISS10102'!L287</f>
        <v>0</v>
      </c>
      <c r="L61" s="241">
        <f>'ISS10102'!M287</f>
        <v>0</v>
      </c>
      <c r="M61" s="241">
        <f>'ISS10102'!N287</f>
        <v>4.2039999999999997</v>
      </c>
      <c r="N61" s="257">
        <f>'ISS10102'!O287</f>
        <v>98.844112999999993</v>
      </c>
      <c r="O61" s="257">
        <f>'ISS10102'!P287</f>
        <v>4.6362500549450836</v>
      </c>
      <c r="Q61" s="257">
        <f>'ISS10102'!Q287</f>
        <v>4.690466548012914</v>
      </c>
      <c r="R61" s="257">
        <f t="shared" si="0"/>
        <v>4.391</v>
      </c>
      <c r="U61" s="258" t="e">
        <f>+SUMIF(#REF!,T61,G:G)</f>
        <v>#REF!</v>
      </c>
    </row>
    <row r="62" spans="1:21">
      <c r="A62" s="241">
        <f>'ISS10102'!A293</f>
        <v>511</v>
      </c>
      <c r="B62" s="251">
        <f>'ISS10102'!B293</f>
        <v>37370</v>
      </c>
      <c r="C62" s="252">
        <f>'ISS10102'!D293</f>
        <v>1500000000</v>
      </c>
      <c r="D62" s="252">
        <f>'ISS10102'!E293</f>
        <v>5638700000</v>
      </c>
      <c r="E62" s="252">
        <f>'ISS10102'!F293</f>
        <v>4138700000</v>
      </c>
      <c r="F62" s="252">
        <f>'ISS10102'!G293</f>
        <v>1499900000</v>
      </c>
      <c r="G62" s="252">
        <f>'ISS10102'!H293</f>
        <v>1484264370</v>
      </c>
      <c r="H62" s="253">
        <f>'ISS10102'!I293</f>
        <v>15635630</v>
      </c>
      <c r="I62" s="251">
        <f>'ISS10102'!J293</f>
        <v>37462</v>
      </c>
      <c r="J62" s="241">
        <f>'ISS10102'!K293</f>
        <v>91</v>
      </c>
      <c r="K62" s="241">
        <f>'ISS10102'!L293</f>
        <v>0</v>
      </c>
      <c r="L62" s="241">
        <f>'ISS10102'!M293</f>
        <v>0</v>
      </c>
      <c r="M62" s="241">
        <f>'ISS10102'!N293</f>
        <v>3.9990000000000001</v>
      </c>
      <c r="N62" s="257">
        <f>'ISS10102'!O293</f>
        <v>98.957555170344691</v>
      </c>
      <c r="O62" s="257">
        <f>'ISS10102'!P293</f>
        <v>4.1812347563097578</v>
      </c>
      <c r="Q62" s="257">
        <f>'ISS10102'!Q293</f>
        <v>4.2252809794181108</v>
      </c>
      <c r="R62" s="257">
        <f t="shared" si="0"/>
        <v>3.7593839589305955</v>
      </c>
      <c r="U62" s="258" t="e">
        <f>+SUMIF(#REF!,T62,G:G)</f>
        <v>#REF!</v>
      </c>
    </row>
    <row r="63" spans="1:21">
      <c r="B63" s="251"/>
      <c r="C63" s="252"/>
      <c r="D63" s="252"/>
      <c r="E63" s="252"/>
      <c r="F63" s="259">
        <f>SUM(F59:F62)</f>
        <v>6499900000</v>
      </c>
      <c r="G63" s="252"/>
      <c r="H63" s="253"/>
      <c r="I63" s="251"/>
      <c r="R63" s="257">
        <f t="shared" si="0"/>
        <v>0</v>
      </c>
      <c r="U63" s="258" t="e">
        <f>+SUMIF(#REF!,T63,G:G)</f>
        <v>#REF!</v>
      </c>
    </row>
    <row r="64" spans="1:21">
      <c r="A64" s="241">
        <f>'ISS10102'!A305</f>
        <v>512</v>
      </c>
      <c r="B64" s="251">
        <f>'ISS10102'!B305</f>
        <v>37378</v>
      </c>
      <c r="C64" s="252">
        <f>'ISS10102'!D305</f>
        <v>1500000000</v>
      </c>
      <c r="D64" s="252">
        <f>'ISS10102'!E305</f>
        <v>2703000000</v>
      </c>
      <c r="E64" s="252">
        <f>'ISS10102'!F305</f>
        <v>1203000000</v>
      </c>
      <c r="F64" s="252">
        <f>'ISS10102'!G305</f>
        <v>1500000000</v>
      </c>
      <c r="G64" s="252">
        <f>'ISS10102'!H305</f>
        <v>1484694900</v>
      </c>
      <c r="H64" s="253">
        <f>'ISS10102'!I305</f>
        <v>15305100</v>
      </c>
      <c r="I64" s="251">
        <f>'ISS10102'!J305</f>
        <v>37470</v>
      </c>
      <c r="J64" s="241">
        <f>'ISS10102'!K305</f>
        <v>91</v>
      </c>
      <c r="K64" s="241">
        <f>'ISS10102'!L305</f>
        <v>0</v>
      </c>
      <c r="L64" s="241">
        <f>'ISS10102'!M305</f>
        <v>0</v>
      </c>
      <c r="M64" s="241">
        <f>'ISS10102'!N305</f>
        <v>4.0110000000000001</v>
      </c>
      <c r="N64" s="257">
        <f>'ISS10102'!O305</f>
        <v>98.979659999999996</v>
      </c>
      <c r="O64" s="257">
        <f>'ISS10102'!P305</f>
        <v>4.0925725274725453</v>
      </c>
      <c r="Q64" s="257">
        <f>'ISS10102'!Q305</f>
        <v>4.1347611493841727</v>
      </c>
      <c r="R64" s="257">
        <f t="shared" si="0"/>
        <v>1.802</v>
      </c>
      <c r="U64" s="258" t="e">
        <f>+SUMIF(#REF!,T64,G:G)</f>
        <v>#REF!</v>
      </c>
    </row>
    <row r="65" spans="1:21">
      <c r="A65" s="241">
        <f>'ISS10102'!A311</f>
        <v>513</v>
      </c>
      <c r="B65" s="251">
        <f>'ISS10102'!B311</f>
        <v>37384</v>
      </c>
      <c r="C65" s="252">
        <f>'ISS10102'!D311</f>
        <v>1500000000</v>
      </c>
      <c r="D65" s="252">
        <f>'ISS10102'!E311</f>
        <v>6614600000</v>
      </c>
      <c r="E65" s="252">
        <f>'ISS10102'!F311</f>
        <v>5114600000</v>
      </c>
      <c r="F65" s="252">
        <f>'ISS10102'!G311</f>
        <v>1500000000</v>
      </c>
      <c r="G65" s="252">
        <f>'ISS10102'!H311</f>
        <v>1485140406</v>
      </c>
      <c r="H65" s="253">
        <f>'ISS10102'!I311</f>
        <v>14859594</v>
      </c>
      <c r="I65" s="251">
        <f>'ISS10102'!J311</f>
        <v>37476</v>
      </c>
      <c r="J65" s="241">
        <f>'ISS10102'!K311</f>
        <v>91</v>
      </c>
      <c r="K65" s="241">
        <f>'ISS10102'!L311</f>
        <v>0</v>
      </c>
      <c r="L65" s="241">
        <f>'ISS10102'!M311</f>
        <v>0</v>
      </c>
      <c r="M65" s="241">
        <f>'ISS10102'!N311</f>
        <v>3.9630000000000001</v>
      </c>
      <c r="N65" s="257">
        <f>'ISS10102'!O311</f>
        <v>99.009360400000006</v>
      </c>
      <c r="O65" s="257">
        <f>'ISS10102'!P311</f>
        <v>3.9734445494505271</v>
      </c>
      <c r="Q65" s="257">
        <f>'ISS10102'!Q311</f>
        <v>4.0132009068614556</v>
      </c>
      <c r="R65" s="257">
        <f t="shared" si="0"/>
        <v>4.4097333333333335</v>
      </c>
      <c r="U65" s="258" t="e">
        <f>+SUMIF(#REF!,T65,G:G)</f>
        <v>#REF!</v>
      </c>
    </row>
    <row r="66" spans="1:21">
      <c r="A66" s="241">
        <f>'ISS10102'!A317</f>
        <v>514</v>
      </c>
      <c r="B66" s="251">
        <f>'ISS10102'!B317</f>
        <v>37391</v>
      </c>
      <c r="C66" s="252">
        <f>'ISS10102'!D317</f>
        <v>2000000000</v>
      </c>
      <c r="D66" s="252">
        <f>'ISS10102'!E317</f>
        <v>6479200000</v>
      </c>
      <c r="E66" s="252">
        <f>'ISS10102'!F317</f>
        <v>4479200000</v>
      </c>
      <c r="F66" s="252">
        <f>'ISS10102'!G317</f>
        <v>1999900000</v>
      </c>
      <c r="G66" s="252">
        <f>'ISS10102'!H317</f>
        <v>1980139690</v>
      </c>
      <c r="H66" s="253">
        <f>'ISS10102'!I317</f>
        <v>19760310</v>
      </c>
      <c r="I66" s="251">
        <f>'ISS10102'!J317</f>
        <v>37483</v>
      </c>
      <c r="J66" s="241">
        <f>'ISS10102'!K317</f>
        <v>91</v>
      </c>
      <c r="K66" s="241">
        <f>'ISS10102'!L317</f>
        <v>0</v>
      </c>
      <c r="L66" s="241">
        <f>'ISS10102'!M317</f>
        <v>0</v>
      </c>
      <c r="M66" s="241">
        <f>'ISS10102'!N317</f>
        <v>3.923</v>
      </c>
      <c r="N66" s="257">
        <f>'ISS10102'!O317</f>
        <v>99.011935096754826</v>
      </c>
      <c r="O66" s="257">
        <f>'ISS10102'!P317</f>
        <v>3.9631174690603141</v>
      </c>
      <c r="Q66" s="257">
        <f>'ISS10102'!Q317</f>
        <v>4.0026664110620018</v>
      </c>
      <c r="R66" s="257">
        <f t="shared" si="0"/>
        <v>3.2397619880994051</v>
      </c>
      <c r="U66" s="258" t="e">
        <f>+SUMIF(#REF!,T66,G:G)</f>
        <v>#REF!</v>
      </c>
    </row>
    <row r="67" spans="1:21">
      <c r="A67" s="241">
        <f>'ISS10102'!A323</f>
        <v>515</v>
      </c>
      <c r="B67" s="251">
        <f>'ISS10102'!B323</f>
        <v>37398</v>
      </c>
      <c r="C67" s="252">
        <f>'ISS10102'!D323</f>
        <v>3000000000</v>
      </c>
      <c r="D67" s="252">
        <f>'ISS10102'!E323</f>
        <v>7232500000</v>
      </c>
      <c r="E67" s="252">
        <f>'ISS10102'!F323</f>
        <v>4232500000</v>
      </c>
      <c r="F67" s="252">
        <f>'ISS10102'!G323</f>
        <v>3000000000</v>
      </c>
      <c r="G67" s="252">
        <f>'ISS10102'!H323</f>
        <v>2969563450</v>
      </c>
      <c r="H67" s="253">
        <f>'ISS10102'!I323</f>
        <v>30436550</v>
      </c>
      <c r="I67" s="251">
        <f>'ISS10102'!J323</f>
        <v>37490</v>
      </c>
      <c r="J67" s="241">
        <f>'ISS10102'!K323</f>
        <v>91</v>
      </c>
      <c r="K67" s="241">
        <f>'ISS10102'!L323</f>
        <v>0</v>
      </c>
      <c r="L67" s="241">
        <f>'ISS10102'!M323</f>
        <v>0</v>
      </c>
      <c r="M67" s="241">
        <f>'ISS10102'!N323</f>
        <v>3.9750000000000001</v>
      </c>
      <c r="N67" s="257">
        <f>'ISS10102'!O323</f>
        <v>98.985448333333338</v>
      </c>
      <c r="O67" s="257">
        <f>'ISS10102'!P323</f>
        <v>4.0693555860805679</v>
      </c>
      <c r="Q67" s="257">
        <f>'ISS10102'!Q323</f>
        <v>4.1110644590677818</v>
      </c>
      <c r="R67" s="257">
        <f t="shared" si="0"/>
        <v>2.4108333333333332</v>
      </c>
      <c r="U67" s="258" t="e">
        <f>+SUMIF(#REF!,T67,G:G)</f>
        <v>#REF!</v>
      </c>
    </row>
    <row r="68" spans="1:21">
      <c r="A68" s="241">
        <f>'ISS10102'!A330</f>
        <v>516</v>
      </c>
      <c r="B68" s="251">
        <f>'ISS10102'!B330</f>
        <v>37405</v>
      </c>
      <c r="C68" s="252">
        <f>'ISS10102'!D330</f>
        <v>4000000000</v>
      </c>
      <c r="D68" s="252">
        <f>'ISS10102'!E330</f>
        <v>10780900000</v>
      </c>
      <c r="E68" s="252">
        <f>'ISS10102'!F330</f>
        <v>6780900000</v>
      </c>
      <c r="F68" s="252">
        <f>'ISS10102'!G330</f>
        <v>4000000000</v>
      </c>
      <c r="G68" s="252">
        <f>'ISS10102'!H330</f>
        <v>3956446402</v>
      </c>
      <c r="H68" s="253">
        <f>'ISS10102'!I330</f>
        <v>43553598</v>
      </c>
      <c r="I68" s="251">
        <f>'ISS10102'!J330</f>
        <v>37497</v>
      </c>
      <c r="J68" s="241">
        <f>'ISS10102'!K330</f>
        <v>91</v>
      </c>
      <c r="K68" s="241">
        <f>'ISS10102'!L330</f>
        <v>0</v>
      </c>
      <c r="L68" s="241">
        <f>'ISS10102'!M330</f>
        <v>0</v>
      </c>
      <c r="M68" s="241">
        <f>'ISS10102'!N330</f>
        <v>3.9630000000000001</v>
      </c>
      <c r="N68" s="257">
        <f>'ISS10102'!O330</f>
        <v>98.911160050000007</v>
      </c>
      <c r="O68" s="257">
        <f>'ISS10102'!P330</f>
        <v>4.3673250741757981</v>
      </c>
      <c r="Q68" s="257">
        <f>'ISS10102'!Q330</f>
        <v>4.4154017321888617</v>
      </c>
      <c r="R68" s="257">
        <f t="shared" si="0"/>
        <v>2.6952250000000002</v>
      </c>
      <c r="U68" s="258" t="e">
        <f>+SUMIF(#REF!,T68,G:G)</f>
        <v>#REF!</v>
      </c>
    </row>
    <row r="69" spans="1:21">
      <c r="B69" s="251"/>
      <c r="C69" s="252"/>
      <c r="D69" s="252"/>
      <c r="E69" s="252"/>
      <c r="F69" s="259">
        <f>SUM(F64:F68)</f>
        <v>11999900000</v>
      </c>
      <c r="G69" s="252"/>
      <c r="H69" s="253"/>
      <c r="I69" s="251"/>
      <c r="R69" s="257">
        <f t="shared" si="0"/>
        <v>0</v>
      </c>
      <c r="U69" s="258" t="e">
        <f>+SUMIF(#REF!,T69,G:G)</f>
        <v>#REF!</v>
      </c>
    </row>
    <row r="70" spans="1:21">
      <c r="A70" s="241">
        <f>'ISS10102'!A343</f>
        <v>517</v>
      </c>
      <c r="B70" s="251">
        <f>'ISS10102'!B343</f>
        <v>37412</v>
      </c>
      <c r="C70" s="252">
        <f>'ISS10102'!D343</f>
        <v>4000000000</v>
      </c>
      <c r="D70" s="252">
        <f>'ISS10102'!E343</f>
        <v>4000000000</v>
      </c>
      <c r="E70" s="252">
        <f>'ISS10102'!F343</f>
        <v>0</v>
      </c>
      <c r="F70" s="252">
        <f>'ISS10102'!G343</f>
        <v>4000000000</v>
      </c>
      <c r="G70" s="252">
        <f>'ISS10102'!H343</f>
        <v>3950748340</v>
      </c>
      <c r="H70" s="253">
        <f>'ISS10102'!I343</f>
        <v>49251660</v>
      </c>
      <c r="I70" s="251">
        <f>'ISS10102'!J343</f>
        <v>37504</v>
      </c>
      <c r="J70" s="241">
        <f>'ISS10102'!K343</f>
        <v>91</v>
      </c>
      <c r="K70" s="241">
        <f>'ISS10102'!L343</f>
        <v>0</v>
      </c>
      <c r="L70" s="241">
        <f>'ISS10102'!M343</f>
        <v>0</v>
      </c>
      <c r="M70" s="241">
        <f>'ISS10102'!N343</f>
        <v>4.452</v>
      </c>
      <c r="N70" s="257">
        <f>'ISS10102'!O343</f>
        <v>98.768708500000002</v>
      </c>
      <c r="O70" s="257">
        <f>'ISS10102'!P343</f>
        <v>4.9386966758241657</v>
      </c>
      <c r="Q70" s="257">
        <f>'ISS10102'!Q343</f>
        <v>5.0002645076848058</v>
      </c>
      <c r="R70" s="257">
        <f t="shared" si="0"/>
        <v>1</v>
      </c>
      <c r="U70" s="258" t="e">
        <f>+SUMIF(#REF!,T70,G:G)</f>
        <v>#REF!</v>
      </c>
    </row>
    <row r="71" spans="1:21">
      <c r="A71" s="241">
        <f>'ISS10102'!A350</f>
        <v>518</v>
      </c>
      <c r="B71" s="251">
        <f>'ISS10102'!B350</f>
        <v>37419</v>
      </c>
      <c r="C71" s="252">
        <f>'ISS10102'!D350</f>
        <v>4000000000</v>
      </c>
      <c r="D71" s="252">
        <f>'ISS10102'!E350</f>
        <v>7617200000</v>
      </c>
      <c r="E71" s="252">
        <f>'ISS10102'!F350</f>
        <v>3617200000</v>
      </c>
      <c r="F71" s="252">
        <f>'ISS10102'!G350</f>
        <v>4000000000</v>
      </c>
      <c r="G71" s="252">
        <f>'ISS10102'!H350</f>
        <v>3946995500</v>
      </c>
      <c r="H71" s="253">
        <f>'ISS10102'!I350</f>
        <v>53004500</v>
      </c>
      <c r="I71" s="251">
        <f>'ISS10102'!J350</f>
        <v>37511</v>
      </c>
      <c r="J71" s="241">
        <f>'ISS10102'!K350</f>
        <v>91</v>
      </c>
      <c r="K71" s="241">
        <f>'ISS10102'!L350</f>
        <v>0</v>
      </c>
      <c r="L71" s="241">
        <f>'ISS10102'!M350</f>
        <v>0</v>
      </c>
      <c r="M71" s="241">
        <f>'ISS10102'!N350</f>
        <v>4.452</v>
      </c>
      <c r="N71" s="257">
        <f>'ISS10102'!O350</f>
        <v>98.674887499999997</v>
      </c>
      <c r="O71" s="257">
        <f>'ISS10102'!P350</f>
        <v>5.3150116758241879</v>
      </c>
      <c r="Q71" s="257">
        <f>'ISS10102'!Q350</f>
        <v>5.3863873681378029</v>
      </c>
      <c r="R71" s="257">
        <f t="shared" si="0"/>
        <v>1.9043000000000001</v>
      </c>
      <c r="U71" s="258" t="e">
        <f>+SUMIF(#REF!,T71,G:G)</f>
        <v>#REF!</v>
      </c>
    </row>
    <row r="72" spans="1:21">
      <c r="A72" s="241">
        <f>'ISS10102'!A356</f>
        <v>519</v>
      </c>
      <c r="B72" s="251">
        <f>'ISS10102'!B356</f>
        <v>37426</v>
      </c>
      <c r="C72" s="252">
        <f>'ISS10102'!D356</f>
        <v>4000000000</v>
      </c>
      <c r="D72" s="252">
        <f>'ISS10102'!E356</f>
        <v>7168800000</v>
      </c>
      <c r="E72" s="252">
        <f>'ISS10102'!F356</f>
        <v>3168800000</v>
      </c>
      <c r="F72" s="252">
        <f>'ISS10102'!G356</f>
        <v>4000000000</v>
      </c>
      <c r="G72" s="252">
        <f>'ISS10102'!H356</f>
        <v>3946472556</v>
      </c>
      <c r="H72" s="253">
        <f>'ISS10102'!I356</f>
        <v>53527444</v>
      </c>
      <c r="I72" s="251">
        <f>'ISS10102'!J356</f>
        <v>37518</v>
      </c>
      <c r="J72" s="241">
        <f>'ISS10102'!K356</f>
        <v>91</v>
      </c>
      <c r="K72" s="241">
        <f>'ISS10102'!L356</f>
        <v>0</v>
      </c>
      <c r="L72" s="241">
        <f>'ISS10102'!M356</f>
        <v>0</v>
      </c>
      <c r="M72" s="241">
        <f>'ISS10102'!N356</f>
        <v>4.5</v>
      </c>
      <c r="N72" s="257">
        <f>'ISS10102'!O356</f>
        <v>98.661813899999999</v>
      </c>
      <c r="O72" s="257">
        <f>'ISS10102'!P356</f>
        <v>5.3674497417582474</v>
      </c>
      <c r="Q72" s="257">
        <f>'ISS10102'!Q356</f>
        <v>5.440250416638901</v>
      </c>
      <c r="R72" s="257">
        <f t="shared" si="0"/>
        <v>1.7922</v>
      </c>
      <c r="U72" s="258" t="e">
        <f>+SUMIF(#REF!,T72,G:G)</f>
        <v>#REF!</v>
      </c>
    </row>
    <row r="73" spans="1:21">
      <c r="A73" s="241">
        <f>'ISS10102'!A363</f>
        <v>520</v>
      </c>
      <c r="B73" s="251">
        <f>'ISS10102'!B363</f>
        <v>37433</v>
      </c>
      <c r="C73" s="252">
        <f>'ISS10102'!D363</f>
        <v>3000000000</v>
      </c>
      <c r="D73" s="252">
        <f>'ISS10102'!E363</f>
        <v>5591800000</v>
      </c>
      <c r="E73" s="252">
        <f>'ISS10102'!F363</f>
        <v>2591800000</v>
      </c>
      <c r="F73" s="252">
        <f>'ISS10102'!G363</f>
        <v>2999800000</v>
      </c>
      <c r="G73" s="252">
        <f>'ISS10102'!H363</f>
        <v>2959268939</v>
      </c>
      <c r="H73" s="253">
        <f>'ISS10102'!I363</f>
        <v>40531061</v>
      </c>
      <c r="I73" s="251">
        <f>'ISS10102'!J363</f>
        <v>37525</v>
      </c>
      <c r="J73" s="241">
        <f>'ISS10102'!K363</f>
        <v>91</v>
      </c>
      <c r="K73" s="241">
        <f>'ISS10102'!L363</f>
        <v>0</v>
      </c>
      <c r="L73" s="241">
        <f>'ISS10102'!M363</f>
        <v>0</v>
      </c>
      <c r="M73" s="241">
        <f>'ISS10102'!N363</f>
        <v>4.8129999999999997</v>
      </c>
      <c r="N73" s="257">
        <f>'ISS10102'!O363</f>
        <v>98.648874558303888</v>
      </c>
      <c r="O73" s="257">
        <f>'ISS10102'!P363</f>
        <v>5.4193492991107792</v>
      </c>
      <c r="Q73" s="257">
        <f>'ISS10102'!Q363</f>
        <v>5.493574380220438</v>
      </c>
      <c r="R73" s="257">
        <f t="shared" si="0"/>
        <v>1.8640576038402561</v>
      </c>
      <c r="U73" s="258" t="e">
        <f>+SUMIF(#REF!,T73,G:G)</f>
        <v>#REF!</v>
      </c>
    </row>
    <row r="74" spans="1:21">
      <c r="B74" s="251"/>
      <c r="C74" s="252"/>
      <c r="D74" s="252"/>
      <c r="E74" s="252"/>
      <c r="F74" s="259">
        <f>SUM(F70:F73)</f>
        <v>14999800000</v>
      </c>
      <c r="G74" s="252"/>
      <c r="H74" s="253"/>
      <c r="I74" s="251"/>
      <c r="R74" s="257">
        <f t="shared" si="0"/>
        <v>0</v>
      </c>
      <c r="U74" s="258" t="e">
        <f>+SUMIF(#REF!,T74,G:G)</f>
        <v>#REF!</v>
      </c>
    </row>
    <row r="75" spans="1:21">
      <c r="A75" s="241">
        <f>'ISS10102'!A376</f>
        <v>521</v>
      </c>
      <c r="B75" s="251">
        <f>'ISS10102'!B376</f>
        <v>37440</v>
      </c>
      <c r="C75" s="252">
        <f>'ISS10102'!D376</f>
        <v>3000000000</v>
      </c>
      <c r="D75" s="252">
        <f>'ISS10102'!E376</f>
        <v>3000000000</v>
      </c>
      <c r="E75" s="252">
        <f>'ISS10102'!F376</f>
        <v>0</v>
      </c>
      <c r="F75" s="252">
        <f>'ISS10102'!G376</f>
        <v>3000000000</v>
      </c>
      <c r="G75" s="252">
        <f>'ISS10102'!H376</f>
        <v>2957730049</v>
      </c>
      <c r="H75" s="253">
        <f>'ISS10102'!I376</f>
        <v>42269951</v>
      </c>
      <c r="I75" s="251">
        <f>'ISS10102'!J376</f>
        <v>37532</v>
      </c>
      <c r="J75" s="241">
        <f>'ISS10102'!K376</f>
        <v>91</v>
      </c>
      <c r="K75" s="241">
        <f>'ISS10102'!L376</f>
        <v>0</v>
      </c>
      <c r="L75" s="241">
        <f>'ISS10102'!M376</f>
        <v>0</v>
      </c>
      <c r="M75" s="241">
        <f>'ISS10102'!N376</f>
        <v>5.399</v>
      </c>
      <c r="N75" s="257">
        <f>'ISS10102'!O376</f>
        <v>98.591001633333335</v>
      </c>
      <c r="O75" s="257">
        <f>'ISS10102'!P376</f>
        <v>5.6514769652014598</v>
      </c>
      <c r="Q75" s="257">
        <f>'ISS10102'!Q376</f>
        <v>5.7322441922435159</v>
      </c>
      <c r="R75" s="257">
        <f t="shared" si="0"/>
        <v>1</v>
      </c>
      <c r="U75" s="258" t="e">
        <f>+SUMIF(#REF!,T75,G:G)</f>
        <v>#REF!</v>
      </c>
    </row>
    <row r="76" spans="1:21">
      <c r="A76" s="241">
        <f>'ISS10102'!A382</f>
        <v>522</v>
      </c>
      <c r="B76" s="251">
        <f>'ISS10102'!B382</f>
        <v>37447</v>
      </c>
      <c r="C76" s="252">
        <f>'ISS10102'!D382</f>
        <v>2000000000</v>
      </c>
      <c r="D76" s="252">
        <f>'ISS10102'!E382</f>
        <v>2000000000</v>
      </c>
      <c r="E76" s="252">
        <f>'ISS10102'!F382</f>
        <v>0</v>
      </c>
      <c r="F76" s="252">
        <f>'ISS10102'!G382</f>
        <v>2000000000</v>
      </c>
      <c r="G76" s="252">
        <f>'ISS10102'!H382</f>
        <v>1970477969</v>
      </c>
      <c r="H76" s="253">
        <f>'ISS10102'!I382</f>
        <v>29522031</v>
      </c>
      <c r="I76" s="251">
        <f>'ISS10102'!J382</f>
        <v>37539</v>
      </c>
      <c r="J76" s="241">
        <f>'ISS10102'!K382</f>
        <v>91</v>
      </c>
      <c r="K76" s="241">
        <f>'ISS10102'!L382</f>
        <v>0</v>
      </c>
      <c r="L76" s="241">
        <f>'ISS10102'!M382</f>
        <v>0</v>
      </c>
      <c r="M76" s="241">
        <f>'ISS10102'!N382</f>
        <v>5.5350000000000001</v>
      </c>
      <c r="N76" s="257">
        <f>'ISS10102'!O382</f>
        <v>98.523898450000004</v>
      </c>
      <c r="O76" s="257">
        <f>'ISS10102'!P382</f>
        <v>5.9206270961538294</v>
      </c>
      <c r="Q76" s="257">
        <f>'ISS10102'!Q382</f>
        <v>6.0093309230536534</v>
      </c>
      <c r="R76" s="257">
        <f t="shared" ref="R76:R139" si="1">+D76/F76</f>
        <v>1</v>
      </c>
      <c r="U76" s="258" t="e">
        <f>+SUMIF(#REF!,T76,G:G)</f>
        <v>#REF!</v>
      </c>
    </row>
    <row r="77" spans="1:21">
      <c r="A77" s="241">
        <f>'ISS10102'!A388</f>
        <v>523</v>
      </c>
      <c r="B77" s="251">
        <f>'ISS10102'!B388</f>
        <v>37454</v>
      </c>
      <c r="C77" s="252">
        <f>'ISS10102'!D388</f>
        <v>2000000000</v>
      </c>
      <c r="D77" s="252">
        <f>'ISS10102'!E388</f>
        <v>4386900000</v>
      </c>
      <c r="E77" s="252">
        <f>'ISS10102'!F388</f>
        <v>2386900000</v>
      </c>
      <c r="F77" s="252">
        <f>'ISS10102'!G388</f>
        <v>2000000000</v>
      </c>
      <c r="G77" s="252">
        <f>'ISS10102'!H388</f>
        <v>1971040936</v>
      </c>
      <c r="H77" s="253">
        <f>'ISS10102'!I388</f>
        <v>28959064</v>
      </c>
      <c r="I77" s="251">
        <f>'ISS10102'!J388</f>
        <v>37546</v>
      </c>
      <c r="J77" s="241">
        <f>'ISS10102'!K388</f>
        <v>91</v>
      </c>
      <c r="K77" s="241">
        <f>'ISS10102'!L388</f>
        <v>0</v>
      </c>
      <c r="L77" s="241">
        <f>'ISS10102'!M388</f>
        <v>0</v>
      </c>
      <c r="M77" s="241">
        <f>'ISS10102'!N388</f>
        <v>5.5350000000000001</v>
      </c>
      <c r="N77" s="257">
        <f>'ISS10102'!O388</f>
        <v>98.552046799999999</v>
      </c>
      <c r="O77" s="257">
        <f>'ISS10102'!P388</f>
        <v>5.8077243736263764</v>
      </c>
      <c r="Q77" s="257">
        <f>'ISS10102'!Q388</f>
        <v>5.893053023457222</v>
      </c>
      <c r="R77" s="257">
        <f t="shared" si="1"/>
        <v>2.1934499999999999</v>
      </c>
      <c r="U77" s="258" t="e">
        <f>+SUMIF(#REF!,T77,G:G)</f>
        <v>#REF!</v>
      </c>
    </row>
    <row r="78" spans="1:21">
      <c r="A78" s="241">
        <f>'ISS10102'!A394</f>
        <v>524</v>
      </c>
      <c r="B78" s="251">
        <f>'ISS10102'!B394</f>
        <v>37461</v>
      </c>
      <c r="C78" s="252">
        <f>'ISS10102'!D394</f>
        <v>2000000000</v>
      </c>
      <c r="D78" s="252">
        <f>'ISS10102'!E394</f>
        <v>3142300000</v>
      </c>
      <c r="E78" s="252">
        <f>'ISS10102'!F394</f>
        <v>1142300000</v>
      </c>
      <c r="F78" s="252">
        <f>'ISS10102'!G394</f>
        <v>2000000000</v>
      </c>
      <c r="G78" s="252">
        <f>'ISS10102'!H394</f>
        <v>1970277817</v>
      </c>
      <c r="H78" s="253">
        <f>'ISS10102'!I394</f>
        <v>29722183</v>
      </c>
      <c r="I78" s="251">
        <f>'ISS10102'!J394</f>
        <v>37553</v>
      </c>
      <c r="J78" s="241">
        <f>'ISS10102'!K394</f>
        <v>91</v>
      </c>
      <c r="K78" s="241">
        <f>'ISS10102'!L394</f>
        <v>0</v>
      </c>
      <c r="L78" s="241">
        <f>'ISS10102'!M394</f>
        <v>0</v>
      </c>
      <c r="M78" s="241">
        <f>'ISS10102'!N394</f>
        <v>5.8079999999999998</v>
      </c>
      <c r="N78" s="257">
        <f>'ISS10102'!O394</f>
        <v>98.513890849999996</v>
      </c>
      <c r="O78" s="257">
        <f>'ISS10102'!P394</f>
        <v>5.9607674697802366</v>
      </c>
      <c r="Q78" s="257">
        <f>'ISS10102'!Q394</f>
        <v>6.0506872871931012</v>
      </c>
      <c r="R78" s="257">
        <f t="shared" si="1"/>
        <v>1.57115</v>
      </c>
      <c r="U78" s="258" t="e">
        <f>+SUMIF(#REF!,T78,G:G)</f>
        <v>#REF!</v>
      </c>
    </row>
    <row r="79" spans="1:21">
      <c r="A79" s="241">
        <f>'ISS10102'!A400</f>
        <v>525</v>
      </c>
      <c r="B79" s="251">
        <f>'ISS10102'!B400</f>
        <v>37468</v>
      </c>
      <c r="C79" s="252">
        <f>'ISS10102'!D400</f>
        <v>2000000000</v>
      </c>
      <c r="D79" s="252">
        <f>'ISS10102'!E400</f>
        <v>2000000000</v>
      </c>
      <c r="E79" s="252">
        <f>'ISS10102'!F400</f>
        <v>0</v>
      </c>
      <c r="F79" s="252">
        <f>'ISS10102'!G400</f>
        <v>2000000000</v>
      </c>
      <c r="G79" s="252">
        <f>'ISS10102'!H400</f>
        <v>1970280000</v>
      </c>
      <c r="H79" s="253">
        <f>'ISS10102'!I400</f>
        <v>29720000</v>
      </c>
      <c r="I79" s="251">
        <f>'ISS10102'!J400</f>
        <v>37560</v>
      </c>
      <c r="J79" s="241">
        <f>'ISS10102'!K400</f>
        <v>91</v>
      </c>
      <c r="K79" s="241">
        <f>'ISS10102'!L400</f>
        <v>0</v>
      </c>
      <c r="L79" s="241">
        <f>'ISS10102'!M400</f>
        <v>0</v>
      </c>
      <c r="M79" s="241">
        <f>'ISS10102'!N400</f>
        <v>0</v>
      </c>
      <c r="N79" s="257">
        <f>'ISS10102'!O400</f>
        <v>98.513999999999996</v>
      </c>
      <c r="O79" s="257">
        <f>'ISS10102'!P400</f>
        <v>5.9603296703296875</v>
      </c>
      <c r="Q79" s="257">
        <f>'ISS10102'!Q400</f>
        <v>6.0502361799639521</v>
      </c>
      <c r="R79" s="257">
        <f t="shared" si="1"/>
        <v>1</v>
      </c>
      <c r="U79" s="258" t="e">
        <f>+SUMIF(#REF!,T79,G:G)</f>
        <v>#REF!</v>
      </c>
    </row>
    <row r="80" spans="1:21">
      <c r="B80" s="251"/>
      <c r="C80" s="252"/>
      <c r="D80" s="252"/>
      <c r="E80" s="252"/>
      <c r="F80" s="259">
        <f>SUM(F75:F79)</f>
        <v>11000000000</v>
      </c>
      <c r="G80" s="252"/>
      <c r="H80" s="253"/>
      <c r="I80" s="251"/>
      <c r="R80" s="257">
        <f t="shared" si="1"/>
        <v>0</v>
      </c>
      <c r="U80" s="258" t="e">
        <f>+SUMIF(#REF!,T80,G:G)</f>
        <v>#REF!</v>
      </c>
    </row>
    <row r="81" spans="1:21">
      <c r="A81" s="241">
        <f>'ISS10102'!A413</f>
        <v>526</v>
      </c>
      <c r="B81" s="251">
        <f>'ISS10102'!B413</f>
        <v>37475</v>
      </c>
      <c r="C81" s="252">
        <f>'ISS10102'!D413</f>
        <v>1000000000</v>
      </c>
      <c r="D81" s="252">
        <f>'ISS10102'!E413</f>
        <v>1774000000</v>
      </c>
      <c r="E81" s="252">
        <f>'ISS10102'!F413</f>
        <v>774000000</v>
      </c>
      <c r="F81" s="252">
        <f>'ISS10102'!G413</f>
        <v>999900000</v>
      </c>
      <c r="G81" s="252">
        <f>'ISS10102'!H413</f>
        <v>985028156</v>
      </c>
      <c r="H81" s="253">
        <f>'ISS10102'!I413</f>
        <v>14871844</v>
      </c>
      <c r="I81" s="251">
        <f>'ISS10102'!J413</f>
        <v>37567</v>
      </c>
      <c r="J81" s="241">
        <f>'ISS10102'!K413</f>
        <v>91</v>
      </c>
      <c r="K81" s="241">
        <f>'ISS10102'!L413</f>
        <v>0</v>
      </c>
      <c r="L81" s="241">
        <f>'ISS10102'!M413</f>
        <v>0</v>
      </c>
      <c r="M81" s="241">
        <f>'ISS10102'!N413</f>
        <v>0</v>
      </c>
      <c r="N81" s="257">
        <f>'ISS10102'!O413</f>
        <v>98.512666866686672</v>
      </c>
      <c r="O81" s="257">
        <f>'ISS10102'!P413</f>
        <v>5.9656768533996125</v>
      </c>
      <c r="Q81" s="257">
        <f>'ISS10102'!Q413</f>
        <v>6.0557459696758871</v>
      </c>
      <c r="R81" s="257">
        <f t="shared" si="1"/>
        <v>1.7741774177417742</v>
      </c>
      <c r="U81" s="258" t="e">
        <f>+SUMIF(#REF!,T81,G:G)</f>
        <v>#REF!</v>
      </c>
    </row>
    <row r="82" spans="1:21">
      <c r="A82" s="241">
        <f>'ISS10102'!A420</f>
        <v>527</v>
      </c>
      <c r="B82" s="251">
        <f>'ISS10102'!B420</f>
        <v>37482</v>
      </c>
      <c r="C82" s="252">
        <f>'ISS10102'!D420</f>
        <v>1000000000</v>
      </c>
      <c r="D82" s="252">
        <f>'ISS10102'!E420</f>
        <v>1000000000</v>
      </c>
      <c r="E82" s="252">
        <f>'ISS10102'!F420</f>
        <v>0</v>
      </c>
      <c r="F82" s="252">
        <f>'ISS10102'!G420</f>
        <v>1000000000</v>
      </c>
      <c r="G82" s="252">
        <f>'ISS10102'!H420</f>
        <v>984909850</v>
      </c>
      <c r="H82" s="253">
        <f>'ISS10102'!I420</f>
        <v>15090150</v>
      </c>
      <c r="I82" s="251">
        <f>'ISS10102'!J420</f>
        <v>37574</v>
      </c>
      <c r="J82" s="241">
        <f>'ISS10102'!K420</f>
        <v>91</v>
      </c>
      <c r="K82" s="241">
        <f>'ISS10102'!L420</f>
        <v>0</v>
      </c>
      <c r="L82" s="241">
        <f>'ISS10102'!M420</f>
        <v>0</v>
      </c>
      <c r="M82" s="241">
        <f>'ISS10102'!N420</f>
        <v>0</v>
      </c>
      <c r="N82" s="257">
        <f>'ISS10102'!O420</f>
        <v>98.490984999999995</v>
      </c>
      <c r="O82" s="257">
        <f>'ISS10102'!P420</f>
        <v>6.0526425824176027</v>
      </c>
      <c r="Q82" s="257">
        <f>'ISS10102'!Q420</f>
        <v>6.1453772468796037</v>
      </c>
      <c r="R82" s="257">
        <f t="shared" si="1"/>
        <v>1</v>
      </c>
      <c r="U82" s="258" t="e">
        <f>+SUMIF(#REF!,T82,G:G)</f>
        <v>#REF!</v>
      </c>
    </row>
    <row r="83" spans="1:21">
      <c r="A83" s="241">
        <f>'ISS10102'!A427</f>
        <v>528</v>
      </c>
      <c r="B83" s="251">
        <f>'ISS10102'!B427</f>
        <v>37489</v>
      </c>
      <c r="C83" s="252">
        <f>'ISS10102'!D427</f>
        <v>1000000000</v>
      </c>
      <c r="D83" s="252">
        <f>'ISS10102'!E427</f>
        <v>1826200000</v>
      </c>
      <c r="E83" s="252">
        <f>'ISS10102'!F427</f>
        <v>826200000</v>
      </c>
      <c r="F83" s="252">
        <f>'ISS10102'!G427</f>
        <v>1000000000</v>
      </c>
      <c r="G83" s="252">
        <f>'ISS10102'!H427</f>
        <v>983848430</v>
      </c>
      <c r="H83" s="253">
        <f>'ISS10102'!I427</f>
        <v>16151570</v>
      </c>
      <c r="I83" s="251">
        <f>'ISS10102'!J427</f>
        <v>37581</v>
      </c>
      <c r="J83" s="241">
        <f>'ISS10102'!K427</f>
        <v>91</v>
      </c>
      <c r="K83" s="241">
        <f>'ISS10102'!L427</f>
        <v>0</v>
      </c>
      <c r="L83" s="241">
        <f>'ISS10102'!M427</f>
        <v>0</v>
      </c>
      <c r="M83" s="241">
        <f>'ISS10102'!N427</f>
        <v>0</v>
      </c>
      <c r="N83" s="257">
        <f>'ISS10102'!O427</f>
        <v>98.384843000000004</v>
      </c>
      <c r="O83" s="257">
        <f>'ISS10102'!P427</f>
        <v>6.4783769780219629</v>
      </c>
      <c r="Q83" s="257">
        <f>'ISS10102'!Q427</f>
        <v>6.5847307171308529</v>
      </c>
      <c r="R83" s="257">
        <f t="shared" si="1"/>
        <v>1.8262</v>
      </c>
      <c r="U83" s="258" t="e">
        <f>+SUMIF(#REF!,T83,G:G)</f>
        <v>#REF!</v>
      </c>
    </row>
    <row r="84" spans="1:21">
      <c r="A84" s="241">
        <f>+A83+1</f>
        <v>529</v>
      </c>
      <c r="B84" s="251">
        <f>+B83+7</f>
        <v>37496</v>
      </c>
      <c r="C84" s="260">
        <v>1000000000</v>
      </c>
      <c r="D84" s="260">
        <v>2129400000</v>
      </c>
      <c r="E84" s="250">
        <f>D84-C84</f>
        <v>1129400000</v>
      </c>
      <c r="F84" s="260">
        <v>999900000</v>
      </c>
      <c r="G84" s="260">
        <v>983778397</v>
      </c>
      <c r="H84" s="261">
        <f>F84-G84</f>
        <v>16121603</v>
      </c>
      <c r="I84" s="262">
        <f>B84+J84+1</f>
        <v>37588</v>
      </c>
      <c r="J84" s="263">
        <v>91</v>
      </c>
      <c r="K84" s="263"/>
      <c r="L84" s="263"/>
      <c r="M84" s="263"/>
      <c r="N84" s="239">
        <f>G84/F84*100</f>
        <v>98.387678467846783</v>
      </c>
      <c r="O84" s="239">
        <f>(100-N84)/100*(365/91)*100</f>
        <v>6.4670039476475187</v>
      </c>
      <c r="P84" s="239"/>
      <c r="Q84" s="239">
        <f>((100-N84)/N84*(365/91))*100</f>
        <v>6.5729815443922117</v>
      </c>
      <c r="R84" s="257">
        <f t="shared" si="1"/>
        <v>2.1296129612961296</v>
      </c>
      <c r="U84" s="258" t="e">
        <f>+SUMIF(#REF!,T84,G:G)</f>
        <v>#REF!</v>
      </c>
    </row>
    <row r="85" spans="1:21">
      <c r="B85" s="251"/>
      <c r="C85" s="252"/>
      <c r="D85" s="252"/>
      <c r="E85" s="252"/>
      <c r="F85" s="264">
        <f>SUM(F81:F84)</f>
        <v>3999800000</v>
      </c>
      <c r="R85" s="257">
        <f t="shared" si="1"/>
        <v>0</v>
      </c>
      <c r="U85" s="258" t="e">
        <f>+SUMIF(#REF!,T85,G:G)</f>
        <v>#REF!</v>
      </c>
    </row>
    <row r="86" spans="1:21">
      <c r="B86" s="251"/>
      <c r="C86" s="252"/>
      <c r="D86" s="252"/>
      <c r="E86" s="252"/>
      <c r="F86" s="252"/>
      <c r="R86" s="257" t="e">
        <f t="shared" si="1"/>
        <v>#DIV/0!</v>
      </c>
      <c r="U86" s="258" t="e">
        <f>+SUMIF(#REF!,T86,G:G)</f>
        <v>#REF!</v>
      </c>
    </row>
    <row r="87" spans="1:21">
      <c r="B87" s="251"/>
      <c r="C87" s="252"/>
      <c r="D87" s="252"/>
      <c r="E87" s="252"/>
      <c r="F87" s="252"/>
      <c r="R87" s="257" t="e">
        <f t="shared" si="1"/>
        <v>#DIV/0!</v>
      </c>
      <c r="U87" s="258" t="e">
        <f>+SUMIF(#REF!,T87,G:G)</f>
        <v>#REF!</v>
      </c>
    </row>
    <row r="88" spans="1:21">
      <c r="A88" s="241">
        <f>+A84+1</f>
        <v>530</v>
      </c>
      <c r="B88" s="251">
        <f>+B84+7</f>
        <v>37503</v>
      </c>
      <c r="C88" s="265">
        <v>1000000000</v>
      </c>
      <c r="D88" s="265">
        <v>3736000000</v>
      </c>
      <c r="E88" s="250">
        <f>D88-C88</f>
        <v>2736000000</v>
      </c>
      <c r="F88" s="265">
        <v>1000000000</v>
      </c>
      <c r="G88" s="265">
        <v>983917720</v>
      </c>
      <c r="H88" s="261">
        <f>F88-G88</f>
        <v>16082280</v>
      </c>
      <c r="I88" s="262">
        <f>B88+J88+1</f>
        <v>37595</v>
      </c>
      <c r="J88" s="241">
        <v>91</v>
      </c>
      <c r="N88" s="239">
        <f>G88/F88*100</f>
        <v>98.391772000000003</v>
      </c>
      <c r="O88" s="239">
        <f>(100-N88)/100*(365/91)*100</f>
        <v>6.4505848351648227</v>
      </c>
      <c r="P88" s="239"/>
      <c r="Q88" s="239">
        <f>((100-N88)/N88*(365/91))*100</f>
        <v>6.5560205940440044</v>
      </c>
      <c r="R88" s="257">
        <f t="shared" si="1"/>
        <v>3.7360000000000002</v>
      </c>
      <c r="U88" s="258" t="e">
        <f>+SUMIF(#REF!,T88,G:G)</f>
        <v>#REF!</v>
      </c>
    </row>
    <row r="89" spans="1:21">
      <c r="A89" s="241">
        <f>+A88+1</f>
        <v>531</v>
      </c>
      <c r="B89" s="251">
        <f>+B88+7</f>
        <v>37510</v>
      </c>
      <c r="C89" s="265">
        <v>2000000000</v>
      </c>
      <c r="D89" s="265">
        <v>3512000000</v>
      </c>
      <c r="E89" s="250">
        <f>D89-C89</f>
        <v>1512000000</v>
      </c>
      <c r="F89" s="265">
        <v>2000000000</v>
      </c>
      <c r="G89" s="265">
        <v>1967962220</v>
      </c>
      <c r="H89" s="261">
        <f>F89-G89</f>
        <v>32037780</v>
      </c>
      <c r="I89" s="262">
        <f>B89+J89+1</f>
        <v>37602</v>
      </c>
      <c r="J89" s="241">
        <v>91</v>
      </c>
      <c r="N89" s="239">
        <f>G89/F89*100</f>
        <v>98.398111</v>
      </c>
      <c r="O89" s="239">
        <f>(100-N89)/100*(365/91)*100</f>
        <v>6.4251591758241746</v>
      </c>
      <c r="P89" s="239"/>
      <c r="Q89" s="239">
        <f>((100-N89)/N89*(365/91))*100</f>
        <v>6.5297586615500931</v>
      </c>
      <c r="R89" s="257">
        <f t="shared" si="1"/>
        <v>1.756</v>
      </c>
      <c r="U89" s="258" t="e">
        <f>+SUMIF(#REF!,T89,G:G)</f>
        <v>#REF!</v>
      </c>
    </row>
    <row r="90" spans="1:21">
      <c r="A90" s="241">
        <f>+A89+1</f>
        <v>532</v>
      </c>
      <c r="B90" s="251">
        <f>+B89+7</f>
        <v>37517</v>
      </c>
      <c r="C90" s="265">
        <v>2500000000</v>
      </c>
      <c r="D90" s="265">
        <v>3065000000</v>
      </c>
      <c r="E90" s="250">
        <f>D90-C90</f>
        <v>565000000</v>
      </c>
      <c r="F90" s="265">
        <v>2500000000</v>
      </c>
      <c r="G90" s="265">
        <v>2460044700</v>
      </c>
      <c r="H90" s="261">
        <f>F90-G90</f>
        <v>39955300</v>
      </c>
      <c r="I90" s="262">
        <f>B90+J90+1</f>
        <v>37609</v>
      </c>
      <c r="J90" s="241">
        <v>91</v>
      </c>
      <c r="N90" s="239">
        <f>G90/F90*100</f>
        <v>98.401787999999996</v>
      </c>
      <c r="O90" s="239">
        <f>(100-N90)/100*(365/91)*100</f>
        <v>6.4104107692307846</v>
      </c>
      <c r="P90" s="239"/>
      <c r="Q90" s="239">
        <f>((100-N90)/N90*(365/91))*100</f>
        <v>6.514526716964518</v>
      </c>
      <c r="R90" s="257">
        <f t="shared" si="1"/>
        <v>1.226</v>
      </c>
      <c r="U90" s="258" t="e">
        <f>+SUMIF(#REF!,T90,G:G)</f>
        <v>#REF!</v>
      </c>
    </row>
    <row r="91" spans="1:21">
      <c r="A91" s="241">
        <f>+A90+1</f>
        <v>533</v>
      </c>
      <c r="B91" s="251">
        <f>+B90+7</f>
        <v>37524</v>
      </c>
      <c r="C91" s="265">
        <v>3000000000</v>
      </c>
      <c r="D91" s="265">
        <v>3000000000</v>
      </c>
      <c r="E91" s="250">
        <f>D91-C91</f>
        <v>0</v>
      </c>
      <c r="F91" s="265">
        <v>3000000000</v>
      </c>
      <c r="G91" s="265">
        <v>2951426673</v>
      </c>
      <c r="H91" s="261">
        <f>F91-G91</f>
        <v>48573327</v>
      </c>
      <c r="I91" s="262">
        <f>B91+J91+1</f>
        <v>37616</v>
      </c>
      <c r="J91" s="241">
        <v>91</v>
      </c>
      <c r="N91" s="239">
        <f>G91/F91*100</f>
        <v>98.380889100000005</v>
      </c>
      <c r="O91" s="239">
        <f>(100-N91)/100*(365/91)*100</f>
        <v>6.4942360274725095</v>
      </c>
      <c r="P91" s="239"/>
      <c r="Q91" s="239">
        <f>((100-N91)/N91*(365/91))*100</f>
        <v>6.6011154065414006</v>
      </c>
      <c r="R91" s="257">
        <f t="shared" si="1"/>
        <v>1</v>
      </c>
      <c r="U91" s="258" t="e">
        <f>+SUMIF(#REF!,T91,G:G)</f>
        <v>#REF!</v>
      </c>
    </row>
    <row r="92" spans="1:21">
      <c r="B92" s="251"/>
      <c r="C92" s="252"/>
      <c r="D92" s="252"/>
      <c r="E92" s="252"/>
      <c r="F92" s="264">
        <f>SUM(F88:F91)</f>
        <v>8500000000</v>
      </c>
      <c r="H92" s="261"/>
      <c r="R92" s="257">
        <f t="shared" si="1"/>
        <v>0</v>
      </c>
      <c r="U92" s="258" t="e">
        <f>+SUMIF(#REF!,T92,G:G)</f>
        <v>#REF!</v>
      </c>
    </row>
    <row r="93" spans="1:21">
      <c r="B93" s="251"/>
      <c r="C93" s="252"/>
      <c r="D93" s="252"/>
      <c r="E93" s="252"/>
      <c r="F93" s="252"/>
      <c r="R93" s="257" t="e">
        <f t="shared" si="1"/>
        <v>#DIV/0!</v>
      </c>
      <c r="U93" s="258" t="e">
        <f>+SUMIF(#REF!,T93,G:G)</f>
        <v>#REF!</v>
      </c>
    </row>
    <row r="94" spans="1:21">
      <c r="B94" s="251"/>
      <c r="C94" s="252"/>
      <c r="D94" s="252"/>
      <c r="E94" s="252"/>
      <c r="F94" s="252"/>
      <c r="R94" s="257" t="e">
        <f t="shared" si="1"/>
        <v>#DIV/0!</v>
      </c>
      <c r="U94" s="258" t="e">
        <f>+SUMIF(#REF!,T94,G:G)</f>
        <v>#REF!</v>
      </c>
    </row>
    <row r="95" spans="1:21">
      <c r="A95" s="241">
        <f>+A91+1</f>
        <v>534</v>
      </c>
      <c r="B95" s="251">
        <f>+B91+7</f>
        <v>37531</v>
      </c>
      <c r="C95" s="265">
        <v>2000000000</v>
      </c>
      <c r="D95" s="265">
        <v>2000000000</v>
      </c>
      <c r="E95" s="250">
        <f>D95-C95</f>
        <v>0</v>
      </c>
      <c r="F95" s="265">
        <v>2000000000</v>
      </c>
      <c r="G95" s="265">
        <v>1966362800</v>
      </c>
      <c r="H95" s="261">
        <f>F95-G95</f>
        <v>33637200</v>
      </c>
      <c r="I95" s="262">
        <f>B95+J95+1</f>
        <v>37623</v>
      </c>
      <c r="J95" s="241">
        <v>91</v>
      </c>
      <c r="N95" s="239">
        <f>G95/F95*100</f>
        <v>98.31814</v>
      </c>
      <c r="O95" s="239">
        <f>(100-N95)/100*(365/91)*100</f>
        <v>6.745921978021979</v>
      </c>
      <c r="P95" s="239"/>
      <c r="Q95" s="239">
        <f>((100-N95)/N95*(365/91))*100</f>
        <v>6.8613197707177731</v>
      </c>
      <c r="R95" s="257">
        <f t="shared" si="1"/>
        <v>1</v>
      </c>
      <c r="U95" s="258" t="e">
        <f>+SUMIF(#REF!,T95,G:G)</f>
        <v>#REF!</v>
      </c>
    </row>
    <row r="96" spans="1:21">
      <c r="A96" s="241">
        <f>+A95+1</f>
        <v>535</v>
      </c>
      <c r="B96" s="251">
        <f>+B95+8</f>
        <v>37539</v>
      </c>
      <c r="C96" s="265">
        <v>2000000000</v>
      </c>
      <c r="D96" s="265">
        <v>2000000000</v>
      </c>
      <c r="E96" s="250">
        <f>D96-C96</f>
        <v>0</v>
      </c>
      <c r="F96" s="265">
        <v>2000000000</v>
      </c>
      <c r="G96" s="265">
        <v>1966360000</v>
      </c>
      <c r="H96" s="261">
        <f>F96-G96</f>
        <v>33640000</v>
      </c>
      <c r="I96" s="262">
        <f>B96+J96+1</f>
        <v>37631</v>
      </c>
      <c r="J96" s="241">
        <v>91</v>
      </c>
      <c r="N96" s="239">
        <f>G96/F96*100</f>
        <v>98.318000000000012</v>
      </c>
      <c r="O96" s="239">
        <f>(100-N96)/100*(365/91)*100</f>
        <v>6.7464835164834689</v>
      </c>
      <c r="P96" s="239"/>
      <c r="Q96" s="239">
        <f>((100-N96)/N96*(365/91))*100</f>
        <v>6.8619006860223637</v>
      </c>
      <c r="R96" s="257">
        <f t="shared" si="1"/>
        <v>1</v>
      </c>
      <c r="U96" s="258" t="e">
        <f>+SUMIF(#REF!,T96,G:G)</f>
        <v>#REF!</v>
      </c>
    </row>
    <row r="97" spans="1:21">
      <c r="A97" s="241">
        <f>+A96+1</f>
        <v>536</v>
      </c>
      <c r="B97" s="251">
        <f>+B96+6</f>
        <v>37545</v>
      </c>
      <c r="C97" s="265">
        <v>8000000000</v>
      </c>
      <c r="D97" s="265">
        <v>8000000000</v>
      </c>
      <c r="E97" s="250">
        <f>D97-C97</f>
        <v>0</v>
      </c>
      <c r="F97" s="265">
        <v>8000000000</v>
      </c>
      <c r="G97" s="265">
        <v>7855201300</v>
      </c>
      <c r="H97" s="261">
        <f>F97-G97</f>
        <v>144798700</v>
      </c>
      <c r="I97" s="262">
        <f>B97+J97+1</f>
        <v>37637</v>
      </c>
      <c r="J97" s="241">
        <v>91</v>
      </c>
      <c r="N97" s="239">
        <f>G97/F97*100</f>
        <v>98.190016249999999</v>
      </c>
      <c r="O97" s="239">
        <f>(100-N97)/100*(365/91)*100</f>
        <v>7.2598249313186844</v>
      </c>
      <c r="P97" s="239"/>
      <c r="Q97" s="239">
        <f>((100-N97)/N97*(365/91))*100</f>
        <v>7.3936487726354612</v>
      </c>
      <c r="R97" s="257">
        <f t="shared" si="1"/>
        <v>1</v>
      </c>
      <c r="U97" s="258" t="e">
        <f>+SUMIF(#REF!,T97,G:G)</f>
        <v>#REF!</v>
      </c>
    </row>
    <row r="98" spans="1:21">
      <c r="A98" s="241">
        <f>+A97+1</f>
        <v>537</v>
      </c>
      <c r="B98" s="251">
        <f>+B97+7</f>
        <v>37552</v>
      </c>
      <c r="C98" s="265">
        <v>4000000000</v>
      </c>
      <c r="D98" s="265">
        <v>4000000000</v>
      </c>
      <c r="E98" s="250">
        <f>D98-C98</f>
        <v>0</v>
      </c>
      <c r="F98" s="265">
        <v>4000000000</v>
      </c>
      <c r="G98" s="265">
        <v>3930951424</v>
      </c>
      <c r="H98" s="261">
        <f>F98-G98</f>
        <v>69048576</v>
      </c>
      <c r="I98" s="262">
        <f>B98+J98+1</f>
        <v>37644</v>
      </c>
      <c r="J98" s="241">
        <v>91</v>
      </c>
      <c r="N98" s="239">
        <f>G98/F98*100</f>
        <v>98.273785599999997</v>
      </c>
      <c r="O98" s="239">
        <f>(100-N98)/100*(365/91)*100</f>
        <v>6.9238269890110029</v>
      </c>
      <c r="P98" s="239"/>
      <c r="Q98" s="239">
        <f>((100-N98)/N98*(365/91))*100</f>
        <v>7.0454465010565377</v>
      </c>
      <c r="R98" s="257">
        <f t="shared" si="1"/>
        <v>1</v>
      </c>
      <c r="U98" s="258" t="e">
        <f>+SUMIF(#REF!,T98,G:G)</f>
        <v>#REF!</v>
      </c>
    </row>
    <row r="99" spans="1:21">
      <c r="A99" s="241">
        <f>+A98+1</f>
        <v>538</v>
      </c>
      <c r="B99" s="251">
        <f>+B98+7</f>
        <v>37559</v>
      </c>
      <c r="C99" s="265">
        <v>4000000000</v>
      </c>
      <c r="D99" s="265">
        <v>4000000000</v>
      </c>
      <c r="E99" s="250">
        <f>D99-C99</f>
        <v>0</v>
      </c>
      <c r="F99" s="265">
        <v>4000000000</v>
      </c>
      <c r="G99" s="265">
        <v>3927212000</v>
      </c>
      <c r="H99" s="261">
        <f>F99-G99</f>
        <v>72788000</v>
      </c>
      <c r="I99" s="262">
        <f>B99+J99+1</f>
        <v>37651</v>
      </c>
      <c r="J99" s="241">
        <v>91</v>
      </c>
      <c r="N99" s="239">
        <f>G99/F99*100</f>
        <v>98.180300000000003</v>
      </c>
      <c r="O99" s="239">
        <f>(100-N99)/100*(365/91)*100</f>
        <v>7.2987967032966923</v>
      </c>
      <c r="P99" s="239"/>
      <c r="Q99" s="239">
        <f>((100-N99)/N99*(365/91))*100</f>
        <v>7.4340745580291481</v>
      </c>
      <c r="R99" s="257">
        <f t="shared" si="1"/>
        <v>1</v>
      </c>
      <c r="U99" s="258" t="e">
        <f>+SUMIF(#REF!,T99,G:G)</f>
        <v>#REF!</v>
      </c>
    </row>
    <row r="100" spans="1:21">
      <c r="B100" s="251"/>
      <c r="C100" s="252"/>
      <c r="D100" s="252"/>
      <c r="E100" s="252"/>
      <c r="F100" s="264">
        <f>SUM(F95:F99)</f>
        <v>20000000000</v>
      </c>
      <c r="H100" s="237">
        <f>SUM(H95:H99)</f>
        <v>353912476</v>
      </c>
      <c r="R100" s="257">
        <f t="shared" si="1"/>
        <v>0</v>
      </c>
      <c r="U100" s="258" t="e">
        <f>+SUMIF(#REF!,T100,G:G)</f>
        <v>#REF!</v>
      </c>
    </row>
    <row r="101" spans="1:21">
      <c r="B101" s="251"/>
      <c r="C101" s="252"/>
      <c r="D101" s="252"/>
      <c r="E101" s="252"/>
      <c r="F101" s="252"/>
      <c r="R101" s="257" t="e">
        <f t="shared" si="1"/>
        <v>#DIV/0!</v>
      </c>
      <c r="U101" s="258" t="e">
        <f>+SUMIF(#REF!,T101,G:G)</f>
        <v>#REF!</v>
      </c>
    </row>
    <row r="102" spans="1:21">
      <c r="B102" s="251"/>
      <c r="C102" s="252"/>
      <c r="D102" s="252"/>
      <c r="E102" s="252"/>
      <c r="F102" s="252"/>
      <c r="R102" s="257" t="e">
        <f t="shared" si="1"/>
        <v>#DIV/0!</v>
      </c>
      <c r="U102" s="258" t="e">
        <f>+SUMIF(#REF!,T102,G:G)</f>
        <v>#REF!</v>
      </c>
    </row>
    <row r="103" spans="1:21">
      <c r="A103" s="241">
        <f>+A99+1</f>
        <v>539</v>
      </c>
      <c r="B103" s="251">
        <f>+B99+7</f>
        <v>37566</v>
      </c>
      <c r="C103" s="265">
        <v>4000000000</v>
      </c>
      <c r="D103" s="265">
        <v>2559100000</v>
      </c>
      <c r="E103" s="250">
        <f>D103-C103</f>
        <v>-1440900000</v>
      </c>
      <c r="F103" s="265">
        <v>2559100000</v>
      </c>
      <c r="G103" s="265">
        <v>2507639799</v>
      </c>
      <c r="H103" s="261">
        <f>F103-G103</f>
        <v>51460201</v>
      </c>
      <c r="I103" s="262">
        <f>B103+J103+1</f>
        <v>37658</v>
      </c>
      <c r="J103" s="241">
        <v>91</v>
      </c>
      <c r="N103" s="239">
        <f>G103/F103*100</f>
        <v>97.989128951584533</v>
      </c>
      <c r="O103" s="239">
        <f>(100-N103)/100*(365/91)*100</f>
        <v>8.0655816777103908</v>
      </c>
      <c r="P103" s="239"/>
      <c r="Q103" s="239">
        <f>((100-N103)/N103*(365/91))*100</f>
        <v>8.2310984534779497</v>
      </c>
      <c r="R103" s="257">
        <f t="shared" si="1"/>
        <v>1</v>
      </c>
      <c r="U103" s="258" t="e">
        <f>+SUMIF(#REF!,T103,G:G)</f>
        <v>#REF!</v>
      </c>
    </row>
    <row r="104" spans="1:21">
      <c r="A104" s="241">
        <f>+A103+1</f>
        <v>540</v>
      </c>
      <c r="B104" s="251">
        <f>+B103+7</f>
        <v>37573</v>
      </c>
      <c r="C104" s="265">
        <v>4000000000</v>
      </c>
      <c r="D104" s="265">
        <v>4000000000</v>
      </c>
      <c r="E104" s="250">
        <f>D104-C104</f>
        <v>0</v>
      </c>
      <c r="F104" s="265">
        <v>4000000000</v>
      </c>
      <c r="G104" s="265">
        <v>3914125200</v>
      </c>
      <c r="H104" s="261">
        <f>F104-G104</f>
        <v>85874800</v>
      </c>
      <c r="I104" s="262">
        <f>B104+J104+1</f>
        <v>37665</v>
      </c>
      <c r="J104" s="241">
        <v>91</v>
      </c>
      <c r="N104" s="239">
        <f>G104/F104*100</f>
        <v>97.853129999999993</v>
      </c>
      <c r="O104" s="239">
        <f>(100-N104)/100*(365/91)*100</f>
        <v>8.6110719780220055</v>
      </c>
      <c r="P104" s="239"/>
      <c r="Q104" s="239">
        <f>((100-N104)/N104*(365/91))*100</f>
        <v>8.7999964620671882</v>
      </c>
      <c r="R104" s="257">
        <f t="shared" si="1"/>
        <v>1</v>
      </c>
      <c r="U104" s="258" t="e">
        <f>+SUMIF(#REF!,T104,G:G)</f>
        <v>#REF!</v>
      </c>
    </row>
    <row r="105" spans="1:21">
      <c r="A105" s="241">
        <f>+A104+1</f>
        <v>541</v>
      </c>
      <c r="B105" s="251">
        <f>+B104+7</f>
        <v>37580</v>
      </c>
      <c r="C105" s="265">
        <v>4000000000</v>
      </c>
      <c r="D105" s="265">
        <v>1658200000</v>
      </c>
      <c r="E105" s="250">
        <f>D105-C105</f>
        <v>-2341800000</v>
      </c>
      <c r="F105" s="265">
        <v>1658200000</v>
      </c>
      <c r="G105" s="265">
        <v>1621114913</v>
      </c>
      <c r="H105" s="261">
        <f>F105-G105</f>
        <v>37085087</v>
      </c>
      <c r="I105" s="262">
        <f>B105+J105+1</f>
        <v>37672</v>
      </c>
      <c r="J105" s="241">
        <v>91</v>
      </c>
      <c r="N105" s="239">
        <f>G105/F105*100</f>
        <v>97.763533530334101</v>
      </c>
      <c r="O105" s="239">
        <f>(100-N105)/100*(365/91)*100</f>
        <v>8.9704424332753092</v>
      </c>
      <c r="P105" s="239"/>
      <c r="Q105" s="239">
        <f>((100-N105)/N105*(365/91))*100</f>
        <v>9.1756528322413367</v>
      </c>
      <c r="R105" s="257">
        <f t="shared" si="1"/>
        <v>1</v>
      </c>
      <c r="U105" s="258" t="e">
        <f>+SUMIF(#REF!,T105,G:G)</f>
        <v>#REF!</v>
      </c>
    </row>
    <row r="106" spans="1:21">
      <c r="A106" s="241">
        <f>+A105+1</f>
        <v>542</v>
      </c>
      <c r="B106" s="251">
        <f>+B105+7</f>
        <v>37587</v>
      </c>
      <c r="C106" s="265">
        <v>5000000000</v>
      </c>
      <c r="D106" s="265">
        <v>4862900000</v>
      </c>
      <c r="E106" s="250">
        <f>D106-C106</f>
        <v>-137100000</v>
      </c>
      <c r="F106" s="265">
        <v>4862900000</v>
      </c>
      <c r="G106" s="265">
        <v>4746777524</v>
      </c>
      <c r="H106" s="261">
        <f>F106-G106</f>
        <v>116122476</v>
      </c>
      <c r="I106" s="262">
        <f>B106+J106+1</f>
        <v>37679</v>
      </c>
      <c r="J106" s="241">
        <v>91</v>
      </c>
      <c r="N106" s="239">
        <f>G106/F106*100</f>
        <v>97.612073536367177</v>
      </c>
      <c r="O106" s="239">
        <f>(100-N106)/100*(365/91)*100</f>
        <v>9.5779468046811029</v>
      </c>
      <c r="P106" s="239"/>
      <c r="Q106" s="239">
        <f>((100-N106)/N106*(365/91))*100</f>
        <v>9.8122562688033295</v>
      </c>
      <c r="R106" s="257">
        <f t="shared" si="1"/>
        <v>1</v>
      </c>
      <c r="U106" s="258" t="e">
        <f>+SUMIF(#REF!,T106,G:G)</f>
        <v>#REF!</v>
      </c>
    </row>
    <row r="107" spans="1:21">
      <c r="B107" s="251"/>
      <c r="F107" s="267">
        <f>SUM(F103:F106)</f>
        <v>13080200000</v>
      </c>
      <c r="H107" s="237">
        <f>SUM(H103:H106)</f>
        <v>290542564</v>
      </c>
      <c r="R107" s="257">
        <f t="shared" si="1"/>
        <v>0</v>
      </c>
      <c r="U107" s="258" t="e">
        <f>+SUMIF(#REF!,T107,G:G)</f>
        <v>#REF!</v>
      </c>
    </row>
    <row r="108" spans="1:21">
      <c r="B108" s="251"/>
      <c r="R108" s="257" t="e">
        <f t="shared" si="1"/>
        <v>#DIV/0!</v>
      </c>
      <c r="U108" s="258" t="e">
        <f>+SUMIF(#REF!,T108,G:G)</f>
        <v>#REF!</v>
      </c>
    </row>
    <row r="109" spans="1:21">
      <c r="B109" s="251"/>
      <c r="R109" s="257" t="e">
        <f t="shared" si="1"/>
        <v>#DIV/0!</v>
      </c>
      <c r="U109" s="258" t="e">
        <f>+SUMIF(#REF!,T109,G:G)</f>
        <v>#REF!</v>
      </c>
    </row>
    <row r="110" spans="1:21">
      <c r="A110" s="241">
        <f>+A106+1</f>
        <v>543</v>
      </c>
      <c r="B110" s="251">
        <f>+B106+7</f>
        <v>37594</v>
      </c>
      <c r="C110" s="265">
        <v>6000000000</v>
      </c>
      <c r="D110" s="265">
        <v>5229500000</v>
      </c>
      <c r="E110" s="250">
        <f>D110-C110</f>
        <v>-770500000</v>
      </c>
      <c r="F110" s="265">
        <v>5229500000</v>
      </c>
      <c r="G110" s="265">
        <v>5098653730</v>
      </c>
      <c r="H110" s="261">
        <f>F110-G110</f>
        <v>130846270</v>
      </c>
      <c r="I110" s="262">
        <f>B110+J110+1</f>
        <v>37686</v>
      </c>
      <c r="J110" s="241">
        <v>91</v>
      </c>
      <c r="N110" s="239">
        <f>G110/F110*100</f>
        <v>97.497920068840244</v>
      </c>
      <c r="O110" s="239">
        <f>(100-N110)/100*(365/91)*100</f>
        <v>10.035815108497921</v>
      </c>
      <c r="P110" s="239"/>
      <c r="Q110" s="239">
        <f>((100-N110)/N110*(365/91))*100</f>
        <v>10.293363285505931</v>
      </c>
      <c r="R110" s="257">
        <f t="shared" si="1"/>
        <v>1</v>
      </c>
      <c r="U110" s="258" t="e">
        <f>+SUMIF(#REF!,T110,G:G)</f>
        <v>#REF!</v>
      </c>
    </row>
    <row r="111" spans="1:21">
      <c r="A111" s="241">
        <f>+A110+1</f>
        <v>544</v>
      </c>
      <c r="B111" s="251">
        <f>+B110+7</f>
        <v>37601</v>
      </c>
      <c r="C111" s="265">
        <v>6000000000</v>
      </c>
      <c r="D111" s="265">
        <v>8358600000</v>
      </c>
      <c r="E111" s="250">
        <f>D111-C111</f>
        <v>2358600000</v>
      </c>
      <c r="F111" s="265">
        <v>6000000000</v>
      </c>
      <c r="G111" s="265">
        <v>5842286026</v>
      </c>
      <c r="H111" s="261">
        <f>F111-G111</f>
        <v>157713974</v>
      </c>
      <c r="I111" s="262">
        <f>B111+J111+1</f>
        <v>37693</v>
      </c>
      <c r="J111" s="241">
        <v>91</v>
      </c>
      <c r="N111" s="239">
        <f>G111/F111*100</f>
        <v>97.371433766666669</v>
      </c>
      <c r="O111" s="239">
        <f>(100-N111)/100*(365/91)*100</f>
        <v>10.543150276556766</v>
      </c>
      <c r="P111" s="239"/>
      <c r="Q111" s="239">
        <f>((100-N111)/N111*(365/91))*100</f>
        <v>10.827765257951887</v>
      </c>
      <c r="R111" s="257">
        <f t="shared" si="1"/>
        <v>1.3931</v>
      </c>
      <c r="U111" s="258" t="e">
        <f>+SUMIF(#REF!,T111,G:G)</f>
        <v>#REF!</v>
      </c>
    </row>
    <row r="112" spans="1:21">
      <c r="A112" s="241">
        <f>+A111+1</f>
        <v>545</v>
      </c>
      <c r="B112" s="251">
        <f>+B111+7</f>
        <v>37608</v>
      </c>
      <c r="C112" s="265">
        <v>6000000000</v>
      </c>
      <c r="D112" s="265">
        <v>10756900000</v>
      </c>
      <c r="E112" s="250">
        <f>D112-C112</f>
        <v>4756900000</v>
      </c>
      <c r="F112" s="265">
        <v>6000000000</v>
      </c>
      <c r="G112" s="265">
        <v>5840011126</v>
      </c>
      <c r="H112" s="261">
        <f>F112-G112</f>
        <v>159988874</v>
      </c>
      <c r="I112" s="262">
        <f>B112+J112+1</f>
        <v>37700</v>
      </c>
      <c r="J112" s="241">
        <v>91</v>
      </c>
      <c r="N112" s="239">
        <f>G112/F112*100</f>
        <v>97.333518766666671</v>
      </c>
      <c r="O112" s="239">
        <f>(100-N112)/100*(365/91)*100</f>
        <v>10.695226924908406</v>
      </c>
      <c r="P112" s="239"/>
      <c r="Q112" s="239">
        <f>((100-N112)/N112*(365/91))*100</f>
        <v>10.988225906583732</v>
      </c>
      <c r="R112" s="257">
        <f t="shared" si="1"/>
        <v>1.7928166666666667</v>
      </c>
      <c r="U112" s="258" t="e">
        <f>+SUMIF(#REF!,T112,G:G)</f>
        <v>#REF!</v>
      </c>
    </row>
    <row r="113" spans="1:21">
      <c r="A113" s="241">
        <f>+A112+1</f>
        <v>546</v>
      </c>
      <c r="B113" s="251">
        <f>+B112+6</f>
        <v>37614</v>
      </c>
      <c r="C113" s="265">
        <v>6000000000</v>
      </c>
      <c r="D113" s="265">
        <v>2611000000</v>
      </c>
      <c r="E113" s="250">
        <f>D113-C113</f>
        <v>-3389000000</v>
      </c>
      <c r="F113" s="265">
        <v>2611000000</v>
      </c>
      <c r="G113" s="265">
        <v>2537081090</v>
      </c>
      <c r="H113" s="261">
        <f>F113-G113</f>
        <v>73918910</v>
      </c>
      <c r="I113" s="262">
        <f>B113+J113+1</f>
        <v>37706</v>
      </c>
      <c r="J113" s="241">
        <v>91</v>
      </c>
      <c r="N113" s="239">
        <f>G113/F113*100</f>
        <v>97.168942550746834</v>
      </c>
      <c r="O113" s="239">
        <f>(100-N113)/100*(365/91)*100</f>
        <v>11.355340318433027</v>
      </c>
      <c r="P113" s="239"/>
      <c r="Q113" s="239">
        <f>((100-N113)/N113*(365/91))*100</f>
        <v>11.686182869081506</v>
      </c>
      <c r="R113" s="257">
        <f t="shared" si="1"/>
        <v>1</v>
      </c>
      <c r="U113" s="258" t="e">
        <f>+SUMIF(#REF!,T113,G:G)</f>
        <v>#REF!</v>
      </c>
    </row>
    <row r="114" spans="1:21">
      <c r="B114" s="251"/>
      <c r="F114" s="267">
        <f>SUM(F110:F113)</f>
        <v>19840500000</v>
      </c>
      <c r="H114" s="237">
        <f>SUM(H110:H113)</f>
        <v>522468028</v>
      </c>
      <c r="R114" s="257">
        <f t="shared" si="1"/>
        <v>0</v>
      </c>
      <c r="U114" s="258" t="e">
        <f>+SUMIF(#REF!,T114,G:G)</f>
        <v>#REF!</v>
      </c>
    </row>
    <row r="115" spans="1:21">
      <c r="B115" s="251"/>
      <c r="R115" s="257" t="e">
        <f t="shared" si="1"/>
        <v>#DIV/0!</v>
      </c>
      <c r="U115" s="258" t="e">
        <f>+SUMIF(#REF!,T115,G:G)</f>
        <v>#REF!</v>
      </c>
    </row>
    <row r="116" spans="1:21">
      <c r="B116" s="251"/>
      <c r="R116" s="257" t="e">
        <f t="shared" si="1"/>
        <v>#DIV/0!</v>
      </c>
      <c r="U116" s="258" t="e">
        <f>+SUMIF(#REF!,T116,G:G)</f>
        <v>#REF!</v>
      </c>
    </row>
    <row r="117" spans="1:21">
      <c r="A117" s="241">
        <f>+A113+1</f>
        <v>547</v>
      </c>
      <c r="B117" s="251">
        <f>+B113+9</f>
        <v>37623</v>
      </c>
      <c r="C117" s="265">
        <v>5000000000</v>
      </c>
      <c r="D117" s="265">
        <v>2508500000</v>
      </c>
      <c r="E117" s="250">
        <f>D117-C117</f>
        <v>-2491500000</v>
      </c>
      <c r="F117" s="265">
        <v>2508500000</v>
      </c>
      <c r="G117" s="265">
        <v>2433963465</v>
      </c>
      <c r="H117" s="261">
        <f t="shared" ref="H117:H125" si="2">F117-G117</f>
        <v>74536535</v>
      </c>
      <c r="I117" s="262">
        <f>B117+J117+1</f>
        <v>37715</v>
      </c>
      <c r="J117" s="241">
        <v>91</v>
      </c>
      <c r="N117" s="239">
        <f t="shared" ref="N117:N125" si="3">G117/F117*100</f>
        <v>97.028641219852503</v>
      </c>
      <c r="O117" s="239">
        <f t="shared" ref="O117:O125" si="4">(100-N117)/100*(365/91)*100</f>
        <v>11.918087414877323</v>
      </c>
      <c r="P117" s="239"/>
      <c r="Q117" s="239">
        <f t="shared" ref="Q117:Q125" si="5">((100-N117)/N117*(365/91))*100</f>
        <v>12.283061233303997</v>
      </c>
      <c r="R117" s="257">
        <f t="shared" si="1"/>
        <v>1</v>
      </c>
      <c r="U117" s="258" t="e">
        <f>+SUMIF(#REF!,T117,G:G)</f>
        <v>#REF!</v>
      </c>
    </row>
    <row r="118" spans="1:21">
      <c r="A118" s="241">
        <f>+A117+1</f>
        <v>548</v>
      </c>
      <c r="B118" s="251">
        <f>+B117+6</f>
        <v>37629</v>
      </c>
      <c r="C118" s="265">
        <v>4000000000</v>
      </c>
      <c r="D118" s="265">
        <v>4000000000</v>
      </c>
      <c r="E118" s="260">
        <f>D118-C118</f>
        <v>0</v>
      </c>
      <c r="F118" s="265">
        <v>4000000000</v>
      </c>
      <c r="G118" s="265">
        <v>3876843556</v>
      </c>
      <c r="H118" s="268">
        <f t="shared" si="2"/>
        <v>123156444</v>
      </c>
      <c r="I118" s="269">
        <f>B118+J118+1</f>
        <v>37721</v>
      </c>
      <c r="J118" s="241">
        <v>91</v>
      </c>
      <c r="N118" s="270">
        <f t="shared" si="3"/>
        <v>96.921088900000001</v>
      </c>
      <c r="O118" s="270">
        <f t="shared" si="4"/>
        <v>12.349478587912085</v>
      </c>
      <c r="P118" s="270"/>
      <c r="Q118" s="270">
        <f t="shared" si="5"/>
        <v>12.741786878451059</v>
      </c>
      <c r="R118" s="257">
        <f t="shared" si="1"/>
        <v>1</v>
      </c>
      <c r="U118" s="258" t="e">
        <f>+SUMIF(#REF!,T118,G:G)</f>
        <v>#REF!</v>
      </c>
    </row>
    <row r="119" spans="1:21">
      <c r="A119" s="241">
        <f>+A118+1</f>
        <v>549</v>
      </c>
      <c r="B119" s="251">
        <f>+B118+7</f>
        <v>37636</v>
      </c>
      <c r="C119" s="265">
        <v>3500000000</v>
      </c>
      <c r="D119" s="265">
        <v>2637100000</v>
      </c>
      <c r="E119" s="265">
        <v>-862900000</v>
      </c>
      <c r="F119" s="265">
        <v>2637100000</v>
      </c>
      <c r="G119" s="265">
        <v>2549179086</v>
      </c>
      <c r="H119" s="268">
        <f t="shared" si="2"/>
        <v>87920914</v>
      </c>
      <c r="I119" s="269">
        <f>B119+J119+1</f>
        <v>37728</v>
      </c>
      <c r="J119" s="241">
        <v>91</v>
      </c>
      <c r="N119" s="257">
        <f t="shared" si="3"/>
        <v>96.665999999999997</v>
      </c>
      <c r="O119" s="257">
        <f t="shared" si="4"/>
        <v>13.372637362637374</v>
      </c>
      <c r="Q119" s="257">
        <f t="shared" si="5"/>
        <v>13.833858194853802</v>
      </c>
      <c r="R119" s="257">
        <f t="shared" si="1"/>
        <v>1</v>
      </c>
      <c r="U119" s="258" t="e">
        <f>+SUMIF(#REF!,T119,G:G)</f>
        <v>#REF!</v>
      </c>
    </row>
    <row r="120" spans="1:21">
      <c r="A120" s="241">
        <f>+A119+1</f>
        <v>550</v>
      </c>
      <c r="B120" s="251">
        <f>+B119+7</f>
        <v>37643</v>
      </c>
      <c r="C120" s="265">
        <v>3000000000</v>
      </c>
      <c r="D120" s="265">
        <v>2004500000</v>
      </c>
      <c r="E120" s="265">
        <v>-995500000</v>
      </c>
      <c r="F120" s="265">
        <v>2004500000</v>
      </c>
      <c r="G120" s="265">
        <v>1932203499</v>
      </c>
      <c r="H120" s="268">
        <f t="shared" si="2"/>
        <v>72296501</v>
      </c>
      <c r="I120" s="269">
        <f>B120+J120+1</f>
        <v>37735</v>
      </c>
      <c r="J120" s="241">
        <v>91</v>
      </c>
      <c r="N120" s="257">
        <f t="shared" si="3"/>
        <v>96.393290047393364</v>
      </c>
      <c r="O120" s="257">
        <f t="shared" si="4"/>
        <v>14.466473985729911</v>
      </c>
      <c r="Q120" s="257">
        <f t="shared" si="5"/>
        <v>15.007760372757515</v>
      </c>
      <c r="R120" s="257">
        <f t="shared" si="1"/>
        <v>1</v>
      </c>
      <c r="U120" s="258" t="e">
        <f>+SUMIF(#REF!,T120,G:G)</f>
        <v>#REF!</v>
      </c>
    </row>
    <row r="121" spans="1:21">
      <c r="R121" s="257" t="e">
        <f t="shared" si="1"/>
        <v>#DIV/0!</v>
      </c>
      <c r="U121" s="258" t="e">
        <f>+SUMIF(#REF!,T121,G:G)</f>
        <v>#REF!</v>
      </c>
    </row>
    <row r="122" spans="1:21">
      <c r="B122" s="251"/>
      <c r="F122" s="267">
        <f>SUM(F117:F121)</f>
        <v>11150100000</v>
      </c>
      <c r="H122" s="268"/>
      <c r="I122" s="269"/>
      <c r="R122" s="257">
        <f t="shared" si="1"/>
        <v>0</v>
      </c>
      <c r="U122" s="258" t="e">
        <f>+SUMIF(#REF!,T122,G:G)</f>
        <v>#REF!</v>
      </c>
    </row>
    <row r="123" spans="1:21">
      <c r="B123" s="251"/>
      <c r="H123" s="268"/>
      <c r="I123" s="269"/>
      <c r="R123" s="257" t="e">
        <f t="shared" si="1"/>
        <v>#DIV/0!</v>
      </c>
      <c r="U123" s="258" t="e">
        <f>+SUMIF(#REF!,T123,G:G)</f>
        <v>#REF!</v>
      </c>
    </row>
    <row r="124" spans="1:21">
      <c r="A124" s="241">
        <f>+A120+1</f>
        <v>551</v>
      </c>
      <c r="B124" s="251">
        <f>+B120+7</f>
        <v>37650</v>
      </c>
      <c r="C124" s="265">
        <v>2000000000</v>
      </c>
      <c r="D124" s="265">
        <v>3392700000</v>
      </c>
      <c r="E124" s="265">
        <v>1392700000</v>
      </c>
      <c r="F124" s="265">
        <v>2000000000</v>
      </c>
      <c r="G124" s="265">
        <v>1932959560</v>
      </c>
      <c r="H124" s="268">
        <f>F124-G124</f>
        <v>67040440</v>
      </c>
      <c r="I124" s="269">
        <f>B124+J124+1</f>
        <v>37742</v>
      </c>
      <c r="J124" s="241">
        <v>91</v>
      </c>
      <c r="N124" s="257">
        <f>G124/F124*100</f>
        <v>96.647977999999995</v>
      </c>
      <c r="O124" s="257">
        <f>(100-N124)/100*(365/91)*100</f>
        <v>13.444923406593428</v>
      </c>
      <c r="Q124" s="257">
        <f>((100-N124)/N124*(365/91))*100</f>
        <v>13.911230927762841</v>
      </c>
      <c r="R124" s="257">
        <f t="shared" si="1"/>
        <v>1.69635</v>
      </c>
      <c r="U124" s="258" t="e">
        <f>+SUMIF(#REF!,T124,G:G)</f>
        <v>#REF!</v>
      </c>
    </row>
    <row r="125" spans="1:21">
      <c r="A125" s="241">
        <f>+A124+1</f>
        <v>552</v>
      </c>
      <c r="B125" s="251">
        <f>+B124+7</f>
        <v>37657</v>
      </c>
      <c r="C125" s="265">
        <v>2000000000</v>
      </c>
      <c r="D125" s="265">
        <v>2350200000</v>
      </c>
      <c r="E125" s="265">
        <v>350200000</v>
      </c>
      <c r="F125" s="265">
        <v>2000000000</v>
      </c>
      <c r="G125" s="265">
        <v>1926174851</v>
      </c>
      <c r="H125" s="268">
        <f t="shared" si="2"/>
        <v>73825149</v>
      </c>
      <c r="I125" s="269">
        <f>B125+J125+1</f>
        <v>37749</v>
      </c>
      <c r="J125" s="241">
        <v>91</v>
      </c>
      <c r="N125" s="257">
        <f t="shared" si="3"/>
        <v>96.308742550000005</v>
      </c>
      <c r="O125" s="257">
        <f t="shared" si="4"/>
        <v>14.805593068681297</v>
      </c>
      <c r="Q125" s="257">
        <f t="shared" si="5"/>
        <v>15.373051995767433</v>
      </c>
      <c r="R125" s="257">
        <f t="shared" si="1"/>
        <v>1.1751</v>
      </c>
      <c r="U125" s="258" t="e">
        <f>+SUMIF(#REF!,T125,G:G)</f>
        <v>#REF!</v>
      </c>
    </row>
    <row r="126" spans="1:21">
      <c r="A126" s="241">
        <f>+A125+1</f>
        <v>553</v>
      </c>
      <c r="B126" s="251">
        <f>+B125+14</f>
        <v>37671</v>
      </c>
      <c r="C126" s="265">
        <v>4000000000</v>
      </c>
      <c r="D126" s="265">
        <v>7784500000</v>
      </c>
      <c r="E126" s="265">
        <v>3784500000</v>
      </c>
      <c r="F126" s="265">
        <v>4000000000</v>
      </c>
      <c r="G126" s="265">
        <v>3855229667</v>
      </c>
      <c r="H126" s="268">
        <f t="shared" ref="H126:H137" si="6">F126-G126</f>
        <v>144770333</v>
      </c>
      <c r="I126" s="269">
        <f>B126+J126+1</f>
        <v>37763</v>
      </c>
      <c r="J126" s="241">
        <v>91</v>
      </c>
      <c r="N126" s="257">
        <f t="shared" ref="N126:N137" si="7">G126/F126*100</f>
        <v>96.38074167500001</v>
      </c>
      <c r="O126" s="257">
        <f t="shared" ref="O126:O137" si="8">(100-N126)/100*(365/91)*100</f>
        <v>14.516805369505454</v>
      </c>
      <c r="Q126" s="257">
        <f t="shared" ref="Q126:Q137" si="9">((100-N126)/N126*(365/91))*100</f>
        <v>15.061935732406731</v>
      </c>
      <c r="R126" s="257">
        <f t="shared" si="1"/>
        <v>1.9461250000000001</v>
      </c>
      <c r="U126" s="258" t="e">
        <f>+SUMIF(#REF!,T126,G:G)</f>
        <v>#REF!</v>
      </c>
    </row>
    <row r="127" spans="1:21">
      <c r="B127" s="251"/>
      <c r="F127" s="267">
        <f>SUM(F124:F126)</f>
        <v>8000000000</v>
      </c>
      <c r="H127" s="268"/>
      <c r="I127" s="269"/>
      <c r="R127" s="257">
        <f t="shared" si="1"/>
        <v>0</v>
      </c>
      <c r="U127" s="258" t="e">
        <f>+SUMIF(#REF!,T127,G:G)</f>
        <v>#REF!</v>
      </c>
    </row>
    <row r="128" spans="1:21">
      <c r="B128" s="251"/>
      <c r="H128" s="268"/>
      <c r="I128" s="269"/>
      <c r="R128" s="257" t="e">
        <f t="shared" si="1"/>
        <v>#DIV/0!</v>
      </c>
      <c r="U128" s="258" t="e">
        <f>+SUMIF(#REF!,T128,G:G)</f>
        <v>#REF!</v>
      </c>
    </row>
    <row r="129" spans="1:21">
      <c r="B129" s="251"/>
      <c r="H129" s="268"/>
      <c r="I129" s="269"/>
      <c r="R129" s="257" t="e">
        <f t="shared" si="1"/>
        <v>#DIV/0!</v>
      </c>
      <c r="U129" s="258" t="e">
        <f>+SUMIF(#REF!,T129,G:G)</f>
        <v>#REF!</v>
      </c>
    </row>
    <row r="130" spans="1:21">
      <c r="A130" s="241">
        <f>+A126+1</f>
        <v>554</v>
      </c>
      <c r="B130" s="251">
        <f>+B126+14</f>
        <v>37685</v>
      </c>
      <c r="C130" s="265">
        <v>4000000000</v>
      </c>
      <c r="D130" s="265">
        <v>7201400000</v>
      </c>
      <c r="E130" s="265">
        <v>3201400000</v>
      </c>
      <c r="F130" s="265">
        <v>4000000000</v>
      </c>
      <c r="G130" s="265">
        <v>3873304134</v>
      </c>
      <c r="H130" s="268">
        <f t="shared" si="6"/>
        <v>126695866</v>
      </c>
      <c r="I130" s="269">
        <f>B130+J130+1</f>
        <v>37777</v>
      </c>
      <c r="J130" s="241">
        <v>91</v>
      </c>
      <c r="N130" s="257">
        <f t="shared" si="7"/>
        <v>96.832603349999999</v>
      </c>
      <c r="O130" s="257">
        <f t="shared" si="8"/>
        <v>12.704393156593408</v>
      </c>
      <c r="Q130" s="257">
        <f t="shared" si="9"/>
        <v>13.119954144652674</v>
      </c>
      <c r="R130" s="257">
        <f t="shared" si="1"/>
        <v>1.8003499999999999</v>
      </c>
      <c r="U130" s="258" t="e">
        <f>+SUMIF(#REF!,T130,G:G)</f>
        <v>#REF!</v>
      </c>
    </row>
    <row r="131" spans="1:21">
      <c r="A131" s="241">
        <f>+A130+1</f>
        <v>555</v>
      </c>
      <c r="B131" s="251">
        <f>+B130+14</f>
        <v>37699</v>
      </c>
      <c r="C131" s="265">
        <v>12000000000</v>
      </c>
      <c r="D131" s="265">
        <v>17575900000</v>
      </c>
      <c r="E131" s="265">
        <v>5575900000</v>
      </c>
      <c r="F131" s="265">
        <v>12000000000</v>
      </c>
      <c r="G131" s="265">
        <v>11597477825</v>
      </c>
      <c r="H131" s="268">
        <f t="shared" si="6"/>
        <v>402522175</v>
      </c>
      <c r="I131" s="269">
        <f>B131+J131+1</f>
        <v>37791</v>
      </c>
      <c r="J131" s="241">
        <v>91</v>
      </c>
      <c r="N131" s="257">
        <f t="shared" si="7"/>
        <v>96.64564854166666</v>
      </c>
      <c r="O131" s="257">
        <f t="shared" si="8"/>
        <v>13.454266838369994</v>
      </c>
      <c r="Q131" s="257">
        <f t="shared" si="9"/>
        <v>13.921233952472759</v>
      </c>
      <c r="R131" s="257">
        <f t="shared" si="1"/>
        <v>1.4646583333333334</v>
      </c>
      <c r="U131" s="258" t="e">
        <f>+SUMIF(#REF!,T131,G:G)</f>
        <v>#REF!</v>
      </c>
    </row>
    <row r="132" spans="1:21">
      <c r="B132" s="251"/>
      <c r="F132" s="267">
        <f>SUM(F130:F131)</f>
        <v>16000000000</v>
      </c>
      <c r="H132" s="268"/>
      <c r="I132" s="269"/>
      <c r="R132" s="257">
        <f t="shared" si="1"/>
        <v>0</v>
      </c>
      <c r="U132" s="258" t="e">
        <f>+SUMIF(#REF!,T132,G:G)</f>
        <v>#REF!</v>
      </c>
    </row>
    <row r="133" spans="1:21">
      <c r="B133" s="251"/>
      <c r="H133" s="268"/>
      <c r="I133" s="269"/>
      <c r="R133" s="257" t="e">
        <f t="shared" si="1"/>
        <v>#DIV/0!</v>
      </c>
      <c r="U133" s="258" t="e">
        <f>+SUMIF(#REF!,T133,G:G)</f>
        <v>#REF!</v>
      </c>
    </row>
    <row r="134" spans="1:21">
      <c r="B134" s="251"/>
      <c r="H134" s="268"/>
      <c r="I134" s="269"/>
      <c r="R134" s="257" t="e">
        <f t="shared" si="1"/>
        <v>#DIV/0!</v>
      </c>
      <c r="U134" s="258" t="e">
        <f>+SUMIF(#REF!,T134,G:G)</f>
        <v>#REF!</v>
      </c>
    </row>
    <row r="135" spans="1:21">
      <c r="A135" s="241">
        <f>+A131+1</f>
        <v>556</v>
      </c>
      <c r="B135" s="251">
        <f>+B131+14</f>
        <v>37713</v>
      </c>
      <c r="C135" s="265">
        <v>5000000000</v>
      </c>
      <c r="D135" s="265">
        <v>6400900000</v>
      </c>
      <c r="E135" s="265">
        <v>1400900000</v>
      </c>
      <c r="F135" s="265">
        <v>5000000000</v>
      </c>
      <c r="G135" s="265">
        <v>4841427113</v>
      </c>
      <c r="H135" s="268">
        <f t="shared" si="6"/>
        <v>158572887</v>
      </c>
      <c r="I135" s="269">
        <f>B135+J135+1</f>
        <v>37805</v>
      </c>
      <c r="J135" s="241">
        <v>91</v>
      </c>
      <c r="N135" s="257">
        <f t="shared" si="7"/>
        <v>96.828542259999992</v>
      </c>
      <c r="O135" s="257">
        <f t="shared" si="8"/>
        <v>12.720682143956077</v>
      </c>
      <c r="Q135" s="257">
        <f t="shared" si="9"/>
        <v>13.137326915238514</v>
      </c>
      <c r="R135" s="257">
        <f t="shared" si="1"/>
        <v>1.2801800000000001</v>
      </c>
      <c r="U135" s="258" t="e">
        <f>+SUMIF(#REF!,T135,G:G)</f>
        <v>#REF!</v>
      </c>
    </row>
    <row r="136" spans="1:21">
      <c r="A136" s="241">
        <f>+A135+1</f>
        <v>557</v>
      </c>
      <c r="B136" s="251">
        <f>+B135+14</f>
        <v>37727</v>
      </c>
      <c r="C136" s="265">
        <v>10000000000</v>
      </c>
      <c r="D136" s="265">
        <v>6291200000</v>
      </c>
      <c r="E136" s="265">
        <v>-3708800000</v>
      </c>
      <c r="F136" s="265">
        <v>6291200000</v>
      </c>
      <c r="G136" s="265">
        <v>6075236534</v>
      </c>
      <c r="H136" s="268">
        <f t="shared" si="6"/>
        <v>215963466</v>
      </c>
      <c r="I136" s="269">
        <f>B136+J136+1</f>
        <v>37819</v>
      </c>
      <c r="J136" s="241">
        <v>91</v>
      </c>
      <c r="N136" s="257">
        <f t="shared" si="7"/>
        <v>96.567213472787387</v>
      </c>
      <c r="O136" s="257">
        <f t="shared" si="8"/>
        <v>13.768869037720922</v>
      </c>
      <c r="Q136" s="257">
        <f t="shared" si="9"/>
        <v>14.258326964773593</v>
      </c>
      <c r="R136" s="257">
        <f t="shared" si="1"/>
        <v>1</v>
      </c>
      <c r="U136" s="258" t="e">
        <f>+SUMIF(#REF!,T136,G:G)</f>
        <v>#REF!</v>
      </c>
    </row>
    <row r="137" spans="1:21">
      <c r="A137" s="241">
        <f>+A136+1</f>
        <v>558</v>
      </c>
      <c r="B137" s="251">
        <f>+B136+14</f>
        <v>37741</v>
      </c>
      <c r="C137" s="265">
        <v>7000000000</v>
      </c>
      <c r="D137" s="265">
        <v>8160200000</v>
      </c>
      <c r="E137" s="265">
        <v>1160200000</v>
      </c>
      <c r="F137" s="265">
        <v>7000000000</v>
      </c>
      <c r="G137" s="265">
        <v>6733046672</v>
      </c>
      <c r="H137" s="268">
        <f t="shared" si="6"/>
        <v>266953328</v>
      </c>
      <c r="I137" s="269">
        <f>B137+J137+1</f>
        <v>37833</v>
      </c>
      <c r="J137" s="241">
        <v>91</v>
      </c>
      <c r="N137" s="257">
        <f t="shared" si="7"/>
        <v>96.186381028571432</v>
      </c>
      <c r="O137" s="257">
        <f t="shared" si="8"/>
        <v>15.296383786499202</v>
      </c>
      <c r="Q137" s="257">
        <f t="shared" si="9"/>
        <v>15.902858203964993</v>
      </c>
      <c r="R137" s="257">
        <f t="shared" si="1"/>
        <v>1.1657428571428572</v>
      </c>
      <c r="U137" s="258" t="e">
        <f>+SUMIF(#REF!,T137,G:G)</f>
        <v>#REF!</v>
      </c>
    </row>
    <row r="138" spans="1:21">
      <c r="B138" s="251"/>
      <c r="H138" s="268"/>
      <c r="I138" s="269"/>
      <c r="R138" s="257" t="e">
        <f t="shared" si="1"/>
        <v>#DIV/0!</v>
      </c>
      <c r="U138" s="258" t="e">
        <f>+SUMIF(#REF!,T138,G:G)</f>
        <v>#REF!</v>
      </c>
    </row>
    <row r="139" spans="1:21">
      <c r="B139" s="251"/>
      <c r="H139" s="268"/>
      <c r="I139" s="269"/>
      <c r="R139" s="257" t="e">
        <f t="shared" si="1"/>
        <v>#DIV/0!</v>
      </c>
      <c r="U139" s="258" t="e">
        <f>+SUMIF(#REF!,T139,G:G)</f>
        <v>#REF!</v>
      </c>
    </row>
    <row r="140" spans="1:21">
      <c r="B140" s="251"/>
      <c r="H140" s="268"/>
      <c r="I140" s="269"/>
      <c r="R140" s="257" t="e">
        <f t="shared" ref="R140:R203" si="10">+D140/F140</f>
        <v>#DIV/0!</v>
      </c>
      <c r="U140" s="258" t="e">
        <f>+SUMIF(#REF!,T140,G:G)</f>
        <v>#REF!</v>
      </c>
    </row>
    <row r="141" spans="1:21">
      <c r="A141" s="241">
        <f>+A137+1</f>
        <v>559</v>
      </c>
      <c r="B141" s="251">
        <f>+B137+14</f>
        <v>37755</v>
      </c>
      <c r="C141" s="265">
        <v>8000000000</v>
      </c>
      <c r="D141" s="265">
        <v>8684100000</v>
      </c>
      <c r="E141" s="265">
        <v>684100000</v>
      </c>
      <c r="F141" s="265">
        <v>8000000000</v>
      </c>
      <c r="G141" s="265">
        <v>7682428876</v>
      </c>
      <c r="H141" s="268">
        <f>F141-G141</f>
        <v>317571124</v>
      </c>
      <c r="I141" s="269">
        <f>B141+J141+1</f>
        <v>37847</v>
      </c>
      <c r="J141" s="241">
        <v>91</v>
      </c>
      <c r="N141" s="257">
        <f>G141/F141*100</f>
        <v>96.030360950000002</v>
      </c>
      <c r="O141" s="257">
        <f>(100-N141)/100*(365/91)*100</f>
        <v>15.922178607142849</v>
      </c>
      <c r="Q141" s="257">
        <f>((100-N141)/N141*(365/91))*100</f>
        <v>16.580359013159416</v>
      </c>
      <c r="R141" s="257">
        <f t="shared" si="10"/>
        <v>1.0855125000000001</v>
      </c>
      <c r="U141" s="258" t="e">
        <f>+SUMIF(#REF!,T141,G:G)</f>
        <v>#REF!</v>
      </c>
    </row>
    <row r="142" spans="1:21">
      <c r="A142" s="241">
        <f>+A141+1</f>
        <v>560</v>
      </c>
      <c r="B142" s="251">
        <f>+B141+14</f>
        <v>37769</v>
      </c>
      <c r="C142" s="265">
        <v>8000000000</v>
      </c>
      <c r="D142" s="265">
        <v>8227700000</v>
      </c>
      <c r="E142" s="265">
        <v>227700000</v>
      </c>
      <c r="F142" s="265">
        <v>8000000000</v>
      </c>
      <c r="G142" s="265">
        <v>7667670520</v>
      </c>
      <c r="H142" s="268">
        <f>F142-G142</f>
        <v>332329480</v>
      </c>
      <c r="I142" s="269">
        <f>B142+J142+1</f>
        <v>37861</v>
      </c>
      <c r="J142" s="241">
        <v>91</v>
      </c>
      <c r="N142" s="257">
        <f>G142/F142*100</f>
        <v>95.84588149999999</v>
      </c>
      <c r="O142" s="257">
        <f>(100-N142)/100*(365/91)*100</f>
        <v>16.662123653846191</v>
      </c>
      <c r="Q142" s="257">
        <f>((100-N142)/N142*(365/91))*100</f>
        <v>17.384287559446353</v>
      </c>
      <c r="R142" s="257">
        <f t="shared" si="10"/>
        <v>1.0284625000000001</v>
      </c>
      <c r="U142" s="258" t="e">
        <f>+SUMIF(#REF!,T142,G:G)</f>
        <v>#REF!</v>
      </c>
    </row>
    <row r="143" spans="1:21">
      <c r="B143" s="251"/>
      <c r="H143" s="268"/>
      <c r="I143" s="269"/>
      <c r="R143" s="257" t="e">
        <f t="shared" si="10"/>
        <v>#DIV/0!</v>
      </c>
      <c r="U143" s="258" t="e">
        <f>+SUMIF(#REF!,T143,G:G)</f>
        <v>#REF!</v>
      </c>
    </row>
    <row r="144" spans="1:21">
      <c r="B144" s="251"/>
      <c r="H144" s="268"/>
      <c r="I144" s="269"/>
      <c r="R144" s="257" t="e">
        <f t="shared" si="10"/>
        <v>#DIV/0!</v>
      </c>
      <c r="U144" s="258" t="e">
        <f>+SUMIF(#REF!,T144,G:G)</f>
        <v>#REF!</v>
      </c>
    </row>
    <row r="145" spans="1:21">
      <c r="B145" s="251"/>
      <c r="H145" s="268"/>
      <c r="I145" s="269"/>
      <c r="R145" s="257" t="e">
        <f t="shared" si="10"/>
        <v>#DIV/0!</v>
      </c>
      <c r="U145" s="258" t="e">
        <f>+SUMIF(#REF!,T145,G:G)</f>
        <v>#REF!</v>
      </c>
    </row>
    <row r="146" spans="1:21">
      <c r="A146" s="241">
        <f>+A142+1</f>
        <v>561</v>
      </c>
      <c r="B146" s="251">
        <f>+B142+14</f>
        <v>37783</v>
      </c>
      <c r="C146" s="265">
        <v>10000000000</v>
      </c>
      <c r="D146" s="265">
        <v>10000000000</v>
      </c>
      <c r="E146" s="265">
        <v>0</v>
      </c>
      <c r="F146" s="265">
        <v>10000000000</v>
      </c>
      <c r="G146" s="265">
        <v>9568963680</v>
      </c>
      <c r="H146" s="268">
        <f>F146-G146</f>
        <v>431036320</v>
      </c>
      <c r="I146" s="269">
        <f>B146+J146+1</f>
        <v>37875</v>
      </c>
      <c r="J146" s="241">
        <v>91</v>
      </c>
      <c r="N146" s="257">
        <f>G146/F146*100</f>
        <v>95.689636800000002</v>
      </c>
      <c r="O146" s="257">
        <f>(100-N146)/100*(365/91)*100</f>
        <v>17.288819428571419</v>
      </c>
      <c r="Q146" s="257">
        <f>((100-N146)/N146*(365/91))*100</f>
        <v>18.067598547485989</v>
      </c>
      <c r="R146" s="257">
        <f t="shared" si="10"/>
        <v>1</v>
      </c>
      <c r="U146" s="258" t="e">
        <f>+SUMIF(#REF!,T146,G:G)</f>
        <v>#REF!</v>
      </c>
    </row>
    <row r="147" spans="1:21">
      <c r="A147" s="241">
        <f>+A146+1</f>
        <v>562</v>
      </c>
      <c r="B147" s="251">
        <f>+B146+14</f>
        <v>37797</v>
      </c>
      <c r="C147" s="265">
        <v>8000000000</v>
      </c>
      <c r="D147" s="265">
        <v>12955000000</v>
      </c>
      <c r="E147" s="265">
        <v>4955000000</v>
      </c>
      <c r="F147" s="265">
        <v>8000000000</v>
      </c>
      <c r="G147" s="265">
        <v>7638983094</v>
      </c>
      <c r="H147" s="268">
        <f>F147-G147</f>
        <v>361016906</v>
      </c>
      <c r="I147" s="269">
        <f>B147+J147+1</f>
        <v>37889</v>
      </c>
      <c r="J147" s="241">
        <v>91</v>
      </c>
      <c r="N147" s="257">
        <f>G147/F147*100</f>
        <v>95.487288675000002</v>
      </c>
      <c r="O147" s="257">
        <f>(100-N147)/100*(365/91)*100</f>
        <v>18.100435534340654</v>
      </c>
      <c r="Q147" s="257">
        <f>((100-N147)/N147*(365/91))*100</f>
        <v>18.955858717433259</v>
      </c>
      <c r="R147" s="257">
        <f t="shared" si="10"/>
        <v>1.619375</v>
      </c>
      <c r="U147" s="258" t="e">
        <f>+SUMIF(#REF!,T147,G:G)</f>
        <v>#REF!</v>
      </c>
    </row>
    <row r="148" spans="1:21">
      <c r="B148" s="251"/>
      <c r="H148" s="268"/>
      <c r="I148" s="269"/>
      <c r="R148" s="257" t="e">
        <f t="shared" si="10"/>
        <v>#DIV/0!</v>
      </c>
      <c r="U148" s="258" t="e">
        <f>+SUMIF(#REF!,T148,G:G)</f>
        <v>#REF!</v>
      </c>
    </row>
    <row r="149" spans="1:21">
      <c r="B149" s="251"/>
      <c r="H149" s="268"/>
      <c r="I149" s="269"/>
      <c r="R149" s="257" t="e">
        <f t="shared" si="10"/>
        <v>#DIV/0!</v>
      </c>
      <c r="U149" s="258" t="e">
        <f>+SUMIF(#REF!,T149,G:G)</f>
        <v>#REF!</v>
      </c>
    </row>
    <row r="150" spans="1:21">
      <c r="B150" s="251"/>
      <c r="H150" s="268"/>
      <c r="I150" s="269"/>
      <c r="R150" s="257" t="e">
        <f t="shared" si="10"/>
        <v>#DIV/0!</v>
      </c>
      <c r="U150" s="258" t="e">
        <f>+SUMIF(#REF!,T150,G:G)</f>
        <v>#REF!</v>
      </c>
    </row>
    <row r="151" spans="1:21">
      <c r="A151" s="241">
        <f>+A147+1</f>
        <v>563</v>
      </c>
      <c r="B151" s="251">
        <f>+B147+14</f>
        <v>37811</v>
      </c>
      <c r="C151" s="265">
        <v>10000000000</v>
      </c>
      <c r="D151" s="265">
        <v>10751200000</v>
      </c>
      <c r="E151" s="265">
        <v>751200000</v>
      </c>
      <c r="F151" s="265">
        <v>10000000000</v>
      </c>
      <c r="G151" s="265">
        <v>9501969550</v>
      </c>
      <c r="H151" s="266">
        <f>F151-G151</f>
        <v>498030450</v>
      </c>
      <c r="I151" s="269">
        <f>B151+J151+1</f>
        <v>37903</v>
      </c>
      <c r="J151" s="241">
        <v>91</v>
      </c>
      <c r="N151" s="257">
        <f>G151/F151*100</f>
        <v>95.019695499999997</v>
      </c>
      <c r="O151" s="257">
        <f>(100-N151)/100*(365/91)*100</f>
        <v>19.975946620879132</v>
      </c>
      <c r="Q151" s="257">
        <f>((100-N151)/N151*(365/91))*100</f>
        <v>21.022953731607288</v>
      </c>
      <c r="R151" s="257">
        <f t="shared" si="10"/>
        <v>1.0751200000000001</v>
      </c>
      <c r="U151" s="258" t="e">
        <f>+SUMIF(#REF!,T151,G:G)</f>
        <v>#REF!</v>
      </c>
    </row>
    <row r="152" spans="1:21">
      <c r="A152" s="241">
        <f>+A151+1</f>
        <v>564</v>
      </c>
      <c r="B152" s="251">
        <f>+B151+14</f>
        <v>37825</v>
      </c>
      <c r="C152" s="265">
        <v>7000000000</v>
      </c>
      <c r="D152" s="265">
        <v>11801300000</v>
      </c>
      <c r="E152" s="265">
        <v>4801300000</v>
      </c>
      <c r="F152" s="265">
        <v>7000000000</v>
      </c>
      <c r="G152" s="265">
        <v>6671392710</v>
      </c>
      <c r="H152" s="266">
        <f>F152-G152</f>
        <v>328607290</v>
      </c>
      <c r="I152" s="269">
        <f>B152+J152+1</f>
        <v>37917</v>
      </c>
      <c r="J152" s="241">
        <v>91</v>
      </c>
      <c r="N152" s="257">
        <f>G152/F152*100</f>
        <v>95.305610142857148</v>
      </c>
      <c r="O152" s="257">
        <f>(100-N152)/100*(365/91)*100</f>
        <v>18.829146130298252</v>
      </c>
      <c r="Q152" s="257">
        <f>((100-N152)/N152*(365/91))*100</f>
        <v>19.756597856175034</v>
      </c>
      <c r="R152" s="257">
        <f t="shared" si="10"/>
        <v>1.6859</v>
      </c>
      <c r="U152" s="258" t="e">
        <f>+SUMIF(#REF!,T152,G:G)</f>
        <v>#REF!</v>
      </c>
    </row>
    <row r="153" spans="1:21">
      <c r="B153" s="251"/>
      <c r="I153" s="269"/>
      <c r="R153" s="257" t="e">
        <f t="shared" si="10"/>
        <v>#DIV/0!</v>
      </c>
      <c r="U153" s="258" t="e">
        <f>+SUMIF(#REF!,T153,G:G)</f>
        <v>#REF!</v>
      </c>
    </row>
    <row r="154" spans="1:21">
      <c r="A154" s="241">
        <f>+A152+1</f>
        <v>565</v>
      </c>
      <c r="B154" s="251">
        <f>+B152+14</f>
        <v>37839</v>
      </c>
      <c r="C154" s="265">
        <v>5000000000</v>
      </c>
      <c r="D154" s="265">
        <v>12371800000</v>
      </c>
      <c r="E154" s="265">
        <v>7371800000</v>
      </c>
      <c r="F154" s="265">
        <v>4999900000</v>
      </c>
      <c r="G154" s="265">
        <v>4790675960</v>
      </c>
      <c r="H154" s="266">
        <f>F154-G154</f>
        <v>209224040</v>
      </c>
      <c r="I154" s="269">
        <f>B154+J154+1</f>
        <v>37931</v>
      </c>
      <c r="J154" s="241">
        <v>91</v>
      </c>
      <c r="N154" s="257">
        <f>G154/F154*100</f>
        <v>95.815435508710181</v>
      </c>
      <c r="O154" s="257">
        <f>(100-N154)/100*(365/91)*100</f>
        <v>16.784242190338286</v>
      </c>
      <c r="Q154" s="257">
        <f>((100-N154)/N154*(365/91))*100</f>
        <v>17.517263373303251</v>
      </c>
      <c r="R154" s="257">
        <f t="shared" si="10"/>
        <v>2.4744094881897638</v>
      </c>
      <c r="U154" s="258" t="e">
        <f>+SUMIF(#REF!,T154,G:G)</f>
        <v>#REF!</v>
      </c>
    </row>
    <row r="155" spans="1:21">
      <c r="A155" s="241">
        <f>+A154+1</f>
        <v>566</v>
      </c>
      <c r="B155" s="251">
        <f>+B154+14</f>
        <v>37853</v>
      </c>
      <c r="C155" s="265">
        <v>7000000000</v>
      </c>
      <c r="D155" s="265">
        <v>21309000000</v>
      </c>
      <c r="E155" s="265">
        <v>14309000000</v>
      </c>
      <c r="F155" s="265">
        <v>7000000000</v>
      </c>
      <c r="G155" s="265">
        <v>6740748930</v>
      </c>
      <c r="H155" s="266">
        <f>F155-G155</f>
        <v>259251070</v>
      </c>
      <c r="I155" s="269">
        <f>B155+J155+1</f>
        <v>37945</v>
      </c>
      <c r="J155" s="241">
        <v>91</v>
      </c>
      <c r="N155" s="257">
        <f>G155/F155*100</f>
        <v>96.296413285714294</v>
      </c>
      <c r="O155" s="257">
        <f>(100-N155)/100*(365/91)*100</f>
        <v>14.855045612244863</v>
      </c>
      <c r="Q155" s="257">
        <f>((100-N155)/N155*(365/91))*100</f>
        <v>15.426374779057975</v>
      </c>
      <c r="R155" s="257">
        <f t="shared" si="10"/>
        <v>3.044142857142857</v>
      </c>
      <c r="U155" s="258" t="e">
        <f>+SUMIF(#REF!,T155,G:G)</f>
        <v>#REF!</v>
      </c>
    </row>
    <row r="156" spans="1:21">
      <c r="B156" s="251"/>
      <c r="I156" s="269"/>
      <c r="R156" s="257" t="e">
        <f t="shared" si="10"/>
        <v>#DIV/0!</v>
      </c>
      <c r="U156" s="258" t="e">
        <f>+SUMIF(#REF!,T156,G:G)</f>
        <v>#REF!</v>
      </c>
    </row>
    <row r="157" spans="1:21">
      <c r="A157" s="241">
        <f>+A155+1</f>
        <v>567</v>
      </c>
      <c r="B157" s="271">
        <v>37867</v>
      </c>
      <c r="C157" s="265">
        <f>'ISS10102'!D716</f>
        <v>10000000000</v>
      </c>
      <c r="D157" s="265">
        <f>'ISS10102'!E716</f>
        <v>14814400000</v>
      </c>
      <c r="E157" s="265">
        <f>D157-C157</f>
        <v>4814400000</v>
      </c>
      <c r="F157" s="265">
        <f>'ISS10102'!G716</f>
        <v>9999900000</v>
      </c>
      <c r="G157" s="265">
        <f>'ISS10102'!H716</f>
        <v>9646978859</v>
      </c>
      <c r="H157" s="266">
        <f>F157-G157</f>
        <v>352921141</v>
      </c>
      <c r="I157" s="269">
        <f>B157+J157+1</f>
        <v>37959</v>
      </c>
      <c r="J157" s="241">
        <v>91</v>
      </c>
      <c r="N157" s="257">
        <f>G157/F157*100</f>
        <v>96.47075329753298</v>
      </c>
      <c r="O157" s="257">
        <f>(100-N157)/100*(365/91)*100</f>
        <v>14.155769740664423</v>
      </c>
      <c r="Q157" s="257">
        <f>((100-N157)/N157*(365/91))*100</f>
        <v>14.673638648809456</v>
      </c>
      <c r="R157" s="257">
        <f t="shared" si="10"/>
        <v>1.4814548145481454</v>
      </c>
      <c r="U157" s="258" t="e">
        <f>+SUMIF(#REF!,T157,G:G)</f>
        <v>#REF!</v>
      </c>
    </row>
    <row r="158" spans="1:21">
      <c r="A158" s="241">
        <f>+A157+1</f>
        <v>568</v>
      </c>
      <c r="B158" s="271">
        <v>37881</v>
      </c>
      <c r="C158" s="265">
        <v>15000000000</v>
      </c>
      <c r="D158" s="265">
        <v>15576100000</v>
      </c>
      <c r="E158" s="265">
        <f>D158-C158</f>
        <v>576100000</v>
      </c>
      <c r="F158" s="265">
        <f>'ISS10102'!G717</f>
        <v>15000000000</v>
      </c>
      <c r="G158" s="265">
        <f>'ISS10102'!H721</f>
        <v>14458405359</v>
      </c>
      <c r="H158" s="266">
        <f>F158-G158</f>
        <v>541594641</v>
      </c>
      <c r="I158" s="269">
        <f>B158+J158+1</f>
        <v>37973</v>
      </c>
      <c r="J158" s="241">
        <v>91</v>
      </c>
      <c r="N158" s="257">
        <f>G158/F158*100</f>
        <v>96.389369059999993</v>
      </c>
      <c r="O158" s="257">
        <f>(100-N158)/100*(365/91)*100</f>
        <v>14.482201023076952</v>
      </c>
      <c r="Q158" s="257">
        <f>((100-N158)/N158*(365/91))*100</f>
        <v>15.024687021306407</v>
      </c>
      <c r="R158" s="257">
        <f t="shared" si="10"/>
        <v>1.0384066666666667</v>
      </c>
      <c r="U158" s="258" t="e">
        <f>+SUMIF(#REF!,T158,G:G)</f>
        <v>#REF!</v>
      </c>
    </row>
    <row r="159" spans="1:21">
      <c r="B159" s="251"/>
      <c r="R159" s="257" t="e">
        <f t="shared" si="10"/>
        <v>#DIV/0!</v>
      </c>
      <c r="U159" s="258" t="e">
        <f>+SUMIF(#REF!,T159,G:G)</f>
        <v>#REF!</v>
      </c>
    </row>
    <row r="160" spans="1:21">
      <c r="A160" s="241">
        <f>+A158+1</f>
        <v>569</v>
      </c>
      <c r="B160" s="271">
        <v>37895</v>
      </c>
      <c r="C160" s="265">
        <v>15000000000</v>
      </c>
      <c r="D160" s="265">
        <v>15180600000</v>
      </c>
      <c r="E160" s="265">
        <f>D160-C160</f>
        <v>180600000</v>
      </c>
      <c r="F160" s="265">
        <v>15000000000</v>
      </c>
      <c r="G160" s="265">
        <v>14385001389</v>
      </c>
      <c r="H160" s="266">
        <f>F160-G160</f>
        <v>614998611</v>
      </c>
      <c r="I160" s="271">
        <f>B160+J160+1</f>
        <v>37987</v>
      </c>
      <c r="J160" s="241">
        <v>91</v>
      </c>
      <c r="N160" s="257">
        <f>G160/F160*100</f>
        <v>95.90000925999999</v>
      </c>
      <c r="O160" s="257">
        <f>(100-N160)/100*(365/91)*100</f>
        <v>16.445017803296743</v>
      </c>
      <c r="Q160" s="257">
        <f>((100-N160)/N160*(365/91))*100</f>
        <v>17.148087815832962</v>
      </c>
      <c r="R160" s="257">
        <f t="shared" si="10"/>
        <v>1.0120400000000001</v>
      </c>
      <c r="U160" s="258" t="e">
        <f>+SUMIF(#REF!,T160,G:G)</f>
        <v>#REF!</v>
      </c>
    </row>
    <row r="161" spans="1:21">
      <c r="A161" s="241">
        <f>+A160+1</f>
        <v>570</v>
      </c>
      <c r="B161" s="271">
        <f>+B160+14</f>
        <v>37909</v>
      </c>
      <c r="C161" s="265">
        <v>8000000000</v>
      </c>
      <c r="D161" s="265">
        <v>12759900000</v>
      </c>
      <c r="E161" s="265">
        <f>D161-C161</f>
        <v>4759900000</v>
      </c>
      <c r="F161" s="265">
        <v>8000000000</v>
      </c>
      <c r="G161" s="265">
        <v>7657570185</v>
      </c>
      <c r="H161" s="266">
        <f>F161-G161</f>
        <v>342429815</v>
      </c>
      <c r="I161" s="269">
        <f>$B$161+J161+1</f>
        <v>38001</v>
      </c>
      <c r="J161" s="241">
        <v>91</v>
      </c>
      <c r="N161" s="257">
        <f>G161/F161*100</f>
        <v>95.719627312499995</v>
      </c>
      <c r="O161" s="257">
        <f>(100-N161)/100*(365/91)*100</f>
        <v>17.16852781250002</v>
      </c>
      <c r="Q161" s="257">
        <f>((100-N161)/N161*(365/91))*100</f>
        <v>17.936266881241806</v>
      </c>
      <c r="R161" s="257">
        <f t="shared" si="10"/>
        <v>1.5949875</v>
      </c>
      <c r="U161" s="258" t="e">
        <f>+SUMIF(#REF!,T161,G:G)</f>
        <v>#REF!</v>
      </c>
    </row>
    <row r="162" spans="1:21">
      <c r="A162" s="241">
        <f>+A161+1</f>
        <v>571</v>
      </c>
      <c r="B162" s="271">
        <f>+B161+14</f>
        <v>37923</v>
      </c>
      <c r="C162" s="265">
        <v>8000000000</v>
      </c>
      <c r="D162" s="265">
        <v>17280700000</v>
      </c>
      <c r="E162" s="265">
        <f>D162-C162</f>
        <v>9280700000</v>
      </c>
      <c r="F162" s="265">
        <v>8000000000</v>
      </c>
      <c r="G162" s="265">
        <v>7662211096</v>
      </c>
      <c r="H162" s="266">
        <f>F162-G162</f>
        <v>337788904</v>
      </c>
      <c r="I162" s="269">
        <f>$B$162+J162+1</f>
        <v>38015</v>
      </c>
      <c r="J162" s="241">
        <v>91</v>
      </c>
      <c r="N162" s="257">
        <f>G162/F162*100</f>
        <v>95.777638699999997</v>
      </c>
      <c r="O162" s="257">
        <f>(100-N162)/100*(365/91)*100</f>
        <v>16.935844774725286</v>
      </c>
      <c r="Q162" s="257">
        <f>((100-N162)/N162*(365/91))*100</f>
        <v>17.682462216230526</v>
      </c>
      <c r="R162" s="257">
        <f t="shared" si="10"/>
        <v>2.1600874999999999</v>
      </c>
      <c r="U162" s="258" t="e">
        <f>+SUMIF(#REF!,T162,G:G)</f>
        <v>#REF!</v>
      </c>
    </row>
    <row r="163" spans="1:21">
      <c r="B163" s="271"/>
      <c r="I163" s="269"/>
      <c r="R163" s="257" t="e">
        <f t="shared" si="10"/>
        <v>#DIV/0!</v>
      </c>
      <c r="U163" s="258" t="e">
        <f>+SUMIF(#REF!,T163,G:G)</f>
        <v>#REF!</v>
      </c>
    </row>
    <row r="164" spans="1:21">
      <c r="A164" s="241">
        <f>+A162+1</f>
        <v>572</v>
      </c>
      <c r="B164" s="271">
        <f>+B162+14</f>
        <v>37937</v>
      </c>
      <c r="C164" s="265">
        <v>8000000000</v>
      </c>
      <c r="D164" s="265">
        <v>10290600000</v>
      </c>
      <c r="E164" s="265">
        <f>D164-C164</f>
        <v>2290600000</v>
      </c>
      <c r="F164" s="265">
        <v>8000000000</v>
      </c>
      <c r="G164" s="265">
        <v>7650250138</v>
      </c>
      <c r="H164" s="266">
        <f>F164-G164</f>
        <v>349749862</v>
      </c>
      <c r="I164" s="269">
        <f>$B$164+J164+1</f>
        <v>38029</v>
      </c>
      <c r="J164" s="241">
        <v>91</v>
      </c>
      <c r="N164" s="257">
        <v>95.628</v>
      </c>
      <c r="O164" s="257">
        <v>17.536000000000001</v>
      </c>
      <c r="Q164" s="257">
        <v>18.338000000000001</v>
      </c>
      <c r="R164" s="257">
        <f t="shared" si="10"/>
        <v>1.2863249999999999</v>
      </c>
      <c r="U164" s="258" t="e">
        <f>+SUMIF(#REF!,T164,G:G)</f>
        <v>#REF!</v>
      </c>
    </row>
    <row r="165" spans="1:21">
      <c r="A165" s="241">
        <f>+A164+1</f>
        <v>573</v>
      </c>
      <c r="B165" s="271">
        <f>+B164+14</f>
        <v>37951</v>
      </c>
      <c r="C165" s="265">
        <v>9000000000</v>
      </c>
      <c r="D165" s="265">
        <v>12141500000</v>
      </c>
      <c r="E165" s="265">
        <f>D165-C165</f>
        <v>3141500000</v>
      </c>
      <c r="F165" s="265">
        <v>9000000000</v>
      </c>
      <c r="G165" s="265">
        <v>8562045988</v>
      </c>
      <c r="H165" s="266">
        <f>F165-G165</f>
        <v>437954012</v>
      </c>
      <c r="I165" s="269">
        <f>$B$165+J165+1</f>
        <v>38043</v>
      </c>
      <c r="J165" s="241">
        <v>91</v>
      </c>
      <c r="N165" s="257">
        <v>95.134</v>
      </c>
      <c r="O165" s="257">
        <v>19.518000000000001</v>
      </c>
      <c r="Q165" s="257">
        <v>20.515999999999998</v>
      </c>
      <c r="R165" s="257">
        <f t="shared" si="10"/>
        <v>1.3490555555555555</v>
      </c>
      <c r="U165" s="258" t="e">
        <f>+SUMIF(#REF!,T165,G:G)</f>
        <v>#REF!</v>
      </c>
    </row>
    <row r="166" spans="1:21">
      <c r="I166" s="269"/>
      <c r="R166" s="257" t="e">
        <f t="shared" si="10"/>
        <v>#DIV/0!</v>
      </c>
      <c r="U166" s="258" t="e">
        <f>+SUMIF(#REF!,T166,G:G)</f>
        <v>#REF!</v>
      </c>
    </row>
    <row r="167" spans="1:21">
      <c r="A167" s="241">
        <f>+A165+1</f>
        <v>574</v>
      </c>
      <c r="B167" s="271">
        <f>+B165+14</f>
        <v>37965</v>
      </c>
      <c r="C167" s="265">
        <v>7000000000</v>
      </c>
      <c r="D167" s="265">
        <v>7871100000</v>
      </c>
      <c r="E167" s="265">
        <f>D167-C167</f>
        <v>871100000</v>
      </c>
      <c r="F167" s="265">
        <v>6999500000</v>
      </c>
      <c r="G167" s="265">
        <v>6625032657</v>
      </c>
      <c r="H167" s="266">
        <f>F167-G167</f>
        <v>374467343</v>
      </c>
      <c r="I167" s="271">
        <f>$B$167+J167+1</f>
        <v>38057</v>
      </c>
      <c r="J167" s="241">
        <v>91</v>
      </c>
      <c r="N167" s="257">
        <v>94.65</v>
      </c>
      <c r="O167" s="257">
        <v>21.457999999999998</v>
      </c>
      <c r="Q167" s="257">
        <v>22.672000000000001</v>
      </c>
      <c r="R167" s="257">
        <f t="shared" si="10"/>
        <v>1.1245231802271591</v>
      </c>
      <c r="U167" s="258" t="e">
        <f>+SUMIF(#REF!,T167,G:G)</f>
        <v>#REF!</v>
      </c>
    </row>
    <row r="168" spans="1:21">
      <c r="A168" s="241">
        <f>+A167+1</f>
        <v>575</v>
      </c>
      <c r="B168" s="271">
        <f>+B167+14</f>
        <v>37979</v>
      </c>
      <c r="C168" s="265">
        <v>7000000000</v>
      </c>
      <c r="D168" s="265">
        <v>13930500000</v>
      </c>
      <c r="E168" s="265">
        <f>D168-C168</f>
        <v>6930500000</v>
      </c>
      <c r="F168" s="265">
        <v>7000000000</v>
      </c>
      <c r="G168" s="265">
        <v>6664130686</v>
      </c>
      <c r="H168" s="266">
        <f>F168-G168</f>
        <v>335869314</v>
      </c>
      <c r="I168" s="271">
        <f>$B$168+J168+1</f>
        <v>38071</v>
      </c>
      <c r="J168" s="241">
        <v>91</v>
      </c>
      <c r="N168" s="257">
        <v>95.201999999999998</v>
      </c>
      <c r="O168" s="257">
        <v>19.245000000000001</v>
      </c>
      <c r="Q168" s="257">
        <v>20.215</v>
      </c>
      <c r="R168" s="257">
        <f t="shared" si="10"/>
        <v>1.9900714285714285</v>
      </c>
      <c r="U168" s="258" t="e">
        <f>+SUMIF(#REF!,T168,G:G)</f>
        <v>#REF!</v>
      </c>
    </row>
    <row r="169" spans="1:21">
      <c r="B169" s="271"/>
      <c r="R169" s="257" t="e">
        <f t="shared" si="10"/>
        <v>#DIV/0!</v>
      </c>
      <c r="U169" s="258" t="e">
        <f>+SUMIF(#REF!,T169,G:G)</f>
        <v>#REF!</v>
      </c>
    </row>
    <row r="170" spans="1:21">
      <c r="A170" s="241">
        <f>+A168+1</f>
        <v>576</v>
      </c>
      <c r="B170" s="271">
        <f>+B168+14</f>
        <v>37993</v>
      </c>
      <c r="C170" s="265">
        <v>7000000000</v>
      </c>
      <c r="D170" s="265">
        <v>8865700000</v>
      </c>
      <c r="E170" s="265">
        <f>D170-C170</f>
        <v>1865700000</v>
      </c>
      <c r="F170" s="265">
        <v>7000000000</v>
      </c>
      <c r="G170" s="265">
        <v>6654318717</v>
      </c>
      <c r="H170" s="266">
        <f>F170-G170</f>
        <v>345681283</v>
      </c>
      <c r="I170" s="271">
        <f>$B$170+J170+1</f>
        <v>38085</v>
      </c>
      <c r="J170" s="241">
        <v>91</v>
      </c>
      <c r="N170" s="257">
        <v>95.061999999999998</v>
      </c>
      <c r="O170" s="257">
        <v>19.808</v>
      </c>
      <c r="Q170" s="257">
        <v>20.835000000000001</v>
      </c>
      <c r="R170" s="257">
        <f t="shared" si="10"/>
        <v>1.2665285714285714</v>
      </c>
      <c r="U170" s="258" t="e">
        <f>+SUMIF(#REF!,T170,G:G)</f>
        <v>#REF!</v>
      </c>
    </row>
    <row r="171" spans="1:21">
      <c r="A171" s="241">
        <f>+A170+1</f>
        <v>577</v>
      </c>
      <c r="B171" s="271">
        <f>+B170+14</f>
        <v>38007</v>
      </c>
      <c r="C171" s="265">
        <v>4000000000</v>
      </c>
      <c r="D171" s="265">
        <v>12129500000</v>
      </c>
      <c r="E171" s="265">
        <f>D171-C171</f>
        <v>8129500000</v>
      </c>
      <c r="F171" s="265">
        <v>4000000000</v>
      </c>
      <c r="G171" s="265">
        <v>3816956179</v>
      </c>
      <c r="H171" s="266">
        <f>F171-G171</f>
        <v>183043821</v>
      </c>
      <c r="I171" s="271">
        <f>$B$171+J171+1</f>
        <v>38099</v>
      </c>
      <c r="J171" s="241">
        <v>91</v>
      </c>
      <c r="N171" s="257">
        <v>95.424000000000007</v>
      </c>
      <c r="O171" s="257">
        <v>18.355</v>
      </c>
      <c r="Q171" s="257">
        <v>19.234000000000002</v>
      </c>
      <c r="R171" s="257">
        <f t="shared" si="10"/>
        <v>3.032375</v>
      </c>
      <c r="U171" s="258" t="e">
        <f>+SUMIF(#REF!,T171,G:G)</f>
        <v>#REF!</v>
      </c>
    </row>
    <row r="172" spans="1:21">
      <c r="B172" s="251"/>
      <c r="I172" s="271"/>
      <c r="R172" s="257" t="e">
        <f t="shared" si="10"/>
        <v>#DIV/0!</v>
      </c>
      <c r="U172" s="258" t="e">
        <f>+SUMIF(#REF!,T172,G:G)</f>
        <v>#REF!</v>
      </c>
    </row>
    <row r="173" spans="1:21">
      <c r="A173" s="241">
        <f>+A171+1</f>
        <v>578</v>
      </c>
      <c r="B173" s="251">
        <f>+B171+14</f>
        <v>38021</v>
      </c>
      <c r="C173" s="265">
        <v>3000000000</v>
      </c>
      <c r="D173" s="265">
        <v>11539600000</v>
      </c>
      <c r="E173" s="265">
        <f>D173-C173</f>
        <v>8539600000</v>
      </c>
      <c r="F173" s="265">
        <v>3000000000</v>
      </c>
      <c r="G173" s="265">
        <v>2886100445</v>
      </c>
      <c r="H173" s="266">
        <f>F173-G173</f>
        <v>113899555</v>
      </c>
      <c r="I173" s="271">
        <f>$B$173+J173+1</f>
        <v>38113</v>
      </c>
      <c r="J173" s="241">
        <v>91</v>
      </c>
      <c r="N173" s="257">
        <v>96.203000000000003</v>
      </c>
      <c r="O173" s="257">
        <v>15.228</v>
      </c>
      <c r="Q173" s="257">
        <v>15.831</v>
      </c>
      <c r="R173" s="257">
        <f t="shared" si="10"/>
        <v>3.8465333333333334</v>
      </c>
      <c r="U173" s="258" t="e">
        <f>+SUMIF(#REF!,T173,G:G)</f>
        <v>#REF!</v>
      </c>
    </row>
    <row r="174" spans="1:21">
      <c r="A174" s="241">
        <f>+A173+1</f>
        <v>579</v>
      </c>
      <c r="B174" s="251">
        <f>+B173+14</f>
        <v>38035</v>
      </c>
      <c r="C174" s="265">
        <v>3000000000</v>
      </c>
      <c r="D174" s="265">
        <v>11264300000</v>
      </c>
      <c r="E174" s="265">
        <f>D174-C174</f>
        <v>8264300000</v>
      </c>
      <c r="F174" s="265">
        <v>3000000000</v>
      </c>
      <c r="G174" s="265">
        <v>2906164141</v>
      </c>
      <c r="H174" s="266">
        <f>F174-G174</f>
        <v>93835859</v>
      </c>
      <c r="I174" s="271">
        <f>$B$174+J174+1</f>
        <v>38127</v>
      </c>
      <c r="J174" s="241">
        <v>91</v>
      </c>
      <c r="N174" s="257">
        <v>96.872</v>
      </c>
      <c r="O174" s="257">
        <v>12.545999999999999</v>
      </c>
      <c r="Q174" s="257">
        <v>12.951000000000001</v>
      </c>
      <c r="R174" s="257">
        <f t="shared" si="10"/>
        <v>3.7547666666666668</v>
      </c>
      <c r="U174" s="258" t="e">
        <f>+SUMIF(#REF!,T174,G:G)</f>
        <v>#REF!</v>
      </c>
    </row>
    <row r="175" spans="1:21">
      <c r="B175" s="251"/>
      <c r="I175" s="271"/>
      <c r="R175" s="257" t="e">
        <f t="shared" si="10"/>
        <v>#DIV/0!</v>
      </c>
      <c r="U175" s="258" t="e">
        <f>+SUMIF(#REF!,T175,G:G)</f>
        <v>#REF!</v>
      </c>
    </row>
    <row r="176" spans="1:21">
      <c r="A176" s="241">
        <f>+A174+1</f>
        <v>580</v>
      </c>
      <c r="B176" s="251">
        <f>+B174+14</f>
        <v>38049</v>
      </c>
      <c r="C176" s="265">
        <v>3000000000</v>
      </c>
      <c r="D176" s="265">
        <v>7805200000</v>
      </c>
      <c r="E176" s="265">
        <f>D176-C176</f>
        <v>4805200000</v>
      </c>
      <c r="F176" s="265">
        <v>3000000000</v>
      </c>
      <c r="G176" s="265">
        <v>2925573590</v>
      </c>
      <c r="H176" s="266">
        <f>F176-G176</f>
        <v>74426410</v>
      </c>
      <c r="I176" s="271">
        <f>$B$176+J176+1</f>
        <v>38141</v>
      </c>
      <c r="J176" s="241">
        <v>91</v>
      </c>
      <c r="N176" s="257">
        <v>97.519000000000005</v>
      </c>
      <c r="O176" s="257">
        <v>9.9510000000000005</v>
      </c>
      <c r="Q176" s="257">
        <v>10.204000000000001</v>
      </c>
      <c r="R176" s="257">
        <f t="shared" si="10"/>
        <v>2.6017333333333332</v>
      </c>
      <c r="U176" s="258" t="e">
        <f>+SUMIF(#REF!,T176,G:G)</f>
        <v>#REF!</v>
      </c>
    </row>
    <row r="177" spans="1:21">
      <c r="A177" s="241">
        <f>+A176+1</f>
        <v>581</v>
      </c>
      <c r="B177" s="251">
        <f>+B176+14</f>
        <v>38063</v>
      </c>
      <c r="C177" s="265">
        <v>3000000000</v>
      </c>
      <c r="D177" s="265">
        <v>10951300000</v>
      </c>
      <c r="E177" s="265">
        <f>D177-C177</f>
        <v>7951300000</v>
      </c>
      <c r="F177" s="265">
        <v>3000000000</v>
      </c>
      <c r="G177" s="265">
        <v>2944258466</v>
      </c>
      <c r="H177" s="266">
        <f>F177-G177</f>
        <v>55741534</v>
      </c>
      <c r="I177" s="271">
        <f>$B$177+J177+1</f>
        <v>38155</v>
      </c>
      <c r="J177" s="241">
        <v>91</v>
      </c>
      <c r="N177" s="257">
        <v>98.141999999999996</v>
      </c>
      <c r="O177" s="257">
        <v>7.4530000000000003</v>
      </c>
      <c r="Q177" s="257">
        <v>7.5940000000000003</v>
      </c>
      <c r="R177" s="257">
        <f t="shared" si="10"/>
        <v>3.6504333333333334</v>
      </c>
      <c r="U177" s="258" t="e">
        <f>+SUMIF(#REF!,T177,G:G)</f>
        <v>#REF!</v>
      </c>
    </row>
    <row r="178" spans="1:21">
      <c r="B178" s="251"/>
      <c r="I178" s="271"/>
      <c r="R178" s="257" t="e">
        <f t="shared" si="10"/>
        <v>#DIV/0!</v>
      </c>
      <c r="U178" s="258" t="e">
        <f>+SUMIF(#REF!,T178,G:G)</f>
        <v>#REF!</v>
      </c>
    </row>
    <row r="179" spans="1:21">
      <c r="A179" s="241">
        <f>+A177+1</f>
        <v>582</v>
      </c>
      <c r="B179" s="251">
        <f>+B177+14</f>
        <v>38077</v>
      </c>
      <c r="C179" s="265">
        <v>4000000000</v>
      </c>
      <c r="D179" s="265">
        <v>12595800000</v>
      </c>
      <c r="E179" s="265">
        <f>D179-C179</f>
        <v>8595800000</v>
      </c>
      <c r="F179" s="265">
        <v>4000000000</v>
      </c>
      <c r="G179" s="265">
        <v>3943904446</v>
      </c>
      <c r="H179" s="266">
        <f>F179-G179</f>
        <v>56095554</v>
      </c>
      <c r="I179" s="271">
        <f>$B$179+J179+1</f>
        <v>38169</v>
      </c>
      <c r="J179" s="241">
        <v>91</v>
      </c>
      <c r="N179" s="257">
        <f>G179/F179*100</f>
        <v>98.597611149999992</v>
      </c>
      <c r="O179" s="257">
        <f>(100-N179)/100*(365/91)*100</f>
        <v>5.6249662664835496</v>
      </c>
      <c r="Q179" s="257">
        <f>((100-N179)/N179*(365/91))*100</f>
        <v>5.704972159950298</v>
      </c>
      <c r="R179" s="257">
        <f t="shared" si="10"/>
        <v>3.1489500000000001</v>
      </c>
      <c r="U179" s="258" t="e">
        <f>+SUMIF(#REF!,T179,G:G)</f>
        <v>#REF!</v>
      </c>
    </row>
    <row r="180" spans="1:21">
      <c r="A180" s="241">
        <f>+A179+1</f>
        <v>583</v>
      </c>
      <c r="B180" s="251">
        <f>+B179+14</f>
        <v>38091</v>
      </c>
      <c r="C180" s="265">
        <v>3000000000</v>
      </c>
      <c r="D180" s="265">
        <v>7499300000</v>
      </c>
      <c r="E180" s="265">
        <f>D180-C180</f>
        <v>4499300000</v>
      </c>
      <c r="F180" s="265">
        <v>3000000000</v>
      </c>
      <c r="G180" s="265">
        <v>2960018994</v>
      </c>
      <c r="H180" s="266">
        <f>F180-G180</f>
        <v>39981006</v>
      </c>
      <c r="I180" s="271">
        <f>$B$180+J180+1</f>
        <v>38183</v>
      </c>
      <c r="J180" s="241">
        <v>91</v>
      </c>
      <c r="N180" s="257">
        <f>G180/F180*100</f>
        <v>98.667299799999995</v>
      </c>
      <c r="O180" s="257">
        <f>(100-N180)/100*(365/91)*100</f>
        <v>5.3454458571428765</v>
      </c>
      <c r="Q180" s="257">
        <f>((100-N180)/N180*(365/91))*100</f>
        <v>5.4176468475150035</v>
      </c>
      <c r="R180" s="257">
        <f t="shared" si="10"/>
        <v>2.4997666666666665</v>
      </c>
      <c r="U180" s="258" t="e">
        <f>+SUMIF(#REF!,T180,G:G)</f>
        <v>#REF!</v>
      </c>
    </row>
    <row r="181" spans="1:21">
      <c r="A181" s="241">
        <f>+A180+1</f>
        <v>584</v>
      </c>
      <c r="B181" s="251">
        <f>+B180+14</f>
        <v>38105</v>
      </c>
      <c r="C181" s="265">
        <v>4000000000</v>
      </c>
      <c r="D181" s="265">
        <v>11959200000</v>
      </c>
      <c r="E181" s="265">
        <f>D181-C181</f>
        <v>7959200000</v>
      </c>
      <c r="F181" s="265">
        <v>4000000000</v>
      </c>
      <c r="G181" s="265">
        <v>3948158388</v>
      </c>
      <c r="H181" s="266">
        <f>F181-G181</f>
        <v>51841612</v>
      </c>
      <c r="I181" s="271">
        <f>$B$181+J181+1</f>
        <v>38197</v>
      </c>
      <c r="J181" s="241">
        <v>91</v>
      </c>
      <c r="N181" s="257">
        <f>G181/F181*100</f>
        <v>98.703959699999999</v>
      </c>
      <c r="O181" s="257">
        <f>(100-N181)/100*(365/91)*100</f>
        <v>5.1984034010989069</v>
      </c>
      <c r="Q181" s="257">
        <f>((100-N181)/N181*(365/91))*100</f>
        <v>5.2666614560336695</v>
      </c>
      <c r="R181" s="257">
        <f t="shared" si="10"/>
        <v>2.9897999999999998</v>
      </c>
      <c r="U181" s="258" t="e">
        <f>+SUMIF(#REF!,T181,G:G)</f>
        <v>#REF!</v>
      </c>
    </row>
    <row r="182" spans="1:21">
      <c r="B182" s="251"/>
      <c r="I182" s="271"/>
      <c r="R182" s="257" t="e">
        <f t="shared" si="10"/>
        <v>#DIV/0!</v>
      </c>
      <c r="U182" s="258" t="e">
        <f>+SUMIF(#REF!,T182,G:G)</f>
        <v>#REF!</v>
      </c>
    </row>
    <row r="183" spans="1:21">
      <c r="A183" s="241">
        <f>+A181+1</f>
        <v>585</v>
      </c>
      <c r="B183" s="251">
        <f>+B181+14</f>
        <v>38119</v>
      </c>
      <c r="C183" s="265">
        <v>400000000</v>
      </c>
      <c r="D183" s="265">
        <v>4857200000</v>
      </c>
      <c r="E183" s="265">
        <f>D183-C183</f>
        <v>4457200000</v>
      </c>
      <c r="F183" s="265">
        <v>4000000000</v>
      </c>
      <c r="G183" s="265">
        <v>3942195675</v>
      </c>
      <c r="H183" s="266">
        <f>F183-G183</f>
        <v>57804325</v>
      </c>
      <c r="I183" s="271">
        <f>$B$183+J183+1</f>
        <v>38211</v>
      </c>
      <c r="J183" s="241">
        <v>91</v>
      </c>
      <c r="N183" s="257">
        <f>G183/F183*100</f>
        <v>98.554891874999996</v>
      </c>
      <c r="O183" s="257">
        <f>(100-N183)/100*(365/91)*100</f>
        <v>5.7963128090659515</v>
      </c>
      <c r="Q183" s="257">
        <f>((100-N183)/N183*(365/91))*100</f>
        <v>5.8813040111875745</v>
      </c>
      <c r="R183" s="257">
        <f t="shared" si="10"/>
        <v>1.2142999999999999</v>
      </c>
      <c r="U183" s="258" t="e">
        <f>+SUMIF(#REF!,T183,G:G)</f>
        <v>#REF!</v>
      </c>
    </row>
    <row r="184" spans="1:21">
      <c r="A184" s="241">
        <f>+A183+1</f>
        <v>586</v>
      </c>
      <c r="B184" s="251">
        <f>+B183+14</f>
        <v>38133</v>
      </c>
      <c r="C184" s="265">
        <v>4000000000</v>
      </c>
      <c r="D184" s="265">
        <v>6448400000</v>
      </c>
      <c r="E184" s="265">
        <f>D184-C184</f>
        <v>2448400000</v>
      </c>
      <c r="F184" s="265">
        <v>4000000000</v>
      </c>
      <c r="G184" s="265">
        <v>3940614707</v>
      </c>
      <c r="H184" s="266">
        <f>F184-G184</f>
        <v>59385293</v>
      </c>
      <c r="I184" s="271">
        <f>$B$184+J184+1</f>
        <v>38225</v>
      </c>
      <c r="J184" s="241">
        <v>91</v>
      </c>
      <c r="N184" s="257">
        <f>G184/F184*100</f>
        <v>98.515367674999993</v>
      </c>
      <c r="O184" s="257">
        <f>(100-N184)/100*(365/91)*100</f>
        <v>5.9548439409340936</v>
      </c>
      <c r="Q184" s="257">
        <f>((100-N184)/N184*(365/91))*100</f>
        <v>6.0445837857287312</v>
      </c>
      <c r="R184" s="257">
        <f t="shared" si="10"/>
        <v>1.6121000000000001</v>
      </c>
      <c r="U184" s="258" t="e">
        <f>+SUMIF(#REF!,T184,G:G)</f>
        <v>#REF!</v>
      </c>
    </row>
    <row r="185" spans="1:21">
      <c r="B185" s="251"/>
      <c r="I185" s="271"/>
      <c r="R185" s="257" t="e">
        <f t="shared" si="10"/>
        <v>#DIV/0!</v>
      </c>
      <c r="U185" s="258" t="e">
        <f>+SUMIF(#REF!,T185,G:G)</f>
        <v>#REF!</v>
      </c>
    </row>
    <row r="186" spans="1:21">
      <c r="A186" s="241">
        <v>587</v>
      </c>
      <c r="B186" s="251">
        <v>38148</v>
      </c>
      <c r="C186" s="265">
        <v>4000000000</v>
      </c>
      <c r="D186" s="265">
        <v>5729200000</v>
      </c>
      <c r="E186" s="265">
        <f>D186-C186</f>
        <v>1729200000</v>
      </c>
      <c r="F186" s="265">
        <v>4000000000</v>
      </c>
      <c r="G186" s="265">
        <v>3938521325</v>
      </c>
      <c r="H186" s="266">
        <f>F186-G186</f>
        <v>61478675</v>
      </c>
      <c r="I186" s="271">
        <f>$B$186+J186+1</f>
        <v>38240</v>
      </c>
      <c r="J186" s="241">
        <v>91</v>
      </c>
      <c r="N186" s="257">
        <f>G186/F186*100</f>
        <v>98.463033124999995</v>
      </c>
      <c r="O186" s="257">
        <f>(100-N186)/100*(365/91)*100</f>
        <v>6.1647572458791382</v>
      </c>
      <c r="Q186" s="257">
        <f>((100-N186)/N186*(365/91))*100</f>
        <v>6.2609865349698355</v>
      </c>
      <c r="R186" s="257">
        <f t="shared" si="10"/>
        <v>1.4322999999999999</v>
      </c>
      <c r="U186" s="258" t="e">
        <f>+SUMIF(#REF!,T186,G:G)</f>
        <v>#REF!</v>
      </c>
    </row>
    <row r="187" spans="1:21">
      <c r="A187" s="241">
        <v>588</v>
      </c>
      <c r="B187" s="251">
        <v>38161</v>
      </c>
      <c r="C187" s="265">
        <v>3000000000</v>
      </c>
      <c r="D187" s="265">
        <v>3996500000</v>
      </c>
      <c r="E187" s="265">
        <f>D187-C187</f>
        <v>996500000</v>
      </c>
      <c r="F187" s="265">
        <v>3000000000</v>
      </c>
      <c r="G187" s="265">
        <v>2952084695</v>
      </c>
      <c r="H187" s="266">
        <f>F187-G187</f>
        <v>47915305</v>
      </c>
      <c r="I187" s="271">
        <f>$B$187+J187+1</f>
        <v>38253</v>
      </c>
      <c r="J187" s="241">
        <v>91</v>
      </c>
      <c r="N187" s="257">
        <f>G187/F187*100</f>
        <v>98.402823166666664</v>
      </c>
      <c r="O187" s="257">
        <f>(100-N187)/100*(365/91)*100</f>
        <v>6.4062587271062368</v>
      </c>
      <c r="Q187" s="257">
        <f>((100-N187)/N187*(365/91))*100</f>
        <v>6.510238752251893</v>
      </c>
      <c r="R187" s="257">
        <f t="shared" si="10"/>
        <v>1.3321666666666667</v>
      </c>
      <c r="U187" s="258" t="e">
        <f>+SUMIF(#REF!,T187,G:G)</f>
        <v>#REF!</v>
      </c>
    </row>
    <row r="188" spans="1:21">
      <c r="B188" s="251"/>
      <c r="I188" s="271"/>
      <c r="R188" s="257" t="e">
        <f t="shared" si="10"/>
        <v>#DIV/0!</v>
      </c>
      <c r="U188" s="258" t="e">
        <f>+SUMIF(#REF!,T188,G:G)</f>
        <v>#REF!</v>
      </c>
    </row>
    <row r="189" spans="1:21">
      <c r="A189" s="241">
        <v>589</v>
      </c>
      <c r="B189" s="251">
        <v>38175</v>
      </c>
      <c r="C189" s="265">
        <v>3000000000</v>
      </c>
      <c r="D189" s="265">
        <f>2494900000+505100000</f>
        <v>3000000000</v>
      </c>
      <c r="E189" s="265">
        <f>D189-C189</f>
        <v>0</v>
      </c>
      <c r="F189" s="265">
        <f>2494900000+505100000</f>
        <v>3000000000</v>
      </c>
      <c r="G189" s="265">
        <f>2453458529+496710289</f>
        <v>2950168818</v>
      </c>
      <c r="H189" s="266">
        <f>F189-G189</f>
        <v>49831182</v>
      </c>
      <c r="I189" s="271">
        <f>$B$189+J189+1</f>
        <v>38267</v>
      </c>
      <c r="J189" s="241">
        <v>91</v>
      </c>
      <c r="N189" s="257">
        <f>G189/F189*100</f>
        <v>98.338960600000007</v>
      </c>
      <c r="O189" s="257">
        <f>(100-N189)/100*(365/91)*100</f>
        <v>6.6624107802197505</v>
      </c>
      <c r="Q189" s="257">
        <f>((100-N189)/N189*(365/91))*100</f>
        <v>6.774945290828863</v>
      </c>
      <c r="R189" s="257">
        <f t="shared" si="10"/>
        <v>1</v>
      </c>
      <c r="U189" s="258" t="e">
        <f>+SUMIF(#REF!,T189,G:G)</f>
        <v>#REF!</v>
      </c>
    </row>
    <row r="190" spans="1:21">
      <c r="A190" s="241">
        <v>590</v>
      </c>
      <c r="B190" s="251">
        <v>38189</v>
      </c>
      <c r="C190" s="265">
        <v>4000000000</v>
      </c>
      <c r="D190" s="265">
        <v>5572800000</v>
      </c>
      <c r="E190" s="265">
        <f>D190-C190</f>
        <v>1572800000</v>
      </c>
      <c r="F190" s="265">
        <v>4000000000</v>
      </c>
      <c r="G190" s="265">
        <v>3931097802</v>
      </c>
      <c r="H190" s="266">
        <f>F190-G190</f>
        <v>68902198</v>
      </c>
      <c r="I190" s="271">
        <f>$B$189+J190+1</f>
        <v>38267</v>
      </c>
      <c r="J190" s="241">
        <v>91</v>
      </c>
      <c r="N190" s="257">
        <f>G190/F190*100</f>
        <v>98.277445049999997</v>
      </c>
      <c r="O190" s="257">
        <f>(100-N190)/100*(365/91)*100</f>
        <v>6.9091489752747357</v>
      </c>
      <c r="Q190" s="257">
        <f>((100-N190)/N190*(365/91))*100</f>
        <v>7.0302488752730721</v>
      </c>
      <c r="R190" s="257">
        <f t="shared" si="10"/>
        <v>1.3932</v>
      </c>
      <c r="U190" s="258" t="e">
        <f>+SUMIF(#REF!,T190,G:G)</f>
        <v>#REF!</v>
      </c>
    </row>
    <row r="191" spans="1:21">
      <c r="B191" s="251"/>
      <c r="I191" s="271"/>
      <c r="R191" s="257" t="e">
        <f t="shared" si="10"/>
        <v>#DIV/0!</v>
      </c>
      <c r="U191" s="258" t="e">
        <f>+SUMIF(#REF!,T191,G:G)</f>
        <v>#REF!</v>
      </c>
    </row>
    <row r="192" spans="1:21">
      <c r="A192" s="241">
        <v>591</v>
      </c>
      <c r="B192" s="251">
        <v>38203</v>
      </c>
      <c r="C192" s="265">
        <v>4000000000</v>
      </c>
      <c r="D192" s="265">
        <v>7407800000</v>
      </c>
      <c r="E192" s="265">
        <f>D192-C192</f>
        <v>3407800000</v>
      </c>
      <c r="F192" s="265">
        <v>4000000000</v>
      </c>
      <c r="G192" s="265">
        <v>3928554292</v>
      </c>
      <c r="H192" s="266">
        <f>F192-G192</f>
        <v>71445708</v>
      </c>
      <c r="I192" s="271">
        <f>$B$192+J192+1</f>
        <v>38295</v>
      </c>
      <c r="J192" s="241">
        <v>91</v>
      </c>
      <c r="N192" s="257">
        <f>G192/F192*100</f>
        <v>98.213857300000001</v>
      </c>
      <c r="O192" s="257">
        <f>(100-N192)/100*(365/91)*100</f>
        <v>7.1641987417582387</v>
      </c>
      <c r="Q192" s="257">
        <f>((100-N192)/N192*(365/91))*100</f>
        <v>7.2944887195243462</v>
      </c>
      <c r="R192" s="257">
        <f t="shared" si="10"/>
        <v>1.85195</v>
      </c>
      <c r="U192" s="258" t="e">
        <f>+SUMIF(#REF!,T192,G:G)</f>
        <v>#REF!</v>
      </c>
    </row>
    <row r="193" spans="1:21">
      <c r="A193" s="241">
        <v>592</v>
      </c>
      <c r="B193" s="251">
        <v>38217</v>
      </c>
      <c r="C193" s="265">
        <v>4000000000</v>
      </c>
      <c r="D193" s="265">
        <v>4885300000</v>
      </c>
      <c r="E193" s="265">
        <f>D193-C193</f>
        <v>885300000</v>
      </c>
      <c r="F193" s="265">
        <v>4000000000</v>
      </c>
      <c r="G193" s="265">
        <v>3926016174</v>
      </c>
      <c r="H193" s="266">
        <f>F193-G193</f>
        <v>73983826</v>
      </c>
      <c r="I193" s="271">
        <f>$B$193+J193+1</f>
        <v>38309</v>
      </c>
      <c r="J193" s="241">
        <v>91</v>
      </c>
      <c r="N193" s="257">
        <f>G193/F193*100</f>
        <v>98.150404350000002</v>
      </c>
      <c r="O193" s="257">
        <f>(100-N193)/100*(365/91)*100</f>
        <v>7.4187078269230673</v>
      </c>
      <c r="Q193" s="257">
        <f>((100-N193)/N193*(365/91))*100</f>
        <v>7.5585096934173439</v>
      </c>
      <c r="R193" s="257">
        <f t="shared" si="10"/>
        <v>1.221325</v>
      </c>
      <c r="U193" s="258" t="e">
        <f>+SUMIF(#REF!,T193,G:G)</f>
        <v>#REF!</v>
      </c>
    </row>
    <row r="194" spans="1:21">
      <c r="B194" s="251"/>
      <c r="I194" s="271"/>
      <c r="R194" s="257" t="e">
        <f t="shared" si="10"/>
        <v>#DIV/0!</v>
      </c>
      <c r="U194" s="258" t="e">
        <f>+SUMIF(#REF!,T194,G:G)</f>
        <v>#REF!</v>
      </c>
    </row>
    <row r="195" spans="1:21">
      <c r="A195" s="241">
        <v>593</v>
      </c>
      <c r="B195" s="251">
        <v>38231</v>
      </c>
      <c r="C195" s="265">
        <v>4000000000</v>
      </c>
      <c r="D195" s="265">
        <v>6469000000</v>
      </c>
      <c r="E195" s="265">
        <f>D195-C195</f>
        <v>2469000000</v>
      </c>
      <c r="F195" s="265">
        <v>4000000000</v>
      </c>
      <c r="G195" s="265">
        <v>3924574430</v>
      </c>
      <c r="H195" s="266">
        <f>F195-G195</f>
        <v>75425570</v>
      </c>
      <c r="I195" s="271">
        <f>$B$195+J195+1</f>
        <v>38323</v>
      </c>
      <c r="J195" s="241">
        <v>91</v>
      </c>
      <c r="N195" s="257">
        <f>G195/F195*100</f>
        <v>98.114360750000003</v>
      </c>
      <c r="O195" s="257">
        <f>(100-N195)/100*(365/91)*100</f>
        <v>7.5632783104395491</v>
      </c>
      <c r="Q195" s="257">
        <f>((100-N195)/N195*(365/91))*100</f>
        <v>7.7086353645121699</v>
      </c>
      <c r="R195" s="257">
        <f t="shared" si="10"/>
        <v>1.6172500000000001</v>
      </c>
      <c r="U195" s="258" t="e">
        <f>+SUMIF(#REF!,T195,G:G)</f>
        <v>#REF!</v>
      </c>
    </row>
    <row r="196" spans="1:21">
      <c r="A196" s="241">
        <v>594</v>
      </c>
      <c r="B196" s="251">
        <f>+B195+14</f>
        <v>38245</v>
      </c>
      <c r="C196" s="265">
        <v>4000000000</v>
      </c>
      <c r="D196" s="265">
        <v>7133100000</v>
      </c>
      <c r="E196" s="265">
        <f>D196-C196</f>
        <v>3133100000</v>
      </c>
      <c r="F196" s="265">
        <v>4000000000</v>
      </c>
      <c r="G196" s="265">
        <v>3924412436</v>
      </c>
      <c r="H196" s="266">
        <f>F196-G196</f>
        <v>75587564</v>
      </c>
      <c r="I196" s="271">
        <f>$B$196+J196+1</f>
        <v>38337</v>
      </c>
      <c r="J196" s="241">
        <v>91</v>
      </c>
      <c r="N196" s="257">
        <f>G196/F196*100</f>
        <v>98.110310900000002</v>
      </c>
      <c r="O196" s="257">
        <f>(100-N196)/100*(365/91)*100</f>
        <v>7.5795222142857073</v>
      </c>
      <c r="Q196" s="257">
        <f>((100-N196)/N196*(365/91))*100</f>
        <v>7.7255103411212485</v>
      </c>
      <c r="R196" s="257">
        <f t="shared" si="10"/>
        <v>1.7832749999999999</v>
      </c>
      <c r="U196" s="258" t="e">
        <f>+SUMIF(#REF!,T196,G:G)</f>
        <v>#REF!</v>
      </c>
    </row>
    <row r="197" spans="1:21">
      <c r="A197" s="241">
        <v>595</v>
      </c>
      <c r="B197" s="251">
        <f>+B196+14</f>
        <v>38259</v>
      </c>
      <c r="C197" s="265">
        <v>4000000000</v>
      </c>
      <c r="D197" s="265">
        <v>7067300000</v>
      </c>
      <c r="E197" s="265">
        <f>D197-C197</f>
        <v>3067300000</v>
      </c>
      <c r="F197" s="265">
        <v>4000000000</v>
      </c>
      <c r="G197" s="265">
        <v>3925915020</v>
      </c>
      <c r="H197" s="266">
        <f>F197-G197</f>
        <v>74084980</v>
      </c>
      <c r="I197" s="271">
        <f>$B$197+J197+1</f>
        <v>38351</v>
      </c>
      <c r="J197" s="241">
        <v>91</v>
      </c>
      <c r="N197" s="257">
        <f>G197/F197*100</f>
        <v>98.147875499999998</v>
      </c>
      <c r="O197" s="257">
        <f>(100-N197)/100*(365/91)*100</f>
        <v>7.4288510164835255</v>
      </c>
      <c r="Q197" s="257">
        <f>((100-N197)/N197*(365/91))*100</f>
        <v>7.5690390430137473</v>
      </c>
      <c r="R197" s="257">
        <f t="shared" si="10"/>
        <v>1.7668250000000001</v>
      </c>
      <c r="U197" s="258" t="e">
        <f>+SUMIF(#REF!,T197,G:G)</f>
        <v>#REF!</v>
      </c>
    </row>
    <row r="198" spans="1:21">
      <c r="B198" s="251"/>
      <c r="R198" s="257" t="e">
        <f t="shared" si="10"/>
        <v>#DIV/0!</v>
      </c>
      <c r="U198" s="258" t="e">
        <f>+SUMIF(#REF!,T198,G:G)</f>
        <v>#REF!</v>
      </c>
    </row>
    <row r="199" spans="1:21">
      <c r="A199" s="241">
        <v>596</v>
      </c>
      <c r="B199" s="251">
        <v>38273</v>
      </c>
      <c r="C199" s="265">
        <v>4000000000</v>
      </c>
      <c r="D199" s="265">
        <v>4876700000</v>
      </c>
      <c r="E199" s="265">
        <f>D199-C199</f>
        <v>876700000</v>
      </c>
      <c r="F199" s="265">
        <v>4000000000</v>
      </c>
      <c r="G199" s="265">
        <v>3925842177</v>
      </c>
      <c r="H199" s="266">
        <f>F199-G199</f>
        <v>74157823</v>
      </c>
      <c r="I199" s="271">
        <f>$B$199+J199+1</f>
        <v>38365</v>
      </c>
      <c r="J199" s="241">
        <v>91</v>
      </c>
      <c r="N199" s="257">
        <f>G199/F199*100</f>
        <v>98.146054424999988</v>
      </c>
      <c r="O199" s="257">
        <f>(100-N199)/100*(365/91)*100</f>
        <v>7.4361553282967492</v>
      </c>
      <c r="Q199" s="257">
        <f>((100-N199)/N199*(365/91))*100</f>
        <v>7.5766217723802809</v>
      </c>
      <c r="R199" s="257">
        <f t="shared" si="10"/>
        <v>1.2191749999999999</v>
      </c>
      <c r="U199" s="258" t="e">
        <f>+SUMIF(#REF!,T199,G:G)</f>
        <v>#REF!</v>
      </c>
    </row>
    <row r="200" spans="1:21">
      <c r="A200" s="241">
        <v>597</v>
      </c>
      <c r="B200" s="251">
        <v>38287</v>
      </c>
      <c r="C200" s="265">
        <v>4000000000</v>
      </c>
      <c r="D200" s="265">
        <f>2831100000+1168900000</f>
        <v>4000000000</v>
      </c>
      <c r="E200" s="265">
        <f>D200-C200</f>
        <v>0</v>
      </c>
      <c r="F200" s="265">
        <f>2831100000+1168900000</f>
        <v>4000000000</v>
      </c>
      <c r="G200" s="265">
        <f>2776535333+1146375297</f>
        <v>3922910630</v>
      </c>
      <c r="H200" s="266">
        <f>F200-G200</f>
        <v>77089370</v>
      </c>
      <c r="I200" s="271">
        <f>$B$200+J200+1</f>
        <v>38379</v>
      </c>
      <c r="J200" s="241">
        <v>91</v>
      </c>
      <c r="N200" s="257">
        <f>G200/F200*100</f>
        <v>98.072765750000002</v>
      </c>
      <c r="O200" s="257">
        <f>(100-N200)/100*(365/91)*100</f>
        <v>7.7301153983516402</v>
      </c>
      <c r="Q200" s="257">
        <f>((100-N200)/N200*(365/91))*100</f>
        <v>7.8820203949959877</v>
      </c>
      <c r="R200" s="257">
        <f t="shared" si="10"/>
        <v>1</v>
      </c>
      <c r="U200" s="258" t="e">
        <f>+SUMIF(#REF!,T200,G:G)</f>
        <v>#REF!</v>
      </c>
    </row>
    <row r="201" spans="1:21">
      <c r="B201" s="251"/>
      <c r="I201" s="271"/>
      <c r="R201" s="257" t="e">
        <f t="shared" si="10"/>
        <v>#DIV/0!</v>
      </c>
      <c r="U201" s="258" t="e">
        <f>+SUMIF(#REF!,T201,G:G)</f>
        <v>#REF!</v>
      </c>
    </row>
    <row r="202" spans="1:21">
      <c r="A202" s="241">
        <v>598</v>
      </c>
      <c r="B202" s="251">
        <v>38301</v>
      </c>
      <c r="C202" s="265">
        <v>4000000000</v>
      </c>
      <c r="D202" s="265">
        <v>7213200000</v>
      </c>
      <c r="E202" s="265">
        <f>D202-C202</f>
        <v>3213200000</v>
      </c>
      <c r="F202" s="265">
        <f>2831100000+1168900000</f>
        <v>4000000000</v>
      </c>
      <c r="G202" s="265">
        <v>3914962284</v>
      </c>
      <c r="H202" s="266">
        <f>F202-G202</f>
        <v>85037716</v>
      </c>
      <c r="I202" s="271">
        <f>$B$202+J202+1</f>
        <v>38393</v>
      </c>
      <c r="J202" s="241">
        <v>91</v>
      </c>
      <c r="N202" s="257">
        <f>G202/F202*100</f>
        <v>97.874057100000002</v>
      </c>
      <c r="O202" s="257">
        <f>(100-N202)/100*(365/91)*100</f>
        <v>8.5271336098901038</v>
      </c>
      <c r="Q202" s="257">
        <f>((100-N202)/N202*(365/91))*100</f>
        <v>8.7123532655622409</v>
      </c>
      <c r="R202" s="257">
        <f t="shared" si="10"/>
        <v>1.8032999999999999</v>
      </c>
      <c r="U202" s="258" t="e">
        <f>+SUMIF(#REF!,T202,G:G)</f>
        <v>#REF!</v>
      </c>
    </row>
    <row r="203" spans="1:21">
      <c r="A203" s="241">
        <v>599</v>
      </c>
      <c r="B203" s="251">
        <v>38315</v>
      </c>
      <c r="C203" s="265">
        <v>4000000000</v>
      </c>
      <c r="D203" s="265">
        <v>5159900000</v>
      </c>
      <c r="E203" s="265">
        <f>D203-C203</f>
        <v>1159900000</v>
      </c>
      <c r="F203" s="265">
        <v>4000000000</v>
      </c>
      <c r="G203" s="265">
        <v>3911423862</v>
      </c>
      <c r="H203" s="266">
        <f>F203-G203</f>
        <v>88576138</v>
      </c>
      <c r="I203" s="271">
        <f>$B$203+J203+1</f>
        <v>38407</v>
      </c>
      <c r="J203" s="241">
        <v>91</v>
      </c>
      <c r="N203" s="257">
        <f>G203/F203*100</f>
        <v>97.785596549999994</v>
      </c>
      <c r="O203" s="257">
        <f>(100-N203)/100*(365/91)*100</f>
        <v>8.8819479038461786</v>
      </c>
      <c r="Q203" s="257">
        <f>((100-N203)/N203*(365/91))*100</f>
        <v>9.0830840299722837</v>
      </c>
      <c r="R203" s="257">
        <f t="shared" si="10"/>
        <v>1.2899750000000001</v>
      </c>
      <c r="U203" s="258" t="e">
        <f>+SUMIF(#REF!,T203,G:G)</f>
        <v>#REF!</v>
      </c>
    </row>
    <row r="204" spans="1:21">
      <c r="B204" s="251"/>
      <c r="R204" s="257" t="e">
        <f t="shared" ref="R204:R267" si="11">+D204/F204</f>
        <v>#DIV/0!</v>
      </c>
      <c r="U204" s="258" t="e">
        <f>+SUMIF(#REF!,T204,G:G)</f>
        <v>#REF!</v>
      </c>
    </row>
    <row r="205" spans="1:21">
      <c r="A205" s="241">
        <v>600</v>
      </c>
      <c r="B205" s="251">
        <v>38329</v>
      </c>
      <c r="C205" s="265">
        <v>4000000000</v>
      </c>
      <c r="D205" s="265">
        <v>4000000000</v>
      </c>
      <c r="E205" s="265">
        <f>D205-C205</f>
        <v>0</v>
      </c>
      <c r="F205" s="265">
        <v>4000000000</v>
      </c>
      <c r="G205" s="265">
        <v>3904788500</v>
      </c>
      <c r="H205" s="266">
        <f>F205-G205</f>
        <v>95211500</v>
      </c>
      <c r="I205" s="271">
        <f>$B$205+J205+1</f>
        <v>38421</v>
      </c>
      <c r="J205" s="241">
        <v>91</v>
      </c>
      <c r="N205" s="257">
        <f>G205/F205*100</f>
        <v>97.619712500000006</v>
      </c>
      <c r="O205" s="257">
        <f>(100-N205)/100*(365/91)*100</f>
        <v>9.5473070054944813</v>
      </c>
      <c r="Q205" s="257">
        <f>((100-N205)/N205*(365/91))*100</f>
        <v>9.7801015399369078</v>
      </c>
      <c r="R205" s="257">
        <f t="shared" si="11"/>
        <v>1</v>
      </c>
      <c r="U205" s="258" t="e">
        <f>+SUMIF(#REF!,T205,G:G)</f>
        <v>#REF!</v>
      </c>
    </row>
    <row r="206" spans="1:21">
      <c r="A206" s="241">
        <v>601</v>
      </c>
      <c r="B206" s="251">
        <v>38343</v>
      </c>
      <c r="C206" s="265">
        <v>3000000000</v>
      </c>
      <c r="D206" s="265">
        <v>6080600000</v>
      </c>
      <c r="E206" s="265">
        <f>D206-C206</f>
        <v>3080600000</v>
      </c>
      <c r="F206" s="265">
        <v>2999900000</v>
      </c>
      <c r="G206" s="265">
        <v>2930477037</v>
      </c>
      <c r="H206" s="266">
        <f>F206-G206</f>
        <v>69422963</v>
      </c>
      <c r="I206" s="271">
        <f>$B$206+J206+1</f>
        <v>38435</v>
      </c>
      <c r="J206" s="241">
        <v>91</v>
      </c>
      <c r="N206" s="257">
        <f>G206/F206*100</f>
        <v>97.685824094136478</v>
      </c>
      <c r="O206" s="257">
        <f>(100-N206)/100*(365/91)*100</f>
        <v>9.2821341279141247</v>
      </c>
      <c r="Q206" s="257">
        <f>((100-N206)/N206*(365/91))*100</f>
        <v>9.5020277650206957</v>
      </c>
      <c r="R206" s="257">
        <f t="shared" si="11"/>
        <v>2.0269342311410381</v>
      </c>
      <c r="U206" s="258" t="e">
        <f>+SUMIF(#REF!,T206,G:G)</f>
        <v>#REF!</v>
      </c>
    </row>
    <row r="207" spans="1:21">
      <c r="B207" s="251"/>
      <c r="I207" s="271"/>
      <c r="R207" s="257" t="e">
        <f t="shared" si="11"/>
        <v>#DIV/0!</v>
      </c>
      <c r="U207" s="258" t="e">
        <f>+SUMIF(#REF!,T207,G:G)</f>
        <v>#REF!</v>
      </c>
    </row>
    <row r="208" spans="1:21">
      <c r="A208" s="241">
        <v>602</v>
      </c>
      <c r="B208" s="251">
        <v>38357</v>
      </c>
      <c r="C208" s="265">
        <v>3000000000</v>
      </c>
      <c r="D208" s="265">
        <v>6968400000</v>
      </c>
      <c r="E208" s="265">
        <f>D208-C208</f>
        <v>3968400000</v>
      </c>
      <c r="F208" s="265">
        <v>3000000000</v>
      </c>
      <c r="G208" s="265">
        <v>2931747032</v>
      </c>
      <c r="H208" s="266">
        <f>F208-G208</f>
        <v>68252968</v>
      </c>
      <c r="I208" s="271">
        <f>$B$208+J208+1</f>
        <v>38449</v>
      </c>
      <c r="J208" s="241">
        <v>91</v>
      </c>
      <c r="N208" s="257">
        <f>G208/F208*100</f>
        <v>97.724901066666675</v>
      </c>
      <c r="O208" s="257">
        <f>(100-N208)/100*(365/91)*100</f>
        <v>9.1253968205127869</v>
      </c>
      <c r="Q208" s="257">
        <f>((100-N208)/N208*(365/91))*100</f>
        <v>9.3378419634188816</v>
      </c>
      <c r="R208" s="257">
        <f t="shared" si="11"/>
        <v>2.3228</v>
      </c>
      <c r="U208" s="258" t="e">
        <f>+SUMIF(#REF!,T208,G:G)</f>
        <v>#REF!</v>
      </c>
    </row>
    <row r="209" spans="1:21">
      <c r="A209" s="241">
        <v>603</v>
      </c>
      <c r="B209" s="251">
        <v>38371</v>
      </c>
      <c r="C209" s="265">
        <v>4000000000</v>
      </c>
      <c r="D209" s="265">
        <v>9701200000</v>
      </c>
      <c r="E209" s="265">
        <f>D209-C209</f>
        <v>5701200000</v>
      </c>
      <c r="F209" s="265">
        <v>4000000000</v>
      </c>
      <c r="G209" s="265">
        <v>3911031328</v>
      </c>
      <c r="H209" s="266">
        <f>F209-G209</f>
        <v>88968672</v>
      </c>
      <c r="I209" s="271">
        <f>$B$209+J209+1</f>
        <v>38463</v>
      </c>
      <c r="J209" s="241">
        <v>91</v>
      </c>
      <c r="N209" s="257">
        <f>G209/F209*100</f>
        <v>97.775783200000006</v>
      </c>
      <c r="O209" s="257">
        <f>(100-N209)/100*(365/91)*100</f>
        <v>8.9213091428571172</v>
      </c>
      <c r="Q209" s="257">
        <f>((100-N209)/N209*(365/91))*100</f>
        <v>9.1242522952831919</v>
      </c>
      <c r="R209" s="257">
        <f t="shared" si="11"/>
        <v>2.4253</v>
      </c>
      <c r="U209" s="258" t="e">
        <f>+SUMIF(#REF!,T209,G:G)</f>
        <v>#REF!</v>
      </c>
    </row>
    <row r="210" spans="1:21">
      <c r="B210" s="251"/>
      <c r="I210" s="271"/>
      <c r="R210" s="257" t="e">
        <f t="shared" si="11"/>
        <v>#DIV/0!</v>
      </c>
      <c r="U210" s="258" t="e">
        <f>+SUMIF(#REF!,T210,G:G)</f>
        <v>#REF!</v>
      </c>
    </row>
    <row r="211" spans="1:21">
      <c r="A211" s="241">
        <v>604</v>
      </c>
      <c r="B211" s="251">
        <v>38385</v>
      </c>
      <c r="C211" s="265">
        <v>4000000000</v>
      </c>
      <c r="D211" s="265">
        <v>7809700000</v>
      </c>
      <c r="E211" s="265">
        <f>D211-C211</f>
        <v>3809700000</v>
      </c>
      <c r="F211" s="265">
        <v>4000000000</v>
      </c>
      <c r="G211" s="265">
        <v>3911246375</v>
      </c>
      <c r="H211" s="266">
        <f>F211-G211</f>
        <v>88753625</v>
      </c>
      <c r="I211" s="271">
        <f>$B$211+J211+1</f>
        <v>38477</v>
      </c>
      <c r="J211" s="241">
        <v>91</v>
      </c>
      <c r="N211" s="257">
        <f>G211/F211*100</f>
        <v>97.781159375000001</v>
      </c>
      <c r="O211" s="257">
        <f>(100-N211)/100*(365/91)*100</f>
        <v>8.8997453640109825</v>
      </c>
      <c r="Q211" s="257">
        <f>((100-N211)/N211*(365/91))*100</f>
        <v>9.1016975262889019</v>
      </c>
      <c r="R211" s="257">
        <f t="shared" si="11"/>
        <v>1.9524250000000001</v>
      </c>
      <c r="U211" s="258" t="e">
        <f>+SUMIF(#REF!,T211,G:G)</f>
        <v>#REF!</v>
      </c>
    </row>
    <row r="212" spans="1:21">
      <c r="A212" s="241">
        <v>605</v>
      </c>
      <c r="B212" s="251">
        <v>38399</v>
      </c>
      <c r="C212" s="265">
        <v>5000000000</v>
      </c>
      <c r="D212" s="265">
        <v>12910600000</v>
      </c>
      <c r="E212" s="265">
        <f>D212-C212</f>
        <v>7910600000</v>
      </c>
      <c r="F212" s="265">
        <v>4999900000</v>
      </c>
      <c r="G212" s="265">
        <v>4891597911</v>
      </c>
      <c r="H212" s="266">
        <f>F212-G212</f>
        <v>108302089</v>
      </c>
      <c r="I212" s="271">
        <f>$B$212+J212+1</f>
        <v>38491</v>
      </c>
      <c r="J212" s="241">
        <v>91</v>
      </c>
      <c r="N212" s="257">
        <f>G212/F212*100</f>
        <v>97.833914898297962</v>
      </c>
      <c r="O212" s="257">
        <f>(100-N212)/100*(365/91)*100</f>
        <v>8.6881435397938862</v>
      </c>
      <c r="Q212" s="257">
        <f>((100-N212)/N212*(365/91))*100</f>
        <v>8.8805027876330414</v>
      </c>
      <c r="R212" s="257">
        <f t="shared" si="11"/>
        <v>2.5821716434328685</v>
      </c>
      <c r="U212" s="258" t="e">
        <f>+SUMIF(#REF!,T212,G:G)</f>
        <v>#REF!</v>
      </c>
    </row>
    <row r="213" spans="1:21">
      <c r="B213" s="251"/>
      <c r="I213" s="271"/>
      <c r="R213" s="257" t="e">
        <f t="shared" si="11"/>
        <v>#DIV/0!</v>
      </c>
      <c r="U213" s="258" t="e">
        <f>+SUMIF(#REF!,T213,G:G)</f>
        <v>#REF!</v>
      </c>
    </row>
    <row r="214" spans="1:21">
      <c r="A214" s="241">
        <v>606</v>
      </c>
      <c r="B214" s="251">
        <v>38413</v>
      </c>
      <c r="C214" s="265">
        <v>8000000000</v>
      </c>
      <c r="D214" s="265">
        <v>15616100000</v>
      </c>
      <c r="E214" s="265">
        <f>D214-C214</f>
        <v>7616100000</v>
      </c>
      <c r="F214" s="265">
        <v>7999900000</v>
      </c>
      <c r="G214" s="265">
        <v>7836723360</v>
      </c>
      <c r="H214" s="266">
        <f>F214-G214</f>
        <v>163176640</v>
      </c>
      <c r="I214" s="271">
        <f>$B$214+J214+1</f>
        <v>38505</v>
      </c>
      <c r="J214" s="241">
        <v>91</v>
      </c>
      <c r="N214" s="257">
        <f>G214/F214*100</f>
        <v>97.960266503331297</v>
      </c>
      <c r="O214" s="257">
        <f>(100-N214)/100*(365/91)*100</f>
        <v>8.1813486404843569</v>
      </c>
      <c r="Q214" s="257">
        <f>((100-N214)/N214*(365/91))*100</f>
        <v>8.3517010850579272</v>
      </c>
      <c r="R214" s="257">
        <f t="shared" si="11"/>
        <v>1.9520369004612557</v>
      </c>
      <c r="U214" s="258" t="e">
        <f>+SUMIF(#REF!,T214,G:G)</f>
        <v>#REF!</v>
      </c>
    </row>
    <row r="215" spans="1:21">
      <c r="A215" s="241">
        <v>607</v>
      </c>
      <c r="B215" s="251">
        <v>38427</v>
      </c>
      <c r="C215" s="265">
        <v>8000000000</v>
      </c>
      <c r="D215" s="265">
        <v>10516100000</v>
      </c>
      <c r="E215" s="265">
        <f>D215-C215</f>
        <v>2516100000</v>
      </c>
      <c r="F215" s="265">
        <v>7999900000</v>
      </c>
      <c r="G215" s="265">
        <v>7837955993</v>
      </c>
      <c r="H215" s="266">
        <f>F215-G215</f>
        <v>161944007</v>
      </c>
      <c r="I215" s="271">
        <f>$B$215+J215+1</f>
        <v>38519</v>
      </c>
      <c r="J215" s="241">
        <v>91</v>
      </c>
      <c r="N215" s="257">
        <f>G215/F215*100</f>
        <v>97.975674608432612</v>
      </c>
      <c r="O215" s="257">
        <f>(100-N215)/100*(365/91)*100</f>
        <v>8.1195469002428187</v>
      </c>
      <c r="Q215" s="257">
        <f>((100-N215)/N215*(365/91))*100</f>
        <v>8.2873090006200183</v>
      </c>
      <c r="R215" s="257">
        <f t="shared" si="11"/>
        <v>1.3145289316116451</v>
      </c>
      <c r="U215" s="258" t="e">
        <f>+SUMIF(#REF!,T215,G:G)</f>
        <v>#REF!</v>
      </c>
    </row>
    <row r="216" spans="1:21">
      <c r="A216" s="241">
        <v>608</v>
      </c>
      <c r="B216" s="251">
        <v>38441</v>
      </c>
      <c r="C216" s="265">
        <v>8000000000</v>
      </c>
      <c r="D216" s="265">
        <f>7629600000+370400000</f>
        <v>8000000000</v>
      </c>
      <c r="E216" s="265">
        <f>D216-C216</f>
        <v>0</v>
      </c>
      <c r="F216" s="265">
        <f>7629600000+370400000</f>
        <v>8000000000</v>
      </c>
      <c r="G216" s="265">
        <f>7474243944+362858656</f>
        <v>7837102600</v>
      </c>
      <c r="H216" s="266">
        <f>F216-G216</f>
        <v>162897400</v>
      </c>
      <c r="I216" s="271">
        <f>$B$216+J216+1</f>
        <v>38533</v>
      </c>
      <c r="J216" s="241">
        <v>91</v>
      </c>
      <c r="N216" s="257">
        <f>G216/F216*100</f>
        <v>97.963782499999994</v>
      </c>
      <c r="O216" s="257">
        <f>(100-N216)/100*(365/91)*100</f>
        <v>8.1672460164835421</v>
      </c>
      <c r="Q216" s="257">
        <f>((100-N216)/N216*(365/91))*100</f>
        <v>8.3370055831434886</v>
      </c>
      <c r="R216" s="257">
        <f t="shared" si="11"/>
        <v>1</v>
      </c>
      <c r="U216" s="258" t="e">
        <f>+SUMIF(#REF!,T216,G:G)</f>
        <v>#REF!</v>
      </c>
    </row>
    <row r="217" spans="1:21">
      <c r="B217" s="251"/>
      <c r="I217" s="271"/>
      <c r="R217" s="257" t="e">
        <f t="shared" si="11"/>
        <v>#DIV/0!</v>
      </c>
      <c r="U217" s="258" t="e">
        <f>+SUMIF(#REF!,T217,G:G)</f>
        <v>#REF!</v>
      </c>
    </row>
    <row r="218" spans="1:21">
      <c r="A218" s="241">
        <v>609</v>
      </c>
      <c r="B218" s="251">
        <v>38455</v>
      </c>
      <c r="C218" s="265">
        <v>6000000000</v>
      </c>
      <c r="D218" s="265">
        <v>6846500000</v>
      </c>
      <c r="E218" s="265">
        <f>D218-C218</f>
        <v>846500000</v>
      </c>
      <c r="F218" s="265">
        <f>7629600000+370400000</f>
        <v>8000000000</v>
      </c>
      <c r="G218" s="265">
        <f>7474243944+362858656</f>
        <v>7837102600</v>
      </c>
      <c r="H218" s="266">
        <f>F218-G218</f>
        <v>162897400</v>
      </c>
      <c r="I218" s="271">
        <f>$B$218+J218+1</f>
        <v>38547</v>
      </c>
      <c r="J218" s="241">
        <v>91</v>
      </c>
      <c r="N218" s="257">
        <f>G218/F218*100</f>
        <v>97.963782499999994</v>
      </c>
      <c r="O218" s="257">
        <f>(100-N218)/100*(365/91)*100</f>
        <v>8.1672460164835421</v>
      </c>
      <c r="Q218" s="257">
        <f>((100-N218)/N218*(365/91))*100</f>
        <v>8.3370055831434886</v>
      </c>
      <c r="R218" s="257">
        <f t="shared" si="11"/>
        <v>0.85581249999999998</v>
      </c>
      <c r="U218" s="258" t="e">
        <f>+SUMIF(#REF!,T218,G:G)</f>
        <v>#REF!</v>
      </c>
    </row>
    <row r="219" spans="1:21">
      <c r="A219" s="241">
        <v>610</v>
      </c>
      <c r="B219" s="251">
        <v>38469</v>
      </c>
      <c r="C219" s="265">
        <v>4000000000</v>
      </c>
      <c r="D219" s="265">
        <f>534300000+5465700000</f>
        <v>6000000000</v>
      </c>
      <c r="E219" s="265">
        <f>D219-C219</f>
        <v>2000000000</v>
      </c>
      <c r="F219" s="265">
        <f>3465700000+534300000</f>
        <v>4000000000</v>
      </c>
      <c r="G219" s="265">
        <f>3388215257+522353052</f>
        <v>3910568309</v>
      </c>
      <c r="H219" s="266">
        <f>F219-G219</f>
        <v>89431691</v>
      </c>
      <c r="I219" s="271">
        <f>$B$219+J219+1</f>
        <v>38561</v>
      </c>
      <c r="J219" s="241">
        <v>91</v>
      </c>
      <c r="N219" s="257">
        <f>G219/F219*100</f>
        <v>97.764207724999991</v>
      </c>
      <c r="O219" s="257">
        <f>(100-N219)/100*(365/91)*100</f>
        <v>8.9677382458791541</v>
      </c>
      <c r="Q219" s="257">
        <f>((100-N219)/N219*(365/91))*100</f>
        <v>9.1728235256653647</v>
      </c>
      <c r="R219" s="257">
        <f t="shared" si="11"/>
        <v>1.5</v>
      </c>
      <c r="U219" s="258" t="e">
        <f>+SUMIF(#REF!,T219,G:G)</f>
        <v>#REF!</v>
      </c>
    </row>
    <row r="220" spans="1:21">
      <c r="B220" s="251"/>
      <c r="I220" s="271"/>
      <c r="R220" s="257" t="e">
        <f t="shared" si="11"/>
        <v>#DIV/0!</v>
      </c>
      <c r="U220" s="258" t="e">
        <f>+SUMIF(#REF!,T220,G:G)</f>
        <v>#REF!</v>
      </c>
    </row>
    <row r="221" spans="1:21">
      <c r="A221" s="241">
        <v>611</v>
      </c>
      <c r="B221" s="251">
        <v>38483</v>
      </c>
      <c r="C221" s="265">
        <v>5000000000</v>
      </c>
      <c r="D221" s="265">
        <v>9832700000</v>
      </c>
      <c r="E221" s="265">
        <f>D221-C221</f>
        <v>4832700000</v>
      </c>
      <c r="F221" s="265">
        <v>5000000000</v>
      </c>
      <c r="G221" s="265">
        <v>4888978600</v>
      </c>
      <c r="H221" s="266">
        <f>F221-G221</f>
        <v>111021400</v>
      </c>
      <c r="I221" s="271">
        <f>$B$219+J221+1</f>
        <v>38561</v>
      </c>
      <c r="J221" s="241">
        <v>91</v>
      </c>
      <c r="N221" s="257">
        <f>G221/F221*100</f>
        <v>97.779572000000002</v>
      </c>
      <c r="O221" s="257">
        <f>(100-N221)/100*(365/91)*100</f>
        <v>8.9061123076923003</v>
      </c>
      <c r="Q221" s="257">
        <f>((100-N221)/N221*(365/91))*100</f>
        <v>9.1083568127014303</v>
      </c>
      <c r="R221" s="257">
        <f t="shared" si="11"/>
        <v>1.96654</v>
      </c>
      <c r="U221" s="258" t="e">
        <f>+SUMIF(#REF!,T221,G:G)</f>
        <v>#REF!</v>
      </c>
    </row>
    <row r="222" spans="1:21">
      <c r="A222" s="241">
        <v>612</v>
      </c>
      <c r="B222" s="251">
        <v>38497</v>
      </c>
      <c r="C222" s="265">
        <v>5000000000</v>
      </c>
      <c r="D222" s="265">
        <v>11673200000</v>
      </c>
      <c r="E222" s="265">
        <f>D222-C222</f>
        <v>6673200000</v>
      </c>
      <c r="F222" s="265">
        <v>5000000000</v>
      </c>
      <c r="G222" s="265">
        <v>4889485856</v>
      </c>
      <c r="H222" s="266">
        <f>F222-G222</f>
        <v>110514144</v>
      </c>
      <c r="I222" s="271">
        <f>$B$222+J222+1</f>
        <v>38589</v>
      </c>
      <c r="J222" s="241">
        <v>91</v>
      </c>
      <c r="N222" s="257">
        <f>G222/F222*100</f>
        <v>97.789717119999992</v>
      </c>
      <c r="O222" s="257">
        <f>(100-N222)/100*(365/91)*100</f>
        <v>8.8654203428571741</v>
      </c>
      <c r="Q222" s="257">
        <f>((100-N222)/N222*(365/91))*100</f>
        <v>9.0658001719937644</v>
      </c>
      <c r="R222" s="257">
        <f t="shared" si="11"/>
        <v>2.3346399999999998</v>
      </c>
      <c r="U222" s="258" t="e">
        <f>+SUMIF(#REF!,T222,G:G)</f>
        <v>#REF!</v>
      </c>
    </row>
    <row r="223" spans="1:21">
      <c r="I223" s="271"/>
      <c r="R223" s="257" t="e">
        <f t="shared" si="11"/>
        <v>#DIV/0!</v>
      </c>
      <c r="U223" s="258" t="e">
        <f>+SUMIF(#REF!,T223,G:G)</f>
        <v>#REF!</v>
      </c>
    </row>
    <row r="224" spans="1:21">
      <c r="A224" s="241">
        <v>613</v>
      </c>
      <c r="B224" s="251">
        <v>38511</v>
      </c>
      <c r="C224" s="265">
        <v>5000000000</v>
      </c>
      <c r="D224" s="265">
        <v>5694300000</v>
      </c>
      <c r="E224" s="265">
        <f>D224-C224</f>
        <v>694300000</v>
      </c>
      <c r="F224" s="265">
        <v>5000000000</v>
      </c>
      <c r="G224" s="265">
        <v>4888172059</v>
      </c>
      <c r="H224" s="266">
        <f>F224-G224</f>
        <v>111827941</v>
      </c>
      <c r="I224" s="271">
        <f>$B$224+J224+1</f>
        <v>38603</v>
      </c>
      <c r="J224" s="241">
        <v>91</v>
      </c>
      <c r="N224" s="257">
        <f>G224/F224*100</f>
        <v>97.763441180000001</v>
      </c>
      <c r="O224" s="257">
        <f>(100-N224)/100*(365/91)*100</f>
        <v>8.9708128494505459</v>
      </c>
      <c r="Q224" s="257">
        <f>((100-N224)/N224*(365/91))*100</f>
        <v>9.1760403901225942</v>
      </c>
      <c r="R224" s="257">
        <f t="shared" si="11"/>
        <v>1.13886</v>
      </c>
      <c r="U224" s="258" t="e">
        <f>+SUMIF(#REF!,T224,G:G)</f>
        <v>#REF!</v>
      </c>
    </row>
    <row r="225" spans="1:21">
      <c r="A225" s="241">
        <v>614</v>
      </c>
      <c r="B225" s="251">
        <v>38525</v>
      </c>
      <c r="C225" s="265">
        <v>4000000000</v>
      </c>
      <c r="D225" s="265">
        <v>8856100000</v>
      </c>
      <c r="E225" s="265">
        <f>D225-C225</f>
        <v>4856100000</v>
      </c>
      <c r="F225" s="265">
        <v>3999900000</v>
      </c>
      <c r="G225" s="265">
        <v>3912356727</v>
      </c>
      <c r="H225" s="266">
        <f>F225-G225</f>
        <v>87543273</v>
      </c>
      <c r="I225" s="271">
        <f>$B$225+J225+1</f>
        <v>38617</v>
      </c>
      <c r="J225" s="241">
        <v>91</v>
      </c>
      <c r="N225" s="257">
        <f>G225/F225*100</f>
        <v>97.811363459086479</v>
      </c>
      <c r="O225" s="257">
        <f>(100-N225)/100*(365/91)*100</f>
        <v>8.7785971146531327</v>
      </c>
      <c r="Q225" s="257">
        <f>((100-N225)/N225*(365/91))*100</f>
        <v>8.9750278538189825</v>
      </c>
      <c r="R225" s="257">
        <f t="shared" si="11"/>
        <v>2.2140803520088004</v>
      </c>
      <c r="U225" s="258" t="e">
        <f>+SUMIF(#REF!,T225,G:G)</f>
        <v>#REF!</v>
      </c>
    </row>
    <row r="226" spans="1:21">
      <c r="I226" s="271"/>
      <c r="R226" s="257" t="e">
        <f t="shared" si="11"/>
        <v>#DIV/0!</v>
      </c>
      <c r="U226" s="258" t="e">
        <f>+SUMIF(#REF!,T226,G:G)</f>
        <v>#REF!</v>
      </c>
    </row>
    <row r="227" spans="1:21">
      <c r="A227" s="241">
        <v>615</v>
      </c>
      <c r="B227" s="251">
        <v>38539</v>
      </c>
      <c r="C227" s="265">
        <v>4000000000</v>
      </c>
      <c r="D227" s="265">
        <v>6924100000</v>
      </c>
      <c r="E227" s="265">
        <f>D227-C227</f>
        <v>2924100000</v>
      </c>
      <c r="F227" s="265">
        <v>4000000000</v>
      </c>
      <c r="G227" s="265">
        <v>3915083016</v>
      </c>
      <c r="H227" s="266">
        <f>F227-G227</f>
        <v>84916984</v>
      </c>
      <c r="I227" s="271">
        <f>$B$227+J227+1</f>
        <v>38631</v>
      </c>
      <c r="J227" s="241">
        <v>91</v>
      </c>
      <c r="N227" s="257">
        <f>G227/F227*100</f>
        <v>97.877075399999995</v>
      </c>
      <c r="O227" s="257">
        <f>(100-N227)/100*(365/91)*100</f>
        <v>8.5150272417582595</v>
      </c>
      <c r="Q227" s="257">
        <f>((100-N227)/N227*(365/91))*100</f>
        <v>8.6997156453228683</v>
      </c>
      <c r="R227" s="257">
        <f t="shared" si="11"/>
        <v>1.731025</v>
      </c>
      <c r="U227" s="258" t="e">
        <f>+SUMIF(#REF!,T227,G:G)</f>
        <v>#REF!</v>
      </c>
    </row>
    <row r="228" spans="1:21">
      <c r="A228" s="241">
        <v>616</v>
      </c>
      <c r="B228" s="251">
        <v>38553</v>
      </c>
      <c r="C228" s="265">
        <v>5000000000</v>
      </c>
      <c r="D228" s="265">
        <v>8980000000</v>
      </c>
      <c r="E228" s="265">
        <f>D228-C228</f>
        <v>3980000000</v>
      </c>
      <c r="F228" s="265">
        <v>5000000000</v>
      </c>
      <c r="G228" s="265">
        <v>4896355042</v>
      </c>
      <c r="H228" s="266">
        <f>F228-G228</f>
        <v>103644958</v>
      </c>
      <c r="I228" s="271">
        <f>$B$228+J228+1</f>
        <v>38645</v>
      </c>
      <c r="J228" s="241">
        <v>91</v>
      </c>
      <c r="N228" s="257">
        <f>G228/F228*100</f>
        <v>97.927100840000008</v>
      </c>
      <c r="O228" s="257">
        <f>(100-N228)/100*(365/91)*100</f>
        <v>8.314375751648317</v>
      </c>
      <c r="Q228" s="257">
        <f>((100-N228)/N228*(365/91))*100</f>
        <v>8.4903726142499742</v>
      </c>
      <c r="R228" s="257">
        <f t="shared" si="11"/>
        <v>1.796</v>
      </c>
      <c r="U228" s="258" t="e">
        <f>+SUMIF(#REF!,T228,G:G)</f>
        <v>#REF!</v>
      </c>
    </row>
    <row r="229" spans="1:21">
      <c r="I229" s="271"/>
      <c r="R229" s="257" t="e">
        <f t="shared" si="11"/>
        <v>#DIV/0!</v>
      </c>
      <c r="U229" s="258" t="e">
        <f>+SUMIF(#REF!,T229,G:G)</f>
        <v>#REF!</v>
      </c>
    </row>
    <row r="230" spans="1:21">
      <c r="A230" s="241">
        <v>617</v>
      </c>
      <c r="B230" s="251">
        <v>38567</v>
      </c>
      <c r="C230" s="265">
        <v>5000000000</v>
      </c>
      <c r="D230" s="265">
        <f>4620000000+380000000</f>
        <v>5000000000</v>
      </c>
      <c r="E230" s="265">
        <f>D230-C230</f>
        <v>0</v>
      </c>
      <c r="F230" s="265">
        <f>4620000000+380000000</f>
        <v>5000000000</v>
      </c>
      <c r="G230" s="265">
        <f>4523122741+372031400</f>
        <v>4895154141</v>
      </c>
      <c r="H230" s="266">
        <f>F230-G230</f>
        <v>104845859</v>
      </c>
      <c r="I230" s="271">
        <f>$B$230+J230+1</f>
        <v>38659</v>
      </c>
      <c r="J230" s="241">
        <v>91</v>
      </c>
      <c r="N230" s="257">
        <f>G230/F230*100</f>
        <v>97.903082819999995</v>
      </c>
      <c r="O230" s="257">
        <f>(100-N230)/100*(365/91)*100</f>
        <v>8.4107117659340869</v>
      </c>
      <c r="Q230" s="257">
        <f>((100-N230)/N230*(365/91))*100</f>
        <v>8.5908548777750209</v>
      </c>
      <c r="R230" s="257">
        <f t="shared" si="11"/>
        <v>1</v>
      </c>
      <c r="U230" s="258" t="e">
        <f>+SUMIF(#REF!,T230,G:G)</f>
        <v>#REF!</v>
      </c>
    </row>
    <row r="231" spans="1:21">
      <c r="A231" s="241">
        <v>618</v>
      </c>
      <c r="B231" s="251">
        <v>38581</v>
      </c>
      <c r="C231" s="265">
        <v>5000000000</v>
      </c>
      <c r="D231" s="265">
        <v>7925600000</v>
      </c>
      <c r="E231" s="265">
        <f>D231-C231</f>
        <v>2925600000</v>
      </c>
      <c r="F231" s="265">
        <v>4999900000</v>
      </c>
      <c r="G231" s="265">
        <v>4897511211</v>
      </c>
      <c r="H231" s="266">
        <f>F231-G231</f>
        <v>102388789</v>
      </c>
      <c r="I231" s="271">
        <f>$B$231+J231+1</f>
        <v>38673</v>
      </c>
      <c r="J231" s="241">
        <v>91</v>
      </c>
      <c r="N231" s="257">
        <f>G231/F231*100</f>
        <v>97.952183263665276</v>
      </c>
      <c r="O231" s="257">
        <f>(100-N231)/100*(365/91)*100</f>
        <v>8.2137704259579589</v>
      </c>
      <c r="Q231" s="257">
        <f>((100-N231)/N231*(365/91))*100</f>
        <v>8.3854898913772367</v>
      </c>
      <c r="R231" s="257">
        <f t="shared" si="11"/>
        <v>1.5851517030340607</v>
      </c>
      <c r="U231" s="258" t="e">
        <f>+SUMIF(#REF!,T231,G:G)</f>
        <v>#REF!</v>
      </c>
    </row>
    <row r="232" spans="1:21">
      <c r="A232" s="241">
        <v>619</v>
      </c>
      <c r="B232" s="251">
        <v>38595</v>
      </c>
      <c r="C232" s="265">
        <v>5000000000</v>
      </c>
      <c r="D232" s="265">
        <v>6188000000</v>
      </c>
      <c r="E232" s="265">
        <f>D232-C232</f>
        <v>1188000000</v>
      </c>
      <c r="F232" s="265">
        <v>5000000000</v>
      </c>
      <c r="G232" s="265">
        <v>4896173240</v>
      </c>
      <c r="H232" s="266">
        <f>F232-G232</f>
        <v>103826760</v>
      </c>
      <c r="I232" s="271">
        <f>$B$232+J232+1</f>
        <v>38687</v>
      </c>
      <c r="J232" s="241">
        <v>91</v>
      </c>
      <c r="N232" s="257">
        <f>G232/F232*100</f>
        <v>97.923464800000005</v>
      </c>
      <c r="O232" s="257">
        <f>(100-N232)/100*(365/91)*100</f>
        <v>8.3289598681318484</v>
      </c>
      <c r="Q232" s="257">
        <f>((100-N232)/N232*(365/91))*100</f>
        <v>8.5055812568958924</v>
      </c>
      <c r="R232" s="257">
        <f t="shared" si="11"/>
        <v>1.2376</v>
      </c>
      <c r="U232" s="258" t="e">
        <f>+SUMIF(#REF!,T232,G:G)</f>
        <v>#REF!</v>
      </c>
    </row>
    <row r="233" spans="1:21">
      <c r="R233" s="257" t="e">
        <f t="shared" si="11"/>
        <v>#DIV/0!</v>
      </c>
      <c r="U233" s="258" t="e">
        <f>+SUMIF(#REF!,T233,G:G)</f>
        <v>#REF!</v>
      </c>
    </row>
    <row r="234" spans="1:21">
      <c r="A234" s="241">
        <v>620</v>
      </c>
      <c r="B234" s="251">
        <v>38609</v>
      </c>
      <c r="C234" s="265">
        <v>6000000000</v>
      </c>
      <c r="D234" s="265">
        <v>17918800000</v>
      </c>
      <c r="E234" s="265">
        <f>D234-C234</f>
        <v>11918800000</v>
      </c>
      <c r="F234" s="265">
        <v>5999900000</v>
      </c>
      <c r="G234" s="265">
        <v>5880142843</v>
      </c>
      <c r="H234" s="266">
        <f>F234-G234</f>
        <v>119757157</v>
      </c>
      <c r="I234" s="271">
        <f>$B$234+J234+1</f>
        <v>38701</v>
      </c>
      <c r="J234" s="241">
        <v>91</v>
      </c>
      <c r="N234" s="257">
        <f>G234/F234*100</f>
        <v>98.004014116901956</v>
      </c>
      <c r="O234" s="257">
        <f>(100-N234)/100*(365/91)*100</f>
        <v>8.00587744319545</v>
      </c>
      <c r="Q234" s="257">
        <f>((100-N234)/N234*(365/91))*100</f>
        <v>8.1689280947674376</v>
      </c>
      <c r="R234" s="257">
        <f t="shared" si="11"/>
        <v>2.9865164419406991</v>
      </c>
      <c r="U234" s="258" t="e">
        <f>+SUMIF(#REF!,T234,G:G)</f>
        <v>#REF!</v>
      </c>
    </row>
    <row r="235" spans="1:21">
      <c r="A235" s="241">
        <v>621</v>
      </c>
      <c r="B235" s="251">
        <v>38623</v>
      </c>
      <c r="C235" s="265">
        <v>6000000000</v>
      </c>
      <c r="D235" s="265">
        <v>12391100000</v>
      </c>
      <c r="E235" s="265">
        <f>D235-C235</f>
        <v>6391100000</v>
      </c>
      <c r="F235" s="265">
        <v>6000000000</v>
      </c>
      <c r="G235" s="265">
        <v>5882414361</v>
      </c>
      <c r="H235" s="266">
        <f>F235-G235</f>
        <v>117585639</v>
      </c>
      <c r="I235" s="271">
        <f>$B$235+J235+1</f>
        <v>38715</v>
      </c>
      <c r="J235" s="241">
        <v>91</v>
      </c>
      <c r="N235" s="257">
        <f>G235/F235*100</f>
        <v>98.040239350000007</v>
      </c>
      <c r="O235" s="257">
        <f>(100-N235)/100*(365/91)*100</f>
        <v>7.8605784313186513</v>
      </c>
      <c r="Q235" s="257">
        <f>((100-N235)/N235*(365/91))*100</f>
        <v>8.0177062841071596</v>
      </c>
      <c r="R235" s="257">
        <f t="shared" si="11"/>
        <v>2.0651833333333331</v>
      </c>
      <c r="U235" s="258" t="e">
        <f>+SUMIF(#REF!,T235,G:G)</f>
        <v>#REF!</v>
      </c>
    </row>
    <row r="236" spans="1:21">
      <c r="R236" s="257" t="e">
        <f t="shared" si="11"/>
        <v>#DIV/0!</v>
      </c>
      <c r="U236" s="258" t="e">
        <f>+SUMIF(#REF!,T236,G:G)</f>
        <v>#REF!</v>
      </c>
    </row>
    <row r="237" spans="1:21">
      <c r="A237" s="241">
        <v>622</v>
      </c>
      <c r="B237" s="251">
        <v>38637</v>
      </c>
      <c r="C237" s="265">
        <v>6000000000</v>
      </c>
      <c r="D237" s="265">
        <v>9149300000</v>
      </c>
      <c r="E237" s="265">
        <f>D237-C237</f>
        <v>3149300000</v>
      </c>
      <c r="F237" s="265">
        <v>6000000000</v>
      </c>
      <c r="G237" s="265">
        <v>5884086339</v>
      </c>
      <c r="H237" s="266">
        <f>F237-G237</f>
        <v>115913661</v>
      </c>
      <c r="I237" s="271">
        <f>$B$237+J237+1</f>
        <v>38729</v>
      </c>
      <c r="J237" s="241">
        <v>91</v>
      </c>
      <c r="N237" s="257">
        <f>G237/F237*100</f>
        <v>98.068105650000007</v>
      </c>
      <c r="O237" s="257">
        <f>(100-N237)/100*(365/91)*100</f>
        <v>7.748807008241732</v>
      </c>
      <c r="Q237" s="257">
        <f>((100-N237)/N237*(365/91))*100</f>
        <v>7.9014547664424377</v>
      </c>
      <c r="R237" s="257">
        <f t="shared" si="11"/>
        <v>1.5248833333333334</v>
      </c>
      <c r="U237" s="258" t="e">
        <f>+SUMIF(#REF!,T237,G:G)</f>
        <v>#REF!</v>
      </c>
    </row>
    <row r="238" spans="1:21">
      <c r="A238" s="241">
        <v>623</v>
      </c>
      <c r="B238" s="251">
        <v>38651</v>
      </c>
      <c r="C238" s="265">
        <v>6000000000</v>
      </c>
      <c r="D238" s="265">
        <v>8755600000</v>
      </c>
      <c r="E238" s="265">
        <f>D238-C238</f>
        <v>2755600000</v>
      </c>
      <c r="F238" s="265">
        <v>5999800000</v>
      </c>
      <c r="G238" s="265">
        <v>5885118682</v>
      </c>
      <c r="H238" s="266">
        <f>F238-G238</f>
        <v>114681318</v>
      </c>
      <c r="I238" s="271">
        <f>$B$238+J238+1</f>
        <v>38743</v>
      </c>
      <c r="J238" s="241">
        <v>91</v>
      </c>
      <c r="N238" s="257">
        <f>G238/F238*100</f>
        <v>98.088580986032866</v>
      </c>
      <c r="O238" s="257">
        <f>(100-N238)/100*(365/91)*100</f>
        <v>7.6666806604176241</v>
      </c>
      <c r="Q238" s="257">
        <f>((100-N238)/N238*(365/91))*100</f>
        <v>7.8160786743456976</v>
      </c>
      <c r="R238" s="257">
        <f t="shared" si="11"/>
        <v>1.4593153105103502</v>
      </c>
      <c r="U238" s="258" t="e">
        <f>+SUMIF(#REF!,T238,G:G)</f>
        <v>#REF!</v>
      </c>
    </row>
    <row r="239" spans="1:21">
      <c r="R239" s="257" t="e">
        <f t="shared" si="11"/>
        <v>#DIV/0!</v>
      </c>
      <c r="U239" s="258" t="e">
        <f>+SUMIF(#REF!,T239,G:G)</f>
        <v>#REF!</v>
      </c>
    </row>
    <row r="240" spans="1:21">
      <c r="A240" s="241">
        <v>624</v>
      </c>
      <c r="B240" s="251">
        <v>38665</v>
      </c>
      <c r="C240" s="265">
        <v>6000000000</v>
      </c>
      <c r="D240" s="265">
        <v>10168900000</v>
      </c>
      <c r="E240" s="265">
        <f>D240-C240</f>
        <v>4168900000</v>
      </c>
      <c r="F240" s="265">
        <v>6000000000</v>
      </c>
      <c r="G240" s="265">
        <v>5887379626</v>
      </c>
      <c r="H240" s="266">
        <f>F240-G240</f>
        <v>112620374</v>
      </c>
      <c r="I240" s="271">
        <f>$B$240+J240+1</f>
        <v>38757</v>
      </c>
      <c r="J240" s="241">
        <v>91</v>
      </c>
      <c r="N240" s="257">
        <f>G240/F240*100</f>
        <v>98.122993766666667</v>
      </c>
      <c r="O240" s="257">
        <f>(100-N240)/100*(365/91)*100</f>
        <v>7.5286513754578728</v>
      </c>
      <c r="Q240" s="257">
        <f>((100-N240)/N240*(365/91))*100</f>
        <v>7.6726678288687014</v>
      </c>
      <c r="R240" s="257">
        <f t="shared" si="11"/>
        <v>1.6948166666666666</v>
      </c>
      <c r="U240" s="258" t="e">
        <f>+SUMIF(#REF!,T240,G:G)</f>
        <v>#REF!</v>
      </c>
    </row>
    <row r="241" spans="1:21">
      <c r="A241" s="241">
        <v>625</v>
      </c>
      <c r="B241" s="251">
        <v>38679</v>
      </c>
      <c r="C241" s="265">
        <v>6000000000</v>
      </c>
      <c r="D241" s="265">
        <v>6416800000</v>
      </c>
      <c r="E241" s="265">
        <f>D241-C241</f>
        <v>416800000</v>
      </c>
      <c r="F241" s="265">
        <v>6000000000</v>
      </c>
      <c r="G241" s="265">
        <v>5888436263</v>
      </c>
      <c r="H241" s="266">
        <f>F241-G241</f>
        <v>111563737</v>
      </c>
      <c r="I241" s="271">
        <f>$B$241+J241+1</f>
        <v>38771</v>
      </c>
      <c r="J241" s="241">
        <v>91</v>
      </c>
      <c r="N241" s="257">
        <f>G241/F241*100</f>
        <v>98.140604383333326</v>
      </c>
      <c r="O241" s="257">
        <f>(100-N241)/100*(365/91)*100</f>
        <v>7.4580153855311666</v>
      </c>
      <c r="Q241" s="257">
        <f>((100-N241)/N241*(365/91))*100</f>
        <v>7.599316748040855</v>
      </c>
      <c r="R241" s="257">
        <f t="shared" si="11"/>
        <v>1.0694666666666666</v>
      </c>
      <c r="U241" s="258" t="e">
        <f>+SUMIF(#REF!,T241,G:G)</f>
        <v>#REF!</v>
      </c>
    </row>
    <row r="242" spans="1:21">
      <c r="R242" s="257" t="e">
        <f t="shared" si="11"/>
        <v>#DIV/0!</v>
      </c>
      <c r="U242" s="258" t="e">
        <f>+SUMIF(#REF!,T242,G:G)</f>
        <v>#REF!</v>
      </c>
    </row>
    <row r="243" spans="1:21">
      <c r="A243" s="241">
        <v>626</v>
      </c>
      <c r="B243" s="251">
        <v>38693</v>
      </c>
      <c r="C243" s="265">
        <v>6000000000</v>
      </c>
      <c r="D243" s="265">
        <f>3437500000+2562500000</f>
        <v>6000000000</v>
      </c>
      <c r="E243" s="265">
        <f>D243-C243</f>
        <v>0</v>
      </c>
      <c r="F243" s="265">
        <f>3437500000+2562500000</f>
        <v>6000000000</v>
      </c>
      <c r="G243" s="265">
        <f>3495908669+2391943125</f>
        <v>5887851794</v>
      </c>
      <c r="H243" s="266">
        <f>F243-G243</f>
        <v>112148206</v>
      </c>
      <c r="I243" s="271">
        <f>$B$243+J243+1</f>
        <v>38785</v>
      </c>
      <c r="J243" s="241">
        <v>91</v>
      </c>
      <c r="N243" s="257">
        <f>G243/F243*100</f>
        <v>98.130863233333329</v>
      </c>
      <c r="O243" s="257">
        <f>(100-N243)/100*(365/91)*100</f>
        <v>7.497087031135548</v>
      </c>
      <c r="Q243" s="257">
        <f>((100-N243)/N243*(365/91))*100</f>
        <v>7.6398869673745189</v>
      </c>
      <c r="R243" s="257">
        <f t="shared" si="11"/>
        <v>1</v>
      </c>
      <c r="U243" s="258" t="e">
        <f>+SUMIF(#REF!,T243,G:G)</f>
        <v>#REF!</v>
      </c>
    </row>
    <row r="244" spans="1:21">
      <c r="A244" s="241">
        <v>627</v>
      </c>
      <c r="B244" s="271">
        <v>38707</v>
      </c>
      <c r="C244" s="265">
        <v>6000000000</v>
      </c>
      <c r="D244" s="265">
        <v>6000000000</v>
      </c>
      <c r="E244" s="265">
        <f>D244-C244</f>
        <v>0</v>
      </c>
      <c r="F244" s="265">
        <f>2417700000+3582300000</f>
        <v>6000000000</v>
      </c>
      <c r="G244" s="265">
        <f>3514303548+2371812054</f>
        <v>5886115602</v>
      </c>
      <c r="H244" s="266">
        <f>F244-G244</f>
        <v>113884398</v>
      </c>
      <c r="I244" s="271">
        <f>$B$244+J244+1</f>
        <v>38799</v>
      </c>
      <c r="J244" s="241">
        <v>91</v>
      </c>
      <c r="N244" s="257">
        <f>G244/F244*100</f>
        <v>98.101926699999993</v>
      </c>
      <c r="O244" s="257">
        <f>(100-N244)/100*(365/91)*100</f>
        <v>7.6131511483516769</v>
      </c>
      <c r="Q244" s="257">
        <f>((100-N244)/N244*(365/91))*100</f>
        <v>7.7604501812008522</v>
      </c>
      <c r="R244" s="257">
        <f t="shared" si="11"/>
        <v>1</v>
      </c>
      <c r="U244" s="258" t="e">
        <f>+SUMIF(#REF!,T244,G:G)</f>
        <v>#REF!</v>
      </c>
    </row>
    <row r="245" spans="1:21">
      <c r="R245" s="257" t="e">
        <f t="shared" si="11"/>
        <v>#DIV/0!</v>
      </c>
      <c r="U245" s="258" t="e">
        <f>+SUMIF(#REF!,T245,G:G)</f>
        <v>#REF!</v>
      </c>
    </row>
    <row r="246" spans="1:21">
      <c r="A246" s="241">
        <v>628</v>
      </c>
      <c r="B246" s="271">
        <v>38721</v>
      </c>
      <c r="C246" s="265">
        <v>6000000000</v>
      </c>
      <c r="D246" s="265">
        <v>7057100000</v>
      </c>
      <c r="E246" s="265">
        <f>D246-C246</f>
        <v>1057100000</v>
      </c>
      <c r="F246" s="265">
        <v>5999900000</v>
      </c>
      <c r="G246" s="265">
        <v>5885724233</v>
      </c>
      <c r="H246" s="266">
        <f>F246-G246</f>
        <v>114175767</v>
      </c>
      <c r="I246" s="271">
        <f>$B$246+J246+1</f>
        <v>38813</v>
      </c>
      <c r="J246" s="241">
        <v>91</v>
      </c>
      <c r="N246" s="257">
        <f>G246/F246*100</f>
        <v>98.097038833980562</v>
      </c>
      <c r="O246" s="257">
        <f>(100-N246)/100*(365/91)*100</f>
        <v>7.6327563252427995</v>
      </c>
      <c r="Q246" s="257">
        <f>((100-N246)/N246*(365/91))*100</f>
        <v>7.7808223530176859</v>
      </c>
      <c r="R246" s="257">
        <f t="shared" si="11"/>
        <v>1.1762029367156119</v>
      </c>
      <c r="U246" s="258" t="e">
        <f>+SUMIF(#REF!,T246,G:G)</f>
        <v>#REF!</v>
      </c>
    </row>
    <row r="247" spans="1:21">
      <c r="A247" s="241">
        <v>629</v>
      </c>
      <c r="B247" s="271">
        <v>38735</v>
      </c>
      <c r="C247" s="265">
        <v>6000000000</v>
      </c>
      <c r="D247" s="265">
        <v>9316100000</v>
      </c>
      <c r="E247" s="265">
        <f>D247-C247</f>
        <v>3316100000</v>
      </c>
      <c r="F247" s="265">
        <v>6000000000</v>
      </c>
      <c r="G247" s="265">
        <v>5886130141</v>
      </c>
      <c r="H247" s="266">
        <f>F247-G247</f>
        <v>113869859</v>
      </c>
      <c r="I247" s="271">
        <f>$B$247+J247+1</f>
        <v>38827</v>
      </c>
      <c r="J247" s="241">
        <v>91</v>
      </c>
      <c r="N247" s="257">
        <f>G247/F247*100</f>
        <v>98.102169016666664</v>
      </c>
      <c r="O247" s="257">
        <f>(100-N247)/100*(365/91)*100</f>
        <v>7.612179218864477</v>
      </c>
      <c r="Q247" s="257">
        <f>((100-N247)/N247*(365/91))*100</f>
        <v>7.7594402806437826</v>
      </c>
      <c r="R247" s="257">
        <f t="shared" si="11"/>
        <v>1.5526833333333334</v>
      </c>
      <c r="U247" s="258" t="e">
        <f>+SUMIF(#REF!,T247,G:G)</f>
        <v>#REF!</v>
      </c>
    </row>
    <row r="248" spans="1:21">
      <c r="R248" s="257" t="e">
        <f t="shared" si="11"/>
        <v>#DIV/0!</v>
      </c>
      <c r="U248" s="258" t="e">
        <f>+SUMIF(#REF!,T248,G:G)</f>
        <v>#REF!</v>
      </c>
    </row>
    <row r="249" spans="1:21">
      <c r="A249" s="241">
        <v>630</v>
      </c>
      <c r="B249" s="271">
        <v>38749</v>
      </c>
      <c r="C249" s="265">
        <v>6000000000</v>
      </c>
      <c r="D249" s="265">
        <v>8414000000</v>
      </c>
      <c r="E249" s="265">
        <f>D249-C249</f>
        <v>2414000000</v>
      </c>
      <c r="F249" s="265">
        <v>6000000000</v>
      </c>
      <c r="G249" s="265">
        <v>5888449650</v>
      </c>
      <c r="H249" s="266">
        <f>F249-G249</f>
        <v>111550350</v>
      </c>
      <c r="I249" s="271">
        <f>$B$249+J249+1</f>
        <v>38841</v>
      </c>
      <c r="J249" s="241">
        <v>91</v>
      </c>
      <c r="N249" s="257">
        <f>G249/F249*100</f>
        <v>98.1408275</v>
      </c>
      <c r="O249" s="257">
        <f>(100-N249)/100*(365/91)*100</f>
        <v>7.4571204670329658</v>
      </c>
      <c r="Q249" s="257">
        <f>((100-N249)/N249*(365/91))*100</f>
        <v>7.5983875997305663</v>
      </c>
      <c r="R249" s="257">
        <f t="shared" si="11"/>
        <v>1.4023333333333334</v>
      </c>
      <c r="U249" s="258" t="e">
        <f>+SUMIF(#REF!,T249,G:G)</f>
        <v>#REF!</v>
      </c>
    </row>
    <row r="250" spans="1:21">
      <c r="A250" s="241">
        <v>631</v>
      </c>
      <c r="B250" s="271">
        <v>38763</v>
      </c>
      <c r="C250" s="265">
        <v>7000000000</v>
      </c>
      <c r="D250" s="265">
        <v>7389000000</v>
      </c>
      <c r="E250" s="265">
        <f>D250-C250</f>
        <v>389000000</v>
      </c>
      <c r="F250" s="265">
        <v>7000000000</v>
      </c>
      <c r="G250" s="265">
        <v>6870029795</v>
      </c>
      <c r="H250" s="266">
        <f>F250-G250</f>
        <v>129970205</v>
      </c>
      <c r="I250" s="271">
        <f>$B$250+J250+1</f>
        <v>38855</v>
      </c>
      <c r="J250" s="241">
        <v>91</v>
      </c>
      <c r="N250" s="257">
        <f>G250/F250*100</f>
        <v>98.143282785714277</v>
      </c>
      <c r="O250" s="257">
        <f>(100-N250)/100*(365/91)*100</f>
        <v>7.4472723430141645</v>
      </c>
      <c r="Q250" s="257">
        <f>((100-N250)/N250*(365/91))*100</f>
        <v>7.5881630730393583</v>
      </c>
      <c r="R250" s="257">
        <f t="shared" si="11"/>
        <v>1.0555714285714286</v>
      </c>
      <c r="U250" s="258" t="e">
        <f>+SUMIF(#REF!,T250,G:G)</f>
        <v>#REF!</v>
      </c>
    </row>
    <row r="251" spans="1:21">
      <c r="R251" s="257" t="e">
        <f t="shared" si="11"/>
        <v>#DIV/0!</v>
      </c>
      <c r="U251" s="258" t="e">
        <f>+SUMIF(#REF!,T251,G:G)</f>
        <v>#REF!</v>
      </c>
    </row>
    <row r="252" spans="1:21">
      <c r="A252" s="241">
        <v>632</v>
      </c>
      <c r="B252" s="271">
        <v>38777</v>
      </c>
      <c r="C252" s="265">
        <v>6000000000</v>
      </c>
      <c r="D252" s="265">
        <v>13867000000</v>
      </c>
      <c r="E252" s="265">
        <f>D252-C252</f>
        <v>7867000000</v>
      </c>
      <c r="F252" s="265">
        <v>6000000000</v>
      </c>
      <c r="G252" s="265">
        <v>5889195760</v>
      </c>
      <c r="H252" s="266">
        <f>F252-G252</f>
        <v>110804240</v>
      </c>
      <c r="I252" s="271">
        <f>$B$252+J252+1</f>
        <v>38869</v>
      </c>
      <c r="J252" s="241">
        <v>91</v>
      </c>
      <c r="N252" s="257">
        <f>G252/F252*100</f>
        <v>98.153262666666663</v>
      </c>
      <c r="O252" s="257">
        <f>(100-N252)/100*(365/91)*100</f>
        <v>7.4072431501831657</v>
      </c>
      <c r="Q252" s="257">
        <f>((100-N252)/N252*(365/91))*100</f>
        <v>7.546609199674319</v>
      </c>
      <c r="R252" s="257">
        <f t="shared" si="11"/>
        <v>2.3111666666666668</v>
      </c>
      <c r="U252" s="258" t="e">
        <f>+SUMIF(#REF!,T252,G:G)</f>
        <v>#REF!</v>
      </c>
    </row>
    <row r="253" spans="1:21">
      <c r="A253" s="241">
        <v>633</v>
      </c>
      <c r="B253" s="271">
        <v>38791</v>
      </c>
      <c r="C253" s="265">
        <v>6000000000</v>
      </c>
      <c r="D253" s="265">
        <v>5705500000</v>
      </c>
      <c r="E253" s="265">
        <f>D253-C253</f>
        <v>-294500000</v>
      </c>
      <c r="F253" s="265">
        <v>5705500000</v>
      </c>
      <c r="G253" s="265">
        <v>5600291080</v>
      </c>
      <c r="H253" s="266">
        <f>F253-G253</f>
        <v>105208920</v>
      </c>
      <c r="I253" s="271">
        <f>$B$253+J253+1</f>
        <v>38883</v>
      </c>
      <c r="J253" s="241">
        <v>91</v>
      </c>
      <c r="N253" s="257">
        <f>G253/F253*100</f>
        <v>98.156008763473849</v>
      </c>
      <c r="O253" s="257">
        <f>(100-N253)/100*(365/91)*100</f>
        <v>7.3962285860664281</v>
      </c>
      <c r="Q253" s="257">
        <f>((100-N253)/N253*(365/91))*100</f>
        <v>7.5351765818933121</v>
      </c>
      <c r="R253" s="257">
        <f t="shared" si="11"/>
        <v>1</v>
      </c>
      <c r="U253" s="258" t="e">
        <f>+SUMIF(#REF!,T253,G:G)</f>
        <v>#REF!</v>
      </c>
    </row>
    <row r="254" spans="1:21">
      <c r="A254" s="241">
        <v>634</v>
      </c>
      <c r="B254" s="271">
        <v>38805</v>
      </c>
      <c r="C254" s="265">
        <v>6000000000</v>
      </c>
      <c r="D254" s="265">
        <v>4172800000</v>
      </c>
      <c r="E254" s="265">
        <f>D254-C254</f>
        <v>-1827200000</v>
      </c>
      <c r="F254" s="265">
        <v>4172800000</v>
      </c>
      <c r="G254" s="265">
        <v>4094819443</v>
      </c>
      <c r="H254" s="266">
        <f>F254-G254</f>
        <v>77980557</v>
      </c>
      <c r="I254" s="271">
        <f>$B$254+J254+1</f>
        <v>38897</v>
      </c>
      <c r="J254" s="241">
        <v>91</v>
      </c>
      <c r="N254" s="257">
        <f>G254/F254*100</f>
        <v>98.131217479869633</v>
      </c>
      <c r="O254" s="257">
        <f>(100-N254)/100*(365/91)*100</f>
        <v>7.4956661521712498</v>
      </c>
      <c r="Q254" s="257">
        <f>((100-N254)/N254*(365/91))*100</f>
        <v>7.6384114501676201</v>
      </c>
      <c r="R254" s="257">
        <f t="shared" si="11"/>
        <v>1</v>
      </c>
      <c r="U254" s="258" t="e">
        <f>+SUMIF(#REF!,T254,G:G)</f>
        <v>#REF!</v>
      </c>
    </row>
    <row r="255" spans="1:21">
      <c r="R255" s="257" t="e">
        <f t="shared" si="11"/>
        <v>#DIV/0!</v>
      </c>
      <c r="U255" s="258" t="e">
        <f>+SUMIF(#REF!,T255,G:G)</f>
        <v>#REF!</v>
      </c>
    </row>
    <row r="256" spans="1:21">
      <c r="A256" s="241">
        <v>635</v>
      </c>
      <c r="B256" s="271">
        <v>38819</v>
      </c>
      <c r="C256" s="265">
        <v>6000000000</v>
      </c>
      <c r="D256" s="265">
        <v>9737600000</v>
      </c>
      <c r="E256" s="265">
        <f>D256-C256</f>
        <v>3737600000</v>
      </c>
      <c r="F256" s="265">
        <v>6000000000</v>
      </c>
      <c r="G256" s="265">
        <v>5887445506</v>
      </c>
      <c r="H256" s="266">
        <f>F256-G256</f>
        <v>112554494</v>
      </c>
      <c r="I256" s="271">
        <f>$B$256+J256+1</f>
        <v>38911</v>
      </c>
      <c r="J256" s="241">
        <v>91</v>
      </c>
      <c r="N256" s="257">
        <f>G256/F256*100</f>
        <v>98.124091766666666</v>
      </c>
      <c r="O256" s="257">
        <f>(100-N256)/100*(365/91)*100</f>
        <v>7.5242473095238127</v>
      </c>
      <c r="Q256" s="257">
        <f>((100-N256)/N256*(365/91))*100</f>
        <v>7.6680937107841265</v>
      </c>
      <c r="R256" s="257">
        <f t="shared" si="11"/>
        <v>1.6229333333333333</v>
      </c>
      <c r="U256" s="258" t="e">
        <f>+SUMIF(#REF!,T256,G:G)</f>
        <v>#REF!</v>
      </c>
    </row>
    <row r="257" spans="1:21">
      <c r="A257" s="241">
        <v>636</v>
      </c>
      <c r="B257" s="271">
        <v>38833</v>
      </c>
      <c r="C257" s="265">
        <v>5000000000</v>
      </c>
      <c r="D257" s="265">
        <v>10070400000</v>
      </c>
      <c r="E257" s="265">
        <f>D257-C257</f>
        <v>5070400000</v>
      </c>
      <c r="F257" s="265">
        <v>5000000000</v>
      </c>
      <c r="G257" s="265">
        <v>4906356064</v>
      </c>
      <c r="H257" s="266">
        <f>F257-G257</f>
        <v>93643936</v>
      </c>
      <c r="I257" s="271">
        <f>$B$257+J257+1</f>
        <v>38925</v>
      </c>
      <c r="J257" s="241">
        <v>91</v>
      </c>
      <c r="N257" s="257">
        <f>G257/F257*100</f>
        <v>98.127121279999997</v>
      </c>
      <c r="O257" s="257">
        <f>(100-N257)/100*(365/91)*100</f>
        <v>7.5120959648351766</v>
      </c>
      <c r="Q257" s="257">
        <f>((100-N257)/N257*(365/91))*100</f>
        <v>7.6554737027287798</v>
      </c>
      <c r="R257" s="257">
        <f t="shared" si="11"/>
        <v>2.0140799999999999</v>
      </c>
      <c r="U257" s="258" t="e">
        <f>+SUMIF(#REF!,T257,G:G)</f>
        <v>#REF!</v>
      </c>
    </row>
    <row r="258" spans="1:21">
      <c r="R258" s="257" t="e">
        <f t="shared" si="11"/>
        <v>#DIV/0!</v>
      </c>
      <c r="U258" s="258" t="e">
        <f>+SUMIF(#REF!,T258,G:G)</f>
        <v>#REF!</v>
      </c>
    </row>
    <row r="259" spans="1:21">
      <c r="A259" s="241">
        <v>637</v>
      </c>
      <c r="B259" s="271">
        <v>38847</v>
      </c>
      <c r="C259" s="265">
        <v>6000000000</v>
      </c>
      <c r="D259" s="265">
        <v>14258600000</v>
      </c>
      <c r="E259" s="265">
        <f>D259-C259</f>
        <v>8258600000</v>
      </c>
      <c r="F259" s="265">
        <v>6000000000</v>
      </c>
      <c r="G259" s="265">
        <v>5889664329</v>
      </c>
      <c r="H259" s="266">
        <f>F259-G259</f>
        <v>110335671</v>
      </c>
      <c r="I259" s="271">
        <f>$B$259+J259+1</f>
        <v>38939</v>
      </c>
      <c r="J259" s="241">
        <v>91</v>
      </c>
      <c r="N259" s="257">
        <f>G259/F259*100</f>
        <v>98.161072149999995</v>
      </c>
      <c r="O259" s="257">
        <f>(100-N259)/100*(365/91)*100</f>
        <v>7.3759193983516669</v>
      </c>
      <c r="Q259" s="257">
        <f>((100-N259)/N259*(365/91))*100</f>
        <v>7.5140982436301433</v>
      </c>
      <c r="R259" s="257">
        <f t="shared" si="11"/>
        <v>2.3764333333333334</v>
      </c>
      <c r="U259" s="258" t="e">
        <f>+SUMIF(#REF!,T259,G:G)</f>
        <v>#REF!</v>
      </c>
    </row>
    <row r="260" spans="1:21">
      <c r="A260" s="241">
        <v>638</v>
      </c>
      <c r="B260" s="271">
        <v>38861</v>
      </c>
      <c r="C260" s="265">
        <v>6000000000</v>
      </c>
      <c r="D260" s="265">
        <v>17960400000</v>
      </c>
      <c r="E260" s="265">
        <f>D260-C260</f>
        <v>11960400000</v>
      </c>
      <c r="F260" s="265">
        <v>6000000000</v>
      </c>
      <c r="G260" s="265">
        <v>5896408672</v>
      </c>
      <c r="H260" s="266">
        <f>F260-G260</f>
        <v>103591328</v>
      </c>
      <c r="I260" s="271">
        <f>$B$260+J260+1</f>
        <v>38953</v>
      </c>
      <c r="J260" s="241">
        <v>91</v>
      </c>
      <c r="N260" s="257">
        <f>G260/F260*100</f>
        <v>98.273477866666667</v>
      </c>
      <c r="O260" s="257">
        <f>(100-N260)/100*(365/91)*100</f>
        <v>6.9250613040293025</v>
      </c>
      <c r="Q260" s="257">
        <f>((100-N260)/N260*(365/91))*100</f>
        <v>7.0467245632895334</v>
      </c>
      <c r="R260" s="257">
        <f t="shared" si="11"/>
        <v>2.9933999999999998</v>
      </c>
      <c r="U260" s="258" t="e">
        <f>+SUMIF(#REF!,T260,G:G)</f>
        <v>#REF!</v>
      </c>
    </row>
    <row r="261" spans="1:21">
      <c r="R261" s="257" t="e">
        <f t="shared" si="11"/>
        <v>#DIV/0!</v>
      </c>
      <c r="U261" s="258" t="e">
        <f>+SUMIF(#REF!,T261,G:G)</f>
        <v>#REF!</v>
      </c>
    </row>
    <row r="262" spans="1:21">
      <c r="A262" s="241">
        <v>639</v>
      </c>
      <c r="B262" s="271">
        <v>38875</v>
      </c>
      <c r="C262" s="265">
        <v>5000000000</v>
      </c>
      <c r="D262" s="265">
        <v>12635700000</v>
      </c>
      <c r="E262" s="265">
        <f>D262-C262</f>
        <v>7635700000</v>
      </c>
      <c r="F262" s="265">
        <v>5000000000</v>
      </c>
      <c r="G262" s="265">
        <v>4914497490</v>
      </c>
      <c r="H262" s="266">
        <f>F262-G262</f>
        <v>85502510</v>
      </c>
      <c r="I262" s="271">
        <f>$B$262+J262+1</f>
        <v>38967</v>
      </c>
      <c r="J262" s="241">
        <v>91</v>
      </c>
      <c r="N262" s="257">
        <f>G262/F262*100</f>
        <v>98.289949800000002</v>
      </c>
      <c r="O262" s="257">
        <f>(100-N262)/100*(365/91)*100</f>
        <v>6.8589925604395505</v>
      </c>
      <c r="Q262" s="257">
        <f>((100-N262)/N262*(365/91))*100</f>
        <v>6.9783254283842879</v>
      </c>
      <c r="R262" s="257">
        <f t="shared" si="11"/>
        <v>2.5271400000000002</v>
      </c>
      <c r="U262" s="258" t="e">
        <f>+SUMIF(#REF!,T262,G:G)</f>
        <v>#REF!</v>
      </c>
    </row>
    <row r="263" spans="1:21">
      <c r="A263" s="241">
        <v>640</v>
      </c>
      <c r="B263" s="271">
        <v>38889</v>
      </c>
      <c r="C263" s="265">
        <v>6000000000</v>
      </c>
      <c r="D263" s="265">
        <v>2950300000</v>
      </c>
      <c r="E263" s="265">
        <f>D263-C263</f>
        <v>-3049700000</v>
      </c>
      <c r="F263" s="265">
        <v>2950300000</v>
      </c>
      <c r="G263" s="265">
        <v>2898564874</v>
      </c>
      <c r="H263" s="266">
        <f>F263-G263</f>
        <v>51735126</v>
      </c>
      <c r="I263" s="271">
        <f>$B$263+J263+1</f>
        <v>38981</v>
      </c>
      <c r="J263" s="241">
        <v>91</v>
      </c>
      <c r="N263" s="257">
        <f>G263/F263*100</f>
        <v>98.246445242856666</v>
      </c>
      <c r="O263" s="257">
        <f>(100-N263)/100*(365/91)*100</f>
        <v>7.033488861069416</v>
      </c>
      <c r="Q263" s="257">
        <f>((100-N263)/N263*(365/91))*100</f>
        <v>7.1590263074488281</v>
      </c>
      <c r="R263" s="257">
        <f t="shared" si="11"/>
        <v>1</v>
      </c>
      <c r="U263" s="258" t="e">
        <f>+SUMIF(#REF!,T263,G:G)</f>
        <v>#REF!</v>
      </c>
    </row>
    <row r="264" spans="1:21">
      <c r="R264" s="257" t="e">
        <f t="shared" si="11"/>
        <v>#DIV/0!</v>
      </c>
      <c r="U264" s="258" t="e">
        <f>+SUMIF(#REF!,T264,G:G)</f>
        <v>#REF!</v>
      </c>
    </row>
    <row r="265" spans="1:21">
      <c r="A265" s="241">
        <v>641</v>
      </c>
      <c r="B265" s="271">
        <v>38903</v>
      </c>
      <c r="C265" s="265">
        <v>4000000000</v>
      </c>
      <c r="D265" s="265">
        <v>4663200000</v>
      </c>
      <c r="E265" s="265">
        <f>D265-C265</f>
        <v>663200000</v>
      </c>
      <c r="F265" s="265">
        <v>3063200000</v>
      </c>
      <c r="G265" s="265">
        <v>3002814968</v>
      </c>
      <c r="H265" s="266">
        <f>F265-G265</f>
        <v>60385032</v>
      </c>
      <c r="I265" s="271">
        <f>$B$265+J265+1</f>
        <v>38995</v>
      </c>
      <c r="J265" s="241">
        <v>91</v>
      </c>
      <c r="N265" s="257">
        <f>G265/F265*100</f>
        <v>98.02869443718987</v>
      </c>
      <c r="O265" s="257">
        <f>(100-N265)/100*(365/91)*100</f>
        <v>7.9068849497329392</v>
      </c>
      <c r="Q265" s="257">
        <f>((100-N265)/N265*(365/91))*100</f>
        <v>8.0658882535655252</v>
      </c>
      <c r="R265" s="257">
        <f t="shared" si="11"/>
        <v>1.5223295899712719</v>
      </c>
    </row>
    <row r="266" spans="1:21">
      <c r="A266" s="241">
        <v>642</v>
      </c>
      <c r="B266" s="271">
        <v>38917</v>
      </c>
      <c r="C266" s="265">
        <v>4000000000</v>
      </c>
      <c r="D266" s="265">
        <v>7603200000</v>
      </c>
      <c r="E266" s="265">
        <f>D266-C266</f>
        <v>3603200000</v>
      </c>
      <c r="F266" s="265">
        <v>4000000000</v>
      </c>
      <c r="G266" s="265">
        <v>3924422860</v>
      </c>
      <c r="H266" s="266">
        <f>F266-G266</f>
        <v>75577140</v>
      </c>
      <c r="I266" s="271">
        <f>$B$266+J266+1</f>
        <v>39009</v>
      </c>
      <c r="J266" s="241">
        <v>91</v>
      </c>
      <c r="N266" s="257">
        <f>G266/F266*100</f>
        <v>98.110571499999992</v>
      </c>
      <c r="O266" s="257">
        <f>(100-N266)/100*(365/91)*100</f>
        <v>7.5784769505494829</v>
      </c>
      <c r="Q266" s="257">
        <f>((100-N266)/N266*(365/91))*100</f>
        <v>7.7244244271367686</v>
      </c>
      <c r="R266" s="257">
        <f t="shared" si="11"/>
        <v>1.9008</v>
      </c>
    </row>
    <row r="267" spans="1:21">
      <c r="R267" s="257" t="e">
        <f t="shared" si="11"/>
        <v>#DIV/0!</v>
      </c>
    </row>
    <row r="268" spans="1:21">
      <c r="A268" s="241">
        <v>643</v>
      </c>
      <c r="B268" s="271">
        <v>38936</v>
      </c>
      <c r="C268" s="265">
        <v>14668100000</v>
      </c>
      <c r="D268" s="265">
        <v>14668100000</v>
      </c>
      <c r="E268" s="265">
        <f>D268-C268</f>
        <v>0</v>
      </c>
      <c r="F268" s="265">
        <v>14668100000</v>
      </c>
      <c r="G268" s="265">
        <v>14391019591</v>
      </c>
      <c r="H268" s="266">
        <f>F268-G268</f>
        <v>277080409</v>
      </c>
      <c r="I268" s="271">
        <f>$B$268+J268+1</f>
        <v>39028</v>
      </c>
      <c r="J268" s="241">
        <v>91</v>
      </c>
      <c r="N268" s="257">
        <v>98.111000000000004</v>
      </c>
      <c r="O268" s="257">
        <v>7.577</v>
      </c>
      <c r="Q268" s="257">
        <v>7.7229999999999999</v>
      </c>
      <c r="R268" s="257">
        <f t="shared" ref="R268:R331" si="12">+D268/F268</f>
        <v>1</v>
      </c>
    </row>
    <row r="269" spans="1:21">
      <c r="R269" s="257" t="e">
        <f t="shared" si="12"/>
        <v>#DIV/0!</v>
      </c>
    </row>
    <row r="270" spans="1:21">
      <c r="A270" s="241">
        <v>645</v>
      </c>
      <c r="B270" s="271">
        <v>38946</v>
      </c>
      <c r="C270" s="265">
        <v>5000000000</v>
      </c>
      <c r="D270" s="265">
        <v>8395800000</v>
      </c>
      <c r="E270" s="265">
        <f>D270-C270</f>
        <v>3395800000</v>
      </c>
      <c r="F270" s="265">
        <v>5000000000</v>
      </c>
      <c r="G270" s="265">
        <v>4902157712</v>
      </c>
      <c r="H270" s="266">
        <f>F270-G270</f>
        <v>97842288</v>
      </c>
      <c r="I270" s="271">
        <f>$B$270+J270+1</f>
        <v>39038</v>
      </c>
      <c r="J270" s="241">
        <v>91</v>
      </c>
      <c r="N270" s="257">
        <f>G270/F270*100</f>
        <v>98.043154239999993</v>
      </c>
      <c r="O270" s="257">
        <f>(100-N270)/100*(365/91)*100</f>
        <v>7.8488868395604694</v>
      </c>
      <c r="Q270" s="257">
        <f>((100-N270)/N270*(365/91))*100</f>
        <v>8.0055429676886636</v>
      </c>
      <c r="R270" s="257">
        <f t="shared" si="12"/>
        <v>1.67916</v>
      </c>
    </row>
    <row r="271" spans="1:21">
      <c r="A271" s="241">
        <v>646</v>
      </c>
      <c r="B271" s="271">
        <v>38959</v>
      </c>
      <c r="C271" s="265">
        <v>6000000000</v>
      </c>
      <c r="D271" s="265">
        <v>9917400000</v>
      </c>
      <c r="E271" s="265">
        <f>D271-C271</f>
        <v>3917400000</v>
      </c>
      <c r="F271" s="265">
        <v>6000000000</v>
      </c>
      <c r="G271" s="265">
        <v>5878398610</v>
      </c>
      <c r="H271" s="266">
        <f>F271-G271</f>
        <v>121601390</v>
      </c>
      <c r="I271" s="271">
        <f>$B$271+J271+1</f>
        <v>39051</v>
      </c>
      <c r="J271" s="241">
        <v>91</v>
      </c>
      <c r="N271" s="257">
        <f>G271/F271*100</f>
        <v>97.973310166666678</v>
      </c>
      <c r="O271" s="257">
        <f>(100-N271)/100*(365/91)*100</f>
        <v>8.129030650183104</v>
      </c>
      <c r="Q271" s="257">
        <f>((100-N271)/N271*(365/91))*100</f>
        <v>8.2971889347766794</v>
      </c>
      <c r="R271" s="257">
        <f t="shared" si="12"/>
        <v>1.6529</v>
      </c>
    </row>
    <row r="272" spans="1:21">
      <c r="I272" s="271"/>
      <c r="R272" s="257" t="e">
        <f t="shared" si="12"/>
        <v>#DIV/0!</v>
      </c>
    </row>
    <row r="273" spans="1:18">
      <c r="A273" s="241">
        <v>647</v>
      </c>
      <c r="B273" s="271">
        <v>38973</v>
      </c>
      <c r="C273" s="265">
        <v>6000000000</v>
      </c>
      <c r="D273" s="265">
        <v>5942400000</v>
      </c>
      <c r="E273" s="265">
        <f>D273-C273</f>
        <v>-57600000</v>
      </c>
      <c r="F273" s="265">
        <v>5942400000</v>
      </c>
      <c r="G273" s="265">
        <v>5815312933</v>
      </c>
      <c r="H273" s="266">
        <f>F273-G273</f>
        <v>127087067</v>
      </c>
      <c r="I273" s="271">
        <f>$B$273+J273+1</f>
        <v>39065</v>
      </c>
      <c r="J273" s="241">
        <v>91</v>
      </c>
      <c r="N273" s="257">
        <f>G273/F273*100</f>
        <v>97.861351188072149</v>
      </c>
      <c r="O273" s="257">
        <f>(100-N273)/100*(365/91)*100</f>
        <v>8.5780968830073139</v>
      </c>
      <c r="Q273" s="257">
        <f>((100-N273)/N273*(365/91))*100</f>
        <v>8.7655614590092199</v>
      </c>
      <c r="R273" s="257">
        <f t="shared" si="12"/>
        <v>1</v>
      </c>
    </row>
    <row r="274" spans="1:18">
      <c r="A274" s="241">
        <v>648</v>
      </c>
      <c r="B274" s="271">
        <v>38987</v>
      </c>
      <c r="C274" s="265">
        <v>6000000000</v>
      </c>
      <c r="D274" s="265">
        <v>4650300000</v>
      </c>
      <c r="E274" s="265">
        <f>D274-C274</f>
        <v>-1349700000</v>
      </c>
      <c r="F274" s="265">
        <v>700300000</v>
      </c>
      <c r="G274" s="265">
        <v>684601864</v>
      </c>
      <c r="H274" s="266">
        <f>F274-G274</f>
        <v>15698136</v>
      </c>
      <c r="I274" s="271">
        <f>$B$274+J274+1</f>
        <v>39079</v>
      </c>
      <c r="J274" s="241">
        <v>91</v>
      </c>
      <c r="N274" s="257">
        <f>G274/F274*100</f>
        <v>97.758369841496503</v>
      </c>
      <c r="O274" s="257">
        <f>(100-N274)/100*(365/91)*100</f>
        <v>8.991153932459083</v>
      </c>
      <c r="Q274" s="257">
        <f>((100-N274)/N274*(365/91))*100</f>
        <v>9.1973239192072889</v>
      </c>
      <c r="R274" s="257">
        <f t="shared" si="12"/>
        <v>6.6404398115093528</v>
      </c>
    </row>
    <row r="275" spans="1:18">
      <c r="R275" s="257" t="e">
        <f t="shared" si="12"/>
        <v>#DIV/0!</v>
      </c>
    </row>
    <row r="276" spans="1:18">
      <c r="A276" s="241">
        <v>649</v>
      </c>
      <c r="B276" s="271">
        <v>39001</v>
      </c>
      <c r="C276" s="265">
        <v>3000000000</v>
      </c>
      <c r="D276" s="265">
        <v>7945600000</v>
      </c>
      <c r="E276" s="265">
        <f>D276-C276</f>
        <v>4945600000</v>
      </c>
      <c r="F276" s="265">
        <v>3000000000</v>
      </c>
      <c r="G276" s="265">
        <v>2935607012</v>
      </c>
      <c r="H276" s="266">
        <f>F276-G276</f>
        <v>64392988</v>
      </c>
      <c r="I276" s="271">
        <f>$B$276+J276+1</f>
        <v>39093</v>
      </c>
      <c r="J276" s="241">
        <v>91</v>
      </c>
      <c r="N276" s="257">
        <f>G276/F276*100</f>
        <v>97.85356706666667</v>
      </c>
      <c r="O276" s="257">
        <f>(100-N276)/100*(365/91)*100</f>
        <v>8.6093189084248927</v>
      </c>
      <c r="Q276" s="257">
        <f>((100-N276)/N276*(365/91))*100</f>
        <v>8.7981656331030322</v>
      </c>
      <c r="R276" s="257">
        <f t="shared" si="12"/>
        <v>2.6485333333333334</v>
      </c>
    </row>
    <row r="277" spans="1:18">
      <c r="A277" s="241">
        <v>650</v>
      </c>
      <c r="B277" s="271">
        <v>39015</v>
      </c>
      <c r="C277" s="265">
        <v>5000000000</v>
      </c>
      <c r="D277" s="265">
        <v>10938500000</v>
      </c>
      <c r="E277" s="265">
        <f>D277-C277</f>
        <v>5938500000</v>
      </c>
      <c r="F277" s="265">
        <v>5000000000</v>
      </c>
      <c r="G277" s="265">
        <v>4895013010</v>
      </c>
      <c r="H277" s="266">
        <f>F277-G277</f>
        <v>104986990</v>
      </c>
      <c r="I277" s="271">
        <f>$B$277+J277+1</f>
        <v>39107</v>
      </c>
      <c r="J277" s="241">
        <v>91</v>
      </c>
      <c r="N277" s="257">
        <f>G277/F277*100</f>
        <v>97.900260200000005</v>
      </c>
      <c r="O277" s="257">
        <f>(100-N277)/100*(365/91)*100</f>
        <v>8.4220332637362443</v>
      </c>
      <c r="Q277" s="257">
        <f>((100-N277)/N277*(365/91))*100</f>
        <v>8.6026668841644636</v>
      </c>
      <c r="R277" s="257">
        <f t="shared" si="12"/>
        <v>2.1877</v>
      </c>
    </row>
    <row r="278" spans="1:18">
      <c r="R278" s="257" t="e">
        <f t="shared" si="12"/>
        <v>#DIV/0!</v>
      </c>
    </row>
    <row r="279" spans="1:18">
      <c r="A279" s="241">
        <v>652</v>
      </c>
      <c r="B279" s="271">
        <v>39027</v>
      </c>
      <c r="C279" s="265">
        <v>10682200000</v>
      </c>
      <c r="D279" s="265">
        <v>10682200000</v>
      </c>
      <c r="E279" s="265">
        <v>0</v>
      </c>
      <c r="F279" s="265">
        <v>10682200000</v>
      </c>
      <c r="G279" s="265">
        <v>10457873800</v>
      </c>
      <c r="H279" s="266">
        <f>F279-G279</f>
        <v>224326200</v>
      </c>
      <c r="I279" s="271">
        <f>$B$1344+J279+1</f>
        <v>92</v>
      </c>
      <c r="J279" s="241">
        <v>91</v>
      </c>
      <c r="N279" s="257">
        <f>G279/F279*100</f>
        <v>97.899999999999991</v>
      </c>
      <c r="O279" s="257">
        <f>(100-N279)/100*(365/91)*100</f>
        <v>8.4230769230769571</v>
      </c>
      <c r="Q279" s="257">
        <f>(((1+(100-N279)/N279)^(365/J279))*100)-100</f>
        <v>8.8856183775148452</v>
      </c>
      <c r="R279" s="257">
        <f t="shared" si="12"/>
        <v>1</v>
      </c>
    </row>
    <row r="280" spans="1:18">
      <c r="A280" s="241">
        <v>651</v>
      </c>
      <c r="B280" s="271">
        <v>39029</v>
      </c>
      <c r="C280" s="265">
        <v>6000000000</v>
      </c>
      <c r="D280" s="265">
        <v>8240700000</v>
      </c>
      <c r="E280" s="265">
        <f>D280-C280</f>
        <v>2240700000</v>
      </c>
      <c r="F280" s="265">
        <v>6000000000</v>
      </c>
      <c r="G280" s="265">
        <v>5877319423</v>
      </c>
      <c r="H280" s="266">
        <f>F280-G280</f>
        <v>122680577</v>
      </c>
      <c r="I280" s="271">
        <f>$B$280+J280+1</f>
        <v>39121</v>
      </c>
      <c r="J280" s="241">
        <v>91</v>
      </c>
      <c r="N280" s="257">
        <f>G280/F280*100</f>
        <v>97.955323716666669</v>
      </c>
      <c r="O280" s="257">
        <f>(100-N280)/100*(365/91)*100</f>
        <v>8.2011741034798433</v>
      </c>
      <c r="Q280" s="257">
        <f>(((1+(100-N280)/N280)^(365/J280))*100)-100</f>
        <v>8.639164299463431</v>
      </c>
      <c r="R280" s="257">
        <f t="shared" si="12"/>
        <v>1.3734500000000001</v>
      </c>
    </row>
    <row r="281" spans="1:18">
      <c r="A281" s="241">
        <v>653</v>
      </c>
      <c r="B281" s="271">
        <v>39043</v>
      </c>
      <c r="C281" s="265">
        <v>6000000000</v>
      </c>
      <c r="D281" s="265">
        <v>7376900000</v>
      </c>
      <c r="E281" s="265">
        <f>D281-C281</f>
        <v>1376900000</v>
      </c>
      <c r="F281" s="265">
        <v>6000000000</v>
      </c>
      <c r="G281" s="265">
        <v>5872690779</v>
      </c>
      <c r="H281" s="266">
        <f>F281-G281</f>
        <v>127309221</v>
      </c>
      <c r="I281" s="271">
        <f>$B$281+J281+1</f>
        <v>39135</v>
      </c>
      <c r="J281" s="241">
        <v>91</v>
      </c>
      <c r="N281" s="257">
        <f>G281/F281*100</f>
        <v>97.878179649999993</v>
      </c>
      <c r="O281" s="257">
        <f>(100-N281)/100*(365/91)*100</f>
        <v>8.5105981071428882</v>
      </c>
      <c r="Q281" s="257">
        <f>(((1+(100-N281)/N281)^(365/J281))*100)-100</f>
        <v>8.9830149290642396</v>
      </c>
      <c r="R281" s="257">
        <f t="shared" si="12"/>
        <v>1.2294833333333333</v>
      </c>
    </row>
    <row r="282" spans="1:18">
      <c r="R282" s="257" t="e">
        <f t="shared" si="12"/>
        <v>#DIV/0!</v>
      </c>
    </row>
    <row r="283" spans="1:18">
      <c r="A283" s="241">
        <v>655</v>
      </c>
      <c r="B283" s="271">
        <v>39057</v>
      </c>
      <c r="C283" s="265">
        <v>6000000000</v>
      </c>
      <c r="D283" s="265">
        <v>8749500000</v>
      </c>
      <c r="E283" s="265">
        <f>D283-C283</f>
        <v>2749500000</v>
      </c>
      <c r="F283" s="265">
        <v>6000000000</v>
      </c>
      <c r="G283" s="265">
        <v>5861930670</v>
      </c>
      <c r="H283" s="266">
        <f>F283-G283</f>
        <v>138069330</v>
      </c>
      <c r="I283" s="271">
        <f>$B$283+J283+1</f>
        <v>39149</v>
      </c>
      <c r="J283" s="241">
        <v>91</v>
      </c>
      <c r="N283" s="257">
        <f>G283/F283*100</f>
        <v>97.698844500000007</v>
      </c>
      <c r="O283" s="257">
        <f>(100-N283)/100*(365/91)*100</f>
        <v>9.2299094230768937</v>
      </c>
      <c r="Q283" s="257">
        <f>(((1+(100-N283)/N283)^(365/J283))*100)-100</f>
        <v>9.7876264789158824</v>
      </c>
      <c r="R283" s="257">
        <f t="shared" si="12"/>
        <v>1.45825</v>
      </c>
    </row>
    <row r="284" spans="1:18">
      <c r="A284" s="241">
        <v>656</v>
      </c>
      <c r="B284" s="271">
        <v>39071</v>
      </c>
      <c r="C284" s="265">
        <v>6000000000</v>
      </c>
      <c r="D284" s="265">
        <v>8094500000</v>
      </c>
      <c r="E284" s="265">
        <f>D284-C284</f>
        <v>2094500000</v>
      </c>
      <c r="F284" s="265">
        <v>6000000000</v>
      </c>
      <c r="G284" s="265">
        <v>5858545120</v>
      </c>
      <c r="H284" s="266">
        <f>F284-G284</f>
        <v>141454880</v>
      </c>
      <c r="I284" s="271">
        <f>$B$284+J284+1</f>
        <v>39163</v>
      </c>
      <c r="J284" s="241">
        <v>91</v>
      </c>
      <c r="N284" s="257">
        <f>G284/F284*100</f>
        <v>97.642418666666657</v>
      </c>
      <c r="O284" s="257">
        <f>(100-N284)/100*(365/91)*100</f>
        <v>9.4562328205128576</v>
      </c>
      <c r="Q284" s="257">
        <f>(((1+(100-N284)/N284)^(365/J284))*100)-100</f>
        <v>10.042322487446782</v>
      </c>
      <c r="R284" s="257">
        <f t="shared" si="12"/>
        <v>1.3490833333333334</v>
      </c>
    </row>
    <row r="285" spans="1:18">
      <c r="R285" s="257" t="e">
        <f t="shared" si="12"/>
        <v>#DIV/0!</v>
      </c>
    </row>
    <row r="286" spans="1:18">
      <c r="A286" s="241">
        <v>657</v>
      </c>
      <c r="B286" s="271">
        <v>39085</v>
      </c>
      <c r="C286" s="265">
        <v>6000000000</v>
      </c>
      <c r="D286" s="265">
        <v>2346600000</v>
      </c>
      <c r="E286" s="265">
        <f>D286-C286</f>
        <v>-3653400000</v>
      </c>
      <c r="F286" s="265">
        <v>2346600000</v>
      </c>
      <c r="G286" s="265">
        <v>2288613631</v>
      </c>
      <c r="H286" s="266">
        <f>F286-G286</f>
        <v>57986369</v>
      </c>
      <c r="I286" s="271">
        <f>$B$286+J286+1</f>
        <v>39177</v>
      </c>
      <c r="J286" s="241">
        <v>91</v>
      </c>
      <c r="N286" s="257">
        <f>G286/F286*100</f>
        <v>97.52891975624307</v>
      </c>
      <c r="O286" s="257">
        <f>(100-N286)/100*(365/91)*100</f>
        <v>9.9114757029810931</v>
      </c>
      <c r="Q286" s="257">
        <f>(((1+(100-N286)/N286)^(365/J286))*100)-100</f>
        <v>10.556875724964243</v>
      </c>
      <c r="R286" s="257">
        <f t="shared" si="12"/>
        <v>1</v>
      </c>
    </row>
    <row r="287" spans="1:18">
      <c r="A287" s="241">
        <v>658</v>
      </c>
      <c r="B287" s="271">
        <v>39099</v>
      </c>
      <c r="C287" s="265">
        <v>4000000000</v>
      </c>
      <c r="D287" s="265">
        <v>4564600000</v>
      </c>
      <c r="E287" s="265">
        <f>D287-C287</f>
        <v>564600000</v>
      </c>
      <c r="F287" s="265">
        <v>4000000000</v>
      </c>
      <c r="G287" s="265">
        <v>3898427946</v>
      </c>
      <c r="H287" s="266">
        <f>F287-G287</f>
        <v>101572054</v>
      </c>
      <c r="I287" s="271">
        <f>$B$287+J287+1</f>
        <v>39191</v>
      </c>
      <c r="J287" s="241">
        <v>91</v>
      </c>
      <c r="N287" s="257">
        <f>G287/F287*100</f>
        <v>97.460698649999998</v>
      </c>
      <c r="O287" s="257">
        <f>(100-N287)/100*(365/91)*100</f>
        <v>10.18510981043957</v>
      </c>
      <c r="Q287" s="257">
        <f>(((1+(100-N287)/N287)^(365/J287))*100)-100</f>
        <v>10.867606387069827</v>
      </c>
      <c r="R287" s="257">
        <f t="shared" si="12"/>
        <v>1.1411500000000001</v>
      </c>
    </row>
    <row r="288" spans="1:18">
      <c r="A288" s="241">
        <v>659</v>
      </c>
      <c r="B288" s="271">
        <v>39113</v>
      </c>
      <c r="C288" s="265">
        <v>6000000000</v>
      </c>
      <c r="D288" s="265">
        <v>7023500000</v>
      </c>
      <c r="E288" s="265">
        <f>D288-C288</f>
        <v>1023500000</v>
      </c>
      <c r="F288" s="265">
        <v>6000000000</v>
      </c>
      <c r="G288" s="265">
        <v>5849510331</v>
      </c>
      <c r="H288" s="266">
        <f>F288-G288</f>
        <v>150489669</v>
      </c>
      <c r="I288" s="271">
        <f>$B$288+J288+1</f>
        <v>39205</v>
      </c>
      <c r="J288" s="241">
        <v>91</v>
      </c>
      <c r="N288" s="257">
        <f>G288/F288*100</f>
        <v>97.491838850000008</v>
      </c>
      <c r="O288" s="257">
        <f>(100-N288)/100*(365/91)*100</f>
        <v>10.06020681043953</v>
      </c>
      <c r="Q288" s="257">
        <f>(((1+(100-N288)/N288)^(365/J288))*100)-100</f>
        <v>10.725635128586333</v>
      </c>
      <c r="R288" s="257">
        <f t="shared" si="12"/>
        <v>1.1705833333333333</v>
      </c>
    </row>
    <row r="289" spans="1:18">
      <c r="B289" s="271"/>
      <c r="I289" s="271"/>
      <c r="R289" s="257" t="e">
        <f t="shared" si="12"/>
        <v>#DIV/0!</v>
      </c>
    </row>
    <row r="290" spans="1:18">
      <c r="A290" s="241">
        <v>660</v>
      </c>
      <c r="B290" s="271">
        <v>39119</v>
      </c>
      <c r="C290" s="265">
        <v>31839400000</v>
      </c>
      <c r="D290" s="265">
        <v>31839400000</v>
      </c>
      <c r="E290" s="265">
        <f>D290-C290</f>
        <v>0</v>
      </c>
      <c r="F290" s="265">
        <v>31839400000</v>
      </c>
      <c r="G290" s="265">
        <v>31040867848</v>
      </c>
      <c r="H290" s="266">
        <f>F290-G290</f>
        <v>798532152</v>
      </c>
      <c r="I290" s="271">
        <f>$B$290+J290+1</f>
        <v>39211</v>
      </c>
      <c r="J290" s="241">
        <v>91</v>
      </c>
      <c r="N290" s="257">
        <f>G290/F290*100</f>
        <v>97.492000000000004</v>
      </c>
      <c r="O290" s="257">
        <f>(100-N290)/100*(365/91)*100</f>
        <v>10.059560439560421</v>
      </c>
      <c r="Q290" s="257">
        <f>(((1+(100-N290)/N290)^(365/J290))*100)-100</f>
        <v>10.724901020679937</v>
      </c>
      <c r="R290" s="257">
        <f t="shared" si="12"/>
        <v>1</v>
      </c>
    </row>
    <row r="291" spans="1:18">
      <c r="B291" s="271"/>
      <c r="I291" s="271"/>
      <c r="R291" s="257" t="e">
        <f t="shared" si="12"/>
        <v>#DIV/0!</v>
      </c>
    </row>
    <row r="292" spans="1:18">
      <c r="A292" s="241">
        <v>661</v>
      </c>
      <c r="B292" s="271">
        <v>39127</v>
      </c>
      <c r="C292" s="265">
        <v>5000000000</v>
      </c>
      <c r="D292" s="265">
        <v>6941700000</v>
      </c>
      <c r="E292" s="265">
        <v>1941700000</v>
      </c>
      <c r="F292" s="265">
        <v>5000000000</v>
      </c>
      <c r="G292" s="265">
        <v>4878635708</v>
      </c>
      <c r="H292" s="266">
        <f>F292-G292</f>
        <v>121364292</v>
      </c>
      <c r="I292" s="271">
        <f>$B$292+J292+1</f>
        <v>39219</v>
      </c>
      <c r="J292" s="241">
        <v>91</v>
      </c>
      <c r="N292" s="257">
        <f>G292/F292*100</f>
        <v>97.57271415999999</v>
      </c>
      <c r="O292" s="257">
        <f>(100-N292)/100*(365/91)*100</f>
        <v>9.7358168307692736</v>
      </c>
      <c r="Q292" s="257">
        <f>(((1+(100-N292)/N292)^(365/J292))*100)-100</f>
        <v>10.357976089365039</v>
      </c>
      <c r="R292" s="257">
        <f t="shared" si="12"/>
        <v>1.3883399999999999</v>
      </c>
    </row>
    <row r="293" spans="1:18">
      <c r="A293" s="241">
        <v>662</v>
      </c>
      <c r="B293" s="271">
        <v>39141</v>
      </c>
      <c r="C293" s="265">
        <v>6000000000</v>
      </c>
      <c r="D293" s="265">
        <v>9070000000</v>
      </c>
      <c r="E293" s="265">
        <f>D293-C293</f>
        <v>3070000000</v>
      </c>
      <c r="F293" s="265">
        <v>6000000000</v>
      </c>
      <c r="G293" s="265">
        <v>5860215154</v>
      </c>
      <c r="H293" s="266">
        <f>F293-G293</f>
        <v>139784846</v>
      </c>
      <c r="I293" s="271">
        <f>$B$293+J293+1</f>
        <v>39233</v>
      </c>
      <c r="J293" s="241">
        <v>91</v>
      </c>
      <c r="N293" s="257">
        <f>G293/F293*100</f>
        <v>97.670252566666676</v>
      </c>
      <c r="O293" s="257">
        <f>(100-N293)/100*(365/91)*100</f>
        <v>9.3445913534798173</v>
      </c>
      <c r="Q293" s="257">
        <f>(((1+(100-N293)/N293)^(365/J293))*100)-100</f>
        <v>9.9165931460525769</v>
      </c>
      <c r="R293" s="257">
        <f t="shared" si="12"/>
        <v>1.5116666666666667</v>
      </c>
    </row>
    <row r="294" spans="1:18">
      <c r="R294" s="257" t="e">
        <f t="shared" si="12"/>
        <v>#DIV/0!</v>
      </c>
    </row>
    <row r="295" spans="1:18">
      <c r="A295" s="241">
        <v>663</v>
      </c>
      <c r="B295" s="271">
        <v>39155</v>
      </c>
      <c r="C295" s="265">
        <v>6000000000</v>
      </c>
      <c r="D295" s="265">
        <v>8336300000</v>
      </c>
      <c r="E295" s="265">
        <f>D295-C295</f>
        <v>2336300000</v>
      </c>
      <c r="F295" s="265">
        <v>6000000000</v>
      </c>
      <c r="G295" s="265">
        <v>5861353822</v>
      </c>
      <c r="H295" s="266">
        <f>F295-G295</f>
        <v>138646178</v>
      </c>
      <c r="I295" s="271">
        <f>$B$295+J295+1</f>
        <v>39247</v>
      </c>
      <c r="J295" s="241">
        <v>91</v>
      </c>
      <c r="N295" s="257">
        <f>G295/F295*100</f>
        <v>97.689230366666663</v>
      </c>
      <c r="O295" s="257">
        <f>(100-N295)/100*(365/91)*100</f>
        <v>9.2684716062271182</v>
      </c>
      <c r="Q295" s="257">
        <f>(((1+(100-N295)/N295)^(365/J295))*100)-100</f>
        <v>9.8309708461496541</v>
      </c>
      <c r="R295" s="257">
        <f t="shared" si="12"/>
        <v>1.3893833333333334</v>
      </c>
    </row>
    <row r="296" spans="1:18">
      <c r="A296" s="241">
        <v>665</v>
      </c>
      <c r="B296" s="271">
        <v>39161</v>
      </c>
      <c r="C296" s="265">
        <v>7000000000</v>
      </c>
      <c r="D296" s="265">
        <v>7000000000</v>
      </c>
      <c r="E296" s="265">
        <f>D296-C296</f>
        <v>0</v>
      </c>
      <c r="F296" s="265">
        <v>7000000000</v>
      </c>
      <c r="G296" s="265">
        <v>6838230000</v>
      </c>
      <c r="H296" s="266">
        <f>F296-G296</f>
        <v>161770000</v>
      </c>
      <c r="I296" s="271">
        <f>$B$296+J296+1</f>
        <v>39253</v>
      </c>
      <c r="J296" s="241">
        <v>91</v>
      </c>
      <c r="N296" s="257">
        <f>G296/F296*100</f>
        <v>97.689000000000007</v>
      </c>
      <c r="O296" s="257">
        <f>(100-N296)/100*(365/91)*100</f>
        <v>9.2693956043955765</v>
      </c>
      <c r="Q296" s="257">
        <f>(((1+(100-N296)/N296)^(365/J296))*100)-100</f>
        <v>9.8320096936779038</v>
      </c>
      <c r="R296" s="257">
        <f t="shared" si="12"/>
        <v>1</v>
      </c>
    </row>
    <row r="297" spans="1:18">
      <c r="A297" s="241">
        <v>666</v>
      </c>
      <c r="B297" s="271">
        <v>39169</v>
      </c>
      <c r="C297" s="265">
        <v>6000000000</v>
      </c>
      <c r="D297" s="265">
        <v>10141400000</v>
      </c>
      <c r="E297" s="265">
        <f>D297-C297</f>
        <v>4141400000</v>
      </c>
      <c r="F297" s="265">
        <v>6000000000</v>
      </c>
      <c r="G297" s="265">
        <v>5861181290</v>
      </c>
      <c r="H297" s="266">
        <f>F297-G297</f>
        <v>138818710</v>
      </c>
      <c r="I297" s="271">
        <f>$B$297+J297+1</f>
        <v>39261</v>
      </c>
      <c r="J297" s="241">
        <v>91</v>
      </c>
      <c r="N297" s="257">
        <f>G297/F297*100</f>
        <v>97.68635483333334</v>
      </c>
      <c r="O297" s="257">
        <f>(100-N297)/100*(365/91)*100</f>
        <v>9.280005338827813</v>
      </c>
      <c r="Q297" s="257">
        <f>(((1+(100-N297)/N297)^(365/J297))*100)-100</f>
        <v>9.843939056402462</v>
      </c>
      <c r="R297" s="257">
        <f t="shared" si="12"/>
        <v>1.6902333333333333</v>
      </c>
    </row>
    <row r="298" spans="1:18">
      <c r="R298" s="257" t="e">
        <f t="shared" si="12"/>
        <v>#DIV/0!</v>
      </c>
    </row>
    <row r="299" spans="1:18">
      <c r="A299" s="241">
        <v>667</v>
      </c>
      <c r="B299" s="271">
        <v>39183</v>
      </c>
      <c r="C299" s="265">
        <v>6000000000</v>
      </c>
      <c r="D299" s="265">
        <v>11145400000</v>
      </c>
      <c r="E299" s="265">
        <f>D299-C299</f>
        <v>5145400000</v>
      </c>
      <c r="F299" s="265">
        <v>6000000000</v>
      </c>
      <c r="G299" s="265">
        <v>5864492338</v>
      </c>
      <c r="H299" s="266">
        <f>F299-G299</f>
        <v>135507662</v>
      </c>
      <c r="I299" s="271">
        <f>$B$299+J299+1</f>
        <v>39275</v>
      </c>
      <c r="J299" s="241">
        <v>91</v>
      </c>
      <c r="N299" s="257">
        <f>G299/F299*100</f>
        <v>97.741538966666667</v>
      </c>
      <c r="O299" s="257">
        <f>(100-N299)/100*(365/91)*100</f>
        <v>9.0586623864468852</v>
      </c>
      <c r="Q299" s="257">
        <f>(((1+(100-N299)/N299)^(365/J299))*100)-100</f>
        <v>9.5954006778590895</v>
      </c>
      <c r="R299" s="257">
        <f t="shared" si="12"/>
        <v>1.8575666666666666</v>
      </c>
    </row>
    <row r="300" spans="1:18">
      <c r="A300" s="241">
        <v>668</v>
      </c>
      <c r="B300" s="271">
        <v>39197</v>
      </c>
      <c r="C300" s="265">
        <v>7000000000</v>
      </c>
      <c r="D300" s="265">
        <v>10130700000</v>
      </c>
      <c r="E300" s="265">
        <f>D300-C300</f>
        <v>3130700000</v>
      </c>
      <c r="F300" s="265">
        <v>7000000000</v>
      </c>
      <c r="G300" s="265">
        <v>6841449985</v>
      </c>
      <c r="H300" s="266">
        <f>F300-G300</f>
        <v>158550015</v>
      </c>
      <c r="I300" s="271">
        <f>$B$300+J300+1</f>
        <v>39289</v>
      </c>
      <c r="J300" s="241">
        <v>91</v>
      </c>
      <c r="N300" s="257">
        <v>97.734999999999999</v>
      </c>
      <c r="O300" s="257">
        <v>9.0850000000000009</v>
      </c>
      <c r="Q300" s="257">
        <v>9.625</v>
      </c>
      <c r="R300" s="257">
        <f t="shared" si="12"/>
        <v>1.4472428571428571</v>
      </c>
    </row>
    <row r="301" spans="1:18">
      <c r="R301" s="257" t="e">
        <f t="shared" si="12"/>
        <v>#DIV/0!</v>
      </c>
    </row>
    <row r="302" spans="1:18">
      <c r="A302" s="241">
        <v>669</v>
      </c>
      <c r="B302" s="271">
        <v>39210</v>
      </c>
      <c r="C302" s="265">
        <v>22860900000</v>
      </c>
      <c r="D302" s="265">
        <v>22860900000</v>
      </c>
      <c r="E302" s="265">
        <f>D302-C302</f>
        <v>0</v>
      </c>
      <c r="F302" s="265">
        <v>22860900000</v>
      </c>
      <c r="G302" s="265">
        <v>22343100615</v>
      </c>
      <c r="H302" s="266">
        <f>F302-G302</f>
        <v>517799385</v>
      </c>
      <c r="I302" s="271">
        <f>$B$302+J302+1</f>
        <v>39302</v>
      </c>
      <c r="J302" s="241">
        <v>91</v>
      </c>
      <c r="N302" s="257">
        <v>97.734999999999999</v>
      </c>
      <c r="O302" s="257">
        <v>9.0850000000000009</v>
      </c>
      <c r="Q302" s="257">
        <v>9.625</v>
      </c>
      <c r="R302" s="257">
        <f t="shared" si="12"/>
        <v>1</v>
      </c>
    </row>
    <row r="303" spans="1:18">
      <c r="R303" s="257" t="e">
        <f t="shared" si="12"/>
        <v>#DIV/0!</v>
      </c>
    </row>
    <row r="304" spans="1:18">
      <c r="A304" s="241">
        <v>671</v>
      </c>
      <c r="B304" s="271">
        <v>39211</v>
      </c>
      <c r="C304" s="265">
        <v>7000000000</v>
      </c>
      <c r="D304" s="265">
        <v>9024100000</v>
      </c>
      <c r="E304" s="265">
        <f>D304-C304</f>
        <v>2024100000</v>
      </c>
      <c r="F304" s="265">
        <v>7000000000</v>
      </c>
      <c r="G304" s="265">
        <v>6842593846</v>
      </c>
      <c r="H304" s="266">
        <f>F304-G304</f>
        <v>157406154</v>
      </c>
      <c r="I304" s="271">
        <f>$B$304+J304+1</f>
        <v>39303</v>
      </c>
      <c r="J304" s="241">
        <v>91</v>
      </c>
      <c r="N304" s="257">
        <f>G304/F304*100</f>
        <v>97.751340657142862</v>
      </c>
      <c r="O304" s="257">
        <f>(100-N304)/100*(365/91)*100</f>
        <v>9.0193479136577519</v>
      </c>
      <c r="Q304" s="257">
        <f>(((1+(100-N304)/N304)^(365/J304))*100)-100</f>
        <v>9.5513293129034622</v>
      </c>
      <c r="R304" s="257">
        <f t="shared" si="12"/>
        <v>1.2891571428571429</v>
      </c>
    </row>
    <row r="305" spans="1:18">
      <c r="A305" s="241">
        <v>675</v>
      </c>
      <c r="B305" s="271">
        <v>39225</v>
      </c>
      <c r="C305" s="265">
        <v>7000000000</v>
      </c>
      <c r="D305" s="265">
        <v>12967000000</v>
      </c>
      <c r="E305" s="265">
        <f>D305-C305</f>
        <v>5967000000</v>
      </c>
      <c r="F305" s="265">
        <v>7000000000</v>
      </c>
      <c r="G305" s="265">
        <v>6843647615</v>
      </c>
      <c r="H305" s="266">
        <f>F305-G305</f>
        <v>156352385</v>
      </c>
      <c r="I305" s="271">
        <f>$B$305+J305+1</f>
        <v>39317</v>
      </c>
      <c r="J305" s="241">
        <v>91</v>
      </c>
      <c r="N305" s="257">
        <f>G305/F305*100</f>
        <v>97.766394500000004</v>
      </c>
      <c r="O305" s="257">
        <f>(100-N305)/100*(365/91)*100</f>
        <v>8.9589671153845991</v>
      </c>
      <c r="Q305" s="257">
        <f>(((1+(100-N305)/N305)^(365/J305))*100)-100</f>
        <v>9.4836857886132009</v>
      </c>
      <c r="R305" s="257">
        <f t="shared" si="12"/>
        <v>1.8524285714285715</v>
      </c>
    </row>
    <row r="306" spans="1:18">
      <c r="A306" s="241">
        <v>676</v>
      </c>
      <c r="B306" s="271">
        <v>39233</v>
      </c>
      <c r="C306" s="265">
        <v>7000000000</v>
      </c>
      <c r="D306" s="265">
        <v>7267400000</v>
      </c>
      <c r="E306" s="265">
        <f>D306-C306</f>
        <v>267400000</v>
      </c>
      <c r="F306" s="265">
        <v>7000000000</v>
      </c>
      <c r="G306" s="265">
        <v>6840437129</v>
      </c>
      <c r="H306" s="266">
        <f>F306-G306</f>
        <v>159562871</v>
      </c>
      <c r="I306" s="271">
        <f>$B$306+J306+1</f>
        <v>39325</v>
      </c>
      <c r="J306" s="241">
        <v>91</v>
      </c>
      <c r="N306" s="257">
        <f>G306/F306*100</f>
        <v>97.720530414285705</v>
      </c>
      <c r="O306" s="257">
        <f>(100-N306)/100*(365/91)*100</f>
        <v>9.1429274591837117</v>
      </c>
      <c r="Q306" s="257">
        <f>(((1+(100-N306)/N306)^(365/J306))*100)-100</f>
        <v>9.689936123230126</v>
      </c>
      <c r="R306" s="257">
        <f t="shared" si="12"/>
        <v>1.0382</v>
      </c>
    </row>
    <row r="307" spans="1:18">
      <c r="R307" s="257" t="e">
        <f t="shared" si="12"/>
        <v>#DIV/0!</v>
      </c>
    </row>
    <row r="308" spans="1:18">
      <c r="A308" s="241">
        <v>677</v>
      </c>
      <c r="B308" s="271">
        <v>39239</v>
      </c>
      <c r="C308" s="265">
        <v>7000000000</v>
      </c>
      <c r="D308" s="265">
        <v>14256000000</v>
      </c>
      <c r="E308" s="265">
        <f>D308-C308</f>
        <v>7256000000</v>
      </c>
      <c r="F308" s="265">
        <v>7000000000</v>
      </c>
      <c r="G308" s="265">
        <v>6842863490</v>
      </c>
      <c r="H308" s="266">
        <f>F308-G308</f>
        <v>157136510</v>
      </c>
      <c r="I308" s="271">
        <f>$B$308+J308+1</f>
        <v>39331</v>
      </c>
      <c r="J308" s="241">
        <v>91</v>
      </c>
      <c r="N308" s="257">
        <f>G308/F308*100</f>
        <v>97.755192714285712</v>
      </c>
      <c r="O308" s="257">
        <f>(100-N308)/100*(365/91)*100</f>
        <v>9.0038973547880765</v>
      </c>
      <c r="Q308" s="257">
        <f>(((1+(100-N308)/N308)^(365/J308))*100)-100</f>
        <v>9.5340153595007422</v>
      </c>
      <c r="R308" s="257">
        <f t="shared" si="12"/>
        <v>2.0365714285714285</v>
      </c>
    </row>
    <row r="309" spans="1:18">
      <c r="A309" s="241">
        <v>678</v>
      </c>
      <c r="B309" s="271">
        <v>39253</v>
      </c>
      <c r="C309" s="265">
        <v>8000000000</v>
      </c>
      <c r="D309" s="265">
        <v>3776100000</v>
      </c>
      <c r="E309" s="265">
        <f>D309-C309</f>
        <v>-4223900000</v>
      </c>
      <c r="F309" s="265">
        <v>3776100000</v>
      </c>
      <c r="G309" s="265">
        <v>3683314143</v>
      </c>
      <c r="H309" s="266">
        <f>F309-G309</f>
        <v>92785857</v>
      </c>
      <c r="I309" s="271">
        <f>$B$309+J309+1</f>
        <v>39345</v>
      </c>
      <c r="J309" s="241">
        <v>91</v>
      </c>
      <c r="N309" s="257">
        <f>G309/F309*100</f>
        <v>97.54281250496544</v>
      </c>
      <c r="O309" s="257">
        <f>(100-N309)/100*(365/91)*100</f>
        <v>9.8557520405232353</v>
      </c>
      <c r="Q309" s="257">
        <f>(((1+(100-N309)/N309)^(365/J309))*100)-100</f>
        <v>10.493731009229364</v>
      </c>
      <c r="R309" s="257">
        <f t="shared" si="12"/>
        <v>1</v>
      </c>
    </row>
    <row r="310" spans="1:18">
      <c r="R310" s="257" t="e">
        <f t="shared" si="12"/>
        <v>#DIV/0!</v>
      </c>
    </row>
    <row r="311" spans="1:18">
      <c r="A311" s="241">
        <v>683</v>
      </c>
      <c r="B311" s="271">
        <v>39295</v>
      </c>
      <c r="C311" s="265">
        <v>7000000000</v>
      </c>
      <c r="D311" s="265">
        <v>4602800000</v>
      </c>
      <c r="E311" s="265">
        <f>D311-C311</f>
        <v>-2397200000</v>
      </c>
      <c r="F311" s="265">
        <v>4602800000</v>
      </c>
      <c r="G311" s="265">
        <v>4524266832</v>
      </c>
      <c r="H311" s="266">
        <f>F311-G311</f>
        <v>78533168</v>
      </c>
      <c r="I311" s="271">
        <f>$B$311+J311+1</f>
        <v>39387</v>
      </c>
      <c r="J311" s="241">
        <v>91</v>
      </c>
      <c r="N311" s="257">
        <f>G311/F311*100</f>
        <v>98.29379577648389</v>
      </c>
      <c r="O311" s="257">
        <f>(100-N311)/100*(365/91)*100</f>
        <v>6.8435663910261564</v>
      </c>
      <c r="Q311" s="257">
        <f>(((1+(100-N311)/N311)^(365/J311))*100)-100</f>
        <v>7.1464299364344157</v>
      </c>
      <c r="R311" s="257">
        <f t="shared" si="12"/>
        <v>1</v>
      </c>
    </row>
    <row r="312" spans="1:18">
      <c r="A312" s="241">
        <v>684</v>
      </c>
      <c r="B312" s="271">
        <v>39300</v>
      </c>
      <c r="C312" s="265">
        <v>10234800000</v>
      </c>
      <c r="D312" s="265">
        <v>10234800000</v>
      </c>
      <c r="E312" s="265">
        <f>D312-C312</f>
        <v>0</v>
      </c>
      <c r="F312" s="265">
        <v>10234800000</v>
      </c>
      <c r="G312" s="265">
        <v>10061320140</v>
      </c>
      <c r="H312" s="266">
        <f>F312-G312</f>
        <v>173479860</v>
      </c>
      <c r="I312" s="271">
        <f>$B$312+J312+1</f>
        <v>39392</v>
      </c>
      <c r="J312" s="241">
        <v>91</v>
      </c>
      <c r="N312" s="257">
        <v>98.305000000000007</v>
      </c>
      <c r="O312" s="257">
        <f>(100-N312)/100*(365/91)*100</f>
        <v>6.7986263736263455</v>
      </c>
      <c r="Q312" s="257">
        <f>(((1+(100-N312)/N312)^(365/J312))*100)-100</f>
        <v>7.097456473561607</v>
      </c>
      <c r="R312" s="257">
        <f t="shared" si="12"/>
        <v>1</v>
      </c>
    </row>
    <row r="313" spans="1:18">
      <c r="A313" s="241">
        <v>686</v>
      </c>
      <c r="B313" s="271">
        <v>39309</v>
      </c>
      <c r="C313" s="265">
        <v>8000000000</v>
      </c>
      <c r="D313" s="265">
        <v>13719900000</v>
      </c>
      <c r="E313" s="265">
        <f>D313-C313</f>
        <v>5719900000</v>
      </c>
      <c r="F313" s="265">
        <v>8000000000</v>
      </c>
      <c r="G313" s="265">
        <v>7852146780</v>
      </c>
      <c r="H313" s="266">
        <f>F313-G313</f>
        <v>147853220</v>
      </c>
      <c r="I313" s="271">
        <f>$B$313+J313+1</f>
        <v>39401</v>
      </c>
      <c r="J313" s="241">
        <v>91</v>
      </c>
      <c r="N313" s="257">
        <f>G313/F313*100</f>
        <v>98.151834750000006</v>
      </c>
      <c r="O313" s="257">
        <f>(100-N313)/100*(365/91)*100</f>
        <v>7.4129705082417345</v>
      </c>
      <c r="Q313" s="257">
        <f>(((1+(100-N313)/N313)^(365/J313))*100)-100</f>
        <v>7.7693688072377114</v>
      </c>
      <c r="R313" s="257">
        <f t="shared" si="12"/>
        <v>1.7149875000000001</v>
      </c>
    </row>
    <row r="314" spans="1:18">
      <c r="A314" s="241">
        <v>687</v>
      </c>
      <c r="B314" s="271">
        <v>39323</v>
      </c>
      <c r="C314" s="265">
        <v>8000000000</v>
      </c>
      <c r="D314" s="265">
        <v>7464600000</v>
      </c>
      <c r="E314" s="265">
        <f>D314-C314</f>
        <v>-535400000</v>
      </c>
      <c r="F314" s="265">
        <v>4164600000</v>
      </c>
      <c r="G314" s="265">
        <v>4083979514</v>
      </c>
      <c r="H314" s="266">
        <f>F314-G314</f>
        <v>80620486</v>
      </c>
      <c r="I314" s="271">
        <f>$B$314+J314+1</f>
        <v>39415</v>
      </c>
      <c r="J314" s="241">
        <v>91</v>
      </c>
      <c r="N314" s="257">
        <f>G314/F314*100</f>
        <v>98.064148153484126</v>
      </c>
      <c r="O314" s="257">
        <f>(100-N314)/100*(365/91)*100</f>
        <v>7.7646804832779557</v>
      </c>
      <c r="Q314" s="257">
        <f>(((1+(100-N314)/N314)^(365/J314))*100)-100</f>
        <v>8.1564074775096316</v>
      </c>
      <c r="R314" s="257">
        <f t="shared" si="12"/>
        <v>1.7923930269413628</v>
      </c>
    </row>
    <row r="315" spans="1:18">
      <c r="R315" s="257" t="e">
        <f t="shared" si="12"/>
        <v>#DIV/0!</v>
      </c>
    </row>
    <row r="316" spans="1:18">
      <c r="A316" s="241">
        <v>688</v>
      </c>
      <c r="B316" s="271">
        <v>39337</v>
      </c>
      <c r="C316" s="265">
        <v>8000000000</v>
      </c>
      <c r="D316" s="265">
        <v>22598000000</v>
      </c>
      <c r="E316" s="265">
        <f>D316-C316</f>
        <v>14598000000</v>
      </c>
      <c r="F316" s="265">
        <v>8000000000</v>
      </c>
      <c r="G316" s="265">
        <v>7846327040</v>
      </c>
      <c r="H316" s="266">
        <f>F316-G316</f>
        <v>153672960</v>
      </c>
      <c r="I316" s="271">
        <f>$B$316+J316+1</f>
        <v>39429</v>
      </c>
      <c r="J316" s="241">
        <v>91</v>
      </c>
      <c r="N316" s="257">
        <f>G316/F316*100</f>
        <v>98.079087999999999</v>
      </c>
      <c r="O316" s="257">
        <f>(100-N316)/100*(365/91)*100</f>
        <v>7.7047569230769293</v>
      </c>
      <c r="Q316" s="257">
        <f>(((1+(100-N316)/N316)^(365/J316))*100)-100</f>
        <v>8.0903421112330705</v>
      </c>
      <c r="R316" s="257">
        <f t="shared" si="12"/>
        <v>2.8247499999999999</v>
      </c>
    </row>
    <row r="317" spans="1:18">
      <c r="A317" s="241">
        <v>689</v>
      </c>
      <c r="B317" s="271">
        <v>39351</v>
      </c>
      <c r="C317" s="265">
        <v>8000000000</v>
      </c>
      <c r="D317" s="265">
        <v>21920100000</v>
      </c>
      <c r="E317" s="265">
        <f>D317-C317</f>
        <v>13920100000</v>
      </c>
      <c r="F317" s="265">
        <v>8000000000</v>
      </c>
      <c r="G317" s="265">
        <v>7849115680</v>
      </c>
      <c r="H317" s="266">
        <f>F317-G317</f>
        <v>150884320</v>
      </c>
      <c r="I317" s="271">
        <f>$B$317+J317+1</f>
        <v>39443</v>
      </c>
      <c r="J317" s="241">
        <v>91</v>
      </c>
      <c r="N317" s="257">
        <f>G317/F317*100</f>
        <v>98.113945999999999</v>
      </c>
      <c r="O317" s="257">
        <f>(100-N317)/100*(365/91)*100</f>
        <v>7.564941868131875</v>
      </c>
      <c r="Q317" s="257">
        <f>(((1+(100-N317)/N317)^(365/J317))*100)-100</f>
        <v>7.9363927869458735</v>
      </c>
      <c r="R317" s="257">
        <f t="shared" si="12"/>
        <v>2.7400125000000002</v>
      </c>
    </row>
    <row r="318" spans="1:18">
      <c r="R318" s="257" t="e">
        <f t="shared" si="12"/>
        <v>#DIV/0!</v>
      </c>
    </row>
    <row r="319" spans="1:18">
      <c r="A319" s="241">
        <v>690</v>
      </c>
      <c r="B319" s="271">
        <v>39365</v>
      </c>
      <c r="C319" s="265">
        <v>8000000000</v>
      </c>
      <c r="D319" s="265">
        <v>10448500000</v>
      </c>
      <c r="E319" s="265">
        <f>D319-C319</f>
        <v>2448500000</v>
      </c>
      <c r="F319" s="265">
        <v>8000000000</v>
      </c>
      <c r="G319" s="265">
        <v>7853827800</v>
      </c>
      <c r="H319" s="266">
        <f>F319-G319</f>
        <v>146172200</v>
      </c>
      <c r="I319" s="271">
        <f>$B$319+J319+1</f>
        <v>39457</v>
      </c>
      <c r="J319" s="241">
        <v>91</v>
      </c>
      <c r="N319" s="257">
        <f>G319/F319*100</f>
        <v>98.172847500000003</v>
      </c>
      <c r="O319" s="257">
        <f>(100-N319)/100*(365/91)*100</f>
        <v>7.3286885989010866</v>
      </c>
      <c r="Q319" s="257">
        <f>(((1+(100-N319)/N319)^(365/J319))*100)-100</f>
        <v>7.6768780424978331</v>
      </c>
      <c r="R319" s="257">
        <f t="shared" si="12"/>
        <v>1.3060624999999999</v>
      </c>
    </row>
    <row r="320" spans="1:18">
      <c r="A320" s="241">
        <v>691</v>
      </c>
      <c r="B320" s="271">
        <v>39379</v>
      </c>
      <c r="C320" s="265">
        <v>8000000000</v>
      </c>
      <c r="D320" s="265">
        <v>11801700000</v>
      </c>
      <c r="E320" s="265">
        <f>D320-C320</f>
        <v>3801700000</v>
      </c>
      <c r="F320" s="265">
        <v>8000000000</v>
      </c>
      <c r="G320" s="265">
        <v>7852722022</v>
      </c>
      <c r="H320" s="266">
        <f>F320-G320</f>
        <v>147277978</v>
      </c>
      <c r="I320" s="271">
        <f>$B$320+J320+1</f>
        <v>39471</v>
      </c>
      <c r="J320" s="241">
        <v>91</v>
      </c>
      <c r="N320" s="257">
        <f>G320/F320*100</f>
        <v>98.159025275000005</v>
      </c>
      <c r="O320" s="257">
        <f>(100-N320)/100*(365/91)*100</f>
        <v>7.3841293914834978</v>
      </c>
      <c r="Q320" s="257">
        <f>(((1+(100-N320)/N320)^(365/J320))*100)-100</f>
        <v>7.7377074681434408</v>
      </c>
      <c r="R320" s="257">
        <f t="shared" si="12"/>
        <v>1.4752125</v>
      </c>
    </row>
    <row r="321" spans="1:18">
      <c r="R321" s="257" t="e">
        <f t="shared" si="12"/>
        <v>#DIV/0!</v>
      </c>
    </row>
    <row r="322" spans="1:18">
      <c r="A322" s="241">
        <v>692</v>
      </c>
      <c r="B322" s="271">
        <v>39393</v>
      </c>
      <c r="C322" s="265">
        <v>8000000000</v>
      </c>
      <c r="D322" s="265">
        <v>16893100000</v>
      </c>
      <c r="E322" s="265">
        <f>D322-C322</f>
        <v>8893100000</v>
      </c>
      <c r="F322" s="265">
        <v>8000000000</v>
      </c>
      <c r="G322" s="265">
        <v>7855794408</v>
      </c>
      <c r="H322" s="266">
        <f>F322-G322</f>
        <v>144205592</v>
      </c>
      <c r="I322" s="271">
        <f>$B$322+J322+1</f>
        <v>39485</v>
      </c>
      <c r="J322" s="241">
        <v>91</v>
      </c>
      <c r="N322" s="257">
        <f>G322/F322*100</f>
        <v>98.197430100000005</v>
      </c>
      <c r="O322" s="257">
        <f>(100-N322)/100*(365/91)*100</f>
        <v>7.230088060439539</v>
      </c>
      <c r="Q322" s="257">
        <f>(((1+(100-N322)/N322)^(365/J322))*100)-100</f>
        <v>7.56879988356431</v>
      </c>
      <c r="R322" s="257">
        <f t="shared" si="12"/>
        <v>2.1116375000000001</v>
      </c>
    </row>
    <row r="323" spans="1:18">
      <c r="A323" s="241">
        <v>693</v>
      </c>
      <c r="B323" s="271">
        <v>39391</v>
      </c>
      <c r="C323" s="265">
        <v>9480200000</v>
      </c>
      <c r="D323" s="265">
        <v>9480200000</v>
      </c>
      <c r="E323" s="265">
        <f>D323-C323</f>
        <v>0</v>
      </c>
      <c r="F323" s="265">
        <v>9480200000</v>
      </c>
      <c r="G323" s="265">
        <v>9305669518</v>
      </c>
      <c r="H323" s="266">
        <f>F323-G323</f>
        <v>174530482</v>
      </c>
      <c r="I323" s="271">
        <f>$B$323+J323+1</f>
        <v>39483</v>
      </c>
      <c r="J323" s="241">
        <v>91</v>
      </c>
      <c r="N323" s="257">
        <f>G323/F323*100</f>
        <v>98.158999999999992</v>
      </c>
      <c r="O323" s="257">
        <f>(100-N323)/100*(365/91)*100</f>
        <v>7.3842307692308022</v>
      </c>
      <c r="Q323" s="257">
        <f>(((1+(100-N323)/N323)^(365/J323))*100)-100</f>
        <v>7.7378187387381985</v>
      </c>
      <c r="R323" s="257">
        <f t="shared" si="12"/>
        <v>1</v>
      </c>
    </row>
    <row r="324" spans="1:18">
      <c r="A324" s="241">
        <v>694</v>
      </c>
      <c r="B324" s="271">
        <v>39407</v>
      </c>
      <c r="C324" s="265">
        <v>9000000000</v>
      </c>
      <c r="D324" s="265">
        <v>9692900000</v>
      </c>
      <c r="E324" s="265">
        <f>D324-C324</f>
        <v>692900000</v>
      </c>
      <c r="F324" s="265">
        <v>9000000000</v>
      </c>
      <c r="G324" s="265">
        <v>8836090720</v>
      </c>
      <c r="H324" s="266">
        <f>F324-G324</f>
        <v>163909280</v>
      </c>
      <c r="I324" s="271">
        <f>$B$324+J324+1</f>
        <v>39499</v>
      </c>
      <c r="J324" s="241">
        <v>91</v>
      </c>
      <c r="N324" s="257">
        <f>G324/F324*100</f>
        <v>98.178785777777776</v>
      </c>
      <c r="O324" s="257">
        <f>(100-N324)/100*(365/91)*100</f>
        <v>7.3048702319902388</v>
      </c>
      <c r="Q324" s="257">
        <f>(((1+(100-N324)/N324)^(365/J324))*100)-100</f>
        <v>7.6507577982845447</v>
      </c>
      <c r="R324" s="257">
        <f t="shared" si="12"/>
        <v>1.076988888888889</v>
      </c>
    </row>
    <row r="325" spans="1:18">
      <c r="F325" s="265">
        <f>SUM(F322:F324)</f>
        <v>26480200000</v>
      </c>
      <c r="G325" s="265">
        <f>SUM(G322:G324)</f>
        <v>25997554646</v>
      </c>
      <c r="R325" s="257">
        <f t="shared" si="12"/>
        <v>0</v>
      </c>
    </row>
    <row r="326" spans="1:18">
      <c r="A326" s="241">
        <v>696</v>
      </c>
      <c r="B326" s="271">
        <v>39421</v>
      </c>
      <c r="C326" s="265">
        <v>9000000000</v>
      </c>
      <c r="D326" s="265">
        <v>7319200000</v>
      </c>
      <c r="E326" s="265">
        <f>D326-C326</f>
        <v>-1680800000</v>
      </c>
      <c r="F326" s="265">
        <v>7319200000</v>
      </c>
      <c r="G326" s="265">
        <v>7182490108</v>
      </c>
      <c r="H326" s="266">
        <f>F326-G326</f>
        <v>136709892</v>
      </c>
      <c r="I326" s="271">
        <f>$B$326+J326+1</f>
        <v>39513</v>
      </c>
      <c r="J326" s="241">
        <v>91</v>
      </c>
      <c r="N326" s="257">
        <f>G326/F326*100</f>
        <v>98.132174390643783</v>
      </c>
      <c r="O326" s="257">
        <f>(100-N326)/100*(365/91)*100</f>
        <v>7.4918279935716399</v>
      </c>
      <c r="Q326" s="257">
        <f>(((1+(100-N326)/N326)^(365/J326))*100)-100</f>
        <v>7.8559967160265955</v>
      </c>
      <c r="R326" s="257">
        <f t="shared" si="12"/>
        <v>1</v>
      </c>
    </row>
    <row r="327" spans="1:18">
      <c r="A327" s="241">
        <v>697</v>
      </c>
      <c r="B327" s="271">
        <v>39436</v>
      </c>
      <c r="C327" s="265">
        <v>8000000000</v>
      </c>
      <c r="D327" s="265">
        <v>2139500000</v>
      </c>
      <c r="E327" s="265">
        <f>D327-C327</f>
        <v>-5860500000</v>
      </c>
      <c r="F327" s="265">
        <v>2139500000</v>
      </c>
      <c r="G327" s="265">
        <v>2096696205</v>
      </c>
      <c r="H327" s="266">
        <f>F327-G327</f>
        <v>42803795</v>
      </c>
      <c r="I327" s="271">
        <f>$B$327+J327+1</f>
        <v>39528</v>
      </c>
      <c r="J327" s="241">
        <v>91</v>
      </c>
      <c r="N327" s="257">
        <f>G327/F327*100</f>
        <v>97.999355223182988</v>
      </c>
      <c r="O327" s="257">
        <f>(100-N327)/100*(365/91)*100</f>
        <v>8.0245642147055971</v>
      </c>
      <c r="Q327" s="257">
        <f>(((1+(100-N327)/N327)^(365/J327))*100)-100</f>
        <v>8.4435122342555502</v>
      </c>
      <c r="R327" s="257">
        <f t="shared" si="12"/>
        <v>1</v>
      </c>
    </row>
    <row r="328" spans="1:18">
      <c r="R328" s="257" t="e">
        <f t="shared" si="12"/>
        <v>#DIV/0!</v>
      </c>
    </row>
    <row r="329" spans="1:18">
      <c r="A329" s="241">
        <v>698</v>
      </c>
      <c r="B329" s="271">
        <v>39449</v>
      </c>
      <c r="C329" s="265">
        <v>5000000000</v>
      </c>
      <c r="D329" s="265">
        <v>5431000000</v>
      </c>
      <c r="E329" s="265">
        <f>D329-C329</f>
        <v>431000000</v>
      </c>
      <c r="F329" s="265">
        <v>5000000000</v>
      </c>
      <c r="G329" s="265">
        <v>4894961460</v>
      </c>
      <c r="H329" s="266">
        <f>F329-G329</f>
        <v>105038540</v>
      </c>
      <c r="I329" s="271">
        <f>$B$329+J329+1</f>
        <v>39541</v>
      </c>
      <c r="J329" s="241">
        <v>91</v>
      </c>
      <c r="N329" s="257">
        <f>G329/F329*100</f>
        <v>97.899229200000008</v>
      </c>
      <c r="O329" s="257">
        <f>(100-N329)/100*(365/91)*100</f>
        <v>8.4261685934065635</v>
      </c>
      <c r="Q329" s="257">
        <f>(((1+(100-N329)/N329)^(365/J329))*100)-100</f>
        <v>8.8890570401961355</v>
      </c>
      <c r="R329" s="257">
        <f t="shared" si="12"/>
        <v>1.0862000000000001</v>
      </c>
    </row>
    <row r="330" spans="1:18">
      <c r="R330" s="257" t="e">
        <f t="shared" si="12"/>
        <v>#DIV/0!</v>
      </c>
    </row>
    <row r="331" spans="1:18">
      <c r="A331" s="241">
        <v>699</v>
      </c>
      <c r="B331" s="271">
        <v>39482</v>
      </c>
      <c r="C331" s="265">
        <v>6255000000</v>
      </c>
      <c r="D331" s="265">
        <v>6255000000</v>
      </c>
      <c r="E331" s="265">
        <f>D331-C331</f>
        <v>0</v>
      </c>
      <c r="F331" s="265">
        <v>6255000000</v>
      </c>
      <c r="G331" s="265">
        <v>6123582450</v>
      </c>
      <c r="H331" s="266">
        <f>F331-G331</f>
        <v>131417550</v>
      </c>
      <c r="I331" s="271">
        <f>$B$331+J331+1</f>
        <v>39574</v>
      </c>
      <c r="J331" s="241">
        <v>91</v>
      </c>
      <c r="N331" s="257">
        <v>97.899000000000001</v>
      </c>
      <c r="O331" s="257">
        <v>8.4269999999999996</v>
      </c>
      <c r="Q331" s="257">
        <v>8.89</v>
      </c>
      <c r="R331" s="257">
        <f t="shared" si="12"/>
        <v>1</v>
      </c>
    </row>
    <row r="332" spans="1:18">
      <c r="A332" s="241">
        <v>700</v>
      </c>
      <c r="B332" s="271">
        <v>39491</v>
      </c>
      <c r="C332" s="265">
        <v>7000000000</v>
      </c>
      <c r="D332" s="265">
        <v>14425300000</v>
      </c>
      <c r="E332" s="265">
        <f>D332-C332</f>
        <v>7425300000</v>
      </c>
      <c r="F332" s="265">
        <v>7000000000</v>
      </c>
      <c r="G332" s="265">
        <v>6865831236</v>
      </c>
      <c r="H332" s="266">
        <f>F332-G332</f>
        <v>134168764</v>
      </c>
      <c r="I332" s="271">
        <f>$B$332+J332+1</f>
        <v>39583</v>
      </c>
      <c r="J332" s="241">
        <v>91</v>
      </c>
      <c r="N332" s="257">
        <f>G332/F332*100</f>
        <v>98.08330337142857</v>
      </c>
      <c r="O332" s="257">
        <f>(100-N332)/100*(365/91)*100</f>
        <v>7.6878491145996906</v>
      </c>
      <c r="Q332" s="257">
        <f>(((1+(100-N332)/N332)^(365/J332))*100)-100</f>
        <v>8.0717104736846039</v>
      </c>
      <c r="R332" s="257">
        <f t="shared" ref="R332:R395" si="13">+D332/F332</f>
        <v>2.0607571428571427</v>
      </c>
    </row>
    <row r="333" spans="1:18">
      <c r="A333" s="241">
        <v>701</v>
      </c>
      <c r="B333" s="271">
        <v>39498</v>
      </c>
      <c r="C333" s="265">
        <v>7000000000</v>
      </c>
      <c r="D333" s="265">
        <v>7544200000</v>
      </c>
      <c r="E333" s="265">
        <f>D333-C333</f>
        <v>544200000</v>
      </c>
      <c r="F333" s="265">
        <v>7000000000</v>
      </c>
      <c r="G333" s="265">
        <v>6863851266</v>
      </c>
      <c r="H333" s="266">
        <f>F333-G333</f>
        <v>136148734</v>
      </c>
      <c r="I333" s="271">
        <f>$B$333+J333+1</f>
        <v>39590</v>
      </c>
      <c r="J333" s="241">
        <v>91</v>
      </c>
      <c r="N333" s="257">
        <f>G333/F333*100</f>
        <v>98.055018085714281</v>
      </c>
      <c r="O333" s="257">
        <f>(100-N333)/100*(365/91)*100</f>
        <v>7.8013010847723914</v>
      </c>
      <c r="Q333" s="257">
        <f>(((1+(100-N333)/N333)^(365/J333))*100)-100</f>
        <v>8.1968063069031132</v>
      </c>
      <c r="R333" s="257">
        <f t="shared" si="13"/>
        <v>1.0777428571428571</v>
      </c>
    </row>
    <row r="334" spans="1:18">
      <c r="A334" s="241">
        <v>702</v>
      </c>
      <c r="B334" s="271">
        <v>39505</v>
      </c>
      <c r="C334" s="265">
        <v>7000000000</v>
      </c>
      <c r="D334" s="265">
        <v>13317900000</v>
      </c>
      <c r="E334" s="265">
        <f>D334-C334</f>
        <v>6317900000</v>
      </c>
      <c r="F334" s="265">
        <v>7000000000</v>
      </c>
      <c r="G334" s="265">
        <v>6863354113</v>
      </c>
      <c r="H334" s="266">
        <f>F334-G334</f>
        <v>136645887</v>
      </c>
      <c r="I334" s="271">
        <f>$B$334+J334+1</f>
        <v>39597</v>
      </c>
      <c r="J334" s="241">
        <v>91</v>
      </c>
      <c r="N334" s="257">
        <f>G334/F334*100</f>
        <v>98.047915900000007</v>
      </c>
      <c r="O334" s="257">
        <f>(100-N334)/100*(365/91)*100</f>
        <v>7.8297878736263469</v>
      </c>
      <c r="Q334" s="257">
        <f>(((1+(100-N334)/N334)^(365/J334))*100)-100</f>
        <v>8.2282451771859684</v>
      </c>
      <c r="R334" s="257">
        <f t="shared" si="13"/>
        <v>1.9025571428571428</v>
      </c>
    </row>
    <row r="335" spans="1:18">
      <c r="R335" s="257" t="e">
        <f t="shared" si="13"/>
        <v>#DIV/0!</v>
      </c>
    </row>
    <row r="336" spans="1:18">
      <c r="A336" s="241">
        <v>702</v>
      </c>
      <c r="B336" s="271">
        <v>39519</v>
      </c>
      <c r="C336" s="265">
        <v>7000000000</v>
      </c>
      <c r="D336" s="265">
        <v>5315000000</v>
      </c>
      <c r="E336" s="265">
        <f>D336-C336</f>
        <v>-1685000000</v>
      </c>
      <c r="F336" s="265">
        <v>5315000000</v>
      </c>
      <c r="G336" s="265">
        <v>5209061762</v>
      </c>
      <c r="H336" s="266">
        <f>F336-G336</f>
        <v>105938238</v>
      </c>
      <c r="I336" s="271">
        <f>$B$336+J336+1</f>
        <v>39611</v>
      </c>
      <c r="J336" s="241">
        <v>91</v>
      </c>
      <c r="N336" s="257">
        <f>G336/F336*100</f>
        <v>98.006806434618994</v>
      </c>
      <c r="O336" s="257">
        <f>(100-N336)/100*(365/91)*100</f>
        <v>7.9946774875172206</v>
      </c>
      <c r="Q336" s="257">
        <f>(((1+(100-N336)/N336)^(365/J336))*100)-100</f>
        <v>8.4104466662782329</v>
      </c>
      <c r="R336" s="257">
        <f t="shared" si="13"/>
        <v>1</v>
      </c>
    </row>
    <row r="337" spans="1:18">
      <c r="A337" s="241">
        <v>705</v>
      </c>
      <c r="B337" s="271">
        <v>39533</v>
      </c>
      <c r="C337" s="265">
        <v>7000000000</v>
      </c>
      <c r="D337" s="265">
        <v>15048000000</v>
      </c>
      <c r="E337" s="265">
        <f>D337-C337</f>
        <v>8048000000</v>
      </c>
      <c r="F337" s="265">
        <v>7000000000</v>
      </c>
      <c r="G337" s="265">
        <v>6863253320</v>
      </c>
      <c r="H337" s="266">
        <f>F337-G337</f>
        <v>136746680</v>
      </c>
      <c r="I337" s="271">
        <f>$B$337+J337+1</f>
        <v>39625</v>
      </c>
      <c r="J337" s="241">
        <v>91</v>
      </c>
      <c r="N337" s="257">
        <f>G337/F337*100</f>
        <v>98.046475999999998</v>
      </c>
      <c r="O337" s="257">
        <f>(100-N337)/100*(365/91)*100</f>
        <v>7.8355632967033033</v>
      </c>
      <c r="Q337" s="257">
        <f>(((1+(100-N337)/N337)^(365/J337))*100)-100</f>
        <v>8.2346204978530153</v>
      </c>
      <c r="R337" s="257">
        <f t="shared" si="13"/>
        <v>2.1497142857142859</v>
      </c>
    </row>
    <row r="338" spans="1:18">
      <c r="R338" s="257" t="e">
        <f t="shared" si="13"/>
        <v>#DIV/0!</v>
      </c>
    </row>
    <row r="339" spans="1:18">
      <c r="A339" s="241">
        <v>706</v>
      </c>
      <c r="B339" s="271">
        <v>39547</v>
      </c>
      <c r="C339" s="265">
        <v>7000000000</v>
      </c>
      <c r="D339" s="265">
        <v>12111300000</v>
      </c>
      <c r="E339" s="265">
        <f>D339-C339</f>
        <v>5111300000</v>
      </c>
      <c r="F339" s="265">
        <v>7000000000</v>
      </c>
      <c r="G339" s="265">
        <v>6864054722</v>
      </c>
      <c r="H339" s="266">
        <f>F339-G339</f>
        <v>135945278</v>
      </c>
      <c r="I339" s="271">
        <f>$B$339+J339+1</f>
        <v>39639</v>
      </c>
      <c r="J339" s="241">
        <v>91</v>
      </c>
      <c r="N339" s="257">
        <f>G339/F339*100</f>
        <v>98.057924600000007</v>
      </c>
      <c r="O339" s="257">
        <f>(100-N339)/100*(365/91)*100</f>
        <v>7.7896430879120615</v>
      </c>
      <c r="Q339" s="257">
        <f>(((1+(100-N339)/N339)^(365/J339))*100)-100</f>
        <v>8.1839434837545468</v>
      </c>
      <c r="R339" s="257">
        <f t="shared" si="13"/>
        <v>1.7301857142857142</v>
      </c>
    </row>
    <row r="340" spans="1:18">
      <c r="A340" s="241">
        <v>707</v>
      </c>
      <c r="B340" s="271">
        <v>39561</v>
      </c>
      <c r="C340" s="265">
        <v>6000000000</v>
      </c>
      <c r="D340" s="265">
        <v>10400000000</v>
      </c>
      <c r="E340" s="265">
        <f>D340-C340</f>
        <v>4400000000</v>
      </c>
      <c r="F340" s="265">
        <v>6000000000</v>
      </c>
      <c r="G340" s="265">
        <v>5882794755</v>
      </c>
      <c r="H340" s="266">
        <f>F340-G340</f>
        <v>117205245</v>
      </c>
      <c r="I340" s="271">
        <f>$B$340+J340+1</f>
        <v>39653</v>
      </c>
      <c r="J340" s="241">
        <v>91</v>
      </c>
      <c r="N340" s="257">
        <f>G340/F340*100</f>
        <v>98.046579249999994</v>
      </c>
      <c r="O340" s="257">
        <f>(100-N340)/100*(365/91)*100</f>
        <v>7.8351491620879372</v>
      </c>
      <c r="Q340" s="257">
        <f>(((1+(100-N340)/N340)^(365/J340))*100)-100</f>
        <v>8.2341633311450835</v>
      </c>
      <c r="R340" s="257">
        <f t="shared" si="13"/>
        <v>1.7333333333333334</v>
      </c>
    </row>
    <row r="341" spans="1:18">
      <c r="B341" s="271"/>
      <c r="I341" s="271"/>
      <c r="R341" s="257" t="e">
        <f t="shared" si="13"/>
        <v>#DIV/0!</v>
      </c>
    </row>
    <row r="342" spans="1:18">
      <c r="A342" s="241">
        <v>709</v>
      </c>
      <c r="B342" s="271">
        <v>39573</v>
      </c>
      <c r="C342" s="265">
        <v>6830900000</v>
      </c>
      <c r="D342" s="265">
        <v>6830900000</v>
      </c>
      <c r="E342" s="265">
        <f>D342-C342</f>
        <v>0</v>
      </c>
      <c r="F342" s="265">
        <v>6830900000</v>
      </c>
      <c r="G342" s="265">
        <v>6697492523</v>
      </c>
      <c r="H342" s="266">
        <f>F342-G342</f>
        <v>133407477</v>
      </c>
      <c r="I342" s="271">
        <f>$B$342+J342</f>
        <v>39664</v>
      </c>
      <c r="J342" s="241">
        <v>91</v>
      </c>
      <c r="N342" s="257">
        <f>G342/F342*100</f>
        <v>98.046999999999997</v>
      </c>
      <c r="O342" s="257">
        <f>(100-N342)/100*(365/91)*100</f>
        <v>7.8334615384615507</v>
      </c>
      <c r="Q342" s="257">
        <f>(((1+(100-N342)/N342)^(365/J342))*100)-100</f>
        <v>8.232300374082115</v>
      </c>
      <c r="R342" s="257">
        <f t="shared" si="13"/>
        <v>1</v>
      </c>
    </row>
    <row r="343" spans="1:18">
      <c r="A343" s="241">
        <v>708</v>
      </c>
      <c r="B343" s="271">
        <v>39575</v>
      </c>
      <c r="C343" s="265">
        <v>7000000000</v>
      </c>
      <c r="D343" s="265">
        <v>5748800000</v>
      </c>
      <c r="E343" s="265">
        <f>D343-C343</f>
        <v>-1251200000</v>
      </c>
      <c r="F343" s="265">
        <v>5748800000</v>
      </c>
      <c r="G343" s="265">
        <v>5634929452</v>
      </c>
      <c r="H343" s="266">
        <f>F343-G343</f>
        <v>113870548</v>
      </c>
      <c r="I343" s="271">
        <f>$B$343+J343+1</f>
        <v>39667</v>
      </c>
      <c r="J343" s="241">
        <v>91</v>
      </c>
      <c r="N343" s="257">
        <f>G343/F343*100</f>
        <v>98.019229265237968</v>
      </c>
      <c r="O343" s="257">
        <f>(100-N343)/100*(365/91)*100</f>
        <v>7.9448496504191404</v>
      </c>
      <c r="Q343" s="257">
        <f>(((1+(100-N343)/N343)^(365/J343))*100)-100</f>
        <v>8.3553469934302314</v>
      </c>
      <c r="R343" s="257">
        <f t="shared" si="13"/>
        <v>1</v>
      </c>
    </row>
    <row r="344" spans="1:18">
      <c r="R344" s="257" t="e">
        <f t="shared" si="13"/>
        <v>#DIV/0!</v>
      </c>
    </row>
    <row r="345" spans="1:18">
      <c r="A345" s="241">
        <v>800</v>
      </c>
      <c r="B345" s="271">
        <v>39589</v>
      </c>
      <c r="C345" s="265">
        <v>6000000000</v>
      </c>
      <c r="D345" s="265">
        <v>8375300000</v>
      </c>
      <c r="E345" s="265">
        <f>D345-C345</f>
        <v>2375300000</v>
      </c>
      <c r="F345" s="265">
        <v>6000000000</v>
      </c>
      <c r="G345" s="265">
        <v>5883155058</v>
      </c>
      <c r="H345" s="266">
        <f>F345-G345</f>
        <v>116844942</v>
      </c>
      <c r="I345" s="271">
        <f>$B$345+J345+1</f>
        <v>39681</v>
      </c>
      <c r="J345" s="241">
        <v>91</v>
      </c>
      <c r="N345" s="257">
        <f>G345/F345*100</f>
        <v>98.052584300000007</v>
      </c>
      <c r="O345" s="257">
        <f>(100-N345)/100*(365/91)*100</f>
        <v>7.811062972527445</v>
      </c>
      <c r="Q345" s="257">
        <f>(((1+(100-N345)/N345)^(365/J345))*100)-100</f>
        <v>8.207578532391409</v>
      </c>
      <c r="R345" s="257">
        <f t="shared" si="13"/>
        <v>1.3958833333333334</v>
      </c>
    </row>
    <row r="346" spans="1:18">
      <c r="R346" s="257" t="e">
        <f t="shared" si="13"/>
        <v>#DIV/0!</v>
      </c>
    </row>
    <row r="347" spans="1:18">
      <c r="A347" s="241">
        <v>710</v>
      </c>
      <c r="B347" s="271">
        <v>39603</v>
      </c>
      <c r="C347" s="265">
        <v>6000000000</v>
      </c>
      <c r="D347" s="265">
        <v>6594800000</v>
      </c>
      <c r="E347" s="265">
        <f>D347-C347</f>
        <v>594800000</v>
      </c>
      <c r="F347" s="265">
        <v>6000000000</v>
      </c>
      <c r="G347" s="265">
        <v>5880376258</v>
      </c>
      <c r="H347" s="266">
        <f>F347-G347</f>
        <v>119623742</v>
      </c>
      <c r="I347" s="271">
        <f>$B$347+J347+1</f>
        <v>39695</v>
      </c>
      <c r="J347" s="241">
        <v>91</v>
      </c>
      <c r="N347" s="257">
        <f>G347/F347*100</f>
        <v>98.006270966666662</v>
      </c>
      <c r="O347" s="257">
        <f>(100-N347)/100*(365/91)*100</f>
        <v>7.9968252435897611</v>
      </c>
      <c r="Q347" s="257">
        <f>(((1+(100-N347)/N347)^(365/J347))*100)-100</f>
        <v>8.4128224439510575</v>
      </c>
      <c r="R347" s="257">
        <f t="shared" si="13"/>
        <v>1.0991333333333333</v>
      </c>
    </row>
    <row r="348" spans="1:18">
      <c r="A348" s="241">
        <v>711</v>
      </c>
      <c r="B348" s="271">
        <v>39617</v>
      </c>
      <c r="C348" s="265">
        <v>6000000000</v>
      </c>
      <c r="D348" s="265">
        <v>4532900000</v>
      </c>
      <c r="E348" s="265">
        <f>D348-C348</f>
        <v>-1467100000</v>
      </c>
      <c r="F348" s="265">
        <v>3632900000</v>
      </c>
      <c r="G348" s="265">
        <v>3557298021</v>
      </c>
      <c r="H348" s="266">
        <f>F348-G348</f>
        <v>75601979</v>
      </c>
      <c r="I348" s="271">
        <f>$B$348+J348+1</f>
        <v>39709</v>
      </c>
      <c r="J348" s="241">
        <v>91</v>
      </c>
      <c r="N348" s="257">
        <f>G348/F348*100</f>
        <v>97.918963390129093</v>
      </c>
      <c r="O348" s="257">
        <f>(100-N348)/100*(365/91)*100</f>
        <v>8.3470149736580339</v>
      </c>
      <c r="Q348" s="257">
        <f>(((1+(100-N348)/N348)^(365/J348))*100)-100</f>
        <v>8.8010623558124621</v>
      </c>
      <c r="R348" s="257">
        <f t="shared" si="13"/>
        <v>1.2477359685100058</v>
      </c>
    </row>
    <row r="349" spans="1:18">
      <c r="R349" s="257" t="e">
        <f t="shared" si="13"/>
        <v>#DIV/0!</v>
      </c>
    </row>
    <row r="350" spans="1:18">
      <c r="A350" s="241">
        <v>712</v>
      </c>
      <c r="B350" s="271">
        <v>39631</v>
      </c>
      <c r="C350" s="265">
        <v>5000000000</v>
      </c>
      <c r="D350" s="265">
        <v>4643500000</v>
      </c>
      <c r="E350" s="265">
        <f>D350-C350</f>
        <v>-356500000</v>
      </c>
      <c r="F350" s="265">
        <v>4643500000</v>
      </c>
      <c r="G350" s="265">
        <v>4544318963</v>
      </c>
      <c r="H350" s="266">
        <f>F350-G350</f>
        <v>99181037</v>
      </c>
      <c r="I350" s="271">
        <f>$B$350+J350+1</f>
        <v>39723</v>
      </c>
      <c r="J350" s="241">
        <v>91</v>
      </c>
      <c r="N350" s="257">
        <f>G350/F350*100</f>
        <v>97.864088790782816</v>
      </c>
      <c r="O350" s="257">
        <f>(100-N350)/100*(365/91)*100</f>
        <v>8.5671163886183752</v>
      </c>
      <c r="Q350" s="257">
        <f>(((1+(100-N350)/N350)^(365/J350))*100)-100</f>
        <v>9.0459682360701379</v>
      </c>
      <c r="R350" s="257">
        <f t="shared" si="13"/>
        <v>1</v>
      </c>
    </row>
    <row r="351" spans="1:18">
      <c r="B351" s="271"/>
      <c r="I351" s="271"/>
      <c r="R351" s="257" t="e">
        <f t="shared" si="13"/>
        <v>#DIV/0!</v>
      </c>
    </row>
    <row r="352" spans="1:18">
      <c r="A352" s="241">
        <v>713</v>
      </c>
      <c r="B352" s="271">
        <v>39664</v>
      </c>
      <c r="C352" s="265">
        <v>9822100000</v>
      </c>
      <c r="D352" s="265">
        <v>9822100000</v>
      </c>
      <c r="E352" s="265">
        <f t="shared" ref="E352:E358" si="14">D352-C352</f>
        <v>0</v>
      </c>
      <c r="F352" s="265">
        <v>9822100000</v>
      </c>
      <c r="G352" s="265">
        <v>9612299944</v>
      </c>
      <c r="H352" s="266">
        <f t="shared" ref="H352:H358" si="15">F352-G352</f>
        <v>209800056</v>
      </c>
      <c r="I352" s="271">
        <f>$B$352+J352+1</f>
        <v>39756</v>
      </c>
      <c r="J352" s="241">
        <v>91</v>
      </c>
      <c r="N352" s="257">
        <f t="shared" ref="N352:N358" si="16">G352/F352*100</f>
        <v>97.86399999999999</v>
      </c>
      <c r="O352" s="257">
        <f t="shared" ref="O352:O358" si="17">(100-N352)/100*(365/91)*100</f>
        <v>8.5674725274725674</v>
      </c>
      <c r="Q352" s="257">
        <f t="shared" ref="Q352:Q358" si="18">(((1+(100-N352)/N352)^(365/J352))*100)-100</f>
        <v>9.0463650679923404</v>
      </c>
      <c r="R352" s="257">
        <f t="shared" si="13"/>
        <v>1</v>
      </c>
    </row>
    <row r="353" spans="1:18">
      <c r="A353" s="241">
        <v>716</v>
      </c>
      <c r="B353" s="271">
        <v>39673</v>
      </c>
      <c r="C353" s="265">
        <v>5000000000</v>
      </c>
      <c r="D353" s="265">
        <v>10920800000</v>
      </c>
      <c r="E353" s="265">
        <f t="shared" si="14"/>
        <v>5920800000</v>
      </c>
      <c r="F353" s="265">
        <v>5000000000</v>
      </c>
      <c r="G353" s="265">
        <v>4898127680</v>
      </c>
      <c r="H353" s="266">
        <f t="shared" si="15"/>
        <v>101872320</v>
      </c>
      <c r="I353" s="271">
        <f>$B$353+J353+1</f>
        <v>39765</v>
      </c>
      <c r="J353" s="241">
        <v>91</v>
      </c>
      <c r="N353" s="257">
        <f t="shared" si="16"/>
        <v>97.962553600000007</v>
      </c>
      <c r="O353" s="257">
        <f t="shared" si="17"/>
        <v>8.1721751208790945</v>
      </c>
      <c r="Q353" s="257">
        <f t="shared" si="18"/>
        <v>8.6070083878898203</v>
      </c>
      <c r="R353" s="257">
        <f t="shared" si="13"/>
        <v>2.1841599999999999</v>
      </c>
    </row>
    <row r="354" spans="1:18">
      <c r="A354" s="241">
        <v>717</v>
      </c>
      <c r="B354" s="271">
        <v>39687</v>
      </c>
      <c r="C354" s="265">
        <v>5000000000</v>
      </c>
      <c r="D354" s="265">
        <v>12409400000</v>
      </c>
      <c r="E354" s="265">
        <f t="shared" si="14"/>
        <v>7409400000</v>
      </c>
      <c r="F354" s="265">
        <v>5000000000</v>
      </c>
      <c r="G354" s="265">
        <v>4899850000</v>
      </c>
      <c r="H354" s="266">
        <f t="shared" si="15"/>
        <v>100150000</v>
      </c>
      <c r="I354" s="271">
        <f>$B$354+J354+1</f>
        <v>39779</v>
      </c>
      <c r="J354" s="241">
        <v>91</v>
      </c>
      <c r="N354" s="257">
        <f t="shared" si="16"/>
        <v>97.997</v>
      </c>
      <c r="O354" s="257">
        <f t="shared" si="17"/>
        <v>8.034010989010989</v>
      </c>
      <c r="Q354" s="257">
        <f t="shared" si="18"/>
        <v>8.4539664160406574</v>
      </c>
      <c r="R354" s="257">
        <f t="shared" si="13"/>
        <v>2.4818799999999999</v>
      </c>
    </row>
    <row r="355" spans="1:18">
      <c r="A355" s="241">
        <v>718</v>
      </c>
      <c r="B355" s="271">
        <v>39701</v>
      </c>
      <c r="C355" s="265">
        <v>5000000000</v>
      </c>
      <c r="D355" s="265">
        <v>7696900000</v>
      </c>
      <c r="E355" s="265">
        <f t="shared" si="14"/>
        <v>2696900000</v>
      </c>
      <c r="F355" s="265">
        <v>5000000000</v>
      </c>
      <c r="G355" s="265">
        <v>4900448426</v>
      </c>
      <c r="H355" s="266">
        <f t="shared" si="15"/>
        <v>99551574</v>
      </c>
      <c r="I355" s="271">
        <f>$B$355+J355+1</f>
        <v>39793</v>
      </c>
      <c r="J355" s="241">
        <v>91</v>
      </c>
      <c r="N355" s="257">
        <f t="shared" si="16"/>
        <v>98.008968519999996</v>
      </c>
      <c r="O355" s="257">
        <f t="shared" si="17"/>
        <v>7.9860053868132015</v>
      </c>
      <c r="Q355" s="257">
        <f t="shared" si="18"/>
        <v>8.4008545330070348</v>
      </c>
      <c r="R355" s="257">
        <f t="shared" si="13"/>
        <v>1.53938</v>
      </c>
    </row>
    <row r="356" spans="1:18">
      <c r="A356" s="241">
        <v>719</v>
      </c>
      <c r="B356" s="271">
        <v>39715</v>
      </c>
      <c r="C356" s="265">
        <v>5000000000</v>
      </c>
      <c r="D356" s="265">
        <v>6062200000</v>
      </c>
      <c r="E356" s="265">
        <f t="shared" si="14"/>
        <v>1062200000</v>
      </c>
      <c r="F356" s="265">
        <v>5000000000</v>
      </c>
      <c r="G356" s="265">
        <v>4898422006</v>
      </c>
      <c r="H356" s="266">
        <f t="shared" si="15"/>
        <v>101577994</v>
      </c>
      <c r="I356" s="271">
        <f>$B$356+J356+1</f>
        <v>39807</v>
      </c>
      <c r="J356" s="241">
        <v>91</v>
      </c>
      <c r="N356" s="257">
        <f t="shared" si="16"/>
        <v>97.968440119999997</v>
      </c>
      <c r="O356" s="257">
        <f t="shared" si="17"/>
        <v>8.1485643538461652</v>
      </c>
      <c r="Q356" s="257">
        <f t="shared" si="18"/>
        <v>8.5808360530446066</v>
      </c>
      <c r="R356" s="257">
        <f t="shared" si="13"/>
        <v>1.21244</v>
      </c>
    </row>
    <row r="357" spans="1:18">
      <c r="B357" s="271"/>
      <c r="I357" s="271"/>
      <c r="R357" s="257" t="e">
        <f t="shared" si="13"/>
        <v>#DIV/0!</v>
      </c>
    </row>
    <row r="358" spans="1:18">
      <c r="A358" s="241">
        <v>720</v>
      </c>
      <c r="B358" s="271">
        <v>39729</v>
      </c>
      <c r="C358" s="265">
        <v>5000000000</v>
      </c>
      <c r="D358" s="265">
        <v>4150000000</v>
      </c>
      <c r="E358" s="265">
        <f t="shared" si="14"/>
        <v>-850000000</v>
      </c>
      <c r="F358" s="265">
        <v>1980400000</v>
      </c>
      <c r="G358" s="265">
        <v>1937923920</v>
      </c>
      <c r="H358" s="266">
        <f t="shared" si="15"/>
        <v>42476080</v>
      </c>
      <c r="I358" s="271">
        <f>$B$358+J358+1</f>
        <v>39821</v>
      </c>
      <c r="J358" s="241">
        <v>91</v>
      </c>
      <c r="N358" s="257">
        <f t="shared" si="16"/>
        <v>97.85517673197333</v>
      </c>
      <c r="O358" s="257">
        <f t="shared" si="17"/>
        <v>8.6028625585685106</v>
      </c>
      <c r="Q358" s="257">
        <f t="shared" si="18"/>
        <v>9.0858078269071996</v>
      </c>
      <c r="R358" s="257">
        <f t="shared" si="13"/>
        <v>2.0955362553019592</v>
      </c>
    </row>
    <row r="359" spans="1:18">
      <c r="A359" s="241">
        <v>721</v>
      </c>
      <c r="B359" s="271">
        <v>39743</v>
      </c>
      <c r="C359" s="265">
        <v>5000000000</v>
      </c>
      <c r="D359" s="265">
        <v>2140500000</v>
      </c>
      <c r="E359" s="265">
        <f>D359-C359</f>
        <v>-2859500000</v>
      </c>
      <c r="F359" s="265">
        <v>2140500000</v>
      </c>
      <c r="G359" s="265">
        <v>2088526620</v>
      </c>
      <c r="H359" s="266">
        <f>F359-G359</f>
        <v>51973380</v>
      </c>
      <c r="I359" s="271">
        <f>$B$359+J359+1</f>
        <v>39835</v>
      </c>
      <c r="J359" s="241">
        <v>91</v>
      </c>
      <c r="N359" s="257">
        <f>G359/F359*100</f>
        <v>97.571904695164676</v>
      </c>
      <c r="O359" s="257">
        <f>(100-N359)/100*(365/91)*100</f>
        <v>9.7390635853284966</v>
      </c>
      <c r="Q359" s="257">
        <f>(((1+(100-N359)/N359)^(365/J359))*100)-100</f>
        <v>10.361648352792557</v>
      </c>
      <c r="R359" s="257">
        <f t="shared" si="13"/>
        <v>1</v>
      </c>
    </row>
    <row r="360" spans="1:18">
      <c r="B360" s="271"/>
      <c r="I360" s="271"/>
      <c r="R360" s="257" t="e">
        <f t="shared" si="13"/>
        <v>#DIV/0!</v>
      </c>
    </row>
    <row r="361" spans="1:18">
      <c r="A361" s="241">
        <v>723</v>
      </c>
      <c r="B361" s="271">
        <v>39755</v>
      </c>
      <c r="C361" s="265">
        <v>28230700000</v>
      </c>
      <c r="D361" s="265">
        <v>28230700000</v>
      </c>
      <c r="E361" s="265">
        <f>D361-C361</f>
        <v>0</v>
      </c>
      <c r="F361" s="265">
        <v>28230700000</v>
      </c>
      <c r="G361" s="265">
        <v>27545258604</v>
      </c>
      <c r="H361" s="266">
        <f>F361-G361</f>
        <v>685441396</v>
      </c>
      <c r="I361" s="271">
        <f>$B$1660+J361+1</f>
        <v>92</v>
      </c>
      <c r="J361" s="241">
        <v>91</v>
      </c>
      <c r="N361" s="257">
        <f>G361/F361*100</f>
        <v>97.572000000000003</v>
      </c>
      <c r="O361" s="257">
        <f>(100-N361)/100*(365/91)*100</f>
        <v>9.7386813186813068</v>
      </c>
      <c r="Q361" s="257">
        <f>(((1+(100-N361)/N361)^(365/J361))*100)-100</f>
        <v>10.361215979619359</v>
      </c>
      <c r="R361" s="257">
        <f t="shared" si="13"/>
        <v>1</v>
      </c>
    </row>
    <row r="362" spans="1:18">
      <c r="A362" s="241">
        <v>722</v>
      </c>
      <c r="B362" s="271">
        <v>39757</v>
      </c>
      <c r="C362" s="265">
        <v>5000000000</v>
      </c>
      <c r="D362" s="265">
        <v>5558700000</v>
      </c>
      <c r="E362" s="265">
        <f>D362-C362</f>
        <v>558700000</v>
      </c>
      <c r="F362" s="265">
        <v>5000000000</v>
      </c>
      <c r="G362" s="265">
        <v>4891962358</v>
      </c>
      <c r="H362" s="266">
        <f>F362-G362</f>
        <v>108037642</v>
      </c>
      <c r="I362" s="271">
        <f>$B$362+J362+1</f>
        <v>39849</v>
      </c>
      <c r="J362" s="241">
        <v>91</v>
      </c>
      <c r="N362" s="257">
        <f>G362/F362*100</f>
        <v>97.839247159999999</v>
      </c>
      <c r="O362" s="257">
        <f>(100-N362)/100*(365/91)*100</f>
        <v>8.6667558967032985</v>
      </c>
      <c r="Q362" s="257">
        <f>(((1+(100-N362)/N362)^(365/J362))*100)-100</f>
        <v>9.1570631279394235</v>
      </c>
      <c r="R362" s="257">
        <f t="shared" si="13"/>
        <v>1.11174</v>
      </c>
    </row>
    <row r="363" spans="1:18">
      <c r="A363" s="241">
        <v>724</v>
      </c>
      <c r="B363" s="271">
        <v>39771</v>
      </c>
      <c r="C363" s="265">
        <v>5000000000</v>
      </c>
      <c r="D363" s="265">
        <v>2472000000</v>
      </c>
      <c r="E363" s="265">
        <f>D363-C363</f>
        <v>-2528000000</v>
      </c>
      <c r="F363" s="265">
        <v>2472000000</v>
      </c>
      <c r="G363" s="265">
        <v>2410455317</v>
      </c>
      <c r="H363" s="266">
        <f>F363-G363</f>
        <v>61544683</v>
      </c>
      <c r="I363" s="271">
        <f>$B$363+J363+1</f>
        <v>39863</v>
      </c>
      <c r="J363" s="241">
        <v>91</v>
      </c>
      <c r="N363" s="257">
        <f>G363/F363*100</f>
        <v>97.510328357605175</v>
      </c>
      <c r="O363" s="257">
        <f>(100-N363)/100*(365/91)*100</f>
        <v>9.9860455986166059</v>
      </c>
      <c r="Q363" s="257">
        <f>(((1+(100-N363)/N363)^(365/J363))*100)-100</f>
        <v>10.64144708817787</v>
      </c>
      <c r="R363" s="257">
        <f t="shared" si="13"/>
        <v>1</v>
      </c>
    </row>
    <row r="364" spans="1:18">
      <c r="R364" s="257" t="e">
        <f t="shared" si="13"/>
        <v>#DIV/0!</v>
      </c>
    </row>
    <row r="365" spans="1:18">
      <c r="A365" s="241">
        <v>726</v>
      </c>
      <c r="B365" s="271">
        <v>39785</v>
      </c>
      <c r="C365" s="265">
        <v>5000000000</v>
      </c>
      <c r="D365" s="265">
        <v>11209000000</v>
      </c>
      <c r="E365" s="265">
        <f>D365-C365</f>
        <v>6209000000</v>
      </c>
      <c r="F365" s="265">
        <v>2709000000</v>
      </c>
      <c r="G365" s="265">
        <v>2633502120</v>
      </c>
      <c r="H365" s="266">
        <f>F365-G365</f>
        <v>75497880</v>
      </c>
      <c r="I365" s="271">
        <f>$B$365+J365+1</f>
        <v>39877</v>
      </c>
      <c r="J365" s="241">
        <v>91</v>
      </c>
      <c r="N365" s="257">
        <f>G365/F365*100</f>
        <v>97.213071982281292</v>
      </c>
      <c r="O365" s="257">
        <f>(100-N365)/100*(365/91)*100</f>
        <v>11.178337653487127</v>
      </c>
      <c r="Q365" s="257">
        <f>(((1+(100-N365)/N365)^(365/J365))*100)-100</f>
        <v>12.00469420505226</v>
      </c>
      <c r="R365" s="257">
        <f t="shared" si="13"/>
        <v>4.1376891842008119</v>
      </c>
    </row>
    <row r="366" spans="1:18">
      <c r="A366" s="241">
        <v>727</v>
      </c>
      <c r="B366" s="271">
        <v>39799</v>
      </c>
      <c r="C366" s="265">
        <v>5000000000</v>
      </c>
      <c r="D366" s="265">
        <v>4339300000</v>
      </c>
      <c r="E366" s="265">
        <f>D366-C366</f>
        <v>-660700000</v>
      </c>
      <c r="F366" s="265">
        <v>4339300000</v>
      </c>
      <c r="G366" s="265">
        <v>4213705358</v>
      </c>
      <c r="H366" s="266">
        <f>F366-G366</f>
        <v>125594642</v>
      </c>
      <c r="I366" s="271">
        <f>$B$366+J366+1</f>
        <v>39891</v>
      </c>
      <c r="J366" s="241">
        <v>91</v>
      </c>
      <c r="N366" s="257">
        <f>G366/F366*100</f>
        <v>97.105647408568203</v>
      </c>
      <c r="O366" s="257">
        <f>(100-N366)/100*(365/91)*100</f>
        <v>11.609216438160505</v>
      </c>
      <c r="Q366" s="257">
        <f>(((1+(100-N366)/N366)^(365/J366))*100)-100</f>
        <v>12.502511623846928</v>
      </c>
      <c r="R366" s="257">
        <f t="shared" si="13"/>
        <v>1</v>
      </c>
    </row>
    <row r="367" spans="1:18">
      <c r="A367" s="241">
        <v>728</v>
      </c>
      <c r="B367" s="271">
        <v>39813</v>
      </c>
      <c r="C367" s="265">
        <v>5000000000</v>
      </c>
      <c r="D367" s="265">
        <v>5275000000</v>
      </c>
      <c r="E367" s="265">
        <f>D367-C367</f>
        <v>275000000</v>
      </c>
      <c r="I367" s="271">
        <f>$B$367+J367</f>
        <v>39904</v>
      </c>
      <c r="J367" s="241">
        <v>91</v>
      </c>
      <c r="R367" s="257" t="e">
        <f t="shared" si="13"/>
        <v>#DIV/0!</v>
      </c>
    </row>
    <row r="368" spans="1:18">
      <c r="R368" s="257" t="e">
        <f t="shared" si="13"/>
        <v>#DIV/0!</v>
      </c>
    </row>
    <row r="369" spans="1:18">
      <c r="A369" s="241">
        <v>729</v>
      </c>
      <c r="B369" s="271">
        <v>39855</v>
      </c>
      <c r="C369" s="265">
        <v>5000000000</v>
      </c>
      <c r="D369" s="265">
        <v>16232800000</v>
      </c>
      <c r="E369" s="265">
        <f>D369-C369</f>
        <v>11232800000</v>
      </c>
      <c r="F369" s="265">
        <v>5000000000</v>
      </c>
      <c r="G369" s="265">
        <v>4880443184</v>
      </c>
      <c r="H369" s="266">
        <f>F369-G369</f>
        <v>119556816</v>
      </c>
      <c r="I369" s="271">
        <f>$B$369+J369+1</f>
        <v>39947</v>
      </c>
      <c r="J369" s="241">
        <v>91</v>
      </c>
      <c r="N369" s="257">
        <f>G369/F369*100</f>
        <v>97.608863679999999</v>
      </c>
      <c r="O369" s="257">
        <f>(100-N369)/100*(365/91)*100</f>
        <v>9.5908215032967075</v>
      </c>
      <c r="Q369" s="257">
        <f>(((1+(100-N369)/N369)^(365/J369))*100)-100</f>
        <v>10.194133680579668</v>
      </c>
      <c r="R369" s="257">
        <f t="shared" si="13"/>
        <v>3.2465600000000001</v>
      </c>
    </row>
    <row r="370" spans="1:18">
      <c r="A370" s="241">
        <v>730</v>
      </c>
      <c r="B370" s="271">
        <v>39846</v>
      </c>
      <c r="C370" s="265">
        <v>17997000000</v>
      </c>
      <c r="D370" s="265">
        <v>17997000000</v>
      </c>
      <c r="E370" s="265">
        <f>D370-C370</f>
        <v>0</v>
      </c>
      <c r="F370" s="265">
        <v>17997000000</v>
      </c>
      <c r="G370" s="265">
        <v>17476166820</v>
      </c>
      <c r="H370" s="266">
        <f>F370-G370</f>
        <v>520833180</v>
      </c>
      <c r="I370" s="271">
        <f>$B$370+J370+1</f>
        <v>39938</v>
      </c>
      <c r="J370" s="241">
        <v>91</v>
      </c>
      <c r="N370" s="257">
        <f>G370/F370*100</f>
        <v>97.106000000000009</v>
      </c>
      <c r="O370" s="257">
        <f>(100-N370)/100*(365/91)*100</f>
        <v>11.607802197802162</v>
      </c>
      <c r="Q370" s="257">
        <f>(((1+(100-N370)/N370)^(365/J370))*100)-100</f>
        <v>12.500873159461506</v>
      </c>
      <c r="R370" s="257">
        <f t="shared" si="13"/>
        <v>1</v>
      </c>
    </row>
    <row r="371" spans="1:18">
      <c r="B371" s="271"/>
      <c r="I371" s="271"/>
      <c r="R371" s="257" t="e">
        <f t="shared" si="13"/>
        <v>#DIV/0!</v>
      </c>
    </row>
    <row r="372" spans="1:18">
      <c r="A372" s="241">
        <v>731</v>
      </c>
      <c r="B372" s="271">
        <v>39883</v>
      </c>
      <c r="C372" s="265">
        <v>7000000000</v>
      </c>
      <c r="D372" s="265">
        <v>22745200000</v>
      </c>
      <c r="E372" s="265">
        <f>D372-C372</f>
        <v>15745200000</v>
      </c>
      <c r="F372" s="265">
        <v>7000000000</v>
      </c>
      <c r="G372" s="265">
        <v>6865600000</v>
      </c>
      <c r="H372" s="266">
        <f>F372-G372</f>
        <v>134400000</v>
      </c>
      <c r="I372" s="271">
        <f>$B$372+J372+1</f>
        <v>39975</v>
      </c>
      <c r="J372" s="241">
        <v>91</v>
      </c>
      <c r="N372" s="257">
        <f>G372/F372*100</f>
        <v>98.08</v>
      </c>
      <c r="O372" s="257">
        <f>(100-N372)/100*(365/91)*100</f>
        <v>7.7010989010989075</v>
      </c>
      <c r="Q372" s="257">
        <f>(((1+(100-N372)/N372)^(365/J372))*100)-100</f>
        <v>8.0863107968776688</v>
      </c>
      <c r="R372" s="257">
        <f t="shared" si="13"/>
        <v>3.2493142857142856</v>
      </c>
    </row>
    <row r="373" spans="1:18">
      <c r="A373" s="241">
        <v>732</v>
      </c>
      <c r="B373" s="271">
        <v>39897</v>
      </c>
      <c r="C373" s="265">
        <v>7000000000</v>
      </c>
      <c r="D373" s="265">
        <v>57618200000</v>
      </c>
      <c r="E373" s="265">
        <f>D373-C373</f>
        <v>50618200000</v>
      </c>
      <c r="F373" s="265">
        <v>7000000000</v>
      </c>
      <c r="G373" s="265">
        <v>6888350000</v>
      </c>
      <c r="H373" s="266">
        <f>F373-G373</f>
        <v>111650000</v>
      </c>
      <c r="I373" s="271">
        <f>$B$373+J373+1</f>
        <v>39989</v>
      </c>
      <c r="J373" s="241">
        <v>91</v>
      </c>
      <c r="N373" s="257">
        <f>G373/F373*100</f>
        <v>98.405000000000001</v>
      </c>
      <c r="O373" s="257">
        <f>(100-N373)/100*(365/91)*100</f>
        <v>6.3975274725274671</v>
      </c>
      <c r="Q373" s="257">
        <f>(((1+(100-N373)/N373)^(365/J373))*100)-100</f>
        <v>6.6615944990462168</v>
      </c>
      <c r="R373" s="257">
        <f t="shared" si="13"/>
        <v>8.2311714285714288</v>
      </c>
    </row>
    <row r="374" spans="1:18">
      <c r="R374" s="257" t="e">
        <f t="shared" si="13"/>
        <v>#DIV/0!</v>
      </c>
    </row>
    <row r="375" spans="1:18">
      <c r="A375" s="241">
        <v>734</v>
      </c>
      <c r="B375" s="271">
        <v>39911</v>
      </c>
      <c r="C375" s="265">
        <v>7000000000</v>
      </c>
      <c r="D375" s="265">
        <v>22997900000</v>
      </c>
      <c r="E375" s="265">
        <f>D375-C375</f>
        <v>15997900000</v>
      </c>
      <c r="F375" s="265">
        <v>7000000000</v>
      </c>
      <c r="G375" s="265">
        <v>6898763222</v>
      </c>
      <c r="H375" s="266">
        <f>F375-G375</f>
        <v>101236778</v>
      </c>
      <c r="I375" s="271">
        <f>$B$375+J375+1</f>
        <v>40003</v>
      </c>
      <c r="J375" s="241">
        <v>91</v>
      </c>
      <c r="N375" s="257">
        <f>G375/F375*100</f>
        <v>98.553760314285711</v>
      </c>
      <c r="O375" s="257">
        <f>(100-N375)/100*(365/91)*100</f>
        <v>5.8008514866562146</v>
      </c>
      <c r="Q375" s="257">
        <f>(((1+(100-N375)/N375)^(365/J375))*100)-100</f>
        <v>6.0172970683666875</v>
      </c>
      <c r="R375" s="257">
        <f t="shared" si="13"/>
        <v>3.2854142857142858</v>
      </c>
    </row>
    <row r="376" spans="1:18">
      <c r="A376" s="241">
        <v>738</v>
      </c>
      <c r="B376" s="271">
        <v>39925</v>
      </c>
      <c r="C376" s="265">
        <v>7000000000</v>
      </c>
      <c r="D376" s="265">
        <v>10302000000</v>
      </c>
      <c r="E376" s="265">
        <f>D376-C376</f>
        <v>3302000000</v>
      </c>
      <c r="F376" s="265">
        <v>7000000000</v>
      </c>
      <c r="G376" s="265">
        <v>6894248580</v>
      </c>
      <c r="H376" s="266">
        <f>F376-G376</f>
        <v>105751420</v>
      </c>
      <c r="I376" s="271">
        <f>$B$376+J376+1</f>
        <v>40017</v>
      </c>
      <c r="J376" s="241">
        <v>91</v>
      </c>
      <c r="N376" s="257">
        <f>G376/F376*100</f>
        <v>98.489265428571429</v>
      </c>
      <c r="O376" s="257">
        <f>(100-N376)/100*(365/91)*100</f>
        <v>6.059539764521193</v>
      </c>
      <c r="Q376" s="257">
        <f>(((1+(100-N376)/N376)^(365/J376))*100)-100</f>
        <v>6.2960328413368245</v>
      </c>
      <c r="R376" s="257">
        <f t="shared" si="13"/>
        <v>1.4717142857142858</v>
      </c>
    </row>
    <row r="377" spans="1:18">
      <c r="R377" s="257" t="e">
        <f t="shared" si="13"/>
        <v>#DIV/0!</v>
      </c>
    </row>
    <row r="378" spans="1:18">
      <c r="A378" s="241">
        <v>740</v>
      </c>
      <c r="B378" s="271">
        <v>39937</v>
      </c>
      <c r="C378" s="265">
        <v>8842200000</v>
      </c>
      <c r="D378" s="265">
        <v>8842200000</v>
      </c>
      <c r="E378" s="265">
        <f>D378-C378</f>
        <v>0</v>
      </c>
      <c r="F378" s="265">
        <v>8842200000</v>
      </c>
      <c r="G378" s="265">
        <v>8708594358</v>
      </c>
      <c r="H378" s="266">
        <f>F378-G378</f>
        <v>133605642</v>
      </c>
      <c r="I378" s="271">
        <f>B378+J378</f>
        <v>40028</v>
      </c>
      <c r="J378" s="241">
        <v>91</v>
      </c>
      <c r="N378" s="257">
        <f>G378/F378*100</f>
        <v>98.489000000000004</v>
      </c>
      <c r="O378" s="257">
        <f>(100-N378)/100*(365/91)*100</f>
        <v>6.0606043956043782</v>
      </c>
      <c r="Q378" s="257">
        <f>(((1+(100-N378)/N378)^(365/J378))*100)-100</f>
        <v>6.2971818683320748</v>
      </c>
      <c r="R378" s="257">
        <f t="shared" si="13"/>
        <v>1</v>
      </c>
    </row>
    <row r="379" spans="1:18">
      <c r="A379" s="241">
        <v>739</v>
      </c>
      <c r="B379" s="271">
        <v>39939</v>
      </c>
      <c r="C379" s="265">
        <v>7000000000</v>
      </c>
      <c r="D379" s="265">
        <v>3284900000</v>
      </c>
      <c r="E379" s="265">
        <f>D379-C379</f>
        <v>-3715100000</v>
      </c>
      <c r="F379" s="265">
        <v>3284900000</v>
      </c>
      <c r="G379" s="265">
        <v>3234990369</v>
      </c>
      <c r="H379" s="266">
        <f>F379-G379</f>
        <v>49909631</v>
      </c>
      <c r="I379" s="271">
        <f>$B$379+J379+1</f>
        <v>40031</v>
      </c>
      <c r="J379" s="241">
        <v>91</v>
      </c>
      <c r="N379" s="257">
        <f>G379/F379*100</f>
        <v>98.480634692075867</v>
      </c>
      <c r="O379" s="257">
        <f>(100-N379)/100*(365/91)*100</f>
        <v>6.0941575537616322</v>
      </c>
      <c r="Q379" s="257">
        <f>(((1+(100-N379)/N379)^(365/J379))*100)-100</f>
        <v>6.3334028197673149</v>
      </c>
      <c r="R379" s="257">
        <f t="shared" si="13"/>
        <v>1</v>
      </c>
    </row>
    <row r="380" spans="1:18">
      <c r="A380" s="241">
        <v>742</v>
      </c>
      <c r="B380" s="271">
        <v>39953</v>
      </c>
      <c r="C380" s="265">
        <v>5000000000</v>
      </c>
      <c r="D380" s="265">
        <v>7539300000</v>
      </c>
      <c r="E380" s="265">
        <f>D380-C380</f>
        <v>2539300000</v>
      </c>
      <c r="F380" s="265">
        <v>5000000000</v>
      </c>
      <c r="G380" s="265">
        <v>4926300000</v>
      </c>
      <c r="H380" s="266">
        <f>F380-G380</f>
        <v>73700000</v>
      </c>
      <c r="I380" s="271">
        <f>B380+J380+1</f>
        <v>40045</v>
      </c>
      <c r="J380" s="241">
        <v>91</v>
      </c>
      <c r="N380" s="257">
        <f>G380/F380*100</f>
        <v>98.525999999999996</v>
      </c>
      <c r="O380" s="257">
        <f>(100-N380)/100*(365/91)*100</f>
        <v>5.9121978021978174</v>
      </c>
      <c r="Q380" s="257">
        <f>(((1+(100-N380)/N380)^(365/J380))*100)-100</f>
        <v>6.1371602890118311</v>
      </c>
      <c r="R380" s="257">
        <f t="shared" si="13"/>
        <v>1.50786</v>
      </c>
    </row>
    <row r="381" spans="1:18">
      <c r="R381" s="257" t="e">
        <f t="shared" si="13"/>
        <v>#DIV/0!</v>
      </c>
    </row>
    <row r="382" spans="1:18">
      <c r="A382" s="241">
        <v>743</v>
      </c>
      <c r="B382" s="271">
        <v>39968</v>
      </c>
      <c r="C382" s="265">
        <v>5000000000</v>
      </c>
      <c r="D382" s="265">
        <v>1717300000</v>
      </c>
      <c r="E382" s="265">
        <f>D382-C382</f>
        <v>-3282700000</v>
      </c>
      <c r="F382" s="265">
        <v>1317300000</v>
      </c>
      <c r="G382" s="265">
        <v>1298179727</v>
      </c>
      <c r="H382" s="266">
        <f>F382-G382</f>
        <v>19120273</v>
      </c>
      <c r="I382" s="271">
        <f>B382+J382</f>
        <v>40059</v>
      </c>
      <c r="J382" s="241">
        <v>91</v>
      </c>
      <c r="N382" s="257">
        <f>G382/F382*100</f>
        <v>98.548525544674717</v>
      </c>
      <c r="O382" s="257">
        <f>(100-N382)/100*(365/91)*100</f>
        <v>5.8218480900409677</v>
      </c>
      <c r="Q382" s="257">
        <f>(((1+(100-N382)/N382)^(365/J382))*100)-100</f>
        <v>6.0398867636033913</v>
      </c>
      <c r="R382" s="257">
        <f t="shared" si="13"/>
        <v>1.3036514081834054</v>
      </c>
    </row>
    <row r="383" spans="1:18">
      <c r="A383" s="241">
        <v>745</v>
      </c>
      <c r="B383" s="271">
        <v>39981</v>
      </c>
      <c r="C383" s="265">
        <v>5000000000</v>
      </c>
      <c r="D383" s="265">
        <v>7099000000</v>
      </c>
      <c r="E383" s="265">
        <f>D383-C383</f>
        <v>2099000000</v>
      </c>
      <c r="F383" s="265">
        <v>3699000000</v>
      </c>
      <c r="G383" s="265">
        <v>3642175860</v>
      </c>
      <c r="H383" s="266">
        <f>F383-G383</f>
        <v>56824140</v>
      </c>
      <c r="I383" s="271">
        <f>B383+J383+1</f>
        <v>40073</v>
      </c>
      <c r="J383" s="241">
        <v>91</v>
      </c>
      <c r="N383" s="257">
        <f>G383/F383*100</f>
        <v>98.463797242497975</v>
      </c>
      <c r="O383" s="257">
        <f>(100-N383)/100*(365/91)*100</f>
        <v>6.1616923789916376</v>
      </c>
      <c r="Q383" s="257">
        <f>(((1+(100-N383)/N383)^(365/J383))*100)-100</f>
        <v>6.4063540661239244</v>
      </c>
      <c r="R383" s="257">
        <f t="shared" si="13"/>
        <v>1.9191673425250069</v>
      </c>
    </row>
    <row r="384" spans="1:18">
      <c r="I384" s="271"/>
      <c r="R384" s="257" t="e">
        <f t="shared" si="13"/>
        <v>#DIV/0!</v>
      </c>
    </row>
    <row r="385" spans="1:18">
      <c r="A385" s="241">
        <v>746</v>
      </c>
      <c r="B385" s="271">
        <v>39995</v>
      </c>
      <c r="C385" s="265">
        <v>5000000000</v>
      </c>
      <c r="D385" s="265">
        <v>2937800000</v>
      </c>
      <c r="E385" s="265">
        <f>D385-C385</f>
        <v>-2062200000</v>
      </c>
      <c r="F385" s="265">
        <v>2537800000</v>
      </c>
      <c r="G385" s="265">
        <v>2498514856</v>
      </c>
      <c r="H385" s="266">
        <f>F385-G385</f>
        <v>39285144</v>
      </c>
      <c r="I385" s="271">
        <f>$B$385+J385+1</f>
        <v>40087</v>
      </c>
      <c r="J385" s="241">
        <v>91</v>
      </c>
      <c r="N385" s="257">
        <f>G385/F385*100</f>
        <v>98.451999999999998</v>
      </c>
      <c r="O385" s="257">
        <f>(100-N385)/100*(365/91)*100</f>
        <v>6.2090109890109959</v>
      </c>
      <c r="Q385" s="257">
        <f>(((1+(100-N385)/N385)^(365/J385))*100)-100</f>
        <v>6.4575049737318722</v>
      </c>
      <c r="R385" s="257">
        <f t="shared" si="13"/>
        <v>1.1576168334778154</v>
      </c>
    </row>
    <row r="386" spans="1:18">
      <c r="A386" s="241">
        <v>747</v>
      </c>
      <c r="B386" s="271">
        <v>40009</v>
      </c>
      <c r="C386" s="265">
        <v>5000000000</v>
      </c>
      <c r="D386" s="265">
        <v>3515000000</v>
      </c>
      <c r="E386" s="265">
        <f>D386-C386</f>
        <v>-1485000000</v>
      </c>
      <c r="F386" s="265">
        <v>3115000000</v>
      </c>
      <c r="G386" s="265">
        <v>3067393800</v>
      </c>
      <c r="H386" s="266">
        <f>F386-G386</f>
        <v>47606200</v>
      </c>
      <c r="I386" s="271">
        <f>$B$386+J386+1</f>
        <v>40101</v>
      </c>
      <c r="J386" s="241">
        <v>91</v>
      </c>
      <c r="N386" s="257">
        <f>G386/F386*100</f>
        <v>98.471711075441419</v>
      </c>
      <c r="O386" s="257">
        <f>(100-N386)/100*(365/91)*100</f>
        <v>6.1299500820206809</v>
      </c>
      <c r="Q386" s="257">
        <f>(((1+(100-N386)/N386)^(365/J386))*100)-100</f>
        <v>6.3720581915316359</v>
      </c>
      <c r="R386" s="257">
        <f t="shared" si="13"/>
        <v>1.1284109149277688</v>
      </c>
    </row>
    <row r="387" spans="1:18">
      <c r="A387" s="241">
        <v>748</v>
      </c>
      <c r="B387" s="271">
        <v>40023</v>
      </c>
      <c r="C387" s="265">
        <v>5000000000</v>
      </c>
      <c r="D387" s="265">
        <v>413000000</v>
      </c>
      <c r="E387" s="265">
        <f>D387-C387</f>
        <v>-4587000000</v>
      </c>
      <c r="F387" s="265">
        <v>0</v>
      </c>
      <c r="G387" s="265">
        <v>0</v>
      </c>
      <c r="H387" s="266">
        <f>F387-G387</f>
        <v>0</v>
      </c>
      <c r="I387" s="271">
        <f>B387+J387+1</f>
        <v>40115</v>
      </c>
      <c r="J387" s="241">
        <v>91</v>
      </c>
      <c r="O387" s="257">
        <f>(100-N387)/100*(365/91)*100</f>
        <v>401.09890109890108</v>
      </c>
      <c r="R387" s="257" t="e">
        <f t="shared" si="13"/>
        <v>#DIV/0!</v>
      </c>
    </row>
    <row r="388" spans="1:18">
      <c r="R388" s="257" t="e">
        <f t="shared" si="13"/>
        <v>#DIV/0!</v>
      </c>
    </row>
    <row r="389" spans="1:18">
      <c r="A389" s="241">
        <v>749</v>
      </c>
      <c r="B389" s="271">
        <v>40028</v>
      </c>
      <c r="C389" s="265">
        <v>12021500000</v>
      </c>
      <c r="D389" s="265">
        <v>12021500000</v>
      </c>
      <c r="E389" s="265">
        <f>D389-C389</f>
        <v>0</v>
      </c>
      <c r="F389" s="265">
        <v>12021500000</v>
      </c>
      <c r="G389" s="265">
        <v>11837811480</v>
      </c>
      <c r="H389" s="266">
        <f>F389-G389</f>
        <v>183688520</v>
      </c>
      <c r="I389" s="271">
        <f>B389+J389</f>
        <v>40119</v>
      </c>
      <c r="J389" s="241">
        <v>91</v>
      </c>
      <c r="N389" s="257">
        <f>G389/F389*100</f>
        <v>98.472000000000008</v>
      </c>
      <c r="O389" s="257">
        <f>(100-N389)/100*(365/91)*100</f>
        <v>6.1287912087911751</v>
      </c>
      <c r="Q389" s="257">
        <f>(((1+(100-N389)/N389)^(365/J389))*100)-100</f>
        <v>6.3708063515559559</v>
      </c>
      <c r="R389" s="257">
        <f t="shared" si="13"/>
        <v>1</v>
      </c>
    </row>
    <row r="390" spans="1:18">
      <c r="A390" s="241">
        <v>750</v>
      </c>
      <c r="B390" s="271">
        <v>40037</v>
      </c>
      <c r="C390" s="265">
        <v>5000000000</v>
      </c>
      <c r="D390" s="265">
        <v>601000000</v>
      </c>
      <c r="E390" s="265">
        <f>D390-C390</f>
        <v>-4399000000</v>
      </c>
      <c r="F390" s="265">
        <v>0</v>
      </c>
      <c r="G390" s="265">
        <v>0</v>
      </c>
      <c r="H390" s="266">
        <f>F390-G390</f>
        <v>0</v>
      </c>
      <c r="I390" s="271">
        <f>B390+J390+1</f>
        <v>40129</v>
      </c>
      <c r="J390" s="241">
        <v>91</v>
      </c>
      <c r="R390" s="257" t="e">
        <f t="shared" si="13"/>
        <v>#DIV/0!</v>
      </c>
    </row>
    <row r="391" spans="1:18" ht="13.5" customHeight="1">
      <c r="A391" s="241">
        <v>751</v>
      </c>
      <c r="B391" s="271">
        <v>40051</v>
      </c>
      <c r="C391" s="265">
        <v>10000000000</v>
      </c>
      <c r="D391" s="265">
        <v>2527000000</v>
      </c>
      <c r="E391" s="265">
        <f>D391-C391</f>
        <v>-7473000000</v>
      </c>
      <c r="F391" s="265">
        <v>2527000000</v>
      </c>
      <c r="G391" s="265">
        <v>2482459650</v>
      </c>
      <c r="H391" s="266">
        <f>F391-G391</f>
        <v>44540350</v>
      </c>
      <c r="I391" s="271">
        <f>B391+J391+1</f>
        <v>40143</v>
      </c>
      <c r="J391" s="241">
        <v>91</v>
      </c>
      <c r="N391" s="257">
        <f>G391/F391*100</f>
        <v>98.237421844083897</v>
      </c>
      <c r="O391" s="257">
        <f>(100-N391)/100*(365/91)*100</f>
        <v>7.0696816143887631</v>
      </c>
      <c r="Q391" s="257">
        <f>(((1+(100-N391)/N391)^(365/J391))*100)-100</f>
        <v>7.3932643651327652</v>
      </c>
      <c r="R391" s="257">
        <f t="shared" si="13"/>
        <v>1</v>
      </c>
    </row>
    <row r="392" spans="1:18">
      <c r="R392" s="257" t="e">
        <f t="shared" si="13"/>
        <v>#DIV/0!</v>
      </c>
    </row>
    <row r="393" spans="1:18">
      <c r="A393" s="241">
        <v>752</v>
      </c>
      <c r="B393" s="271">
        <v>40065</v>
      </c>
      <c r="C393" s="265">
        <v>10000000000</v>
      </c>
      <c r="D393" s="265">
        <v>21445300000</v>
      </c>
      <c r="E393" s="265">
        <f>D393-C393</f>
        <v>11445300000</v>
      </c>
      <c r="F393" s="265">
        <v>6545300000</v>
      </c>
      <c r="G393" s="265">
        <v>6402831756</v>
      </c>
      <c r="H393" s="266">
        <f>F393-G393</f>
        <v>142468244</v>
      </c>
      <c r="I393" s="271">
        <f>B393+J393+1</f>
        <v>40157</v>
      </c>
      <c r="J393" s="266">
        <v>91</v>
      </c>
      <c r="N393" s="257">
        <f>G393/F393*100</f>
        <v>97.823350434663041</v>
      </c>
      <c r="O393" s="257">
        <f>(100-N393)/100*(365/91)*100</f>
        <v>8.7305174873405491</v>
      </c>
      <c r="Q393" s="257">
        <f>(((1+(100-N393)/N393)^(365/J393))*100)-100</f>
        <v>9.2282294792877479</v>
      </c>
      <c r="R393" s="257">
        <f t="shared" si="13"/>
        <v>3.276442638228958</v>
      </c>
    </row>
    <row r="394" spans="1:18">
      <c r="A394" s="241">
        <v>753</v>
      </c>
      <c r="B394" s="271">
        <v>40079</v>
      </c>
      <c r="C394" s="265">
        <v>10000000000</v>
      </c>
      <c r="D394" s="265">
        <v>27305000000</v>
      </c>
      <c r="E394" s="265">
        <f>D394-C394</f>
        <v>17305000000</v>
      </c>
      <c r="F394" s="265">
        <v>10000000000</v>
      </c>
      <c r="G394" s="265">
        <v>9829535750</v>
      </c>
      <c r="H394" s="266">
        <f>F394-G394</f>
        <v>170464250</v>
      </c>
      <c r="I394" s="271">
        <f>B394+J394+1</f>
        <v>40171</v>
      </c>
      <c r="J394" s="241">
        <v>91</v>
      </c>
      <c r="N394" s="257">
        <f>G394/F394*100</f>
        <v>98.295357500000009</v>
      </c>
      <c r="O394" s="257">
        <f>(100-N394)/100*(365/91)*100</f>
        <v>6.837302335164801</v>
      </c>
      <c r="Q394" s="257">
        <f>(((1+(100-N394)/N394)^(365/J394))*100)-100</f>
        <v>7.1396019927176866</v>
      </c>
      <c r="R394" s="257">
        <f t="shared" si="13"/>
        <v>2.7305000000000001</v>
      </c>
    </row>
    <row r="395" spans="1:18">
      <c r="R395" s="257" t="e">
        <f t="shared" si="13"/>
        <v>#DIV/0!</v>
      </c>
    </row>
    <row r="396" spans="1:18">
      <c r="A396" s="241">
        <v>754</v>
      </c>
      <c r="B396" s="271">
        <v>40093</v>
      </c>
      <c r="C396" s="265">
        <v>10000000000</v>
      </c>
      <c r="D396" s="265">
        <v>16801000000</v>
      </c>
      <c r="E396" s="265">
        <f>D396-C396</f>
        <v>6801000000</v>
      </c>
      <c r="F396" s="265">
        <v>10000000000</v>
      </c>
      <c r="G396" s="265">
        <v>9837536245</v>
      </c>
      <c r="H396" s="266">
        <f>F396-G396</f>
        <v>162463755</v>
      </c>
      <c r="I396" s="271">
        <f>$B$396+J396+1</f>
        <v>40185</v>
      </c>
      <c r="J396" s="241">
        <v>91</v>
      </c>
      <c r="N396" s="257">
        <f>G396/F396*100</f>
        <v>98.375362449999997</v>
      </c>
      <c r="O396" s="257">
        <f>(100-N396)/100*(365/91)*100</f>
        <v>6.5164033598901216</v>
      </c>
      <c r="Q396" s="257">
        <f>(((1+(100-N396)/N396)^(365/J396))*100)-100</f>
        <v>6.7905418640619359</v>
      </c>
      <c r="R396" s="257">
        <f t="shared" ref="R396:R459" si="19">+D396/F396</f>
        <v>1.6800999999999999</v>
      </c>
    </row>
    <row r="397" spans="1:18">
      <c r="A397" s="241">
        <v>755</v>
      </c>
      <c r="B397" s="271">
        <v>40107</v>
      </c>
      <c r="C397" s="265">
        <v>10000000000</v>
      </c>
      <c r="D397" s="265">
        <v>11322800000</v>
      </c>
      <c r="E397" s="265">
        <f>D397-C397</f>
        <v>1322800000</v>
      </c>
      <c r="F397" s="265">
        <v>10000000000</v>
      </c>
      <c r="G397" s="265">
        <v>9838376439</v>
      </c>
      <c r="H397" s="266">
        <f>F397-G397</f>
        <v>161623561</v>
      </c>
      <c r="I397" s="271">
        <f>$B$397+J397+1</f>
        <v>40199</v>
      </c>
      <c r="J397" s="241">
        <v>91</v>
      </c>
      <c r="N397" s="257">
        <f>G397/F397*100</f>
        <v>98.383764389999996</v>
      </c>
      <c r="O397" s="257">
        <f>(100-N397)/100*(365/91)*100</f>
        <v>6.4827032708791368</v>
      </c>
      <c r="Q397" s="257">
        <f>(((1+(100-N397)/N397)^(365/J397))*100)-100</f>
        <v>6.7539668446416385</v>
      </c>
      <c r="R397" s="257">
        <f t="shared" si="19"/>
        <v>1.13228</v>
      </c>
    </row>
    <row r="398" spans="1:18">
      <c r="R398" s="257" t="e">
        <f t="shared" si="19"/>
        <v>#DIV/0!</v>
      </c>
    </row>
    <row r="399" spans="1:18">
      <c r="A399" s="241">
        <v>756</v>
      </c>
      <c r="B399" s="271">
        <v>40119</v>
      </c>
      <c r="C399" s="265">
        <v>16148000000</v>
      </c>
      <c r="D399" s="265">
        <v>16148000000</v>
      </c>
      <c r="E399" s="265">
        <f>D399-C399</f>
        <v>0</v>
      </c>
      <c r="F399" s="265">
        <v>16148000000</v>
      </c>
      <c r="G399" s="265">
        <v>15887048320</v>
      </c>
      <c r="H399" s="266">
        <f>F399-G399</f>
        <v>260951680</v>
      </c>
      <c r="I399" s="271">
        <f>$B$399+J399+1</f>
        <v>40211</v>
      </c>
      <c r="J399" s="241">
        <v>91</v>
      </c>
      <c r="N399" s="257">
        <f>G399/F399*100</f>
        <v>98.384</v>
      </c>
      <c r="O399" s="257">
        <f>(100-N399)/100*(365/91)*100</f>
        <v>6.4817582417582411</v>
      </c>
      <c r="Q399" s="257">
        <f>(((1+(100-N399)/N399)^(365/J399))*100)-100</f>
        <v>6.7529414213643122</v>
      </c>
      <c r="R399" s="257">
        <f t="shared" si="19"/>
        <v>1</v>
      </c>
    </row>
    <row r="400" spans="1:18">
      <c r="A400" s="241">
        <v>757</v>
      </c>
      <c r="B400" s="271">
        <v>40121</v>
      </c>
      <c r="C400" s="265">
        <v>10000000000</v>
      </c>
      <c r="D400" s="265">
        <v>21492500000</v>
      </c>
      <c r="E400" s="265">
        <f>D400-C400</f>
        <v>11492500000</v>
      </c>
      <c r="F400" s="265">
        <v>10000000000</v>
      </c>
      <c r="G400" s="265">
        <v>9850138225</v>
      </c>
      <c r="H400" s="266">
        <f>F400-G400</f>
        <v>149861775</v>
      </c>
      <c r="I400" s="271">
        <f>$B$400+J400+1</f>
        <v>40213</v>
      </c>
      <c r="J400" s="241">
        <v>91</v>
      </c>
      <c r="N400" s="257">
        <f>G400/F400*100</f>
        <v>98.501382250000006</v>
      </c>
      <c r="O400" s="257">
        <f>(100-N400)/100*(365/91)*100</f>
        <v>6.0109393269230527</v>
      </c>
      <c r="Q400" s="257">
        <f>(((1+(100-N400)/N400)^(365/J400))*100)-100</f>
        <v>6.2435962464741692</v>
      </c>
      <c r="R400" s="257">
        <f t="shared" si="19"/>
        <v>2.1492499999999999</v>
      </c>
    </row>
    <row r="401" spans="1:18">
      <c r="A401" s="241">
        <v>758</v>
      </c>
      <c r="B401" s="271">
        <v>40135</v>
      </c>
      <c r="C401" s="265">
        <v>10000000000</v>
      </c>
      <c r="D401" s="265">
        <v>16020000000</v>
      </c>
      <c r="E401" s="265">
        <f>D401-C401</f>
        <v>6020000000</v>
      </c>
      <c r="F401" s="265">
        <v>10000000000</v>
      </c>
      <c r="G401" s="265">
        <v>9853741700</v>
      </c>
      <c r="H401" s="266">
        <f>F401-G401</f>
        <v>146258300</v>
      </c>
      <c r="I401" s="271">
        <f>$B$401+J401+1</f>
        <v>40227</v>
      </c>
      <c r="J401" s="241">
        <v>91</v>
      </c>
      <c r="N401" s="257">
        <f>G401/F401*100</f>
        <v>98.537417000000005</v>
      </c>
      <c r="O401" s="257">
        <f>(100-N401)/100*(365/91)*100</f>
        <v>5.8664043406593214</v>
      </c>
      <c r="Q401" s="257">
        <f>(((1+(100-N401)/N401)^(365/J401))*100)-100</f>
        <v>6.0878435891570604</v>
      </c>
      <c r="R401" s="257">
        <f t="shared" si="19"/>
        <v>1.6020000000000001</v>
      </c>
    </row>
    <row r="402" spans="1:18">
      <c r="R402" s="257" t="e">
        <f t="shared" si="19"/>
        <v>#DIV/0!</v>
      </c>
    </row>
    <row r="403" spans="1:18">
      <c r="A403" s="241">
        <v>760</v>
      </c>
      <c r="B403" s="271">
        <v>40150</v>
      </c>
      <c r="C403" s="265">
        <v>10000000000</v>
      </c>
      <c r="D403" s="265">
        <v>14926000000</v>
      </c>
      <c r="E403" s="265">
        <f>D403-C403</f>
        <v>4926000000</v>
      </c>
      <c r="F403" s="265">
        <v>10000000000</v>
      </c>
      <c r="G403" s="265">
        <v>9854545550</v>
      </c>
      <c r="H403" s="266">
        <f>F403-G403</f>
        <v>145454450</v>
      </c>
      <c r="I403" s="271">
        <f>$B$403+J403+1</f>
        <v>40242</v>
      </c>
      <c r="J403" s="241">
        <v>91</v>
      </c>
      <c r="N403" s="257">
        <f>G403/F403*100</f>
        <v>98.545455500000003</v>
      </c>
      <c r="O403" s="257">
        <f>(100-N403)/100*(365/91)*100</f>
        <v>5.8341620054944947</v>
      </c>
      <c r="Q403" s="257">
        <f>(((1+(100-N403)/N403)^(365/J403))*100)-100</f>
        <v>6.0531377799738237</v>
      </c>
      <c r="R403" s="257">
        <f t="shared" si="19"/>
        <v>1.4925999999999999</v>
      </c>
    </row>
    <row r="404" spans="1:18">
      <c r="I404" s="271"/>
      <c r="R404" s="257" t="e">
        <f t="shared" si="19"/>
        <v>#DIV/0!</v>
      </c>
    </row>
    <row r="405" spans="1:18">
      <c r="A405" s="241">
        <v>761</v>
      </c>
      <c r="B405" s="271">
        <v>40163</v>
      </c>
      <c r="C405" s="265">
        <v>10000000000</v>
      </c>
      <c r="D405" s="265">
        <v>16760000000</v>
      </c>
      <c r="E405" s="265">
        <f>D405-C405</f>
        <v>6760000000</v>
      </c>
      <c r="F405" s="265">
        <v>10000000000</v>
      </c>
      <c r="G405" s="265">
        <v>9868861025</v>
      </c>
      <c r="H405" s="266">
        <f>F405-G405</f>
        <v>131138975</v>
      </c>
      <c r="I405" s="271">
        <f>$B$405+J405+1</f>
        <v>40255</v>
      </c>
      <c r="J405" s="241">
        <v>91</v>
      </c>
      <c r="N405" s="257">
        <f>G405/F405*100</f>
        <v>98.688610249999996</v>
      </c>
      <c r="O405" s="257">
        <f>(100-N405)/100*(365/91)*100</f>
        <v>5.2599698763736411</v>
      </c>
      <c r="Q405" s="257">
        <f>(((1+(100-N405)/N405)^(365/J405))*100)-100</f>
        <v>5.4374434023538072</v>
      </c>
      <c r="R405" s="257">
        <f t="shared" si="19"/>
        <v>1.6759999999999999</v>
      </c>
    </row>
    <row r="406" spans="1:18">
      <c r="R406" s="257" t="e">
        <f t="shared" si="19"/>
        <v>#DIV/0!</v>
      </c>
    </row>
    <row r="407" spans="1:18">
      <c r="A407" s="241">
        <v>762</v>
      </c>
      <c r="B407" s="271">
        <v>40177</v>
      </c>
      <c r="C407" s="265">
        <v>10000000000</v>
      </c>
      <c r="D407" s="265">
        <v>14552800000</v>
      </c>
      <c r="E407" s="265">
        <f>D407-C407</f>
        <v>4552800000</v>
      </c>
      <c r="F407" s="265">
        <v>10000000000</v>
      </c>
      <c r="G407" s="265">
        <v>9868070294</v>
      </c>
      <c r="H407" s="266">
        <f>F407-G407</f>
        <v>131929706</v>
      </c>
      <c r="I407" s="271">
        <f>$B$407+J407+1</f>
        <v>40269</v>
      </c>
      <c r="J407" s="241">
        <v>91</v>
      </c>
      <c r="N407" s="257">
        <f>G407/F407*100</f>
        <v>98.680702940000003</v>
      </c>
      <c r="O407" s="257">
        <f>(100-N407)/100*(365/91)*100</f>
        <v>5.2916860098900971</v>
      </c>
      <c r="Q407" s="257">
        <f>(((1+(100-N407)/N407)^(365/J407))*100)-100</f>
        <v>5.4713352512002871</v>
      </c>
      <c r="R407" s="257">
        <f t="shared" si="19"/>
        <v>1.4552799999999999</v>
      </c>
    </row>
    <row r="408" spans="1:18">
      <c r="I408" s="271"/>
      <c r="R408" s="257" t="e">
        <f t="shared" si="19"/>
        <v>#DIV/0!</v>
      </c>
    </row>
    <row r="409" spans="1:18">
      <c r="A409" s="241">
        <v>763</v>
      </c>
      <c r="B409" s="271">
        <v>40191</v>
      </c>
      <c r="C409" s="265">
        <v>10000000000</v>
      </c>
      <c r="D409" s="265">
        <v>11642000000</v>
      </c>
      <c r="E409" s="265">
        <f>D409-C409</f>
        <v>1642000000</v>
      </c>
      <c r="F409" s="265">
        <v>10000000000</v>
      </c>
      <c r="G409" s="265">
        <v>9876956140</v>
      </c>
      <c r="H409" s="266">
        <f>F409-G409</f>
        <v>123043860</v>
      </c>
      <c r="I409" s="271">
        <f>$B$409+J409+1</f>
        <v>40283</v>
      </c>
      <c r="J409" s="241">
        <v>91</v>
      </c>
      <c r="N409" s="257">
        <f>G409/F409*100</f>
        <v>98.769561400000001</v>
      </c>
      <c r="O409" s="257">
        <f>(100-N409)/100*(365/91)*100</f>
        <v>4.9352757032967007</v>
      </c>
      <c r="Q409" s="257">
        <f>(((1+(100-N409)/N409)^(365/J409))*100)-100</f>
        <v>5.0912567449464206</v>
      </c>
      <c r="R409" s="257">
        <f t="shared" si="19"/>
        <v>1.1641999999999999</v>
      </c>
    </row>
    <row r="410" spans="1:18">
      <c r="R410" s="257" t="e">
        <f t="shared" si="19"/>
        <v>#DIV/0!</v>
      </c>
    </row>
    <row r="411" spans="1:18">
      <c r="A411" s="241">
        <v>764</v>
      </c>
      <c r="B411" s="271">
        <v>40205</v>
      </c>
      <c r="C411" s="265">
        <v>10000000000</v>
      </c>
      <c r="D411" s="265">
        <v>7405000000</v>
      </c>
      <c r="E411" s="265">
        <f>D411-C411</f>
        <v>-2595000000</v>
      </c>
      <c r="F411" s="265">
        <v>7005000000</v>
      </c>
      <c r="G411" s="265">
        <v>6924260600</v>
      </c>
      <c r="H411" s="266">
        <f>F411-G411</f>
        <v>80739400</v>
      </c>
      <c r="I411" s="271">
        <f>B411+J411+1</f>
        <v>40297</v>
      </c>
      <c r="J411" s="241">
        <v>91</v>
      </c>
      <c r="N411" s="257">
        <f>G411/F411*100</f>
        <v>98.847403283369019</v>
      </c>
      <c r="O411" s="257">
        <f>(100-N411)/100*(365/91)*100</f>
        <v>4.6230527645088806</v>
      </c>
      <c r="Q411" s="257">
        <f>(((1+(100-N411)/N411)^(365/J411))*100)-100</f>
        <v>4.7597050839544721</v>
      </c>
      <c r="R411" s="257">
        <f t="shared" si="19"/>
        <v>1.0571020699500357</v>
      </c>
    </row>
    <row r="412" spans="1:18">
      <c r="R412" s="257" t="e">
        <f t="shared" si="19"/>
        <v>#DIV/0!</v>
      </c>
    </row>
    <row r="413" spans="1:18">
      <c r="A413" s="241">
        <v>765</v>
      </c>
      <c r="B413" s="271">
        <v>40210</v>
      </c>
      <c r="C413" s="265">
        <v>19090000000</v>
      </c>
      <c r="D413" s="265">
        <v>19090000000</v>
      </c>
      <c r="E413" s="265">
        <f>D413-C413</f>
        <v>0</v>
      </c>
      <c r="F413" s="265">
        <v>19090000000</v>
      </c>
      <c r="G413" s="265">
        <v>18869892300</v>
      </c>
      <c r="H413" s="266">
        <f>F413-G413</f>
        <v>220107700</v>
      </c>
      <c r="I413" s="271">
        <f>B413+J413+1</f>
        <v>40302</v>
      </c>
      <c r="J413" s="241">
        <v>91</v>
      </c>
      <c r="N413" s="257">
        <f>G413/F413*100</f>
        <v>98.846999999999994</v>
      </c>
      <c r="O413" s="257">
        <f>(100-N413)/100*(365/91)*100</f>
        <v>4.6246703296703533</v>
      </c>
      <c r="Q413" s="257">
        <f>(((1+(100-N413)/N413)^(365/J413))*100)-100</f>
        <v>4.7614194171169117</v>
      </c>
      <c r="R413" s="257">
        <f t="shared" si="19"/>
        <v>1</v>
      </c>
    </row>
    <row r="414" spans="1:18">
      <c r="R414" s="257" t="e">
        <f t="shared" si="19"/>
        <v>#DIV/0!</v>
      </c>
    </row>
    <row r="415" spans="1:18">
      <c r="A415" s="241">
        <v>766</v>
      </c>
      <c r="B415" s="271">
        <v>40219</v>
      </c>
      <c r="C415" s="265">
        <v>10000000000</v>
      </c>
      <c r="D415" s="265">
        <v>35528600000</v>
      </c>
      <c r="E415" s="265">
        <f>D415-C415</f>
        <v>25528600000</v>
      </c>
      <c r="F415" s="265">
        <v>10000000000</v>
      </c>
      <c r="G415" s="265">
        <v>9891631478</v>
      </c>
      <c r="H415" s="266">
        <f>F415-G415</f>
        <v>108368522</v>
      </c>
      <c r="I415" s="271">
        <f>B415+J415+1</f>
        <v>40311</v>
      </c>
      <c r="J415" s="241">
        <v>91</v>
      </c>
      <c r="N415" s="257">
        <f>G415/F415*100</f>
        <v>98.916314780000008</v>
      </c>
      <c r="O415" s="257">
        <f>(100-N415)/100*(365/91)*100</f>
        <v>4.3466495087911783</v>
      </c>
      <c r="Q415" s="257">
        <f>(((1+(100-N415)/N415)^(365/J415))*100)-100</f>
        <v>4.4672804408796338</v>
      </c>
      <c r="R415" s="257">
        <f t="shared" si="19"/>
        <v>3.5528599999999999</v>
      </c>
    </row>
    <row r="416" spans="1:18">
      <c r="R416" s="257" t="e">
        <f t="shared" si="19"/>
        <v>#DIV/0!</v>
      </c>
    </row>
    <row r="417" spans="1:18">
      <c r="A417" s="241">
        <v>767</v>
      </c>
      <c r="B417" s="271">
        <v>40233</v>
      </c>
      <c r="C417" s="265">
        <v>10000000000</v>
      </c>
      <c r="D417" s="265">
        <v>34017500000</v>
      </c>
      <c r="E417" s="265">
        <f>D417-C417</f>
        <v>24017500000</v>
      </c>
      <c r="F417" s="265">
        <v>10000000000</v>
      </c>
      <c r="G417" s="265">
        <v>9904713500</v>
      </c>
      <c r="H417" s="266">
        <f>F417-G417</f>
        <v>95286500</v>
      </c>
      <c r="I417" s="271">
        <f>B417+J417+1</f>
        <v>40325</v>
      </c>
      <c r="J417" s="241">
        <v>91</v>
      </c>
      <c r="N417" s="257">
        <f>G417/F417*100</f>
        <v>99.047134999999997</v>
      </c>
      <c r="O417" s="257">
        <f>(100-N417)/100*(365/91)*100</f>
        <v>3.8219310439560545</v>
      </c>
      <c r="Q417" s="257">
        <f>(((1+(100-N417)/N417)^(365/J417))*100)-100</f>
        <v>3.9149473579588516</v>
      </c>
      <c r="R417" s="257">
        <f t="shared" si="19"/>
        <v>3.4017499999999998</v>
      </c>
    </row>
    <row r="418" spans="1:18">
      <c r="R418" s="257" t="e">
        <f t="shared" si="19"/>
        <v>#DIV/0!</v>
      </c>
    </row>
    <row r="419" spans="1:18">
      <c r="A419" s="241">
        <v>768</v>
      </c>
      <c r="B419" s="271">
        <v>40247</v>
      </c>
      <c r="C419" s="265">
        <v>15000000000</v>
      </c>
      <c r="D419" s="265">
        <v>34246300000</v>
      </c>
      <c r="E419" s="265">
        <f>D419-C419</f>
        <v>19246300000</v>
      </c>
      <c r="F419" s="265">
        <v>15000000000</v>
      </c>
      <c r="G419" s="265">
        <v>14869509702</v>
      </c>
      <c r="H419" s="266">
        <f>F419-G419</f>
        <v>130490298</v>
      </c>
      <c r="I419" s="271">
        <f>B419+J419+1</f>
        <v>40339</v>
      </c>
      <c r="J419" s="241">
        <v>91</v>
      </c>
      <c r="N419" s="257">
        <f>G419/F419*100</f>
        <v>99.13006467999999</v>
      </c>
      <c r="O419" s="257">
        <f>(100-N419)/100*(365/91)*100</f>
        <v>3.4893010087912497</v>
      </c>
      <c r="Q419" s="257">
        <f>(((1+(100-N419)/N419)^(365/J419))*100)-100</f>
        <v>3.5667006010789777</v>
      </c>
      <c r="R419" s="257">
        <f t="shared" si="19"/>
        <v>2.2830866666666667</v>
      </c>
    </row>
    <row r="420" spans="1:18">
      <c r="R420" s="257" t="e">
        <f t="shared" si="19"/>
        <v>#DIV/0!</v>
      </c>
    </row>
    <row r="421" spans="1:18">
      <c r="A421" s="241">
        <v>769</v>
      </c>
      <c r="B421" s="271">
        <v>40261</v>
      </c>
      <c r="C421" s="265">
        <v>15000000000</v>
      </c>
      <c r="D421" s="265">
        <v>24944100000</v>
      </c>
      <c r="E421" s="265">
        <f>D421-C421</f>
        <v>9944100000</v>
      </c>
      <c r="F421" s="265">
        <v>15000000000</v>
      </c>
      <c r="G421" s="265">
        <v>14854027525</v>
      </c>
      <c r="H421" s="266">
        <f>F421-G421</f>
        <v>145972475</v>
      </c>
      <c r="I421" s="271">
        <f>B421+J421+1</f>
        <v>40353</v>
      </c>
      <c r="J421" s="241">
        <v>91</v>
      </c>
      <c r="N421" s="257">
        <f>G421/F421*100</f>
        <v>99.026850166666662</v>
      </c>
      <c r="O421" s="257">
        <f>(100-N421)/100*(365/91)*100</f>
        <v>3.9032932875458046</v>
      </c>
      <c r="Q421" s="257">
        <f>(((1+(100-N421)/N421)^(365/J421))*100)-100</f>
        <v>4.0003520835348212</v>
      </c>
      <c r="R421" s="257">
        <f t="shared" si="19"/>
        <v>1.6629400000000001</v>
      </c>
    </row>
    <row r="422" spans="1:18">
      <c r="R422" s="257" t="e">
        <f t="shared" si="19"/>
        <v>#DIV/0!</v>
      </c>
    </row>
    <row r="423" spans="1:18">
      <c r="A423" s="241">
        <v>771</v>
      </c>
      <c r="B423" s="271">
        <v>40275</v>
      </c>
      <c r="C423" s="265">
        <v>15000000000</v>
      </c>
      <c r="D423" s="265">
        <v>36409000000</v>
      </c>
      <c r="E423" s="265">
        <f>D423-C423</f>
        <v>21409000000</v>
      </c>
      <c r="F423" s="265">
        <v>15000000000</v>
      </c>
      <c r="G423" s="265">
        <v>14850629785</v>
      </c>
      <c r="H423" s="266">
        <f>F423-G423</f>
        <v>149370215</v>
      </c>
      <c r="I423" s="271">
        <f>B423+J423+1</f>
        <v>40367</v>
      </c>
      <c r="J423" s="241">
        <v>91</v>
      </c>
      <c r="N423" s="257">
        <f>G423/F423*100</f>
        <v>99.004198566666673</v>
      </c>
      <c r="O423" s="257">
        <f>(100-N423)/100*(365/91)*100</f>
        <v>3.9941486062270792</v>
      </c>
      <c r="Q423" s="257">
        <f>(((1+(100-N423)/N423)^(365/J423))*100)-100</f>
        <v>4.0958252094973773</v>
      </c>
      <c r="R423" s="257">
        <f t="shared" si="19"/>
        <v>2.4272666666666667</v>
      </c>
    </row>
    <row r="424" spans="1:18">
      <c r="R424" s="257" t="e">
        <f t="shared" si="19"/>
        <v>#DIV/0!</v>
      </c>
    </row>
    <row r="425" spans="1:18">
      <c r="A425" s="241">
        <v>772</v>
      </c>
      <c r="B425" s="271">
        <v>40289</v>
      </c>
      <c r="C425" s="265">
        <v>15000000000</v>
      </c>
      <c r="D425" s="265">
        <v>46392800000</v>
      </c>
      <c r="E425" s="265">
        <f>D425-C425</f>
        <v>31392800000</v>
      </c>
      <c r="F425" s="265">
        <v>15000000000</v>
      </c>
      <c r="G425" s="265">
        <v>14847098302</v>
      </c>
      <c r="H425" s="266">
        <f>F425-G425</f>
        <v>152901698</v>
      </c>
      <c r="I425" s="271">
        <f>B425+J425+1</f>
        <v>40381</v>
      </c>
      <c r="J425" s="241">
        <v>91</v>
      </c>
      <c r="N425" s="257">
        <f>G425/F425*100</f>
        <v>98.980655346666666</v>
      </c>
      <c r="O425" s="257">
        <f>(100-N425)/100*(365/91)*100</f>
        <v>4.0885802029304061</v>
      </c>
      <c r="Q425" s="257">
        <f>(((1+(100-N425)/N425)^(365/J425))*100)-100</f>
        <v>4.1951724560208561</v>
      </c>
      <c r="R425" s="257">
        <f t="shared" si="19"/>
        <v>3.0928533333333332</v>
      </c>
    </row>
    <row r="426" spans="1:18">
      <c r="R426" s="257" t="e">
        <f t="shared" si="19"/>
        <v>#DIV/0!</v>
      </c>
    </row>
    <row r="427" spans="1:18">
      <c r="A427" s="241">
        <v>774</v>
      </c>
      <c r="B427" s="271">
        <v>40303</v>
      </c>
      <c r="C427" s="265">
        <v>15000000000</v>
      </c>
      <c r="D427" s="265">
        <v>34894800000</v>
      </c>
      <c r="E427" s="265">
        <f>D427-C427</f>
        <v>19894800000</v>
      </c>
      <c r="F427" s="265">
        <v>15000000000</v>
      </c>
      <c r="G427" s="265">
        <v>14846101200</v>
      </c>
      <c r="H427" s="266">
        <f>F427-G427</f>
        <v>153898800</v>
      </c>
      <c r="I427" s="271">
        <f>$B$427+J427+1</f>
        <v>40395</v>
      </c>
      <c r="J427" s="241">
        <v>91</v>
      </c>
      <c r="N427" s="257">
        <f>G427/F427*100</f>
        <v>98.974007999999998</v>
      </c>
      <c r="O427" s="257">
        <f>(100-N427)/100*(365/91)*100</f>
        <v>4.1152426373626465</v>
      </c>
      <c r="Q427" s="257">
        <f>(((1+(100-N427)/N427)^(365/J427))*100)-100</f>
        <v>4.2232442490486903</v>
      </c>
      <c r="R427" s="257">
        <f t="shared" si="19"/>
        <v>2.3263199999999999</v>
      </c>
    </row>
    <row r="428" spans="1:18">
      <c r="R428" s="257" t="e">
        <f t="shared" si="19"/>
        <v>#DIV/0!</v>
      </c>
    </row>
    <row r="429" spans="1:18">
      <c r="A429" s="241">
        <v>773</v>
      </c>
      <c r="B429" s="271">
        <v>40302</v>
      </c>
      <c r="C429" s="266">
        <v>8842200000</v>
      </c>
      <c r="D429" s="266">
        <v>8842200000</v>
      </c>
      <c r="E429" s="266">
        <f>D429-C429</f>
        <v>0</v>
      </c>
      <c r="F429" s="266">
        <v>8842200000</v>
      </c>
      <c r="G429" s="266">
        <v>8708594358</v>
      </c>
      <c r="H429" s="266">
        <f>F429-G429</f>
        <v>133605642</v>
      </c>
      <c r="I429" s="271">
        <f>B429+J429</f>
        <v>40393</v>
      </c>
      <c r="J429" s="241">
        <v>91</v>
      </c>
      <c r="N429" s="272">
        <f>G429/F429*100</f>
        <v>98.489000000000004</v>
      </c>
      <c r="O429" s="272">
        <f>(100-N429)/100*(365/91)*100</f>
        <v>6.0606043956043782</v>
      </c>
      <c r="P429" s="272"/>
      <c r="Q429" s="272">
        <f>(((1+(100-N429)/N429)^(365/J429))*100)-100</f>
        <v>6.2971818683320748</v>
      </c>
      <c r="R429" s="257">
        <f t="shared" si="19"/>
        <v>1</v>
      </c>
    </row>
    <row r="430" spans="1:18">
      <c r="B430" s="271"/>
      <c r="C430" s="266"/>
      <c r="D430" s="266"/>
      <c r="E430" s="266"/>
      <c r="F430" s="266"/>
      <c r="G430" s="266"/>
      <c r="I430" s="271"/>
      <c r="N430" s="272"/>
      <c r="O430" s="272"/>
      <c r="P430" s="272"/>
      <c r="Q430" s="272"/>
      <c r="R430" s="257" t="e">
        <f t="shared" si="19"/>
        <v>#DIV/0!</v>
      </c>
    </row>
    <row r="431" spans="1:18">
      <c r="A431" s="241">
        <v>775</v>
      </c>
      <c r="B431" s="271">
        <v>40317</v>
      </c>
      <c r="C431" s="265">
        <v>15000000000</v>
      </c>
      <c r="D431" s="265">
        <v>27045500000</v>
      </c>
      <c r="E431" s="265">
        <f>D431-C431</f>
        <v>12045500000</v>
      </c>
      <c r="F431" s="265">
        <v>15000000000</v>
      </c>
      <c r="G431" s="265">
        <v>14847284855</v>
      </c>
      <c r="H431" s="266">
        <f>F431-G431</f>
        <v>152715145</v>
      </c>
      <c r="I431" s="271">
        <f>B431+J431+1</f>
        <v>40409</v>
      </c>
      <c r="J431" s="241">
        <v>91</v>
      </c>
      <c r="N431" s="257">
        <f>G431/F431*100</f>
        <v>98.981899033333335</v>
      </c>
      <c r="O431" s="257">
        <f>(100-N431)/100*(365/91)*100</f>
        <v>4.0835917893772837</v>
      </c>
      <c r="Q431" s="257">
        <f>(((1+(100-N431)/N431)^(365/J431))*100)-100</f>
        <v>4.1899214072578843</v>
      </c>
      <c r="R431" s="257">
        <f t="shared" si="19"/>
        <v>1.8030333333333333</v>
      </c>
    </row>
    <row r="432" spans="1:18">
      <c r="R432" s="257" t="e">
        <f t="shared" si="19"/>
        <v>#DIV/0!</v>
      </c>
    </row>
    <row r="433" spans="1:18">
      <c r="A433" s="241">
        <v>776</v>
      </c>
      <c r="B433" s="271">
        <v>40331</v>
      </c>
      <c r="C433" s="265">
        <v>25000000000</v>
      </c>
      <c r="D433" s="265">
        <v>53694500000</v>
      </c>
      <c r="E433" s="265">
        <f>D433-C433</f>
        <v>28694500000</v>
      </c>
      <c r="F433" s="265">
        <v>25000000000</v>
      </c>
      <c r="G433" s="265">
        <v>24737785975</v>
      </c>
      <c r="H433" s="266">
        <f>F433-G433</f>
        <v>262214025</v>
      </c>
      <c r="I433" s="271">
        <f>B433+J433+2</f>
        <v>40424</v>
      </c>
      <c r="J433" s="241">
        <v>91</v>
      </c>
      <c r="N433" s="257">
        <f>G433/F433*100</f>
        <v>98.951143900000005</v>
      </c>
      <c r="O433" s="257">
        <f>(100-N433)/100*(365/91)*100</f>
        <v>4.20695029120877</v>
      </c>
      <c r="Q433" s="257">
        <f>(((1+(100-N433)/N433)^(365/J433))*100)-100</f>
        <v>4.3198716782576696</v>
      </c>
      <c r="R433" s="257">
        <f t="shared" si="19"/>
        <v>2.14778</v>
      </c>
    </row>
    <row r="434" spans="1:18">
      <c r="R434" s="257" t="e">
        <f t="shared" si="19"/>
        <v>#DIV/0!</v>
      </c>
    </row>
    <row r="435" spans="1:18">
      <c r="A435" s="241">
        <v>777</v>
      </c>
      <c r="B435" s="271">
        <v>40345</v>
      </c>
      <c r="C435" s="265">
        <v>20000000000</v>
      </c>
      <c r="D435" s="265">
        <v>42747500000</v>
      </c>
      <c r="E435" s="265">
        <f>D435-C435</f>
        <v>22747500000</v>
      </c>
      <c r="F435" s="265">
        <v>20000000000</v>
      </c>
      <c r="G435" s="265">
        <v>19785331125</v>
      </c>
      <c r="H435" s="266">
        <f>F435-G435</f>
        <v>214668875</v>
      </c>
      <c r="I435" s="271">
        <f>B435+J435+1</f>
        <v>40437</v>
      </c>
      <c r="J435" s="241">
        <v>91</v>
      </c>
      <c r="N435" s="257">
        <f>G435/F435*100</f>
        <v>98.926655625000009</v>
      </c>
      <c r="O435" s="257">
        <f>(100-N435)/100*(365/91)*100</f>
        <v>4.3051724931318303</v>
      </c>
      <c r="Q435" s="257">
        <f>(((1+(100-N435)/N435)^(365/J435))*100)-100</f>
        <v>4.4234872977226587</v>
      </c>
      <c r="R435" s="257">
        <f t="shared" si="19"/>
        <v>2.137375</v>
      </c>
    </row>
    <row r="436" spans="1:18">
      <c r="R436" s="257" t="e">
        <f t="shared" si="19"/>
        <v>#DIV/0!</v>
      </c>
    </row>
    <row r="437" spans="1:18">
      <c r="A437" s="241">
        <v>778</v>
      </c>
      <c r="B437" s="271">
        <v>40359</v>
      </c>
      <c r="C437" s="265">
        <v>20000000000</v>
      </c>
      <c r="D437" s="265">
        <v>33932100000</v>
      </c>
      <c r="E437" s="265">
        <f>D437-C437</f>
        <v>13932100000</v>
      </c>
      <c r="F437" s="265">
        <v>20000000000</v>
      </c>
      <c r="G437" s="265">
        <v>19783851429</v>
      </c>
      <c r="H437" s="266">
        <f>F437-G437</f>
        <v>216148571</v>
      </c>
      <c r="I437" s="271">
        <f>B437+J437</f>
        <v>40450</v>
      </c>
      <c r="J437" s="241">
        <v>91</v>
      </c>
      <c r="N437" s="257">
        <f>G437/F437*100</f>
        <v>98.919257144999989</v>
      </c>
      <c r="O437" s="257">
        <f>(100-N437)/100*(365/91)*100</f>
        <v>4.3348477151099347</v>
      </c>
      <c r="Q437" s="257">
        <f>(((1+(100-N437)/N437)^(365/J437))*100)-100</f>
        <v>4.454817285411238</v>
      </c>
      <c r="R437" s="257">
        <f t="shared" si="19"/>
        <v>1.6966049999999999</v>
      </c>
    </row>
    <row r="438" spans="1:18">
      <c r="R438" s="257" t="e">
        <f t="shared" si="19"/>
        <v>#DIV/0!</v>
      </c>
    </row>
    <row r="439" spans="1:18">
      <c r="A439" s="241">
        <v>779</v>
      </c>
      <c r="B439" s="271">
        <v>40373</v>
      </c>
      <c r="C439" s="265">
        <v>15000000000</v>
      </c>
      <c r="D439" s="265">
        <v>22425600000</v>
      </c>
      <c r="E439" s="265">
        <f>D439-C439</f>
        <v>7425600000</v>
      </c>
      <c r="F439" s="265">
        <v>15000000000</v>
      </c>
      <c r="G439" s="265">
        <v>14843990520</v>
      </c>
      <c r="H439" s="266">
        <f>F439-G439</f>
        <v>156009480</v>
      </c>
      <c r="I439" s="271">
        <f>B439+J439+1</f>
        <v>40465</v>
      </c>
      <c r="J439" s="241">
        <v>91</v>
      </c>
      <c r="N439" s="257">
        <f>G439/F439*100</f>
        <v>98.959936800000008</v>
      </c>
      <c r="O439" s="257">
        <f>(100-N439)/100*(365/91)*100</f>
        <v>4.171682065934033</v>
      </c>
      <c r="Q439" s="257">
        <f>(((1+(100-N439)/N439)^(365/J439))*100)-100</f>
        <v>4.2826982045518918</v>
      </c>
      <c r="R439" s="257">
        <f t="shared" si="19"/>
        <v>1.4950399999999999</v>
      </c>
    </row>
    <row r="440" spans="1:18">
      <c r="R440" s="257" t="e">
        <f t="shared" si="19"/>
        <v>#DIV/0!</v>
      </c>
    </row>
    <row r="441" spans="1:18">
      <c r="A441" s="241">
        <v>781</v>
      </c>
      <c r="B441" s="271">
        <v>40387</v>
      </c>
      <c r="C441" s="265">
        <v>15000000000</v>
      </c>
      <c r="D441" s="265">
        <v>28510000000</v>
      </c>
      <c r="E441" s="265">
        <f>D441-C441</f>
        <v>13510000000</v>
      </c>
      <c r="F441" s="265">
        <v>15000000000</v>
      </c>
      <c r="G441" s="265">
        <v>14844696250</v>
      </c>
      <c r="H441" s="266">
        <f>F441-G441</f>
        <v>155303750</v>
      </c>
      <c r="I441" s="271">
        <f>B441+J441+1</f>
        <v>40479</v>
      </c>
      <c r="J441" s="241">
        <v>91</v>
      </c>
      <c r="N441" s="257">
        <f>G441/F441*100</f>
        <v>98.964641666666665</v>
      </c>
      <c r="O441" s="257">
        <f>(100-N441)/100*(365/91)*100</f>
        <v>4.1528108974359021</v>
      </c>
      <c r="Q441" s="257">
        <f>(((1+(100-N441)/N441)^(365/J441))*100)-100</f>
        <v>4.2628143804870575</v>
      </c>
      <c r="R441" s="257">
        <f t="shared" si="19"/>
        <v>1.9006666666666667</v>
      </c>
    </row>
    <row r="442" spans="1:18">
      <c r="R442" s="257" t="e">
        <f t="shared" si="19"/>
        <v>#DIV/0!</v>
      </c>
    </row>
    <row r="443" spans="1:18">
      <c r="A443" s="241">
        <v>782</v>
      </c>
      <c r="B443" s="271">
        <v>40392</v>
      </c>
      <c r="C443" s="265">
        <v>28035000000</v>
      </c>
      <c r="D443" s="265">
        <v>28035000000</v>
      </c>
      <c r="E443" s="265">
        <f>D443-C443</f>
        <v>0</v>
      </c>
      <c r="F443" s="265">
        <v>28035000000</v>
      </c>
      <c r="G443" s="265">
        <v>27744837750</v>
      </c>
      <c r="H443" s="266">
        <f>F443-G443</f>
        <v>290162250</v>
      </c>
      <c r="I443" s="271">
        <f>B443+J443+1</f>
        <v>40484</v>
      </c>
      <c r="J443" s="241">
        <v>91</v>
      </c>
      <c r="N443" s="257">
        <f>G443/F443*100</f>
        <v>98.965000000000003</v>
      </c>
      <c r="O443" s="257">
        <f>(100-N443)/100*(365/91)*100</f>
        <v>4.151373626373613</v>
      </c>
      <c r="Q443" s="257">
        <f>(((1+(100-N443)/N443)^(365/J443))*100)-100</f>
        <v>4.2613001773938777</v>
      </c>
      <c r="R443" s="257">
        <f t="shared" si="19"/>
        <v>1</v>
      </c>
    </row>
    <row r="444" spans="1:18">
      <c r="R444" s="257" t="e">
        <f t="shared" si="19"/>
        <v>#DIV/0!</v>
      </c>
    </row>
    <row r="445" spans="1:18">
      <c r="A445" s="241">
        <v>784</v>
      </c>
      <c r="B445" s="271">
        <v>40402</v>
      </c>
      <c r="C445" s="265">
        <v>20000000000</v>
      </c>
      <c r="D445" s="265">
        <v>39204800000</v>
      </c>
      <c r="E445" s="265">
        <f>D445-C445</f>
        <v>19204800000</v>
      </c>
      <c r="F445" s="265">
        <v>20000000000</v>
      </c>
      <c r="G445" s="265">
        <v>19776235301</v>
      </c>
      <c r="H445" s="266">
        <f>F445-G445</f>
        <v>223764699</v>
      </c>
      <c r="I445" s="271">
        <f>B445+J445</f>
        <v>40493</v>
      </c>
      <c r="J445" s="241">
        <v>91</v>
      </c>
      <c r="N445" s="257">
        <f>G445/F445*100</f>
        <v>98.881176504999999</v>
      </c>
      <c r="O445" s="257">
        <f>(100-N445)/100*(365/91)*100</f>
        <v>4.4875887436813224</v>
      </c>
      <c r="Q445" s="257">
        <f>(((1+(100-N445)/N445)^(365/J445))*100)-100</f>
        <v>4.6162614494533329</v>
      </c>
      <c r="R445" s="257">
        <f t="shared" si="19"/>
        <v>1.96024</v>
      </c>
    </row>
    <row r="446" spans="1:18">
      <c r="R446" s="257" t="e">
        <f t="shared" si="19"/>
        <v>#DIV/0!</v>
      </c>
    </row>
    <row r="447" spans="1:18">
      <c r="A447" s="241">
        <v>785</v>
      </c>
      <c r="B447" s="271">
        <v>40415</v>
      </c>
      <c r="C447" s="265">
        <v>15000000000</v>
      </c>
      <c r="D447" s="265">
        <v>26371100000</v>
      </c>
      <c r="E447" s="265">
        <f>D447-C447</f>
        <v>11371100000</v>
      </c>
      <c r="F447" s="265">
        <v>15000000000</v>
      </c>
      <c r="G447" s="265">
        <v>14819239374</v>
      </c>
      <c r="H447" s="266">
        <f>F447-G447</f>
        <v>180760626</v>
      </c>
      <c r="I447" s="271">
        <f>B447+J447+1</f>
        <v>40507</v>
      </c>
      <c r="J447" s="241">
        <v>91</v>
      </c>
      <c r="N447" s="257">
        <f>G447/F447*100</f>
        <v>98.794929159999995</v>
      </c>
      <c r="O447" s="257">
        <f>(100-N447)/100*(365/91)*100</f>
        <v>4.833525896703315</v>
      </c>
      <c r="Q447" s="257">
        <f>(((1+(100-N447)/N447)^(365/J447))*100)-100</f>
        <v>4.9830641254841908</v>
      </c>
      <c r="R447" s="257">
        <f t="shared" si="19"/>
        <v>1.7580733333333334</v>
      </c>
    </row>
    <row r="448" spans="1:18">
      <c r="R448" s="257" t="e">
        <f t="shared" si="19"/>
        <v>#DIV/0!</v>
      </c>
    </row>
    <row r="449" spans="1:18">
      <c r="A449" s="241">
        <v>786</v>
      </c>
      <c r="B449" s="271">
        <v>40429</v>
      </c>
      <c r="C449" s="265">
        <v>15000000000</v>
      </c>
      <c r="D449" s="265">
        <v>35295400000</v>
      </c>
      <c r="E449" s="265">
        <f>D449-C449</f>
        <v>20295400000</v>
      </c>
      <c r="F449" s="265">
        <v>15000000000</v>
      </c>
      <c r="G449" s="265">
        <v>14817466867</v>
      </c>
      <c r="H449" s="266">
        <f>F449-G449</f>
        <v>182533133</v>
      </c>
      <c r="I449" s="271">
        <f>B449+J449+1</f>
        <v>40521</v>
      </c>
      <c r="J449" s="241">
        <v>91</v>
      </c>
      <c r="N449" s="257">
        <f>G449/F449*100</f>
        <v>98.783112446666664</v>
      </c>
      <c r="O449" s="257">
        <f>(100-N449)/100*(365/91)*100</f>
        <v>4.8809226040293154</v>
      </c>
      <c r="Q449" s="257">
        <f>(((1+(100-N449)/N449)^(365/J449))*100)-100</f>
        <v>5.0334446776009827</v>
      </c>
      <c r="R449" s="257">
        <f t="shared" si="19"/>
        <v>2.3530266666666666</v>
      </c>
    </row>
    <row r="450" spans="1:18">
      <c r="R450" s="257" t="e">
        <f t="shared" si="19"/>
        <v>#DIV/0!</v>
      </c>
    </row>
    <row r="451" spans="1:18">
      <c r="A451" s="241">
        <v>788</v>
      </c>
      <c r="B451" s="271">
        <v>40443</v>
      </c>
      <c r="C451" s="265">
        <v>15000000000</v>
      </c>
      <c r="D451" s="265">
        <v>35436600000</v>
      </c>
      <c r="E451" s="265">
        <f>D451-C451</f>
        <v>20436600000</v>
      </c>
      <c r="F451" s="265">
        <v>15000000000</v>
      </c>
      <c r="G451" s="265">
        <v>14810262316</v>
      </c>
      <c r="H451" s="266">
        <f>F451-G451</f>
        <v>189737684</v>
      </c>
      <c r="I451" s="271">
        <f>B451+J451+1</f>
        <v>40535</v>
      </c>
      <c r="J451" s="241">
        <v>91</v>
      </c>
      <c r="N451" s="257">
        <f>G451/F451*100</f>
        <v>98.735082106666667</v>
      </c>
      <c r="O451" s="257">
        <f>(100-N451)/100*(365/91)*100</f>
        <v>5.0735717699633689</v>
      </c>
      <c r="Q451" s="257">
        <f>(((1+(100-N451)/N451)^(365/J451))*100)-100</f>
        <v>5.2385331718364654</v>
      </c>
      <c r="R451" s="257">
        <f t="shared" si="19"/>
        <v>2.3624399999999999</v>
      </c>
    </row>
    <row r="452" spans="1:18">
      <c r="R452" s="257" t="e">
        <f t="shared" si="19"/>
        <v>#DIV/0!</v>
      </c>
    </row>
    <row r="453" spans="1:18">
      <c r="A453" s="241">
        <v>789</v>
      </c>
      <c r="B453" s="271">
        <v>40457</v>
      </c>
      <c r="C453" s="265">
        <v>15000000000</v>
      </c>
      <c r="D453" s="265">
        <v>30370600000</v>
      </c>
      <c r="E453" s="265">
        <f>D453-C453</f>
        <v>15370600000</v>
      </c>
      <c r="F453" s="265">
        <v>15000000000</v>
      </c>
      <c r="G453" s="265">
        <v>14797636208</v>
      </c>
      <c r="H453" s="266">
        <f>F453-G453</f>
        <v>202363792</v>
      </c>
      <c r="I453" s="271">
        <f>B453+J453+1</f>
        <v>40549</v>
      </c>
      <c r="J453" s="241">
        <v>91</v>
      </c>
      <c r="N453" s="257">
        <f>G453/F453*100</f>
        <v>98.650908053333325</v>
      </c>
      <c r="O453" s="257">
        <f>(100-N453)/100*(365/91)*100</f>
        <v>5.4111929728938071</v>
      </c>
      <c r="Q453" s="257">
        <f>(((1+(100-N453)/N453)^(365/J453))*100)-100</f>
        <v>5.5991626741235478</v>
      </c>
      <c r="R453" s="257">
        <f t="shared" si="19"/>
        <v>2.0247066666666669</v>
      </c>
    </row>
    <row r="454" spans="1:18">
      <c r="R454" s="257" t="e">
        <f t="shared" si="19"/>
        <v>#DIV/0!</v>
      </c>
    </row>
    <row r="455" spans="1:18">
      <c r="A455" s="241">
        <v>792</v>
      </c>
      <c r="B455" s="271">
        <v>40471</v>
      </c>
      <c r="C455" s="265">
        <v>15000000000</v>
      </c>
      <c r="D455" s="265">
        <v>26363400000</v>
      </c>
      <c r="E455" s="265">
        <f>D455-C455</f>
        <v>11363400000</v>
      </c>
      <c r="F455" s="265">
        <v>15000000000</v>
      </c>
      <c r="G455" s="265">
        <v>14787384382</v>
      </c>
      <c r="H455" s="266">
        <f>F455-G455</f>
        <v>212615618</v>
      </c>
      <c r="I455" s="271">
        <f>B455+J455+1</f>
        <v>40563</v>
      </c>
      <c r="J455" s="241">
        <v>91</v>
      </c>
      <c r="N455" s="257">
        <f>G455/F455*100</f>
        <v>98.582562546666665</v>
      </c>
      <c r="O455" s="257">
        <f>(100-N455)/100*(365/91)*100</f>
        <v>5.6853260490842557</v>
      </c>
      <c r="Q455" s="257">
        <f>(((1+(100-N455)/N455)^(365/J455))*100)-100</f>
        <v>5.893113762348932</v>
      </c>
      <c r="R455" s="257">
        <f t="shared" si="19"/>
        <v>1.75756</v>
      </c>
    </row>
    <row r="456" spans="1:18">
      <c r="R456" s="257" t="e">
        <f t="shared" si="19"/>
        <v>#DIV/0!</v>
      </c>
    </row>
    <row r="457" spans="1:18">
      <c r="A457" s="241">
        <v>793</v>
      </c>
      <c r="B457" s="271">
        <v>40485</v>
      </c>
      <c r="C457" s="265">
        <v>10000000000</v>
      </c>
      <c r="D457" s="265">
        <v>28618900000</v>
      </c>
      <c r="E457" s="265">
        <f>D457-C457</f>
        <v>18618900000</v>
      </c>
      <c r="F457" s="265">
        <v>10000000000</v>
      </c>
      <c r="G457" s="265">
        <v>9854592315</v>
      </c>
      <c r="H457" s="266">
        <f>F457-G457</f>
        <v>145407685</v>
      </c>
      <c r="I457" s="271">
        <f>$B$457+J457+1</f>
        <v>40577</v>
      </c>
      <c r="J457" s="241">
        <v>91</v>
      </c>
      <c r="N457" s="257">
        <f>G457/F457*100</f>
        <v>98.545923150000007</v>
      </c>
      <c r="O457" s="257">
        <f>(100-N457)/100*(365/91)*100</f>
        <v>5.8322862664834867</v>
      </c>
      <c r="Q457" s="257">
        <f>(((1+(100-N457)/N457)^(365/J457))*100)-100</f>
        <v>6.0511191618492433</v>
      </c>
      <c r="R457" s="257">
        <f t="shared" si="19"/>
        <v>2.8618899999999998</v>
      </c>
    </row>
    <row r="458" spans="1:18">
      <c r="R458" s="257" t="e">
        <f t="shared" si="19"/>
        <v>#DIV/0!</v>
      </c>
    </row>
    <row r="459" spans="1:18">
      <c r="A459" s="241">
        <v>794</v>
      </c>
      <c r="B459" s="271">
        <v>40499</v>
      </c>
      <c r="C459" s="265">
        <v>20000000000</v>
      </c>
      <c r="D459" s="265">
        <v>25200000000</v>
      </c>
      <c r="E459" s="265">
        <f>D459-C459</f>
        <v>5200000000</v>
      </c>
      <c r="F459" s="265">
        <v>10000000000</v>
      </c>
      <c r="G459" s="265">
        <v>9838445095</v>
      </c>
      <c r="H459" s="266">
        <f>F459-G459</f>
        <v>161554905</v>
      </c>
      <c r="I459" s="271">
        <f>$B$459+J459+1</f>
        <v>40591</v>
      </c>
      <c r="J459" s="241">
        <v>91</v>
      </c>
      <c r="N459" s="257">
        <f>G459/F459*100</f>
        <v>98.384450950000002</v>
      </c>
      <c r="O459" s="257">
        <f>(100-N459)/100*(365/91)*100</f>
        <v>6.4799494862637292</v>
      </c>
      <c r="Q459" s="257">
        <f>(((1+(100-N459)/N459)^(365/J459))*100)-100</f>
        <v>6.7509788283420562</v>
      </c>
      <c r="R459" s="257">
        <f t="shared" si="19"/>
        <v>2.52</v>
      </c>
    </row>
    <row r="460" spans="1:18">
      <c r="R460" s="257" t="e">
        <f t="shared" ref="R460:R523" si="20">+D460/F460</f>
        <v>#DIV/0!</v>
      </c>
    </row>
    <row r="461" spans="1:18">
      <c r="A461" s="241">
        <v>795</v>
      </c>
      <c r="B461" s="271">
        <v>40513</v>
      </c>
      <c r="C461" s="265">
        <v>15000000000</v>
      </c>
      <c r="D461" s="265">
        <v>34414500000</v>
      </c>
      <c r="E461" s="265">
        <f>D461-C461</f>
        <v>19414500000</v>
      </c>
      <c r="F461" s="265">
        <v>15000000000</v>
      </c>
      <c r="G461" s="265">
        <v>14737237260</v>
      </c>
      <c r="H461" s="266">
        <f>F461-G461</f>
        <v>262762740</v>
      </c>
      <c r="I461" s="271">
        <f>B461+J461+1</f>
        <v>40605</v>
      </c>
      <c r="J461" s="241">
        <v>91</v>
      </c>
      <c r="N461" s="257">
        <f>G461/F461*100</f>
        <v>98.248248400000008</v>
      </c>
      <c r="O461" s="257">
        <f>(100-N461)/100*(365/91)*100</f>
        <v>7.026256417582383</v>
      </c>
      <c r="Q461" s="257">
        <f>(((1+(100-N461)/N461)^(365/J461))*100)-100</f>
        <v>7.3458049947114432</v>
      </c>
      <c r="R461" s="257">
        <f t="shared" si="20"/>
        <v>2.2942999999999998</v>
      </c>
    </row>
    <row r="462" spans="1:18">
      <c r="R462" s="257" t="e">
        <f t="shared" si="20"/>
        <v>#DIV/0!</v>
      </c>
    </row>
    <row r="463" spans="1:18">
      <c r="A463" s="241">
        <v>799</v>
      </c>
      <c r="B463" s="271">
        <v>40527</v>
      </c>
      <c r="C463" s="265">
        <v>15000000000</v>
      </c>
      <c r="D463" s="265">
        <v>42699600000</v>
      </c>
      <c r="E463" s="265">
        <f>D463-C463</f>
        <v>27699600000</v>
      </c>
      <c r="F463" s="265">
        <v>15000000000</v>
      </c>
      <c r="G463" s="265">
        <v>14712596199</v>
      </c>
      <c r="H463" s="266">
        <f>F463-G463</f>
        <v>287403801</v>
      </c>
      <c r="I463" s="271">
        <f>B463+J463+1</f>
        <v>40619</v>
      </c>
      <c r="J463" s="241">
        <v>91</v>
      </c>
      <c r="N463" s="257">
        <f>G463/F463*100</f>
        <v>98.083974659999996</v>
      </c>
      <c r="O463" s="257">
        <f>(100-N463)/100*(365/91)*100</f>
        <v>7.6851565835165019</v>
      </c>
      <c r="Q463" s="257">
        <f>(((1+(100-N463)/N463)^(365/J463))*100)-100</f>
        <v>8.0687437969928482</v>
      </c>
      <c r="R463" s="257">
        <f t="shared" si="20"/>
        <v>2.8466399999999998</v>
      </c>
    </row>
    <row r="464" spans="1:18">
      <c r="R464" s="257" t="e">
        <f t="shared" si="20"/>
        <v>#DIV/0!</v>
      </c>
    </row>
    <row r="465" spans="1:20">
      <c r="A465" s="241">
        <v>802</v>
      </c>
      <c r="B465" s="271">
        <v>40541</v>
      </c>
      <c r="C465" s="265">
        <v>15000000000</v>
      </c>
      <c r="D465" s="265">
        <v>28176600000</v>
      </c>
      <c r="E465" s="265">
        <f>D465-C465</f>
        <v>13176600000</v>
      </c>
      <c r="F465" s="265">
        <v>15000000000</v>
      </c>
      <c r="G465" s="265">
        <v>14698501054</v>
      </c>
      <c r="H465" s="266">
        <f>F465-G465</f>
        <v>301498946</v>
      </c>
      <c r="I465" s="271">
        <f>B465+J465+1</f>
        <v>40633</v>
      </c>
      <c r="J465" s="241">
        <v>91</v>
      </c>
      <c r="N465" s="257">
        <f>G465/F465*100</f>
        <v>97.990007026666675</v>
      </c>
      <c r="O465" s="257">
        <f>(100-N465)/100*(365/91)*100</f>
        <v>8.0620597282050976</v>
      </c>
      <c r="Q465" s="257">
        <f>(((1+(100-N465)/N465)^(365/J465))*100)-100</f>
        <v>8.4850137029386872</v>
      </c>
      <c r="R465" s="257">
        <f t="shared" si="20"/>
        <v>1.8784400000000001</v>
      </c>
    </row>
    <row r="466" spans="1:20">
      <c r="R466" s="257" t="e">
        <f t="shared" si="20"/>
        <v>#DIV/0!</v>
      </c>
    </row>
    <row r="467" spans="1:20">
      <c r="A467" s="241">
        <v>803</v>
      </c>
      <c r="B467" s="271">
        <v>40555</v>
      </c>
      <c r="C467" s="265">
        <v>15000000000</v>
      </c>
      <c r="D467" s="265">
        <v>27630400000</v>
      </c>
      <c r="E467" s="265">
        <f>D467-C467</f>
        <v>12630400000</v>
      </c>
      <c r="F467" s="265">
        <v>15000000000</v>
      </c>
      <c r="G467" s="265">
        <v>14679039140</v>
      </c>
      <c r="H467" s="266">
        <f>F467-G467</f>
        <v>320960860</v>
      </c>
      <c r="I467" s="271">
        <f>B467+J467+1</f>
        <v>40647</v>
      </c>
      <c r="J467" s="241">
        <v>91</v>
      </c>
      <c r="N467" s="257">
        <f>G467/F467*100</f>
        <v>97.860260933333336</v>
      </c>
      <c r="O467" s="257">
        <f>(100-N467)/100*(365/91)*100</f>
        <v>8.5824698827838706</v>
      </c>
      <c r="Q467" s="257">
        <f>(((1+(100-N467)/N467)^(365/J467))*100)-100</f>
        <v>9.0630776859790672</v>
      </c>
      <c r="R467" s="257">
        <f t="shared" si="20"/>
        <v>1.8420266666666667</v>
      </c>
    </row>
    <row r="468" spans="1:20">
      <c r="R468" s="257" t="e">
        <f t="shared" si="20"/>
        <v>#DIV/0!</v>
      </c>
    </row>
    <row r="469" spans="1:20">
      <c r="A469" s="241">
        <v>804</v>
      </c>
      <c r="B469" s="271">
        <v>40570</v>
      </c>
      <c r="C469" s="265">
        <v>10000000000</v>
      </c>
      <c r="D469" s="265">
        <v>13693000000</v>
      </c>
      <c r="E469" s="265">
        <f>D469-C469</f>
        <v>3693000000</v>
      </c>
      <c r="F469" s="265">
        <v>3218000000</v>
      </c>
      <c r="G469" s="265">
        <v>3145111300</v>
      </c>
      <c r="H469" s="266">
        <f>F469-G469</f>
        <v>72888700</v>
      </c>
      <c r="I469" s="271">
        <f>B469+J469+1</f>
        <v>40662</v>
      </c>
      <c r="J469" s="241">
        <v>91</v>
      </c>
      <c r="N469" s="257">
        <f>G469/F469*100</f>
        <v>97.734968924798011</v>
      </c>
      <c r="O469" s="257">
        <f>(100-N469)/100*(365/91)*100</f>
        <v>9.0850147521838025</v>
      </c>
      <c r="Q469" s="257">
        <f>(((1+(100-N469)/N469)^(365/J469))*100)-100</f>
        <v>9.6249539729953142</v>
      </c>
      <c r="R469" s="257">
        <f t="shared" si="20"/>
        <v>4.2551274083281543</v>
      </c>
    </row>
    <row r="470" spans="1:20">
      <c r="R470" s="257" t="e">
        <f t="shared" si="20"/>
        <v>#DIV/0!</v>
      </c>
    </row>
    <row r="471" spans="1:20">
      <c r="A471" s="241">
        <v>807</v>
      </c>
      <c r="B471" s="271">
        <v>40583</v>
      </c>
      <c r="C471" s="265">
        <v>10000000000</v>
      </c>
      <c r="D471" s="265">
        <v>20354500000</v>
      </c>
      <c r="E471" s="265">
        <f>D471-C471</f>
        <v>10354500000</v>
      </c>
      <c r="F471" s="265">
        <v>10000000000</v>
      </c>
      <c r="G471" s="265">
        <v>9761817355</v>
      </c>
      <c r="H471" s="266">
        <f>F471-G471</f>
        <v>238182645</v>
      </c>
      <c r="I471" s="271">
        <f>B471+J471+1</f>
        <v>40675</v>
      </c>
      <c r="J471" s="241">
        <v>91</v>
      </c>
      <c r="N471" s="257">
        <f>G471/F471*100</f>
        <v>97.618173549999995</v>
      </c>
      <c r="O471" s="257">
        <f>(100-N471)/100*(365/91)*100</f>
        <v>9.5534797170329888</v>
      </c>
      <c r="Q471" s="257">
        <f>(((1+(100-N471)/N471)^(365/J471))*100)-100</f>
        <v>10.15198727619098</v>
      </c>
      <c r="R471" s="257">
        <f t="shared" si="20"/>
        <v>2.03545</v>
      </c>
    </row>
    <row r="472" spans="1:20">
      <c r="R472" s="257" t="e">
        <f t="shared" si="20"/>
        <v>#DIV/0!</v>
      </c>
    </row>
    <row r="473" spans="1:20">
      <c r="A473" s="241">
        <v>808</v>
      </c>
      <c r="B473" s="271">
        <v>40598</v>
      </c>
      <c r="C473" s="265">
        <v>5000000000</v>
      </c>
      <c r="D473" s="265">
        <v>22224900000</v>
      </c>
      <c r="E473" s="265">
        <f>D473-C473</f>
        <v>17224900000</v>
      </c>
      <c r="F473" s="265">
        <v>5000000000</v>
      </c>
      <c r="G473" s="265">
        <v>4884504896</v>
      </c>
      <c r="H473" s="266">
        <f>F473-G473</f>
        <v>115495104</v>
      </c>
      <c r="I473" s="271">
        <f>B473+J473+1</f>
        <v>40690</v>
      </c>
      <c r="J473" s="241">
        <v>91</v>
      </c>
      <c r="N473" s="257">
        <f>G473/F473*100</f>
        <v>97.690097919999999</v>
      </c>
      <c r="O473" s="257">
        <f>(100-N473)/100*(365/91)*100</f>
        <v>9.2649918593406611</v>
      </c>
      <c r="Q473" s="257">
        <f>(((1+(100-N473)/N473)^(365/J473))*100)-100</f>
        <v>9.8270586904933594</v>
      </c>
      <c r="R473" s="257">
        <f t="shared" si="20"/>
        <v>4.4449800000000002</v>
      </c>
    </row>
    <row r="474" spans="1:20">
      <c r="B474" s="271"/>
      <c r="I474" s="271"/>
      <c r="R474" s="257" t="e">
        <f t="shared" si="20"/>
        <v>#DIV/0!</v>
      </c>
    </row>
    <row r="475" spans="1:20">
      <c r="A475" s="241">
        <v>809</v>
      </c>
      <c r="B475" s="271">
        <v>40611</v>
      </c>
      <c r="C475" s="265">
        <v>10000000000</v>
      </c>
      <c r="D475" s="265">
        <v>36026100000</v>
      </c>
      <c r="E475" s="265">
        <f>D475-C475</f>
        <v>26026100000</v>
      </c>
      <c r="F475" s="265">
        <v>10000000000</v>
      </c>
      <c r="G475" s="265">
        <v>9777311812</v>
      </c>
      <c r="H475" s="266">
        <f>F475-G475</f>
        <v>222688188</v>
      </c>
      <c r="I475" s="271">
        <f>B475+J475+1</f>
        <v>40703</v>
      </c>
      <c r="J475" s="241">
        <v>91</v>
      </c>
      <c r="N475" s="257">
        <f>G475/F475*100</f>
        <v>97.773118120000007</v>
      </c>
      <c r="O475" s="257">
        <f>(100-N475)/100*(365/91)*100</f>
        <v>8.9319987494505231</v>
      </c>
      <c r="Q475" s="257">
        <f>(((1+(100-N475)/N475)^(365/J475))*100)-100</f>
        <v>9.4534904701750264</v>
      </c>
      <c r="R475" s="257">
        <f t="shared" si="20"/>
        <v>3.6026099999999999</v>
      </c>
    </row>
    <row r="476" spans="1:20">
      <c r="R476" s="257" t="e">
        <f t="shared" si="20"/>
        <v>#DIV/0!</v>
      </c>
    </row>
    <row r="477" spans="1:20">
      <c r="A477" s="241">
        <v>810</v>
      </c>
      <c r="B477" s="271">
        <v>40625</v>
      </c>
      <c r="C477" s="265">
        <v>10000000000</v>
      </c>
      <c r="D477" s="265">
        <v>36737500000</v>
      </c>
      <c r="E477" s="265">
        <f>D477-C477</f>
        <v>26737500000</v>
      </c>
      <c r="F477" s="265">
        <v>10000000000</v>
      </c>
      <c r="G477" s="265">
        <v>9794666755</v>
      </c>
      <c r="H477" s="266">
        <f>F477-G477</f>
        <v>205333245</v>
      </c>
      <c r="I477" s="271">
        <f>B477+J477+1</f>
        <v>40717</v>
      </c>
      <c r="J477" s="241">
        <v>91</v>
      </c>
      <c r="N477" s="257">
        <f>G477/F477*100</f>
        <v>97.946667550000001</v>
      </c>
      <c r="O477" s="257">
        <f>(100-N477)/100*(365/91)*100</f>
        <v>8.2358938928571401</v>
      </c>
      <c r="Q477" s="257">
        <f>(((1+(100-N477)/N477)^(365/J477))*100)-100</f>
        <v>8.6776794514550346</v>
      </c>
      <c r="R477" s="257">
        <f t="shared" si="20"/>
        <v>3.6737500000000001</v>
      </c>
    </row>
    <row r="478" spans="1:20">
      <c r="R478" s="257" t="e">
        <f t="shared" si="20"/>
        <v>#DIV/0!</v>
      </c>
    </row>
    <row r="479" spans="1:20" s="273" customFormat="1">
      <c r="A479" s="241">
        <v>812</v>
      </c>
      <c r="B479" s="271">
        <v>40639</v>
      </c>
      <c r="C479" s="265">
        <v>15000000000</v>
      </c>
      <c r="D479" s="265">
        <v>37146200000</v>
      </c>
      <c r="E479" s="265">
        <f>D479-C479</f>
        <v>22146200000</v>
      </c>
      <c r="F479" s="265">
        <v>15000000000</v>
      </c>
      <c r="G479" s="265">
        <v>14684529519</v>
      </c>
      <c r="H479" s="266">
        <f>F479-G479</f>
        <v>315470481</v>
      </c>
      <c r="I479" s="271">
        <f>B479+J479+1</f>
        <v>40731</v>
      </c>
      <c r="J479" s="241">
        <v>91</v>
      </c>
      <c r="N479" s="257">
        <f>G479/F479*100</f>
        <v>97.896863460000006</v>
      </c>
      <c r="O479" s="257">
        <f>(100-N479)/100*(365/91)*100</f>
        <v>8.4356575505494273</v>
      </c>
      <c r="P479" s="257"/>
      <c r="Q479" s="257">
        <f>(((1+(100-N479)/N479)^(365/J479))*100)-100</f>
        <v>8.8996118337854853</v>
      </c>
      <c r="R479" s="257">
        <f t="shared" si="20"/>
        <v>2.4764133333333334</v>
      </c>
      <c r="T479" s="241"/>
    </row>
    <row r="480" spans="1:20">
      <c r="R480" s="257" t="e">
        <f t="shared" si="20"/>
        <v>#DIV/0!</v>
      </c>
    </row>
    <row r="481" spans="1:20" s="273" customFormat="1">
      <c r="A481" s="241">
        <v>813</v>
      </c>
      <c r="B481" s="271">
        <v>40653</v>
      </c>
      <c r="C481" s="265">
        <v>15000000000</v>
      </c>
      <c r="D481" s="265">
        <v>22226200000</v>
      </c>
      <c r="E481" s="265">
        <f>D481-C481</f>
        <v>7226200000</v>
      </c>
      <c r="F481" s="265">
        <v>15000000000</v>
      </c>
      <c r="G481" s="265">
        <v>14656165823</v>
      </c>
      <c r="H481" s="266">
        <f>F481-G481</f>
        <v>343834177</v>
      </c>
      <c r="I481" s="271">
        <f>B481+J481+1</f>
        <v>40745</v>
      </c>
      <c r="J481" s="241">
        <v>91</v>
      </c>
      <c r="N481" s="257">
        <f>G481/F481*100</f>
        <v>97.707772153333337</v>
      </c>
      <c r="O481" s="257">
        <f>(100-N481)/100*(365/91)*100</f>
        <v>9.1941007036629863</v>
      </c>
      <c r="P481" s="257"/>
      <c r="Q481" s="257">
        <f>(((1+(100-N481)/N481)^(365/J481))*100)-100</f>
        <v>9.7473961731064662</v>
      </c>
      <c r="R481" s="257">
        <f t="shared" si="20"/>
        <v>1.4817466666666668</v>
      </c>
      <c r="T481" s="241"/>
    </row>
    <row r="482" spans="1:20">
      <c r="R482" s="257" t="e">
        <f t="shared" si="20"/>
        <v>#DIV/0!</v>
      </c>
    </row>
    <row r="483" spans="1:20">
      <c r="A483" s="241">
        <v>814</v>
      </c>
      <c r="B483" s="271">
        <v>40667</v>
      </c>
      <c r="C483" s="265">
        <v>15000000000</v>
      </c>
      <c r="D483" s="265">
        <v>36313700000</v>
      </c>
      <c r="E483" s="265">
        <f>D483-C483</f>
        <v>21313700000</v>
      </c>
      <c r="F483" s="265">
        <v>6163700000</v>
      </c>
      <c r="G483" s="265">
        <v>6007045476</v>
      </c>
      <c r="H483" s="266">
        <f>F483-G483</f>
        <v>156654524</v>
      </c>
      <c r="I483" s="271">
        <f>B483+J483+1</f>
        <v>40759</v>
      </c>
      <c r="J483" s="241">
        <v>91</v>
      </c>
      <c r="N483" s="257">
        <f>G483/F483*100</f>
        <v>97.458433668088972</v>
      </c>
      <c r="O483" s="257">
        <f>(100-N483)/100*(365/91)*100</f>
        <v>10.194194627994783</v>
      </c>
      <c r="Q483" s="257">
        <f>(((1+(100-N483)/N483)^(365/J483))*100)-100</f>
        <v>10.877941533862341</v>
      </c>
      <c r="R483" s="257">
        <f t="shared" si="20"/>
        <v>5.8915424177036524</v>
      </c>
    </row>
    <row r="484" spans="1:20">
      <c r="R484" s="257" t="e">
        <f t="shared" si="20"/>
        <v>#DIV/0!</v>
      </c>
    </row>
    <row r="485" spans="1:20">
      <c r="A485" s="241">
        <v>815</v>
      </c>
      <c r="B485" s="271">
        <v>40681</v>
      </c>
      <c r="C485" s="265">
        <v>15000000000</v>
      </c>
      <c r="D485" s="265">
        <v>24639900000</v>
      </c>
      <c r="E485" s="265">
        <f>D485-C485</f>
        <v>9639900000</v>
      </c>
      <c r="F485" s="265">
        <v>13239900000</v>
      </c>
      <c r="G485" s="265">
        <v>12889672060</v>
      </c>
      <c r="H485" s="266">
        <f>F485-G485</f>
        <v>350227940</v>
      </c>
      <c r="I485" s="271">
        <f>B485+J485+1</f>
        <v>40773</v>
      </c>
      <c r="J485" s="241">
        <v>91</v>
      </c>
      <c r="N485" s="257">
        <f>G485/F485*100</f>
        <v>97.354753887869236</v>
      </c>
      <c r="O485" s="257">
        <f t="shared" ref="O485:O491" si="21">(100-N485)/100*(365/91)*100</f>
        <v>10.610053087117898</v>
      </c>
      <c r="Q485" s="257">
        <f>(((1+(100-N485)/N485)^(365/J485))*100)-100</f>
        <v>11.352325254130122</v>
      </c>
      <c r="R485" s="257">
        <f t="shared" si="20"/>
        <v>1.8610336936079577</v>
      </c>
    </row>
    <row r="486" spans="1:20">
      <c r="B486" s="271"/>
      <c r="I486" s="271"/>
      <c r="R486" s="257" t="e">
        <f t="shared" si="20"/>
        <v>#DIV/0!</v>
      </c>
    </row>
    <row r="487" spans="1:20">
      <c r="A487" s="241">
        <v>818</v>
      </c>
      <c r="B487" s="271">
        <v>40695</v>
      </c>
      <c r="C487" s="265">
        <v>10000000000</v>
      </c>
      <c r="D487" s="265">
        <v>14209400000</v>
      </c>
      <c r="E487" s="265">
        <f>D487-C487</f>
        <v>4209400000</v>
      </c>
      <c r="F487" s="265">
        <v>10000000000</v>
      </c>
      <c r="G487" s="265">
        <v>9723514376</v>
      </c>
      <c r="H487" s="266">
        <f>F487-G487</f>
        <v>276485624</v>
      </c>
      <c r="I487" s="271">
        <f>B487+J487+1</f>
        <v>40787</v>
      </c>
      <c r="J487" s="241">
        <v>91</v>
      </c>
      <c r="N487" s="257">
        <f>G487/F487*100</f>
        <v>97.23514376</v>
      </c>
      <c r="O487" s="257">
        <f t="shared" si="21"/>
        <v>11.089807995604396</v>
      </c>
      <c r="Q487" s="257">
        <f>(((1+(100-N487)/N487)^(365/J487))*100)-100</f>
        <v>11.902752162210135</v>
      </c>
      <c r="R487" s="257">
        <f t="shared" si="20"/>
        <v>1.4209400000000001</v>
      </c>
    </row>
    <row r="488" spans="1:20">
      <c r="B488" s="271"/>
      <c r="I488" s="271"/>
      <c r="R488" s="257" t="e">
        <f t="shared" si="20"/>
        <v>#DIV/0!</v>
      </c>
    </row>
    <row r="489" spans="1:20">
      <c r="A489" s="241">
        <v>819</v>
      </c>
      <c r="B489" s="271">
        <v>40709</v>
      </c>
      <c r="C489" s="265">
        <v>10000000000</v>
      </c>
      <c r="D489" s="265">
        <v>27777000000</v>
      </c>
      <c r="E489" s="265">
        <f>D489-C489</f>
        <v>17777000000</v>
      </c>
      <c r="F489" s="265">
        <v>10000000000</v>
      </c>
      <c r="G489" s="265">
        <v>9703159100</v>
      </c>
      <c r="H489" s="266">
        <f>F489-G489</f>
        <v>296840900</v>
      </c>
      <c r="I489" s="271">
        <f>B489+J489+1</f>
        <v>40801</v>
      </c>
      <c r="J489" s="241">
        <v>91</v>
      </c>
      <c r="N489" s="257">
        <f>G489/F489*100</f>
        <v>97.031590999999992</v>
      </c>
      <c r="O489" s="257">
        <f t="shared" si="21"/>
        <v>11.906255879120913</v>
      </c>
      <c r="Q489" s="257">
        <f>(((1+(100-N489)/N489)^(365/J489))*100)-100</f>
        <v>12.847307583027344</v>
      </c>
      <c r="R489" s="257">
        <f t="shared" si="20"/>
        <v>2.7776999999999998</v>
      </c>
    </row>
    <row r="490" spans="1:20">
      <c r="B490" s="271"/>
      <c r="I490" s="271"/>
      <c r="R490" s="257" t="e">
        <f t="shared" si="20"/>
        <v>#DIV/0!</v>
      </c>
    </row>
    <row r="491" spans="1:20">
      <c r="A491" s="241">
        <v>820</v>
      </c>
      <c r="B491" s="271">
        <v>40723</v>
      </c>
      <c r="C491" s="265">
        <v>10000000000</v>
      </c>
      <c r="D491" s="265">
        <v>15134300000</v>
      </c>
      <c r="E491" s="265">
        <f>D491-C491</f>
        <v>5134300000</v>
      </c>
      <c r="F491" s="265">
        <v>4734300000</v>
      </c>
      <c r="G491" s="265">
        <v>4589198230</v>
      </c>
      <c r="H491" s="266">
        <f>F491-G491</f>
        <v>145101770</v>
      </c>
      <c r="I491" s="271">
        <f>B491+J491+1</f>
        <v>40815</v>
      </c>
      <c r="J491" s="241">
        <v>91</v>
      </c>
      <c r="N491" s="257">
        <f>G491/F491*100</f>
        <v>96.935095579071884</v>
      </c>
      <c r="O491" s="257">
        <f t="shared" si="21"/>
        <v>12.293297952074312</v>
      </c>
      <c r="Q491" s="257">
        <f>(((1+(100-N491)/N491)^(365/J491))*100)-100</f>
        <v>13.298559588287517</v>
      </c>
      <c r="R491" s="257">
        <f t="shared" si="20"/>
        <v>3.1967344697209725</v>
      </c>
    </row>
    <row r="492" spans="1:20">
      <c r="B492" s="271"/>
      <c r="I492" s="271"/>
      <c r="R492" s="257" t="e">
        <f t="shared" si="20"/>
        <v>#DIV/0!</v>
      </c>
    </row>
    <row r="493" spans="1:20" s="273" customFormat="1">
      <c r="A493" s="241">
        <v>821</v>
      </c>
      <c r="B493" s="271">
        <v>40737</v>
      </c>
      <c r="C493" s="265">
        <v>10000000000</v>
      </c>
      <c r="D493" s="265">
        <v>12012800000</v>
      </c>
      <c r="E493" s="265">
        <f>D493-C493</f>
        <v>2012800000</v>
      </c>
      <c r="F493" s="265">
        <v>1712800000</v>
      </c>
      <c r="G493" s="265">
        <v>1658003632</v>
      </c>
      <c r="H493" s="266">
        <f>F493-G493</f>
        <v>54796368</v>
      </c>
      <c r="I493" s="271">
        <f>B493+J493+1</f>
        <v>40829</v>
      </c>
      <c r="J493" s="241">
        <v>91</v>
      </c>
      <c r="N493" s="257">
        <f>G493/F493*100</f>
        <v>96.800772536198039</v>
      </c>
      <c r="O493" s="257">
        <f>(100-N493)/100*(365/91)*100</f>
        <v>12.83206620096391</v>
      </c>
      <c r="P493" s="257"/>
      <c r="Q493" s="257">
        <f>(((1+(100-N493)/N493)^(365/J493))*100)-100</f>
        <v>13.930468851989318</v>
      </c>
      <c r="R493" s="257">
        <f t="shared" si="20"/>
        <v>7.0135450723960764</v>
      </c>
      <c r="T493" s="241"/>
    </row>
    <row r="494" spans="1:20">
      <c r="R494" s="257" t="e">
        <f t="shared" si="20"/>
        <v>#DIV/0!</v>
      </c>
    </row>
    <row r="495" spans="1:20" s="273" customFormat="1">
      <c r="A495" s="241">
        <v>822</v>
      </c>
      <c r="B495" s="271">
        <v>40751</v>
      </c>
      <c r="C495" s="265">
        <v>10000000000</v>
      </c>
      <c r="D495" s="265">
        <v>21807300000</v>
      </c>
      <c r="E495" s="265">
        <f>D495-C495</f>
        <v>11807300000</v>
      </c>
      <c r="F495" s="265">
        <v>10000000000</v>
      </c>
      <c r="G495" s="265">
        <v>9667135955</v>
      </c>
      <c r="H495" s="266">
        <f>F495-G495</f>
        <v>332864045</v>
      </c>
      <c r="I495" s="271">
        <f>B495+J495+1</f>
        <v>40843</v>
      </c>
      <c r="J495" s="241">
        <v>91</v>
      </c>
      <c r="N495" s="257">
        <f>G495/F495*100</f>
        <v>96.671359550000005</v>
      </c>
      <c r="O495" s="257">
        <f>(100-N495)/100*(365/91)*100</f>
        <v>13.351140266483497</v>
      </c>
      <c r="P495" s="257"/>
      <c r="Q495" s="257">
        <f>(((1+(100-N495)/N495)^(365/J495))*100)-100</f>
        <v>14.543449219614828</v>
      </c>
      <c r="R495" s="257">
        <f t="shared" si="20"/>
        <v>2.1807300000000001</v>
      </c>
      <c r="T495" s="241"/>
    </row>
    <row r="496" spans="1:20">
      <c r="R496" s="257" t="e">
        <f t="shared" si="20"/>
        <v>#DIV/0!</v>
      </c>
    </row>
    <row r="497" spans="1:20" s="273" customFormat="1">
      <c r="A497" s="241">
        <v>823</v>
      </c>
      <c r="B497" s="271">
        <v>40765</v>
      </c>
      <c r="C497" s="265">
        <v>15000000000</v>
      </c>
      <c r="D497" s="265">
        <v>22553700000</v>
      </c>
      <c r="E497" s="265">
        <f>D497-C497</f>
        <v>7553700000</v>
      </c>
      <c r="F497" s="265">
        <v>12253700000</v>
      </c>
      <c r="G497" s="265">
        <v>11811522550</v>
      </c>
      <c r="H497" s="266">
        <f>F497-G497</f>
        <v>442177450</v>
      </c>
      <c r="I497" s="271">
        <f>B497+J497+1</f>
        <v>40857</v>
      </c>
      <c r="J497" s="241">
        <v>91</v>
      </c>
      <c r="N497" s="257">
        <f>G497/F497*100</f>
        <v>96.391478084170487</v>
      </c>
      <c r="O497" s="257">
        <f>(100-N497)/100*(365/91)*100</f>
        <v>14.473741750305189</v>
      </c>
      <c r="P497" s="257"/>
      <c r="Q497" s="257">
        <f>(((1+(100-N497)/N497)^(365/J497))*100)-100</f>
        <v>15.883296263482819</v>
      </c>
      <c r="R497" s="257">
        <f t="shared" si="20"/>
        <v>1.8405624423643472</v>
      </c>
      <c r="T497" s="241"/>
    </row>
    <row r="498" spans="1:20">
      <c r="R498" s="257" t="e">
        <f t="shared" si="20"/>
        <v>#DIV/0!</v>
      </c>
    </row>
    <row r="499" spans="1:20" s="273" customFormat="1">
      <c r="A499" s="241">
        <v>824</v>
      </c>
      <c r="B499" s="271">
        <v>40779</v>
      </c>
      <c r="C499" s="265">
        <v>15000000000</v>
      </c>
      <c r="D499" s="265">
        <v>24685900000</v>
      </c>
      <c r="E499" s="265">
        <f>D499-C499</f>
        <v>9685900000</v>
      </c>
      <c r="F499" s="265">
        <v>3170900000</v>
      </c>
      <c r="G499" s="265">
        <v>3055581401</v>
      </c>
      <c r="H499" s="266">
        <f>F499-G499</f>
        <v>115318599</v>
      </c>
      <c r="I499" s="271">
        <f>B499+J499+1</f>
        <v>40871</v>
      </c>
      <c r="J499" s="241">
        <v>91</v>
      </c>
      <c r="N499" s="257">
        <f>G499/F499*100</f>
        <v>96.363221829764427</v>
      </c>
      <c r="O499" s="257">
        <f>(100-N499)/100*(365/91)*100</f>
        <v>14.587077276219606</v>
      </c>
      <c r="P499" s="257"/>
      <c r="Q499" s="257">
        <f>(((1+(100-N499)/N499)^(365/J499))*100)-100</f>
        <v>16.019650082904406</v>
      </c>
      <c r="R499" s="257">
        <f t="shared" si="20"/>
        <v>7.7851398656532842</v>
      </c>
      <c r="T499" s="241"/>
    </row>
    <row r="500" spans="1:20">
      <c r="R500" s="257" t="e">
        <f t="shared" si="20"/>
        <v>#DIV/0!</v>
      </c>
    </row>
    <row r="501" spans="1:20" s="273" customFormat="1">
      <c r="A501" s="241">
        <v>825</v>
      </c>
      <c r="B501" s="271">
        <v>40793</v>
      </c>
      <c r="C501" s="265">
        <v>10000000000</v>
      </c>
      <c r="D501" s="265">
        <v>15271200000</v>
      </c>
      <c r="E501" s="265">
        <f>D501-C501</f>
        <v>5271200000</v>
      </c>
      <c r="F501" s="265">
        <v>2766200000</v>
      </c>
      <c r="G501" s="265">
        <v>2659700940</v>
      </c>
      <c r="H501" s="266">
        <f>F501-G501</f>
        <v>106499060</v>
      </c>
      <c r="I501" s="271">
        <f>B501+J501+1</f>
        <v>40885</v>
      </c>
      <c r="J501" s="241">
        <v>91</v>
      </c>
      <c r="N501" s="257">
        <f>G501/F501*100</f>
        <v>96.149986985756627</v>
      </c>
      <c r="O501" s="257">
        <f>(100-N501)/100*(365/91)*100</f>
        <v>15.442359892294849</v>
      </c>
      <c r="P501" s="257"/>
      <c r="Q501" s="257">
        <f>(((1+(100-N501)/N501)^(365/J501))*100)-100</f>
        <v>17.055130084196151</v>
      </c>
      <c r="R501" s="257">
        <f t="shared" si="20"/>
        <v>5.5206420360060733</v>
      </c>
      <c r="T501" s="241"/>
    </row>
    <row r="502" spans="1:20">
      <c r="R502" s="257" t="e">
        <f t="shared" si="20"/>
        <v>#DIV/0!</v>
      </c>
    </row>
    <row r="503" spans="1:20" s="273" customFormat="1">
      <c r="A503" s="241">
        <v>826</v>
      </c>
      <c r="B503" s="271">
        <v>40807</v>
      </c>
      <c r="C503" s="265">
        <v>10000000000</v>
      </c>
      <c r="D503" s="265">
        <v>26296800000</v>
      </c>
      <c r="E503" s="265">
        <f>D503-C503</f>
        <v>16296800000</v>
      </c>
      <c r="F503" s="265">
        <v>7896800000</v>
      </c>
      <c r="G503" s="265">
        <v>7587015264</v>
      </c>
      <c r="H503" s="266">
        <f>F503-G503</f>
        <v>309784736</v>
      </c>
      <c r="I503" s="271">
        <f>B503+J503+1</f>
        <v>40899</v>
      </c>
      <c r="J503" s="241">
        <v>91</v>
      </c>
      <c r="N503" s="257">
        <f>G503/F503*100</f>
        <v>96.07708519906798</v>
      </c>
      <c r="O503" s="257">
        <f>(100-N503)/100*(365/91)*100</f>
        <v>15.734768157584474</v>
      </c>
      <c r="P503" s="257"/>
      <c r="Q503" s="257">
        <f>(((1+(100-N503)/N503)^(365/J503))*100)-100</f>
        <v>17.411791690132048</v>
      </c>
      <c r="R503" s="257">
        <f t="shared" si="20"/>
        <v>3.3300577449093303</v>
      </c>
      <c r="T503" s="241"/>
    </row>
    <row r="504" spans="1:20">
      <c r="R504" s="257" t="e">
        <f t="shared" si="20"/>
        <v>#DIV/0!</v>
      </c>
    </row>
    <row r="505" spans="1:20" s="273" customFormat="1">
      <c r="A505" s="241">
        <v>827</v>
      </c>
      <c r="B505" s="271">
        <v>40821</v>
      </c>
      <c r="C505" s="265">
        <v>10000000000</v>
      </c>
      <c r="D505" s="265">
        <v>7554100000</v>
      </c>
      <c r="E505" s="265">
        <f>D505-C505</f>
        <v>-2445900000</v>
      </c>
      <c r="F505" s="265">
        <v>2254100000</v>
      </c>
      <c r="G505" s="265">
        <v>2147647681</v>
      </c>
      <c r="H505" s="266">
        <f>F505-G505</f>
        <v>106452319</v>
      </c>
      <c r="I505" s="271">
        <f>B505+J505+1</f>
        <v>40913</v>
      </c>
      <c r="J505" s="241">
        <v>91</v>
      </c>
      <c r="K505" s="241"/>
      <c r="L505" s="241"/>
      <c r="M505" s="241"/>
      <c r="N505" s="257">
        <f>G505/F505*100</f>
        <v>95.277391464442573</v>
      </c>
      <c r="O505" s="257">
        <f>(100-N505)/100*(365/91)*100</f>
        <v>18.942330939323746</v>
      </c>
      <c r="P505" s="257"/>
      <c r="Q505" s="257">
        <f>(((1+(100-N505)/N505)^(365/J505))*100)-100</f>
        <v>21.414749216196796</v>
      </c>
      <c r="R505" s="257">
        <f t="shared" si="20"/>
        <v>3.3512710172574418</v>
      </c>
      <c r="T505" s="241"/>
    </row>
    <row r="506" spans="1:20">
      <c r="R506" s="257" t="e">
        <f t="shared" si="20"/>
        <v>#DIV/0!</v>
      </c>
    </row>
    <row r="507" spans="1:20" s="273" customFormat="1">
      <c r="A507" s="241">
        <v>829</v>
      </c>
      <c r="B507" s="271">
        <v>40835</v>
      </c>
      <c r="C507" s="265">
        <v>10000000000</v>
      </c>
      <c r="D507" s="265">
        <v>2028900000</v>
      </c>
      <c r="E507" s="265">
        <v>-7971100000</v>
      </c>
      <c r="F507" s="265">
        <v>2028900000</v>
      </c>
      <c r="G507" s="265">
        <v>1934534334</v>
      </c>
      <c r="H507" s="266">
        <v>94365666</v>
      </c>
      <c r="I507" s="271">
        <v>40927</v>
      </c>
      <c r="J507" s="241">
        <v>91</v>
      </c>
      <c r="K507" s="241"/>
      <c r="L507" s="241"/>
      <c r="M507" s="241"/>
      <c r="N507" s="257">
        <v>95.348924737542504</v>
      </c>
      <c r="O507" s="257">
        <v>18.655411766999848</v>
      </c>
      <c r="P507" s="257"/>
      <c r="Q507" s="257">
        <v>21.049806527435848</v>
      </c>
      <c r="R507" s="257">
        <f t="shared" si="20"/>
        <v>1</v>
      </c>
      <c r="T507" s="241"/>
    </row>
    <row r="508" spans="1:20">
      <c r="R508" s="257" t="e">
        <f t="shared" si="20"/>
        <v>#DIV/0!</v>
      </c>
    </row>
    <row r="509" spans="1:20" s="273" customFormat="1">
      <c r="A509" s="241">
        <v>830</v>
      </c>
      <c r="B509" s="271">
        <v>40850</v>
      </c>
      <c r="C509" s="265">
        <v>5000000000</v>
      </c>
      <c r="D509" s="265">
        <v>15460900000</v>
      </c>
      <c r="E509" s="265">
        <v>10460900000</v>
      </c>
      <c r="F509" s="265">
        <v>5000000000</v>
      </c>
      <c r="G509" s="265">
        <v>4766405676</v>
      </c>
      <c r="H509" s="266">
        <v>233594324</v>
      </c>
      <c r="I509" s="271">
        <v>40942</v>
      </c>
      <c r="J509" s="241">
        <v>91</v>
      </c>
      <c r="K509" s="241"/>
      <c r="L509" s="241"/>
      <c r="M509" s="241"/>
      <c r="N509" s="257">
        <v>95.328113520000002</v>
      </c>
      <c r="O509" s="257">
        <v>18.738885331868122</v>
      </c>
      <c r="P509" s="257"/>
      <c r="Q509" s="257">
        <v>21.155838001143934</v>
      </c>
      <c r="R509" s="257">
        <f t="shared" si="20"/>
        <v>3.0921799999999999</v>
      </c>
      <c r="T509" s="241"/>
    </row>
    <row r="510" spans="1:20">
      <c r="R510" s="257" t="e">
        <f t="shared" si="20"/>
        <v>#DIV/0!</v>
      </c>
    </row>
    <row r="511" spans="1:20" s="273" customFormat="1">
      <c r="A511" s="241">
        <v>832</v>
      </c>
      <c r="B511" s="271">
        <v>40863</v>
      </c>
      <c r="C511" s="265">
        <v>10000000000</v>
      </c>
      <c r="D511" s="265">
        <v>12043500000</v>
      </c>
      <c r="E511" s="265">
        <v>2043500000</v>
      </c>
      <c r="F511" s="265">
        <v>10000000000</v>
      </c>
      <c r="G511" s="265">
        <v>9513003976</v>
      </c>
      <c r="H511" s="266">
        <v>486996024</v>
      </c>
      <c r="I511" s="271">
        <v>40955</v>
      </c>
      <c r="J511" s="241">
        <v>91</v>
      </c>
      <c r="K511" s="241"/>
      <c r="L511" s="241"/>
      <c r="M511" s="241"/>
      <c r="N511" s="257">
        <v>95.130039760000003</v>
      </c>
      <c r="O511" s="257">
        <v>19.533357006593395</v>
      </c>
      <c r="P511" s="257"/>
      <c r="Q511" s="257">
        <v>22.170838394766051</v>
      </c>
      <c r="R511" s="257">
        <f t="shared" si="20"/>
        <v>1.20435</v>
      </c>
      <c r="T511" s="241"/>
    </row>
    <row r="512" spans="1:20">
      <c r="R512" s="257" t="e">
        <f t="shared" si="20"/>
        <v>#DIV/0!</v>
      </c>
    </row>
    <row r="513" spans="1:20">
      <c r="A513" s="241">
        <v>833</v>
      </c>
      <c r="B513" s="271">
        <v>40877</v>
      </c>
      <c r="C513" s="265">
        <v>10000000000</v>
      </c>
      <c r="D513" s="266">
        <v>16584700000</v>
      </c>
      <c r="E513" s="266">
        <f>D513-C513</f>
        <v>6584700000</v>
      </c>
      <c r="F513" s="265">
        <v>9484700000</v>
      </c>
      <c r="G513" s="265">
        <v>9000484967</v>
      </c>
      <c r="H513" s="266">
        <f>F513-G513</f>
        <v>484215033</v>
      </c>
      <c r="I513" s="271">
        <f>B513+J513+1</f>
        <v>40969</v>
      </c>
      <c r="J513" s="241">
        <v>91</v>
      </c>
      <c r="N513" s="257">
        <f>G513/F513*100</f>
        <v>94.894777557540039</v>
      </c>
      <c r="O513" s="257">
        <f>(100-N513)/100*(365/91)*100</f>
        <v>20.476991115361383</v>
      </c>
      <c r="Q513" s="257">
        <f>(((1+(100-N513)/N513)^(365/J513))*100)-100</f>
        <v>23.390247699275605</v>
      </c>
      <c r="R513" s="257">
        <f t="shared" si="20"/>
        <v>1.7485740192098853</v>
      </c>
    </row>
    <row r="514" spans="1:20">
      <c r="R514" s="257" t="e">
        <f t="shared" si="20"/>
        <v>#DIV/0!</v>
      </c>
    </row>
    <row r="515" spans="1:20">
      <c r="A515" s="241">
        <v>835</v>
      </c>
      <c r="B515" s="271">
        <v>40891</v>
      </c>
      <c r="C515" s="265">
        <v>5000000000</v>
      </c>
      <c r="D515" s="266">
        <v>10927600000</v>
      </c>
      <c r="E515" s="266">
        <v>5927600000</v>
      </c>
      <c r="F515" s="265">
        <v>5000000000</v>
      </c>
      <c r="G515" s="265">
        <v>4747901848</v>
      </c>
      <c r="H515" s="266">
        <v>252098152</v>
      </c>
      <c r="I515" s="271">
        <v>40983</v>
      </c>
      <c r="J515" s="241">
        <v>91</v>
      </c>
      <c r="N515" s="257">
        <v>94.958036960000001</v>
      </c>
      <c r="O515" s="257">
        <v>20.223258347252742</v>
      </c>
      <c r="Q515" s="257">
        <v>23.060873123860276</v>
      </c>
      <c r="R515" s="257">
        <f t="shared" si="20"/>
        <v>2.1855199999999999</v>
      </c>
    </row>
    <row r="516" spans="1:20" s="273" customFormat="1">
      <c r="B516" s="274"/>
      <c r="C516" s="275"/>
      <c r="D516" s="276"/>
      <c r="E516" s="276"/>
      <c r="F516" s="275"/>
      <c r="G516" s="275"/>
      <c r="H516" s="276"/>
      <c r="I516" s="274"/>
      <c r="N516" s="277"/>
      <c r="O516" s="277"/>
      <c r="P516" s="277"/>
      <c r="Q516" s="277"/>
      <c r="R516" s="257" t="e">
        <f t="shared" si="20"/>
        <v>#DIV/0!</v>
      </c>
      <c r="T516" s="241"/>
    </row>
    <row r="517" spans="1:20">
      <c r="A517" s="241">
        <v>836</v>
      </c>
      <c r="B517" s="271">
        <v>40905</v>
      </c>
      <c r="C517" s="265">
        <v>5000000000</v>
      </c>
      <c r="D517" s="266">
        <v>8221100000</v>
      </c>
      <c r="E517" s="266">
        <v>3221100000</v>
      </c>
      <c r="F517" s="265">
        <v>5000000000</v>
      </c>
      <c r="G517" s="265">
        <v>4751203336</v>
      </c>
      <c r="H517" s="266">
        <v>248796664</v>
      </c>
      <c r="I517" s="271">
        <v>40997</v>
      </c>
      <c r="J517" s="241">
        <v>91</v>
      </c>
      <c r="N517" s="257">
        <v>95.024066719999993</v>
      </c>
      <c r="O517" s="257">
        <v>19.958413705494532</v>
      </c>
      <c r="Q517" s="257">
        <v>22.718244836032241</v>
      </c>
      <c r="R517" s="257">
        <f t="shared" si="20"/>
        <v>1.64422</v>
      </c>
    </row>
    <row r="518" spans="1:20">
      <c r="B518" s="271"/>
      <c r="D518" s="266"/>
      <c r="E518" s="266"/>
      <c r="I518" s="271"/>
      <c r="R518" s="257" t="e">
        <f t="shared" si="20"/>
        <v>#DIV/0!</v>
      </c>
    </row>
    <row r="519" spans="1:20">
      <c r="A519" s="241">
        <v>837</v>
      </c>
      <c r="B519" s="271">
        <v>40919</v>
      </c>
      <c r="C519" s="265">
        <v>5000000000</v>
      </c>
      <c r="D519" s="266">
        <v>11963900000</v>
      </c>
      <c r="E519" s="266">
        <v>6963900000</v>
      </c>
      <c r="F519" s="265">
        <v>5000000000</v>
      </c>
      <c r="G519" s="265">
        <v>4749841077</v>
      </c>
      <c r="H519" s="266">
        <v>250158923</v>
      </c>
      <c r="I519" s="271">
        <v>41011</v>
      </c>
      <c r="J519" s="241">
        <v>91</v>
      </c>
      <c r="N519" s="257">
        <v>94.996821539999999</v>
      </c>
      <c r="O519" s="257">
        <v>20.067693823076926</v>
      </c>
      <c r="Q519" s="257">
        <v>22.859475411340412</v>
      </c>
      <c r="R519" s="257">
        <f t="shared" si="20"/>
        <v>2.3927800000000001</v>
      </c>
    </row>
    <row r="520" spans="1:20">
      <c r="R520" s="257" t="e">
        <f t="shared" si="20"/>
        <v>#DIV/0!</v>
      </c>
    </row>
    <row r="521" spans="1:20">
      <c r="A521" s="241">
        <v>838</v>
      </c>
      <c r="B521" s="271">
        <v>40933</v>
      </c>
      <c r="C521" s="265">
        <v>5000000000</v>
      </c>
      <c r="D521" s="266">
        <v>10362400000</v>
      </c>
      <c r="E521" s="266">
        <v>5362400000</v>
      </c>
      <c r="F521" s="265">
        <v>1962400000</v>
      </c>
      <c r="G521" s="265">
        <v>1862120235</v>
      </c>
      <c r="H521" s="266">
        <v>100279765</v>
      </c>
      <c r="I521" s="271">
        <v>41025</v>
      </c>
      <c r="J521" s="241">
        <v>91</v>
      </c>
      <c r="N521" s="257">
        <v>94.889942672238078</v>
      </c>
      <c r="O521" s="257">
        <v>20.496383787176939</v>
      </c>
      <c r="Q521" s="257">
        <v>23.415466917157616</v>
      </c>
      <c r="R521" s="257">
        <f t="shared" si="20"/>
        <v>5.2804728903383609</v>
      </c>
    </row>
    <row r="522" spans="1:20">
      <c r="B522" s="271"/>
      <c r="D522" s="266"/>
      <c r="E522" s="266"/>
      <c r="I522" s="271"/>
      <c r="R522" s="257" t="e">
        <f t="shared" si="20"/>
        <v>#DIV/0!</v>
      </c>
    </row>
    <row r="523" spans="1:20">
      <c r="A523" s="241">
        <v>840</v>
      </c>
      <c r="B523" s="271">
        <v>40947</v>
      </c>
      <c r="C523" s="265">
        <v>5000000000</v>
      </c>
      <c r="D523" s="266">
        <v>22138300000</v>
      </c>
      <c r="E523" s="266">
        <v>17138300000</v>
      </c>
      <c r="F523" s="265">
        <v>5000000000</v>
      </c>
      <c r="G523" s="265">
        <v>4778884912</v>
      </c>
      <c r="H523" s="266">
        <v>221115088</v>
      </c>
      <c r="I523" s="271">
        <v>41039</v>
      </c>
      <c r="J523" s="241">
        <v>91</v>
      </c>
      <c r="N523" s="257">
        <v>95.577698240000004</v>
      </c>
      <c r="O523" s="257">
        <v>17.737803762637348</v>
      </c>
      <c r="Q523" s="257">
        <v>19.891830886440559</v>
      </c>
      <c r="R523" s="257">
        <f t="shared" si="20"/>
        <v>4.4276600000000004</v>
      </c>
    </row>
    <row r="524" spans="1:20">
      <c r="R524" s="257" t="e">
        <f t="shared" ref="R524:R587" si="22">+D524/F524</f>
        <v>#DIV/0!</v>
      </c>
    </row>
    <row r="525" spans="1:20">
      <c r="A525" s="241">
        <v>841</v>
      </c>
      <c r="B525" s="271">
        <v>40961</v>
      </c>
      <c r="C525" s="265">
        <v>5000000000</v>
      </c>
      <c r="D525" s="266">
        <v>16556800000</v>
      </c>
      <c r="E525" s="266">
        <v>11556800000</v>
      </c>
      <c r="F525" s="265">
        <v>5000000000</v>
      </c>
      <c r="G525" s="265">
        <v>4782756716</v>
      </c>
      <c r="H525" s="266">
        <v>217243284</v>
      </c>
      <c r="I525" s="271">
        <v>41053</v>
      </c>
      <c r="J525" s="241">
        <v>91</v>
      </c>
      <c r="N525" s="257">
        <v>95.655134320000002</v>
      </c>
      <c r="O525" s="257">
        <v>17.427208496703287</v>
      </c>
      <c r="Q525" s="257">
        <v>19.503012487798117</v>
      </c>
      <c r="R525" s="257">
        <f t="shared" si="22"/>
        <v>3.3113600000000001</v>
      </c>
    </row>
    <row r="526" spans="1:20">
      <c r="R526" s="257" t="e">
        <f t="shared" si="22"/>
        <v>#DIV/0!</v>
      </c>
    </row>
    <row r="527" spans="1:20">
      <c r="A527" s="241">
        <v>842</v>
      </c>
      <c r="B527" s="271">
        <v>40975</v>
      </c>
      <c r="C527" s="265">
        <v>5000000000</v>
      </c>
      <c r="D527" s="266">
        <v>13125300000</v>
      </c>
      <c r="E527" s="266">
        <v>8125300000</v>
      </c>
      <c r="F527" s="265">
        <v>5000000000</v>
      </c>
      <c r="G527" s="265">
        <v>4805842316</v>
      </c>
      <c r="H527" s="266">
        <v>194157684</v>
      </c>
      <c r="I527" s="271">
        <v>41067</v>
      </c>
      <c r="J527" s="241">
        <v>91</v>
      </c>
      <c r="N527" s="257">
        <v>96.116846320000008</v>
      </c>
      <c r="O527" s="257">
        <v>15.575286738461507</v>
      </c>
      <c r="Q527" s="257">
        <v>17.217098028634453</v>
      </c>
      <c r="R527" s="257">
        <f t="shared" si="22"/>
        <v>2.6250599999999999</v>
      </c>
    </row>
    <row r="528" spans="1:20">
      <c r="R528" s="257" t="e">
        <f t="shared" si="22"/>
        <v>#DIV/0!</v>
      </c>
    </row>
    <row r="529" spans="1:18">
      <c r="A529" s="241">
        <v>844</v>
      </c>
      <c r="B529" s="271">
        <v>40989</v>
      </c>
      <c r="C529" s="265">
        <v>5000000000</v>
      </c>
      <c r="D529" s="266">
        <v>38674600000</v>
      </c>
      <c r="E529" s="266">
        <v>33674600000</v>
      </c>
      <c r="F529" s="265">
        <v>5000000000</v>
      </c>
      <c r="G529" s="265">
        <v>4803852583</v>
      </c>
      <c r="H529" s="266">
        <v>196147417</v>
      </c>
      <c r="I529" s="271">
        <v>41081</v>
      </c>
      <c r="J529" s="241">
        <v>91</v>
      </c>
      <c r="N529" s="257">
        <v>96.077051659999995</v>
      </c>
      <c r="O529" s="257">
        <v>15.734902682417601</v>
      </c>
      <c r="Q529" s="257">
        <v>17.411956087453845</v>
      </c>
      <c r="R529" s="257">
        <f t="shared" si="22"/>
        <v>7.7349199999999998</v>
      </c>
    </row>
    <row r="530" spans="1:18">
      <c r="R530" s="257" t="e">
        <f t="shared" si="22"/>
        <v>#DIV/0!</v>
      </c>
    </row>
    <row r="531" spans="1:18">
      <c r="A531" s="241">
        <v>845</v>
      </c>
      <c r="B531" s="271">
        <v>41003</v>
      </c>
      <c r="C531" s="265">
        <v>5000000000</v>
      </c>
      <c r="D531" s="266">
        <v>13017300000</v>
      </c>
      <c r="E531" s="266">
        <v>8017300000</v>
      </c>
      <c r="F531" s="265">
        <v>5000000000</v>
      </c>
      <c r="G531" s="265">
        <v>4796999853</v>
      </c>
      <c r="H531" s="266">
        <v>203000147</v>
      </c>
      <c r="I531" s="271">
        <v>41095</v>
      </c>
      <c r="J531" s="241">
        <v>91</v>
      </c>
      <c r="N531" s="257">
        <v>95.93999706000001</v>
      </c>
      <c r="O531" s="257">
        <v>16.284627176923035</v>
      </c>
      <c r="Q531" s="257">
        <v>18.086160551514126</v>
      </c>
      <c r="R531" s="257">
        <f t="shared" si="22"/>
        <v>2.6034600000000001</v>
      </c>
    </row>
    <row r="532" spans="1:18">
      <c r="R532" s="257" t="e">
        <f t="shared" si="22"/>
        <v>#DIV/0!</v>
      </c>
    </row>
    <row r="533" spans="1:18">
      <c r="A533" s="241">
        <v>846</v>
      </c>
      <c r="B533" s="271">
        <v>41017</v>
      </c>
      <c r="C533" s="265">
        <v>5000000000</v>
      </c>
      <c r="D533" s="266">
        <v>9222500000</v>
      </c>
      <c r="E533" s="266">
        <v>4222500000</v>
      </c>
      <c r="F533" s="265">
        <v>5000000000</v>
      </c>
      <c r="G533" s="265">
        <v>4796790995</v>
      </c>
      <c r="H533" s="266">
        <v>203209005</v>
      </c>
      <c r="I533" s="271">
        <v>41109</v>
      </c>
      <c r="J533" s="241">
        <v>91</v>
      </c>
      <c r="N533" s="257">
        <v>95.935819899999998</v>
      </c>
      <c r="O533" s="257">
        <v>16.301381719780224</v>
      </c>
      <c r="Q533" s="257">
        <v>18.106784853625825</v>
      </c>
      <c r="R533" s="257">
        <f t="shared" si="22"/>
        <v>1.8445</v>
      </c>
    </row>
    <row r="534" spans="1:18">
      <c r="R534" s="257" t="e">
        <f t="shared" si="22"/>
        <v>#DIV/0!</v>
      </c>
    </row>
    <row r="535" spans="1:18">
      <c r="A535" s="241">
        <v>847</v>
      </c>
      <c r="B535" s="271">
        <v>41031</v>
      </c>
      <c r="C535" s="265">
        <v>5000000000</v>
      </c>
      <c r="D535" s="266">
        <v>840500000</v>
      </c>
      <c r="E535" s="266">
        <f>D535-C535</f>
        <v>-4159500000</v>
      </c>
      <c r="F535" s="265">
        <v>440500000</v>
      </c>
      <c r="G535" s="265">
        <v>422678237</v>
      </c>
      <c r="H535" s="266">
        <f>F535-G535</f>
        <v>17821763</v>
      </c>
      <c r="I535" s="271">
        <f>B535+J535+1</f>
        <v>41123</v>
      </c>
      <c r="J535" s="241">
        <v>91</v>
      </c>
      <c r="N535" s="257">
        <f>G535/F535*100</f>
        <v>95.954196821793417</v>
      </c>
      <c r="O535" s="257">
        <f>(100-N535)/100*(365/91)*100</f>
        <v>16.227672088411023</v>
      </c>
      <c r="Q535" s="257">
        <f>(((1+(100-N535)/N535)^(365/J535))*100)-100</f>
        <v>18.016084309958174</v>
      </c>
      <c r="R535" s="257">
        <f t="shared" si="22"/>
        <v>1.9080590238365494</v>
      </c>
    </row>
    <row r="536" spans="1:18">
      <c r="B536" s="271"/>
      <c r="D536" s="266"/>
      <c r="E536" s="266"/>
      <c r="I536" s="271"/>
      <c r="R536" s="257" t="e">
        <f t="shared" si="22"/>
        <v>#DIV/0!</v>
      </c>
    </row>
    <row r="537" spans="1:18">
      <c r="A537" s="241">
        <v>849</v>
      </c>
      <c r="B537" s="271">
        <v>41045</v>
      </c>
      <c r="C537" s="265">
        <v>5000000000</v>
      </c>
      <c r="D537" s="265">
        <v>2355200000</v>
      </c>
      <c r="E537" s="266">
        <f>D537-C537</f>
        <v>-2644800000</v>
      </c>
      <c r="F537" s="265">
        <v>2355200000</v>
      </c>
      <c r="G537" s="265">
        <v>2256674824</v>
      </c>
      <c r="H537" s="266">
        <f>F537-G537</f>
        <v>98525176</v>
      </c>
      <c r="I537" s="271">
        <f>B537+J537+1</f>
        <v>41137</v>
      </c>
      <c r="J537" s="241">
        <v>91</v>
      </c>
      <c r="N537" s="257">
        <f>G537/F537*100</f>
        <v>95.816695991847823</v>
      </c>
      <c r="O537" s="257">
        <f>(100-N537)/100*(365/91)*100</f>
        <v>16.779186406324666</v>
      </c>
      <c r="Q537" s="257">
        <f>(((1+(100-N537)/N537)^(365/J537))*100)-100</f>
        <v>18.696845768128625</v>
      </c>
      <c r="R537" s="257">
        <f t="shared" si="22"/>
        <v>1</v>
      </c>
    </row>
    <row r="538" spans="1:18">
      <c r="R538" s="257" t="e">
        <f t="shared" si="22"/>
        <v>#DIV/0!</v>
      </c>
    </row>
    <row r="539" spans="1:18">
      <c r="A539" s="241">
        <v>852</v>
      </c>
      <c r="B539" s="271">
        <v>41059</v>
      </c>
      <c r="C539" s="265">
        <v>5000000000</v>
      </c>
      <c r="D539" s="265">
        <v>14454800000</v>
      </c>
      <c r="E539" s="266">
        <f>D539-C539</f>
        <v>9454800000</v>
      </c>
      <c r="F539" s="265">
        <v>5000000000</v>
      </c>
      <c r="G539" s="265">
        <v>4798094994</v>
      </c>
      <c r="H539" s="266">
        <f>F539-G539</f>
        <v>201905006</v>
      </c>
      <c r="I539" s="271">
        <f>B539+J539+1</f>
        <v>41151</v>
      </c>
      <c r="J539" s="241">
        <v>91</v>
      </c>
      <c r="N539" s="257">
        <f>G539/F539*100</f>
        <v>95.961899880000004</v>
      </c>
      <c r="O539" s="257">
        <f>(100-N539)/100*(365/91)*100</f>
        <v>16.19677520659339</v>
      </c>
      <c r="Q539" s="257">
        <f>(((1+(100-N539)/N539)^(365/J539))*100)-100</f>
        <v>17.978091227473357</v>
      </c>
      <c r="R539" s="257">
        <f t="shared" si="22"/>
        <v>2.8909600000000002</v>
      </c>
    </row>
    <row r="540" spans="1:18">
      <c r="R540" s="257" t="e">
        <f t="shared" si="22"/>
        <v>#DIV/0!</v>
      </c>
    </row>
    <row r="541" spans="1:18">
      <c r="A541" s="241">
        <v>853</v>
      </c>
      <c r="B541" s="271">
        <v>41073</v>
      </c>
      <c r="C541" s="265">
        <v>5000000000</v>
      </c>
      <c r="D541" s="265">
        <v>11219100000</v>
      </c>
      <c r="E541" s="266">
        <f>D541-C541</f>
        <v>6219100000</v>
      </c>
      <c r="F541" s="265">
        <v>5000000000</v>
      </c>
      <c r="G541" s="265">
        <v>4792342981</v>
      </c>
      <c r="H541" s="266">
        <f>F541-G541</f>
        <v>207657019</v>
      </c>
      <c r="I541" s="271">
        <f>B541+J541+1</f>
        <v>41165</v>
      </c>
      <c r="J541" s="241">
        <v>91</v>
      </c>
      <c r="N541" s="257">
        <f>G541/F541*100</f>
        <v>95.846859620000004</v>
      </c>
      <c r="O541" s="257">
        <f>(100-N541)/100*(365/91)*100</f>
        <v>16.65820042527471</v>
      </c>
      <c r="Q541" s="257">
        <f>(((1+(100-N541)/N541)^(365/J541))*100)-100</f>
        <v>18.547087581928736</v>
      </c>
      <c r="R541" s="257">
        <f t="shared" si="22"/>
        <v>2.2438199999999999</v>
      </c>
    </row>
    <row r="542" spans="1:18">
      <c r="R542" s="257" t="e">
        <f t="shared" si="22"/>
        <v>#DIV/0!</v>
      </c>
    </row>
    <row r="543" spans="1:18">
      <c r="A543" s="241">
        <v>857</v>
      </c>
      <c r="B543" s="271">
        <v>41115</v>
      </c>
      <c r="C543" s="265">
        <v>5000000000</v>
      </c>
      <c r="D543" s="265">
        <v>16697000000</v>
      </c>
      <c r="E543" s="266">
        <f>D543-C543</f>
        <v>11697000000</v>
      </c>
      <c r="F543" s="265">
        <v>5000000000</v>
      </c>
      <c r="G543" s="265">
        <v>4796746270</v>
      </c>
      <c r="H543" s="266">
        <f>F543-G543</f>
        <v>203253730</v>
      </c>
      <c r="I543" s="271">
        <f>B543+J543+1</f>
        <v>41207</v>
      </c>
      <c r="J543" s="241">
        <v>91</v>
      </c>
      <c r="N543" s="257">
        <f>G543/F543*100</f>
        <v>95.934925399999997</v>
      </c>
      <c r="O543" s="257">
        <f>(100-N543)/100*(365/91)*100</f>
        <v>16.304969549450561</v>
      </c>
      <c r="Q543" s="257">
        <f>(((1+(100-N543)/N543)^(365/J543))*100)-100</f>
        <v>18.111201941287021</v>
      </c>
      <c r="R543" s="257">
        <f t="shared" si="22"/>
        <v>3.3393999999999999</v>
      </c>
    </row>
    <row r="544" spans="1:18">
      <c r="R544" s="257" t="e">
        <f t="shared" si="22"/>
        <v>#DIV/0!</v>
      </c>
    </row>
    <row r="545" spans="1:18">
      <c r="A545" s="241">
        <v>859</v>
      </c>
      <c r="B545" s="271">
        <v>41129</v>
      </c>
      <c r="C545" s="265">
        <v>5000000000</v>
      </c>
      <c r="D545" s="265">
        <v>19367400000</v>
      </c>
      <c r="E545" s="266">
        <f>D545-C545</f>
        <v>14367400000</v>
      </c>
      <c r="F545" s="265">
        <v>5000000000</v>
      </c>
      <c r="G545" s="265">
        <v>4834863000</v>
      </c>
      <c r="H545" s="266">
        <f>F545-G545</f>
        <v>165137000</v>
      </c>
      <c r="I545" s="271">
        <f>B545+J545+1</f>
        <v>41221</v>
      </c>
      <c r="J545" s="241">
        <v>91</v>
      </c>
      <c r="N545" s="257">
        <f>G545/F545*100</f>
        <v>96.69726</v>
      </c>
      <c r="O545" s="257">
        <f>(100-N545)/100*(365/91)*100</f>
        <v>13.247253846153844</v>
      </c>
      <c r="Q545" s="257">
        <f>(((1+(100-N545)/N545)^(365/J545))*100)-100</f>
        <v>14.420439412316028</v>
      </c>
      <c r="R545" s="257">
        <f t="shared" si="22"/>
        <v>3.8734799999999998</v>
      </c>
    </row>
    <row r="546" spans="1:18">
      <c r="B546" s="271"/>
      <c r="E546" s="266"/>
      <c r="I546" s="271"/>
      <c r="R546" s="257" t="e">
        <f t="shared" si="22"/>
        <v>#DIV/0!</v>
      </c>
    </row>
    <row r="547" spans="1:18">
      <c r="A547" s="241">
        <v>860</v>
      </c>
      <c r="B547" s="271">
        <v>41143</v>
      </c>
      <c r="C547" s="265">
        <v>5000000000</v>
      </c>
      <c r="D547" s="265">
        <v>15578000000</v>
      </c>
      <c r="E547" s="266">
        <f>D547-C547</f>
        <v>10578000000</v>
      </c>
      <c r="F547" s="265">
        <v>5000000000</v>
      </c>
      <c r="G547" s="265">
        <v>4848900000</v>
      </c>
      <c r="H547" s="266">
        <f>F547-G547</f>
        <v>151100000</v>
      </c>
      <c r="I547" s="271">
        <f>B547+J547+1</f>
        <v>41235</v>
      </c>
      <c r="J547" s="241">
        <v>91</v>
      </c>
      <c r="N547" s="257">
        <f>G547/F547*100</f>
        <v>96.977999999999994</v>
      </c>
      <c r="O547" s="257">
        <f>(100-N547)/100*(365/91)*100</f>
        <v>12.121208791208813</v>
      </c>
      <c r="Q547" s="257">
        <f>(((1+(100-N547)/N547)^(365/J547))*100)-100</f>
        <v>13.097643178549376</v>
      </c>
      <c r="R547" s="257">
        <f t="shared" si="22"/>
        <v>3.1156000000000001</v>
      </c>
    </row>
    <row r="548" spans="1:18">
      <c r="B548" s="271"/>
      <c r="E548" s="266"/>
      <c r="I548" s="271"/>
      <c r="R548" s="257" t="e">
        <f t="shared" si="22"/>
        <v>#DIV/0!</v>
      </c>
    </row>
    <row r="549" spans="1:18">
      <c r="A549" s="241">
        <v>861</v>
      </c>
      <c r="B549" s="271">
        <v>41157</v>
      </c>
      <c r="C549" s="265">
        <v>5000000000</v>
      </c>
      <c r="D549" s="265">
        <v>8614500000</v>
      </c>
      <c r="E549" s="266">
        <f>D549-C549</f>
        <v>3614500000</v>
      </c>
      <c r="F549" s="265">
        <v>5000000000</v>
      </c>
      <c r="G549" s="265">
        <v>4850594413</v>
      </c>
      <c r="H549" s="266">
        <f>F549-G549</f>
        <v>149405587</v>
      </c>
      <c r="I549" s="271">
        <f>B549+J549+1</f>
        <v>41249</v>
      </c>
      <c r="J549" s="241">
        <v>91</v>
      </c>
      <c r="N549" s="257">
        <f>G549/F549*100</f>
        <v>97.011888260000006</v>
      </c>
      <c r="O549" s="257">
        <f>(100-N549)/100*(365/91)*100</f>
        <v>11.985283352747228</v>
      </c>
      <c r="Q549" s="257">
        <f>(((1+(100-N549)/N549)^(365/J549))*100)-100</f>
        <v>12.939262960201603</v>
      </c>
      <c r="R549" s="257">
        <f t="shared" si="22"/>
        <v>1.7229000000000001</v>
      </c>
    </row>
    <row r="550" spans="1:18">
      <c r="R550" s="257" t="e">
        <f t="shared" si="22"/>
        <v>#DIV/0!</v>
      </c>
    </row>
    <row r="551" spans="1:18">
      <c r="A551" s="241">
        <v>862</v>
      </c>
      <c r="B551" s="271">
        <v>41171</v>
      </c>
      <c r="C551" s="265">
        <v>5000000000</v>
      </c>
      <c r="D551" s="265">
        <v>17429900000</v>
      </c>
      <c r="E551" s="266">
        <f>D551-C551</f>
        <v>12429900000</v>
      </c>
      <c r="F551" s="265">
        <v>5000000000</v>
      </c>
      <c r="G551" s="265">
        <v>4882412336</v>
      </c>
      <c r="H551" s="266">
        <f>F551-G551</f>
        <v>117587664</v>
      </c>
      <c r="I551" s="271">
        <f>B551+J551+1</f>
        <v>41263</v>
      </c>
      <c r="J551" s="241">
        <v>91</v>
      </c>
      <c r="N551" s="257">
        <f>G551/F551*100</f>
        <v>97.648246720000003</v>
      </c>
      <c r="O551" s="257">
        <f>(100-N551)/100*(365/91)*100</f>
        <v>9.4328565626373493</v>
      </c>
      <c r="Q551" s="257">
        <f>(((1+(100-N551)/N551)^(365/J551))*100)-100</f>
        <v>10.015981547752901</v>
      </c>
      <c r="R551" s="257">
        <f t="shared" si="22"/>
        <v>3.4859800000000001</v>
      </c>
    </row>
    <row r="552" spans="1:18">
      <c r="R552" s="257" t="e">
        <f t="shared" si="22"/>
        <v>#DIV/0!</v>
      </c>
    </row>
    <row r="553" spans="1:18">
      <c r="A553" s="241">
        <v>861</v>
      </c>
      <c r="B553" s="271">
        <v>41186</v>
      </c>
      <c r="C553" s="265">
        <v>19102900000</v>
      </c>
      <c r="D553" s="265">
        <v>19102900000</v>
      </c>
      <c r="E553" s="266">
        <v>0</v>
      </c>
      <c r="F553" s="265">
        <v>19102900000</v>
      </c>
      <c r="G553" s="265">
        <v>18668436146</v>
      </c>
      <c r="H553" s="266">
        <v>434463854</v>
      </c>
      <c r="I553" s="271">
        <v>41278</v>
      </c>
      <c r="J553" s="241">
        <v>91</v>
      </c>
      <c r="N553" s="257">
        <v>97.725665453936301</v>
      </c>
      <c r="O553" s="257">
        <v>9.1223308715741194</v>
      </c>
      <c r="Q553" s="257">
        <v>9.6668197836921479</v>
      </c>
      <c r="R553" s="257">
        <f t="shared" si="22"/>
        <v>1</v>
      </c>
    </row>
    <row r="554" spans="1:18">
      <c r="B554" s="271"/>
      <c r="E554" s="266"/>
      <c r="I554" s="271"/>
      <c r="R554" s="257" t="e">
        <f t="shared" si="22"/>
        <v>#DIV/0!</v>
      </c>
    </row>
    <row r="555" spans="1:18">
      <c r="A555" s="241">
        <v>865</v>
      </c>
      <c r="B555" s="271">
        <v>41199</v>
      </c>
      <c r="C555" s="265">
        <v>10000000000</v>
      </c>
      <c r="D555" s="265">
        <v>8422000000</v>
      </c>
      <c r="E555" s="266">
        <f>D555-C555</f>
        <v>-1578000000</v>
      </c>
      <c r="F555" s="265">
        <v>8422000000</v>
      </c>
      <c r="G555" s="278">
        <v>8230025047</v>
      </c>
      <c r="H555" s="266">
        <f>F555-G555</f>
        <v>191974953</v>
      </c>
      <c r="I555" s="271">
        <f>B555+J555+1</f>
        <v>41291</v>
      </c>
      <c r="J555" s="241">
        <v>91</v>
      </c>
      <c r="N555" s="257">
        <f>G555/F555*100</f>
        <v>97.720553870814527</v>
      </c>
      <c r="O555" s="257">
        <f>(100-N555)/100*(365/91)*100</f>
        <v>9.1428333753043702</v>
      </c>
      <c r="Q555" s="257">
        <f>(((1+(100-N555)/N555)^(365/J555))*100)-100</f>
        <v>9.6898305154477669</v>
      </c>
      <c r="R555" s="257">
        <f t="shared" si="22"/>
        <v>1</v>
      </c>
    </row>
    <row r="556" spans="1:18">
      <c r="B556" s="271"/>
      <c r="E556" s="266"/>
      <c r="I556" s="271"/>
      <c r="R556" s="257" t="e">
        <f t="shared" si="22"/>
        <v>#DIV/0!</v>
      </c>
    </row>
    <row r="557" spans="1:18">
      <c r="A557" s="241">
        <v>867</v>
      </c>
      <c r="B557" s="271">
        <v>41213</v>
      </c>
      <c r="C557" s="265">
        <v>5000000000</v>
      </c>
      <c r="D557" s="265">
        <v>36101600000</v>
      </c>
      <c r="E557" s="266">
        <v>31101600000</v>
      </c>
      <c r="F557" s="265">
        <v>5000000000</v>
      </c>
      <c r="G557" s="265">
        <v>4886050000</v>
      </c>
      <c r="H557" s="266">
        <v>113950000</v>
      </c>
      <c r="I557" s="271">
        <v>41305</v>
      </c>
      <c r="J557" s="241">
        <v>91</v>
      </c>
      <c r="N557" s="257">
        <v>97.721000000000004</v>
      </c>
      <c r="O557" s="257">
        <v>9.1410439560439407</v>
      </c>
      <c r="Q557" s="257">
        <v>9.687821942609304</v>
      </c>
      <c r="R557" s="257">
        <f t="shared" si="22"/>
        <v>7.2203200000000001</v>
      </c>
    </row>
    <row r="558" spans="1:18">
      <c r="R558" s="257" t="e">
        <f t="shared" si="22"/>
        <v>#DIV/0!</v>
      </c>
    </row>
    <row r="559" spans="1:18">
      <c r="A559" s="241">
        <v>868</v>
      </c>
      <c r="B559" s="271">
        <v>41227</v>
      </c>
      <c r="C559" s="265">
        <v>5000000000</v>
      </c>
      <c r="D559" s="265">
        <v>19540200000</v>
      </c>
      <c r="E559" s="266">
        <f>D559-C559</f>
        <v>14540200000</v>
      </c>
      <c r="F559" s="265">
        <v>5000000000</v>
      </c>
      <c r="G559" s="278">
        <v>4884319950</v>
      </c>
      <c r="H559" s="266">
        <f>F559-G559</f>
        <v>115680050</v>
      </c>
      <c r="I559" s="271">
        <f>B559+J559+1</f>
        <v>41319</v>
      </c>
      <c r="J559" s="241">
        <v>91</v>
      </c>
      <c r="N559" s="257">
        <f>G559/F559*100</f>
        <v>97.686398999999994</v>
      </c>
      <c r="O559" s="257">
        <f>(100-N559)/100*(365/91)*100</f>
        <v>9.2798281868132086</v>
      </c>
      <c r="Q559" s="257">
        <f>(((1+(100-N559)/N559)^(365/J559))*100)-100</f>
        <v>9.8437398571070958</v>
      </c>
      <c r="R559" s="257">
        <f t="shared" si="22"/>
        <v>3.9080400000000002</v>
      </c>
    </row>
    <row r="560" spans="1:18">
      <c r="R560" s="257" t="e">
        <f t="shared" si="22"/>
        <v>#DIV/0!</v>
      </c>
    </row>
    <row r="561" spans="1:18">
      <c r="A561" s="241">
        <v>869</v>
      </c>
      <c r="B561" s="271">
        <v>41241</v>
      </c>
      <c r="C561" s="265">
        <v>5000000000</v>
      </c>
      <c r="D561" s="265">
        <v>7029700000</v>
      </c>
      <c r="E561" s="266">
        <f>D561-C561</f>
        <v>2029700000</v>
      </c>
      <c r="F561" s="265">
        <v>5000000000</v>
      </c>
      <c r="G561" s="278">
        <v>4884313023</v>
      </c>
      <c r="H561" s="266">
        <f>F561-G561</f>
        <v>115686977</v>
      </c>
      <c r="I561" s="271">
        <f>B561+J561+1</f>
        <v>41333</v>
      </c>
      <c r="J561" s="241">
        <v>91</v>
      </c>
      <c r="N561" s="257">
        <f>G561/F561*100</f>
        <v>97.68626046</v>
      </c>
      <c r="O561" s="257">
        <f>(100-N561)/100*(365/91)*100</f>
        <v>9.2803838692307714</v>
      </c>
      <c r="Q561" s="257">
        <f>(((1+(100-N561)/N561)^(365/J561))*100)-100</f>
        <v>9.8443646979490751</v>
      </c>
      <c r="R561" s="257">
        <f t="shared" si="22"/>
        <v>1.40594</v>
      </c>
    </row>
    <row r="562" spans="1:18">
      <c r="R562" s="257" t="e">
        <f t="shared" si="22"/>
        <v>#DIV/0!</v>
      </c>
    </row>
    <row r="563" spans="1:18">
      <c r="A563" s="241">
        <v>871</v>
      </c>
      <c r="B563" s="271">
        <v>41255</v>
      </c>
      <c r="C563" s="265">
        <v>5000000000</v>
      </c>
      <c r="D563" s="265">
        <v>7353000000</v>
      </c>
      <c r="E563" s="266">
        <f>D563-C563</f>
        <v>2353000000</v>
      </c>
      <c r="F563" s="265">
        <v>5000000000</v>
      </c>
      <c r="G563" s="278">
        <v>4883470108</v>
      </c>
      <c r="H563" s="266">
        <f>F563-G563</f>
        <v>116529892</v>
      </c>
      <c r="I563" s="271">
        <f>B563+J563+1</f>
        <v>41347</v>
      </c>
      <c r="J563" s="241">
        <v>91</v>
      </c>
      <c r="N563" s="257">
        <f>G563/F563*100</f>
        <v>97.66940215999999</v>
      </c>
      <c r="O563" s="257">
        <f>(100-N563)/100*(365/91)*100</f>
        <v>9.3480023252747646</v>
      </c>
      <c r="Q563" s="257">
        <f>(((1+(100-N563)/N563)^(365/J563))*100)-100</f>
        <v>9.9204318847502861</v>
      </c>
      <c r="R563" s="257">
        <f t="shared" si="22"/>
        <v>1.4705999999999999</v>
      </c>
    </row>
    <row r="564" spans="1:18">
      <c r="E564" s="266"/>
      <c r="R564" s="257" t="e">
        <f t="shared" si="22"/>
        <v>#DIV/0!</v>
      </c>
    </row>
    <row r="565" spans="1:18">
      <c r="A565" s="241">
        <v>872</v>
      </c>
      <c r="B565" s="271">
        <v>41270</v>
      </c>
      <c r="C565" s="265">
        <v>5000000000</v>
      </c>
      <c r="D565" s="265">
        <v>21675600000</v>
      </c>
      <c r="E565" s="266">
        <f>D565-C565</f>
        <v>16675600000</v>
      </c>
      <c r="F565" s="265">
        <v>5000000000</v>
      </c>
      <c r="G565" s="278">
        <v>4883275716</v>
      </c>
      <c r="H565" s="266">
        <f>F565-G565</f>
        <v>116724284</v>
      </c>
      <c r="I565" s="271">
        <f>B565+J565+1</f>
        <v>41362</v>
      </c>
      <c r="J565" s="241">
        <v>91</v>
      </c>
      <c r="N565" s="257">
        <v>97.665999999999997</v>
      </c>
      <c r="O565" s="257">
        <f>(100-N565)/100*(365/91)*100</f>
        <v>9.3616483516483626</v>
      </c>
      <c r="Q565" s="257">
        <f>(((1+(100-N565)/N565)^(365/J565))*100)-100</f>
        <v>9.9357909224724068</v>
      </c>
      <c r="R565" s="257">
        <f t="shared" si="22"/>
        <v>4.3351199999999999</v>
      </c>
    </row>
    <row r="566" spans="1:18">
      <c r="B566" s="271"/>
      <c r="E566" s="266"/>
      <c r="I566" s="271"/>
      <c r="R566" s="257" t="e">
        <f t="shared" si="22"/>
        <v>#DIV/0!</v>
      </c>
    </row>
    <row r="567" spans="1:18">
      <c r="A567" s="241">
        <v>873</v>
      </c>
      <c r="B567" s="271">
        <v>41283</v>
      </c>
      <c r="C567" s="265">
        <v>5000000000</v>
      </c>
      <c r="D567" s="265">
        <v>795600000</v>
      </c>
      <c r="E567" s="266">
        <f>D567-C567</f>
        <v>-4204400000</v>
      </c>
      <c r="F567" s="265">
        <v>795600000</v>
      </c>
      <c r="G567" s="278">
        <v>777302325</v>
      </c>
      <c r="H567" s="266">
        <f>F567-G567</f>
        <v>18297675</v>
      </c>
      <c r="I567" s="271">
        <f>B567+J567+1</f>
        <v>41375</v>
      </c>
      <c r="J567" s="241">
        <v>91</v>
      </c>
      <c r="N567" s="257">
        <v>97.7</v>
      </c>
      <c r="O567" s="257">
        <f>(100-N567)/100*(365/91)*100</f>
        <v>9.2252747252747138</v>
      </c>
      <c r="Q567" s="257">
        <f>(((1+(100-N567)/N567)^(365/J567))*100)-100</f>
        <v>9.7824184603775564</v>
      </c>
      <c r="R567" s="257">
        <f t="shared" si="22"/>
        <v>1</v>
      </c>
    </row>
    <row r="568" spans="1:18">
      <c r="R568" s="257" t="e">
        <f t="shared" si="22"/>
        <v>#DIV/0!</v>
      </c>
    </row>
    <row r="569" spans="1:18">
      <c r="A569" s="241">
        <v>876</v>
      </c>
      <c r="B569" s="271">
        <v>41297</v>
      </c>
      <c r="C569" s="265">
        <v>5000000000</v>
      </c>
      <c r="D569" s="265">
        <v>4275300000</v>
      </c>
      <c r="E569" s="266">
        <f>D569-C569</f>
        <v>-724700000</v>
      </c>
      <c r="F569" s="265">
        <v>4275300000</v>
      </c>
      <c r="G569" s="278">
        <v>4177638182</v>
      </c>
      <c r="H569" s="266">
        <f>F569-G569</f>
        <v>97661818</v>
      </c>
      <c r="I569" s="271">
        <f>B569+J569+1</f>
        <v>41389</v>
      </c>
      <c r="J569" s="241">
        <v>91</v>
      </c>
      <c r="N569" s="257">
        <v>97.715999999999994</v>
      </c>
      <c r="O569" s="257">
        <f>(100-N569)/100*(365/91)*100</f>
        <v>9.1610989010989261</v>
      </c>
      <c r="Q569" s="257">
        <v>9.7100000000000009</v>
      </c>
      <c r="R569" s="257">
        <f t="shared" si="22"/>
        <v>1</v>
      </c>
    </row>
    <row r="570" spans="1:18">
      <c r="B570" s="271"/>
      <c r="E570" s="266"/>
      <c r="I570" s="271"/>
      <c r="R570" s="257" t="e">
        <f t="shared" si="22"/>
        <v>#DIV/0!</v>
      </c>
    </row>
    <row r="571" spans="1:18">
      <c r="A571" s="241">
        <v>878</v>
      </c>
      <c r="B571" s="271">
        <v>41311</v>
      </c>
      <c r="C571" s="265">
        <v>5000000000</v>
      </c>
      <c r="D571" s="265">
        <v>176200000</v>
      </c>
      <c r="E571" s="265">
        <v>-4823800000</v>
      </c>
      <c r="F571" s="265">
        <v>176200000</v>
      </c>
      <c r="G571" s="265">
        <v>172175592</v>
      </c>
      <c r="H571" s="266">
        <f>F571-G571</f>
        <v>4024408</v>
      </c>
      <c r="I571" s="271">
        <f>B571+J571+1</f>
        <v>41403</v>
      </c>
      <c r="J571" s="241">
        <v>91</v>
      </c>
      <c r="N571" s="257">
        <v>97.715999999999994</v>
      </c>
      <c r="O571" s="257">
        <v>9.1609999999999996</v>
      </c>
      <c r="Q571" s="257">
        <v>9.7100000000000009</v>
      </c>
      <c r="R571" s="257">
        <f t="shared" si="22"/>
        <v>1</v>
      </c>
    </row>
    <row r="572" spans="1:18">
      <c r="B572" s="271"/>
      <c r="I572" s="271"/>
      <c r="R572" s="257" t="e">
        <f t="shared" si="22"/>
        <v>#DIV/0!</v>
      </c>
    </row>
    <row r="573" spans="1:18">
      <c r="A573" s="241">
        <v>879</v>
      </c>
      <c r="B573" s="271">
        <v>41325</v>
      </c>
      <c r="C573" s="265">
        <v>5000000000</v>
      </c>
      <c r="D573" s="265">
        <v>1187800000</v>
      </c>
      <c r="E573" s="265">
        <v>-3812200000</v>
      </c>
      <c r="F573" s="265">
        <v>1187800000</v>
      </c>
      <c r="G573" s="265">
        <v>1161070734</v>
      </c>
      <c r="H573" s="266">
        <f t="shared" ref="H573:H589" si="23">F573-G573</f>
        <v>26729266</v>
      </c>
      <c r="I573" s="271">
        <f>B573+J573+1</f>
        <v>41417</v>
      </c>
      <c r="J573" s="241">
        <v>91</v>
      </c>
      <c r="N573" s="257">
        <v>97.75</v>
      </c>
      <c r="O573" s="257">
        <v>9.0250000000000004</v>
      </c>
      <c r="Q573" s="257">
        <v>9.5570000000000004</v>
      </c>
      <c r="R573" s="257">
        <f t="shared" si="22"/>
        <v>1</v>
      </c>
    </row>
    <row r="574" spans="1:18">
      <c r="B574" s="271"/>
      <c r="I574" s="271"/>
      <c r="R574" s="257" t="e">
        <f t="shared" si="22"/>
        <v>#DIV/0!</v>
      </c>
    </row>
    <row r="575" spans="1:18">
      <c r="A575" s="241">
        <v>880</v>
      </c>
      <c r="B575" s="271">
        <v>41339</v>
      </c>
      <c r="C575" s="265">
        <v>5000000000</v>
      </c>
      <c r="D575" s="265">
        <v>7709200000</v>
      </c>
      <c r="E575" s="265">
        <v>2709200000</v>
      </c>
      <c r="F575" s="265">
        <v>5000000000</v>
      </c>
      <c r="G575" s="265">
        <v>4892197240</v>
      </c>
      <c r="H575" s="266">
        <f t="shared" si="23"/>
        <v>107802760</v>
      </c>
      <c r="I575" s="271">
        <f>B575+J575+1</f>
        <v>41431</v>
      </c>
      <c r="J575" s="266">
        <v>91</v>
      </c>
      <c r="N575" s="257">
        <v>97.843999999999994</v>
      </c>
      <c r="O575" s="257">
        <v>8.6479999999999997</v>
      </c>
      <c r="Q575" s="257">
        <v>9.1359999999999992</v>
      </c>
      <c r="R575" s="257">
        <f t="shared" si="22"/>
        <v>1.5418400000000001</v>
      </c>
    </row>
    <row r="576" spans="1:18">
      <c r="B576" s="271"/>
      <c r="I576" s="271"/>
      <c r="J576" s="266"/>
      <c r="R576" s="257" t="e">
        <f t="shared" si="22"/>
        <v>#DIV/0!</v>
      </c>
    </row>
    <row r="577" spans="1:18">
      <c r="A577" s="241">
        <v>881</v>
      </c>
      <c r="B577" s="271">
        <v>41353</v>
      </c>
      <c r="C577" s="265">
        <v>5000000000</v>
      </c>
      <c r="D577" s="265">
        <v>1137200000</v>
      </c>
      <c r="E577" s="265">
        <v>-3862800000</v>
      </c>
      <c r="F577" s="265">
        <v>1137200000</v>
      </c>
      <c r="G577" s="265">
        <v>1111599778</v>
      </c>
      <c r="H577" s="266">
        <f t="shared" si="23"/>
        <v>25600222</v>
      </c>
      <c r="I577" s="271">
        <f>B577+J577+1</f>
        <v>41445</v>
      </c>
      <c r="J577" s="266">
        <v>91</v>
      </c>
      <c r="N577" s="257">
        <v>97.748999999999995</v>
      </c>
      <c r="O577" s="257">
        <v>9.0289999999999999</v>
      </c>
      <c r="Q577" s="257">
        <v>9.5619999999999994</v>
      </c>
      <c r="R577" s="257">
        <f t="shared" si="22"/>
        <v>1</v>
      </c>
    </row>
    <row r="578" spans="1:18">
      <c r="B578" s="271"/>
      <c r="I578" s="271"/>
      <c r="J578" s="266"/>
      <c r="R578" s="257" t="e">
        <f t="shared" si="22"/>
        <v>#DIV/0!</v>
      </c>
    </row>
    <row r="579" spans="1:18">
      <c r="A579" s="241">
        <v>883</v>
      </c>
      <c r="B579" s="271">
        <v>41367</v>
      </c>
      <c r="C579" s="265">
        <v>5000000000</v>
      </c>
      <c r="D579" s="265">
        <v>8539900000</v>
      </c>
      <c r="E579" s="265">
        <v>3595900000</v>
      </c>
      <c r="F579" s="265">
        <v>5000000000</v>
      </c>
      <c r="G579" s="265">
        <v>4890316803</v>
      </c>
      <c r="H579" s="266">
        <f t="shared" si="23"/>
        <v>109683197</v>
      </c>
      <c r="I579" s="271">
        <f>B579+J579+1</f>
        <v>41459</v>
      </c>
      <c r="J579" s="266">
        <v>91</v>
      </c>
      <c r="N579" s="257">
        <v>97.805999999999997</v>
      </c>
      <c r="O579" s="257">
        <v>8.8000000000000007</v>
      </c>
      <c r="Q579" s="257">
        <v>9.3059999999999992</v>
      </c>
      <c r="R579" s="257">
        <f t="shared" si="22"/>
        <v>1.7079800000000001</v>
      </c>
    </row>
    <row r="580" spans="1:18">
      <c r="B580" s="271"/>
      <c r="I580" s="271"/>
      <c r="R580" s="257" t="e">
        <f t="shared" si="22"/>
        <v>#DIV/0!</v>
      </c>
    </row>
    <row r="581" spans="1:18">
      <c r="A581" s="241">
        <v>884</v>
      </c>
      <c r="B581" s="271">
        <v>41381</v>
      </c>
      <c r="C581" s="265">
        <v>5000000000</v>
      </c>
      <c r="D581" s="265">
        <v>789800000</v>
      </c>
      <c r="E581" s="265">
        <v>-4210200000</v>
      </c>
      <c r="F581" s="265">
        <v>789800000</v>
      </c>
      <c r="G581" s="265">
        <v>769772709</v>
      </c>
      <c r="H581" s="266">
        <f t="shared" si="23"/>
        <v>20027291</v>
      </c>
      <c r="I581" s="271">
        <f>B581+J581+1</f>
        <v>41473</v>
      </c>
      <c r="J581" s="266">
        <v>91</v>
      </c>
      <c r="N581" s="257">
        <v>97.463999999999999</v>
      </c>
      <c r="O581" s="257">
        <v>10.172000000000001</v>
      </c>
      <c r="Q581" s="257">
        <v>10.853</v>
      </c>
      <c r="R581" s="257">
        <f t="shared" si="22"/>
        <v>1</v>
      </c>
    </row>
    <row r="582" spans="1:18">
      <c r="B582" s="271"/>
      <c r="I582" s="271"/>
      <c r="R582" s="257" t="e">
        <f t="shared" si="22"/>
        <v>#DIV/0!</v>
      </c>
    </row>
    <row r="583" spans="1:18">
      <c r="A583" s="241">
        <v>885</v>
      </c>
      <c r="B583" s="271">
        <v>41396</v>
      </c>
      <c r="C583" s="265">
        <v>5000000000</v>
      </c>
      <c r="D583" s="265">
        <v>800500000</v>
      </c>
      <c r="E583" s="265">
        <v>-4199500000</v>
      </c>
      <c r="F583" s="265">
        <v>800500000</v>
      </c>
      <c r="G583" s="265">
        <v>779534420</v>
      </c>
      <c r="H583" s="266">
        <f t="shared" si="23"/>
        <v>20965580</v>
      </c>
      <c r="I583" s="271">
        <f>B583+J583+1</f>
        <v>41488</v>
      </c>
      <c r="J583" s="266">
        <v>91</v>
      </c>
      <c r="N583" s="257">
        <v>97.381</v>
      </c>
      <c r="O583" s="257">
        <v>10.505000000000001</v>
      </c>
      <c r="Q583" s="257">
        <v>11.231999999999999</v>
      </c>
      <c r="R583" s="257">
        <f t="shared" si="22"/>
        <v>1</v>
      </c>
    </row>
    <row r="584" spans="1:18">
      <c r="B584" s="271"/>
      <c r="I584" s="271"/>
      <c r="R584" s="257" t="e">
        <f t="shared" si="22"/>
        <v>#DIV/0!</v>
      </c>
    </row>
    <row r="585" spans="1:18">
      <c r="A585" s="241">
        <v>888</v>
      </c>
      <c r="B585" s="271">
        <v>41409</v>
      </c>
      <c r="C585" s="265">
        <v>5000000000</v>
      </c>
      <c r="D585" s="265">
        <v>19235500000</v>
      </c>
      <c r="E585" s="265">
        <v>14235500000</v>
      </c>
      <c r="F585" s="265">
        <v>5000000000</v>
      </c>
      <c r="G585" s="265">
        <v>4890250000</v>
      </c>
      <c r="H585" s="266">
        <f t="shared" si="23"/>
        <v>109750000</v>
      </c>
      <c r="I585" s="271">
        <f>B585+J585+1</f>
        <v>41501</v>
      </c>
      <c r="J585" s="266">
        <v>91</v>
      </c>
      <c r="N585" s="257">
        <v>97.805000000000007</v>
      </c>
      <c r="O585" s="257">
        <v>8.8040000000000003</v>
      </c>
      <c r="Q585" s="257">
        <v>9.31</v>
      </c>
      <c r="R585" s="257">
        <f t="shared" si="22"/>
        <v>3.8471000000000002</v>
      </c>
    </row>
    <row r="586" spans="1:18">
      <c r="B586" s="271"/>
      <c r="I586" s="271"/>
      <c r="R586" s="257" t="e">
        <f t="shared" si="22"/>
        <v>#DIV/0!</v>
      </c>
    </row>
    <row r="587" spans="1:18">
      <c r="A587" s="241">
        <v>891</v>
      </c>
      <c r="B587" s="271">
        <v>41423</v>
      </c>
      <c r="C587" s="265">
        <v>5000000000</v>
      </c>
      <c r="D587" s="265">
        <v>5582400000</v>
      </c>
      <c r="E587" s="265">
        <v>582400000</v>
      </c>
      <c r="F587" s="265">
        <v>5000000000</v>
      </c>
      <c r="G587" s="265">
        <v>4889657444</v>
      </c>
      <c r="H587" s="266">
        <f t="shared" si="23"/>
        <v>110342556</v>
      </c>
      <c r="I587" s="271">
        <f>B587+J587+1</f>
        <v>41515</v>
      </c>
      <c r="J587" s="266">
        <v>91</v>
      </c>
      <c r="N587" s="257">
        <v>97.793000000000006</v>
      </c>
      <c r="O587" s="257">
        <v>8.8520000000000003</v>
      </c>
      <c r="Q587" s="257">
        <v>9.3640000000000008</v>
      </c>
      <c r="R587" s="257">
        <f t="shared" si="22"/>
        <v>1.1164799999999999</v>
      </c>
    </row>
    <row r="588" spans="1:18">
      <c r="B588" s="271"/>
      <c r="I588" s="271"/>
      <c r="R588" s="257" t="e">
        <f t="shared" ref="R588:R651" si="24">+D588/F588</f>
        <v>#DIV/0!</v>
      </c>
    </row>
    <row r="589" spans="1:18">
      <c r="A589" s="241">
        <v>892</v>
      </c>
      <c r="B589" s="271">
        <v>41437</v>
      </c>
      <c r="C589" s="265">
        <v>5000000000</v>
      </c>
      <c r="D589" s="265">
        <v>4441200000</v>
      </c>
      <c r="E589" s="265">
        <v>-558800000</v>
      </c>
      <c r="F589" s="265">
        <v>4441200000</v>
      </c>
      <c r="G589" s="265">
        <v>4338749598</v>
      </c>
      <c r="H589" s="266">
        <f t="shared" si="23"/>
        <v>102450402</v>
      </c>
      <c r="I589" s="271">
        <f>B589+J589+1</f>
        <v>41529</v>
      </c>
      <c r="J589" s="266">
        <v>91</v>
      </c>
      <c r="N589" s="257">
        <v>97.692999999999998</v>
      </c>
      <c r="O589" s="257">
        <v>9.2530000000000001</v>
      </c>
      <c r="Q589" s="257">
        <v>9.8140000000000001</v>
      </c>
      <c r="R589" s="257">
        <f t="shared" si="24"/>
        <v>1</v>
      </c>
    </row>
    <row r="590" spans="1:18">
      <c r="R590" s="257" t="e">
        <f t="shared" si="24"/>
        <v>#DIV/0!</v>
      </c>
    </row>
    <row r="591" spans="1:18">
      <c r="A591" s="241">
        <v>893</v>
      </c>
      <c r="B591" s="271">
        <v>41451</v>
      </c>
      <c r="C591" s="265">
        <v>5000000000</v>
      </c>
      <c r="D591" s="265">
        <v>16725300000</v>
      </c>
      <c r="E591" s="265">
        <v>11725300000</v>
      </c>
      <c r="F591" s="265">
        <v>5000000000</v>
      </c>
      <c r="G591" s="265">
        <v>4877959972</v>
      </c>
      <c r="H591" s="266">
        <f>F591-G591</f>
        <v>122040028</v>
      </c>
      <c r="I591" s="271">
        <f>B591+J591+1</f>
        <v>41543</v>
      </c>
      <c r="J591" s="241">
        <v>91</v>
      </c>
      <c r="N591" s="257">
        <v>97.558999999999997</v>
      </c>
      <c r="O591" s="257">
        <v>9.7908241758241861</v>
      </c>
      <c r="Q591" s="257">
        <v>10.420213136715084</v>
      </c>
      <c r="R591" s="257">
        <f t="shared" si="24"/>
        <v>3.3450600000000001</v>
      </c>
    </row>
    <row r="592" spans="1:18">
      <c r="R592" s="257" t="e">
        <f t="shared" si="24"/>
        <v>#DIV/0!</v>
      </c>
    </row>
    <row r="593" spans="1:18">
      <c r="A593" s="241">
        <v>894</v>
      </c>
      <c r="B593" s="271">
        <v>41465</v>
      </c>
      <c r="C593" s="265">
        <v>5000000000</v>
      </c>
      <c r="D593" s="265">
        <v>6838800000</v>
      </c>
      <c r="E593" s="265">
        <v>1838800000</v>
      </c>
      <c r="F593" s="265">
        <v>5000000000</v>
      </c>
      <c r="G593" s="265">
        <v>4882265890</v>
      </c>
      <c r="H593" s="266">
        <f>F593-G593</f>
        <v>117734110</v>
      </c>
      <c r="I593" s="271">
        <f>B593+J593+1</f>
        <v>41557</v>
      </c>
      <c r="J593" s="241">
        <v>91</v>
      </c>
      <c r="N593" s="257">
        <v>97.644999999999996</v>
      </c>
      <c r="O593" s="257">
        <v>9.4458791208791357</v>
      </c>
      <c r="Q593" s="257">
        <v>10.030654713265562</v>
      </c>
      <c r="R593" s="257">
        <f t="shared" si="24"/>
        <v>1.3677600000000001</v>
      </c>
    </row>
    <row r="594" spans="1:18">
      <c r="I594" s="271"/>
      <c r="R594" s="257" t="e">
        <f t="shared" si="24"/>
        <v>#DIV/0!</v>
      </c>
    </row>
    <row r="595" spans="1:18">
      <c r="A595" s="241">
        <v>895</v>
      </c>
      <c r="B595" s="271">
        <v>41479</v>
      </c>
      <c r="C595" s="265">
        <v>5000000000</v>
      </c>
      <c r="D595" s="265">
        <v>8033000000</v>
      </c>
      <c r="E595" s="279">
        <v>3033000000</v>
      </c>
      <c r="F595" s="265">
        <v>5000000000</v>
      </c>
      <c r="G595" s="265">
        <v>4884208520</v>
      </c>
      <c r="H595" s="266">
        <f t="shared" ref="H595:H647" si="25">F595-G595</f>
        <v>115791480</v>
      </c>
      <c r="I595" s="271">
        <f>B595+J595+1</f>
        <v>41571</v>
      </c>
      <c r="J595" s="241">
        <v>91</v>
      </c>
      <c r="N595" s="257">
        <v>97.683999999999997</v>
      </c>
      <c r="O595" s="257">
        <v>9.2894505494505601</v>
      </c>
      <c r="Q595" s="257">
        <v>9.8545604150075619</v>
      </c>
      <c r="R595" s="257">
        <f t="shared" si="24"/>
        <v>1.6066</v>
      </c>
    </row>
    <row r="596" spans="1:18">
      <c r="I596" s="271"/>
      <c r="R596" s="257" t="e">
        <f t="shared" si="24"/>
        <v>#DIV/0!</v>
      </c>
    </row>
    <row r="597" spans="1:18">
      <c r="A597" s="241">
        <v>896</v>
      </c>
      <c r="B597" s="271">
        <v>41493</v>
      </c>
      <c r="C597" s="265">
        <v>5000000000</v>
      </c>
      <c r="D597" s="265">
        <v>10968300000</v>
      </c>
      <c r="E597" s="265">
        <v>5968300000</v>
      </c>
      <c r="F597" s="265">
        <v>5000000000</v>
      </c>
      <c r="G597" s="265">
        <v>4884300000</v>
      </c>
      <c r="H597" s="266">
        <f t="shared" si="25"/>
        <v>115700000</v>
      </c>
      <c r="I597" s="271">
        <f>B597+J597+1</f>
        <v>41585</v>
      </c>
      <c r="J597" s="241">
        <v>91</v>
      </c>
      <c r="N597" s="257">
        <v>97.686000000000007</v>
      </c>
      <c r="O597" s="257">
        <v>9.2814285714285436</v>
      </c>
      <c r="Q597" s="257">
        <v>9.84553943240285</v>
      </c>
      <c r="R597" s="257">
        <f t="shared" si="24"/>
        <v>2.1936599999999999</v>
      </c>
    </row>
    <row r="598" spans="1:18">
      <c r="I598" s="271"/>
      <c r="R598" s="257" t="e">
        <f t="shared" si="24"/>
        <v>#DIV/0!</v>
      </c>
    </row>
    <row r="599" spans="1:18">
      <c r="A599" s="241">
        <v>900</v>
      </c>
      <c r="B599" s="271">
        <v>41507</v>
      </c>
      <c r="C599" s="265">
        <v>5000000000</v>
      </c>
      <c r="D599" s="265">
        <v>596900000</v>
      </c>
      <c r="E599" s="265">
        <v>-4403100000</v>
      </c>
      <c r="F599" s="265">
        <v>596900000</v>
      </c>
      <c r="G599" s="265">
        <v>580246470</v>
      </c>
      <c r="H599" s="266">
        <f t="shared" si="25"/>
        <v>16653530</v>
      </c>
      <c r="I599" s="271">
        <f>B599+J599+1</f>
        <v>41599</v>
      </c>
      <c r="J599" s="241">
        <v>91</v>
      </c>
      <c r="N599" s="257">
        <v>97.21</v>
      </c>
      <c r="O599" s="257">
        <v>11.190659340659366</v>
      </c>
      <c r="Q599" s="257">
        <v>12.018891843814439</v>
      </c>
      <c r="R599" s="257">
        <f t="shared" si="24"/>
        <v>1</v>
      </c>
    </row>
    <row r="600" spans="1:18">
      <c r="I600" s="271"/>
      <c r="R600" s="257" t="e">
        <f t="shared" si="24"/>
        <v>#DIV/0!</v>
      </c>
    </row>
    <row r="601" spans="1:18">
      <c r="A601" s="241">
        <v>901</v>
      </c>
      <c r="B601" s="271">
        <v>41521</v>
      </c>
      <c r="C601" s="265">
        <v>5000000000</v>
      </c>
      <c r="D601" s="265">
        <v>8192900000</v>
      </c>
      <c r="E601" s="265">
        <v>3192900000</v>
      </c>
      <c r="F601" s="265">
        <v>5000000000</v>
      </c>
      <c r="G601" s="265">
        <v>4884931865</v>
      </c>
      <c r="H601" s="266">
        <f t="shared" si="25"/>
        <v>115068135</v>
      </c>
      <c r="I601" s="271">
        <f>B601+J601+1</f>
        <v>41613</v>
      </c>
      <c r="J601" s="241">
        <v>91</v>
      </c>
      <c r="N601" s="257">
        <v>97.698999999999998</v>
      </c>
      <c r="O601" s="257">
        <v>9.2292857142857212</v>
      </c>
      <c r="Q601" s="257">
        <v>9.7869255982137471</v>
      </c>
      <c r="R601" s="257">
        <f t="shared" si="24"/>
        <v>1.6385799999999999</v>
      </c>
    </row>
    <row r="602" spans="1:18">
      <c r="I602" s="271"/>
      <c r="R602" s="257" t="e">
        <f t="shared" si="24"/>
        <v>#DIV/0!</v>
      </c>
    </row>
    <row r="603" spans="1:18">
      <c r="A603" s="241">
        <v>902</v>
      </c>
      <c r="B603" s="271">
        <v>41535</v>
      </c>
      <c r="C603" s="265">
        <v>5000000000</v>
      </c>
      <c r="D603" s="265">
        <v>3658700000</v>
      </c>
      <c r="E603" s="265">
        <v>-1341300000</v>
      </c>
      <c r="F603" s="265">
        <v>3658700000</v>
      </c>
      <c r="G603" s="265">
        <v>3571544658</v>
      </c>
      <c r="H603" s="266">
        <f t="shared" si="25"/>
        <v>87155342</v>
      </c>
      <c r="I603" s="271">
        <f>B603+J603+1</f>
        <v>41627</v>
      </c>
      <c r="J603" s="241">
        <v>91</v>
      </c>
      <c r="N603" s="257">
        <v>97.617999999999995</v>
      </c>
      <c r="O603" s="257">
        <v>9.5541758241758448</v>
      </c>
      <c r="Q603" s="257">
        <v>10.152772764424366</v>
      </c>
      <c r="R603" s="257">
        <f t="shared" si="24"/>
        <v>1</v>
      </c>
    </row>
    <row r="604" spans="1:18">
      <c r="I604" s="271"/>
      <c r="R604" s="257" t="e">
        <f t="shared" si="24"/>
        <v>#DIV/0!</v>
      </c>
    </row>
    <row r="605" spans="1:18">
      <c r="A605" s="241">
        <v>903</v>
      </c>
      <c r="B605" s="271">
        <v>41549</v>
      </c>
      <c r="C605" s="265">
        <v>5000000000</v>
      </c>
      <c r="D605" s="265">
        <v>2569200000</v>
      </c>
      <c r="E605" s="265">
        <v>-2430800000</v>
      </c>
      <c r="F605" s="265">
        <v>10000000000</v>
      </c>
      <c r="G605" s="265">
        <v>2507747086</v>
      </c>
      <c r="H605" s="266">
        <f t="shared" si="25"/>
        <v>7492252914</v>
      </c>
      <c r="I605" s="271">
        <f>B605+J605+1</f>
        <v>41641</v>
      </c>
      <c r="J605" s="241">
        <v>91</v>
      </c>
      <c r="N605" s="257">
        <v>97.608000000000004</v>
      </c>
      <c r="O605" s="257">
        <v>9.5942857142856983</v>
      </c>
      <c r="Q605" s="257">
        <v>10.198044638841907</v>
      </c>
      <c r="R605" s="257">
        <f t="shared" si="24"/>
        <v>0.25691999999999998</v>
      </c>
    </row>
    <row r="606" spans="1:18">
      <c r="I606" s="271"/>
      <c r="R606" s="257" t="e">
        <f t="shared" si="24"/>
        <v>#DIV/0!</v>
      </c>
    </row>
    <row r="607" spans="1:18">
      <c r="A607" s="241">
        <v>904</v>
      </c>
      <c r="B607" s="271">
        <v>41563</v>
      </c>
      <c r="C607" s="265">
        <v>10000000000</v>
      </c>
      <c r="D607" s="265">
        <v>29699900000</v>
      </c>
      <c r="E607" s="265">
        <v>19699900000</v>
      </c>
      <c r="F607" s="265">
        <v>10000000000</v>
      </c>
      <c r="G607" s="265">
        <v>9769762580</v>
      </c>
      <c r="H607" s="266">
        <f t="shared" si="25"/>
        <v>230237420</v>
      </c>
      <c r="I607" s="271">
        <f>B607+J607+1</f>
        <v>41655</v>
      </c>
      <c r="J607" s="241">
        <v>91</v>
      </c>
      <c r="N607" s="257">
        <v>97.697999999999993</v>
      </c>
      <c r="O607" s="257">
        <v>9.2332967032967304</v>
      </c>
      <c r="Q607" s="257">
        <v>9.7914329672273315</v>
      </c>
      <c r="R607" s="257">
        <f t="shared" si="24"/>
        <v>2.9699900000000001</v>
      </c>
    </row>
    <row r="608" spans="1:18">
      <c r="I608" s="271"/>
      <c r="R608" s="257" t="e">
        <f t="shared" si="24"/>
        <v>#DIV/0!</v>
      </c>
    </row>
    <row r="609" spans="1:18">
      <c r="A609" s="241">
        <v>905</v>
      </c>
      <c r="B609" s="271">
        <v>41577</v>
      </c>
      <c r="C609" s="265">
        <v>10000000000</v>
      </c>
      <c r="D609" s="265">
        <v>19315600000</v>
      </c>
      <c r="E609" s="265">
        <v>9315600000</v>
      </c>
      <c r="F609" s="265">
        <v>10000000000</v>
      </c>
      <c r="G609" s="265">
        <v>9748875463</v>
      </c>
      <c r="H609" s="266">
        <f t="shared" si="25"/>
        <v>251124537</v>
      </c>
      <c r="I609" s="271">
        <f>B609+J609+1</f>
        <v>41669</v>
      </c>
      <c r="J609" s="241">
        <v>91</v>
      </c>
      <c r="N609" s="257">
        <v>97.488752768345648</v>
      </c>
      <c r="O609" s="257">
        <v>10.07258505004218</v>
      </c>
      <c r="Q609" s="257">
        <v>10.739694737753357</v>
      </c>
      <c r="R609" s="257">
        <f t="shared" si="24"/>
        <v>1.9315599999999999</v>
      </c>
    </row>
    <row r="610" spans="1:18">
      <c r="I610" s="271"/>
      <c r="R610" s="257" t="e">
        <f t="shared" si="24"/>
        <v>#DIV/0!</v>
      </c>
    </row>
    <row r="611" spans="1:18">
      <c r="A611" s="241">
        <v>906</v>
      </c>
      <c r="B611" s="271">
        <v>41591</v>
      </c>
      <c r="C611" s="265">
        <v>10000000000</v>
      </c>
      <c r="D611" s="265">
        <v>16236200000</v>
      </c>
      <c r="E611" s="265">
        <v>6236200000</v>
      </c>
      <c r="F611" s="265">
        <v>10000000000</v>
      </c>
      <c r="G611" s="265">
        <v>9741976790</v>
      </c>
      <c r="H611" s="266">
        <f t="shared" si="25"/>
        <v>258023210</v>
      </c>
      <c r="I611" s="271">
        <f>B611+J611+1</f>
        <v>41683</v>
      </c>
      <c r="J611" s="241">
        <v>91</v>
      </c>
      <c r="N611" s="257">
        <v>97.42</v>
      </c>
      <c r="O611" s="257">
        <v>10.348351648351642</v>
      </c>
      <c r="Q611" s="257">
        <v>11.05349858343172</v>
      </c>
      <c r="R611" s="257">
        <f t="shared" si="24"/>
        <v>1.6236200000000001</v>
      </c>
    </row>
    <row r="612" spans="1:18">
      <c r="I612" s="271"/>
      <c r="R612" s="257" t="e">
        <f t="shared" si="24"/>
        <v>#DIV/0!</v>
      </c>
    </row>
    <row r="613" spans="1:18">
      <c r="A613" s="241">
        <v>907</v>
      </c>
      <c r="B613" s="271">
        <v>41605</v>
      </c>
      <c r="C613" s="265">
        <v>10000000000</v>
      </c>
      <c r="D613" s="265">
        <v>11608100000</v>
      </c>
      <c r="E613" s="265">
        <v>1608100000</v>
      </c>
      <c r="F613" s="265">
        <v>10000000000</v>
      </c>
      <c r="G613" s="265">
        <v>9747589359</v>
      </c>
      <c r="H613" s="266">
        <f t="shared" si="25"/>
        <v>252410641</v>
      </c>
      <c r="I613" s="271">
        <f>B613+J613+1</f>
        <v>41697</v>
      </c>
      <c r="J613" s="241">
        <v>91</v>
      </c>
      <c r="N613" s="257">
        <v>97.475999999999999</v>
      </c>
      <c r="O613" s="257">
        <v>10.123736263736268</v>
      </c>
      <c r="Q613" s="257">
        <v>10.797817614995896</v>
      </c>
      <c r="R613" s="257">
        <f t="shared" si="24"/>
        <v>1.1608099999999999</v>
      </c>
    </row>
    <row r="614" spans="1:18">
      <c r="I614" s="271"/>
      <c r="R614" s="257" t="e">
        <f t="shared" si="24"/>
        <v>#DIV/0!</v>
      </c>
    </row>
    <row r="615" spans="1:18">
      <c r="A615" s="241">
        <v>908</v>
      </c>
      <c r="B615" s="271">
        <v>41619</v>
      </c>
      <c r="C615" s="265">
        <v>5000000000</v>
      </c>
      <c r="D615" s="265">
        <v>10618600000</v>
      </c>
      <c r="E615" s="265">
        <v>5618600000</v>
      </c>
      <c r="F615" s="265">
        <v>5000000000</v>
      </c>
      <c r="G615" s="265">
        <v>4896251518</v>
      </c>
      <c r="H615" s="266">
        <f t="shared" si="25"/>
        <v>103748482</v>
      </c>
      <c r="I615" s="271">
        <f>B615+J615+1</f>
        <v>41711</v>
      </c>
      <c r="J615" s="241">
        <v>91</v>
      </c>
      <c r="N615" s="257">
        <v>97.924999999999997</v>
      </c>
      <c r="O615" s="257">
        <v>8.3228021978022095</v>
      </c>
      <c r="Q615" s="257">
        <v>8.7741628790861004</v>
      </c>
      <c r="R615" s="257">
        <f t="shared" si="24"/>
        <v>2.1237200000000001</v>
      </c>
    </row>
    <row r="616" spans="1:18">
      <c r="I616" s="271"/>
      <c r="R616" s="257" t="e">
        <f t="shared" si="24"/>
        <v>#DIV/0!</v>
      </c>
    </row>
    <row r="617" spans="1:18">
      <c r="A617" s="241">
        <v>909</v>
      </c>
      <c r="B617" s="271">
        <v>41632</v>
      </c>
      <c r="C617" s="265">
        <v>10000000000</v>
      </c>
      <c r="D617" s="265">
        <v>9791500000</v>
      </c>
      <c r="E617" s="265">
        <v>-208500000</v>
      </c>
      <c r="F617" s="265">
        <v>9335000000</v>
      </c>
      <c r="G617" s="265">
        <v>9119919350</v>
      </c>
      <c r="H617" s="266">
        <f t="shared" si="25"/>
        <v>215080650</v>
      </c>
      <c r="I617" s="271">
        <f>B617+J617+1</f>
        <v>41724</v>
      </c>
      <c r="J617" s="241">
        <v>91</v>
      </c>
      <c r="N617" s="257">
        <v>97.695999999999998</v>
      </c>
      <c r="O617" s="257">
        <v>9.2413186813186901</v>
      </c>
      <c r="Q617" s="257">
        <v>9.8004483988433755</v>
      </c>
      <c r="R617" s="257">
        <f t="shared" si="24"/>
        <v>1.0489019817889662</v>
      </c>
    </row>
    <row r="618" spans="1:18">
      <c r="I618" s="271"/>
      <c r="R618" s="257" t="e">
        <f t="shared" si="24"/>
        <v>#DIV/0!</v>
      </c>
    </row>
    <row r="619" spans="1:18">
      <c r="A619" s="241">
        <v>910</v>
      </c>
      <c r="B619" s="271">
        <v>41647</v>
      </c>
      <c r="C619" s="265">
        <v>10000000000</v>
      </c>
      <c r="D619" s="265">
        <v>11497000000</v>
      </c>
      <c r="E619" s="265">
        <v>1497000000</v>
      </c>
      <c r="F619" s="265">
        <v>10000000000</v>
      </c>
      <c r="G619" s="265">
        <v>9790036950</v>
      </c>
      <c r="H619" s="266">
        <f t="shared" si="25"/>
        <v>209963050</v>
      </c>
      <c r="I619" s="271">
        <f>B619+J619+1</f>
        <v>41739</v>
      </c>
      <c r="J619" s="241">
        <v>91</v>
      </c>
      <c r="N619" s="257">
        <v>97.9</v>
      </c>
      <c r="O619" s="257">
        <v>8.4230769230769003</v>
      </c>
      <c r="Q619" s="257">
        <v>8.8856183775147599</v>
      </c>
      <c r="R619" s="257">
        <f t="shared" si="24"/>
        <v>1.1496999999999999</v>
      </c>
    </row>
    <row r="620" spans="1:18">
      <c r="I620" s="271"/>
      <c r="R620" s="257" t="e">
        <f t="shared" si="24"/>
        <v>#DIV/0!</v>
      </c>
    </row>
    <row r="621" spans="1:18">
      <c r="A621" s="241">
        <v>911</v>
      </c>
      <c r="B621" s="271">
        <v>41661</v>
      </c>
      <c r="C621" s="265">
        <v>10000000000</v>
      </c>
      <c r="D621" s="265">
        <v>5650300000</v>
      </c>
      <c r="E621" s="265">
        <v>-4349700000</v>
      </c>
      <c r="F621" s="265">
        <v>5450300000</v>
      </c>
      <c r="G621" s="265">
        <v>5337400041</v>
      </c>
      <c r="H621" s="266">
        <f t="shared" si="25"/>
        <v>112899959</v>
      </c>
      <c r="I621" s="271">
        <f>B621+J621+1</f>
        <v>41753</v>
      </c>
      <c r="J621" s="241">
        <v>91</v>
      </c>
      <c r="N621" s="257">
        <v>97.929100000000005</v>
      </c>
      <c r="O621" s="257">
        <v>8.3063571428571201</v>
      </c>
      <c r="Q621" s="257">
        <v>8.7558977838344312</v>
      </c>
      <c r="R621" s="257">
        <f t="shared" si="24"/>
        <v>1.0366952277856265</v>
      </c>
    </row>
    <row r="622" spans="1:18">
      <c r="I622" s="271"/>
      <c r="R622" s="257" t="e">
        <f t="shared" si="24"/>
        <v>#DIV/0!</v>
      </c>
    </row>
    <row r="623" spans="1:18">
      <c r="A623" s="241">
        <v>912</v>
      </c>
      <c r="B623" s="271">
        <v>41675</v>
      </c>
      <c r="C623" s="265">
        <v>10000000000</v>
      </c>
      <c r="D623" s="265">
        <v>8358400000</v>
      </c>
      <c r="E623" s="265">
        <v>-1641600000</v>
      </c>
      <c r="F623" s="265">
        <v>7958400000</v>
      </c>
      <c r="G623" s="265">
        <v>7784507334</v>
      </c>
      <c r="H623" s="266">
        <f t="shared" si="25"/>
        <v>173892666</v>
      </c>
      <c r="I623" s="271">
        <f>B623+J623+1</f>
        <v>41767</v>
      </c>
      <c r="J623" s="241">
        <v>91</v>
      </c>
      <c r="N623" s="257">
        <v>97.814999999999998</v>
      </c>
      <c r="O623" s="257">
        <v>8.7640109890109983</v>
      </c>
      <c r="Q623" s="257">
        <v>9.2656358700120123</v>
      </c>
      <c r="R623" s="257">
        <f t="shared" si="24"/>
        <v>1.0502613590671492</v>
      </c>
    </row>
    <row r="624" spans="1:18">
      <c r="I624" s="271"/>
      <c r="R624" s="257" t="e">
        <f t="shared" si="24"/>
        <v>#DIV/0!</v>
      </c>
    </row>
    <row r="625" spans="1:18">
      <c r="A625" s="241">
        <v>913</v>
      </c>
      <c r="B625" s="271">
        <v>41689</v>
      </c>
      <c r="C625" s="265">
        <v>10000000000</v>
      </c>
      <c r="D625" s="265">
        <v>16588200000</v>
      </c>
      <c r="E625" s="265">
        <v>6588200000</v>
      </c>
      <c r="F625" s="265">
        <v>10000000000</v>
      </c>
      <c r="G625" s="265">
        <v>9774994795</v>
      </c>
      <c r="H625" s="266">
        <f t="shared" si="25"/>
        <v>225005205</v>
      </c>
      <c r="I625" s="271">
        <f>B625+J625+1</f>
        <v>41781</v>
      </c>
      <c r="J625" s="241">
        <v>91</v>
      </c>
      <c r="N625" s="257">
        <v>97.75</v>
      </c>
      <c r="O625" s="257">
        <v>9.0247252747252755</v>
      </c>
      <c r="Q625" s="257">
        <v>9.5573560056604556</v>
      </c>
      <c r="R625" s="257">
        <f t="shared" si="24"/>
        <v>1.65882</v>
      </c>
    </row>
    <row r="626" spans="1:18">
      <c r="I626" s="271"/>
      <c r="R626" s="257" t="e">
        <f t="shared" si="24"/>
        <v>#DIV/0!</v>
      </c>
    </row>
    <row r="627" spans="1:18">
      <c r="A627" s="241">
        <v>914</v>
      </c>
      <c r="B627" s="271">
        <v>41703</v>
      </c>
      <c r="C627" s="265">
        <v>10000000000</v>
      </c>
      <c r="D627" s="265">
        <v>15511500000</v>
      </c>
      <c r="E627" s="265">
        <v>5511500000</v>
      </c>
      <c r="F627" s="265">
        <v>10000000000</v>
      </c>
      <c r="G627" s="265">
        <v>9770596985</v>
      </c>
      <c r="H627" s="266">
        <f t="shared" si="25"/>
        <v>229403015</v>
      </c>
      <c r="I627" s="271">
        <f>B627+J627+1</f>
        <v>41795</v>
      </c>
      <c r="J627" s="241">
        <v>91</v>
      </c>
      <c r="N627" s="257">
        <v>97.706000000000003</v>
      </c>
      <c r="O627" s="257">
        <v>9.2012087912087797</v>
      </c>
      <c r="Q627" s="257">
        <v>9.7553804872886563</v>
      </c>
      <c r="R627" s="257">
        <f t="shared" si="24"/>
        <v>1.55115</v>
      </c>
    </row>
    <row r="628" spans="1:18">
      <c r="I628" s="271"/>
      <c r="R628" s="257" t="e">
        <f t="shared" si="24"/>
        <v>#DIV/0!</v>
      </c>
    </row>
    <row r="629" spans="1:18">
      <c r="A629" s="241">
        <v>915</v>
      </c>
      <c r="B629" s="271">
        <v>41717</v>
      </c>
      <c r="C629" s="265">
        <v>10000000000</v>
      </c>
      <c r="D629" s="265">
        <v>7868300000</v>
      </c>
      <c r="E629" s="265">
        <v>-2131700000</v>
      </c>
      <c r="F629" s="265">
        <v>7468300000</v>
      </c>
      <c r="G629" s="265">
        <v>7291293714</v>
      </c>
      <c r="H629" s="266">
        <f t="shared" si="25"/>
        <v>177006286</v>
      </c>
      <c r="I629" s="271">
        <f>B629+J629+1</f>
        <v>41809</v>
      </c>
      <c r="J629" s="241">
        <v>91</v>
      </c>
      <c r="N629" s="257">
        <v>97.63</v>
      </c>
      <c r="O629" s="257">
        <v>9.5060439560439747</v>
      </c>
      <c r="Q629" s="257">
        <v>10.09847718179666</v>
      </c>
      <c r="R629" s="257">
        <f t="shared" si="24"/>
        <v>1.0535597123843445</v>
      </c>
    </row>
    <row r="630" spans="1:18">
      <c r="I630" s="271"/>
      <c r="R630" s="257" t="e">
        <f t="shared" si="24"/>
        <v>#DIV/0!</v>
      </c>
    </row>
    <row r="631" spans="1:18">
      <c r="A631" s="241">
        <v>916</v>
      </c>
      <c r="B631" s="271">
        <v>41731</v>
      </c>
      <c r="C631" s="265">
        <v>10000000000</v>
      </c>
      <c r="D631" s="265">
        <v>12656600000</v>
      </c>
      <c r="E631" s="265">
        <v>2656600000</v>
      </c>
      <c r="F631" s="265">
        <v>10000000000</v>
      </c>
      <c r="G631" s="265">
        <v>9745627902</v>
      </c>
      <c r="H631" s="266">
        <f t="shared" si="25"/>
        <v>254372098</v>
      </c>
      <c r="I631" s="271">
        <f>B631+J631+1</f>
        <v>41823</v>
      </c>
      <c r="J631" s="241">
        <v>91</v>
      </c>
      <c r="N631" s="257">
        <v>97.63</v>
      </c>
      <c r="O631" s="257">
        <v>9.5060439560439747</v>
      </c>
      <c r="Q631" s="257">
        <v>10.09847718179666</v>
      </c>
      <c r="R631" s="257">
        <f t="shared" si="24"/>
        <v>1.26566</v>
      </c>
    </row>
    <row r="632" spans="1:18">
      <c r="I632" s="271"/>
      <c r="R632" s="257" t="e">
        <f t="shared" si="24"/>
        <v>#DIV/0!</v>
      </c>
    </row>
    <row r="633" spans="1:18">
      <c r="A633" s="241">
        <v>917</v>
      </c>
      <c r="B633" s="271">
        <v>41745</v>
      </c>
      <c r="C633" s="265">
        <v>10000000000</v>
      </c>
      <c r="D633" s="265">
        <v>17598400000</v>
      </c>
      <c r="E633" s="265">
        <v>7598400000</v>
      </c>
      <c r="F633" s="265">
        <v>10000000000</v>
      </c>
      <c r="G633" s="265">
        <v>9741204215</v>
      </c>
      <c r="H633" s="266">
        <f t="shared" si="25"/>
        <v>258795785</v>
      </c>
      <c r="I633" s="271">
        <f>B633+J633+1</f>
        <v>41837</v>
      </c>
      <c r="J633" s="241">
        <v>91</v>
      </c>
      <c r="N633" s="257">
        <v>97.412000000000006</v>
      </c>
      <c r="O633" s="257">
        <v>10.380439560439536</v>
      </c>
      <c r="Q633" s="257">
        <v>11.090084584227977</v>
      </c>
      <c r="R633" s="257">
        <f t="shared" si="24"/>
        <v>1.7598400000000001</v>
      </c>
    </row>
    <row r="634" spans="1:18">
      <c r="I634" s="271"/>
      <c r="R634" s="257" t="e">
        <f t="shared" si="24"/>
        <v>#DIV/0!</v>
      </c>
    </row>
    <row r="635" spans="1:18">
      <c r="A635" s="241">
        <v>918</v>
      </c>
      <c r="B635" s="271">
        <v>41759</v>
      </c>
      <c r="C635" s="265">
        <v>10000000000</v>
      </c>
      <c r="D635" s="265">
        <v>20096600000</v>
      </c>
      <c r="E635" s="265">
        <v>10096600000</v>
      </c>
      <c r="F635" s="265">
        <v>10000000000</v>
      </c>
      <c r="G635" s="265">
        <v>9775237290</v>
      </c>
      <c r="H635" s="266">
        <f t="shared" si="25"/>
        <v>224762710</v>
      </c>
      <c r="I635" s="271">
        <f>B635+J635+1</f>
        <v>41851</v>
      </c>
      <c r="J635" s="241">
        <v>91</v>
      </c>
      <c r="N635" s="257">
        <v>97.751999999999995</v>
      </c>
      <c r="O635" s="257">
        <v>9.0167032967033158</v>
      </c>
      <c r="Q635" s="257">
        <v>9.5483655028445682</v>
      </c>
      <c r="R635" s="257">
        <f t="shared" si="24"/>
        <v>2.0096599999999998</v>
      </c>
    </row>
    <row r="636" spans="1:18">
      <c r="I636" s="271"/>
      <c r="R636" s="257" t="e">
        <f t="shared" si="24"/>
        <v>#DIV/0!</v>
      </c>
    </row>
    <row r="637" spans="1:18">
      <c r="A637" s="241">
        <v>919</v>
      </c>
      <c r="B637" s="271">
        <v>41773</v>
      </c>
      <c r="C637" s="265">
        <v>10000000000</v>
      </c>
      <c r="D637" s="265">
        <v>9804600000</v>
      </c>
      <c r="E637" s="265">
        <v>-195400000</v>
      </c>
      <c r="F637" s="265">
        <v>8404600000</v>
      </c>
      <c r="G637" s="265">
        <v>8207764256</v>
      </c>
      <c r="H637" s="266">
        <f t="shared" si="25"/>
        <v>196835744</v>
      </c>
      <c r="I637" s="271">
        <f>B637+J637+1</f>
        <v>41865</v>
      </c>
      <c r="J637" s="241">
        <v>91</v>
      </c>
      <c r="N637" s="257">
        <v>97.658250014924477</v>
      </c>
      <c r="O637" s="257">
        <v>9.3927334566216043</v>
      </c>
      <c r="Q637" s="257">
        <v>9.9707882105307242</v>
      </c>
      <c r="R637" s="257">
        <f t="shared" si="24"/>
        <v>1.1665754467791447</v>
      </c>
    </row>
    <row r="638" spans="1:18">
      <c r="I638" s="271"/>
      <c r="R638" s="257" t="e">
        <f t="shared" si="24"/>
        <v>#DIV/0!</v>
      </c>
    </row>
    <row r="639" spans="1:18">
      <c r="A639" s="241">
        <v>920</v>
      </c>
      <c r="B639" s="271">
        <v>41787</v>
      </c>
      <c r="C639" s="265">
        <v>10000000000</v>
      </c>
      <c r="D639" s="265">
        <v>11444700000</v>
      </c>
      <c r="E639" s="265">
        <v>1444700000</v>
      </c>
      <c r="F639" s="265">
        <v>10000000000</v>
      </c>
      <c r="G639" s="265">
        <v>9759443356</v>
      </c>
      <c r="H639" s="266">
        <f t="shared" si="25"/>
        <v>240556644</v>
      </c>
      <c r="I639" s="271">
        <f>B639+J639+1</f>
        <v>41879</v>
      </c>
      <c r="J639" s="241">
        <v>91</v>
      </c>
      <c r="N639" s="257">
        <v>97.593999999999994</v>
      </c>
      <c r="O639" s="257">
        <v>9.6504395604395796</v>
      </c>
      <c r="Q639" s="257">
        <v>10.261464322190971</v>
      </c>
      <c r="R639" s="257">
        <f t="shared" si="24"/>
        <v>1.1444700000000001</v>
      </c>
    </row>
    <row r="640" spans="1:18">
      <c r="I640" s="271"/>
      <c r="R640" s="257" t="e">
        <f t="shared" si="24"/>
        <v>#DIV/0!</v>
      </c>
    </row>
    <row r="641" spans="1:18">
      <c r="A641" s="241">
        <v>921</v>
      </c>
      <c r="B641" s="271">
        <v>41801</v>
      </c>
      <c r="C641" s="265">
        <v>10000000000</v>
      </c>
      <c r="D641" s="265">
        <v>17489800000</v>
      </c>
      <c r="E641" s="265">
        <v>7489800000</v>
      </c>
      <c r="F641" s="265">
        <v>10000000000</v>
      </c>
      <c r="G641" s="265">
        <v>9778418858</v>
      </c>
      <c r="H641" s="266">
        <f t="shared" si="25"/>
        <v>221581142</v>
      </c>
      <c r="I641" s="271">
        <f>B641+J641+1</f>
        <v>41893</v>
      </c>
      <c r="J641" s="241">
        <v>91</v>
      </c>
      <c r="N641" s="257">
        <v>97.784000000000006</v>
      </c>
      <c r="O641" s="257">
        <v>8.8883516483516232</v>
      </c>
      <c r="Q641" s="257">
        <v>9.4046427319323112</v>
      </c>
      <c r="R641" s="257">
        <f t="shared" si="24"/>
        <v>1.74898</v>
      </c>
    </row>
    <row r="642" spans="1:18">
      <c r="I642" s="271"/>
      <c r="R642" s="257" t="e">
        <f t="shared" si="24"/>
        <v>#DIV/0!</v>
      </c>
    </row>
    <row r="643" spans="1:18">
      <c r="A643" s="241">
        <v>922</v>
      </c>
      <c r="B643" s="271">
        <v>41815</v>
      </c>
      <c r="C643" s="265">
        <v>10000000000</v>
      </c>
      <c r="D643" s="265">
        <v>75563200000</v>
      </c>
      <c r="E643" s="265">
        <v>65563200000</v>
      </c>
      <c r="F643" s="265">
        <v>10000000000</v>
      </c>
      <c r="G643" s="265">
        <v>9775893200</v>
      </c>
      <c r="H643" s="266">
        <f t="shared" si="25"/>
        <v>224106800</v>
      </c>
      <c r="I643" s="271">
        <f>B643+J643+1</f>
        <v>41907</v>
      </c>
      <c r="J643" s="241">
        <v>91</v>
      </c>
      <c r="N643" s="257">
        <v>97.759</v>
      </c>
      <c r="O643" s="257">
        <v>8.9886263736263707</v>
      </c>
      <c r="Q643" s="257">
        <v>9.5169060006315309</v>
      </c>
      <c r="R643" s="257">
        <f t="shared" si="24"/>
        <v>7.5563200000000004</v>
      </c>
    </row>
    <row r="644" spans="1:18">
      <c r="I644" s="271"/>
      <c r="R644" s="257" t="e">
        <f t="shared" si="24"/>
        <v>#DIV/0!</v>
      </c>
    </row>
    <row r="645" spans="1:18">
      <c r="A645" s="241">
        <v>923</v>
      </c>
      <c r="B645" s="271">
        <v>41829</v>
      </c>
      <c r="C645" s="265">
        <v>10000000000</v>
      </c>
      <c r="D645" s="265">
        <v>15145400000</v>
      </c>
      <c r="E645" s="265">
        <v>5145400000</v>
      </c>
      <c r="F645" s="265">
        <v>10000000000</v>
      </c>
      <c r="G645" s="265">
        <v>9778534112</v>
      </c>
      <c r="H645" s="266">
        <f t="shared" si="25"/>
        <v>221465888</v>
      </c>
      <c r="I645" s="271">
        <f>B645+J645+1</f>
        <v>41921</v>
      </c>
      <c r="J645" s="241">
        <v>91</v>
      </c>
      <c r="N645" s="257">
        <v>97.784999999999997</v>
      </c>
      <c r="O645" s="257">
        <v>8.8843406593406709</v>
      </c>
      <c r="Q645" s="257">
        <v>9.400155192292047</v>
      </c>
      <c r="R645" s="257">
        <f t="shared" si="24"/>
        <v>1.51454</v>
      </c>
    </row>
    <row r="646" spans="1:18">
      <c r="I646" s="271"/>
      <c r="R646" s="257" t="e">
        <f t="shared" si="24"/>
        <v>#DIV/0!</v>
      </c>
    </row>
    <row r="647" spans="1:18">
      <c r="A647" s="241">
        <v>924</v>
      </c>
      <c r="B647" s="271">
        <v>41843</v>
      </c>
      <c r="C647" s="265">
        <v>10000000000</v>
      </c>
      <c r="D647" s="265">
        <v>11370500000</v>
      </c>
      <c r="E647" s="265">
        <v>1370500000</v>
      </c>
      <c r="F647" s="265">
        <v>10000000000</v>
      </c>
      <c r="G647" s="265">
        <v>9769045370</v>
      </c>
      <c r="H647" s="266">
        <f t="shared" si="25"/>
        <v>230954630</v>
      </c>
      <c r="I647" s="271">
        <f>B647+J647+1</f>
        <v>41935</v>
      </c>
      <c r="J647" s="241">
        <v>91</v>
      </c>
      <c r="N647" s="257">
        <v>97.69</v>
      </c>
      <c r="O647" s="257">
        <v>9.2653846153846207</v>
      </c>
      <c r="Q647" s="257">
        <v>9.827500243427977</v>
      </c>
      <c r="R647" s="257">
        <f t="shared" si="24"/>
        <v>1.1370499999999999</v>
      </c>
    </row>
    <row r="648" spans="1:18">
      <c r="I648" s="271"/>
      <c r="R648" s="257" t="e">
        <f t="shared" si="24"/>
        <v>#DIV/0!</v>
      </c>
    </row>
    <row r="649" spans="1:18">
      <c r="A649" s="241">
        <v>925</v>
      </c>
      <c r="B649" s="271">
        <v>41857</v>
      </c>
      <c r="C649" s="265">
        <v>10000000000</v>
      </c>
      <c r="D649" s="265">
        <v>11503100000</v>
      </c>
      <c r="E649" s="265">
        <v>1503100000</v>
      </c>
      <c r="F649" s="265">
        <v>10000000000</v>
      </c>
      <c r="G649" s="265">
        <v>9750498855</v>
      </c>
      <c r="H649" s="266">
        <f>F649-G649</f>
        <v>249501145</v>
      </c>
      <c r="I649" s="271">
        <f>B649+J649+1</f>
        <v>41949</v>
      </c>
      <c r="J649" s="241">
        <v>91</v>
      </c>
      <c r="N649" s="257">
        <v>97.504999999999995</v>
      </c>
      <c r="O649" s="257">
        <v>10.482719780219799</v>
      </c>
      <c r="Q649" s="257">
        <v>10.665700426588799</v>
      </c>
      <c r="R649" s="257">
        <f t="shared" si="24"/>
        <v>1.1503099999999999</v>
      </c>
    </row>
    <row r="650" spans="1:18">
      <c r="R650" s="257" t="e">
        <f t="shared" si="24"/>
        <v>#DIV/0!</v>
      </c>
    </row>
    <row r="651" spans="1:18">
      <c r="A651" s="241">
        <v>926</v>
      </c>
      <c r="B651" s="271">
        <v>41871</v>
      </c>
      <c r="C651" s="265">
        <v>10000000000</v>
      </c>
      <c r="D651" s="265">
        <v>10150900000</v>
      </c>
      <c r="E651" s="265">
        <v>150900000</v>
      </c>
      <c r="F651" s="265">
        <v>10000000000</v>
      </c>
      <c r="G651" s="265">
        <v>7454892811</v>
      </c>
      <c r="H651" s="266">
        <f>F651-G651</f>
        <v>2545107189</v>
      </c>
      <c r="I651" s="271">
        <f>B651+J651+1</f>
        <v>41963</v>
      </c>
      <c r="J651" s="266">
        <v>91</v>
      </c>
      <c r="N651" s="257">
        <v>97.438000000000002</v>
      </c>
      <c r="O651" s="257">
        <v>10.2761538461538</v>
      </c>
      <c r="Q651" s="257">
        <v>10.9712351037807</v>
      </c>
      <c r="R651" s="257">
        <f t="shared" si="24"/>
        <v>1.01509</v>
      </c>
    </row>
    <row r="652" spans="1:18">
      <c r="R652" s="257" t="e">
        <f t="shared" ref="R652:R715" si="26">+D652/F652</f>
        <v>#DIV/0!</v>
      </c>
    </row>
    <row r="653" spans="1:18">
      <c r="A653" s="241">
        <v>927</v>
      </c>
      <c r="B653" s="271">
        <v>41885</v>
      </c>
      <c r="C653" s="265">
        <v>10000000000</v>
      </c>
      <c r="D653" s="265">
        <v>17325700000</v>
      </c>
      <c r="E653" s="265">
        <v>7325700000</v>
      </c>
      <c r="F653" s="265">
        <v>10000000000</v>
      </c>
      <c r="G653" s="265">
        <v>9756286461</v>
      </c>
      <c r="H653" s="266">
        <f>F653-G653</f>
        <v>243713539</v>
      </c>
      <c r="I653" s="271">
        <f>B653+J653+1</f>
        <v>41977</v>
      </c>
      <c r="J653" s="266">
        <v>91</v>
      </c>
      <c r="N653" s="257">
        <v>97.563000000000002</v>
      </c>
      <c r="O653" s="257">
        <v>9.7747802197802098</v>
      </c>
      <c r="Q653" s="257">
        <v>10.402055969550016</v>
      </c>
      <c r="R653" s="257">
        <f t="shared" si="26"/>
        <v>1.7325699999999999</v>
      </c>
    </row>
    <row r="654" spans="1:18">
      <c r="B654" s="271"/>
      <c r="I654" s="271"/>
      <c r="J654" s="266"/>
      <c r="R654" s="257" t="e">
        <f t="shared" si="26"/>
        <v>#DIV/0!</v>
      </c>
    </row>
    <row r="655" spans="1:18">
      <c r="A655" s="241">
        <v>928</v>
      </c>
      <c r="B655" s="271">
        <v>41899</v>
      </c>
      <c r="C655" s="265">
        <v>10000000000</v>
      </c>
      <c r="D655" s="265">
        <v>26923400000</v>
      </c>
      <c r="E655" s="265">
        <f>+D655-C655</f>
        <v>16923400000</v>
      </c>
      <c r="F655" s="265">
        <v>10000000000</v>
      </c>
      <c r="G655" s="265">
        <v>9746921826</v>
      </c>
      <c r="H655" s="266">
        <f>F655-G655</f>
        <v>253078174</v>
      </c>
      <c r="I655" s="271">
        <f>B655+J655+1</f>
        <v>41991</v>
      </c>
      <c r="J655" s="266">
        <v>91</v>
      </c>
      <c r="N655" s="257">
        <v>97.468999999999994</v>
      </c>
      <c r="O655" s="257">
        <v>10.151813186813209</v>
      </c>
      <c r="Q655" s="257">
        <v>10.829737488683477</v>
      </c>
      <c r="R655" s="257">
        <f t="shared" si="26"/>
        <v>2.6923400000000002</v>
      </c>
    </row>
    <row r="656" spans="1:18">
      <c r="B656" s="271"/>
      <c r="I656" s="271"/>
      <c r="J656" s="266"/>
      <c r="R656" s="257" t="e">
        <f t="shared" si="26"/>
        <v>#DIV/0!</v>
      </c>
    </row>
    <row r="657" spans="1:18">
      <c r="A657" s="241">
        <v>929</v>
      </c>
      <c r="B657" s="271">
        <v>41913</v>
      </c>
      <c r="C657" s="265">
        <v>10000000000</v>
      </c>
      <c r="D657" s="265">
        <v>14887800000</v>
      </c>
      <c r="E657" s="265">
        <f>+D657-C657</f>
        <v>4887800000</v>
      </c>
      <c r="F657" s="265">
        <v>10000000000</v>
      </c>
      <c r="G657" s="265">
        <v>9734390022</v>
      </c>
      <c r="H657" s="266">
        <f>F657-G657</f>
        <v>265609978</v>
      </c>
      <c r="I657" s="271">
        <f>B657+J657+1</f>
        <v>42005</v>
      </c>
      <c r="J657" s="266">
        <v>91</v>
      </c>
      <c r="N657" s="257">
        <v>97.343999999999994</v>
      </c>
      <c r="O657" s="257">
        <v>10.653186813186837</v>
      </c>
      <c r="Q657" s="257">
        <v>11.401674362231319</v>
      </c>
      <c r="R657" s="257">
        <f t="shared" si="26"/>
        <v>1.48878</v>
      </c>
    </row>
    <row r="658" spans="1:18">
      <c r="B658" s="271"/>
      <c r="I658" s="271"/>
      <c r="J658" s="266"/>
      <c r="R658" s="257" t="e">
        <f t="shared" si="26"/>
        <v>#DIV/0!</v>
      </c>
    </row>
    <row r="659" spans="1:18">
      <c r="A659" s="241">
        <v>930</v>
      </c>
      <c r="B659" s="271">
        <v>41927</v>
      </c>
      <c r="C659" s="265">
        <v>10000000000</v>
      </c>
      <c r="D659" s="265">
        <v>22613000000</v>
      </c>
      <c r="E659" s="265">
        <f>+D659-C659</f>
        <v>12613000000</v>
      </c>
      <c r="F659" s="265">
        <v>10000000000</v>
      </c>
      <c r="G659" s="265">
        <v>9753465550</v>
      </c>
      <c r="H659" s="266">
        <f>F659-G659</f>
        <v>246534450</v>
      </c>
      <c r="I659" s="271">
        <f>B659+J659+1</f>
        <v>42019</v>
      </c>
      <c r="J659" s="266">
        <v>91</v>
      </c>
      <c r="N659" s="257">
        <v>97.534999999999997</v>
      </c>
      <c r="O659" s="257">
        <v>9.8870879120879263</v>
      </c>
      <c r="Q659" s="257">
        <v>10.529234519935482</v>
      </c>
      <c r="R659" s="257">
        <f t="shared" si="26"/>
        <v>2.2612999999999999</v>
      </c>
    </row>
    <row r="660" spans="1:18">
      <c r="B660" s="271"/>
      <c r="I660" s="271"/>
      <c r="J660" s="266"/>
      <c r="R660" s="257" t="e">
        <f t="shared" si="26"/>
        <v>#DIV/0!</v>
      </c>
    </row>
    <row r="661" spans="1:18">
      <c r="A661" s="241">
        <v>931</v>
      </c>
      <c r="B661" s="271">
        <v>41941</v>
      </c>
      <c r="C661" s="265">
        <v>10000000000</v>
      </c>
      <c r="D661" s="265">
        <v>8745000000</v>
      </c>
      <c r="E661" s="265">
        <f>+D661-C661</f>
        <v>-1255000000</v>
      </c>
      <c r="F661" s="265">
        <v>7745000000</v>
      </c>
      <c r="G661" s="265">
        <v>7542259391</v>
      </c>
      <c r="H661" s="266">
        <f>F661-G661</f>
        <v>202740609</v>
      </c>
      <c r="I661" s="271">
        <f>B661+J661+1</f>
        <v>42033</v>
      </c>
      <c r="J661" s="266">
        <v>91</v>
      </c>
      <c r="N661" s="257">
        <v>97.382000000000005</v>
      </c>
      <c r="O661" s="257">
        <v>10.500769230769199</v>
      </c>
      <c r="Q661" s="257">
        <v>11.227416269983891</v>
      </c>
      <c r="R661" s="257">
        <f t="shared" si="26"/>
        <v>1.1291155584247903</v>
      </c>
    </row>
    <row r="662" spans="1:18">
      <c r="B662" s="271"/>
      <c r="R662" s="257" t="e">
        <f t="shared" si="26"/>
        <v>#DIV/0!</v>
      </c>
    </row>
    <row r="663" spans="1:18">
      <c r="A663" s="241">
        <v>932</v>
      </c>
      <c r="B663" s="271">
        <v>41957</v>
      </c>
      <c r="C663" s="265">
        <v>10000000000</v>
      </c>
      <c r="D663" s="265">
        <v>15401000000</v>
      </c>
      <c r="E663" s="265">
        <f>+D663-C663</f>
        <v>5401000000</v>
      </c>
      <c r="F663" s="265">
        <v>10000000000</v>
      </c>
      <c r="G663" s="265">
        <v>9753804320</v>
      </c>
      <c r="H663" s="266">
        <f>F663-G663</f>
        <v>246195680</v>
      </c>
      <c r="I663" s="271">
        <f>B663+J663+1</f>
        <v>42049</v>
      </c>
      <c r="J663" s="266">
        <v>91</v>
      </c>
      <c r="N663" s="257">
        <v>97.537999999999997</v>
      </c>
      <c r="O663" s="257">
        <v>9.8750549450549592</v>
      </c>
      <c r="Q663" s="257">
        <v>10.515599495112182</v>
      </c>
      <c r="R663" s="257">
        <f t="shared" si="26"/>
        <v>1.5401</v>
      </c>
    </row>
    <row r="664" spans="1:18">
      <c r="B664" s="271"/>
      <c r="I664" s="271"/>
      <c r="R664" s="257" t="e">
        <f t="shared" si="26"/>
        <v>#DIV/0!</v>
      </c>
    </row>
    <row r="665" spans="1:18">
      <c r="A665" s="241">
        <v>933</v>
      </c>
      <c r="B665" s="271">
        <v>41970</v>
      </c>
      <c r="C665" s="265">
        <v>10000000000</v>
      </c>
      <c r="D665" s="265">
        <v>5550000000</v>
      </c>
      <c r="E665" s="265">
        <f>+D665-C665</f>
        <v>-4450000000</v>
      </c>
      <c r="F665" s="265">
        <v>5550000000</v>
      </c>
      <c r="G665" s="265">
        <v>5397059994</v>
      </c>
      <c r="H665" s="266">
        <f t="shared" ref="H665:H704" si="27">F665-G665</f>
        <v>152940006</v>
      </c>
      <c r="I665" s="271">
        <v>42061</v>
      </c>
      <c r="J665" s="241">
        <v>91</v>
      </c>
      <c r="N665" s="257">
        <v>97.293999999999997</v>
      </c>
      <c r="O665" s="257">
        <v>10.853736263736275</v>
      </c>
      <c r="Q665" s="257">
        <v>11.861880786471811</v>
      </c>
      <c r="R665" s="257">
        <f t="shared" si="26"/>
        <v>1</v>
      </c>
    </row>
    <row r="666" spans="1:18">
      <c r="R666" s="257" t="e">
        <f t="shared" si="26"/>
        <v>#DIV/0!</v>
      </c>
    </row>
    <row r="667" spans="1:18">
      <c r="A667" s="241">
        <v>934</v>
      </c>
      <c r="B667" s="271">
        <v>41984</v>
      </c>
      <c r="C667" s="265">
        <v>5000000000</v>
      </c>
      <c r="D667" s="265">
        <v>14774700000</v>
      </c>
      <c r="E667" s="265">
        <v>9774700000</v>
      </c>
      <c r="F667" s="265">
        <v>5000000000</v>
      </c>
      <c r="G667" s="265">
        <v>4874100000</v>
      </c>
      <c r="H667" s="266">
        <f t="shared" si="27"/>
        <v>125900000</v>
      </c>
      <c r="I667" s="271">
        <v>42075</v>
      </c>
      <c r="J667" s="241">
        <v>91</v>
      </c>
      <c r="N667" s="257">
        <v>97.481999999999999</v>
      </c>
      <c r="O667" s="257">
        <v>10.099670329670333</v>
      </c>
      <c r="Q667" s="257">
        <v>10.099670329670333</v>
      </c>
      <c r="R667" s="257">
        <f t="shared" si="26"/>
        <v>2.9549400000000001</v>
      </c>
    </row>
    <row r="668" spans="1:18">
      <c r="R668" s="257" t="e">
        <f t="shared" si="26"/>
        <v>#DIV/0!</v>
      </c>
    </row>
    <row r="669" spans="1:18">
      <c r="A669" s="241">
        <v>935</v>
      </c>
      <c r="B669" s="280">
        <v>41997</v>
      </c>
      <c r="C669" s="265">
        <v>10000000000</v>
      </c>
      <c r="D669" s="265">
        <v>3846000000</v>
      </c>
      <c r="E669" s="265">
        <v>-6154000000</v>
      </c>
      <c r="F669" s="265">
        <v>3846000000</v>
      </c>
      <c r="G669" s="265">
        <v>3740344610</v>
      </c>
      <c r="H669" s="266">
        <f t="shared" si="27"/>
        <v>105655390</v>
      </c>
      <c r="I669" s="271">
        <v>42088</v>
      </c>
      <c r="J669" s="241">
        <v>91</v>
      </c>
      <c r="N669" s="257">
        <v>97.253</v>
      </c>
      <c r="O669" s="257">
        <v>11.018186813186812</v>
      </c>
      <c r="Q669" s="257">
        <v>11.820365065490822</v>
      </c>
      <c r="R669" s="257">
        <f t="shared" si="26"/>
        <v>1</v>
      </c>
    </row>
    <row r="670" spans="1:18">
      <c r="R670" s="257" t="e">
        <f t="shared" si="26"/>
        <v>#DIV/0!</v>
      </c>
    </row>
    <row r="671" spans="1:18">
      <c r="A671" s="241">
        <v>936</v>
      </c>
      <c r="B671" s="280">
        <v>42012</v>
      </c>
      <c r="C671" s="265">
        <v>10000000000</v>
      </c>
      <c r="D671" s="265">
        <v>17404300000</v>
      </c>
      <c r="E671" s="265">
        <v>7404300000</v>
      </c>
      <c r="F671" s="265">
        <v>10000000000</v>
      </c>
      <c r="G671" s="265">
        <v>9740710669</v>
      </c>
      <c r="H671" s="266">
        <f t="shared" si="27"/>
        <v>259289331</v>
      </c>
      <c r="I671" s="271">
        <v>42103</v>
      </c>
      <c r="J671" s="241">
        <v>91</v>
      </c>
      <c r="N671" s="257">
        <v>97.406999999999996</v>
      </c>
      <c r="O671" s="257">
        <v>10.400494505494519</v>
      </c>
      <c r="Q671" s="257">
        <v>11.112958481563329</v>
      </c>
      <c r="R671" s="257">
        <f t="shared" si="26"/>
        <v>1.7404299999999999</v>
      </c>
    </row>
    <row r="672" spans="1:18">
      <c r="R672" s="257" t="e">
        <f t="shared" si="26"/>
        <v>#DIV/0!</v>
      </c>
    </row>
    <row r="673" spans="1:18">
      <c r="A673" s="241">
        <v>937</v>
      </c>
      <c r="B673" s="280">
        <v>42026</v>
      </c>
      <c r="C673" s="265">
        <v>10000000000</v>
      </c>
      <c r="D673" s="265">
        <v>4793800000</v>
      </c>
      <c r="E673" s="265">
        <v>-5206200000</v>
      </c>
      <c r="F673" s="265">
        <v>3793800000</v>
      </c>
      <c r="G673" s="265">
        <v>3688928038</v>
      </c>
      <c r="H673" s="266">
        <f t="shared" si="27"/>
        <v>104871962</v>
      </c>
      <c r="I673" s="271">
        <v>42117</v>
      </c>
      <c r="J673" s="241">
        <v>91</v>
      </c>
      <c r="N673" s="257">
        <v>97.236000000000004</v>
      </c>
      <c r="O673" s="257">
        <v>11.086373626373609</v>
      </c>
      <c r="Q673" s="257">
        <v>11.898799816638551</v>
      </c>
      <c r="R673" s="257">
        <f t="shared" si="26"/>
        <v>1.2635879593020192</v>
      </c>
    </row>
    <row r="674" spans="1:18">
      <c r="B674" s="280"/>
      <c r="I674" s="271"/>
      <c r="R674" s="257" t="e">
        <f t="shared" si="26"/>
        <v>#DIV/0!</v>
      </c>
    </row>
    <row r="675" spans="1:18">
      <c r="A675" s="241">
        <v>938</v>
      </c>
      <c r="B675" s="280">
        <v>42040</v>
      </c>
      <c r="C675" s="265">
        <v>10000000000</v>
      </c>
      <c r="D675" s="265">
        <v>15509400000</v>
      </c>
      <c r="E675" s="265">
        <f>D675-C675</f>
        <v>5509400000</v>
      </c>
      <c r="F675" s="265">
        <v>10000000000</v>
      </c>
      <c r="G675" s="265">
        <v>9721302121</v>
      </c>
      <c r="H675" s="266">
        <f t="shared" si="27"/>
        <v>278697879</v>
      </c>
      <c r="I675" s="271">
        <v>42131</v>
      </c>
      <c r="J675" s="241">
        <v>91</v>
      </c>
      <c r="N675" s="257">
        <v>97.212999999999994</v>
      </c>
      <c r="O675" s="257">
        <v>11.178626373626399</v>
      </c>
      <c r="Q675" s="257">
        <v>12.005026856518231</v>
      </c>
      <c r="R675" s="257">
        <f t="shared" si="26"/>
        <v>1.55094</v>
      </c>
    </row>
    <row r="676" spans="1:18">
      <c r="H676" s="266">
        <f t="shared" si="27"/>
        <v>0</v>
      </c>
      <c r="R676" s="257" t="e">
        <f t="shared" si="26"/>
        <v>#DIV/0!</v>
      </c>
    </row>
    <row r="677" spans="1:18">
      <c r="A677" s="241">
        <v>939</v>
      </c>
      <c r="B677" s="280">
        <v>42054</v>
      </c>
      <c r="C677" s="265">
        <v>10000000000</v>
      </c>
      <c r="D677" s="265">
        <v>17191500000</v>
      </c>
      <c r="E677" s="265">
        <f>D677-C677</f>
        <v>7191500000</v>
      </c>
      <c r="F677" s="265">
        <v>10000000000</v>
      </c>
      <c r="G677" s="265">
        <v>9710657102</v>
      </c>
      <c r="H677" s="266">
        <f t="shared" si="27"/>
        <v>289342898</v>
      </c>
      <c r="I677" s="271">
        <v>42145</v>
      </c>
      <c r="J677" s="241">
        <v>91</v>
      </c>
      <c r="N677" s="257">
        <v>97.106999999999999</v>
      </c>
      <c r="O677" s="257">
        <v>11.603999999999999</v>
      </c>
      <c r="Q677" s="257">
        <v>12.496</v>
      </c>
      <c r="R677" s="257">
        <f t="shared" si="26"/>
        <v>1.71915</v>
      </c>
    </row>
    <row r="678" spans="1:18">
      <c r="H678" s="266">
        <f t="shared" si="27"/>
        <v>0</v>
      </c>
      <c r="R678" s="257" t="e">
        <f t="shared" si="26"/>
        <v>#DIV/0!</v>
      </c>
    </row>
    <row r="679" spans="1:18">
      <c r="A679" s="241">
        <v>940</v>
      </c>
      <c r="B679" s="280">
        <v>42068</v>
      </c>
      <c r="C679" s="265">
        <v>10000000000</v>
      </c>
      <c r="D679" s="265">
        <v>10760600000</v>
      </c>
      <c r="E679" s="265">
        <f>D679-C679</f>
        <v>760600000</v>
      </c>
      <c r="F679" s="265">
        <v>10000000000</v>
      </c>
      <c r="G679" s="265">
        <v>9712808872</v>
      </c>
      <c r="H679" s="266">
        <f t="shared" si="27"/>
        <v>287191128</v>
      </c>
      <c r="I679" s="271">
        <v>42159</v>
      </c>
      <c r="J679" s="241">
        <v>91</v>
      </c>
      <c r="N679" s="257">
        <v>97.128</v>
      </c>
      <c r="O679" s="257">
        <v>11.51956043956044</v>
      </c>
      <c r="Q679" s="257">
        <v>12.3986998403266</v>
      </c>
      <c r="R679" s="257">
        <f t="shared" si="26"/>
        <v>1.07606</v>
      </c>
    </row>
    <row r="680" spans="1:18">
      <c r="H680" s="266">
        <f t="shared" si="27"/>
        <v>0</v>
      </c>
      <c r="I680" s="271"/>
      <c r="R680" s="257" t="e">
        <f t="shared" si="26"/>
        <v>#DIV/0!</v>
      </c>
    </row>
    <row r="681" spans="1:18">
      <c r="A681" s="241">
        <v>941</v>
      </c>
      <c r="B681" s="280">
        <v>42082</v>
      </c>
      <c r="C681" s="265">
        <v>10000000000</v>
      </c>
      <c r="D681" s="265">
        <v>9834200000</v>
      </c>
      <c r="E681" s="265">
        <v>-165800000</v>
      </c>
      <c r="F681" s="265">
        <v>9834200000</v>
      </c>
      <c r="G681" s="265">
        <v>9502358372</v>
      </c>
      <c r="H681" s="266">
        <f t="shared" si="27"/>
        <v>331841628</v>
      </c>
      <c r="I681" s="271">
        <v>42173</v>
      </c>
      <c r="J681" s="241">
        <v>91</v>
      </c>
      <c r="N681" s="257">
        <v>96.626000000000005</v>
      </c>
      <c r="O681" s="257">
        <v>13.532999999999999</v>
      </c>
      <c r="Q681" s="257">
        <v>14.759</v>
      </c>
      <c r="R681" s="257">
        <f t="shared" si="26"/>
        <v>1</v>
      </c>
    </row>
    <row r="682" spans="1:18">
      <c r="B682" s="280"/>
      <c r="H682" s="266">
        <f t="shared" si="27"/>
        <v>0</v>
      </c>
      <c r="I682" s="271"/>
      <c r="R682" s="257" t="e">
        <f t="shared" si="26"/>
        <v>#DIV/0!</v>
      </c>
    </row>
    <row r="683" spans="1:18">
      <c r="A683" s="241">
        <v>942</v>
      </c>
      <c r="B683" s="280">
        <v>42096</v>
      </c>
      <c r="C683" s="265">
        <v>10000000000</v>
      </c>
      <c r="D683" s="265">
        <v>19449200000</v>
      </c>
      <c r="E683" s="265">
        <v>9449200000</v>
      </c>
      <c r="F683" s="265">
        <v>10000000000</v>
      </c>
      <c r="G683" s="265">
        <v>9675132272</v>
      </c>
      <c r="H683" s="266">
        <f t="shared" si="27"/>
        <v>324867728</v>
      </c>
      <c r="I683" s="271">
        <v>42187</v>
      </c>
      <c r="J683" s="241">
        <v>91</v>
      </c>
      <c r="N683" s="257">
        <v>96.751000000000005</v>
      </c>
      <c r="O683" s="257">
        <v>13.032</v>
      </c>
      <c r="Q683" s="257">
        <v>14.116</v>
      </c>
      <c r="R683" s="257">
        <f t="shared" si="26"/>
        <v>1.94492</v>
      </c>
    </row>
    <row r="684" spans="1:18">
      <c r="B684" s="280"/>
      <c r="H684" s="266">
        <f t="shared" si="27"/>
        <v>0</v>
      </c>
      <c r="I684" s="271"/>
      <c r="R684" s="257" t="e">
        <f t="shared" si="26"/>
        <v>#DIV/0!</v>
      </c>
    </row>
    <row r="685" spans="1:18">
      <c r="A685" s="241">
        <v>943</v>
      </c>
      <c r="B685" s="280">
        <v>42110</v>
      </c>
      <c r="C685" s="265">
        <v>10000000000</v>
      </c>
      <c r="D685" s="265">
        <v>25064500000</v>
      </c>
      <c r="E685" s="265">
        <v>15604500000</v>
      </c>
      <c r="F685" s="265">
        <v>10000000000</v>
      </c>
      <c r="G685" s="265">
        <v>9674536268</v>
      </c>
      <c r="H685" s="266">
        <f t="shared" si="27"/>
        <v>325463732</v>
      </c>
      <c r="I685" s="271">
        <v>42201</v>
      </c>
      <c r="J685" s="241">
        <v>91</v>
      </c>
      <c r="N685" s="257">
        <v>96.745000000000005</v>
      </c>
      <c r="O685" s="257">
        <v>13.055999999999999</v>
      </c>
      <c r="Q685" s="257">
        <v>14.194000000000001</v>
      </c>
      <c r="R685" s="257">
        <f t="shared" si="26"/>
        <v>2.5064500000000001</v>
      </c>
    </row>
    <row r="686" spans="1:18">
      <c r="B686" s="280"/>
      <c r="H686" s="266">
        <f t="shared" si="27"/>
        <v>0</v>
      </c>
      <c r="I686" s="271"/>
      <c r="R686" s="257" t="e">
        <f t="shared" si="26"/>
        <v>#DIV/0!</v>
      </c>
    </row>
    <row r="687" spans="1:18">
      <c r="A687" s="241">
        <v>944</v>
      </c>
      <c r="B687" s="280">
        <v>42124</v>
      </c>
      <c r="C687" s="265">
        <v>10000000000</v>
      </c>
      <c r="D687" s="265">
        <v>25064500000</v>
      </c>
      <c r="E687" s="265">
        <v>15064500000</v>
      </c>
      <c r="F687" s="265">
        <v>10000000000</v>
      </c>
      <c r="G687" s="265">
        <v>9674536268</v>
      </c>
      <c r="H687" s="266">
        <f t="shared" si="27"/>
        <v>325463732</v>
      </c>
      <c r="I687" s="271">
        <v>42215</v>
      </c>
      <c r="J687" s="241">
        <v>91</v>
      </c>
      <c r="N687" s="257">
        <v>96.745000000000005</v>
      </c>
      <c r="O687" s="257">
        <v>13.055999999999999</v>
      </c>
      <c r="Q687" s="257">
        <v>14.194000000000001</v>
      </c>
      <c r="R687" s="257">
        <f t="shared" si="26"/>
        <v>2.5064500000000001</v>
      </c>
    </row>
    <row r="688" spans="1:18">
      <c r="B688" s="280"/>
      <c r="I688" s="271"/>
      <c r="R688" s="257" t="e">
        <f t="shared" si="26"/>
        <v>#DIV/0!</v>
      </c>
    </row>
    <row r="689" spans="1:18">
      <c r="A689" s="241">
        <v>945</v>
      </c>
      <c r="B689" s="280">
        <v>42138</v>
      </c>
      <c r="C689" s="265">
        <v>10000000000</v>
      </c>
      <c r="D689" s="265">
        <v>22650300000</v>
      </c>
      <c r="E689" s="265">
        <v>12650300000</v>
      </c>
      <c r="F689" s="265">
        <v>10000000000</v>
      </c>
      <c r="G689" s="265">
        <v>9675861078</v>
      </c>
      <c r="H689" s="266">
        <f t="shared" si="27"/>
        <v>324138922</v>
      </c>
      <c r="I689" s="271">
        <v>42229</v>
      </c>
      <c r="J689" s="241">
        <v>91</v>
      </c>
      <c r="N689" s="257">
        <v>96.759</v>
      </c>
      <c r="O689" s="257">
        <v>13</v>
      </c>
      <c r="Q689" s="257">
        <v>14.128</v>
      </c>
      <c r="R689" s="257">
        <f t="shared" si="26"/>
        <v>2.2650299999999999</v>
      </c>
    </row>
    <row r="690" spans="1:18">
      <c r="B690" s="280"/>
      <c r="H690" s="266">
        <f t="shared" si="27"/>
        <v>0</v>
      </c>
      <c r="I690" s="271"/>
      <c r="R690" s="257" t="e">
        <f t="shared" si="26"/>
        <v>#DIV/0!</v>
      </c>
    </row>
    <row r="691" spans="1:18">
      <c r="A691" s="241">
        <v>946</v>
      </c>
      <c r="B691" s="280">
        <v>42152</v>
      </c>
      <c r="C691" s="265">
        <v>10000000000</v>
      </c>
      <c r="D691" s="265">
        <v>18674600000</v>
      </c>
      <c r="E691" s="265">
        <v>8674600000</v>
      </c>
      <c r="F691" s="265">
        <v>10000000000</v>
      </c>
      <c r="G691" s="265">
        <v>9683576371</v>
      </c>
      <c r="H691" s="266">
        <f>F691-G691</f>
        <v>316423629</v>
      </c>
      <c r="I691" s="271">
        <v>42243</v>
      </c>
      <c r="J691" s="241">
        <v>91</v>
      </c>
      <c r="N691" s="257">
        <v>96.835999999999999</v>
      </c>
      <c r="O691" s="257">
        <v>12.691000000000001</v>
      </c>
      <c r="Q691" s="257">
        <v>13.763999999999999</v>
      </c>
      <c r="R691" s="257">
        <f t="shared" si="26"/>
        <v>1.8674599999999999</v>
      </c>
    </row>
    <row r="692" spans="1:18">
      <c r="B692" s="280"/>
      <c r="H692" s="266">
        <f t="shared" si="27"/>
        <v>0</v>
      </c>
      <c r="I692" s="271"/>
      <c r="R692" s="257" t="e">
        <f t="shared" si="26"/>
        <v>#DIV/0!</v>
      </c>
    </row>
    <row r="693" spans="1:18">
      <c r="A693" s="241">
        <v>947</v>
      </c>
      <c r="B693" s="280">
        <v>42166</v>
      </c>
      <c r="C693" s="265">
        <v>10000000000</v>
      </c>
      <c r="D693" s="265">
        <v>20069100000</v>
      </c>
      <c r="E693" s="265">
        <v>10069100000</v>
      </c>
      <c r="F693" s="265">
        <v>20000000000</v>
      </c>
      <c r="G693" s="265">
        <v>19373142649</v>
      </c>
      <c r="H693" s="266">
        <f t="shared" si="27"/>
        <v>626857351</v>
      </c>
      <c r="I693" s="271">
        <v>42257</v>
      </c>
      <c r="J693" s="241">
        <v>91</v>
      </c>
      <c r="N693" s="257">
        <v>96.866</v>
      </c>
      <c r="O693" s="257">
        <v>12.57</v>
      </c>
      <c r="Q693" s="257">
        <v>13.622999999999999</v>
      </c>
      <c r="R693" s="257">
        <f t="shared" si="26"/>
        <v>1.003455</v>
      </c>
    </row>
    <row r="694" spans="1:18">
      <c r="B694" s="280"/>
      <c r="H694" s="266">
        <f t="shared" si="27"/>
        <v>0</v>
      </c>
      <c r="I694" s="271"/>
      <c r="R694" s="257" t="e">
        <f t="shared" si="26"/>
        <v>#DIV/0!</v>
      </c>
    </row>
    <row r="695" spans="1:18">
      <c r="A695" s="241">
        <v>948</v>
      </c>
      <c r="B695" s="280">
        <v>42180</v>
      </c>
      <c r="C695" s="265">
        <v>10000000000</v>
      </c>
      <c r="D695" s="265">
        <v>15715100000</v>
      </c>
      <c r="E695" s="265">
        <v>5715100000</v>
      </c>
      <c r="F695" s="265">
        <v>12000000000</v>
      </c>
      <c r="G695" s="266">
        <v>11612471522</v>
      </c>
      <c r="H695" s="266">
        <f t="shared" si="27"/>
        <v>387528478</v>
      </c>
      <c r="I695" s="271">
        <v>42271</v>
      </c>
      <c r="J695" s="241">
        <v>91</v>
      </c>
      <c r="N695" s="257">
        <v>96.771000000000001</v>
      </c>
      <c r="O695" s="257">
        <v>12.951000000000001</v>
      </c>
      <c r="Q695" s="257">
        <v>14.071</v>
      </c>
      <c r="R695" s="257">
        <f t="shared" si="26"/>
        <v>1.3095916666666667</v>
      </c>
    </row>
    <row r="696" spans="1:18">
      <c r="H696" s="266">
        <f t="shared" si="27"/>
        <v>0</v>
      </c>
      <c r="I696" s="271"/>
      <c r="R696" s="257" t="e">
        <f t="shared" si="26"/>
        <v>#DIV/0!</v>
      </c>
    </row>
    <row r="697" spans="1:18">
      <c r="A697" s="281">
        <v>949</v>
      </c>
      <c r="B697" s="282">
        <v>42193</v>
      </c>
      <c r="C697" s="265">
        <v>10000000000</v>
      </c>
      <c r="D697" s="265">
        <v>23649400000</v>
      </c>
      <c r="E697" s="265">
        <v>13649400000</v>
      </c>
      <c r="F697" s="265">
        <v>10000000000</v>
      </c>
      <c r="G697" s="265">
        <v>9675475232</v>
      </c>
      <c r="H697" s="266">
        <f t="shared" si="27"/>
        <v>324524768</v>
      </c>
      <c r="I697" s="271">
        <f>B697+J697+1</f>
        <v>42285</v>
      </c>
      <c r="J697" s="241">
        <v>91</v>
      </c>
      <c r="N697" s="257">
        <v>96.754752320000009</v>
      </c>
      <c r="O697" s="257">
        <v>13.016652782417548</v>
      </c>
      <c r="Q697" s="257">
        <v>14.147978576786713</v>
      </c>
      <c r="R697" s="257">
        <f t="shared" si="26"/>
        <v>2.3649399999999998</v>
      </c>
    </row>
    <row r="698" spans="1:18">
      <c r="H698" s="266">
        <f t="shared" si="27"/>
        <v>0</v>
      </c>
      <c r="I698" s="271"/>
      <c r="R698" s="257" t="e">
        <f t="shared" si="26"/>
        <v>#DIV/0!</v>
      </c>
    </row>
    <row r="699" spans="1:18">
      <c r="B699" s="282">
        <v>42207</v>
      </c>
      <c r="C699" s="265">
        <v>10000000000</v>
      </c>
      <c r="D699" s="265">
        <v>7277300000</v>
      </c>
      <c r="E699" s="265">
        <v>-2722700000</v>
      </c>
      <c r="F699" s="265">
        <v>4277300000</v>
      </c>
      <c r="G699" s="265">
        <v>4130431622</v>
      </c>
      <c r="H699" s="266">
        <f t="shared" si="27"/>
        <v>146868378</v>
      </c>
      <c r="I699" s="271">
        <f>B699+J699+1</f>
        <v>42299</v>
      </c>
      <c r="J699" s="241">
        <v>91</v>
      </c>
      <c r="N699" s="257">
        <v>96.566329740724285</v>
      </c>
      <c r="O699" s="257">
        <v>13.772413677314679</v>
      </c>
      <c r="Q699" s="257">
        <v>15.043967160161415</v>
      </c>
      <c r="R699" s="257">
        <f t="shared" si="26"/>
        <v>1.7013770369158114</v>
      </c>
    </row>
    <row r="700" spans="1:18">
      <c r="H700" s="266">
        <f t="shared" si="27"/>
        <v>0</v>
      </c>
      <c r="I700" s="271"/>
      <c r="R700" s="257" t="e">
        <f t="shared" si="26"/>
        <v>#DIV/0!</v>
      </c>
    </row>
    <row r="701" spans="1:18">
      <c r="B701" s="280">
        <v>42221</v>
      </c>
      <c r="C701" s="265">
        <v>10000000000</v>
      </c>
      <c r="D701" s="265">
        <v>24451400000</v>
      </c>
      <c r="E701" s="265">
        <v>14451400000</v>
      </c>
      <c r="F701" s="265">
        <v>17951400000</v>
      </c>
      <c r="G701" s="265">
        <v>17307100874</v>
      </c>
      <c r="H701" s="266">
        <f t="shared" si="27"/>
        <v>644299126</v>
      </c>
      <c r="I701" s="271">
        <v>42313</v>
      </c>
      <c r="J701" s="241">
        <v>91</v>
      </c>
      <c r="N701" s="257">
        <v>96.410869759461661</v>
      </c>
      <c r="O701" s="257">
        <v>14.395961953807621</v>
      </c>
      <c r="Q701" s="257">
        <v>15.789835326342924</v>
      </c>
      <c r="R701" s="257">
        <f t="shared" si="26"/>
        <v>1.3620887507381041</v>
      </c>
    </row>
    <row r="702" spans="1:18">
      <c r="B702" s="280"/>
      <c r="H702" s="266">
        <f t="shared" si="27"/>
        <v>0</v>
      </c>
      <c r="I702" s="271"/>
      <c r="R702" s="257" t="e">
        <f t="shared" si="26"/>
        <v>#DIV/0!</v>
      </c>
    </row>
    <row r="703" spans="1:18">
      <c r="B703" s="280">
        <v>42235</v>
      </c>
      <c r="C703" s="265">
        <v>10000000000</v>
      </c>
      <c r="D703" s="265">
        <v>23857900000</v>
      </c>
      <c r="E703" s="265">
        <v>13857900000</v>
      </c>
      <c r="F703" s="265">
        <v>22607900000</v>
      </c>
      <c r="G703" s="265">
        <v>21759757976</v>
      </c>
      <c r="H703" s="266">
        <v>848142024</v>
      </c>
      <c r="I703" s="271">
        <v>42327</v>
      </c>
      <c r="J703" s="241">
        <v>91</v>
      </c>
      <c r="N703" s="257">
        <v>96.248470561175509</v>
      </c>
      <c r="O703" s="257">
        <v>15.047343353526808</v>
      </c>
      <c r="Q703" s="257">
        <v>16.575459786810171</v>
      </c>
      <c r="R703" s="257">
        <f t="shared" si="26"/>
        <v>1.055290407335489</v>
      </c>
    </row>
    <row r="704" spans="1:18">
      <c r="B704" s="280"/>
      <c r="H704" s="266">
        <f t="shared" si="27"/>
        <v>0</v>
      </c>
      <c r="I704" s="271"/>
      <c r="R704" s="257" t="e">
        <f t="shared" si="26"/>
        <v>#DIV/0!</v>
      </c>
    </row>
    <row r="705" spans="2:18">
      <c r="B705" s="280">
        <v>42249</v>
      </c>
      <c r="C705" s="265">
        <v>10000000000</v>
      </c>
      <c r="D705" s="265">
        <v>17926900000</v>
      </c>
      <c r="E705" s="265">
        <v>7926900000</v>
      </c>
      <c r="F705" s="265">
        <v>15926900000</v>
      </c>
      <c r="G705" s="265">
        <v>15277277248</v>
      </c>
      <c r="H705" s="266">
        <v>649622752</v>
      </c>
      <c r="I705" s="271">
        <v>42341</v>
      </c>
      <c r="J705" s="241">
        <v>91</v>
      </c>
      <c r="N705" s="257">
        <v>95.921222887065284</v>
      </c>
      <c r="O705" s="257">
        <v>16.359930178254629</v>
      </c>
      <c r="Q705" s="257">
        <v>18.178891467511221</v>
      </c>
      <c r="R705" s="257">
        <f t="shared" si="26"/>
        <v>1.1255737149099951</v>
      </c>
    </row>
    <row r="706" spans="2:18">
      <c r="B706" s="280"/>
      <c r="I706" s="271"/>
      <c r="R706" s="257" t="e">
        <f t="shared" si="26"/>
        <v>#DIV/0!</v>
      </c>
    </row>
    <row r="707" spans="2:18">
      <c r="B707" s="280">
        <v>42263</v>
      </c>
      <c r="C707" s="265">
        <v>10000000000</v>
      </c>
      <c r="D707" s="265">
        <v>34501200000</v>
      </c>
      <c r="E707" s="265">
        <v>24501200000</v>
      </c>
      <c r="F707" s="265">
        <v>24382100000</v>
      </c>
      <c r="G707" s="265">
        <v>23380124376</v>
      </c>
      <c r="H707" s="266">
        <v>1001975624</v>
      </c>
      <c r="I707" s="271">
        <v>42355</v>
      </c>
      <c r="J707" s="241">
        <v>91</v>
      </c>
      <c r="N707" s="257">
        <v>95.890527788828692</v>
      </c>
      <c r="O707" s="257">
        <v>16.48304787997283</v>
      </c>
      <c r="Q707" s="257">
        <v>18.330699234181338</v>
      </c>
      <c r="R707" s="257">
        <f t="shared" si="26"/>
        <v>1.4150216757375287</v>
      </c>
    </row>
    <row r="708" spans="2:18">
      <c r="B708" s="280"/>
      <c r="I708" s="271"/>
      <c r="R708" s="257" t="e">
        <f t="shared" si="26"/>
        <v>#DIV/0!</v>
      </c>
    </row>
    <row r="709" spans="2:18">
      <c r="B709" s="280">
        <v>42277</v>
      </c>
      <c r="C709" s="265">
        <v>10000000000</v>
      </c>
      <c r="D709" s="265">
        <v>32269800000</v>
      </c>
      <c r="E709" s="265">
        <v>22269800000</v>
      </c>
      <c r="F709" s="265">
        <v>32269800000</v>
      </c>
      <c r="G709" s="265">
        <v>30885680368</v>
      </c>
      <c r="H709" s="266">
        <v>1384119632</v>
      </c>
      <c r="I709" s="271">
        <v>42369</v>
      </c>
      <c r="J709" s="241">
        <v>91</v>
      </c>
      <c r="N709" s="257">
        <v>95.710789555559685</v>
      </c>
      <c r="O709" s="257">
        <v>17.203975958469396</v>
      </c>
      <c r="Q709" s="257">
        <v>19.224531701426528</v>
      </c>
      <c r="R709" s="257">
        <f t="shared" si="26"/>
        <v>1</v>
      </c>
    </row>
    <row r="710" spans="2:18">
      <c r="B710" s="280"/>
      <c r="I710" s="271"/>
      <c r="R710" s="257" t="e">
        <f t="shared" si="26"/>
        <v>#DIV/0!</v>
      </c>
    </row>
    <row r="711" spans="2:18">
      <c r="B711" s="280">
        <v>42291</v>
      </c>
      <c r="C711" s="265">
        <v>10000000000</v>
      </c>
      <c r="D711" s="265">
        <v>21882800000</v>
      </c>
      <c r="E711" s="265">
        <v>11882800000</v>
      </c>
      <c r="F711" s="265">
        <v>18132800000</v>
      </c>
      <c r="G711" s="265">
        <v>17287819956</v>
      </c>
      <c r="H711" s="266">
        <v>844980044</v>
      </c>
      <c r="I711" s="271">
        <v>42383</v>
      </c>
      <c r="J711" s="241">
        <v>91</v>
      </c>
      <c r="N711" s="257">
        <v>95.340046523427162</v>
      </c>
      <c r="O711" s="257">
        <v>18.69102218625369</v>
      </c>
      <c r="Q711" s="257">
        <v>21.095026126975085</v>
      </c>
      <c r="R711" s="257">
        <f t="shared" si="26"/>
        <v>1.2068075531633284</v>
      </c>
    </row>
    <row r="712" spans="2:18">
      <c r="B712" s="280"/>
      <c r="I712" s="271"/>
      <c r="R712" s="257" t="e">
        <f t="shared" si="26"/>
        <v>#DIV/0!</v>
      </c>
    </row>
    <row r="713" spans="2:18">
      <c r="B713" s="280">
        <v>42305</v>
      </c>
      <c r="C713" s="265">
        <v>10000000000</v>
      </c>
      <c r="D713" s="265">
        <v>27375200000</v>
      </c>
      <c r="E713" s="265">
        <v>17375200000</v>
      </c>
      <c r="F713" s="265">
        <v>10000000000</v>
      </c>
      <c r="G713" s="265">
        <v>9530865507</v>
      </c>
      <c r="H713" s="266">
        <v>469134493</v>
      </c>
      <c r="I713" s="271">
        <v>42397</v>
      </c>
      <c r="J713" s="241">
        <v>91</v>
      </c>
      <c r="N713" s="257">
        <v>95.30865507</v>
      </c>
      <c r="O713" s="257">
        <v>18.816932960989007</v>
      </c>
      <c r="Q713" s="257">
        <v>21.255082216961398</v>
      </c>
      <c r="R713" s="257">
        <f t="shared" si="26"/>
        <v>2.73752</v>
      </c>
    </row>
    <row r="714" spans="2:18">
      <c r="B714" s="280"/>
      <c r="I714" s="271"/>
      <c r="R714" s="257" t="e">
        <f t="shared" si="26"/>
        <v>#DIV/0!</v>
      </c>
    </row>
    <row r="715" spans="2:18">
      <c r="B715" s="280">
        <v>42319</v>
      </c>
      <c r="C715" s="265">
        <v>10000000000</v>
      </c>
      <c r="D715" s="265">
        <v>31267400000</v>
      </c>
      <c r="E715" s="265">
        <v>21267400000</v>
      </c>
      <c r="F715" s="265">
        <v>10000000000</v>
      </c>
      <c r="G715" s="265">
        <v>9534741502</v>
      </c>
      <c r="H715" s="266">
        <v>465258498</v>
      </c>
      <c r="I715" s="271">
        <v>42411</v>
      </c>
      <c r="J715" s="241">
        <v>91</v>
      </c>
      <c r="N715" s="257">
        <v>95.34741502</v>
      </c>
      <c r="O715" s="257">
        <v>18.661467227472528</v>
      </c>
      <c r="Q715" s="257">
        <v>21.057494515537911</v>
      </c>
      <c r="R715" s="257">
        <f t="shared" si="26"/>
        <v>3.1267399999999999</v>
      </c>
    </row>
    <row r="716" spans="2:18">
      <c r="B716" s="280"/>
      <c r="I716" s="271"/>
      <c r="R716" s="257" t="e">
        <f t="shared" ref="R716:R779" si="28">+D716/F716</f>
        <v>#DIV/0!</v>
      </c>
    </row>
    <row r="717" spans="2:18">
      <c r="B717" s="280">
        <v>42333</v>
      </c>
      <c r="C717" s="265">
        <v>10000000000</v>
      </c>
      <c r="D717" s="265">
        <v>33825700000</v>
      </c>
      <c r="E717" s="265">
        <v>23825700000</v>
      </c>
      <c r="F717" s="265">
        <v>10000000000</v>
      </c>
      <c r="G717" s="265">
        <v>9551297542</v>
      </c>
      <c r="H717" s="266">
        <v>448702458</v>
      </c>
      <c r="I717" s="271">
        <v>42425</v>
      </c>
      <c r="J717" s="241">
        <v>91</v>
      </c>
      <c r="N717" s="257">
        <v>95.512975420000004</v>
      </c>
      <c r="O717" s="257">
        <v>17.997406282417568</v>
      </c>
      <c r="Q717" s="257">
        <v>20.218027278163419</v>
      </c>
      <c r="R717" s="257">
        <f t="shared" si="28"/>
        <v>3.3825699999999999</v>
      </c>
    </row>
    <row r="718" spans="2:18">
      <c r="B718" s="280"/>
      <c r="I718" s="271"/>
      <c r="R718" s="257" t="e">
        <f t="shared" si="28"/>
        <v>#DIV/0!</v>
      </c>
    </row>
    <row r="719" spans="2:18">
      <c r="B719" s="280">
        <v>42347</v>
      </c>
      <c r="C719" s="265">
        <v>10000000000</v>
      </c>
      <c r="D719" s="265">
        <v>40441100000</v>
      </c>
      <c r="E719" s="265">
        <v>30441100000</v>
      </c>
      <c r="F719" s="265">
        <v>25000000000</v>
      </c>
      <c r="G719" s="265">
        <v>23916174288</v>
      </c>
      <c r="H719" s="266">
        <v>1083825712</v>
      </c>
      <c r="I719" s="271">
        <v>42439</v>
      </c>
      <c r="J719" s="241">
        <v>91</v>
      </c>
      <c r="N719" s="257">
        <v>95.664697152000002</v>
      </c>
      <c r="O719" s="257">
        <v>17.388852082637353</v>
      </c>
      <c r="Q719" s="257">
        <v>19.455105397726186</v>
      </c>
      <c r="R719" s="257">
        <f t="shared" si="28"/>
        <v>1.6176440000000001</v>
      </c>
    </row>
    <row r="720" spans="2:18">
      <c r="B720" s="280"/>
      <c r="I720" s="271"/>
      <c r="R720" s="257" t="e">
        <f t="shared" si="28"/>
        <v>#DIV/0!</v>
      </c>
    </row>
    <row r="721" spans="1:18">
      <c r="B721" s="280">
        <v>42361</v>
      </c>
      <c r="C721" s="265">
        <v>10000000000</v>
      </c>
      <c r="D721" s="265">
        <v>26668700000</v>
      </c>
      <c r="E721" s="265">
        <v>16668700000</v>
      </c>
      <c r="F721" s="265">
        <v>22642000000</v>
      </c>
      <c r="G721" s="265">
        <v>21636332295</v>
      </c>
      <c r="H721" s="266">
        <v>1005667705</v>
      </c>
      <c r="I721" s="271">
        <v>42453</v>
      </c>
      <c r="J721" s="241">
        <v>91</v>
      </c>
      <c r="N721" s="257">
        <v>95.55839720431058</v>
      </c>
      <c r="O721" s="257">
        <v>17.815220004688332</v>
      </c>
      <c r="Q721" s="257">
        <v>19.988990299060845</v>
      </c>
      <c r="R721" s="257">
        <f t="shared" si="28"/>
        <v>1.1778420634219593</v>
      </c>
    </row>
    <row r="722" spans="1:18">
      <c r="B722" s="280"/>
      <c r="I722" s="271"/>
      <c r="R722" s="257" t="e">
        <f t="shared" si="28"/>
        <v>#DIV/0!</v>
      </c>
    </row>
    <row r="723" spans="1:18">
      <c r="B723" s="280">
        <v>42375</v>
      </c>
      <c r="C723" s="265">
        <v>10000000000</v>
      </c>
      <c r="D723" s="265">
        <v>17879700000</v>
      </c>
      <c r="E723" s="265">
        <v>7879700000</v>
      </c>
      <c r="F723" s="265">
        <v>12129700000</v>
      </c>
      <c r="G723" s="265">
        <v>11580707278</v>
      </c>
      <c r="H723" s="266">
        <v>548992722</v>
      </c>
      <c r="I723" s="271">
        <v>42467</v>
      </c>
      <c r="J723" s="241">
        <v>91</v>
      </c>
      <c r="N723" s="257">
        <v>95.473979389432557</v>
      </c>
      <c r="O723" s="257">
        <v>18.153818932495785</v>
      </c>
      <c r="Q723" s="257">
        <v>20.415098628222154</v>
      </c>
      <c r="R723" s="257">
        <f t="shared" si="28"/>
        <v>1.4740430513532898</v>
      </c>
    </row>
    <row r="724" spans="1:18">
      <c r="B724" s="280"/>
      <c r="I724" s="271"/>
      <c r="R724" s="257" t="e">
        <f t="shared" si="28"/>
        <v>#DIV/0!</v>
      </c>
    </row>
    <row r="725" spans="1:18">
      <c r="B725" s="280">
        <v>42390</v>
      </c>
      <c r="C725" s="265">
        <v>10000000000</v>
      </c>
      <c r="D725" s="265">
        <v>22842500000</v>
      </c>
      <c r="E725" s="265">
        <v>12842500000</v>
      </c>
      <c r="F725" s="265">
        <v>10000000000</v>
      </c>
      <c r="G725" s="265">
        <v>9544057881</v>
      </c>
      <c r="H725" s="266">
        <v>455942119</v>
      </c>
      <c r="I725" s="271">
        <v>42481</v>
      </c>
      <c r="J725" s="241">
        <v>91</v>
      </c>
      <c r="N725" s="257">
        <v>95.440578810000005</v>
      </c>
      <c r="O725" s="257">
        <v>18.287788289560417</v>
      </c>
      <c r="Q725" s="257">
        <v>20.584213640991052</v>
      </c>
      <c r="R725" s="257">
        <f t="shared" si="28"/>
        <v>2.2842500000000001</v>
      </c>
    </row>
    <row r="726" spans="1:18">
      <c r="B726" s="280"/>
      <c r="I726" s="271"/>
      <c r="R726" s="257" t="e">
        <f t="shared" si="28"/>
        <v>#DIV/0!</v>
      </c>
    </row>
    <row r="727" spans="1:18">
      <c r="B727" s="280">
        <v>42403</v>
      </c>
      <c r="C727" s="283">
        <v>10000000000</v>
      </c>
      <c r="D727" s="241">
        <v>13478900000</v>
      </c>
      <c r="E727" s="241">
        <f>+D727-C727</f>
        <v>3478900000</v>
      </c>
      <c r="F727" s="283">
        <v>10000000000</v>
      </c>
      <c r="G727" s="241">
        <v>9531478116</v>
      </c>
      <c r="H727" s="265">
        <f>+F727-G727</f>
        <v>468521884</v>
      </c>
      <c r="I727" s="271">
        <v>42495</v>
      </c>
      <c r="J727" s="241">
        <v>91</v>
      </c>
      <c r="N727" s="257">
        <v>95.314999999999998</v>
      </c>
      <c r="O727" s="257">
        <v>18.791483516483524</v>
      </c>
      <c r="Q727" s="257">
        <v>21.222709922566942</v>
      </c>
      <c r="R727" s="257">
        <f t="shared" si="28"/>
        <v>1.34789</v>
      </c>
    </row>
    <row r="728" spans="1:18">
      <c r="B728" s="280"/>
      <c r="I728" s="271"/>
      <c r="R728" s="257" t="e">
        <f t="shared" si="28"/>
        <v>#DIV/0!</v>
      </c>
    </row>
    <row r="729" spans="1:18">
      <c r="B729" s="280">
        <v>42417</v>
      </c>
      <c r="C729" s="265">
        <v>10000000000</v>
      </c>
      <c r="D729" s="265">
        <v>14041100000</v>
      </c>
      <c r="E729" s="265">
        <f>+D729-C729</f>
        <v>4041100000</v>
      </c>
      <c r="F729" s="265">
        <v>10000000000</v>
      </c>
      <c r="G729" s="265">
        <v>9536011595</v>
      </c>
      <c r="H729" s="266">
        <f>+F729-G729</f>
        <v>463988405</v>
      </c>
      <c r="I729" s="271">
        <v>42510</v>
      </c>
      <c r="J729" s="241">
        <v>91</v>
      </c>
      <c r="N729" s="257">
        <v>95.36</v>
      </c>
      <c r="O729" s="257">
        <v>18.610989010989012</v>
      </c>
      <c r="Q729" s="257">
        <v>20.993426222712607</v>
      </c>
      <c r="R729" s="257">
        <f t="shared" si="28"/>
        <v>1.40411</v>
      </c>
    </row>
    <row r="730" spans="1:18">
      <c r="B730" s="280"/>
      <c r="I730" s="271"/>
      <c r="R730" s="257" t="e">
        <f t="shared" si="28"/>
        <v>#DIV/0!</v>
      </c>
    </row>
    <row r="731" spans="1:18">
      <c r="A731" s="241">
        <v>966</v>
      </c>
      <c r="B731" s="280">
        <v>42431</v>
      </c>
      <c r="C731" s="265">
        <v>10000000000</v>
      </c>
      <c r="D731" s="265">
        <v>47251200000</v>
      </c>
      <c r="E731" s="265">
        <f>+D731-C731</f>
        <v>37251200000</v>
      </c>
      <c r="F731" s="265">
        <v>10000000000</v>
      </c>
      <c r="G731" s="265">
        <v>9587300000</v>
      </c>
      <c r="H731" s="266">
        <f>+F731-G731</f>
        <v>412700000</v>
      </c>
      <c r="I731" s="271">
        <v>42523</v>
      </c>
      <c r="J731" s="241">
        <v>91</v>
      </c>
      <c r="N731" s="257">
        <v>95.873000000000005</v>
      </c>
      <c r="O731" s="257">
        <v>16.553351648351629</v>
      </c>
      <c r="Q731" s="257">
        <v>18.417495142214957</v>
      </c>
      <c r="R731" s="257">
        <f t="shared" si="28"/>
        <v>4.7251200000000004</v>
      </c>
    </row>
    <row r="732" spans="1:18">
      <c r="B732" s="280"/>
      <c r="I732" s="271"/>
      <c r="R732" s="257" t="e">
        <f t="shared" si="28"/>
        <v>#DIV/0!</v>
      </c>
    </row>
    <row r="733" spans="1:18">
      <c r="A733" s="241">
        <v>967</v>
      </c>
      <c r="B733" s="280">
        <v>42445</v>
      </c>
      <c r="C733" s="265">
        <v>10000000000</v>
      </c>
      <c r="D733" s="265">
        <v>36421700000</v>
      </c>
      <c r="E733" s="265">
        <f t="shared" ref="E733:E741" si="29">+D733-C733</f>
        <v>26421700000</v>
      </c>
      <c r="F733" s="265">
        <v>10000000000</v>
      </c>
      <c r="G733" s="265">
        <v>9639600000</v>
      </c>
      <c r="H733" s="266">
        <f t="shared" ref="H733:H741" si="30">+F733-G733</f>
        <v>360400000</v>
      </c>
      <c r="I733" s="271">
        <v>42537</v>
      </c>
      <c r="J733" s="241">
        <v>91</v>
      </c>
      <c r="N733" s="257">
        <v>96.396000000000001</v>
      </c>
      <c r="O733" s="257">
        <v>14.455604395604393</v>
      </c>
      <c r="Q733" s="257">
        <v>15.86149382336588</v>
      </c>
      <c r="R733" s="257">
        <f t="shared" si="28"/>
        <v>3.6421700000000001</v>
      </c>
    </row>
    <row r="734" spans="1:18">
      <c r="B734" s="280"/>
      <c r="I734" s="271"/>
      <c r="R734" s="257" t="e">
        <f t="shared" si="28"/>
        <v>#DIV/0!</v>
      </c>
    </row>
    <row r="735" spans="1:18">
      <c r="A735" s="241">
        <v>968</v>
      </c>
      <c r="B735" s="280">
        <v>42459</v>
      </c>
      <c r="C735" s="265">
        <v>10000000000</v>
      </c>
      <c r="D735" s="265">
        <v>25806200000</v>
      </c>
      <c r="E735" s="265">
        <f t="shared" si="29"/>
        <v>15806200000</v>
      </c>
      <c r="F735" s="265">
        <v>10000000000</v>
      </c>
      <c r="G735" s="265">
        <v>9645927820</v>
      </c>
      <c r="H735" s="266">
        <f t="shared" si="30"/>
        <v>354072180</v>
      </c>
      <c r="I735" s="271">
        <v>42551</v>
      </c>
      <c r="J735" s="241">
        <v>91</v>
      </c>
      <c r="N735" s="257">
        <v>96.459000000000003</v>
      </c>
      <c r="O735" s="257">
        <v>14.202912087912075</v>
      </c>
      <c r="Q735" s="257">
        <v>15.558271386139166</v>
      </c>
      <c r="R735" s="257">
        <f t="shared" si="28"/>
        <v>2.5806200000000001</v>
      </c>
    </row>
    <row r="736" spans="1:18">
      <c r="B736" s="280"/>
      <c r="I736" s="271"/>
      <c r="R736" s="257" t="e">
        <f t="shared" si="28"/>
        <v>#DIV/0!</v>
      </c>
    </row>
    <row r="737" spans="1:18">
      <c r="A737" s="241">
        <v>969</v>
      </c>
      <c r="B737" s="280">
        <v>42474</v>
      </c>
      <c r="C737" s="265">
        <v>10000000000</v>
      </c>
      <c r="D737" s="265">
        <v>28841100000</v>
      </c>
      <c r="E737" s="265">
        <f t="shared" si="29"/>
        <v>18841100000</v>
      </c>
      <c r="F737" s="265">
        <v>10000000000</v>
      </c>
      <c r="G737" s="265">
        <v>9656727769</v>
      </c>
      <c r="H737" s="266">
        <f t="shared" si="30"/>
        <v>343272231</v>
      </c>
      <c r="I737" s="271">
        <v>42565</v>
      </c>
      <c r="J737" s="241">
        <v>91</v>
      </c>
      <c r="N737" s="257">
        <v>96.566999999999993</v>
      </c>
      <c r="O737" s="257">
        <v>13.77</v>
      </c>
      <c r="Q737" s="257">
        <v>15.041</v>
      </c>
      <c r="R737" s="257">
        <f t="shared" si="28"/>
        <v>2.8841100000000002</v>
      </c>
    </row>
    <row r="738" spans="1:18">
      <c r="B738" s="280"/>
      <c r="I738" s="271"/>
      <c r="R738" s="257" t="e">
        <f t="shared" si="28"/>
        <v>#DIV/0!</v>
      </c>
    </row>
    <row r="739" spans="1:18">
      <c r="A739" s="241">
        <v>970</v>
      </c>
      <c r="B739" s="280">
        <v>42488</v>
      </c>
      <c r="C739" s="265">
        <v>10000000000</v>
      </c>
      <c r="D739" s="265">
        <v>17765300000</v>
      </c>
      <c r="E739" s="265">
        <f t="shared" si="29"/>
        <v>7765300000</v>
      </c>
      <c r="F739" s="265">
        <v>12000000000</v>
      </c>
      <c r="G739" s="265">
        <v>11592818511</v>
      </c>
      <c r="H739" s="266">
        <f t="shared" si="30"/>
        <v>407181489</v>
      </c>
      <c r="I739" s="271">
        <v>42579</v>
      </c>
      <c r="J739" s="241">
        <v>91</v>
      </c>
      <c r="N739" s="257">
        <v>96.606999999999999</v>
      </c>
      <c r="O739" s="257">
        <v>13.609</v>
      </c>
      <c r="Q739" s="257">
        <v>14.85</v>
      </c>
      <c r="R739" s="257">
        <f t="shared" si="28"/>
        <v>1.4804416666666667</v>
      </c>
    </row>
    <row r="740" spans="1:18">
      <c r="B740" s="280"/>
      <c r="I740" s="271"/>
      <c r="R740" s="257" t="e">
        <f t="shared" si="28"/>
        <v>#DIV/0!</v>
      </c>
    </row>
    <row r="741" spans="1:18">
      <c r="A741" s="241">
        <v>971</v>
      </c>
      <c r="B741" s="280">
        <v>42503</v>
      </c>
      <c r="C741" s="265">
        <v>15000000000</v>
      </c>
      <c r="D741" s="265">
        <v>25038400000</v>
      </c>
      <c r="E741" s="265">
        <f t="shared" si="29"/>
        <v>10038400000</v>
      </c>
      <c r="F741" s="265">
        <v>15000000000</v>
      </c>
      <c r="G741" s="265">
        <v>14493841870</v>
      </c>
      <c r="H741" s="266">
        <f t="shared" si="30"/>
        <v>506158130</v>
      </c>
      <c r="I741" s="271">
        <v>42593</v>
      </c>
      <c r="J741" s="241">
        <v>91</v>
      </c>
      <c r="N741" s="257">
        <v>96.626000000000005</v>
      </c>
      <c r="O741" s="257">
        <v>13.532999999999999</v>
      </c>
      <c r="Q741" s="257">
        <v>14.759</v>
      </c>
      <c r="R741" s="257">
        <f t="shared" si="28"/>
        <v>1.6692266666666666</v>
      </c>
    </row>
    <row r="742" spans="1:18">
      <c r="B742" s="280"/>
      <c r="I742" s="271"/>
      <c r="R742" s="257" t="e">
        <f t="shared" si="28"/>
        <v>#DIV/0!</v>
      </c>
    </row>
    <row r="743" spans="1:18">
      <c r="A743" s="241">
        <v>972</v>
      </c>
      <c r="B743" s="280">
        <v>42516</v>
      </c>
      <c r="C743" s="265">
        <v>15000000000</v>
      </c>
      <c r="D743" s="265">
        <v>27925400000</v>
      </c>
      <c r="E743" s="265">
        <f t="shared" ref="E743:E755" si="31">+D743-C743</f>
        <v>12925400000</v>
      </c>
      <c r="F743" s="265">
        <v>19175400000</v>
      </c>
      <c r="G743" s="265">
        <v>18527699192</v>
      </c>
      <c r="H743" s="266">
        <f t="shared" ref="H743:H755" si="32">+F743-G743</f>
        <v>647700808</v>
      </c>
      <c r="I743" s="271">
        <v>42607</v>
      </c>
      <c r="J743" s="241">
        <v>91</v>
      </c>
      <c r="N743" s="257">
        <v>96.622</v>
      </c>
      <c r="O743" s="257">
        <v>13.548999999999999</v>
      </c>
      <c r="Q743" s="257">
        <v>14.778</v>
      </c>
      <c r="R743" s="257">
        <f t="shared" si="28"/>
        <v>1.4563138187469362</v>
      </c>
    </row>
    <row r="744" spans="1:18">
      <c r="B744" s="280"/>
      <c r="I744" s="271"/>
      <c r="R744" s="257" t="e">
        <f t="shared" si="28"/>
        <v>#DIV/0!</v>
      </c>
    </row>
    <row r="745" spans="1:18">
      <c r="A745" s="241">
        <v>973</v>
      </c>
      <c r="B745" s="280">
        <v>42531</v>
      </c>
      <c r="C745" s="265">
        <v>15000000000</v>
      </c>
      <c r="D745" s="265">
        <v>21376100000</v>
      </c>
      <c r="E745" s="265">
        <f t="shared" si="31"/>
        <v>6376100000</v>
      </c>
      <c r="F745" s="265">
        <v>19876100000</v>
      </c>
      <c r="G745" s="265">
        <v>19192883073</v>
      </c>
      <c r="H745" s="266">
        <f t="shared" si="32"/>
        <v>683216927</v>
      </c>
      <c r="I745" s="271">
        <v>42622</v>
      </c>
      <c r="J745" s="241">
        <v>91</v>
      </c>
      <c r="N745" s="257">
        <v>96.563000000000002</v>
      </c>
      <c r="O745" s="257">
        <v>13.786</v>
      </c>
      <c r="Q745" s="257">
        <v>15.06</v>
      </c>
      <c r="R745" s="257">
        <f t="shared" si="28"/>
        <v>1.0754675212944189</v>
      </c>
    </row>
    <row r="746" spans="1:18">
      <c r="B746" s="280"/>
      <c r="I746" s="271"/>
      <c r="R746" s="257" t="e">
        <f t="shared" si="28"/>
        <v>#DIV/0!</v>
      </c>
    </row>
    <row r="747" spans="1:18">
      <c r="A747" s="241">
        <v>974</v>
      </c>
      <c r="B747" s="280">
        <v>42544</v>
      </c>
      <c r="C747" s="265">
        <v>20000000000</v>
      </c>
      <c r="D747" s="265">
        <v>15544700000</v>
      </c>
      <c r="E747" s="265">
        <f t="shared" si="31"/>
        <v>-4455300000</v>
      </c>
      <c r="F747" s="265">
        <v>13044700000</v>
      </c>
      <c r="G747" s="265">
        <v>12590255826</v>
      </c>
      <c r="H747" s="266">
        <f t="shared" si="32"/>
        <v>454444174</v>
      </c>
      <c r="I747" s="271">
        <v>42635</v>
      </c>
      <c r="J747" s="241">
        <v>91</v>
      </c>
      <c r="N747" s="257">
        <v>96.516000000000005</v>
      </c>
      <c r="O747" s="257">
        <v>13.974</v>
      </c>
      <c r="Q747" s="257">
        <v>15.285</v>
      </c>
      <c r="R747" s="257">
        <f t="shared" si="28"/>
        <v>1.1916487155703082</v>
      </c>
    </row>
    <row r="748" spans="1:18">
      <c r="B748" s="280"/>
      <c r="I748" s="271"/>
      <c r="R748" s="257" t="e">
        <f t="shared" si="28"/>
        <v>#DIV/0!</v>
      </c>
    </row>
    <row r="749" spans="1:18">
      <c r="A749" s="241">
        <v>975</v>
      </c>
      <c r="B749" s="280">
        <v>42557</v>
      </c>
      <c r="C749" s="265">
        <v>10000000000</v>
      </c>
      <c r="D749" s="265">
        <v>10853900000</v>
      </c>
      <c r="E749" s="265">
        <f t="shared" si="31"/>
        <v>853900000</v>
      </c>
      <c r="F749" s="265">
        <v>10000000000</v>
      </c>
      <c r="G749" s="265">
        <v>9644168388</v>
      </c>
      <c r="H749" s="266">
        <f t="shared" si="32"/>
        <v>355831612</v>
      </c>
      <c r="I749" s="271">
        <v>42649</v>
      </c>
      <c r="J749" s="241">
        <v>91</v>
      </c>
      <c r="N749" s="257">
        <v>96.441999999999993</v>
      </c>
      <c r="O749" s="257">
        <v>14.271000000000001</v>
      </c>
      <c r="Q749" s="257">
        <v>15.64</v>
      </c>
      <c r="R749" s="257">
        <f t="shared" si="28"/>
        <v>1.0853900000000001</v>
      </c>
    </row>
    <row r="750" spans="1:18">
      <c r="B750" s="280"/>
      <c r="I750" s="271"/>
      <c r="R750" s="257" t="e">
        <f t="shared" si="28"/>
        <v>#DIV/0!</v>
      </c>
    </row>
    <row r="751" spans="1:18">
      <c r="A751" s="241">
        <v>976</v>
      </c>
      <c r="B751" s="280">
        <v>42571</v>
      </c>
      <c r="C751" s="265">
        <v>10000000000</v>
      </c>
      <c r="D751" s="265">
        <v>11127600000</v>
      </c>
      <c r="E751" s="265">
        <f t="shared" si="31"/>
        <v>1127600000</v>
      </c>
      <c r="F751" s="265">
        <v>10000000000</v>
      </c>
      <c r="G751" s="265">
        <v>9641188010</v>
      </c>
      <c r="H751" s="266">
        <f t="shared" si="32"/>
        <v>358811990</v>
      </c>
      <c r="I751" s="271">
        <v>42663</v>
      </c>
      <c r="J751" s="241">
        <v>91</v>
      </c>
      <c r="N751" s="257">
        <v>96.412000000000006</v>
      </c>
      <c r="O751" s="257">
        <v>14.391</v>
      </c>
      <c r="Q751" s="257">
        <v>15.784000000000001</v>
      </c>
      <c r="R751" s="257">
        <f t="shared" si="28"/>
        <v>1.11276</v>
      </c>
    </row>
    <row r="752" spans="1:18">
      <c r="B752" s="280"/>
      <c r="I752" s="271"/>
      <c r="R752" s="257" t="e">
        <f t="shared" si="28"/>
        <v>#DIV/0!</v>
      </c>
    </row>
    <row r="753" spans="1:18">
      <c r="A753" s="241">
        <v>977</v>
      </c>
      <c r="B753" s="280">
        <v>42586</v>
      </c>
      <c r="C753" s="265">
        <v>10000000000</v>
      </c>
      <c r="D753" s="265">
        <v>28294000000</v>
      </c>
      <c r="E753" s="265">
        <f t="shared" si="31"/>
        <v>18294000000</v>
      </c>
      <c r="F753" s="265">
        <v>20918300000</v>
      </c>
      <c r="G753" s="265">
        <v>20172104204</v>
      </c>
      <c r="H753" s="266">
        <f t="shared" si="32"/>
        <v>746195796</v>
      </c>
      <c r="I753" s="271">
        <v>42677</v>
      </c>
      <c r="J753" s="241">
        <v>91</v>
      </c>
      <c r="N753" s="257">
        <v>96.433000000000007</v>
      </c>
      <c r="O753" s="257">
        <v>14.307</v>
      </c>
      <c r="Q753" s="257">
        <v>15.683</v>
      </c>
      <c r="R753" s="257">
        <f t="shared" si="28"/>
        <v>1.3525955742101414</v>
      </c>
    </row>
    <row r="754" spans="1:18">
      <c r="B754" s="280"/>
      <c r="I754" s="271"/>
      <c r="R754" s="257" t="e">
        <f t="shared" si="28"/>
        <v>#DIV/0!</v>
      </c>
    </row>
    <row r="755" spans="1:18">
      <c r="A755" s="241">
        <v>978</v>
      </c>
      <c r="B755" s="280">
        <v>42600</v>
      </c>
      <c r="C755" s="265">
        <v>10000000000</v>
      </c>
      <c r="D755" s="265">
        <v>21255300000</v>
      </c>
      <c r="E755" s="265">
        <f t="shared" si="31"/>
        <v>11255300000</v>
      </c>
      <c r="F755" s="265">
        <v>10000000000</v>
      </c>
      <c r="G755" s="265">
        <v>9658500000</v>
      </c>
      <c r="H755" s="266">
        <f t="shared" si="32"/>
        <v>341500000</v>
      </c>
      <c r="I755" s="271">
        <v>42691</v>
      </c>
      <c r="J755" s="241">
        <v>91</v>
      </c>
      <c r="N755" s="257">
        <v>96.584999999999994</v>
      </c>
      <c r="O755" s="257">
        <v>13.698</v>
      </c>
      <c r="Q755" s="257">
        <v>14.955</v>
      </c>
      <c r="R755" s="257">
        <f t="shared" si="28"/>
        <v>2.1255299999999999</v>
      </c>
    </row>
    <row r="756" spans="1:18">
      <c r="B756" s="280"/>
      <c r="I756" s="271"/>
      <c r="R756" s="257" t="e">
        <f t="shared" si="28"/>
        <v>#DIV/0!</v>
      </c>
    </row>
    <row r="757" spans="1:18">
      <c r="A757" s="241">
        <v>979</v>
      </c>
      <c r="B757" s="280">
        <v>42614</v>
      </c>
      <c r="C757" s="265">
        <v>10000000000</v>
      </c>
      <c r="D757" s="265">
        <v>18252600000</v>
      </c>
      <c r="E757" s="265">
        <f>+D757-C757</f>
        <v>8252600000</v>
      </c>
      <c r="F757" s="265">
        <v>10000000000</v>
      </c>
      <c r="G757" s="265">
        <v>9659261032</v>
      </c>
      <c r="H757" s="266">
        <f>+F757-G757</f>
        <v>340738968</v>
      </c>
      <c r="I757" s="271">
        <v>42705</v>
      </c>
      <c r="J757" s="241">
        <v>91</v>
      </c>
      <c r="N757" s="257">
        <v>96.593000000000004</v>
      </c>
      <c r="O757" s="257">
        <v>13.664999999999999</v>
      </c>
      <c r="Q757" s="257">
        <v>14.917</v>
      </c>
      <c r="R757" s="257">
        <f t="shared" si="28"/>
        <v>1.8252600000000001</v>
      </c>
    </row>
    <row r="758" spans="1:18">
      <c r="B758" s="280"/>
      <c r="I758" s="271"/>
      <c r="R758" s="257" t="e">
        <f t="shared" si="28"/>
        <v>#DIV/0!</v>
      </c>
    </row>
    <row r="759" spans="1:18">
      <c r="A759" s="241">
        <v>980</v>
      </c>
      <c r="B759" s="280">
        <v>42628</v>
      </c>
      <c r="C759" s="265">
        <v>10000000000</v>
      </c>
      <c r="D759" s="265">
        <v>23106600000</v>
      </c>
      <c r="E759" s="265">
        <f>+D759-C759</f>
        <v>13106600000</v>
      </c>
      <c r="F759" s="265">
        <v>10000000000</v>
      </c>
      <c r="G759" s="265">
        <v>9672609720</v>
      </c>
      <c r="H759" s="266">
        <f>+F759-G759</f>
        <v>327390280</v>
      </c>
      <c r="I759" s="271">
        <v>42719</v>
      </c>
      <c r="J759" s="241">
        <v>91</v>
      </c>
      <c r="N759" s="257">
        <v>96.725999999999999</v>
      </c>
      <c r="O759" s="257">
        <v>13.132</v>
      </c>
      <c r="Q759" s="257">
        <v>14.284000000000001</v>
      </c>
      <c r="R759" s="257">
        <f t="shared" si="28"/>
        <v>2.3106599999999999</v>
      </c>
    </row>
    <row r="760" spans="1:18">
      <c r="B760" s="280"/>
      <c r="I760" s="271"/>
      <c r="R760" s="257" t="e">
        <f t="shared" si="28"/>
        <v>#DIV/0!</v>
      </c>
    </row>
    <row r="761" spans="1:18">
      <c r="A761" s="241">
        <v>981</v>
      </c>
      <c r="B761" s="280">
        <v>42642</v>
      </c>
      <c r="C761" s="265">
        <v>10000000000</v>
      </c>
      <c r="D761" s="265">
        <v>28731000000</v>
      </c>
      <c r="E761" s="265">
        <f>+D761-C761</f>
        <v>18731000000</v>
      </c>
      <c r="F761" s="265">
        <v>25481000000</v>
      </c>
      <c r="G761" s="265">
        <v>24655364294</v>
      </c>
      <c r="H761" s="266">
        <f>+F761-G761</f>
        <v>825635706</v>
      </c>
      <c r="I761" s="271">
        <v>42733</v>
      </c>
      <c r="J761" s="241">
        <v>91</v>
      </c>
      <c r="N761" s="257">
        <v>96.76</v>
      </c>
      <c r="O761" s="257">
        <v>12.996</v>
      </c>
      <c r="Q761" s="257">
        <v>14.122999999999999</v>
      </c>
      <c r="R761" s="257">
        <f t="shared" si="28"/>
        <v>1.1275460146776028</v>
      </c>
    </row>
    <row r="762" spans="1:18">
      <c r="B762" s="280"/>
      <c r="I762" s="271"/>
      <c r="R762" s="257" t="e">
        <f t="shared" si="28"/>
        <v>#DIV/0!</v>
      </c>
    </row>
    <row r="763" spans="1:18">
      <c r="A763" s="241">
        <v>982</v>
      </c>
      <c r="B763" s="280">
        <v>42655</v>
      </c>
      <c r="C763" s="265">
        <v>10000000000</v>
      </c>
      <c r="D763" s="265">
        <v>17514200000</v>
      </c>
      <c r="E763" s="265">
        <f>+D763-C763</f>
        <v>7514200000</v>
      </c>
      <c r="F763" s="265">
        <v>10000000000</v>
      </c>
      <c r="G763" s="265">
        <v>9678399424</v>
      </c>
      <c r="H763" s="266">
        <f>+F763-G763</f>
        <v>321600576</v>
      </c>
      <c r="I763" s="271">
        <f>+B763+J763</f>
        <v>42746</v>
      </c>
      <c r="J763" s="241">
        <v>91</v>
      </c>
      <c r="N763" s="256">
        <v>96.784000000000006</v>
      </c>
      <c r="O763" s="257">
        <v>12.899340659340636</v>
      </c>
      <c r="P763" s="257">
        <v>13.327968113883115</v>
      </c>
      <c r="Q763" s="257">
        <v>14.009682466998651</v>
      </c>
      <c r="R763" s="257">
        <f t="shared" si="28"/>
        <v>1.75142</v>
      </c>
    </row>
    <row r="764" spans="1:18">
      <c r="B764" s="280"/>
      <c r="I764" s="271"/>
      <c r="R764" s="257" t="e">
        <f t="shared" si="28"/>
        <v>#DIV/0!</v>
      </c>
    </row>
    <row r="765" spans="1:18">
      <c r="A765" s="241">
        <v>983</v>
      </c>
      <c r="B765" s="280">
        <v>42669</v>
      </c>
      <c r="C765" s="265">
        <v>10000000000</v>
      </c>
      <c r="D765" s="265">
        <v>9565400000</v>
      </c>
      <c r="E765" s="265">
        <v>-434600000</v>
      </c>
      <c r="F765" s="265">
        <v>9315400000</v>
      </c>
      <c r="G765" s="265">
        <v>9011700460</v>
      </c>
      <c r="H765" s="266">
        <f>+F765-G765</f>
        <v>303699540</v>
      </c>
      <c r="I765" s="271">
        <f>+B765+J765</f>
        <v>42760</v>
      </c>
      <c r="J765" s="266">
        <v>91</v>
      </c>
      <c r="N765" s="256">
        <v>96.74</v>
      </c>
      <c r="O765" s="284">
        <v>13.075824175824197</v>
      </c>
      <c r="P765" s="285">
        <v>13.516460797833574</v>
      </c>
      <c r="Q765" s="257">
        <v>14.217813657975675</v>
      </c>
      <c r="R765" s="257">
        <f t="shared" si="28"/>
        <v>1.0268372802026751</v>
      </c>
    </row>
    <row r="766" spans="1:18">
      <c r="B766" s="280"/>
      <c r="I766" s="271"/>
      <c r="R766" s="257" t="e">
        <f t="shared" si="28"/>
        <v>#DIV/0!</v>
      </c>
    </row>
    <row r="767" spans="1:18">
      <c r="A767" s="241">
        <v>984</v>
      </c>
      <c r="B767" s="280">
        <v>42684</v>
      </c>
      <c r="C767" s="265">
        <v>10000000000</v>
      </c>
      <c r="D767" s="265">
        <v>15352300000</v>
      </c>
      <c r="E767" s="265">
        <f>+D767-C767</f>
        <v>5352300000</v>
      </c>
      <c r="F767" s="265">
        <v>10000000000</v>
      </c>
      <c r="G767" s="265">
        <v>9676336442</v>
      </c>
      <c r="H767" s="266">
        <f>+F767-G767</f>
        <v>323663558</v>
      </c>
      <c r="I767" s="271">
        <f>+B767+J767</f>
        <v>42775</v>
      </c>
      <c r="J767" s="241">
        <v>91</v>
      </c>
      <c r="N767" s="257">
        <v>96.763000000000005</v>
      </c>
      <c r="O767" s="257">
        <v>12.984</v>
      </c>
      <c r="P767" s="257">
        <v>13.417999999999999</v>
      </c>
      <c r="Q767" s="257">
        <v>14.109</v>
      </c>
      <c r="R767" s="257">
        <f t="shared" si="28"/>
        <v>1.5352300000000001</v>
      </c>
    </row>
    <row r="768" spans="1:18">
      <c r="B768" s="280"/>
      <c r="I768" s="271"/>
      <c r="R768" s="257" t="e">
        <f t="shared" si="28"/>
        <v>#DIV/0!</v>
      </c>
    </row>
    <row r="769" spans="1:18">
      <c r="A769" s="241">
        <v>985</v>
      </c>
      <c r="B769" s="280">
        <v>42698</v>
      </c>
      <c r="C769" s="265">
        <v>10000000000</v>
      </c>
      <c r="D769" s="265">
        <v>37523000000</v>
      </c>
      <c r="E769" s="265">
        <f>+D769-C769</f>
        <v>27523000000</v>
      </c>
      <c r="F769" s="265">
        <v>10000000000</v>
      </c>
      <c r="G769" s="265">
        <v>9676137282</v>
      </c>
      <c r="H769" s="266">
        <f>+F769-G769</f>
        <v>323862718</v>
      </c>
      <c r="I769" s="271">
        <v>42789</v>
      </c>
      <c r="J769" s="266">
        <v>91</v>
      </c>
      <c r="N769" s="257">
        <v>96.760999999999996</v>
      </c>
      <c r="O769" s="257">
        <v>12.992000000000001</v>
      </c>
      <c r="P769" s="257">
        <v>13.37</v>
      </c>
      <c r="Q769" s="257">
        <v>14.118</v>
      </c>
      <c r="R769" s="257">
        <f t="shared" si="28"/>
        <v>3.7523</v>
      </c>
    </row>
    <row r="770" spans="1:18">
      <c r="B770" s="280"/>
      <c r="I770" s="271"/>
      <c r="R770" s="257" t="e">
        <f t="shared" si="28"/>
        <v>#DIV/0!</v>
      </c>
    </row>
    <row r="771" spans="1:18">
      <c r="A771" s="241">
        <v>986</v>
      </c>
      <c r="B771" s="280">
        <v>42712</v>
      </c>
      <c r="C771" s="265">
        <v>10000000000</v>
      </c>
      <c r="D771" s="265">
        <v>18944400000</v>
      </c>
      <c r="E771" s="265">
        <f>D771-C771</f>
        <v>8944400000</v>
      </c>
      <c r="F771" s="265">
        <v>10000000000</v>
      </c>
      <c r="G771" s="265">
        <v>9676137282</v>
      </c>
      <c r="H771" s="266">
        <f>F771-G771</f>
        <v>323862718</v>
      </c>
      <c r="I771" s="271">
        <v>42803</v>
      </c>
      <c r="J771" s="266">
        <v>91</v>
      </c>
      <c r="N771" s="257">
        <v>96.727999999999994</v>
      </c>
      <c r="O771" s="257">
        <v>13.124000000000001</v>
      </c>
      <c r="P771" s="257">
        <v>13.568</v>
      </c>
      <c r="Q771" s="257">
        <v>14.275</v>
      </c>
      <c r="R771" s="257">
        <f t="shared" si="28"/>
        <v>1.8944399999999999</v>
      </c>
    </row>
    <row r="772" spans="1:18">
      <c r="B772" s="280"/>
      <c r="I772" s="271"/>
      <c r="R772" s="257" t="e">
        <f t="shared" si="28"/>
        <v>#DIV/0!</v>
      </c>
    </row>
    <row r="773" spans="1:18">
      <c r="A773" s="241">
        <v>987</v>
      </c>
      <c r="B773" s="280">
        <v>42726</v>
      </c>
      <c r="C773" s="265">
        <v>10000000000</v>
      </c>
      <c r="D773" s="265">
        <v>17703500000</v>
      </c>
      <c r="E773" s="265">
        <f>D773-C773</f>
        <v>7703500000</v>
      </c>
      <c r="F773" s="265">
        <v>10000000000</v>
      </c>
      <c r="G773" s="265">
        <v>9678588104</v>
      </c>
      <c r="H773" s="266">
        <f>F773-G773</f>
        <v>321411896</v>
      </c>
      <c r="I773" s="271">
        <v>42817</v>
      </c>
      <c r="J773" s="266">
        <v>91</v>
      </c>
      <c r="N773" s="257">
        <v>96.786000000000001</v>
      </c>
      <c r="O773" s="257">
        <v>12.891</v>
      </c>
      <c r="P773" s="257">
        <v>13.319000000000001</v>
      </c>
      <c r="Q773" s="257">
        <v>14</v>
      </c>
      <c r="R773" s="257">
        <f t="shared" si="28"/>
        <v>1.7703500000000001</v>
      </c>
    </row>
    <row r="774" spans="1:18">
      <c r="B774" s="280"/>
      <c r="I774" s="271"/>
      <c r="R774" s="257" t="e">
        <f t="shared" si="28"/>
        <v>#DIV/0!</v>
      </c>
    </row>
    <row r="775" spans="1:18">
      <c r="A775" s="241">
        <v>988</v>
      </c>
      <c r="B775" s="280">
        <v>42740</v>
      </c>
      <c r="C775" s="265">
        <v>10000000000</v>
      </c>
      <c r="D775" s="265">
        <v>14589200000</v>
      </c>
      <c r="E775" s="265">
        <f>D775-C775</f>
        <v>4589200000</v>
      </c>
      <c r="F775" s="265">
        <v>10000000000</v>
      </c>
      <c r="G775" s="265">
        <v>9676524655</v>
      </c>
      <c r="H775" s="266">
        <f>F775-G775</f>
        <v>323475345</v>
      </c>
      <c r="I775" s="271">
        <v>42831</v>
      </c>
      <c r="J775" s="266">
        <v>91</v>
      </c>
      <c r="N775" s="257">
        <v>96.765000000000001</v>
      </c>
      <c r="O775" s="257">
        <v>12.976000000000001</v>
      </c>
      <c r="P775" s="257">
        <v>13.409000000000001</v>
      </c>
      <c r="Q775" s="257">
        <v>14.099</v>
      </c>
      <c r="R775" s="257">
        <f t="shared" si="28"/>
        <v>1.45892</v>
      </c>
    </row>
    <row r="776" spans="1:18">
      <c r="B776" s="280"/>
      <c r="I776" s="271"/>
      <c r="R776" s="257" t="e">
        <f t="shared" si="28"/>
        <v>#DIV/0!</v>
      </c>
    </row>
    <row r="777" spans="1:18">
      <c r="A777" s="241">
        <v>989</v>
      </c>
      <c r="B777" s="280">
        <v>42754</v>
      </c>
      <c r="C777" s="265">
        <v>10000000000</v>
      </c>
      <c r="D777" s="265">
        <v>33108100000</v>
      </c>
      <c r="E777" s="265">
        <f>D777-C777</f>
        <v>23108100000</v>
      </c>
      <c r="F777" s="265">
        <v>10000000000</v>
      </c>
      <c r="G777" s="265">
        <v>9679100000</v>
      </c>
      <c r="H777" s="266">
        <f>F777-G777</f>
        <v>320900000</v>
      </c>
      <c r="I777" s="271">
        <v>42845</v>
      </c>
      <c r="J777" s="241">
        <v>91</v>
      </c>
      <c r="N777" s="257">
        <v>96.790999999999997</v>
      </c>
      <c r="O777" s="257">
        <v>12.871</v>
      </c>
      <c r="P777" s="257">
        <v>13.298</v>
      </c>
      <c r="Q777" s="257">
        <v>13.977</v>
      </c>
      <c r="R777" s="257">
        <f t="shared" si="28"/>
        <v>3.31081</v>
      </c>
    </row>
    <row r="778" spans="1:18">
      <c r="B778" s="280"/>
      <c r="I778" s="271"/>
      <c r="R778" s="257" t="e">
        <f t="shared" si="28"/>
        <v>#DIV/0!</v>
      </c>
    </row>
    <row r="779" spans="1:18">
      <c r="A779" s="241">
        <v>990</v>
      </c>
      <c r="B779" s="280">
        <v>42768</v>
      </c>
      <c r="C779" s="265">
        <v>10000000000</v>
      </c>
      <c r="D779" s="265">
        <v>20149000000</v>
      </c>
      <c r="E779" s="265">
        <f>D779-C779</f>
        <v>10149000000</v>
      </c>
      <c r="F779" s="265">
        <v>10000000000</v>
      </c>
      <c r="G779" s="265">
        <v>9683975270</v>
      </c>
      <c r="H779" s="266">
        <f>F779-G779</f>
        <v>316024730</v>
      </c>
      <c r="I779" s="271">
        <v>42859</v>
      </c>
      <c r="J779" s="241">
        <v>91</v>
      </c>
      <c r="N779" s="257">
        <v>96.84</v>
      </c>
      <c r="O779" s="257">
        <v>12.675000000000001</v>
      </c>
      <c r="P779" s="257">
        <v>13.087999999999999</v>
      </c>
      <c r="Q779" s="257">
        <v>13.744999999999999</v>
      </c>
      <c r="R779" s="257">
        <f t="shared" si="28"/>
        <v>2.0148999999999999</v>
      </c>
    </row>
    <row r="780" spans="1:18">
      <c r="B780" s="280"/>
      <c r="I780" s="271"/>
      <c r="R780" s="257" t="e">
        <f t="shared" ref="R780:R843" si="33">+D780/F780</f>
        <v>#DIV/0!</v>
      </c>
    </row>
    <row r="781" spans="1:18">
      <c r="A781" s="241">
        <v>991</v>
      </c>
      <c r="B781" s="280">
        <v>42783</v>
      </c>
      <c r="C781" s="265">
        <v>10000000000</v>
      </c>
      <c r="D781" s="265">
        <v>36744400000</v>
      </c>
      <c r="E781" s="265">
        <f>D781-C781</f>
        <v>26744400000</v>
      </c>
      <c r="F781" s="265">
        <v>10000000000</v>
      </c>
      <c r="G781" s="265">
        <v>9696700000</v>
      </c>
      <c r="H781" s="266">
        <f>F781-G781</f>
        <v>303300000</v>
      </c>
      <c r="I781" s="271">
        <v>42874</v>
      </c>
      <c r="J781" s="241">
        <v>91</v>
      </c>
      <c r="N781" s="257">
        <v>96.966999999999999</v>
      </c>
      <c r="O781" s="257">
        <v>12.164999999999999</v>
      </c>
      <c r="P781" s="257">
        <v>12.545999999999999</v>
      </c>
      <c r="Q781" s="257">
        <v>13.148999999999999</v>
      </c>
      <c r="R781" s="257">
        <f t="shared" si="33"/>
        <v>3.6744400000000002</v>
      </c>
    </row>
    <row r="782" spans="1:18">
      <c r="B782" s="280"/>
      <c r="I782" s="271"/>
      <c r="R782" s="257" t="e">
        <f t="shared" si="33"/>
        <v>#DIV/0!</v>
      </c>
    </row>
    <row r="783" spans="1:18">
      <c r="A783" s="241">
        <v>992</v>
      </c>
      <c r="B783" s="280">
        <v>42796</v>
      </c>
      <c r="C783" s="265">
        <v>10000000000</v>
      </c>
      <c r="D783" s="265">
        <v>44084000000</v>
      </c>
      <c r="E783" s="265">
        <f>D783-C783</f>
        <v>34084000000</v>
      </c>
      <c r="F783" s="265">
        <v>10000000000</v>
      </c>
      <c r="G783" s="265">
        <v>9710415160</v>
      </c>
      <c r="H783" s="266">
        <f>F783-G783</f>
        <v>289584840</v>
      </c>
      <c r="I783" s="271">
        <v>42887</v>
      </c>
      <c r="J783" s="241">
        <v>91</v>
      </c>
      <c r="N783" s="257">
        <v>97.103999999999999</v>
      </c>
      <c r="O783" s="257">
        <v>11.616</v>
      </c>
      <c r="P783" s="257">
        <v>11.962</v>
      </c>
      <c r="Q783" s="257">
        <v>12.51</v>
      </c>
      <c r="R783" s="257">
        <f t="shared" si="33"/>
        <v>4.4084000000000003</v>
      </c>
    </row>
    <row r="784" spans="1:18">
      <c r="B784" s="280"/>
      <c r="I784" s="271"/>
      <c r="R784" s="257" t="e">
        <f t="shared" si="33"/>
        <v>#DIV/0!</v>
      </c>
    </row>
    <row r="785" spans="1:18">
      <c r="A785" s="241">
        <v>993</v>
      </c>
      <c r="B785" s="280">
        <v>42810</v>
      </c>
      <c r="C785" s="265">
        <v>10000000000</v>
      </c>
      <c r="D785" s="265">
        <v>52237100000</v>
      </c>
      <c r="E785" s="265">
        <f>D785-C785</f>
        <v>42237100000</v>
      </c>
      <c r="F785" s="265">
        <v>10000000000</v>
      </c>
      <c r="G785" s="265">
        <v>9739405300</v>
      </c>
      <c r="H785" s="266">
        <f>F785-G785</f>
        <v>260594700</v>
      </c>
      <c r="I785" s="271">
        <v>42901</v>
      </c>
      <c r="J785" s="241">
        <v>91</v>
      </c>
      <c r="N785" s="257">
        <v>97.394000000000005</v>
      </c>
      <c r="O785" s="257">
        <v>10.452999999999999</v>
      </c>
      <c r="P785" s="257">
        <v>10.731999999999999</v>
      </c>
      <c r="Q785" s="257">
        <v>11.172000000000001</v>
      </c>
      <c r="R785" s="257">
        <f t="shared" si="33"/>
        <v>5.2237099999999996</v>
      </c>
    </row>
    <row r="786" spans="1:18">
      <c r="B786" s="280"/>
      <c r="I786" s="271"/>
      <c r="R786" s="257" t="e">
        <f t="shared" si="33"/>
        <v>#DIV/0!</v>
      </c>
    </row>
    <row r="787" spans="1:18">
      <c r="A787" s="241">
        <v>994</v>
      </c>
      <c r="B787" s="280">
        <v>42824</v>
      </c>
      <c r="C787" s="265">
        <v>10000000000</v>
      </c>
      <c r="D787" s="265">
        <v>13792000000</v>
      </c>
      <c r="E787" s="265">
        <f>D787-C787</f>
        <v>3792000000</v>
      </c>
      <c r="F787" s="265">
        <v>10000000000</v>
      </c>
      <c r="G787" s="265">
        <v>9741106048</v>
      </c>
      <c r="H787" s="266">
        <f>F787-G787</f>
        <v>258893952</v>
      </c>
      <c r="I787" s="271">
        <v>42915</v>
      </c>
      <c r="J787" s="241">
        <v>91</v>
      </c>
      <c r="N787" s="257">
        <v>97.411000000000001</v>
      </c>
      <c r="O787" s="257">
        <v>10.384</v>
      </c>
      <c r="P787" s="257">
        <v>10.66</v>
      </c>
      <c r="Q787" s="257">
        <v>11.095000000000001</v>
      </c>
      <c r="R787" s="257">
        <f t="shared" si="33"/>
        <v>1.3792</v>
      </c>
    </row>
    <row r="788" spans="1:18">
      <c r="B788" s="280"/>
      <c r="I788" s="271"/>
      <c r="R788" s="257" t="e">
        <f t="shared" si="33"/>
        <v>#DIV/0!</v>
      </c>
    </row>
    <row r="789" spans="1:18">
      <c r="A789" s="241">
        <v>995</v>
      </c>
      <c r="B789" s="280">
        <v>42838</v>
      </c>
      <c r="C789" s="265">
        <v>10000000000</v>
      </c>
      <c r="D789" s="265">
        <v>18831300000</v>
      </c>
      <c r="E789" s="265">
        <f>D789-C789</f>
        <v>8831300000</v>
      </c>
      <c r="F789" s="265">
        <v>10000000000</v>
      </c>
      <c r="G789" s="265">
        <v>9754100000</v>
      </c>
      <c r="H789" s="266">
        <f>F789-G789</f>
        <v>245900000</v>
      </c>
      <c r="I789" s="271">
        <v>42929</v>
      </c>
      <c r="J789" s="241">
        <v>91</v>
      </c>
      <c r="N789" s="257">
        <v>97.540999999999997</v>
      </c>
      <c r="O789" s="257">
        <v>9.8629999999999995</v>
      </c>
      <c r="P789" s="257">
        <v>10.112</v>
      </c>
      <c r="Q789" s="257">
        <v>10.502000000000001</v>
      </c>
      <c r="R789" s="257">
        <f t="shared" si="33"/>
        <v>1.88313</v>
      </c>
    </row>
    <row r="790" spans="1:18">
      <c r="B790" s="280"/>
      <c r="I790" s="271"/>
      <c r="R790" s="257" t="e">
        <f t="shared" si="33"/>
        <v>#DIV/0!</v>
      </c>
    </row>
    <row r="791" spans="1:18">
      <c r="A791" s="241">
        <v>996</v>
      </c>
      <c r="B791" s="280">
        <v>42852</v>
      </c>
      <c r="C791" s="265">
        <v>10000000000</v>
      </c>
      <c r="D791" s="265">
        <v>16936900000</v>
      </c>
      <c r="E791" s="265">
        <f>D791-C791</f>
        <v>6936900000</v>
      </c>
      <c r="F791" s="265">
        <v>10000000000</v>
      </c>
      <c r="G791" s="265">
        <v>9754823014</v>
      </c>
      <c r="H791" s="266">
        <f>F791-G791</f>
        <v>245176986</v>
      </c>
      <c r="I791" s="271">
        <v>42943</v>
      </c>
      <c r="J791" s="241">
        <v>91</v>
      </c>
      <c r="N791" s="257">
        <v>97.548000000000002</v>
      </c>
      <c r="O791" s="257">
        <v>9.8350000000000009</v>
      </c>
      <c r="P791" s="257">
        <v>10.082000000000001</v>
      </c>
      <c r="Q791" s="257">
        <v>10.47</v>
      </c>
      <c r="R791" s="257">
        <f t="shared" si="33"/>
        <v>1.6936899999999999</v>
      </c>
    </row>
    <row r="792" spans="1:18">
      <c r="B792" s="280"/>
      <c r="I792" s="271"/>
      <c r="R792" s="257" t="e">
        <f t="shared" si="33"/>
        <v>#DIV/0!</v>
      </c>
    </row>
    <row r="793" spans="1:18">
      <c r="A793" s="241">
        <v>997</v>
      </c>
      <c r="B793" s="280">
        <v>42866</v>
      </c>
      <c r="C793" s="265">
        <v>10000000000</v>
      </c>
      <c r="D793" s="265">
        <v>11163500000</v>
      </c>
      <c r="E793" s="265">
        <f>D793-C793</f>
        <v>1163500000</v>
      </c>
      <c r="F793" s="265">
        <v>10000000000</v>
      </c>
      <c r="G793" s="265">
        <v>9750939350</v>
      </c>
      <c r="H793" s="266">
        <f>F793-G793</f>
        <v>249060650</v>
      </c>
      <c r="I793" s="271">
        <v>42957</v>
      </c>
      <c r="J793" s="241">
        <v>91</v>
      </c>
      <c r="N793" s="257">
        <v>97.509</v>
      </c>
      <c r="O793" s="257">
        <v>9.9909999999999997</v>
      </c>
      <c r="P793" s="257">
        <v>10.247</v>
      </c>
      <c r="Q793" s="257">
        <v>10.647</v>
      </c>
      <c r="R793" s="257">
        <f t="shared" si="33"/>
        <v>1.11635</v>
      </c>
    </row>
    <row r="794" spans="1:18">
      <c r="B794" s="280"/>
      <c r="I794" s="271"/>
      <c r="R794" s="257" t="e">
        <f t="shared" si="33"/>
        <v>#DIV/0!</v>
      </c>
    </row>
    <row r="795" spans="1:18">
      <c r="A795" s="241">
        <v>998</v>
      </c>
      <c r="B795" s="280">
        <v>42880</v>
      </c>
      <c r="C795" s="265">
        <v>10000000000</v>
      </c>
      <c r="D795" s="265">
        <v>12006000000</v>
      </c>
      <c r="E795" s="265">
        <f>D795-C795</f>
        <v>2006000000</v>
      </c>
      <c r="F795" s="265">
        <v>10000000000</v>
      </c>
      <c r="G795" s="265">
        <v>9747212400</v>
      </c>
      <c r="H795" s="266">
        <f>F795-G795</f>
        <v>252787600</v>
      </c>
      <c r="I795" s="271">
        <v>42971</v>
      </c>
      <c r="J795" s="241">
        <v>91</v>
      </c>
      <c r="N795" s="257">
        <v>97.471999999999994</v>
      </c>
      <c r="O795" s="257">
        <v>10.14</v>
      </c>
      <c r="P795" s="257">
        <v>10.403</v>
      </c>
      <c r="Q795" s="257">
        <v>10.816000000000001</v>
      </c>
      <c r="R795" s="257">
        <f t="shared" si="33"/>
        <v>1.2005999999999999</v>
      </c>
    </row>
    <row r="796" spans="1:18">
      <c r="B796" s="280"/>
      <c r="I796" s="271"/>
      <c r="R796" s="257" t="e">
        <f t="shared" si="33"/>
        <v>#DIV/0!</v>
      </c>
    </row>
    <row r="797" spans="1:18">
      <c r="A797" s="241">
        <v>999</v>
      </c>
      <c r="B797" s="280">
        <v>42922</v>
      </c>
      <c r="C797" s="265">
        <v>10000000000</v>
      </c>
      <c r="D797" s="265">
        <v>30217600000</v>
      </c>
      <c r="E797" s="265">
        <f>D797-C797</f>
        <v>20217600000</v>
      </c>
      <c r="F797" s="265">
        <v>10000000000</v>
      </c>
      <c r="G797" s="265">
        <v>9759086112</v>
      </c>
      <c r="H797" s="266">
        <f>F797-G797</f>
        <v>240913888</v>
      </c>
      <c r="I797" s="271">
        <v>43013</v>
      </c>
      <c r="J797" s="241">
        <v>91</v>
      </c>
      <c r="N797" s="257">
        <v>97.590999999999994</v>
      </c>
      <c r="O797" s="257">
        <v>9.662472527472552</v>
      </c>
      <c r="P797" s="257">
        <v>9.9009873118141538</v>
      </c>
      <c r="Q797" s="256">
        <v>10.27506018624722</v>
      </c>
      <c r="R797" s="257">
        <f t="shared" si="33"/>
        <v>3.02176</v>
      </c>
    </row>
    <row r="798" spans="1:18">
      <c r="B798" s="280"/>
      <c r="I798" s="271"/>
      <c r="R798" s="257" t="e">
        <f t="shared" si="33"/>
        <v>#DIV/0!</v>
      </c>
    </row>
    <row r="799" spans="1:18">
      <c r="B799" s="280">
        <v>42936</v>
      </c>
      <c r="C799" s="265">
        <v>10000000000</v>
      </c>
      <c r="D799" s="265">
        <v>16586600000</v>
      </c>
      <c r="E799" s="265">
        <f>D799-C799</f>
        <v>6586600000</v>
      </c>
      <c r="F799" s="265">
        <v>10000000000</v>
      </c>
      <c r="G799" s="265">
        <v>9766873135</v>
      </c>
      <c r="H799" s="266">
        <f>F799-G799</f>
        <v>233126865</v>
      </c>
      <c r="I799" s="271">
        <v>43027</v>
      </c>
      <c r="J799" s="241">
        <v>91</v>
      </c>
      <c r="N799" s="257">
        <v>97.668999999999997</v>
      </c>
      <c r="O799" s="257">
        <v>9.3496153846153973</v>
      </c>
      <c r="P799" s="257">
        <v>9.5727563347790987</v>
      </c>
      <c r="Q799" s="256">
        <v>9.9222472947423803</v>
      </c>
      <c r="R799" s="257">
        <f t="shared" si="33"/>
        <v>1.65866</v>
      </c>
    </row>
    <row r="800" spans="1:18">
      <c r="B800" s="280"/>
      <c r="I800" s="271"/>
      <c r="R800" s="257" t="e">
        <f t="shared" si="33"/>
        <v>#DIV/0!</v>
      </c>
    </row>
    <row r="801" spans="2:18">
      <c r="B801" s="280">
        <v>42950</v>
      </c>
      <c r="C801" s="265">
        <v>10000000000</v>
      </c>
      <c r="D801" s="265">
        <v>23333800000</v>
      </c>
      <c r="E801" s="265">
        <v>13333800000</v>
      </c>
      <c r="F801" s="265">
        <v>10000000000</v>
      </c>
      <c r="G801" s="265">
        <v>9767684186</v>
      </c>
      <c r="H801" s="266">
        <f>F801-G801</f>
        <v>232315814</v>
      </c>
      <c r="I801" s="271">
        <v>43041</v>
      </c>
      <c r="J801" s="241">
        <v>91</v>
      </c>
      <c r="N801" s="257">
        <v>97.677000000000007</v>
      </c>
      <c r="O801" s="257">
        <v>9.3175274725274466</v>
      </c>
      <c r="P801" s="256">
        <v>9.5391212593829096</v>
      </c>
      <c r="Q801" s="258">
        <v>9.8861411436826252</v>
      </c>
      <c r="R801" s="257">
        <f t="shared" si="33"/>
        <v>2.33338</v>
      </c>
    </row>
    <row r="802" spans="2:18">
      <c r="B802" s="280"/>
      <c r="I802" s="271"/>
      <c r="R802" s="257" t="e">
        <f t="shared" si="33"/>
        <v>#DIV/0!</v>
      </c>
    </row>
    <row r="803" spans="2:18">
      <c r="B803" s="280">
        <v>42964</v>
      </c>
      <c r="C803" s="265">
        <v>10000000000</v>
      </c>
      <c r="D803" s="265">
        <v>24102400000</v>
      </c>
      <c r="E803" s="265">
        <f>D803-C803</f>
        <v>14102400000</v>
      </c>
      <c r="F803" s="265">
        <v>10000000000</v>
      </c>
      <c r="G803" s="265">
        <v>9767970874</v>
      </c>
      <c r="H803" s="266">
        <f>F803-G803</f>
        <v>232029126</v>
      </c>
      <c r="I803" s="271">
        <v>43055</v>
      </c>
      <c r="J803" s="266">
        <v>91</v>
      </c>
      <c r="N803" s="257">
        <v>97.68</v>
      </c>
      <c r="O803" s="257">
        <v>9.3049999999999997</v>
      </c>
      <c r="P803" s="257">
        <v>9.5269999999999992</v>
      </c>
      <c r="Q803" s="257">
        <v>9.8729999999999993</v>
      </c>
      <c r="R803" s="257">
        <f t="shared" si="33"/>
        <v>2.4102399999999999</v>
      </c>
    </row>
    <row r="804" spans="2:18">
      <c r="B804" s="280"/>
      <c r="I804" s="271"/>
      <c r="R804" s="257" t="e">
        <f t="shared" si="33"/>
        <v>#DIV/0!</v>
      </c>
    </row>
    <row r="805" spans="2:18">
      <c r="B805" s="280">
        <v>42992</v>
      </c>
      <c r="C805" s="265">
        <v>10000000000</v>
      </c>
      <c r="D805" s="265">
        <v>10746200000</v>
      </c>
      <c r="E805" s="265">
        <f>D805-C805</f>
        <v>746200000</v>
      </c>
      <c r="F805" s="265">
        <v>10000000000</v>
      </c>
      <c r="G805" s="265">
        <v>9769681410</v>
      </c>
      <c r="H805" s="266">
        <f>F805-G805</f>
        <v>230318590</v>
      </c>
      <c r="I805" s="271">
        <v>43083</v>
      </c>
      <c r="J805" s="266">
        <v>91</v>
      </c>
      <c r="N805" s="257">
        <v>97.688999999999993</v>
      </c>
      <c r="O805" s="257">
        <v>9.2690000000000001</v>
      </c>
      <c r="P805" s="257">
        <v>9.4890000000000008</v>
      </c>
      <c r="Q805" s="257">
        <v>9.8320000000000007</v>
      </c>
      <c r="R805" s="257">
        <f t="shared" si="33"/>
        <v>1.0746199999999999</v>
      </c>
    </row>
    <row r="806" spans="2:18">
      <c r="B806" s="280"/>
      <c r="I806" s="271"/>
      <c r="R806" s="257" t="e">
        <f t="shared" si="33"/>
        <v>#DIV/0!</v>
      </c>
    </row>
    <row r="807" spans="2:18">
      <c r="B807" s="280">
        <v>43006</v>
      </c>
      <c r="C807" s="265">
        <v>10000000000</v>
      </c>
      <c r="D807" s="265">
        <v>16220000000</v>
      </c>
      <c r="E807" s="265">
        <f>D807-C807</f>
        <v>6220000000</v>
      </c>
      <c r="F807" s="265">
        <v>10000000000</v>
      </c>
      <c r="G807" s="265">
        <v>9768937020</v>
      </c>
      <c r="H807" s="266">
        <f>F807-G807</f>
        <v>231062980</v>
      </c>
      <c r="I807" s="271">
        <v>43097</v>
      </c>
      <c r="J807" s="266">
        <v>91</v>
      </c>
      <c r="N807" s="257">
        <v>97.698999999999998</v>
      </c>
      <c r="O807" s="257">
        <v>9.2289999999999992</v>
      </c>
      <c r="P807" s="257">
        <v>9.4469999999999992</v>
      </c>
      <c r="Q807" s="257">
        <v>9.7870000000000008</v>
      </c>
      <c r="R807" s="257">
        <f t="shared" si="33"/>
        <v>1.6220000000000001</v>
      </c>
    </row>
    <row r="808" spans="2:18">
      <c r="B808" s="280"/>
      <c r="I808" s="271"/>
      <c r="R808" s="257" t="e">
        <f t="shared" si="33"/>
        <v>#DIV/0!</v>
      </c>
    </row>
    <row r="809" spans="2:18">
      <c r="B809" s="280">
        <v>43020</v>
      </c>
      <c r="C809" s="265">
        <v>10000000000</v>
      </c>
      <c r="D809" s="265">
        <v>21791400000</v>
      </c>
      <c r="E809" s="265">
        <f>D809-C809</f>
        <v>11791400000</v>
      </c>
      <c r="F809" s="265">
        <v>10000000000</v>
      </c>
      <c r="G809" s="265">
        <v>9769861401</v>
      </c>
      <c r="H809" s="266">
        <f>F809-G809</f>
        <v>230138599</v>
      </c>
      <c r="I809" s="271">
        <v>43111</v>
      </c>
      <c r="J809" s="266">
        <v>91</v>
      </c>
      <c r="N809" s="257">
        <v>97.796000000000006</v>
      </c>
      <c r="O809" s="257">
        <v>8.84</v>
      </c>
      <c r="P809" s="257">
        <v>9.0389999999999997</v>
      </c>
      <c r="Q809" s="257">
        <v>9.3510000000000009</v>
      </c>
      <c r="R809" s="257">
        <f t="shared" si="33"/>
        <v>2.1791399999999999</v>
      </c>
    </row>
    <row r="810" spans="2:18">
      <c r="B810" s="280"/>
      <c r="I810" s="271"/>
      <c r="R810" s="257" t="e">
        <f t="shared" si="33"/>
        <v>#DIV/0!</v>
      </c>
    </row>
    <row r="811" spans="2:18">
      <c r="B811" s="280">
        <v>43034</v>
      </c>
      <c r="C811" s="265">
        <v>10000000000</v>
      </c>
      <c r="D811" s="265">
        <v>36490000000</v>
      </c>
      <c r="E811" s="265">
        <f>D811-C811</f>
        <v>26490000000</v>
      </c>
      <c r="F811" s="265">
        <v>10000000000</v>
      </c>
      <c r="G811" s="265">
        <v>9779570026</v>
      </c>
      <c r="H811" s="266">
        <f>F811-G811</f>
        <v>220429974</v>
      </c>
      <c r="I811" s="280" t="s">
        <v>329</v>
      </c>
      <c r="J811" s="241">
        <v>91</v>
      </c>
      <c r="N811" s="257">
        <v>97.873000000000005</v>
      </c>
      <c r="O811" s="257">
        <v>8.5310000000000006</v>
      </c>
      <c r="P811" s="257">
        <v>8.7170000000000005</v>
      </c>
      <c r="Q811" s="257">
        <v>9.0060000000000002</v>
      </c>
      <c r="R811" s="257">
        <f t="shared" si="33"/>
        <v>3.649</v>
      </c>
    </row>
    <row r="812" spans="2:18">
      <c r="B812" s="280"/>
      <c r="I812" s="271"/>
      <c r="R812" s="257" t="e">
        <f t="shared" si="33"/>
        <v>#DIV/0!</v>
      </c>
    </row>
    <row r="813" spans="2:18" ht="18" customHeight="1">
      <c r="B813" s="280">
        <v>43048</v>
      </c>
      <c r="C813" s="265">
        <v>10000000000</v>
      </c>
      <c r="D813" s="265">
        <v>27989800000</v>
      </c>
      <c r="E813" s="265">
        <f>D813-C813</f>
        <v>17989800000</v>
      </c>
      <c r="F813" s="265">
        <v>10000000000</v>
      </c>
      <c r="G813" s="265">
        <v>9779570026</v>
      </c>
      <c r="H813" s="266">
        <f>F813-G813</f>
        <v>220429974</v>
      </c>
      <c r="I813" s="271">
        <v>43139</v>
      </c>
      <c r="J813" s="266">
        <v>91</v>
      </c>
      <c r="N813" s="257">
        <v>97.906000000000006</v>
      </c>
      <c r="O813" s="257">
        <v>8.3989999999999991</v>
      </c>
      <c r="P813" s="257">
        <v>8.5790000000000006</v>
      </c>
      <c r="Q813" s="257">
        <v>8.859</v>
      </c>
      <c r="R813" s="257">
        <f t="shared" si="33"/>
        <v>2.7989799999999998</v>
      </c>
    </row>
    <row r="814" spans="2:18">
      <c r="B814" s="280"/>
      <c r="I814" s="271"/>
      <c r="R814" s="257" t="e">
        <f t="shared" si="33"/>
        <v>#DIV/0!</v>
      </c>
    </row>
    <row r="815" spans="2:18">
      <c r="B815" s="280">
        <v>43062</v>
      </c>
      <c r="C815" s="265">
        <v>10000000000</v>
      </c>
      <c r="D815" s="265">
        <v>22441700000</v>
      </c>
      <c r="E815" s="265">
        <f>D815-C815</f>
        <v>12441700000</v>
      </c>
      <c r="F815" s="265">
        <v>10000000000</v>
      </c>
      <c r="G815" s="265">
        <v>9793359324</v>
      </c>
      <c r="H815" s="266">
        <f>F815-G815</f>
        <v>206640676</v>
      </c>
      <c r="I815" s="271">
        <v>43153</v>
      </c>
      <c r="J815" s="266">
        <v>91</v>
      </c>
      <c r="N815" s="257">
        <v>97.373999999999995</v>
      </c>
      <c r="O815" s="257">
        <v>8.2870000000000008</v>
      </c>
      <c r="P815" s="257">
        <v>8.4619999999999997</v>
      </c>
      <c r="Q815" s="257">
        <v>8.734</v>
      </c>
      <c r="R815" s="257">
        <f t="shared" si="33"/>
        <v>2.24417</v>
      </c>
    </row>
    <row r="816" spans="2:18">
      <c r="B816" s="280"/>
      <c r="I816" s="271"/>
      <c r="R816" s="257" t="e">
        <f t="shared" si="33"/>
        <v>#DIV/0!</v>
      </c>
    </row>
    <row r="817" spans="2:18">
      <c r="B817" s="280">
        <v>43076</v>
      </c>
      <c r="C817" s="265">
        <v>10000000000</v>
      </c>
      <c r="D817" s="265">
        <v>47553000000</v>
      </c>
      <c r="E817" s="265">
        <f>D817-C817</f>
        <v>37553000000</v>
      </c>
      <c r="F817" s="265">
        <v>10000000000</v>
      </c>
      <c r="G817" s="265">
        <v>9798500000</v>
      </c>
      <c r="H817" s="266">
        <f>F817-G817</f>
        <v>201500000</v>
      </c>
      <c r="I817" s="271">
        <v>43167</v>
      </c>
      <c r="J817" s="266">
        <v>91</v>
      </c>
      <c r="N817" s="257">
        <v>97.984999999999999</v>
      </c>
      <c r="O817" s="257">
        <v>8.0820000000000007</v>
      </c>
      <c r="P817" s="257">
        <v>8.2479999999999993</v>
      </c>
      <c r="Q817" s="257">
        <v>8.5069999999999997</v>
      </c>
      <c r="R817" s="257">
        <f t="shared" si="33"/>
        <v>4.7553000000000001</v>
      </c>
    </row>
    <row r="818" spans="2:18">
      <c r="B818" s="280"/>
      <c r="I818" s="271"/>
      <c r="R818" s="257" t="e">
        <f t="shared" si="33"/>
        <v>#DIV/0!</v>
      </c>
    </row>
    <row r="819" spans="2:18">
      <c r="B819" s="280">
        <v>43090</v>
      </c>
      <c r="C819" s="265">
        <v>10000000000</v>
      </c>
      <c r="D819" s="265">
        <v>20604400000</v>
      </c>
      <c r="E819" s="265">
        <v>10604400000</v>
      </c>
      <c r="F819" s="265">
        <v>10000000000</v>
      </c>
      <c r="G819" s="265">
        <v>9802631985</v>
      </c>
      <c r="H819" s="266">
        <f>+F819-G819</f>
        <v>197368015</v>
      </c>
      <c r="I819" s="271">
        <f>+B819+J817</f>
        <v>43181</v>
      </c>
      <c r="J819" s="266">
        <v>91</v>
      </c>
      <c r="N819" s="257">
        <v>98.025999999999996</v>
      </c>
      <c r="O819" s="257">
        <v>7.9176923076923229</v>
      </c>
      <c r="P819" s="257">
        <v>8.0771349516376496</v>
      </c>
      <c r="Q819" s="257">
        <v>8.3253311066667344</v>
      </c>
      <c r="R819" s="257">
        <f t="shared" si="33"/>
        <v>2.0604399999999998</v>
      </c>
    </row>
    <row r="820" spans="2:18">
      <c r="B820" s="280"/>
      <c r="I820" s="271"/>
      <c r="R820" s="257" t="e">
        <f t="shared" si="33"/>
        <v>#DIV/0!</v>
      </c>
    </row>
    <row r="821" spans="2:18">
      <c r="B821" s="280">
        <v>43104</v>
      </c>
      <c r="C821" s="265">
        <v>10000000000</v>
      </c>
      <c r="D821" s="265">
        <v>5235400000</v>
      </c>
      <c r="E821" s="265">
        <f>D821-C821</f>
        <v>-4764600000</v>
      </c>
      <c r="F821" s="265">
        <v>10000000000</v>
      </c>
      <c r="G821" s="265">
        <v>5129161581</v>
      </c>
      <c r="H821" s="266">
        <f>F821-G821</f>
        <v>4870838419</v>
      </c>
      <c r="I821" s="280" t="s">
        <v>339</v>
      </c>
      <c r="J821" s="241">
        <v>91</v>
      </c>
      <c r="N821" s="257">
        <v>97.971000000000004</v>
      </c>
      <c r="O821" s="257">
        <v>8.1379999999999999</v>
      </c>
      <c r="P821" s="257">
        <v>8.3070000000000004</v>
      </c>
      <c r="Q821" s="257">
        <v>8.5690000000000008</v>
      </c>
      <c r="R821" s="257">
        <f t="shared" si="33"/>
        <v>0.52354000000000001</v>
      </c>
    </row>
    <row r="822" spans="2:18">
      <c r="B822" s="280"/>
      <c r="I822" s="271"/>
      <c r="R822" s="257" t="e">
        <f t="shared" si="33"/>
        <v>#DIV/0!</v>
      </c>
    </row>
    <row r="823" spans="2:18">
      <c r="B823" s="280">
        <v>43118</v>
      </c>
      <c r="C823" s="265">
        <v>10000000000</v>
      </c>
      <c r="D823" s="265">
        <v>15786500000</v>
      </c>
      <c r="E823" s="265">
        <f t="shared" ref="E823:E867" si="34">D823-C823</f>
        <v>5786500000</v>
      </c>
      <c r="F823" s="265">
        <v>10000000000</v>
      </c>
      <c r="G823" s="265">
        <v>9797393428</v>
      </c>
      <c r="H823" s="266">
        <f>F823-G823</f>
        <v>202606572</v>
      </c>
      <c r="I823" s="271">
        <v>43209</v>
      </c>
      <c r="J823" s="266">
        <v>91</v>
      </c>
      <c r="N823" s="257">
        <v>97.974000000000004</v>
      </c>
      <c r="O823" s="257">
        <v>8.1259999999999994</v>
      </c>
      <c r="P823" s="257">
        <v>8.2940000000000005</v>
      </c>
      <c r="Q823" s="257">
        <v>8.5559999999999992</v>
      </c>
      <c r="R823" s="257">
        <f t="shared" si="33"/>
        <v>1.5786500000000001</v>
      </c>
    </row>
    <row r="824" spans="2:18">
      <c r="B824" s="286"/>
      <c r="I824" s="271"/>
      <c r="R824" s="257" t="e">
        <f t="shared" si="33"/>
        <v>#DIV/0!</v>
      </c>
    </row>
    <row r="825" spans="2:18">
      <c r="B825" s="286">
        <v>43132</v>
      </c>
      <c r="C825" s="265">
        <v>10000000000</v>
      </c>
      <c r="D825" s="265">
        <v>12650200000</v>
      </c>
      <c r="E825" s="265">
        <f t="shared" si="34"/>
        <v>2650200000</v>
      </c>
      <c r="F825" s="265">
        <v>10000000000</v>
      </c>
      <c r="G825" s="265">
        <v>9795105224</v>
      </c>
      <c r="H825" s="266">
        <f>F825-G825</f>
        <v>204894776</v>
      </c>
      <c r="I825" s="271">
        <v>43223</v>
      </c>
      <c r="J825" s="266">
        <v>91</v>
      </c>
      <c r="N825" s="257">
        <v>97.950999999999993</v>
      </c>
      <c r="O825" s="257">
        <v>8.2189999999999994</v>
      </c>
      <c r="P825" s="257">
        <v>8.39</v>
      </c>
      <c r="Q825" s="257">
        <v>8.6560000000000006</v>
      </c>
      <c r="R825" s="257">
        <f t="shared" si="33"/>
        <v>1.26502</v>
      </c>
    </row>
    <row r="826" spans="2:18">
      <c r="B826" s="286"/>
      <c r="I826" s="271"/>
      <c r="R826" s="257" t="e">
        <f t="shared" si="33"/>
        <v>#DIV/0!</v>
      </c>
    </row>
    <row r="827" spans="2:18">
      <c r="B827" s="286">
        <v>43146</v>
      </c>
      <c r="C827" s="265">
        <v>10000000000</v>
      </c>
      <c r="D827" s="265">
        <v>22236900000</v>
      </c>
      <c r="E827" s="265">
        <f t="shared" si="34"/>
        <v>12236900000</v>
      </c>
      <c r="F827" s="265">
        <v>10000000000</v>
      </c>
      <c r="G827" s="265">
        <v>9794485833</v>
      </c>
      <c r="H827" s="266">
        <f>F827-G827</f>
        <v>205514167</v>
      </c>
      <c r="I827" s="271">
        <v>43237</v>
      </c>
      <c r="J827" s="266">
        <v>91</v>
      </c>
      <c r="N827" s="257">
        <v>97.944999999999993</v>
      </c>
      <c r="O827" s="257">
        <v>8.2430000000000003</v>
      </c>
      <c r="P827" s="257">
        <v>8.4160000000000004</v>
      </c>
      <c r="Q827" s="257">
        <v>8.6449999999999996</v>
      </c>
      <c r="R827" s="257">
        <f t="shared" si="33"/>
        <v>2.2236899999999999</v>
      </c>
    </row>
    <row r="828" spans="2:18">
      <c r="B828" s="286"/>
      <c r="I828" s="271"/>
      <c r="R828" s="257" t="e">
        <f t="shared" si="33"/>
        <v>#DIV/0!</v>
      </c>
    </row>
    <row r="829" spans="2:18">
      <c r="B829" s="286">
        <v>43160</v>
      </c>
      <c r="C829" s="265">
        <v>10000000000</v>
      </c>
      <c r="D829" s="265">
        <v>13785200000</v>
      </c>
      <c r="E829" s="265">
        <f t="shared" si="34"/>
        <v>3785200000</v>
      </c>
      <c r="F829" s="265">
        <v>10000000000</v>
      </c>
      <c r="G829" s="265">
        <v>9794686832</v>
      </c>
      <c r="H829" s="266">
        <f>+F829-G829</f>
        <v>205313168</v>
      </c>
      <c r="I829" s="271">
        <v>43248</v>
      </c>
      <c r="J829" s="266">
        <v>91</v>
      </c>
      <c r="N829" s="257">
        <v>97.947000000000003</v>
      </c>
      <c r="O829" s="257">
        <v>8.2349999999999994</v>
      </c>
      <c r="P829" s="257">
        <v>8.407</v>
      </c>
      <c r="Q829" s="257">
        <v>8.6760000000000002</v>
      </c>
      <c r="R829" s="257">
        <f t="shared" si="33"/>
        <v>1.37852</v>
      </c>
    </row>
    <row r="830" spans="2:18">
      <c r="B830" s="286"/>
      <c r="I830" s="271"/>
      <c r="R830" s="257" t="e">
        <f t="shared" si="33"/>
        <v>#DIV/0!</v>
      </c>
    </row>
    <row r="831" spans="2:18">
      <c r="B831" s="286">
        <v>43174</v>
      </c>
      <c r="C831" s="265">
        <v>10000000000</v>
      </c>
      <c r="D831" s="265">
        <v>17495300000</v>
      </c>
      <c r="E831" s="265">
        <f t="shared" si="34"/>
        <v>7495300000</v>
      </c>
      <c r="F831" s="265">
        <v>10000000000</v>
      </c>
      <c r="G831" s="265">
        <v>9795889725</v>
      </c>
      <c r="H831" s="266">
        <f>F831-G831</f>
        <v>204110275</v>
      </c>
      <c r="I831" s="271">
        <v>43265</v>
      </c>
      <c r="J831" s="266">
        <v>91</v>
      </c>
      <c r="N831" s="257">
        <v>97.959000000000003</v>
      </c>
      <c r="O831" s="257">
        <v>8.1859999999999999</v>
      </c>
      <c r="P831" s="257">
        <v>8.3569999999999993</v>
      </c>
      <c r="Q831" s="257">
        <v>8.6229999999999993</v>
      </c>
      <c r="R831" s="257">
        <f t="shared" si="33"/>
        <v>1.74953</v>
      </c>
    </row>
    <row r="832" spans="2:18">
      <c r="B832" s="280"/>
      <c r="I832" s="271"/>
      <c r="R832" s="257" t="e">
        <f t="shared" si="33"/>
        <v>#DIV/0!</v>
      </c>
    </row>
    <row r="833" spans="2:18">
      <c r="B833" s="280">
        <v>43188</v>
      </c>
      <c r="C833" s="265">
        <v>10000000000</v>
      </c>
      <c r="D833" s="265">
        <v>19730000000</v>
      </c>
      <c r="E833" s="265">
        <f t="shared" si="34"/>
        <v>9730000000</v>
      </c>
      <c r="F833" s="265">
        <v>10000000000</v>
      </c>
      <c r="G833" s="265">
        <v>9792710700</v>
      </c>
      <c r="H833" s="266">
        <f>+F833-G833</f>
        <v>207289300</v>
      </c>
      <c r="I833" s="271">
        <f>+B833+J833</f>
        <v>43279</v>
      </c>
      <c r="J833" s="266">
        <v>91</v>
      </c>
      <c r="N833" s="257">
        <v>97.927000000000007</v>
      </c>
      <c r="O833" s="257">
        <v>8.3149999999999995</v>
      </c>
      <c r="P833" s="257">
        <v>8.4909999999999997</v>
      </c>
      <c r="Q833" s="257">
        <v>8.7650000000000006</v>
      </c>
      <c r="R833" s="257">
        <f t="shared" si="33"/>
        <v>1.9730000000000001</v>
      </c>
    </row>
    <row r="834" spans="2:18">
      <c r="B834" s="280"/>
      <c r="I834" s="271"/>
      <c r="R834" s="257" t="e">
        <f t="shared" si="33"/>
        <v>#DIV/0!</v>
      </c>
    </row>
    <row r="835" spans="2:18">
      <c r="B835" s="280">
        <v>43202</v>
      </c>
      <c r="C835" s="265">
        <v>10000000000</v>
      </c>
      <c r="D835" s="265">
        <v>21248000000</v>
      </c>
      <c r="E835" s="265">
        <f t="shared" si="34"/>
        <v>11248000000</v>
      </c>
      <c r="F835" s="265">
        <v>10000000000</v>
      </c>
      <c r="G835" s="265">
        <v>9792818660</v>
      </c>
      <c r="H835" s="266">
        <f>+F835-G835</f>
        <v>207181340</v>
      </c>
      <c r="I835" s="271">
        <f>+B835+J835</f>
        <v>43293</v>
      </c>
      <c r="J835" s="266">
        <v>91</v>
      </c>
      <c r="N835" s="257">
        <v>97.927999999999997</v>
      </c>
      <c r="O835" s="257">
        <v>8.3109999999999999</v>
      </c>
      <c r="P835" s="257">
        <v>8.4870000000000001</v>
      </c>
      <c r="Q835" s="257">
        <v>8.7609999999999992</v>
      </c>
      <c r="R835" s="257">
        <f t="shared" si="33"/>
        <v>2.1248</v>
      </c>
    </row>
    <row r="836" spans="2:18">
      <c r="B836" s="280"/>
      <c r="I836" s="271"/>
      <c r="R836" s="257" t="e">
        <f t="shared" si="33"/>
        <v>#DIV/0!</v>
      </c>
    </row>
    <row r="837" spans="2:18">
      <c r="B837" s="280">
        <v>43216</v>
      </c>
      <c r="C837" s="265">
        <v>10000000000</v>
      </c>
      <c r="D837" s="265">
        <v>16463200000</v>
      </c>
      <c r="E837" s="265">
        <f t="shared" si="34"/>
        <v>6463200000</v>
      </c>
      <c r="F837" s="265">
        <v>10000000000</v>
      </c>
      <c r="G837" s="265">
        <v>9793769708</v>
      </c>
      <c r="H837" s="266">
        <f>+F837-G837</f>
        <v>206230292</v>
      </c>
      <c r="I837" s="271">
        <f>+B837+J837</f>
        <v>43307</v>
      </c>
      <c r="J837" s="266">
        <v>91</v>
      </c>
      <c r="N837" s="257">
        <v>97.938000000000002</v>
      </c>
      <c r="O837" s="257">
        <v>8.2710000000000008</v>
      </c>
      <c r="P837" s="257">
        <v>8.4450000000000003</v>
      </c>
      <c r="Q837" s="257">
        <v>8.7159999999999993</v>
      </c>
      <c r="R837" s="257">
        <f t="shared" si="33"/>
        <v>1.64632</v>
      </c>
    </row>
    <row r="838" spans="2:18">
      <c r="B838" s="280"/>
      <c r="I838" s="271"/>
      <c r="R838" s="257" t="e">
        <f t="shared" si="33"/>
        <v>#DIV/0!</v>
      </c>
    </row>
    <row r="839" spans="2:18">
      <c r="B839" s="280">
        <v>43230</v>
      </c>
      <c r="C839" s="265">
        <v>10000000000</v>
      </c>
      <c r="D839" s="265">
        <v>16893400000</v>
      </c>
      <c r="E839" s="265">
        <f t="shared" si="34"/>
        <v>6893400000</v>
      </c>
      <c r="F839" s="265">
        <v>10000000000</v>
      </c>
      <c r="G839" s="265">
        <v>9793162378</v>
      </c>
      <c r="H839" s="266">
        <f>+F839-G839</f>
        <v>206837622</v>
      </c>
      <c r="I839" s="271">
        <f>+B839+J839</f>
        <v>43321</v>
      </c>
      <c r="J839" s="266">
        <v>91</v>
      </c>
      <c r="N839" s="257">
        <v>97.932000000000002</v>
      </c>
      <c r="O839" s="257">
        <v>8.2947252747252662</v>
      </c>
      <c r="P839" s="257">
        <v>8.4698824436601576</v>
      </c>
      <c r="Q839" s="257">
        <v>8.7429808836807723</v>
      </c>
      <c r="R839" s="257">
        <f t="shared" si="33"/>
        <v>1.6893400000000001</v>
      </c>
    </row>
    <row r="840" spans="2:18">
      <c r="B840" s="280"/>
      <c r="I840" s="271"/>
      <c r="R840" s="257" t="e">
        <f t="shared" si="33"/>
        <v>#DIV/0!</v>
      </c>
    </row>
    <row r="841" spans="2:18">
      <c r="B841" s="280">
        <v>43244</v>
      </c>
      <c r="C841" s="265">
        <v>10000000000</v>
      </c>
      <c r="D841" s="265">
        <v>16959900000</v>
      </c>
      <c r="E841" s="265">
        <f t="shared" si="34"/>
        <v>6959900000</v>
      </c>
      <c r="F841" s="265">
        <v>10000000000</v>
      </c>
      <c r="G841" s="265">
        <v>9792031387</v>
      </c>
      <c r="H841" s="266">
        <f>F841-G841</f>
        <v>207968613</v>
      </c>
      <c r="I841" s="271">
        <f>+B841+J841</f>
        <v>43335</v>
      </c>
      <c r="J841" s="241">
        <v>91</v>
      </c>
      <c r="N841" s="257">
        <v>97.92</v>
      </c>
      <c r="O841" s="257">
        <v>8.343</v>
      </c>
      <c r="P841" s="257">
        <v>8.52</v>
      </c>
      <c r="Q841" s="257">
        <v>8.7959999999999994</v>
      </c>
      <c r="R841" s="257">
        <f t="shared" si="33"/>
        <v>1.6959900000000001</v>
      </c>
    </row>
    <row r="842" spans="2:18">
      <c r="B842" s="280"/>
      <c r="I842" s="271"/>
      <c r="R842" s="257" t="e">
        <f t="shared" si="33"/>
        <v>#DIV/0!</v>
      </c>
    </row>
    <row r="843" spans="2:18">
      <c r="B843" s="280">
        <v>43258</v>
      </c>
      <c r="C843" s="265">
        <v>10000000000</v>
      </c>
      <c r="D843" s="265">
        <v>6497000000</v>
      </c>
      <c r="E843" s="265">
        <f t="shared" si="34"/>
        <v>-3503000000</v>
      </c>
      <c r="F843" s="265">
        <v>6497000000</v>
      </c>
      <c r="G843" s="265">
        <v>6358141260</v>
      </c>
      <c r="H843" s="266">
        <f>F843-G843</f>
        <v>138858740</v>
      </c>
      <c r="I843" s="271">
        <f>+B843+J843</f>
        <v>43349</v>
      </c>
      <c r="J843" s="241">
        <v>91</v>
      </c>
      <c r="N843" s="256">
        <v>97.863</v>
      </c>
      <c r="O843" s="256">
        <v>8.5709999999999997</v>
      </c>
      <c r="P843" s="256">
        <v>8.7590000000000003</v>
      </c>
      <c r="Q843" s="256">
        <v>9.0510000000000002</v>
      </c>
      <c r="R843" s="257">
        <f t="shared" si="33"/>
        <v>1</v>
      </c>
    </row>
    <row r="844" spans="2:18">
      <c r="B844" s="280"/>
      <c r="I844" s="271"/>
      <c r="N844" s="256"/>
      <c r="O844" s="256"/>
      <c r="P844" s="256"/>
      <c r="Q844" s="256"/>
      <c r="R844" s="257" t="e">
        <f t="shared" ref="R844:R907" si="35">+D844/F844</f>
        <v>#DIV/0!</v>
      </c>
    </row>
    <row r="845" spans="2:18">
      <c r="B845" s="280">
        <v>43272</v>
      </c>
      <c r="C845" s="265">
        <v>15000000000</v>
      </c>
      <c r="D845" s="265">
        <v>12180000000</v>
      </c>
      <c r="E845" s="265">
        <f t="shared" si="34"/>
        <v>-2820000000</v>
      </c>
      <c r="F845" s="265">
        <v>12180000000</v>
      </c>
      <c r="G845" s="265">
        <v>11880130400</v>
      </c>
      <c r="H845" s="266">
        <f>F845-G845</f>
        <v>299869600</v>
      </c>
      <c r="I845" s="271">
        <f>+B845+J845</f>
        <v>43363</v>
      </c>
      <c r="J845" s="241">
        <v>91</v>
      </c>
      <c r="N845" s="256">
        <v>97.537999999999997</v>
      </c>
      <c r="O845" s="256">
        <v>9.875</v>
      </c>
      <c r="P845" s="256">
        <v>10.124000000000001</v>
      </c>
      <c r="Q845" s="256">
        <v>10.516</v>
      </c>
      <c r="R845" s="257">
        <f t="shared" si="35"/>
        <v>1</v>
      </c>
    </row>
    <row r="846" spans="2:18">
      <c r="B846" s="280"/>
      <c r="I846" s="271"/>
      <c r="N846" s="256"/>
      <c r="O846" s="256"/>
      <c r="P846" s="256"/>
      <c r="Q846" s="256"/>
      <c r="R846" s="257" t="e">
        <f t="shared" si="35"/>
        <v>#DIV/0!</v>
      </c>
    </row>
    <row r="847" spans="2:18">
      <c r="B847" s="280">
        <v>43286</v>
      </c>
      <c r="C847" s="265">
        <v>10000000000</v>
      </c>
      <c r="D847" s="265">
        <v>26768300000</v>
      </c>
      <c r="E847" s="265">
        <f t="shared" si="34"/>
        <v>16768300000</v>
      </c>
      <c r="F847" s="265">
        <v>10000000000</v>
      </c>
      <c r="G847" s="265">
        <v>9753800000</v>
      </c>
      <c r="H847" s="266">
        <f>F847-G847</f>
        <v>246200000</v>
      </c>
      <c r="I847" s="271">
        <f>+B847+J847</f>
        <v>43377</v>
      </c>
      <c r="J847" s="241">
        <v>91</v>
      </c>
      <c r="N847" s="256">
        <v>97.537999999999997</v>
      </c>
      <c r="O847" s="256">
        <v>9.875</v>
      </c>
      <c r="P847" s="256">
        <v>10.124000000000001</v>
      </c>
      <c r="Q847" s="256">
        <v>10.516</v>
      </c>
      <c r="R847" s="257">
        <f t="shared" si="35"/>
        <v>2.6768299999999998</v>
      </c>
    </row>
    <row r="848" spans="2:18">
      <c r="B848" s="280"/>
      <c r="I848" s="271"/>
      <c r="R848" s="257" t="e">
        <f t="shared" si="35"/>
        <v>#DIV/0!</v>
      </c>
    </row>
    <row r="849" spans="2:18">
      <c r="B849" s="280">
        <v>43300</v>
      </c>
      <c r="C849" s="265">
        <v>10000000000</v>
      </c>
      <c r="D849" s="265">
        <v>16743300000</v>
      </c>
      <c r="E849" s="265">
        <f t="shared" si="34"/>
        <v>6743300000</v>
      </c>
      <c r="F849" s="265">
        <v>7663300000</v>
      </c>
      <c r="G849" s="265">
        <v>7474629554</v>
      </c>
      <c r="H849" s="266">
        <f>+F849-G849</f>
        <v>188670446</v>
      </c>
      <c r="I849" s="271">
        <f>+B849+J849</f>
        <v>43391</v>
      </c>
      <c r="J849" s="241">
        <v>91</v>
      </c>
      <c r="N849" s="257">
        <v>97.537999999999997</v>
      </c>
      <c r="O849" s="257">
        <v>9.8750549450549592</v>
      </c>
      <c r="P849" s="257">
        <v>10.124315595003957</v>
      </c>
      <c r="Q849" s="256">
        <v>10.515599495112182</v>
      </c>
      <c r="R849" s="257">
        <f t="shared" si="35"/>
        <v>2.1848681377474457</v>
      </c>
    </row>
    <row r="850" spans="2:18">
      <c r="B850" s="280"/>
      <c r="I850" s="271"/>
      <c r="R850" s="257" t="e">
        <f t="shared" si="35"/>
        <v>#DIV/0!</v>
      </c>
    </row>
    <row r="851" spans="2:18">
      <c r="B851" s="280">
        <v>43314</v>
      </c>
      <c r="C851" s="265">
        <v>10000000000</v>
      </c>
      <c r="D851" s="265">
        <v>15064600000</v>
      </c>
      <c r="E851" s="265">
        <f t="shared" si="34"/>
        <v>5064600000</v>
      </c>
      <c r="F851" s="265">
        <v>10000000000</v>
      </c>
      <c r="G851" s="265">
        <v>9787400000</v>
      </c>
      <c r="H851" s="266">
        <f>+F851-G851</f>
        <v>212600000</v>
      </c>
      <c r="I851" s="271">
        <f>+B851+J851</f>
        <v>43405</v>
      </c>
      <c r="J851" s="241">
        <v>91</v>
      </c>
      <c r="N851" s="257">
        <v>97.483999999999995</v>
      </c>
      <c r="O851" s="257">
        <v>10.092000000000001</v>
      </c>
      <c r="P851" s="257">
        <v>10.352</v>
      </c>
      <c r="Q851" s="257">
        <v>10.760999999999999</v>
      </c>
      <c r="R851" s="257">
        <f t="shared" si="35"/>
        <v>1.5064599999999999</v>
      </c>
    </row>
    <row r="852" spans="2:18">
      <c r="B852" s="280"/>
      <c r="I852" s="271"/>
      <c r="R852" s="257" t="e">
        <f t="shared" si="35"/>
        <v>#DIV/0!</v>
      </c>
    </row>
    <row r="853" spans="2:18">
      <c r="B853" s="280">
        <v>43328</v>
      </c>
      <c r="C853" s="265">
        <v>10000000000</v>
      </c>
      <c r="D853" s="265">
        <v>33007500000</v>
      </c>
      <c r="E853" s="265">
        <f t="shared" si="34"/>
        <v>23007500000</v>
      </c>
      <c r="F853" s="265">
        <v>10000000000</v>
      </c>
      <c r="G853" s="265">
        <v>9750800000</v>
      </c>
      <c r="H853" s="266">
        <f>+F853-G853</f>
        <v>249200000</v>
      </c>
      <c r="I853" s="271">
        <f>+B853+J853</f>
        <v>43419</v>
      </c>
      <c r="J853" s="241">
        <v>91</v>
      </c>
      <c r="N853" s="257">
        <v>97.507999999999996</v>
      </c>
      <c r="O853" s="257">
        <v>9.9949999999999992</v>
      </c>
      <c r="P853" s="257">
        <v>10.252000000000001</v>
      </c>
      <c r="Q853" s="257">
        <v>10.651999999999999</v>
      </c>
      <c r="R853" s="257">
        <f t="shared" si="35"/>
        <v>3.3007499999999999</v>
      </c>
    </row>
    <row r="854" spans="2:18">
      <c r="B854" s="280"/>
      <c r="I854" s="271"/>
      <c r="R854" s="257" t="e">
        <f t="shared" si="35"/>
        <v>#DIV/0!</v>
      </c>
    </row>
    <row r="855" spans="2:18">
      <c r="B855" s="280">
        <v>43342</v>
      </c>
      <c r="C855" s="265">
        <v>10000000000</v>
      </c>
      <c r="D855" s="265">
        <v>30377300000</v>
      </c>
      <c r="E855" s="265">
        <f t="shared" si="34"/>
        <v>20377300000</v>
      </c>
      <c r="F855" s="265">
        <v>10000000000</v>
      </c>
      <c r="G855" s="265">
        <v>9756700000</v>
      </c>
      <c r="H855" s="266">
        <f>+F855-G855</f>
        <v>243300000</v>
      </c>
      <c r="I855" s="271">
        <f>+B855+J855</f>
        <v>43433</v>
      </c>
      <c r="J855" s="241">
        <v>91</v>
      </c>
      <c r="N855" s="257">
        <v>97.566999999999993</v>
      </c>
      <c r="O855" s="257">
        <v>9.7590000000000003</v>
      </c>
      <c r="P855" s="257">
        <v>10.002000000000001</v>
      </c>
      <c r="Q855" s="257">
        <v>10.384</v>
      </c>
      <c r="R855" s="257">
        <f t="shared" si="35"/>
        <v>3.0377299999999998</v>
      </c>
    </row>
    <row r="856" spans="2:18">
      <c r="B856" s="280"/>
      <c r="I856" s="271"/>
      <c r="R856" s="257" t="e">
        <f t="shared" si="35"/>
        <v>#DIV/0!</v>
      </c>
    </row>
    <row r="857" spans="2:18">
      <c r="B857" s="280">
        <v>43356</v>
      </c>
      <c r="C857" s="265">
        <v>10000000000</v>
      </c>
      <c r="D857" s="265">
        <v>30508500000</v>
      </c>
      <c r="E857" s="265">
        <f t="shared" si="34"/>
        <v>20508500000</v>
      </c>
      <c r="F857" s="265">
        <v>10000000000</v>
      </c>
      <c r="G857" s="265">
        <v>9762700000</v>
      </c>
      <c r="H857" s="266">
        <f>+F857-G857</f>
        <v>237300000</v>
      </c>
      <c r="I857" s="271">
        <f>+B857+J857</f>
        <v>43447</v>
      </c>
      <c r="J857" s="241">
        <v>91</v>
      </c>
      <c r="N857" s="257">
        <v>97.626999999999995</v>
      </c>
      <c r="O857" s="257">
        <v>9.5180000000000007</v>
      </c>
      <c r="P857" s="257">
        <v>9.7490000000000006</v>
      </c>
      <c r="Q857" s="257">
        <v>10.112</v>
      </c>
      <c r="R857" s="257">
        <f t="shared" si="35"/>
        <v>3.0508500000000001</v>
      </c>
    </row>
    <row r="858" spans="2:18">
      <c r="B858" s="280"/>
      <c r="I858" s="271"/>
      <c r="R858" s="257" t="e">
        <f t="shared" si="35"/>
        <v>#DIV/0!</v>
      </c>
    </row>
    <row r="859" spans="2:18">
      <c r="B859" s="280">
        <v>43370</v>
      </c>
      <c r="C859" s="265">
        <v>10000000000</v>
      </c>
      <c r="D859" s="265">
        <v>35077500000</v>
      </c>
      <c r="E859" s="265">
        <f t="shared" si="34"/>
        <v>25077500000</v>
      </c>
      <c r="F859" s="265">
        <v>10000000000</v>
      </c>
      <c r="G859" s="265">
        <v>9769800000</v>
      </c>
      <c r="H859" s="266">
        <f>+F859-G859</f>
        <v>230200000</v>
      </c>
      <c r="I859" s="271">
        <f>+B859+J859</f>
        <v>43461</v>
      </c>
      <c r="J859" s="266">
        <v>91</v>
      </c>
      <c r="N859" s="257">
        <v>97.697999999999993</v>
      </c>
      <c r="O859" s="257">
        <v>9.2332967032967304</v>
      </c>
      <c r="P859" s="257">
        <v>9.4508553944776068</v>
      </c>
      <c r="Q859" s="256">
        <v>9.7914329672273315</v>
      </c>
      <c r="R859" s="257">
        <f t="shared" si="35"/>
        <v>3.5077500000000001</v>
      </c>
    </row>
    <row r="860" spans="2:18">
      <c r="B860" s="280"/>
      <c r="I860" s="271"/>
      <c r="R860" s="257" t="e">
        <f t="shared" si="35"/>
        <v>#DIV/0!</v>
      </c>
    </row>
    <row r="861" spans="2:18">
      <c r="B861" s="280">
        <v>43384</v>
      </c>
      <c r="C861" s="265">
        <v>15000000000</v>
      </c>
      <c r="D861" s="265">
        <v>11654500000</v>
      </c>
      <c r="E861" s="265">
        <f t="shared" si="34"/>
        <v>-3345500000</v>
      </c>
      <c r="F861" s="265">
        <v>11154500000</v>
      </c>
      <c r="G861" s="265">
        <v>11357998420</v>
      </c>
      <c r="H861" s="266">
        <f>+F861-G861</f>
        <v>-203498420</v>
      </c>
      <c r="I861" s="271">
        <f>+B861+J861</f>
        <v>43475</v>
      </c>
      <c r="J861" s="266">
        <v>91</v>
      </c>
      <c r="N861" s="257">
        <v>97.456000000000003</v>
      </c>
      <c r="O861" s="257">
        <v>10.203956043956032</v>
      </c>
      <c r="P861" s="257">
        <v>10.47032101046219</v>
      </c>
      <c r="Q861" s="256">
        <v>10.889047739730895</v>
      </c>
      <c r="R861" s="257">
        <f t="shared" si="35"/>
        <v>1.0448249585369134</v>
      </c>
    </row>
    <row r="862" spans="2:18">
      <c r="B862" s="280"/>
      <c r="I862" s="271"/>
      <c r="R862" s="257" t="e">
        <f t="shared" si="35"/>
        <v>#DIV/0!</v>
      </c>
    </row>
    <row r="863" spans="2:18">
      <c r="B863" s="280">
        <v>43398</v>
      </c>
      <c r="C863" s="265">
        <v>15000000000</v>
      </c>
      <c r="D863" s="265">
        <v>39956100000</v>
      </c>
      <c r="E863" s="265">
        <f t="shared" si="34"/>
        <v>24956100000</v>
      </c>
      <c r="F863" s="265">
        <v>15000000000</v>
      </c>
      <c r="G863" s="265">
        <v>14599650000</v>
      </c>
      <c r="H863" s="266">
        <f>+F863-G863</f>
        <v>400350000</v>
      </c>
      <c r="I863" s="271">
        <f>+B863+J863</f>
        <v>43489</v>
      </c>
      <c r="J863" s="266">
        <v>91</v>
      </c>
      <c r="N863" s="257">
        <v>97.331000000000003</v>
      </c>
      <c r="O863" s="257">
        <v>10.705329670329659</v>
      </c>
      <c r="P863" s="257">
        <v>10.998890045648002</v>
      </c>
      <c r="Q863" s="256">
        <v>11.461367263123945</v>
      </c>
      <c r="R863" s="257">
        <f t="shared" si="35"/>
        <v>2.6637400000000002</v>
      </c>
    </row>
    <row r="864" spans="2:18">
      <c r="B864" s="280"/>
      <c r="I864" s="271"/>
      <c r="R864" s="257" t="e">
        <f t="shared" si="35"/>
        <v>#DIV/0!</v>
      </c>
    </row>
    <row r="865" spans="2:18">
      <c r="B865" s="280">
        <v>43412</v>
      </c>
      <c r="C865" s="265">
        <v>15000000000</v>
      </c>
      <c r="D865" s="265">
        <v>44688600000</v>
      </c>
      <c r="E865" s="265">
        <f>D865-C865</f>
        <v>29688600000</v>
      </c>
      <c r="F865" s="265">
        <v>15000000000</v>
      </c>
      <c r="G865" s="265">
        <v>14606700000</v>
      </c>
      <c r="H865" s="266">
        <f>+F865-G865</f>
        <v>393300000</v>
      </c>
      <c r="I865" s="271">
        <f>+B865+J865</f>
        <v>43503</v>
      </c>
      <c r="J865" s="266">
        <v>91</v>
      </c>
      <c r="N865" s="257">
        <v>97.378</v>
      </c>
      <c r="O865" s="257">
        <v>10.516999999999999</v>
      </c>
      <c r="P865" s="257">
        <v>10.8</v>
      </c>
      <c r="Q865" s="256">
        <v>11.246</v>
      </c>
      <c r="R865" s="257">
        <f t="shared" si="35"/>
        <v>2.9792399999999999</v>
      </c>
    </row>
    <row r="866" spans="2:18">
      <c r="B866" s="280"/>
      <c r="I866" s="271"/>
      <c r="R866" s="257" t="e">
        <f t="shared" si="35"/>
        <v>#DIV/0!</v>
      </c>
    </row>
    <row r="867" spans="2:18">
      <c r="B867" s="280">
        <v>43426</v>
      </c>
      <c r="C867" s="265">
        <v>15000000000</v>
      </c>
      <c r="D867" s="265">
        <v>50977200000</v>
      </c>
      <c r="E867" s="265">
        <f t="shared" si="34"/>
        <v>35977200000</v>
      </c>
      <c r="F867" s="265">
        <v>15000000000</v>
      </c>
      <c r="G867" s="265">
        <v>14614800000</v>
      </c>
      <c r="H867" s="266">
        <f>+F867-G867</f>
        <v>385200000</v>
      </c>
      <c r="I867" s="271">
        <f>+B867+J867</f>
        <v>43517</v>
      </c>
      <c r="J867" s="266">
        <v>91</v>
      </c>
      <c r="N867" s="257">
        <v>97.432000000000002</v>
      </c>
      <c r="O867" s="257">
        <v>10.3</v>
      </c>
      <c r="P867" s="257">
        <v>10.571999999999999</v>
      </c>
      <c r="Q867" s="256">
        <v>10.999000000000001</v>
      </c>
      <c r="R867" s="257">
        <f t="shared" si="35"/>
        <v>3.3984800000000002</v>
      </c>
    </row>
    <row r="868" spans="2:18">
      <c r="B868" s="280"/>
      <c r="I868" s="271"/>
      <c r="R868" s="257" t="e">
        <f t="shared" si="35"/>
        <v>#DIV/0!</v>
      </c>
    </row>
    <row r="869" spans="2:18">
      <c r="B869" s="280">
        <v>43440</v>
      </c>
      <c r="C869" s="265">
        <v>15000000000</v>
      </c>
      <c r="D869" s="265">
        <v>40659100000</v>
      </c>
      <c r="E869" s="265">
        <f>D869-C869</f>
        <v>25659100000</v>
      </c>
      <c r="F869" s="265">
        <v>15000000000</v>
      </c>
      <c r="G869" s="265">
        <v>14621400000</v>
      </c>
      <c r="H869" s="266">
        <f>+F869-G869</f>
        <v>378600000</v>
      </c>
      <c r="I869" s="271">
        <f>+B869+J869</f>
        <v>43531</v>
      </c>
      <c r="J869" s="266">
        <v>91</v>
      </c>
      <c r="N869" s="257">
        <v>97.475999999999999</v>
      </c>
      <c r="O869" s="257">
        <v>10.124000000000001</v>
      </c>
      <c r="P869" s="257">
        <v>10.385999999999999</v>
      </c>
      <c r="Q869" s="256">
        <v>10.798</v>
      </c>
      <c r="R869" s="257">
        <f t="shared" si="35"/>
        <v>2.7106066666666666</v>
      </c>
    </row>
    <row r="870" spans="2:18">
      <c r="B870" s="280"/>
      <c r="I870" s="271"/>
      <c r="J870" s="266"/>
      <c r="Q870" s="256"/>
      <c r="R870" s="257" t="e">
        <f t="shared" si="35"/>
        <v>#DIV/0!</v>
      </c>
    </row>
    <row r="871" spans="2:18">
      <c r="B871" s="280">
        <v>43454</v>
      </c>
      <c r="C871" s="265">
        <v>15000000000</v>
      </c>
      <c r="D871" s="265">
        <v>48697900000</v>
      </c>
      <c r="E871" s="265">
        <v>33697900000</v>
      </c>
      <c r="F871" s="265">
        <v>15000000000</v>
      </c>
      <c r="G871" s="265">
        <v>14621400000</v>
      </c>
      <c r="H871" s="266">
        <f>F871-G871</f>
        <v>378600000</v>
      </c>
      <c r="I871" s="271">
        <f>+B871+J871</f>
        <v>43545</v>
      </c>
      <c r="J871" s="266">
        <v>91</v>
      </c>
      <c r="N871" s="257">
        <v>97.475999999999999</v>
      </c>
      <c r="O871" s="257">
        <v>10.124000000000001</v>
      </c>
      <c r="P871" s="257">
        <v>10.385999999999999</v>
      </c>
      <c r="Q871" s="256">
        <v>10.798</v>
      </c>
      <c r="R871" s="257">
        <f t="shared" si="35"/>
        <v>3.2465266666666666</v>
      </c>
    </row>
    <row r="872" spans="2:18">
      <c r="B872" s="280"/>
      <c r="I872" s="271"/>
      <c r="J872" s="266"/>
      <c r="Q872" s="256"/>
      <c r="R872" s="257" t="e">
        <f t="shared" si="35"/>
        <v>#DIV/0!</v>
      </c>
    </row>
    <row r="873" spans="2:18">
      <c r="B873" s="280">
        <v>43467</v>
      </c>
      <c r="C873" s="265">
        <v>15000000000</v>
      </c>
      <c r="D873" s="265">
        <v>23296700000</v>
      </c>
      <c r="E873" s="265">
        <v>8296700000</v>
      </c>
      <c r="F873" s="265">
        <v>15000000000</v>
      </c>
      <c r="G873" s="265">
        <v>14614800000</v>
      </c>
      <c r="H873" s="266">
        <f>F873-G873</f>
        <v>385200000</v>
      </c>
      <c r="I873" s="271">
        <f>+B873+J873</f>
        <v>43558</v>
      </c>
      <c r="J873" s="266">
        <v>91</v>
      </c>
      <c r="N873" s="257">
        <v>97.432000000000002</v>
      </c>
      <c r="O873" s="257">
        <v>10.3</v>
      </c>
      <c r="P873" s="257">
        <v>10.571999999999999</v>
      </c>
      <c r="Q873" s="256">
        <v>10.999000000000001</v>
      </c>
      <c r="R873" s="257">
        <f t="shared" si="35"/>
        <v>1.5531133333333333</v>
      </c>
    </row>
    <row r="874" spans="2:18">
      <c r="B874" s="280"/>
      <c r="I874" s="271"/>
      <c r="J874" s="266"/>
      <c r="Q874" s="256"/>
      <c r="R874" s="257" t="e">
        <f t="shared" si="35"/>
        <v>#DIV/0!</v>
      </c>
    </row>
    <row r="875" spans="2:18">
      <c r="B875" s="280">
        <v>43481</v>
      </c>
      <c r="C875" s="265">
        <v>15000000000</v>
      </c>
      <c r="D875" s="265">
        <v>33483300000</v>
      </c>
      <c r="E875" s="265">
        <v>18483300000</v>
      </c>
      <c r="F875" s="265">
        <v>15000000000</v>
      </c>
      <c r="G875" s="265">
        <v>14614800000</v>
      </c>
      <c r="H875" s="266">
        <f>F875-G875</f>
        <v>385200000</v>
      </c>
      <c r="I875" s="271">
        <f>+B875+J875</f>
        <v>43572</v>
      </c>
      <c r="J875" s="266">
        <v>91</v>
      </c>
      <c r="N875" s="257">
        <v>97.432000000000002</v>
      </c>
      <c r="O875" s="257">
        <v>10.3</v>
      </c>
      <c r="P875" s="257">
        <v>10.571999999999999</v>
      </c>
      <c r="Q875" s="256">
        <v>10.999000000000001</v>
      </c>
      <c r="R875" s="257">
        <f t="shared" si="35"/>
        <v>2.2322199999999999</v>
      </c>
    </row>
    <row r="876" spans="2:18">
      <c r="B876" s="280"/>
      <c r="I876" s="271"/>
      <c r="J876" s="266"/>
      <c r="Q876" s="256"/>
      <c r="R876" s="257" t="e">
        <f t="shared" si="35"/>
        <v>#DIV/0!</v>
      </c>
    </row>
    <row r="877" spans="2:18">
      <c r="B877" s="280">
        <v>43495</v>
      </c>
      <c r="C877" s="265">
        <v>15000000000</v>
      </c>
      <c r="D877" s="265">
        <v>46066500000</v>
      </c>
      <c r="E877" s="265">
        <v>31066500000</v>
      </c>
      <c r="F877" s="265">
        <v>15000000000</v>
      </c>
      <c r="G877" s="265">
        <v>14622900000</v>
      </c>
      <c r="H877" s="266">
        <f>F877-G877</f>
        <v>377100000</v>
      </c>
      <c r="I877" s="271">
        <f>+B877+J877</f>
        <v>43586</v>
      </c>
      <c r="J877" s="266">
        <v>91</v>
      </c>
      <c r="N877" s="257">
        <v>97.486000000000004</v>
      </c>
      <c r="O877" s="257">
        <v>10.084</v>
      </c>
      <c r="P877" s="257">
        <v>10.343999999999999</v>
      </c>
      <c r="Q877" s="256">
        <v>10.752000000000001</v>
      </c>
      <c r="R877" s="257">
        <f t="shared" si="35"/>
        <v>3.0710999999999999</v>
      </c>
    </row>
    <row r="878" spans="2:18">
      <c r="B878" s="280"/>
      <c r="I878" s="271"/>
      <c r="R878" s="257" t="e">
        <f t="shared" si="35"/>
        <v>#DIV/0!</v>
      </c>
    </row>
    <row r="879" spans="2:18">
      <c r="B879" s="280">
        <v>43510</v>
      </c>
      <c r="C879" s="265">
        <v>15000000000</v>
      </c>
      <c r="D879" s="265">
        <v>34502200000</v>
      </c>
      <c r="E879" s="265">
        <v>19502200000</v>
      </c>
      <c r="F879" s="265">
        <v>15000000000</v>
      </c>
      <c r="G879" s="265">
        <v>14652900000</v>
      </c>
      <c r="H879" s="266">
        <f>+F879-G879</f>
        <v>347100000</v>
      </c>
      <c r="I879" s="271">
        <f>+B879+91</f>
        <v>43601</v>
      </c>
      <c r="J879" s="266">
        <v>91</v>
      </c>
      <c r="N879" s="257">
        <v>97.686000000000007</v>
      </c>
      <c r="O879" s="257">
        <v>9.2814285714285436</v>
      </c>
      <c r="P879" s="257">
        <v>9.5012883846493281</v>
      </c>
      <c r="Q879" s="257">
        <v>9.84553943240285</v>
      </c>
      <c r="R879" s="257">
        <f t="shared" si="35"/>
        <v>2.3001466666666666</v>
      </c>
    </row>
    <row r="880" spans="2:18">
      <c r="B880" s="280"/>
      <c r="I880" s="271"/>
      <c r="J880" s="266"/>
      <c r="R880" s="257" t="e">
        <f t="shared" si="35"/>
        <v>#DIV/0!</v>
      </c>
    </row>
    <row r="881" spans="2:19">
      <c r="B881" s="280">
        <v>43524</v>
      </c>
      <c r="C881" s="265">
        <v>15000000000</v>
      </c>
      <c r="D881" s="265">
        <v>22508800000</v>
      </c>
      <c r="E881" s="265">
        <f>+D881-C881</f>
        <v>7508800000</v>
      </c>
      <c r="F881" s="265">
        <v>15000000000</v>
      </c>
      <c r="G881" s="265">
        <v>14652900000</v>
      </c>
      <c r="H881" s="266">
        <f>+F881-G881</f>
        <v>347100000</v>
      </c>
      <c r="I881" s="271">
        <f>+B881+91</f>
        <v>43615</v>
      </c>
      <c r="J881" s="266">
        <v>91</v>
      </c>
      <c r="N881" s="257">
        <v>97.686000000000007</v>
      </c>
      <c r="O881" s="257">
        <v>9.2810000000000006</v>
      </c>
      <c r="P881" s="257">
        <v>9.5012883846493281</v>
      </c>
      <c r="Q881" s="257">
        <v>9.84553943240285</v>
      </c>
      <c r="R881" s="257">
        <f t="shared" si="35"/>
        <v>1.5005866666666667</v>
      </c>
    </row>
    <row r="882" spans="2:19">
      <c r="B882" s="280"/>
      <c r="I882" s="271"/>
      <c r="R882" s="257" t="e">
        <f t="shared" si="35"/>
        <v>#DIV/0!</v>
      </c>
    </row>
    <row r="883" spans="2:19">
      <c r="B883" s="280">
        <v>43538</v>
      </c>
      <c r="C883" s="265">
        <v>15000000000</v>
      </c>
      <c r="D883" s="265">
        <v>22137700000</v>
      </c>
      <c r="E883" s="265">
        <f>+D883-C883</f>
        <v>7137700000</v>
      </c>
      <c r="F883" s="265">
        <v>15000000000</v>
      </c>
      <c r="G883" s="265">
        <v>14644050000</v>
      </c>
      <c r="H883" s="266">
        <f>+F883-G883</f>
        <v>355950000</v>
      </c>
      <c r="I883" s="271">
        <f>+B883+91</f>
        <v>43629</v>
      </c>
      <c r="J883" s="241">
        <v>91</v>
      </c>
      <c r="N883" s="257">
        <v>97.626999999999995</v>
      </c>
      <c r="O883" s="257">
        <v>9.5180000000000007</v>
      </c>
      <c r="P883" s="257">
        <v>9.7490000000000006</v>
      </c>
      <c r="Q883" s="257">
        <v>10.112</v>
      </c>
      <c r="R883" s="257">
        <f t="shared" si="35"/>
        <v>1.4758466666666668</v>
      </c>
    </row>
    <row r="884" spans="2:19">
      <c r="B884" s="280"/>
      <c r="H884" s="266">
        <f t="shared" ref="H884:H890" si="36">+F884-G884</f>
        <v>0</v>
      </c>
      <c r="I884" s="271"/>
      <c r="R884" s="257" t="e">
        <f t="shared" si="35"/>
        <v>#DIV/0!</v>
      </c>
    </row>
    <row r="885" spans="2:19">
      <c r="B885" s="280">
        <v>43552</v>
      </c>
      <c r="C885" s="265">
        <v>15000000000</v>
      </c>
      <c r="D885" s="265">
        <v>20411800000</v>
      </c>
      <c r="E885" s="265">
        <f>+D885-C885</f>
        <v>5411800000</v>
      </c>
      <c r="F885" s="265">
        <v>15000000000</v>
      </c>
      <c r="G885" s="265">
        <v>4309666830</v>
      </c>
      <c r="H885" s="266">
        <f t="shared" si="36"/>
        <v>10690333170</v>
      </c>
      <c r="I885" s="271">
        <f>+B885+J885</f>
        <v>43643</v>
      </c>
      <c r="J885" s="266">
        <v>91</v>
      </c>
      <c r="N885" s="257">
        <v>97.685000000000002</v>
      </c>
      <c r="O885" s="257">
        <v>9.2850000000000001</v>
      </c>
      <c r="P885" s="257">
        <v>9.5050000000000008</v>
      </c>
      <c r="Q885" s="257">
        <v>9.85</v>
      </c>
      <c r="R885" s="257">
        <f t="shared" si="35"/>
        <v>1.3607866666666666</v>
      </c>
    </row>
    <row r="886" spans="2:19">
      <c r="B886" s="280"/>
      <c r="H886" s="266">
        <f t="shared" si="36"/>
        <v>0</v>
      </c>
      <c r="I886" s="271"/>
      <c r="R886" s="257" t="e">
        <f t="shared" si="35"/>
        <v>#DIV/0!</v>
      </c>
    </row>
    <row r="887" spans="2:19">
      <c r="B887" s="280">
        <v>43566</v>
      </c>
      <c r="C887" s="265">
        <v>10000000000</v>
      </c>
      <c r="D887" s="265">
        <v>22236800000</v>
      </c>
      <c r="E887" s="265">
        <f>+D887-C887</f>
        <v>12236800000</v>
      </c>
      <c r="F887" s="265">
        <v>10000000000</v>
      </c>
      <c r="G887" s="265">
        <v>9774000000</v>
      </c>
      <c r="H887" s="266">
        <f t="shared" si="36"/>
        <v>226000000</v>
      </c>
      <c r="I887" s="271">
        <f>+B887+J887</f>
        <v>43657</v>
      </c>
      <c r="J887" s="266">
        <v>91</v>
      </c>
      <c r="N887" s="257">
        <v>97.74</v>
      </c>
      <c r="O887" s="257">
        <v>9.0649999999999995</v>
      </c>
      <c r="P887" s="257">
        <v>9.2739999999999991</v>
      </c>
      <c r="Q887" s="257">
        <v>9.6020000000000003</v>
      </c>
      <c r="R887" s="257">
        <f t="shared" si="35"/>
        <v>2.2236799999999999</v>
      </c>
    </row>
    <row r="888" spans="2:19">
      <c r="B888" s="280"/>
      <c r="H888" s="266">
        <f t="shared" si="36"/>
        <v>0</v>
      </c>
      <c r="I888" s="271"/>
      <c r="R888" s="257" t="e">
        <f t="shared" si="35"/>
        <v>#DIV/0!</v>
      </c>
    </row>
    <row r="889" spans="2:19">
      <c r="B889" s="280">
        <v>43594</v>
      </c>
      <c r="C889" s="265">
        <v>10000000000</v>
      </c>
      <c r="D889" s="265">
        <v>31841800000</v>
      </c>
      <c r="E889" s="265">
        <f>+D889-C889</f>
        <v>21841800000</v>
      </c>
      <c r="F889" s="265">
        <v>10000000000</v>
      </c>
      <c r="G889" s="265">
        <v>7668644058</v>
      </c>
      <c r="H889" s="266">
        <f t="shared" si="36"/>
        <v>2331355942</v>
      </c>
      <c r="I889" s="271">
        <f>+B889+J889</f>
        <v>43685</v>
      </c>
      <c r="J889" s="266">
        <v>91</v>
      </c>
      <c r="N889" s="257">
        <v>97.873999999999995</v>
      </c>
      <c r="O889" s="257">
        <v>8.5269999999999992</v>
      </c>
      <c r="P889" s="257">
        <v>8.7129999999999992</v>
      </c>
      <c r="Q889" s="257">
        <v>9.0020000000000007</v>
      </c>
      <c r="R889" s="257">
        <f t="shared" si="35"/>
        <v>3.18418</v>
      </c>
    </row>
    <row r="890" spans="2:19">
      <c r="B890" s="280"/>
      <c r="H890" s="266">
        <f t="shared" si="36"/>
        <v>0</v>
      </c>
      <c r="I890" s="271"/>
      <c r="R890" s="257" t="e">
        <f t="shared" si="35"/>
        <v>#DIV/0!</v>
      </c>
    </row>
    <row r="891" spans="2:19">
      <c r="B891" s="280">
        <v>43622</v>
      </c>
      <c r="C891" s="265">
        <v>10000000000</v>
      </c>
      <c r="D891" s="265">
        <v>7537800000</v>
      </c>
      <c r="E891" s="265">
        <v>-2462200000</v>
      </c>
      <c r="F891" s="265">
        <v>10000000000</v>
      </c>
      <c r="G891" s="265">
        <v>6879034944</v>
      </c>
      <c r="H891" s="266">
        <f>+F891-G891</f>
        <v>3120965056</v>
      </c>
      <c r="I891" s="271">
        <f>+B891+J891</f>
        <v>43713</v>
      </c>
      <c r="J891" s="266">
        <v>91</v>
      </c>
      <c r="L891" s="287"/>
      <c r="M891" s="257"/>
      <c r="N891" s="257">
        <v>97.757999999999996</v>
      </c>
      <c r="O891" s="257">
        <v>8.9930000000000003</v>
      </c>
      <c r="P891" s="257">
        <v>9.1989999999999998</v>
      </c>
      <c r="Q891" s="257">
        <v>9.5210000000000008</v>
      </c>
      <c r="R891" s="257">
        <f t="shared" si="35"/>
        <v>0.75378000000000001</v>
      </c>
      <c r="S891" s="288"/>
    </row>
    <row r="892" spans="2:19">
      <c r="B892" s="280"/>
      <c r="I892" s="271"/>
      <c r="R892" s="257" t="e">
        <f t="shared" si="35"/>
        <v>#DIV/0!</v>
      </c>
    </row>
    <row r="893" spans="2:19">
      <c r="B893" s="280">
        <v>43635</v>
      </c>
      <c r="C893" s="265">
        <v>10000000000</v>
      </c>
      <c r="D893" s="265">
        <v>17304800000</v>
      </c>
      <c r="E893" s="265">
        <v>7304800000</v>
      </c>
      <c r="F893" s="265">
        <v>10000000000</v>
      </c>
      <c r="G893" s="265">
        <v>8218400000</v>
      </c>
      <c r="H893" s="266">
        <f>+F893-G893</f>
        <v>1781600000</v>
      </c>
      <c r="I893" s="271">
        <f>+B893+J893</f>
        <v>43726</v>
      </c>
      <c r="J893" s="266">
        <v>91</v>
      </c>
      <c r="N893" s="257">
        <v>97.757999999999996</v>
      </c>
      <c r="O893" s="257">
        <v>8.9930000000000003</v>
      </c>
      <c r="P893" s="257">
        <v>9.1989999999999998</v>
      </c>
      <c r="Q893" s="257">
        <v>9.5210000000000008</v>
      </c>
      <c r="R893" s="257">
        <f t="shared" si="35"/>
        <v>1.73048</v>
      </c>
    </row>
    <row r="894" spans="2:19">
      <c r="B894" s="280"/>
      <c r="H894" s="266">
        <f>+F894-G894</f>
        <v>0</v>
      </c>
      <c r="I894" s="271"/>
      <c r="R894" s="257" t="e">
        <f t="shared" si="35"/>
        <v>#DIV/0!</v>
      </c>
    </row>
    <row r="895" spans="2:19">
      <c r="B895" s="280">
        <v>43649</v>
      </c>
      <c r="C895" s="265">
        <v>15000000000</v>
      </c>
      <c r="D895" s="265">
        <v>16947800000</v>
      </c>
      <c r="E895" s="265">
        <f>D895-C895</f>
        <v>1947800000</v>
      </c>
      <c r="F895" s="265">
        <v>14947800000</v>
      </c>
      <c r="G895" s="265">
        <v>14601011040</v>
      </c>
      <c r="H895" s="266">
        <f>+F895-G895</f>
        <v>346788960</v>
      </c>
      <c r="I895" s="271">
        <f>+B895+J895</f>
        <v>43740</v>
      </c>
      <c r="J895" s="241">
        <v>91</v>
      </c>
      <c r="N895" s="257">
        <v>97.68</v>
      </c>
      <c r="O895" s="257">
        <v>9.3049999999999997</v>
      </c>
      <c r="P895" s="257">
        <v>9.5269999999999992</v>
      </c>
      <c r="Q895" s="257">
        <v>9.8729999999999993</v>
      </c>
      <c r="R895" s="257">
        <f t="shared" si="35"/>
        <v>1.1337989536921822</v>
      </c>
    </row>
    <row r="896" spans="2:19">
      <c r="B896" s="280"/>
      <c r="I896" s="271"/>
      <c r="R896" s="257" t="e">
        <f t="shared" si="35"/>
        <v>#DIV/0!</v>
      </c>
    </row>
    <row r="897" spans="2:20">
      <c r="B897" s="280">
        <v>43663</v>
      </c>
      <c r="C897" s="265">
        <v>15000000000</v>
      </c>
      <c r="D897" s="265">
        <v>16554400000</v>
      </c>
      <c r="E897" s="265">
        <f>D897-C897</f>
        <v>1554400000</v>
      </c>
      <c r="F897" s="265">
        <v>14054400000</v>
      </c>
      <c r="G897" s="265">
        <v>13732554240</v>
      </c>
      <c r="H897" s="266">
        <f>F897-G897</f>
        <v>321845760</v>
      </c>
      <c r="I897" s="271">
        <f>+B897+J897</f>
        <v>43754</v>
      </c>
      <c r="J897" s="241">
        <v>91</v>
      </c>
      <c r="N897" s="257">
        <v>97.71</v>
      </c>
      <c r="O897" s="257">
        <v>9.1850000000000005</v>
      </c>
      <c r="P897" s="257">
        <v>9.4</v>
      </c>
      <c r="Q897" s="257">
        <v>9.7370000000000001</v>
      </c>
      <c r="R897" s="257">
        <f t="shared" si="35"/>
        <v>1.1778802367941712</v>
      </c>
    </row>
    <row r="898" spans="2:20">
      <c r="B898" s="280"/>
      <c r="C898" s="289"/>
      <c r="D898" s="290"/>
      <c r="E898" s="290"/>
      <c r="F898" s="291"/>
      <c r="G898" s="292"/>
      <c r="H898" s="292"/>
      <c r="I898" s="271"/>
      <c r="R898" s="257" t="e">
        <f t="shared" si="35"/>
        <v>#DIV/0!</v>
      </c>
    </row>
    <row r="899" spans="2:20" s="273" customFormat="1">
      <c r="B899" s="280">
        <v>43677</v>
      </c>
      <c r="C899" s="265">
        <v>15000000000</v>
      </c>
      <c r="D899" s="265">
        <v>17164200000</v>
      </c>
      <c r="E899" s="265">
        <f>D899-C899</f>
        <v>2164200000</v>
      </c>
      <c r="F899" s="265">
        <v>15000000000</v>
      </c>
      <c r="G899" s="265">
        <v>14660100000</v>
      </c>
      <c r="H899" s="266">
        <f>F899-G899</f>
        <v>339900000</v>
      </c>
      <c r="I899" s="271">
        <f>+B899+J899</f>
        <v>43768</v>
      </c>
      <c r="J899" s="241">
        <v>91</v>
      </c>
      <c r="K899" s="241"/>
      <c r="L899" s="241"/>
      <c r="M899" s="241"/>
      <c r="N899" s="257">
        <v>97.733999999999995</v>
      </c>
      <c r="O899" s="257">
        <v>9.0890000000000004</v>
      </c>
      <c r="P899" s="257">
        <v>9.3000000000000007</v>
      </c>
      <c r="Q899" s="257">
        <v>9.6289999999999996</v>
      </c>
      <c r="R899" s="257">
        <f t="shared" si="35"/>
        <v>1.14428</v>
      </c>
      <c r="T899" s="241"/>
    </row>
    <row r="900" spans="2:20">
      <c r="B900" s="280"/>
      <c r="I900" s="271"/>
      <c r="R900" s="257" t="e">
        <f t="shared" si="35"/>
        <v>#DIV/0!</v>
      </c>
    </row>
    <row r="901" spans="2:20">
      <c r="B901" s="280">
        <v>43692</v>
      </c>
      <c r="C901" s="265">
        <v>15000000000</v>
      </c>
      <c r="D901" s="265">
        <v>21110400000</v>
      </c>
      <c r="E901" s="265">
        <f>D901-C901</f>
        <v>6110400000</v>
      </c>
      <c r="F901" s="265">
        <v>15000000000</v>
      </c>
      <c r="G901" s="265">
        <v>14682000000</v>
      </c>
      <c r="H901" s="266">
        <f>F901-G901</f>
        <v>318000000</v>
      </c>
      <c r="I901" s="271">
        <f>+B901+J901</f>
        <v>43783</v>
      </c>
      <c r="J901" s="241">
        <v>91</v>
      </c>
      <c r="N901" s="257">
        <v>97.88</v>
      </c>
      <c r="O901" s="257">
        <v>8.9749999999999996</v>
      </c>
      <c r="P901" s="257">
        <v>8.6869999999999994</v>
      </c>
      <c r="Q901" s="257">
        <v>8.5030000000000001</v>
      </c>
      <c r="R901" s="257">
        <f t="shared" si="35"/>
        <v>1.4073599999999999</v>
      </c>
    </row>
    <row r="902" spans="2:20">
      <c r="B902" s="280"/>
      <c r="I902" s="271"/>
      <c r="R902" s="257" t="e">
        <f t="shared" si="35"/>
        <v>#DIV/0!</v>
      </c>
    </row>
    <row r="903" spans="2:20">
      <c r="B903" s="280">
        <v>43706</v>
      </c>
      <c r="C903" s="265">
        <v>15000000000</v>
      </c>
      <c r="D903" s="265">
        <v>32092700000</v>
      </c>
      <c r="E903" s="265">
        <f>D903-C903</f>
        <v>17092700000</v>
      </c>
      <c r="F903" s="265">
        <v>15000000000</v>
      </c>
      <c r="G903" s="265">
        <v>14682300000</v>
      </c>
      <c r="H903" s="266">
        <f>F903-G903</f>
        <v>317700000</v>
      </c>
      <c r="I903" s="271">
        <f>+B903+J903</f>
        <v>43797</v>
      </c>
      <c r="J903" s="241">
        <v>91</v>
      </c>
      <c r="N903" s="257">
        <v>97.882000000000005</v>
      </c>
      <c r="O903" s="257">
        <v>8.4949999999999992</v>
      </c>
      <c r="P903" s="257">
        <v>8.6790000000000003</v>
      </c>
      <c r="Q903" s="257">
        <v>8.9659999999999993</v>
      </c>
      <c r="R903" s="257">
        <f t="shared" si="35"/>
        <v>2.1395133333333334</v>
      </c>
    </row>
    <row r="904" spans="2:20">
      <c r="B904" s="280"/>
      <c r="I904" s="271"/>
      <c r="R904" s="257" t="e">
        <f t="shared" si="35"/>
        <v>#DIV/0!</v>
      </c>
    </row>
    <row r="905" spans="2:20">
      <c r="B905" s="280">
        <v>43720</v>
      </c>
      <c r="C905" s="265">
        <v>15000000000</v>
      </c>
      <c r="D905" s="265">
        <v>21656900000</v>
      </c>
      <c r="E905" s="265">
        <f>D905-C905</f>
        <v>6656900000</v>
      </c>
      <c r="F905" s="265">
        <v>15000000000</v>
      </c>
      <c r="G905" s="265">
        <v>14685000000</v>
      </c>
      <c r="H905" s="266">
        <f>F905-G905</f>
        <v>315000000</v>
      </c>
      <c r="I905" s="271">
        <f>+B905+J905</f>
        <v>43811</v>
      </c>
      <c r="J905" s="241">
        <v>91</v>
      </c>
      <c r="N905" s="257">
        <v>97.9</v>
      </c>
      <c r="O905" s="257">
        <v>8.423</v>
      </c>
      <c r="P905" s="257">
        <v>8.6039999999999992</v>
      </c>
      <c r="Q905" s="257">
        <v>8.8859999999999992</v>
      </c>
      <c r="R905" s="257">
        <f t="shared" si="35"/>
        <v>1.4437933333333333</v>
      </c>
    </row>
    <row r="906" spans="2:20">
      <c r="B906" s="280"/>
      <c r="I906" s="271"/>
      <c r="R906" s="257" t="e">
        <f t="shared" si="35"/>
        <v>#DIV/0!</v>
      </c>
    </row>
    <row r="907" spans="2:20">
      <c r="B907" s="280">
        <v>43734</v>
      </c>
      <c r="C907" s="265">
        <v>15000000000</v>
      </c>
      <c r="D907" s="265">
        <v>20804500000</v>
      </c>
      <c r="E907" s="265">
        <f>D907-C907</f>
        <v>5804500000</v>
      </c>
      <c r="F907" s="265">
        <v>15000000000</v>
      </c>
      <c r="G907" s="265">
        <v>14695950000</v>
      </c>
      <c r="H907" s="266">
        <f>F907-G907</f>
        <v>304050000</v>
      </c>
      <c r="I907" s="271">
        <f>+B907+J907</f>
        <v>43825</v>
      </c>
      <c r="J907" s="241">
        <v>91</v>
      </c>
      <c r="N907" s="257">
        <v>97.972999999999999</v>
      </c>
      <c r="O907" s="257">
        <v>8.1300000000000008</v>
      </c>
      <c r="P907" s="257">
        <v>8.298</v>
      </c>
      <c r="Q907" s="257">
        <v>8.5609999999999999</v>
      </c>
      <c r="R907" s="257">
        <f t="shared" si="35"/>
        <v>1.3869666666666667</v>
      </c>
    </row>
    <row r="908" spans="2:20">
      <c r="B908" s="280"/>
      <c r="I908" s="271"/>
      <c r="R908" s="257" t="e">
        <f t="shared" ref="R908:R971" si="37">+D908/F908</f>
        <v>#DIV/0!</v>
      </c>
    </row>
    <row r="909" spans="2:20">
      <c r="B909" s="280">
        <v>43748</v>
      </c>
      <c r="C909" s="265">
        <v>15000000000</v>
      </c>
      <c r="D909" s="265">
        <v>24743800000</v>
      </c>
      <c r="E909" s="265">
        <f>D909-C909</f>
        <v>9743800000</v>
      </c>
      <c r="F909" s="265">
        <v>15000000000</v>
      </c>
      <c r="G909" s="265">
        <v>14698200000</v>
      </c>
      <c r="H909" s="266">
        <f>F909-G909</f>
        <v>301800000</v>
      </c>
      <c r="I909" s="271">
        <f>+B909+J909</f>
        <v>43839</v>
      </c>
      <c r="J909" s="241">
        <v>91</v>
      </c>
      <c r="N909" s="257">
        <v>97.988</v>
      </c>
      <c r="O909" s="257">
        <v>8.07</v>
      </c>
      <c r="P909" s="257">
        <v>8.2360000000000007</v>
      </c>
      <c r="Q909" s="257">
        <v>8.4939999999999998</v>
      </c>
      <c r="R909" s="257">
        <f t="shared" si="37"/>
        <v>1.6495866666666668</v>
      </c>
    </row>
    <row r="910" spans="2:20">
      <c r="B910" s="280"/>
      <c r="I910" s="271"/>
      <c r="R910" s="257" t="e">
        <f t="shared" si="37"/>
        <v>#DIV/0!</v>
      </c>
    </row>
    <row r="911" spans="2:20">
      <c r="B911" s="280">
        <v>43762</v>
      </c>
      <c r="C911" s="265">
        <v>15000000000</v>
      </c>
      <c r="D911" s="265">
        <v>24600500000</v>
      </c>
      <c r="E911" s="265">
        <f>D911-C911</f>
        <v>9600500000</v>
      </c>
      <c r="F911" s="265">
        <v>15000000000</v>
      </c>
      <c r="G911" s="265">
        <v>14701500000</v>
      </c>
      <c r="H911" s="266">
        <f>F911-G911</f>
        <v>298500000</v>
      </c>
      <c r="I911" s="271">
        <f>+B911+J911</f>
        <v>43853</v>
      </c>
      <c r="J911" s="241">
        <v>91</v>
      </c>
      <c r="N911" s="257">
        <v>98.01</v>
      </c>
      <c r="O911" s="257">
        <v>7.9820000000000002</v>
      </c>
      <c r="P911" s="257">
        <v>8.1440000000000001</v>
      </c>
      <c r="Q911" s="257">
        <v>8.3960000000000008</v>
      </c>
      <c r="R911" s="257">
        <f t="shared" si="37"/>
        <v>1.6400333333333332</v>
      </c>
    </row>
    <row r="912" spans="2:20">
      <c r="B912" s="280"/>
      <c r="I912" s="271"/>
      <c r="R912" s="257" t="e">
        <f t="shared" si="37"/>
        <v>#DIV/0!</v>
      </c>
    </row>
    <row r="913" spans="2:18">
      <c r="B913" s="280">
        <f>B911+14</f>
        <v>43776</v>
      </c>
      <c r="C913" s="265">
        <v>15000000000</v>
      </c>
      <c r="D913" s="265">
        <v>9206600000</v>
      </c>
      <c r="E913" s="265">
        <f>D913-C913</f>
        <v>-5793400000</v>
      </c>
      <c r="F913" s="265">
        <v>8706600000</v>
      </c>
      <c r="G913" s="265">
        <v>8534296386</v>
      </c>
      <c r="H913" s="266">
        <f>F913-G913</f>
        <v>172303614</v>
      </c>
      <c r="I913" s="271">
        <f>+B913+J913</f>
        <v>43867</v>
      </c>
      <c r="J913" s="241">
        <v>91</v>
      </c>
      <c r="N913" s="257">
        <v>98.021000000000001</v>
      </c>
      <c r="O913" s="257">
        <v>7.9379999999999997</v>
      </c>
      <c r="P913" s="257">
        <v>8.0980000000000008</v>
      </c>
      <c r="Q913" s="257">
        <v>8.3469999999999995</v>
      </c>
      <c r="R913" s="257">
        <f t="shared" si="37"/>
        <v>1.0574276985275539</v>
      </c>
    </row>
    <row r="914" spans="2:18">
      <c r="B914" s="280"/>
      <c r="I914" s="271"/>
      <c r="R914" s="257" t="e">
        <f t="shared" si="37"/>
        <v>#DIV/0!</v>
      </c>
    </row>
    <row r="915" spans="2:18">
      <c r="B915" s="280">
        <f>B913+14</f>
        <v>43790</v>
      </c>
      <c r="C915" s="265">
        <v>15000000000</v>
      </c>
      <c r="D915" s="265">
        <v>4650100000</v>
      </c>
      <c r="E915" s="265">
        <f>D915-C915</f>
        <v>-10349900000</v>
      </c>
      <c r="F915" s="265">
        <v>4650100000</v>
      </c>
      <c r="G915" s="265">
        <v>4553610425</v>
      </c>
      <c r="H915" s="266">
        <f>F915-G915</f>
        <v>96489575</v>
      </c>
      <c r="I915" s="271">
        <f>+B915+J915</f>
        <v>43881</v>
      </c>
      <c r="J915" s="241">
        <v>91</v>
      </c>
      <c r="N915" s="257">
        <v>97.924999999999997</v>
      </c>
      <c r="O915" s="257">
        <v>8.3230000000000004</v>
      </c>
      <c r="P915" s="257">
        <v>8.4990000000000006</v>
      </c>
      <c r="Q915" s="257">
        <v>8.7739999999999991</v>
      </c>
      <c r="R915" s="257">
        <f t="shared" si="37"/>
        <v>1</v>
      </c>
    </row>
    <row r="916" spans="2:18">
      <c r="B916" s="280"/>
      <c r="I916" s="271"/>
      <c r="R916" s="257" t="e">
        <f t="shared" si="37"/>
        <v>#DIV/0!</v>
      </c>
    </row>
    <row r="917" spans="2:18">
      <c r="B917" s="280">
        <v>43804</v>
      </c>
      <c r="C917" s="265">
        <v>15000000000</v>
      </c>
      <c r="D917" s="265">
        <v>11006000000</v>
      </c>
      <c r="E917" s="265">
        <v>-3994000000</v>
      </c>
      <c r="F917" s="265">
        <v>11006000000</v>
      </c>
      <c r="G917" s="265">
        <v>10763207640</v>
      </c>
      <c r="H917" s="266">
        <f t="shared" ref="H917:H933" si="38">F917-G917</f>
        <v>242792360</v>
      </c>
      <c r="I917" s="271">
        <f>+B917+91</f>
        <v>43895</v>
      </c>
      <c r="J917" s="241">
        <v>91</v>
      </c>
      <c r="N917" s="257">
        <v>97.793999999999997</v>
      </c>
      <c r="O917" s="257">
        <v>8.8482417582417696</v>
      </c>
      <c r="P917" s="257">
        <v>9.0478370434196087</v>
      </c>
      <c r="Q917" s="257">
        <v>9.3597776819400735</v>
      </c>
      <c r="R917" s="257">
        <f t="shared" si="37"/>
        <v>1</v>
      </c>
    </row>
    <row r="918" spans="2:18">
      <c r="B918" s="280"/>
      <c r="I918" s="271"/>
      <c r="R918" s="257" t="e">
        <f t="shared" si="37"/>
        <v>#DIV/0!</v>
      </c>
    </row>
    <row r="919" spans="2:18">
      <c r="B919" s="280">
        <v>43818</v>
      </c>
      <c r="C919" s="265">
        <v>15000000000</v>
      </c>
      <c r="D919" s="265">
        <v>6555700000</v>
      </c>
      <c r="E919" s="265">
        <v>-8444300000</v>
      </c>
      <c r="F919" s="265">
        <v>6055700000</v>
      </c>
      <c r="G919" s="265">
        <v>5920233991</v>
      </c>
      <c r="H919" s="266">
        <f t="shared" si="38"/>
        <v>135466009</v>
      </c>
      <c r="I919" s="271">
        <f>+B919+91</f>
        <v>43909</v>
      </c>
      <c r="J919" s="241">
        <v>91</v>
      </c>
      <c r="N919" s="257">
        <v>97.763000000000005</v>
      </c>
      <c r="O919" s="257">
        <v>8.9725824175823963</v>
      </c>
      <c r="P919" s="257">
        <v>9.1778918584560572</v>
      </c>
      <c r="Q919" s="257">
        <v>9.4989342097032683</v>
      </c>
      <c r="R919" s="257">
        <f t="shared" si="37"/>
        <v>1.0825668378552438</v>
      </c>
    </row>
    <row r="920" spans="2:18">
      <c r="B920" s="280"/>
      <c r="I920" s="271"/>
      <c r="R920" s="257" t="e">
        <f t="shared" si="37"/>
        <v>#DIV/0!</v>
      </c>
    </row>
    <row r="921" spans="2:18">
      <c r="B921" s="280">
        <v>43833</v>
      </c>
      <c r="C921" s="265">
        <v>15000000000</v>
      </c>
      <c r="D921" s="265">
        <v>3497900000</v>
      </c>
      <c r="E921" s="265">
        <v>-11502100000</v>
      </c>
      <c r="F921" s="265">
        <v>1997900000</v>
      </c>
      <c r="G921" s="265">
        <v>1952387838</v>
      </c>
      <c r="H921" s="266">
        <f t="shared" si="38"/>
        <v>45512162</v>
      </c>
      <c r="I921" s="271">
        <f>B921+91</f>
        <v>43924</v>
      </c>
      <c r="J921" s="241">
        <v>91</v>
      </c>
      <c r="N921" s="257">
        <v>97.721999999999994</v>
      </c>
      <c r="O921" s="257">
        <v>9.1370329670329902</v>
      </c>
      <c r="P921" s="257">
        <v>9.3500265723511511</v>
      </c>
      <c r="Q921" s="257">
        <v>9.6833198870786887</v>
      </c>
      <c r="R921" s="257">
        <f t="shared" si="37"/>
        <v>1.7507883277441314</v>
      </c>
    </row>
    <row r="922" spans="2:18">
      <c r="B922" s="280"/>
      <c r="I922" s="271"/>
      <c r="R922" s="257" t="e">
        <f t="shared" si="37"/>
        <v>#DIV/0!</v>
      </c>
    </row>
    <row r="923" spans="2:18">
      <c r="B923" s="280">
        <v>43846</v>
      </c>
      <c r="C923" s="265">
        <v>15000000000</v>
      </c>
      <c r="D923" s="265">
        <v>15233900000</v>
      </c>
      <c r="E923" s="265">
        <v>233900000</v>
      </c>
      <c r="F923" s="265">
        <v>9233900000</v>
      </c>
      <c r="G923" s="265">
        <v>9023551758</v>
      </c>
      <c r="H923" s="266">
        <f t="shared" si="38"/>
        <v>210348242</v>
      </c>
      <c r="I923" s="271">
        <f>+B923+91</f>
        <v>43937</v>
      </c>
      <c r="J923" s="241">
        <v>91</v>
      </c>
      <c r="N923" s="257">
        <v>97.721999999999994</v>
      </c>
      <c r="O923" s="257">
        <v>9.1370329670329902</v>
      </c>
      <c r="P923" s="257">
        <v>9.3500265723511511</v>
      </c>
      <c r="Q923" s="257">
        <v>9.6833198870786887</v>
      </c>
      <c r="R923" s="257">
        <f t="shared" si="37"/>
        <v>1.6497796164134331</v>
      </c>
    </row>
    <row r="924" spans="2:18">
      <c r="B924" s="280"/>
      <c r="I924" s="271"/>
      <c r="R924" s="257" t="e">
        <f t="shared" si="37"/>
        <v>#DIV/0!</v>
      </c>
    </row>
    <row r="925" spans="2:18">
      <c r="B925" s="280">
        <v>43860</v>
      </c>
      <c r="C925" s="265">
        <v>15000000000</v>
      </c>
      <c r="D925" s="265">
        <v>8611800000</v>
      </c>
      <c r="E925" s="265">
        <v>-6388200000</v>
      </c>
      <c r="F925" s="265">
        <v>8611800000</v>
      </c>
      <c r="G925" s="265">
        <v>8414589780</v>
      </c>
      <c r="H925" s="266">
        <f t="shared" si="38"/>
        <v>197210220</v>
      </c>
      <c r="I925" s="271">
        <f>+B925+91</f>
        <v>43951</v>
      </c>
      <c r="J925" s="241">
        <v>91</v>
      </c>
      <c r="N925" s="257">
        <v>97.71</v>
      </c>
      <c r="O925" s="257">
        <v>9.1851648351648603</v>
      </c>
      <c r="P925" s="257">
        <v>9.4004347918993556</v>
      </c>
      <c r="Q925" s="257">
        <v>9.7373597936423195</v>
      </c>
      <c r="R925" s="257">
        <f t="shared" si="37"/>
        <v>1</v>
      </c>
    </row>
    <row r="926" spans="2:18">
      <c r="B926" s="280"/>
      <c r="I926" s="271"/>
      <c r="R926" s="257" t="e">
        <f t="shared" si="37"/>
        <v>#DIV/0!</v>
      </c>
    </row>
    <row r="927" spans="2:18">
      <c r="B927" s="280">
        <v>43874</v>
      </c>
      <c r="C927" s="265">
        <v>15000000000</v>
      </c>
      <c r="D927" s="265">
        <v>26885700000</v>
      </c>
      <c r="E927" s="265">
        <f>+D927-C927</f>
        <v>11885700000</v>
      </c>
      <c r="F927" s="265">
        <v>10373900000</v>
      </c>
      <c r="G927" s="265">
        <v>10140072294</v>
      </c>
      <c r="H927" s="266">
        <f t="shared" si="38"/>
        <v>233827706</v>
      </c>
      <c r="I927" s="271">
        <f>+B927+91</f>
        <v>43965</v>
      </c>
      <c r="J927" s="241">
        <v>91</v>
      </c>
      <c r="N927" s="257">
        <v>97.745999999999995</v>
      </c>
      <c r="O927" s="257">
        <v>9.0410000000000004</v>
      </c>
      <c r="P927" s="257">
        <v>9.2490000000000006</v>
      </c>
      <c r="Q927" s="257">
        <v>9.5749999999999993</v>
      </c>
      <c r="R927" s="257">
        <f t="shared" si="37"/>
        <v>2.5916675502944893</v>
      </c>
    </row>
    <row r="928" spans="2:18">
      <c r="B928" s="280"/>
      <c r="I928" s="271"/>
      <c r="R928" s="257" t="e">
        <f t="shared" si="37"/>
        <v>#DIV/0!</v>
      </c>
    </row>
    <row r="929" spans="2:18">
      <c r="B929" s="280">
        <f>+B927+14</f>
        <v>43888</v>
      </c>
      <c r="C929" s="265">
        <v>15000000000</v>
      </c>
      <c r="D929" s="265">
        <v>24673600000</v>
      </c>
      <c r="E929" s="265">
        <f>+D929-C929</f>
        <v>9673600000</v>
      </c>
      <c r="F929" s="265">
        <v>8673600000</v>
      </c>
      <c r="G929" s="265">
        <v>8478183792</v>
      </c>
      <c r="H929" s="266">
        <f t="shared" si="38"/>
        <v>195416208</v>
      </c>
      <c r="I929" s="271">
        <f>+B929+91</f>
        <v>43979</v>
      </c>
      <c r="J929" s="241">
        <v>91</v>
      </c>
      <c r="N929" s="257">
        <v>97.747</v>
      </c>
      <c r="O929" s="257">
        <v>9.0370000000000008</v>
      </c>
      <c r="P929" s="257">
        <v>9.2449999999999992</v>
      </c>
      <c r="Q929" s="257">
        <v>9.5709999999999997</v>
      </c>
      <c r="R929" s="257">
        <f t="shared" si="37"/>
        <v>2.8446781036709092</v>
      </c>
    </row>
    <row r="930" spans="2:18">
      <c r="B930" s="280"/>
      <c r="I930" s="271"/>
      <c r="R930" s="257" t="e">
        <f t="shared" si="37"/>
        <v>#DIV/0!</v>
      </c>
    </row>
    <row r="931" spans="2:18">
      <c r="B931" s="280">
        <f>+B929+14</f>
        <v>43902</v>
      </c>
      <c r="C931" s="265">
        <v>15000000000</v>
      </c>
      <c r="D931" s="265">
        <v>17859000000</v>
      </c>
      <c r="E931" s="265">
        <f>+D931-C931</f>
        <v>2859000000</v>
      </c>
      <c r="F931" s="265">
        <v>7359000000</v>
      </c>
      <c r="G931" s="265">
        <v>7193128140</v>
      </c>
      <c r="H931" s="266">
        <f>F931-G931</f>
        <v>165871860</v>
      </c>
      <c r="I931" s="271">
        <f>+B931+J931</f>
        <v>43993</v>
      </c>
      <c r="J931" s="241">
        <v>91</v>
      </c>
      <c r="N931" s="257">
        <v>97.745999999999995</v>
      </c>
      <c r="O931" s="257">
        <v>9.0410000000000004</v>
      </c>
      <c r="P931" s="257">
        <v>9.2490000000000006</v>
      </c>
      <c r="Q931" s="257">
        <v>9.5749999999999993</v>
      </c>
      <c r="R931" s="257">
        <f t="shared" si="37"/>
        <v>2.4268242967794538</v>
      </c>
    </row>
    <row r="932" spans="2:18">
      <c r="B932" s="280"/>
      <c r="I932" s="271"/>
      <c r="R932" s="257" t="e">
        <f t="shared" si="37"/>
        <v>#DIV/0!</v>
      </c>
    </row>
    <row r="933" spans="2:18">
      <c r="B933" s="280">
        <f>+B931+14</f>
        <v>43916</v>
      </c>
      <c r="C933" s="265">
        <v>15000000000</v>
      </c>
      <c r="D933" s="265">
        <v>17069700000</v>
      </c>
      <c r="E933" s="265">
        <f>+D933-C933</f>
        <v>2069700000</v>
      </c>
      <c r="F933" s="266">
        <v>15000000000</v>
      </c>
      <c r="G933" s="265">
        <v>14661900000</v>
      </c>
      <c r="H933" s="266">
        <f t="shared" si="38"/>
        <v>338100000</v>
      </c>
      <c r="I933" s="271">
        <f>+B933+J933</f>
        <v>44007</v>
      </c>
      <c r="J933" s="241">
        <v>91</v>
      </c>
      <c r="N933" s="257">
        <v>97.745999999999995</v>
      </c>
      <c r="O933" s="257">
        <v>9.0410000000000004</v>
      </c>
      <c r="P933" s="257">
        <v>9.2490000000000006</v>
      </c>
      <c r="Q933" s="257">
        <v>9.5749999999999993</v>
      </c>
      <c r="R933" s="257">
        <f t="shared" si="37"/>
        <v>1.13798</v>
      </c>
    </row>
    <row r="934" spans="2:18">
      <c r="C934" s="266"/>
      <c r="E934" s="266"/>
      <c r="F934" s="266"/>
      <c r="G934" s="266"/>
      <c r="I934" s="271"/>
      <c r="R934" s="257" t="e">
        <f t="shared" si="37"/>
        <v>#DIV/0!</v>
      </c>
    </row>
    <row r="935" spans="2:18">
      <c r="B935" s="280">
        <v>43930</v>
      </c>
      <c r="C935" s="265">
        <v>15000000000</v>
      </c>
      <c r="D935" s="265">
        <v>4486200000</v>
      </c>
      <c r="E935" s="265">
        <f>+D935-C935</f>
        <v>-10513800000</v>
      </c>
      <c r="F935" s="265">
        <v>3986200000</v>
      </c>
      <c r="G935" s="265">
        <v>3896351052</v>
      </c>
      <c r="H935" s="266">
        <f>F935-G935</f>
        <v>89848948</v>
      </c>
      <c r="I935" s="271">
        <f>+B935+J935</f>
        <v>44021</v>
      </c>
      <c r="J935" s="241">
        <v>91</v>
      </c>
      <c r="N935" s="257">
        <v>97.745999999999995</v>
      </c>
      <c r="O935" s="257">
        <v>9.0410000000000004</v>
      </c>
      <c r="P935" s="257">
        <v>9.2490000000000006</v>
      </c>
      <c r="Q935" s="257">
        <v>9.5749999999999993</v>
      </c>
      <c r="R935" s="257">
        <f t="shared" si="37"/>
        <v>1.1254327429632232</v>
      </c>
    </row>
    <row r="936" spans="2:18">
      <c r="I936" s="271"/>
      <c r="R936" s="257" t="e">
        <f t="shared" si="37"/>
        <v>#DIV/0!</v>
      </c>
    </row>
    <row r="937" spans="2:18">
      <c r="B937" s="280">
        <v>43944</v>
      </c>
      <c r="C937" s="265">
        <v>15000000000</v>
      </c>
      <c r="D937" s="265">
        <v>15883500000</v>
      </c>
      <c r="E937" s="265">
        <f>+D937-C937</f>
        <v>883500000</v>
      </c>
      <c r="F937" s="265">
        <v>15000000000</v>
      </c>
      <c r="G937" s="265">
        <v>14661900000</v>
      </c>
      <c r="H937" s="266">
        <f>F937-G937</f>
        <v>338100000</v>
      </c>
      <c r="I937" s="271">
        <f>+B937+J937</f>
        <v>44035</v>
      </c>
      <c r="J937" s="241">
        <v>91</v>
      </c>
      <c r="N937" s="257">
        <v>97.745999999999995</v>
      </c>
      <c r="O937" s="257">
        <v>9.0410000000000004</v>
      </c>
      <c r="P937" s="257">
        <v>9.2490000000000006</v>
      </c>
      <c r="Q937" s="257">
        <v>9.5749999999999993</v>
      </c>
      <c r="R937" s="257">
        <f t="shared" si="37"/>
        <v>1.0589</v>
      </c>
    </row>
    <row r="938" spans="2:18">
      <c r="B938" s="280"/>
      <c r="I938" s="271"/>
      <c r="R938" s="257" t="e">
        <f t="shared" si="37"/>
        <v>#DIV/0!</v>
      </c>
    </row>
    <row r="939" spans="2:18">
      <c r="B939" s="280">
        <v>43958</v>
      </c>
      <c r="C939" s="265">
        <v>10000000000</v>
      </c>
      <c r="D939" s="265">
        <v>21147800000</v>
      </c>
      <c r="E939" s="265">
        <f>+D939-C939</f>
        <v>11147800000</v>
      </c>
      <c r="F939" s="265">
        <v>10000000000</v>
      </c>
      <c r="G939" s="265">
        <v>9786000000</v>
      </c>
      <c r="H939" s="266">
        <f>F939-G939</f>
        <v>214000000</v>
      </c>
      <c r="I939" s="271">
        <f>+B939+J939</f>
        <v>44049</v>
      </c>
      <c r="J939" s="241">
        <v>91</v>
      </c>
      <c r="N939" s="257">
        <v>97.86</v>
      </c>
      <c r="O939" s="257">
        <v>8.5839999999999996</v>
      </c>
      <c r="P939" s="257">
        <v>8.7710000000000008</v>
      </c>
      <c r="Q939" s="257">
        <v>9.0640000000000001</v>
      </c>
      <c r="R939" s="257">
        <f t="shared" si="37"/>
        <v>2.1147800000000001</v>
      </c>
    </row>
    <row r="940" spans="2:18">
      <c r="B940" s="280"/>
      <c r="I940" s="271"/>
      <c r="R940" s="257" t="e">
        <f t="shared" si="37"/>
        <v>#DIV/0!</v>
      </c>
    </row>
    <row r="941" spans="2:18">
      <c r="B941" s="280">
        <v>43972</v>
      </c>
      <c r="C941" s="265">
        <v>10000000000</v>
      </c>
      <c r="D941" s="265">
        <v>16317400000</v>
      </c>
      <c r="E941" s="265">
        <f>+D941-C941</f>
        <v>6317400000</v>
      </c>
      <c r="F941" s="265">
        <v>10000000000</v>
      </c>
      <c r="G941" s="265">
        <v>9790000000</v>
      </c>
      <c r="H941" s="266">
        <f>F941-G941</f>
        <v>210000000</v>
      </c>
      <c r="I941" s="271">
        <f>+B941+J941</f>
        <v>44063</v>
      </c>
      <c r="J941" s="241">
        <v>91</v>
      </c>
      <c r="N941" s="257">
        <v>97.9</v>
      </c>
      <c r="O941" s="257">
        <v>8.423</v>
      </c>
      <c r="P941" s="257">
        <v>8.6039999999999992</v>
      </c>
      <c r="Q941" s="257">
        <v>8.8859999999999992</v>
      </c>
      <c r="R941" s="257">
        <f t="shared" si="37"/>
        <v>1.63174</v>
      </c>
    </row>
    <row r="942" spans="2:18">
      <c r="B942" s="280"/>
      <c r="I942" s="271"/>
      <c r="R942" s="257" t="e">
        <f t="shared" si="37"/>
        <v>#DIV/0!</v>
      </c>
    </row>
    <row r="943" spans="2:18">
      <c r="B943" s="280">
        <v>43987</v>
      </c>
      <c r="C943" s="265">
        <v>10000000000</v>
      </c>
      <c r="D943" s="265">
        <v>17592300000</v>
      </c>
      <c r="E943" s="265">
        <f>+D943-C943</f>
        <v>7592300000</v>
      </c>
      <c r="F943" s="265">
        <v>6592300000</v>
      </c>
      <c r="G943" s="265">
        <v>6453927623</v>
      </c>
      <c r="H943" s="266">
        <f>F943-G943</f>
        <v>138372377</v>
      </c>
      <c r="I943" s="271">
        <f>+B943+J943</f>
        <v>44078</v>
      </c>
      <c r="J943" s="241">
        <v>91</v>
      </c>
      <c r="N943" s="257">
        <v>97.900999999999996</v>
      </c>
      <c r="O943" s="257">
        <v>8.4190000000000005</v>
      </c>
      <c r="P943" s="257">
        <v>8.6</v>
      </c>
      <c r="Q943" s="257">
        <v>8.8810000000000002</v>
      </c>
      <c r="R943" s="257">
        <f t="shared" si="37"/>
        <v>2.6686133822793261</v>
      </c>
    </row>
    <row r="944" spans="2:18">
      <c r="B944" s="280"/>
      <c r="I944" s="271"/>
      <c r="R944" s="257" t="e">
        <f t="shared" si="37"/>
        <v>#DIV/0!</v>
      </c>
    </row>
    <row r="945" spans="2:18">
      <c r="B945" s="280">
        <v>44000</v>
      </c>
      <c r="C945" s="265">
        <v>10000000000</v>
      </c>
      <c r="D945" s="265">
        <v>7971900000</v>
      </c>
      <c r="E945" s="265">
        <f>+D945-C945</f>
        <v>-2028100000</v>
      </c>
      <c r="F945" s="265">
        <v>6601900000</v>
      </c>
      <c r="G945" s="265">
        <v>6469003753</v>
      </c>
      <c r="H945" s="266">
        <f>F945-G945</f>
        <v>132896247</v>
      </c>
      <c r="I945" s="271">
        <f>+B945+J945</f>
        <v>44091</v>
      </c>
      <c r="J945" s="241">
        <v>91</v>
      </c>
      <c r="N945" s="257">
        <v>97.986999999999995</v>
      </c>
      <c r="O945" s="257">
        <v>8.0739999999999998</v>
      </c>
      <c r="P945" s="257">
        <v>8.24</v>
      </c>
      <c r="Q945" s="257">
        <v>8.4979999999999993</v>
      </c>
      <c r="R945" s="257">
        <f t="shared" si="37"/>
        <v>1.207516018115997</v>
      </c>
    </row>
    <row r="946" spans="2:18">
      <c r="B946" s="280"/>
      <c r="I946" s="271"/>
      <c r="R946" s="257" t="e">
        <f t="shared" si="37"/>
        <v>#DIV/0!</v>
      </c>
    </row>
    <row r="947" spans="2:18">
      <c r="B947" s="280">
        <v>44014</v>
      </c>
      <c r="C947" s="265">
        <v>15000000000</v>
      </c>
      <c r="D947" s="265">
        <v>14745400000</v>
      </c>
      <c r="E947" s="265">
        <f>+D947-C947</f>
        <v>-254600000</v>
      </c>
      <c r="F947" s="265">
        <v>12745400000</v>
      </c>
      <c r="G947" s="266">
        <v>12475324974</v>
      </c>
      <c r="H947" s="266">
        <f>F947-G947</f>
        <v>270075026</v>
      </c>
      <c r="I947" s="271">
        <v>44105</v>
      </c>
      <c r="J947" s="241">
        <v>91</v>
      </c>
      <c r="N947" s="257">
        <v>97.881</v>
      </c>
      <c r="O947" s="257">
        <v>8.4990000000000006</v>
      </c>
      <c r="P947" s="257">
        <v>8.6829999999999998</v>
      </c>
      <c r="Q947" s="257">
        <v>8.9700000000000006</v>
      </c>
      <c r="R947" s="257">
        <f t="shared" si="37"/>
        <v>1.1569193591413374</v>
      </c>
    </row>
    <row r="948" spans="2:18">
      <c r="B948" s="280"/>
      <c r="G948" s="266"/>
      <c r="I948" s="271"/>
      <c r="R948" s="257" t="e">
        <f t="shared" si="37"/>
        <v>#DIV/0!</v>
      </c>
    </row>
    <row r="949" spans="2:18">
      <c r="B949" s="280">
        <v>44028</v>
      </c>
      <c r="C949" s="265">
        <v>15000000000</v>
      </c>
      <c r="D949" s="241">
        <v>12086600000</v>
      </c>
      <c r="E949" s="265">
        <f>+D949-C949</f>
        <v>-2913400000</v>
      </c>
      <c r="F949" s="265">
        <v>11086600000</v>
      </c>
      <c r="G949" s="266">
        <v>10851785812</v>
      </c>
      <c r="H949" s="266">
        <f t="shared" ref="H949:H1019" si="39">F949-G949</f>
        <v>234814188</v>
      </c>
      <c r="I949" s="271">
        <v>44119</v>
      </c>
      <c r="J949" s="241">
        <v>91</v>
      </c>
      <c r="N949" s="257">
        <v>97.882000000000005</v>
      </c>
      <c r="O949" s="257">
        <v>8.4949999999999992</v>
      </c>
      <c r="P949" s="257">
        <v>8.6790000000000003</v>
      </c>
      <c r="Q949" s="257">
        <v>8.9659999999999993</v>
      </c>
      <c r="R949" s="257">
        <f t="shared" si="37"/>
        <v>1.0901989789475584</v>
      </c>
    </row>
    <row r="950" spans="2:18">
      <c r="B950" s="280"/>
      <c r="G950" s="266"/>
      <c r="I950" s="271"/>
      <c r="R950" s="257" t="e">
        <f t="shared" si="37"/>
        <v>#DIV/0!</v>
      </c>
    </row>
    <row r="951" spans="2:18">
      <c r="B951" s="280">
        <v>44042</v>
      </c>
      <c r="C951" s="265">
        <v>15000000000</v>
      </c>
      <c r="D951" s="265">
        <v>18806200000</v>
      </c>
      <c r="E951" s="265">
        <f>+D951-C951</f>
        <v>3806200000</v>
      </c>
      <c r="F951" s="265">
        <v>17756200000</v>
      </c>
      <c r="G951" s="266">
        <v>17380123684</v>
      </c>
      <c r="H951" s="266">
        <f t="shared" si="39"/>
        <v>376076316</v>
      </c>
      <c r="I951" s="271">
        <v>44133</v>
      </c>
      <c r="J951" s="241">
        <v>91</v>
      </c>
      <c r="N951" s="257">
        <v>97.882000000000005</v>
      </c>
      <c r="O951" s="257">
        <v>8.4949999999999992</v>
      </c>
      <c r="P951" s="257">
        <v>8.6790000000000003</v>
      </c>
      <c r="Q951" s="257">
        <v>8.9659999999999993</v>
      </c>
      <c r="R951" s="257">
        <f t="shared" si="37"/>
        <v>1.0591342742253409</v>
      </c>
    </row>
    <row r="952" spans="2:18">
      <c r="B952" s="280"/>
      <c r="G952" s="266"/>
      <c r="I952" s="271"/>
      <c r="R952" s="257" t="e">
        <f t="shared" si="37"/>
        <v>#DIV/0!</v>
      </c>
    </row>
    <row r="953" spans="2:18">
      <c r="B953" s="280">
        <v>44056</v>
      </c>
      <c r="C953" s="265">
        <v>15000000000</v>
      </c>
      <c r="D953" s="265">
        <v>22017000000</v>
      </c>
      <c r="E953" s="265">
        <f>+D953-C953</f>
        <v>7017000000</v>
      </c>
      <c r="F953" s="241">
        <v>18163000000</v>
      </c>
      <c r="G953" s="266">
        <v>17793201320</v>
      </c>
      <c r="H953" s="266">
        <f t="shared" si="39"/>
        <v>369798680</v>
      </c>
      <c r="I953" s="271">
        <v>44147</v>
      </c>
      <c r="J953" s="241">
        <v>91</v>
      </c>
      <c r="N953" s="257">
        <v>97.963999999999999</v>
      </c>
      <c r="O953" s="257">
        <v>8.1660000000000004</v>
      </c>
      <c r="P953" s="257">
        <v>8.3360000000000003</v>
      </c>
      <c r="Q953" s="257">
        <v>8.6010000000000009</v>
      </c>
      <c r="R953" s="257">
        <f t="shared" si="37"/>
        <v>1.2121896162528216</v>
      </c>
    </row>
    <row r="954" spans="2:18">
      <c r="B954" s="280"/>
      <c r="G954" s="266"/>
      <c r="I954" s="271"/>
      <c r="R954" s="257" t="e">
        <f t="shared" si="37"/>
        <v>#DIV/0!</v>
      </c>
    </row>
    <row r="955" spans="2:18">
      <c r="B955" s="280">
        <v>44070</v>
      </c>
      <c r="C955" s="265">
        <v>15000000000</v>
      </c>
      <c r="D955" s="265">
        <v>54995900000</v>
      </c>
      <c r="E955" s="265">
        <f>+D955-C955</f>
        <v>39995900000</v>
      </c>
      <c r="F955" s="265">
        <v>16975900000</v>
      </c>
      <c r="G955" s="266">
        <v>16634684410</v>
      </c>
      <c r="H955" s="266">
        <f t="shared" si="39"/>
        <v>341215590</v>
      </c>
      <c r="I955" s="271">
        <v>44161</v>
      </c>
      <c r="J955" s="241">
        <v>91</v>
      </c>
      <c r="N955" s="257">
        <v>97.99</v>
      </c>
      <c r="O955" s="257">
        <v>8.0619999999999994</v>
      </c>
      <c r="P955" s="257">
        <v>8.2270000000000003</v>
      </c>
      <c r="Q955" s="257">
        <v>8.4849999999999994</v>
      </c>
      <c r="R955" s="257">
        <f t="shared" si="37"/>
        <v>3.2396456152545667</v>
      </c>
    </row>
    <row r="956" spans="2:18">
      <c r="B956" s="280"/>
      <c r="G956" s="266"/>
      <c r="I956" s="271"/>
      <c r="R956" s="257" t="e">
        <f t="shared" si="37"/>
        <v>#DIV/0!</v>
      </c>
    </row>
    <row r="957" spans="2:18">
      <c r="B957" s="280">
        <v>44084</v>
      </c>
      <c r="C957" s="265">
        <v>15000000000</v>
      </c>
      <c r="D957" s="265">
        <v>32633300000</v>
      </c>
      <c r="E957" s="265">
        <f>+D957-C957</f>
        <v>17633300000</v>
      </c>
      <c r="F957" s="265">
        <v>30287400000</v>
      </c>
      <c r="G957" s="266">
        <v>29696795700</v>
      </c>
      <c r="H957" s="266">
        <f t="shared" si="39"/>
        <v>590604300</v>
      </c>
      <c r="I957" s="271">
        <v>44175</v>
      </c>
      <c r="J957" s="241">
        <v>91</v>
      </c>
      <c r="K957" s="257"/>
      <c r="L957" s="257"/>
      <c r="M957" s="257"/>
      <c r="N957" s="257">
        <v>98.05</v>
      </c>
      <c r="O957" s="257">
        <v>7.8209999999999997</v>
      </c>
      <c r="P957" s="257">
        <v>7.9770000000000003</v>
      </c>
      <c r="Q957" s="257">
        <v>8.2189999999999994</v>
      </c>
      <c r="R957" s="257">
        <f t="shared" si="37"/>
        <v>1.0774546511090421</v>
      </c>
    </row>
    <row r="958" spans="2:18">
      <c r="B958" s="280"/>
      <c r="G958" s="266"/>
      <c r="I958" s="271"/>
      <c r="R958" s="257" t="e">
        <f t="shared" si="37"/>
        <v>#DIV/0!</v>
      </c>
    </row>
    <row r="959" spans="2:18">
      <c r="B959" s="280">
        <v>44098</v>
      </c>
      <c r="C959" s="265">
        <v>15000000000</v>
      </c>
      <c r="D959" s="265">
        <v>67112800000</v>
      </c>
      <c r="E959" s="265">
        <f>+D959-C959</f>
        <v>52112800000</v>
      </c>
      <c r="F959" s="265">
        <v>15000000000</v>
      </c>
      <c r="G959" s="266">
        <v>14715750000</v>
      </c>
      <c r="H959" s="266">
        <f t="shared" si="39"/>
        <v>284250000</v>
      </c>
      <c r="I959" s="280">
        <v>44189</v>
      </c>
      <c r="J959" s="241">
        <v>91</v>
      </c>
      <c r="N959" s="257">
        <v>98.105000000000004</v>
      </c>
      <c r="O959" s="257">
        <v>7.601</v>
      </c>
      <c r="P959" s="257">
        <v>7.7480000000000002</v>
      </c>
      <c r="Q959" s="257">
        <v>7.976</v>
      </c>
      <c r="R959" s="257">
        <f t="shared" si="37"/>
        <v>4.4741866666666663</v>
      </c>
    </row>
    <row r="960" spans="2:18">
      <c r="K960" s="241">
        <v>91</v>
      </c>
      <c r="R960" s="257" t="e">
        <f t="shared" si="37"/>
        <v>#DIV/0!</v>
      </c>
    </row>
    <row r="961" spans="2:18">
      <c r="B961" s="280">
        <v>44112</v>
      </c>
      <c r="C961" s="265">
        <v>15000000000</v>
      </c>
      <c r="D961" s="265">
        <v>42527000000</v>
      </c>
      <c r="E961" s="265">
        <f>+D961-C961</f>
        <v>27527000000</v>
      </c>
      <c r="F961" s="265">
        <v>22385000000</v>
      </c>
      <c r="G961" s="265">
        <v>21993262500</v>
      </c>
      <c r="H961" s="266">
        <f t="shared" si="39"/>
        <v>391737500</v>
      </c>
      <c r="I961" s="280">
        <v>44203</v>
      </c>
      <c r="J961" s="241">
        <v>91</v>
      </c>
      <c r="K961" s="241">
        <v>182</v>
      </c>
      <c r="N961" s="257">
        <v>98.25</v>
      </c>
      <c r="O961" s="257">
        <v>7.0190000000000001</v>
      </c>
      <c r="P961" s="257">
        <v>7.1440000000000001</v>
      </c>
      <c r="Q961" s="257">
        <v>7.3380000000000001</v>
      </c>
      <c r="R961" s="257">
        <f t="shared" si="37"/>
        <v>1.8997989725262452</v>
      </c>
    </row>
    <row r="962" spans="2:18">
      <c r="K962" s="241">
        <v>364</v>
      </c>
      <c r="R962" s="257" t="e">
        <f t="shared" si="37"/>
        <v>#DIV/0!</v>
      </c>
    </row>
    <row r="963" spans="2:18">
      <c r="B963" s="280">
        <v>44126</v>
      </c>
      <c r="C963" s="265">
        <v>15000000000</v>
      </c>
      <c r="D963" s="265">
        <v>56013000000</v>
      </c>
      <c r="E963" s="265">
        <f>+D963-C963</f>
        <v>41013000000</v>
      </c>
      <c r="F963" s="265">
        <v>15000000000</v>
      </c>
      <c r="G963" s="265">
        <v>14742300000</v>
      </c>
      <c r="H963" s="266">
        <f t="shared" si="39"/>
        <v>257700000</v>
      </c>
      <c r="I963" s="280">
        <v>44217</v>
      </c>
      <c r="J963" s="241">
        <v>91</v>
      </c>
      <c r="K963" s="241">
        <v>91</v>
      </c>
      <c r="N963" s="257">
        <v>98.281999999999996</v>
      </c>
      <c r="O963" s="257">
        <v>6.891</v>
      </c>
      <c r="P963" s="257">
        <v>7.0110000000000001</v>
      </c>
      <c r="Q963" s="257">
        <v>7.1980000000000004</v>
      </c>
      <c r="R963" s="257">
        <f t="shared" si="37"/>
        <v>3.7342</v>
      </c>
    </row>
    <row r="964" spans="2:18">
      <c r="K964" s="241">
        <v>182</v>
      </c>
      <c r="R964" s="257" t="e">
        <f t="shared" si="37"/>
        <v>#DIV/0!</v>
      </c>
    </row>
    <row r="965" spans="2:18">
      <c r="B965" s="280">
        <v>44140</v>
      </c>
      <c r="C965" s="265">
        <v>15000000000</v>
      </c>
      <c r="D965" s="265">
        <v>36299800000</v>
      </c>
      <c r="E965" s="265">
        <f>+D965-C965</f>
        <v>21299800000</v>
      </c>
      <c r="F965" s="265">
        <v>12299800000</v>
      </c>
      <c r="G965" s="265">
        <v>12075820642</v>
      </c>
      <c r="H965" s="266">
        <f t="shared" si="39"/>
        <v>223979358</v>
      </c>
      <c r="I965" s="280">
        <v>44231</v>
      </c>
      <c r="J965" s="241">
        <v>91</v>
      </c>
      <c r="K965" s="241">
        <v>364</v>
      </c>
      <c r="N965" s="257">
        <v>98.179000000000002</v>
      </c>
      <c r="O965" s="257">
        <v>7.3040000000000003</v>
      </c>
      <c r="P965" s="257">
        <v>7.4390000000000001</v>
      </c>
      <c r="Q965" s="257">
        <v>7.65</v>
      </c>
      <c r="R965" s="257">
        <f t="shared" si="37"/>
        <v>2.9512512398575588</v>
      </c>
    </row>
    <row r="966" spans="2:18">
      <c r="K966" s="241">
        <v>91</v>
      </c>
      <c r="R966" s="257" t="e">
        <f t="shared" si="37"/>
        <v>#DIV/0!</v>
      </c>
    </row>
    <row r="967" spans="2:18">
      <c r="B967" s="280">
        <v>44154</v>
      </c>
      <c r="C967" s="265">
        <v>15000000000</v>
      </c>
      <c r="D967" s="265">
        <v>43657800000</v>
      </c>
      <c r="E967" s="265">
        <f>+D967-C967</f>
        <v>28657800000</v>
      </c>
      <c r="F967" s="265">
        <v>21957800000</v>
      </c>
      <c r="G967" s="265">
        <v>21562559600</v>
      </c>
      <c r="H967" s="266">
        <f t="shared" si="39"/>
        <v>395240400</v>
      </c>
      <c r="I967" s="280">
        <v>44245</v>
      </c>
      <c r="J967" s="241">
        <v>91</v>
      </c>
      <c r="K967" s="241">
        <v>182</v>
      </c>
      <c r="N967" s="257">
        <v>98.2</v>
      </c>
      <c r="O967" s="257">
        <v>7.22</v>
      </c>
      <c r="P967" s="257">
        <v>7.3520000000000003</v>
      </c>
      <c r="Q967" s="257">
        <v>7.5579999999999998</v>
      </c>
      <c r="R967" s="257">
        <f t="shared" si="37"/>
        <v>1.9882592973795188</v>
      </c>
    </row>
    <row r="968" spans="2:18">
      <c r="K968" s="241">
        <v>364</v>
      </c>
      <c r="R968" s="257" t="e">
        <f t="shared" si="37"/>
        <v>#DIV/0!</v>
      </c>
    </row>
    <row r="969" spans="2:18">
      <c r="B969" s="280">
        <v>44168</v>
      </c>
      <c r="C969" s="265">
        <v>15000000000</v>
      </c>
      <c r="D969" s="265">
        <v>30630800000</v>
      </c>
      <c r="E969" s="265">
        <f>D969-C969</f>
        <v>15630800000</v>
      </c>
      <c r="F969" s="265">
        <v>11430800000</v>
      </c>
      <c r="G969" s="265">
        <v>11214072032</v>
      </c>
      <c r="H969" s="266">
        <f>F969-G969</f>
        <v>216727968</v>
      </c>
      <c r="I969" s="280">
        <v>44259</v>
      </c>
      <c r="J969" s="241">
        <v>91</v>
      </c>
      <c r="K969" s="265"/>
      <c r="N969" s="257">
        <v>98.103999999999999</v>
      </c>
      <c r="O969" s="257">
        <v>7.6050000000000004</v>
      </c>
      <c r="P969" s="257">
        <v>7.7519999999999998</v>
      </c>
      <c r="Q969" s="257">
        <v>7.98</v>
      </c>
      <c r="R969" s="257">
        <f t="shared" si="37"/>
        <v>2.6796724638695455</v>
      </c>
    </row>
    <row r="970" spans="2:18">
      <c r="G970" s="266"/>
      <c r="K970" s="241">
        <v>182</v>
      </c>
      <c r="R970" s="257" t="e">
        <f t="shared" si="37"/>
        <v>#DIV/0!</v>
      </c>
    </row>
    <row r="971" spans="2:18">
      <c r="B971" s="280">
        <v>44182</v>
      </c>
      <c r="C971" s="265">
        <v>15000000000</v>
      </c>
      <c r="D971" s="265">
        <v>28227500000</v>
      </c>
      <c r="E971" s="265">
        <f>+D971-C971</f>
        <v>13227500000</v>
      </c>
      <c r="F971" s="265">
        <v>12277500000</v>
      </c>
      <c r="G971" s="265">
        <v>12037229325</v>
      </c>
      <c r="H971" s="265">
        <f t="shared" si="39"/>
        <v>240270675</v>
      </c>
      <c r="I971" s="280">
        <v>44273</v>
      </c>
      <c r="J971" s="241">
        <v>91</v>
      </c>
      <c r="K971" s="241">
        <v>364</v>
      </c>
      <c r="N971" s="257">
        <v>98.043000000000006</v>
      </c>
      <c r="O971" s="257">
        <v>7.85</v>
      </c>
      <c r="P971" s="257">
        <v>8.0060000000000002</v>
      </c>
      <c r="Q971" s="257">
        <v>8.25</v>
      </c>
      <c r="R971" s="257">
        <f t="shared" si="37"/>
        <v>2.2991244145795156</v>
      </c>
    </row>
    <row r="972" spans="2:18">
      <c r="K972" s="241">
        <v>91</v>
      </c>
      <c r="R972" s="257" t="e">
        <f t="shared" ref="R972:R1035" si="40">+D972/F972</f>
        <v>#DIV/0!</v>
      </c>
    </row>
    <row r="973" spans="2:18">
      <c r="B973" s="280">
        <v>44196</v>
      </c>
      <c r="C973" s="265">
        <v>15000000000</v>
      </c>
      <c r="D973" s="265">
        <v>22541600000</v>
      </c>
      <c r="E973" s="265">
        <f>+D973-C973</f>
        <v>7541600000</v>
      </c>
      <c r="F973" s="265">
        <v>11741600000</v>
      </c>
      <c r="G973" s="265">
        <v>11497961800</v>
      </c>
      <c r="H973" s="265">
        <f t="shared" si="39"/>
        <v>243638200</v>
      </c>
      <c r="I973" s="280">
        <v>44287</v>
      </c>
      <c r="J973" s="241">
        <v>91</v>
      </c>
      <c r="K973" s="241">
        <v>182</v>
      </c>
      <c r="N973" s="257">
        <v>97.924999999999997</v>
      </c>
      <c r="O973" s="257">
        <v>8.3230000000000004</v>
      </c>
      <c r="P973" s="257">
        <v>8.4990000000000006</v>
      </c>
      <c r="Q973" s="257">
        <v>8.7739999999999991</v>
      </c>
      <c r="R973" s="257">
        <f t="shared" si="40"/>
        <v>1.919806499965933</v>
      </c>
    </row>
    <row r="974" spans="2:18">
      <c r="K974" s="241">
        <v>364</v>
      </c>
      <c r="R974" s="257" t="e">
        <f t="shared" si="40"/>
        <v>#DIV/0!</v>
      </c>
    </row>
    <row r="975" spans="2:18" ht="15" customHeight="1">
      <c r="B975" s="280">
        <v>44211</v>
      </c>
      <c r="C975" s="265">
        <v>15000000000</v>
      </c>
      <c r="D975" s="265">
        <v>21064200000</v>
      </c>
      <c r="E975" s="265">
        <v>6064200000</v>
      </c>
      <c r="F975" s="265">
        <v>6664200000</v>
      </c>
      <c r="G975" s="265">
        <v>6522519108</v>
      </c>
      <c r="H975" s="266">
        <f t="shared" si="39"/>
        <v>141680892</v>
      </c>
      <c r="I975" s="280">
        <f>+B975+J975</f>
        <v>44302</v>
      </c>
      <c r="J975" s="241">
        <v>91</v>
      </c>
      <c r="K975" s="241">
        <v>182</v>
      </c>
      <c r="N975" s="257">
        <v>97.873999999999995</v>
      </c>
      <c r="O975" s="257">
        <v>8.527362637362657</v>
      </c>
      <c r="P975" s="257">
        <v>8.7125923507393761</v>
      </c>
      <c r="Q975" s="257">
        <v>9.0020000000000007</v>
      </c>
      <c r="R975" s="257">
        <f t="shared" si="40"/>
        <v>3.1607994958134511</v>
      </c>
    </row>
    <row r="976" spans="2:18" ht="15" customHeight="1">
      <c r="B976" s="280"/>
      <c r="E976" s="265">
        <f>+D976-C976</f>
        <v>0</v>
      </c>
      <c r="H976" s="266">
        <f t="shared" si="39"/>
        <v>0</v>
      </c>
      <c r="I976" s="280"/>
      <c r="K976" s="241">
        <v>182</v>
      </c>
      <c r="R976" s="257" t="e">
        <f t="shared" si="40"/>
        <v>#DIV/0!</v>
      </c>
    </row>
    <row r="977" spans="2:24" ht="15" customHeight="1">
      <c r="B977" s="280">
        <v>44223</v>
      </c>
      <c r="C977" s="265">
        <v>15000000000</v>
      </c>
      <c r="D977" s="265">
        <v>35123400000</v>
      </c>
      <c r="E977" s="265">
        <v>20123400000</v>
      </c>
      <c r="F977" s="265">
        <v>10723400000</v>
      </c>
      <c r="G977" s="265">
        <v>10513650296</v>
      </c>
      <c r="H977" s="266">
        <f t="shared" si="39"/>
        <v>209749704</v>
      </c>
      <c r="I977" s="280">
        <f>+B977+J977</f>
        <v>44314</v>
      </c>
      <c r="J977" s="266">
        <v>91</v>
      </c>
      <c r="K977" s="241">
        <v>364</v>
      </c>
      <c r="N977" s="257">
        <v>98.043999999999997</v>
      </c>
      <c r="O977" s="257">
        <v>7.8454945054945178</v>
      </c>
      <c r="P977" s="257">
        <v>8.0020138973262185</v>
      </c>
      <c r="Q977" s="257">
        <v>8.2455843659398944</v>
      </c>
      <c r="R977" s="257">
        <f t="shared" si="40"/>
        <v>3.275397728332432</v>
      </c>
    </row>
    <row r="978" spans="2:24" ht="15" customHeight="1">
      <c r="B978" s="280"/>
      <c r="H978" s="266">
        <f t="shared" si="39"/>
        <v>0</v>
      </c>
      <c r="I978" s="280"/>
      <c r="K978" s="241">
        <v>364</v>
      </c>
      <c r="R978" s="257" t="e">
        <f t="shared" si="40"/>
        <v>#DIV/0!</v>
      </c>
    </row>
    <row r="979" spans="2:24" ht="15" customHeight="1">
      <c r="B979" s="280">
        <v>44238</v>
      </c>
      <c r="C979" s="265">
        <v>15000000000</v>
      </c>
      <c r="D979" s="265">
        <v>33449500000</v>
      </c>
      <c r="E979" s="265">
        <v>18449500000</v>
      </c>
      <c r="F979" s="265">
        <v>11849500000</v>
      </c>
      <c r="G979" s="265">
        <v>11624359500</v>
      </c>
      <c r="H979" s="266">
        <f t="shared" si="39"/>
        <v>225140500</v>
      </c>
      <c r="I979" s="280">
        <f>+B979+J979</f>
        <v>44329</v>
      </c>
      <c r="J979" s="266">
        <v>91</v>
      </c>
      <c r="K979" s="241">
        <v>91</v>
      </c>
      <c r="N979" s="257">
        <v>98.1</v>
      </c>
      <c r="O979" s="257">
        <v>7.6208791208791435</v>
      </c>
      <c r="P979" s="257">
        <v>7.768480245544489</v>
      </c>
      <c r="Q979" s="257">
        <v>7.9979519878071947</v>
      </c>
      <c r="R979" s="257">
        <f t="shared" si="40"/>
        <v>2.8228617241233809</v>
      </c>
    </row>
    <row r="980" spans="2:24" ht="15" customHeight="1">
      <c r="B980" s="280"/>
      <c r="H980" s="266">
        <f t="shared" si="39"/>
        <v>0</v>
      </c>
      <c r="I980" s="280">
        <f>+B980+J980</f>
        <v>0</v>
      </c>
      <c r="K980" s="241">
        <v>91</v>
      </c>
      <c r="R980" s="257" t="e">
        <f t="shared" si="40"/>
        <v>#DIV/0!</v>
      </c>
    </row>
    <row r="981" spans="2:24">
      <c r="B981" s="280">
        <v>44252</v>
      </c>
      <c r="C981" s="265">
        <v>15000000000</v>
      </c>
      <c r="D981" s="265">
        <v>44661900000</v>
      </c>
      <c r="E981" s="265">
        <v>29661900000</v>
      </c>
      <c r="F981" s="265">
        <v>15000000000</v>
      </c>
      <c r="G981" s="265">
        <v>14730150000</v>
      </c>
      <c r="H981" s="266">
        <f t="shared" si="39"/>
        <v>269850000</v>
      </c>
      <c r="I981" s="280">
        <f>+B981+J981</f>
        <v>44343</v>
      </c>
      <c r="J981" s="266">
        <v>91</v>
      </c>
      <c r="K981" s="241">
        <v>177</v>
      </c>
      <c r="N981" s="257">
        <v>98.200999999999993</v>
      </c>
      <c r="O981" s="257">
        <v>7.2157692307692569</v>
      </c>
      <c r="P981" s="257">
        <v>7.347959013420696</v>
      </c>
      <c r="Q981" s="257">
        <v>7.5531159798543523</v>
      </c>
      <c r="R981" s="257">
        <f t="shared" si="40"/>
        <v>2.9774600000000002</v>
      </c>
    </row>
    <row r="982" spans="2:24">
      <c r="B982" s="280"/>
      <c r="H982" s="266">
        <f t="shared" si="39"/>
        <v>0</v>
      </c>
      <c r="I982" s="280"/>
      <c r="R982" s="257" t="e">
        <f t="shared" si="40"/>
        <v>#DIV/0!</v>
      </c>
    </row>
    <row r="983" spans="2:24">
      <c r="B983" s="280">
        <v>44266</v>
      </c>
      <c r="C983" s="265">
        <v>15000000000</v>
      </c>
      <c r="D983" s="265">
        <v>39948600000</v>
      </c>
      <c r="E983" s="265">
        <v>24948600000</v>
      </c>
      <c r="F983" s="265">
        <v>15000000000</v>
      </c>
      <c r="G983" s="265">
        <v>14742750000</v>
      </c>
      <c r="H983" s="266">
        <f t="shared" si="39"/>
        <v>257250000</v>
      </c>
      <c r="I983" s="280">
        <f>+B983+J983</f>
        <v>44357</v>
      </c>
      <c r="J983" s="266">
        <v>91</v>
      </c>
      <c r="N983" s="257">
        <v>98.284999999999997</v>
      </c>
      <c r="O983" s="257">
        <v>6.878846153846168</v>
      </c>
      <c r="P983" s="257">
        <v>6.9988768925534597</v>
      </c>
      <c r="Q983" s="257">
        <v>7.1848957243043188</v>
      </c>
      <c r="R983" s="257">
        <f t="shared" si="40"/>
        <v>2.6632400000000001</v>
      </c>
      <c r="X983" s="257"/>
    </row>
    <row r="984" spans="2:24">
      <c r="B984" s="280"/>
      <c r="H984" s="266">
        <f t="shared" si="39"/>
        <v>0</v>
      </c>
      <c r="I984" s="280"/>
      <c r="R984" s="257" t="e">
        <f t="shared" si="40"/>
        <v>#DIV/0!</v>
      </c>
    </row>
    <row r="985" spans="2:24">
      <c r="B985" s="280">
        <v>44280</v>
      </c>
      <c r="C985" s="265">
        <v>15000000000</v>
      </c>
      <c r="D985" s="265">
        <v>28057800000</v>
      </c>
      <c r="E985" s="265">
        <v>13057800000</v>
      </c>
      <c r="F985" s="265">
        <v>7957800000</v>
      </c>
      <c r="G985" s="265">
        <v>7821323730</v>
      </c>
      <c r="H985" s="266">
        <f t="shared" si="39"/>
        <v>136476270</v>
      </c>
      <c r="I985" s="280">
        <f>+B985+J985</f>
        <v>44371</v>
      </c>
      <c r="J985" s="266">
        <v>91</v>
      </c>
      <c r="N985" s="257">
        <v>98.284999999999997</v>
      </c>
      <c r="O985" s="257">
        <v>6.878846153846168</v>
      </c>
      <c r="P985" s="257">
        <v>6.9988768925534597</v>
      </c>
      <c r="Q985" s="257">
        <v>7.1848957243043188</v>
      </c>
      <c r="R985" s="257">
        <f t="shared" si="40"/>
        <v>3.5258237201236522</v>
      </c>
    </row>
    <row r="986" spans="2:24">
      <c r="B986" s="280"/>
      <c r="I986" s="280"/>
      <c r="J986" s="266"/>
      <c r="R986" s="257" t="e">
        <f t="shared" si="40"/>
        <v>#DIV/0!</v>
      </c>
    </row>
    <row r="987" spans="2:24">
      <c r="B987" s="280">
        <v>44294</v>
      </c>
      <c r="C987" s="265">
        <v>15000000000</v>
      </c>
      <c r="D987" s="265">
        <v>37032300000</v>
      </c>
      <c r="E987" s="265">
        <v>22032300000</v>
      </c>
      <c r="F987" s="265">
        <v>7732300000</v>
      </c>
      <c r="G987" s="265">
        <v>7599459086</v>
      </c>
      <c r="H987" s="266">
        <f t="shared" si="39"/>
        <v>132840914</v>
      </c>
      <c r="I987" s="280">
        <f>+B987+J987</f>
        <v>44385</v>
      </c>
      <c r="J987" s="266">
        <v>91</v>
      </c>
      <c r="N987" s="257">
        <v>98.281999999999996</v>
      </c>
      <c r="O987" s="257">
        <v>6.891</v>
      </c>
      <c r="P987" s="257">
        <v>7.0110000000000001</v>
      </c>
      <c r="Q987" s="257">
        <v>7.1980000000000004</v>
      </c>
      <c r="R987" s="257">
        <f t="shared" si="40"/>
        <v>4.7892994322517231</v>
      </c>
    </row>
    <row r="988" spans="2:24">
      <c r="B988" s="280"/>
      <c r="I988" s="280"/>
      <c r="J988" s="266"/>
      <c r="R988" s="257"/>
    </row>
    <row r="989" spans="2:24">
      <c r="B989" s="280">
        <v>44308</v>
      </c>
      <c r="C989" s="265">
        <v>15000000000</v>
      </c>
      <c r="D989" s="265">
        <v>37145500000</v>
      </c>
      <c r="E989" s="265">
        <v>22145500000</v>
      </c>
      <c r="F989" s="265">
        <v>12045500000</v>
      </c>
      <c r="G989" s="265">
        <v>11838558310</v>
      </c>
      <c r="H989" s="266">
        <f t="shared" si="39"/>
        <v>206941690</v>
      </c>
      <c r="I989" s="280">
        <f>+B989+J989</f>
        <v>44399</v>
      </c>
      <c r="J989" s="266">
        <v>91</v>
      </c>
      <c r="N989" s="257">
        <v>98.281999999999996</v>
      </c>
      <c r="O989" s="257">
        <v>6.891</v>
      </c>
      <c r="P989" s="257">
        <v>7.0110000000000001</v>
      </c>
      <c r="Q989" s="257">
        <v>7.1980000000000004</v>
      </c>
      <c r="R989" s="257">
        <f t="shared" si="40"/>
        <v>3.0837657216387862</v>
      </c>
    </row>
    <row r="990" spans="2:24">
      <c r="B990" s="280"/>
      <c r="I990" s="280"/>
      <c r="J990" s="266"/>
      <c r="R990" s="257"/>
    </row>
    <row r="991" spans="2:24">
      <c r="B991" s="280">
        <v>44322</v>
      </c>
      <c r="C991" s="265">
        <v>15000000000</v>
      </c>
      <c r="D991" s="265">
        <v>36627100000</v>
      </c>
      <c r="E991" s="265">
        <v>21627100000</v>
      </c>
      <c r="F991" s="265">
        <v>14327100000</v>
      </c>
      <c r="G991" s="265">
        <v>14084112384</v>
      </c>
      <c r="H991" s="266">
        <f t="shared" si="39"/>
        <v>242987616</v>
      </c>
      <c r="I991" s="280">
        <f>+B991+J991</f>
        <v>44413</v>
      </c>
      <c r="J991" s="266">
        <v>91</v>
      </c>
      <c r="N991" s="257">
        <v>98.304000000000002</v>
      </c>
      <c r="O991" s="257">
        <v>6.8026373626373546</v>
      </c>
      <c r="P991" s="257">
        <v>6.9200005723443141</v>
      </c>
      <c r="Q991" s="257">
        <v>7.1018263191401143</v>
      </c>
      <c r="R991" s="257">
        <f t="shared" si="40"/>
        <v>2.5564908460190825</v>
      </c>
    </row>
    <row r="992" spans="2:24">
      <c r="B992" s="280"/>
      <c r="I992" s="280"/>
      <c r="J992" s="266"/>
      <c r="R992" s="257"/>
    </row>
    <row r="993" spans="2:18">
      <c r="B993" s="280">
        <v>44336</v>
      </c>
      <c r="C993" s="265">
        <v>15000000000</v>
      </c>
      <c r="D993" s="265">
        <v>36750000000</v>
      </c>
      <c r="E993" s="265">
        <v>21750000000</v>
      </c>
      <c r="F993" s="265">
        <v>15000000000</v>
      </c>
      <c r="G993" s="265">
        <v>14742600000</v>
      </c>
      <c r="H993" s="266">
        <f t="shared" si="39"/>
        <v>257400000</v>
      </c>
      <c r="I993" s="280">
        <f>+B993+J993</f>
        <v>44428</v>
      </c>
      <c r="J993" s="266">
        <v>92</v>
      </c>
      <c r="N993" s="257">
        <v>98.284000000000006</v>
      </c>
      <c r="O993" s="257">
        <v>6.883</v>
      </c>
      <c r="P993" s="257">
        <v>7.0030000000000001</v>
      </c>
      <c r="Q993" s="257">
        <v>7.1890000000000001</v>
      </c>
      <c r="R993" s="257">
        <f t="shared" si="40"/>
        <v>2.4500000000000002</v>
      </c>
    </row>
    <row r="994" spans="2:18">
      <c r="B994" s="280"/>
      <c r="I994" s="280"/>
      <c r="J994" s="266"/>
      <c r="R994" s="257"/>
    </row>
    <row r="995" spans="2:18">
      <c r="B995" s="280">
        <v>44351</v>
      </c>
      <c r="C995" s="265">
        <v>15000000000</v>
      </c>
      <c r="D995" s="265">
        <v>31325300000</v>
      </c>
      <c r="E995" s="265">
        <f t="shared" ref="E995:E1009" si="41">D995-C995</f>
        <v>16325300000</v>
      </c>
      <c r="F995" s="265">
        <v>9225300000</v>
      </c>
      <c r="G995" s="265">
        <v>9069853695</v>
      </c>
      <c r="H995" s="266">
        <f t="shared" si="39"/>
        <v>155446305</v>
      </c>
      <c r="I995" s="280">
        <f>+B995+J995</f>
        <v>44442</v>
      </c>
      <c r="J995" s="266">
        <v>91</v>
      </c>
      <c r="N995" s="257">
        <v>98.314999999999998</v>
      </c>
      <c r="O995" s="257">
        <v>6.7590000000000003</v>
      </c>
      <c r="P995" s="257">
        <v>6.8739999999999997</v>
      </c>
      <c r="Q995" s="257">
        <v>7.0540000000000003</v>
      </c>
      <c r="R995" s="257">
        <f t="shared" si="40"/>
        <v>3.3955860514021223</v>
      </c>
    </row>
    <row r="996" spans="2:18">
      <c r="B996" s="280"/>
      <c r="I996" s="280"/>
      <c r="J996" s="266"/>
      <c r="R996" s="257"/>
    </row>
    <row r="997" spans="2:18" ht="15" customHeight="1">
      <c r="B997" s="280">
        <v>44364</v>
      </c>
      <c r="C997" s="265">
        <v>15000000000</v>
      </c>
      <c r="D997" s="265">
        <v>36382700000</v>
      </c>
      <c r="E997" s="265">
        <f t="shared" si="41"/>
        <v>21382700000</v>
      </c>
      <c r="F997" s="265">
        <v>8982700000</v>
      </c>
      <c r="G997" s="265">
        <v>8831880467</v>
      </c>
      <c r="H997" s="266">
        <f t="shared" si="39"/>
        <v>150819533</v>
      </c>
      <c r="I997" s="280">
        <f>+B997+J997</f>
        <v>44455</v>
      </c>
      <c r="J997" s="266">
        <v>91</v>
      </c>
      <c r="N997" s="257">
        <v>98.320999999999998</v>
      </c>
      <c r="O997" s="257">
        <v>6.734</v>
      </c>
      <c r="P997" s="257">
        <v>6.8490000000000002</v>
      </c>
      <c r="Q997" s="257">
        <v>7.0279999999999996</v>
      </c>
      <c r="R997" s="257">
        <f t="shared" si="40"/>
        <v>4.0503078139089581</v>
      </c>
    </row>
    <row r="998" spans="2:18" ht="15" customHeight="1">
      <c r="B998" s="280"/>
      <c r="I998" s="280"/>
      <c r="J998" s="266"/>
      <c r="R998" s="257"/>
    </row>
    <row r="999" spans="2:18" ht="15" customHeight="1">
      <c r="B999" s="280">
        <v>44371</v>
      </c>
      <c r="C999" s="265">
        <v>10000000000</v>
      </c>
      <c r="D999" s="265">
        <v>39735200000</v>
      </c>
      <c r="E999" s="265">
        <f t="shared" si="41"/>
        <v>29735200000</v>
      </c>
      <c r="F999" s="265">
        <v>8735200000</v>
      </c>
      <c r="G999" s="265">
        <v>8590195680</v>
      </c>
      <c r="H999" s="266">
        <f t="shared" si="39"/>
        <v>145004320</v>
      </c>
      <c r="I999" s="280">
        <f>+B999+J999</f>
        <v>44462</v>
      </c>
      <c r="J999" s="266">
        <v>91</v>
      </c>
      <c r="N999" s="257">
        <v>98.34</v>
      </c>
      <c r="O999" s="257">
        <v>6.6580000000000004</v>
      </c>
      <c r="P999" s="257">
        <v>6.7709999999999999</v>
      </c>
      <c r="Q999" s="257">
        <v>6.9450000000000003</v>
      </c>
      <c r="R999" s="257">
        <f t="shared" si="40"/>
        <v>4.5488597856946607</v>
      </c>
    </row>
    <row r="1000" spans="2:18" ht="15" customHeight="1">
      <c r="B1000" s="280"/>
      <c r="I1000" s="280"/>
      <c r="J1000" s="266"/>
      <c r="R1000" s="257"/>
    </row>
    <row r="1001" spans="2:18" ht="15" customHeight="1">
      <c r="B1001" s="280">
        <v>44385</v>
      </c>
      <c r="C1001" s="265">
        <v>35000000000</v>
      </c>
      <c r="D1001" s="265">
        <v>66844900000</v>
      </c>
      <c r="E1001" s="265">
        <f t="shared" si="41"/>
        <v>31844900000</v>
      </c>
      <c r="F1001" s="265">
        <v>14344900000</v>
      </c>
      <c r="G1001" s="265">
        <v>14098884965</v>
      </c>
      <c r="H1001" s="266">
        <f t="shared" si="39"/>
        <v>246015035</v>
      </c>
      <c r="I1001" s="280">
        <f>+B1001+J1001</f>
        <v>44476</v>
      </c>
      <c r="J1001" s="266">
        <v>91</v>
      </c>
      <c r="N1001" s="257">
        <v>98.284999999999997</v>
      </c>
      <c r="O1001" s="257">
        <v>6.8789999999999996</v>
      </c>
      <c r="P1001" s="257">
        <v>6.9989999999999997</v>
      </c>
      <c r="Q1001" s="257">
        <v>7.1849999999999996</v>
      </c>
      <c r="R1001" s="257">
        <f t="shared" si="40"/>
        <v>4.6598372940905826</v>
      </c>
    </row>
    <row r="1002" spans="2:18" ht="15" customHeight="1">
      <c r="B1002" s="280"/>
      <c r="I1002" s="280"/>
      <c r="J1002" s="266"/>
      <c r="R1002" s="257"/>
    </row>
    <row r="1003" spans="2:18" ht="15" customHeight="1">
      <c r="B1003" s="280">
        <v>44399</v>
      </c>
      <c r="C1003" s="265">
        <v>25000000000</v>
      </c>
      <c r="D1003" s="265">
        <v>57095000000</v>
      </c>
      <c r="E1003" s="265">
        <f t="shared" si="41"/>
        <v>32095000000</v>
      </c>
      <c r="F1003" s="265">
        <v>19095000000</v>
      </c>
      <c r="G1003" s="265">
        <v>18748998600</v>
      </c>
      <c r="H1003" s="266">
        <f>F1003-G1003</f>
        <v>346001400</v>
      </c>
      <c r="I1003" s="280">
        <f>+B1003+J1003</f>
        <v>44490</v>
      </c>
      <c r="J1003" s="266">
        <v>91</v>
      </c>
      <c r="N1003" s="257">
        <v>98.188000000000002</v>
      </c>
      <c r="O1003" s="257">
        <v>7.2679999999999998</v>
      </c>
      <c r="P1003" s="257">
        <v>7.4020000000000001</v>
      </c>
      <c r="Q1003" s="257">
        <v>7.61</v>
      </c>
      <c r="R1003" s="257">
        <f t="shared" si="40"/>
        <v>2.9900497512437809</v>
      </c>
    </row>
    <row r="1004" spans="2:18" ht="15" customHeight="1">
      <c r="B1004" s="280"/>
      <c r="I1004" s="280"/>
      <c r="J1004" s="266"/>
      <c r="R1004" s="257"/>
    </row>
    <row r="1005" spans="2:18" ht="15" customHeight="1">
      <c r="B1005" s="280">
        <v>44413</v>
      </c>
      <c r="C1005" s="265">
        <v>25000000000</v>
      </c>
      <c r="D1005" s="265">
        <v>74317500000</v>
      </c>
      <c r="E1005" s="265">
        <f t="shared" si="41"/>
        <v>49317500000</v>
      </c>
      <c r="F1005" s="265">
        <v>25000000000</v>
      </c>
      <c r="G1005" s="265">
        <v>24553250000</v>
      </c>
      <c r="H1005" s="266">
        <f t="shared" si="39"/>
        <v>446750000</v>
      </c>
      <c r="I1005" s="280">
        <f>+B1005+J1005</f>
        <v>44504</v>
      </c>
      <c r="J1005" s="266">
        <v>91</v>
      </c>
      <c r="N1005" s="257">
        <v>98.212999999999994</v>
      </c>
      <c r="O1005" s="257">
        <v>7.1680000000000001</v>
      </c>
      <c r="P1005" s="257">
        <v>7.298</v>
      </c>
      <c r="Q1005" s="257">
        <v>7.5</v>
      </c>
      <c r="R1005" s="257">
        <f t="shared" si="40"/>
        <v>2.9727000000000001</v>
      </c>
    </row>
    <row r="1006" spans="2:18" ht="15" customHeight="1">
      <c r="B1006" s="280"/>
      <c r="I1006" s="280"/>
      <c r="J1006" s="266"/>
      <c r="R1006" s="257"/>
    </row>
    <row r="1007" spans="2:18" ht="15.5" customHeight="1">
      <c r="B1007" s="280">
        <v>44427</v>
      </c>
      <c r="C1007" s="265">
        <v>25000000000</v>
      </c>
      <c r="D1007" s="265">
        <v>54491600000</v>
      </c>
      <c r="E1007" s="265">
        <f t="shared" si="41"/>
        <v>29491600000</v>
      </c>
      <c r="F1007" s="265">
        <v>8820600000</v>
      </c>
      <c r="G1007" s="265">
        <v>8673031362</v>
      </c>
      <c r="H1007" s="266">
        <f t="shared" si="39"/>
        <v>147568638</v>
      </c>
      <c r="I1007" s="280">
        <f>+B1007+J1007</f>
        <v>44518</v>
      </c>
      <c r="J1007" s="266">
        <v>91</v>
      </c>
      <c r="N1007" s="257">
        <v>98.326999999999998</v>
      </c>
      <c r="O1007" s="257">
        <v>6.71</v>
      </c>
      <c r="P1007" s="257">
        <v>6.8250000000000002</v>
      </c>
      <c r="Q1007" s="257">
        <v>7.0010000000000003</v>
      </c>
      <c r="R1007" s="257">
        <f t="shared" si="40"/>
        <v>6.1777656848740445</v>
      </c>
    </row>
    <row r="1008" spans="2:18" ht="15.5" customHeight="1">
      <c r="B1008" s="280"/>
      <c r="I1008" s="280"/>
      <c r="J1008" s="266"/>
      <c r="R1008" s="257"/>
    </row>
    <row r="1009" spans="2:21" ht="15.5" customHeight="1">
      <c r="B1009" s="280">
        <v>44441</v>
      </c>
      <c r="C1009" s="265">
        <v>25000000000</v>
      </c>
      <c r="D1009" s="265">
        <v>46413100000</v>
      </c>
      <c r="E1009" s="265">
        <f t="shared" si="41"/>
        <v>21413100000</v>
      </c>
      <c r="F1009" s="265">
        <v>17342100000</v>
      </c>
      <c r="G1009" s="265">
        <v>17048845089</v>
      </c>
      <c r="H1009" s="266">
        <f t="shared" si="39"/>
        <v>293254911</v>
      </c>
      <c r="I1009" s="280">
        <f>+B1009+J1009</f>
        <v>44532</v>
      </c>
      <c r="J1009" s="266">
        <v>91</v>
      </c>
      <c r="N1009" s="257">
        <v>98.308999999999997</v>
      </c>
      <c r="O1009" s="257">
        <v>6.7830000000000004</v>
      </c>
      <c r="P1009" s="257">
        <v>6.899</v>
      </c>
      <c r="Q1009" s="257">
        <v>7.08</v>
      </c>
      <c r="R1009" s="257">
        <f t="shared" si="40"/>
        <v>2.6763252431943076</v>
      </c>
    </row>
    <row r="1010" spans="2:21" ht="15.5" customHeight="1">
      <c r="B1010" s="280"/>
      <c r="I1010" s="280"/>
      <c r="J1010" s="266"/>
      <c r="R1010" s="257"/>
    </row>
    <row r="1011" spans="2:21" ht="15.5" customHeight="1">
      <c r="B1011" s="280">
        <v>44455</v>
      </c>
      <c r="C1011" s="265">
        <v>25000000000</v>
      </c>
      <c r="D1011" s="265">
        <v>48118200000</v>
      </c>
      <c r="E1011" s="265">
        <f>D1011-C1011</f>
        <v>23118200000</v>
      </c>
      <c r="F1011" s="265">
        <v>22118200000</v>
      </c>
      <c r="G1011" s="265">
        <v>21748383696</v>
      </c>
      <c r="H1011" s="266">
        <f t="shared" si="39"/>
        <v>369816304</v>
      </c>
      <c r="I1011" s="280">
        <f>+B1011+J1011</f>
        <v>44546</v>
      </c>
      <c r="J1011" s="266">
        <v>91</v>
      </c>
      <c r="N1011" s="257">
        <v>98.328000000000003</v>
      </c>
      <c r="O1011" s="257">
        <v>6.7060000000000004</v>
      </c>
      <c r="P1011" s="257">
        <v>6.82</v>
      </c>
      <c r="Q1011" s="257">
        <v>6.9969999999999999</v>
      </c>
      <c r="R1011" s="257">
        <f t="shared" si="40"/>
        <v>2.1755025273304338</v>
      </c>
    </row>
    <row r="1012" spans="2:21" ht="15.5" customHeight="1">
      <c r="H1012" s="266">
        <f t="shared" si="39"/>
        <v>0</v>
      </c>
      <c r="I1012" s="280"/>
      <c r="J1012" s="266">
        <v>91</v>
      </c>
      <c r="R1012" s="257"/>
    </row>
    <row r="1013" spans="2:21" ht="15.5" customHeight="1">
      <c r="B1013" s="280">
        <v>44468</v>
      </c>
      <c r="C1013" s="265">
        <v>25000000000</v>
      </c>
      <c r="D1013" s="265">
        <v>51320600000</v>
      </c>
      <c r="E1013" s="265">
        <v>26320600000</v>
      </c>
      <c r="F1013" s="265">
        <v>16820600000</v>
      </c>
      <c r="G1013" s="265">
        <v>16539359568</v>
      </c>
      <c r="H1013" s="266">
        <f t="shared" si="39"/>
        <v>281240432</v>
      </c>
      <c r="I1013" s="280">
        <f>+B1013+J1013</f>
        <v>44559</v>
      </c>
      <c r="J1013" s="266">
        <v>91</v>
      </c>
      <c r="N1013" s="257">
        <v>98.328000000000003</v>
      </c>
      <c r="O1013" s="257">
        <v>6.7063736263736144</v>
      </c>
      <c r="P1013" s="257">
        <v>6.8204108965641659</v>
      </c>
      <c r="Q1013" s="257">
        <v>6.9970114746002343</v>
      </c>
      <c r="R1013" s="257">
        <f t="shared" si="40"/>
        <v>3.0510564426952667</v>
      </c>
    </row>
    <row r="1014" spans="2:21" ht="15.5" customHeight="1">
      <c r="H1014" s="266">
        <f t="shared" si="39"/>
        <v>0</v>
      </c>
      <c r="I1014" s="280"/>
      <c r="J1014" s="266">
        <v>91</v>
      </c>
      <c r="R1014" s="257"/>
    </row>
    <row r="1015" spans="2:21" ht="15.5" customHeight="1">
      <c r="B1015" s="280">
        <v>44482</v>
      </c>
      <c r="C1015" s="265">
        <v>20000000000</v>
      </c>
      <c r="D1015" s="265">
        <v>65034600000</v>
      </c>
      <c r="E1015" s="265">
        <v>45034600000</v>
      </c>
      <c r="F1015" s="265">
        <v>20000000000</v>
      </c>
      <c r="G1015" s="265">
        <v>19670000000</v>
      </c>
      <c r="H1015" s="266">
        <f t="shared" si="39"/>
        <v>330000000</v>
      </c>
      <c r="I1015" s="280">
        <f>+B1015+J1015</f>
        <v>44573</v>
      </c>
      <c r="J1015" s="266">
        <v>91</v>
      </c>
      <c r="N1015" s="257">
        <v>98.35</v>
      </c>
      <c r="O1015" s="257">
        <v>6.6181318681318908</v>
      </c>
      <c r="P1015" s="257">
        <v>6.729163058598771</v>
      </c>
      <c r="Q1015" s="257">
        <v>6.9010437543157055</v>
      </c>
      <c r="R1015" s="257">
        <f t="shared" si="40"/>
        <v>3.2517299999999998</v>
      </c>
    </row>
    <row r="1016" spans="2:21" ht="15.5" customHeight="1">
      <c r="H1016" s="266">
        <f t="shared" si="39"/>
        <v>0</v>
      </c>
      <c r="I1016" s="280"/>
      <c r="J1016" s="266"/>
      <c r="R1016" s="257"/>
    </row>
    <row r="1017" spans="2:21">
      <c r="B1017" s="280">
        <v>44496</v>
      </c>
      <c r="C1017" s="265">
        <v>20000000000</v>
      </c>
      <c r="D1017" s="265">
        <v>69981900000</v>
      </c>
      <c r="E1017" s="265">
        <v>49981900000</v>
      </c>
      <c r="F1017" s="265">
        <v>20000000000</v>
      </c>
      <c r="G1017" s="265">
        <v>19679200000</v>
      </c>
      <c r="H1017" s="266">
        <f t="shared" si="39"/>
        <v>320800000</v>
      </c>
      <c r="I1017" s="280">
        <f>+B1017+J1017</f>
        <v>44587</v>
      </c>
      <c r="J1017" s="266">
        <v>91</v>
      </c>
      <c r="N1017" s="257">
        <v>98.396000000000001</v>
      </c>
      <c r="O1017" s="257">
        <v>6.4336263736263701</v>
      </c>
      <c r="P1017" s="257">
        <v>6.5385039774242557</v>
      </c>
      <c r="Q1017" s="257">
        <v>6.7007312179311329</v>
      </c>
      <c r="R1017" s="257">
        <f t="shared" si="40"/>
        <v>3.4990950000000001</v>
      </c>
    </row>
    <row r="1018" spans="2:21">
      <c r="H1018" s="266">
        <f t="shared" si="39"/>
        <v>0</v>
      </c>
      <c r="R1018" s="257"/>
    </row>
    <row r="1019" spans="2:21">
      <c r="B1019" s="280">
        <v>44510</v>
      </c>
      <c r="C1019" s="265">
        <v>20000000000</v>
      </c>
      <c r="D1019" s="265">
        <v>60110700000</v>
      </c>
      <c r="E1019" s="265">
        <v>40110700000</v>
      </c>
      <c r="F1019" s="265">
        <v>20000000000</v>
      </c>
      <c r="G1019" s="265">
        <v>19678400000</v>
      </c>
      <c r="H1019" s="266">
        <f t="shared" si="39"/>
        <v>321600000</v>
      </c>
      <c r="I1019" s="280">
        <f>+B1019+J1019</f>
        <v>44601</v>
      </c>
      <c r="J1019" s="266">
        <v>91</v>
      </c>
      <c r="N1019" s="257">
        <v>98.391999999999996</v>
      </c>
      <c r="O1019" s="257">
        <v>6.4496703296703455</v>
      </c>
      <c r="P1019" s="257">
        <v>6.5550759509618128</v>
      </c>
      <c r="Q1019" s="257">
        <v>6.7181310738088307</v>
      </c>
      <c r="R1019" s="257">
        <f t="shared" si="40"/>
        <v>3.0055350000000001</v>
      </c>
      <c r="U1019" s="280"/>
    </row>
    <row r="1020" spans="2:21">
      <c r="B1020" s="280"/>
      <c r="R1020" s="257"/>
      <c r="U1020" s="280"/>
    </row>
    <row r="1021" spans="2:21">
      <c r="B1021" s="280">
        <v>44524</v>
      </c>
      <c r="C1021" s="265">
        <v>20000000000</v>
      </c>
      <c r="D1021" s="265">
        <v>39900300000</v>
      </c>
      <c r="E1021" s="265">
        <v>19900300000</v>
      </c>
      <c r="F1021" s="265">
        <v>15900300000</v>
      </c>
      <c r="G1021" s="265">
        <v>15646531212</v>
      </c>
      <c r="H1021" s="266">
        <f t="shared" ref="H1021" si="42">F1021-G1021</f>
        <v>253768788</v>
      </c>
      <c r="I1021" s="280">
        <f>+B1021+J1021</f>
        <v>44615</v>
      </c>
      <c r="J1021" s="266">
        <v>91</v>
      </c>
      <c r="N1021" s="257">
        <v>98.403999999999996</v>
      </c>
      <c r="O1021" s="257">
        <v>6.4015384615384763</v>
      </c>
      <c r="P1021" s="257">
        <v>6.5053640721296659</v>
      </c>
      <c r="Q1021" s="257">
        <v>6.6659421376455308</v>
      </c>
      <c r="R1021" s="257">
        <f t="shared" si="40"/>
        <v>2.5094054829154167</v>
      </c>
      <c r="U1021" s="280"/>
    </row>
    <row r="1022" spans="2:21">
      <c r="R1022" s="257"/>
      <c r="U1022" s="280"/>
    </row>
    <row r="1023" spans="2:21">
      <c r="B1023" s="280">
        <v>44539</v>
      </c>
      <c r="C1023" s="265">
        <v>20000000000</v>
      </c>
      <c r="D1023" s="265">
        <v>41665800000</v>
      </c>
      <c r="E1023" s="265">
        <f>D1023-C1023</f>
        <v>21665800000</v>
      </c>
      <c r="F1023" s="265">
        <v>20000000000</v>
      </c>
      <c r="G1023" s="265">
        <v>14431880490</v>
      </c>
      <c r="H1023" s="266">
        <f>F1023-G1023</f>
        <v>5568119510</v>
      </c>
      <c r="I1023" s="280">
        <f>+B1023+J1023</f>
        <v>44630</v>
      </c>
      <c r="J1023" s="241">
        <v>91</v>
      </c>
      <c r="N1023" s="257">
        <v>98.405000000000001</v>
      </c>
      <c r="O1023" s="257">
        <v>6.3979999999999997</v>
      </c>
      <c r="P1023" s="257">
        <v>6.5010000000000003</v>
      </c>
      <c r="Q1023" s="257">
        <v>6.6619999999999999</v>
      </c>
      <c r="R1023" s="257">
        <f t="shared" si="40"/>
        <v>2.0832899999999999</v>
      </c>
      <c r="U1023" s="280"/>
    </row>
    <row r="1024" spans="2:21">
      <c r="I1024" s="280"/>
      <c r="R1024" s="257"/>
      <c r="U1024" s="280"/>
    </row>
    <row r="1025" spans="2:21">
      <c r="B1025" s="280">
        <v>44553</v>
      </c>
      <c r="C1025" s="265">
        <v>20000000000</v>
      </c>
      <c r="D1025" s="265">
        <v>37644400000</v>
      </c>
      <c r="E1025" s="265">
        <f t="shared" ref="E1025:E1057" si="43">D1025-C1025</f>
        <v>17644400000</v>
      </c>
      <c r="F1025" s="265">
        <v>21644400000</v>
      </c>
      <c r="G1025" s="265">
        <v>21299171820</v>
      </c>
      <c r="H1025" s="266">
        <f t="shared" ref="H1025:H1031" si="44">F1025-G1025</f>
        <v>345228180</v>
      </c>
      <c r="I1025" s="280">
        <f>+B1025+J1025</f>
        <v>44644</v>
      </c>
      <c r="J1025" s="241">
        <v>91</v>
      </c>
      <c r="N1025" s="257">
        <v>98.405000000000001</v>
      </c>
      <c r="O1025" s="257">
        <v>6.3979999999999997</v>
      </c>
      <c r="P1025" s="257">
        <v>6.5010000000000003</v>
      </c>
      <c r="Q1025" s="257">
        <v>6.6619999999999999</v>
      </c>
      <c r="R1025" s="257">
        <f t="shared" si="40"/>
        <v>1.739221230433738</v>
      </c>
      <c r="U1025" s="280"/>
    </row>
    <row r="1026" spans="2:21">
      <c r="I1026" s="280"/>
      <c r="R1026" s="257"/>
      <c r="U1026" s="280"/>
    </row>
    <row r="1027" spans="2:21">
      <c r="B1027" s="280">
        <v>44567</v>
      </c>
      <c r="C1027" s="265">
        <v>20000000000</v>
      </c>
      <c r="D1027" s="265">
        <v>39659900000</v>
      </c>
      <c r="E1027" s="265">
        <f t="shared" si="43"/>
        <v>19659900000</v>
      </c>
      <c r="F1027" s="265">
        <v>10559900000</v>
      </c>
      <c r="G1027" s="265">
        <v>10391469595</v>
      </c>
      <c r="H1027" s="266">
        <f>F1027-G1027</f>
        <v>168430405</v>
      </c>
      <c r="I1027" s="280">
        <f>+B1027+J1027</f>
        <v>44658</v>
      </c>
      <c r="J1027" s="241">
        <v>91</v>
      </c>
      <c r="N1027" s="257">
        <v>98.405000000000001</v>
      </c>
      <c r="O1027" s="257">
        <v>6.3979999999999997</v>
      </c>
      <c r="P1027" s="257">
        <v>6.5010000000000003</v>
      </c>
      <c r="Q1027" s="257">
        <v>6.6619999999999999</v>
      </c>
      <c r="R1027" s="257">
        <f t="shared" si="40"/>
        <v>3.7557079139006997</v>
      </c>
      <c r="U1027" s="280"/>
    </row>
    <row r="1028" spans="2:21">
      <c r="I1028" s="280"/>
      <c r="R1028" s="257"/>
      <c r="U1028" s="280"/>
    </row>
    <row r="1029" spans="2:21">
      <c r="B1029" s="280">
        <v>44581</v>
      </c>
      <c r="C1029" s="265">
        <v>20000000000</v>
      </c>
      <c r="D1029" s="265">
        <v>49886000000</v>
      </c>
      <c r="E1029" s="265">
        <f t="shared" si="43"/>
        <v>29886000000</v>
      </c>
      <c r="F1029" s="265">
        <v>16886000000</v>
      </c>
      <c r="G1029" s="265">
        <v>16616668300</v>
      </c>
      <c r="H1029" s="266">
        <f t="shared" si="44"/>
        <v>269331700</v>
      </c>
      <c r="I1029" s="280">
        <f>+B1029+J1029</f>
        <v>44672</v>
      </c>
      <c r="J1029" s="241">
        <v>91</v>
      </c>
      <c r="N1029" s="257">
        <v>98.405000000000001</v>
      </c>
      <c r="O1029" s="257">
        <v>6.3979999999999997</v>
      </c>
      <c r="P1029" s="257">
        <v>6.5010000000000003</v>
      </c>
      <c r="Q1029" s="257">
        <v>6.6619999999999999</v>
      </c>
      <c r="R1029" s="257">
        <f>+D1029/F1029</f>
        <v>2.9542816534407201</v>
      </c>
      <c r="U1029" s="280"/>
    </row>
    <row r="1030" spans="2:21">
      <c r="E1030" s="265">
        <f t="shared" si="43"/>
        <v>0</v>
      </c>
      <c r="I1030" s="280"/>
      <c r="R1030" s="257"/>
      <c r="U1030" s="280"/>
    </row>
    <row r="1031" spans="2:21">
      <c r="B1031" s="280">
        <v>44595</v>
      </c>
      <c r="C1031" s="265">
        <v>20000000000</v>
      </c>
      <c r="D1031" s="265">
        <v>47409100000</v>
      </c>
      <c r="E1031" s="265">
        <f t="shared" si="43"/>
        <v>27409100000</v>
      </c>
      <c r="F1031" s="265">
        <v>9409100000</v>
      </c>
      <c r="G1031" s="265">
        <v>9259024855</v>
      </c>
      <c r="H1031" s="266">
        <f t="shared" si="44"/>
        <v>150075145</v>
      </c>
      <c r="I1031" s="280">
        <v>44686</v>
      </c>
      <c r="J1031" s="266">
        <v>91</v>
      </c>
      <c r="N1031" s="257">
        <v>98.405000000000001</v>
      </c>
      <c r="O1031" s="257">
        <v>6.3979999999999997</v>
      </c>
      <c r="P1031" s="257">
        <v>6.5010000000000003</v>
      </c>
      <c r="Q1031" s="257">
        <v>6.3979999999999997</v>
      </c>
      <c r="R1031" s="257">
        <f t="shared" si="40"/>
        <v>5.0386434409242113</v>
      </c>
      <c r="U1031" s="280"/>
    </row>
    <row r="1032" spans="2:21">
      <c r="B1032" s="280"/>
      <c r="E1032" s="265">
        <f t="shared" si="43"/>
        <v>0</v>
      </c>
      <c r="I1032" s="280"/>
      <c r="J1032" s="266"/>
      <c r="R1032" s="257"/>
      <c r="U1032" s="280"/>
    </row>
    <row r="1033" spans="2:21">
      <c r="B1033" s="280">
        <v>44610</v>
      </c>
      <c r="C1033" s="265">
        <v>20000000000</v>
      </c>
      <c r="D1033" s="265">
        <v>58879900000</v>
      </c>
      <c r="E1033" s="265">
        <f t="shared" si="43"/>
        <v>38879900000</v>
      </c>
      <c r="F1033" s="265">
        <v>20000000000</v>
      </c>
      <c r="G1033" s="265">
        <v>19681000000</v>
      </c>
      <c r="H1033" s="266">
        <f t="shared" ref="H1033" si="45">F1033-G1033</f>
        <v>319000000</v>
      </c>
      <c r="I1033" s="280">
        <f>+B1033+J1033</f>
        <v>44701</v>
      </c>
      <c r="J1033" s="266">
        <v>91</v>
      </c>
      <c r="N1033" s="257">
        <v>98.405000000000001</v>
      </c>
      <c r="O1033" s="257">
        <v>6.3979999999999997</v>
      </c>
      <c r="P1033" s="257">
        <v>6.5010000000000003</v>
      </c>
      <c r="Q1033" s="257">
        <v>6.6619999999999999</v>
      </c>
      <c r="R1033" s="257">
        <f t="shared" si="40"/>
        <v>2.9439950000000001</v>
      </c>
      <c r="U1033" s="280"/>
    </row>
    <row r="1034" spans="2:21">
      <c r="B1034" s="280"/>
      <c r="E1034" s="265">
        <f t="shared" si="43"/>
        <v>0</v>
      </c>
      <c r="R1034" s="257"/>
      <c r="U1034" s="280"/>
    </row>
    <row r="1035" spans="2:21">
      <c r="B1035" s="280">
        <v>44623</v>
      </c>
      <c r="C1035" s="265">
        <v>20000000000</v>
      </c>
      <c r="D1035" s="265">
        <v>39978700000</v>
      </c>
      <c r="E1035" s="265">
        <f t="shared" si="43"/>
        <v>19978700000</v>
      </c>
      <c r="F1035" s="265">
        <v>13678700000</v>
      </c>
      <c r="G1035" s="265">
        <v>13460524735</v>
      </c>
      <c r="H1035" s="266">
        <f>+F1035-G1035</f>
        <v>218175265</v>
      </c>
      <c r="I1035" s="280">
        <f>+B1035+J1035</f>
        <v>44714</v>
      </c>
      <c r="J1035" s="241">
        <v>91</v>
      </c>
      <c r="N1035" s="257">
        <v>98.405000000000001</v>
      </c>
      <c r="O1035" s="257">
        <v>6.397527472527468</v>
      </c>
      <c r="P1035" s="257">
        <v>6.5012219628346815</v>
      </c>
      <c r="Q1035" s="257">
        <v>6.6615944990462195</v>
      </c>
      <c r="R1035" s="257">
        <f t="shared" si="40"/>
        <v>2.9226973323488341</v>
      </c>
      <c r="U1035" s="280"/>
    </row>
    <row r="1036" spans="2:21">
      <c r="B1036" s="280"/>
      <c r="C1036" s="258"/>
      <c r="E1036" s="265">
        <f t="shared" si="43"/>
        <v>0</v>
      </c>
      <c r="R1036" s="257"/>
      <c r="U1036" s="280"/>
    </row>
    <row r="1037" spans="2:21">
      <c r="B1037" s="280">
        <v>44637</v>
      </c>
      <c r="C1037" s="265">
        <v>20000000000</v>
      </c>
      <c r="D1037" s="265">
        <v>42902700000</v>
      </c>
      <c r="E1037" s="265">
        <f t="shared" si="43"/>
        <v>22902700000</v>
      </c>
      <c r="F1037" s="265">
        <v>18602700000</v>
      </c>
      <c r="G1037" s="265">
        <v>18305986935</v>
      </c>
      <c r="H1037" s="266">
        <f>+F1037-G1037</f>
        <v>296713065</v>
      </c>
      <c r="I1037" s="280">
        <f>+B1037+J1037</f>
        <v>44728</v>
      </c>
      <c r="J1037" s="241">
        <v>91</v>
      </c>
      <c r="N1037" s="257">
        <v>98.405000000000001</v>
      </c>
      <c r="O1037" s="257">
        <v>6.3979999999999997</v>
      </c>
      <c r="P1037" s="257">
        <v>6.5010000000000003</v>
      </c>
      <c r="Q1037" s="257">
        <v>6.6619999999999999</v>
      </c>
      <c r="R1037" s="257">
        <f>+D1037/F1037</f>
        <v>2.3062619942266447</v>
      </c>
      <c r="U1037" s="280"/>
    </row>
    <row r="1038" spans="2:21">
      <c r="B1038" s="280"/>
      <c r="E1038" s="265">
        <f t="shared" si="43"/>
        <v>0</v>
      </c>
      <c r="I1038" s="280"/>
      <c r="R1038" s="257"/>
      <c r="U1038" s="280"/>
    </row>
    <row r="1039" spans="2:21">
      <c r="B1039" s="280">
        <v>44651</v>
      </c>
      <c r="C1039" s="265">
        <v>20000000000</v>
      </c>
      <c r="D1039" s="265">
        <v>34989600000</v>
      </c>
      <c r="E1039" s="265">
        <f t="shared" si="43"/>
        <v>14989600000</v>
      </c>
      <c r="F1039" s="265">
        <v>11989600000</v>
      </c>
      <c r="G1039" s="265">
        <v>11798365880</v>
      </c>
      <c r="H1039" s="266">
        <f>+F1039-G1039</f>
        <v>191234120</v>
      </c>
      <c r="I1039" s="280">
        <f>+B1039+J1039</f>
        <v>44742</v>
      </c>
      <c r="J1039" s="241">
        <v>91</v>
      </c>
      <c r="N1039" s="257">
        <v>98.405000000000001</v>
      </c>
      <c r="O1039" s="257">
        <v>6.3979999999999997</v>
      </c>
      <c r="P1039" s="257">
        <v>6.5010000000000003</v>
      </c>
      <c r="Q1039" s="257">
        <v>6.6619999999999999</v>
      </c>
      <c r="R1039" s="257">
        <f>+D1039/F1039</f>
        <v>2.9183292186561687</v>
      </c>
      <c r="U1039" s="280"/>
    </row>
    <row r="1040" spans="2:21">
      <c r="B1040" s="280"/>
      <c r="C1040" s="257"/>
      <c r="E1040" s="265">
        <f t="shared" si="43"/>
        <v>0</v>
      </c>
      <c r="R1040" s="257"/>
      <c r="U1040" s="280"/>
    </row>
    <row r="1041" spans="2:21">
      <c r="B1041" s="280">
        <v>44665</v>
      </c>
      <c r="C1041" s="265">
        <v>15000000000</v>
      </c>
      <c r="D1041" s="265">
        <v>38941600000</v>
      </c>
      <c r="E1041" s="265">
        <f t="shared" si="43"/>
        <v>23941600000</v>
      </c>
      <c r="F1041" s="265">
        <v>14541600000</v>
      </c>
      <c r="G1041" s="265">
        <v>14309661480</v>
      </c>
      <c r="H1041" s="266">
        <f t="shared" ref="H1041:H1046" si="46">+F1041-G1041</f>
        <v>231938520</v>
      </c>
      <c r="I1041" s="280">
        <v>44756</v>
      </c>
      <c r="J1041" s="241">
        <v>91</v>
      </c>
      <c r="N1041" s="256">
        <v>98.405000000000001</v>
      </c>
      <c r="O1041" s="257">
        <v>6.3979999999999997</v>
      </c>
      <c r="P1041" s="257">
        <v>6.5010000000000003</v>
      </c>
      <c r="Q1041" s="257">
        <v>6.6619999999999999</v>
      </c>
      <c r="R1041" s="257">
        <f t="shared" ref="R1041:R1055" si="47">+D1041/F1041</f>
        <v>2.6779446553336634</v>
      </c>
      <c r="U1041" s="280"/>
    </row>
    <row r="1042" spans="2:21">
      <c r="C1042" s="257"/>
      <c r="E1042" s="265">
        <f t="shared" si="43"/>
        <v>0</v>
      </c>
      <c r="H1042" s="266">
        <f t="shared" si="46"/>
        <v>0</v>
      </c>
      <c r="R1042" s="257"/>
      <c r="U1042" s="280"/>
    </row>
    <row r="1043" spans="2:21">
      <c r="B1043" s="280">
        <v>44679</v>
      </c>
      <c r="C1043" s="265">
        <v>15000000000</v>
      </c>
      <c r="D1043" s="265">
        <v>38196600000</v>
      </c>
      <c r="E1043" s="265">
        <f t="shared" si="43"/>
        <v>23196600000</v>
      </c>
      <c r="F1043" s="265">
        <v>12796600000</v>
      </c>
      <c r="G1043" s="265">
        <v>12589423046</v>
      </c>
      <c r="H1043" s="266">
        <f t="shared" si="46"/>
        <v>207176954</v>
      </c>
      <c r="I1043" s="280">
        <v>44770</v>
      </c>
      <c r="J1043" s="241">
        <v>91</v>
      </c>
      <c r="N1043" s="257">
        <v>98.381</v>
      </c>
      <c r="O1043" s="257">
        <v>6.4939999999999998</v>
      </c>
      <c r="P1043" s="257">
        <v>6.601</v>
      </c>
      <c r="Q1043" s="257">
        <v>6.766</v>
      </c>
      <c r="R1043" s="257">
        <f>+D1043/F1043</f>
        <v>2.984902239657409</v>
      </c>
      <c r="U1043" s="280"/>
    </row>
    <row r="1044" spans="2:21">
      <c r="E1044" s="265">
        <f t="shared" si="43"/>
        <v>0</v>
      </c>
      <c r="R1044" s="257"/>
      <c r="U1044" s="286"/>
    </row>
    <row r="1045" spans="2:21">
      <c r="B1045" s="280">
        <v>44693</v>
      </c>
      <c r="C1045" s="265">
        <v>15000000000</v>
      </c>
      <c r="D1045" s="265">
        <v>41938200000</v>
      </c>
      <c r="E1045" s="265">
        <f t="shared" si="43"/>
        <v>26938200000</v>
      </c>
      <c r="F1045" s="265">
        <v>15000000000</v>
      </c>
      <c r="G1045" s="265">
        <v>14757150000</v>
      </c>
      <c r="H1045" s="266">
        <f t="shared" si="46"/>
        <v>242850000</v>
      </c>
      <c r="I1045" s="280">
        <v>44784</v>
      </c>
      <c r="J1045" s="266">
        <v>91</v>
      </c>
      <c r="N1045" s="257">
        <v>98.381</v>
      </c>
      <c r="O1045" s="257">
        <v>6.4939999999999998</v>
      </c>
      <c r="P1045" s="257">
        <v>6.601</v>
      </c>
      <c r="Q1045" s="257">
        <v>6.766</v>
      </c>
      <c r="R1045" s="257">
        <f t="shared" si="47"/>
        <v>2.7958799999999999</v>
      </c>
      <c r="U1045" s="286"/>
    </row>
    <row r="1046" spans="2:21">
      <c r="E1046" s="265">
        <f t="shared" si="43"/>
        <v>0</v>
      </c>
      <c r="H1046" s="266">
        <f t="shared" si="46"/>
        <v>0</v>
      </c>
      <c r="R1046" s="257"/>
      <c r="U1046" s="286"/>
    </row>
    <row r="1047" spans="2:21">
      <c r="B1047" s="280">
        <v>44707</v>
      </c>
      <c r="C1047" s="265">
        <v>15000000000</v>
      </c>
      <c r="D1047" s="265">
        <v>32635000000</v>
      </c>
      <c r="E1047" s="265">
        <f t="shared" si="43"/>
        <v>17635000000</v>
      </c>
      <c r="F1047" s="265">
        <v>11235000000</v>
      </c>
      <c r="G1047" s="265">
        <v>11055801750</v>
      </c>
      <c r="H1047" s="266">
        <f>+F1047-G1047</f>
        <v>179198250</v>
      </c>
      <c r="I1047" s="280">
        <v>44798</v>
      </c>
      <c r="J1047" s="266">
        <v>91</v>
      </c>
      <c r="N1047" s="257">
        <v>98.405000000000001</v>
      </c>
      <c r="O1047" s="257">
        <v>6.3979999999999997</v>
      </c>
      <c r="P1047" s="257">
        <v>6.5010000000000003</v>
      </c>
      <c r="Q1047" s="257">
        <v>6.6619999999999999</v>
      </c>
      <c r="R1047" s="257">
        <f t="shared" si="47"/>
        <v>2.9047619047619047</v>
      </c>
      <c r="U1047" s="286"/>
    </row>
    <row r="1048" spans="2:21">
      <c r="E1048" s="265">
        <f t="shared" si="43"/>
        <v>0</v>
      </c>
      <c r="R1048" s="257"/>
      <c r="U1048" s="280"/>
    </row>
    <row r="1049" spans="2:21">
      <c r="B1049" s="280">
        <v>44722</v>
      </c>
      <c r="C1049" s="265">
        <v>15000000000</v>
      </c>
      <c r="D1049" s="265">
        <v>48934700000</v>
      </c>
      <c r="E1049" s="265">
        <f t="shared" si="43"/>
        <v>33934700000</v>
      </c>
      <c r="F1049" s="265">
        <v>14534700000</v>
      </c>
      <c r="G1049" s="265">
        <v>14252145432</v>
      </c>
      <c r="H1049" s="266">
        <f>+F1049-G1049</f>
        <v>282554568</v>
      </c>
      <c r="I1049" s="280">
        <v>44813</v>
      </c>
      <c r="J1049" s="266">
        <v>91</v>
      </c>
      <c r="N1049" s="257">
        <v>98.055999999999997</v>
      </c>
      <c r="O1049" s="257">
        <v>7.7969999999999997</v>
      </c>
      <c r="P1049" s="257">
        <v>7.952</v>
      </c>
      <c r="Q1049" s="257">
        <v>8.1920000000000002</v>
      </c>
      <c r="R1049" s="257">
        <f t="shared" si="47"/>
        <v>3.3667499157189349</v>
      </c>
      <c r="U1049" s="280"/>
    </row>
    <row r="1050" spans="2:21">
      <c r="B1050" s="280"/>
      <c r="E1050" s="265">
        <f t="shared" si="43"/>
        <v>0</v>
      </c>
      <c r="R1050" s="257"/>
      <c r="U1050" s="280"/>
    </row>
    <row r="1051" spans="2:21">
      <c r="B1051" s="280">
        <v>44735</v>
      </c>
      <c r="C1051" s="265">
        <v>15000000000</v>
      </c>
      <c r="D1051" s="265">
        <v>31883900000</v>
      </c>
      <c r="E1051" s="265">
        <f t="shared" si="43"/>
        <v>16883900000</v>
      </c>
      <c r="F1051" s="265">
        <v>9108900000</v>
      </c>
      <c r="G1051" s="265">
        <v>8930729916</v>
      </c>
      <c r="H1051" s="266">
        <f>+F1051-G1051</f>
        <v>178170084</v>
      </c>
      <c r="I1051" s="280">
        <v>44826</v>
      </c>
      <c r="J1051" s="266">
        <v>91</v>
      </c>
      <c r="N1051" s="257">
        <v>98.043999999999997</v>
      </c>
      <c r="O1051" s="257">
        <v>7.8449999999999998</v>
      </c>
      <c r="P1051" s="257">
        <v>8.0020000000000007</v>
      </c>
      <c r="Q1051" s="257">
        <v>8.2460000000000004</v>
      </c>
      <c r="R1051" s="257">
        <f t="shared" si="47"/>
        <v>3.5003019025348836</v>
      </c>
      <c r="U1051" s="280"/>
    </row>
    <row r="1052" spans="2:21">
      <c r="E1052" s="265">
        <f t="shared" si="43"/>
        <v>0</v>
      </c>
      <c r="R1052" s="257"/>
      <c r="U1052" s="280"/>
    </row>
    <row r="1053" spans="2:21">
      <c r="B1053" s="280">
        <v>44749</v>
      </c>
      <c r="C1053" s="265">
        <v>25000000000</v>
      </c>
      <c r="D1053" s="265">
        <v>45344800000</v>
      </c>
      <c r="E1053" s="265">
        <f t="shared" si="43"/>
        <v>20344800000</v>
      </c>
      <c r="F1053" s="265">
        <v>6719800000</v>
      </c>
      <c r="G1053" s="265">
        <v>6580364150</v>
      </c>
      <c r="H1053" s="266">
        <f>+F1053-G1053</f>
        <v>139435850</v>
      </c>
      <c r="I1053" s="280">
        <v>44840</v>
      </c>
      <c r="J1053" s="266">
        <v>91</v>
      </c>
      <c r="N1053" s="257">
        <v>97.924999999999997</v>
      </c>
      <c r="O1053" s="257">
        <v>8.3230000000000004</v>
      </c>
      <c r="P1053" s="257">
        <v>8.4990000000000006</v>
      </c>
      <c r="Q1053" s="257">
        <v>8.7739999999999991</v>
      </c>
      <c r="R1053" s="257">
        <f t="shared" si="47"/>
        <v>6.7479389267537728</v>
      </c>
      <c r="U1053" s="280"/>
    </row>
    <row r="1054" spans="2:21">
      <c r="E1054" s="265">
        <f t="shared" si="43"/>
        <v>0</v>
      </c>
      <c r="R1054" s="257"/>
      <c r="U1054" s="280"/>
    </row>
    <row r="1055" spans="2:21">
      <c r="B1055" s="280">
        <v>44763</v>
      </c>
      <c r="C1055" s="265">
        <v>25000000000</v>
      </c>
      <c r="D1055" s="265">
        <v>49046200000</v>
      </c>
      <c r="E1055" s="265">
        <f t="shared" si="43"/>
        <v>24046200000</v>
      </c>
      <c r="F1055" s="265">
        <v>22921200000</v>
      </c>
      <c r="G1055" s="265">
        <v>22445585100</v>
      </c>
      <c r="H1055" s="266">
        <v>475614900</v>
      </c>
      <c r="I1055" s="280">
        <v>44854</v>
      </c>
      <c r="J1055" s="266">
        <v>91</v>
      </c>
      <c r="N1055" s="257">
        <v>97.924999999999997</v>
      </c>
      <c r="O1055" s="257">
        <v>8.3230000000000004</v>
      </c>
      <c r="P1055" s="257">
        <v>8.4990000000000006</v>
      </c>
      <c r="Q1055" s="257">
        <v>8.7739999999999991</v>
      </c>
      <c r="R1055" s="257">
        <f t="shared" si="47"/>
        <v>2.1397745318744219</v>
      </c>
      <c r="U1055" s="280"/>
    </row>
    <row r="1056" spans="2:21">
      <c r="B1056" s="280"/>
      <c r="E1056" s="265">
        <f t="shared" si="43"/>
        <v>0</v>
      </c>
      <c r="H1056" s="265"/>
      <c r="I1056" s="280"/>
      <c r="J1056" s="266"/>
      <c r="R1056" s="257"/>
      <c r="U1056" s="280"/>
    </row>
    <row r="1057" spans="2:21">
      <c r="B1057" s="280">
        <v>44777</v>
      </c>
      <c r="C1057" s="265">
        <v>25000000000</v>
      </c>
      <c r="D1057" s="265">
        <v>51026200000</v>
      </c>
      <c r="E1057" s="265">
        <f t="shared" si="43"/>
        <v>26026200000</v>
      </c>
      <c r="F1057" s="265">
        <v>1401200000</v>
      </c>
      <c r="G1057" s="265">
        <v>1372125100</v>
      </c>
      <c r="H1057" s="266">
        <f>F1057-G1057</f>
        <v>29074900</v>
      </c>
      <c r="I1057" s="280">
        <v>44868</v>
      </c>
      <c r="J1057" s="266">
        <v>91</v>
      </c>
      <c r="N1057" s="257">
        <v>97.924999999999997</v>
      </c>
      <c r="O1057" s="257">
        <v>8.3230000000000004</v>
      </c>
      <c r="P1057" s="257">
        <v>8.4990000000000006</v>
      </c>
      <c r="Q1057" s="257">
        <v>8.7739999999999991</v>
      </c>
      <c r="R1057" s="257">
        <f>+D1057/F1057</f>
        <v>36.416071938338568</v>
      </c>
      <c r="U1057" s="280"/>
    </row>
    <row r="1058" spans="2:21">
      <c r="B1058" s="280"/>
      <c r="R1058" s="257"/>
      <c r="U1058" s="280"/>
    </row>
    <row r="1059" spans="2:21">
      <c r="B1059" s="280">
        <v>44791</v>
      </c>
      <c r="C1059" s="265">
        <v>25000000000</v>
      </c>
      <c r="D1059" s="265">
        <v>66346500000</v>
      </c>
      <c r="E1059" s="265">
        <f>+D1059-C1059</f>
        <v>41346500000</v>
      </c>
      <c r="F1059" s="265">
        <v>5721500000</v>
      </c>
      <c r="G1059" s="265">
        <v>5593510045</v>
      </c>
      <c r="H1059" s="266">
        <f>+F1059-G1059</f>
        <v>127989955</v>
      </c>
      <c r="I1059" s="280">
        <v>44882</v>
      </c>
      <c r="J1059" s="266">
        <v>91</v>
      </c>
      <c r="N1059" s="257">
        <v>97.763000000000005</v>
      </c>
      <c r="O1059" s="257">
        <v>8.9730000000000008</v>
      </c>
      <c r="P1059" s="257">
        <v>9.1780000000000008</v>
      </c>
      <c r="Q1059" s="257">
        <v>9.4990000000000006</v>
      </c>
      <c r="R1059" s="257">
        <f t="shared" ref="R1059:R1071" si="48">+D1059/F1059</f>
        <v>11.595997553089225</v>
      </c>
      <c r="U1059" s="280"/>
    </row>
    <row r="1060" spans="2:21">
      <c r="E1060" s="265">
        <f t="shared" ref="E1060:E1062" si="49">+D1060-C1060</f>
        <v>0</v>
      </c>
      <c r="H1060" s="266">
        <f t="shared" ref="H1060:H1062" si="50">+F1060-G1060</f>
        <v>0</v>
      </c>
      <c r="R1060" s="257"/>
      <c r="U1060" s="280"/>
    </row>
    <row r="1061" spans="2:21">
      <c r="B1061" s="280">
        <v>44805</v>
      </c>
      <c r="C1061" s="265">
        <v>25000000000</v>
      </c>
      <c r="D1061" s="265">
        <v>56387800000</v>
      </c>
      <c r="E1061" s="265">
        <f t="shared" si="49"/>
        <v>31387800000</v>
      </c>
      <c r="F1061" s="265">
        <v>7462800000</v>
      </c>
      <c r="G1061" s="265">
        <v>7298991540</v>
      </c>
      <c r="H1061" s="266">
        <f t="shared" si="50"/>
        <v>163808460</v>
      </c>
      <c r="I1061" s="280">
        <v>44896</v>
      </c>
      <c r="J1061" s="266">
        <v>91</v>
      </c>
      <c r="N1061" s="257">
        <v>97.805000000000007</v>
      </c>
      <c r="O1061" s="257">
        <v>8.8040000000000003</v>
      </c>
      <c r="P1061" s="257">
        <v>9.0020000000000007</v>
      </c>
      <c r="Q1061" s="257">
        <v>9.31</v>
      </c>
      <c r="R1061" s="257">
        <f t="shared" si="48"/>
        <v>7.555850351074664</v>
      </c>
      <c r="U1061" s="280"/>
    </row>
    <row r="1062" spans="2:21">
      <c r="E1062" s="265">
        <f t="shared" si="49"/>
        <v>0</v>
      </c>
      <c r="H1062" s="266">
        <f t="shared" si="50"/>
        <v>0</v>
      </c>
      <c r="I1062" s="280"/>
      <c r="R1062" s="257"/>
      <c r="U1062" s="280"/>
    </row>
    <row r="1063" spans="2:21">
      <c r="B1063" s="280">
        <v>44819</v>
      </c>
      <c r="C1063" s="265">
        <v>25000000000</v>
      </c>
      <c r="D1063" s="265">
        <v>38325300000</v>
      </c>
      <c r="E1063" s="265">
        <f>+D1063-C1063</f>
        <v>13325300000</v>
      </c>
      <c r="F1063" s="265">
        <v>11700300000</v>
      </c>
      <c r="G1063" s="265">
        <v>11443478415</v>
      </c>
      <c r="H1063" s="266">
        <f>+F1063-G1063</f>
        <v>256821585</v>
      </c>
      <c r="I1063" s="280">
        <v>44910</v>
      </c>
      <c r="J1063" s="266">
        <v>91</v>
      </c>
      <c r="N1063" s="257">
        <v>97.805000000000007</v>
      </c>
      <c r="O1063" s="257">
        <v>8.8040000000000003</v>
      </c>
      <c r="P1063" s="257">
        <v>9.0020000000000007</v>
      </c>
      <c r="Q1063" s="257">
        <v>9.31</v>
      </c>
      <c r="R1063" s="257">
        <f t="shared" si="48"/>
        <v>3.2755826773672472</v>
      </c>
      <c r="U1063" s="280"/>
    </row>
    <row r="1064" spans="2:21">
      <c r="R1064" s="257"/>
      <c r="U1064" s="280"/>
    </row>
    <row r="1065" spans="2:21">
      <c r="B1065" s="280">
        <v>44833</v>
      </c>
      <c r="C1065" s="265">
        <v>25000000000</v>
      </c>
      <c r="D1065" s="265">
        <v>37006900000</v>
      </c>
      <c r="E1065" s="265">
        <f>+D1065-C1065</f>
        <v>12006900000</v>
      </c>
      <c r="F1065" s="265">
        <v>26506900000</v>
      </c>
      <c r="G1065" s="265">
        <v>25799430839</v>
      </c>
      <c r="H1065" s="266">
        <f>+F1065-G1065</f>
        <v>707469161</v>
      </c>
      <c r="I1065" s="280">
        <v>44924</v>
      </c>
      <c r="J1065" s="266">
        <v>91</v>
      </c>
      <c r="N1065" s="257">
        <v>97.331000000000003</v>
      </c>
      <c r="O1065" s="257">
        <v>10.705</v>
      </c>
      <c r="P1065" s="257">
        <v>10.999000000000001</v>
      </c>
      <c r="Q1065" s="257">
        <v>11.461</v>
      </c>
      <c r="R1065" s="257">
        <f t="shared" si="48"/>
        <v>1.3961232735627327</v>
      </c>
      <c r="U1065" s="280"/>
    </row>
    <row r="1066" spans="2:21">
      <c r="E1066" s="265">
        <f t="shared" ref="E1066:E1068" si="51">+D1066-C1066</f>
        <v>0</v>
      </c>
      <c r="H1066" s="266">
        <f t="shared" ref="H1066:H1068" si="52">+F1066-G1066</f>
        <v>0</v>
      </c>
      <c r="R1066" s="257"/>
      <c r="U1066" s="280"/>
    </row>
    <row r="1067" spans="2:21">
      <c r="B1067" s="280">
        <v>44847</v>
      </c>
      <c r="C1067" s="265">
        <v>25000000000</v>
      </c>
      <c r="D1067" s="265">
        <v>48205100000</v>
      </c>
      <c r="E1067" s="265">
        <f t="shared" si="51"/>
        <v>23205100000</v>
      </c>
      <c r="F1067" s="265">
        <v>12380100000</v>
      </c>
      <c r="G1067" s="265">
        <v>12049675131</v>
      </c>
      <c r="H1067" s="266">
        <f t="shared" si="52"/>
        <v>330424869</v>
      </c>
      <c r="I1067" s="280">
        <v>44938</v>
      </c>
      <c r="J1067" s="266">
        <v>91</v>
      </c>
      <c r="N1067" s="257">
        <v>97.331000000000003</v>
      </c>
      <c r="O1067" s="257">
        <v>10.705</v>
      </c>
      <c r="P1067" s="257">
        <v>10.999000000000001</v>
      </c>
      <c r="Q1067" s="257">
        <v>11.461</v>
      </c>
      <c r="R1067" s="257">
        <f t="shared" si="48"/>
        <v>3.8937569163415482</v>
      </c>
      <c r="U1067" s="280"/>
    </row>
    <row r="1068" spans="2:21">
      <c r="E1068" s="265">
        <f t="shared" si="51"/>
        <v>0</v>
      </c>
      <c r="H1068" s="266">
        <f t="shared" si="52"/>
        <v>0</v>
      </c>
      <c r="R1068" s="257"/>
      <c r="U1068" s="280"/>
    </row>
    <row r="1069" spans="2:21">
      <c r="B1069" s="280">
        <v>44861</v>
      </c>
      <c r="C1069" s="265">
        <v>25000000000</v>
      </c>
      <c r="D1069" s="265">
        <v>51255900000</v>
      </c>
      <c r="E1069" s="265">
        <f>+D1069-C1069</f>
        <v>26255900000</v>
      </c>
      <c r="F1069" s="265">
        <v>11505900000</v>
      </c>
      <c r="G1069" s="265">
        <v>11197887057</v>
      </c>
      <c r="H1069" s="266">
        <f>+F1069-G1069</f>
        <v>308012943</v>
      </c>
      <c r="I1069" s="280">
        <v>44952</v>
      </c>
      <c r="J1069" s="266">
        <v>91</v>
      </c>
      <c r="N1069" s="257">
        <v>97.322999999999993</v>
      </c>
      <c r="O1069" s="257">
        <v>10.737</v>
      </c>
      <c r="P1069" s="257">
        <v>11.032999999999999</v>
      </c>
      <c r="Q1069" s="257">
        <v>11.497999999999999</v>
      </c>
      <c r="R1069" s="257">
        <f t="shared" si="48"/>
        <v>4.4547493025317442</v>
      </c>
      <c r="U1069" s="280"/>
    </row>
    <row r="1070" spans="2:21">
      <c r="R1070" s="257"/>
      <c r="U1070" s="280"/>
    </row>
    <row r="1071" spans="2:21">
      <c r="B1071" s="280">
        <v>44875</v>
      </c>
      <c r="C1071" s="265">
        <v>25000000000</v>
      </c>
      <c r="D1071" s="265">
        <v>42200700000</v>
      </c>
      <c r="E1071" s="265">
        <f>+D1071-C1071</f>
        <v>17200700000</v>
      </c>
      <c r="F1071" s="265">
        <v>8970300000</v>
      </c>
      <c r="G1071" s="265">
        <v>8730165069</v>
      </c>
      <c r="H1071" s="266">
        <f>+F1071-G1071</f>
        <v>240134931</v>
      </c>
      <c r="I1071" s="280">
        <v>44966</v>
      </c>
      <c r="J1071" s="266">
        <v>91</v>
      </c>
      <c r="N1071" s="257">
        <v>97.322999999999993</v>
      </c>
      <c r="O1071" s="257">
        <v>10.737</v>
      </c>
      <c r="P1071" s="257">
        <v>11.032999999999999</v>
      </c>
      <c r="Q1071" s="257">
        <v>11.497999999999999</v>
      </c>
      <c r="R1071" s="257">
        <f t="shared" si="48"/>
        <v>4.7044914885789773</v>
      </c>
      <c r="U1071" s="280"/>
    </row>
    <row r="1072" spans="2:21">
      <c r="R1072" s="257"/>
      <c r="U1072" s="280"/>
    </row>
    <row r="1073" spans="2:21">
      <c r="B1073" s="280">
        <v>44889</v>
      </c>
      <c r="C1073" s="265">
        <v>25000000000</v>
      </c>
      <c r="D1073" s="265">
        <v>42125500000</v>
      </c>
      <c r="E1073" s="265">
        <f>+D1073-C1073</f>
        <v>17125500000</v>
      </c>
      <c r="F1073" s="265">
        <v>15100000000</v>
      </c>
      <c r="G1073" s="265">
        <v>14702266000</v>
      </c>
      <c r="H1073" s="266">
        <f>+F1073-G1073</f>
        <v>397734000</v>
      </c>
      <c r="I1073" s="280">
        <v>44980</v>
      </c>
      <c r="J1073" s="266">
        <v>91</v>
      </c>
      <c r="N1073" s="257">
        <v>97.366</v>
      </c>
      <c r="O1073" s="257">
        <v>10.565</v>
      </c>
      <c r="P1073" s="257">
        <v>10.851000000000001</v>
      </c>
      <c r="Q1073" s="257">
        <v>11.301</v>
      </c>
      <c r="R1073" s="257">
        <f>+D1073/F1073</f>
        <v>2.7897682119205296</v>
      </c>
      <c r="U1073" s="280"/>
    </row>
    <row r="1074" spans="2:21">
      <c r="E1074" s="265">
        <f t="shared" ref="E1074:E1077" si="53">+D1074-C1074</f>
        <v>0</v>
      </c>
      <c r="H1074" s="266">
        <f t="shared" ref="H1074:H1077" si="54">+F1074-G1074</f>
        <v>0</v>
      </c>
      <c r="R1074" s="257"/>
      <c r="U1074" s="280"/>
    </row>
    <row r="1075" spans="2:21">
      <c r="B1075" s="280">
        <v>44903</v>
      </c>
      <c r="C1075" s="265">
        <v>25000000000</v>
      </c>
      <c r="D1075" s="265">
        <v>40970800000</v>
      </c>
      <c r="E1075" s="265">
        <f t="shared" si="53"/>
        <v>15970800000</v>
      </c>
      <c r="F1075" s="265">
        <v>23145800000</v>
      </c>
      <c r="G1075" s="265">
        <v>22528038598</v>
      </c>
      <c r="H1075" s="266">
        <f t="shared" si="54"/>
        <v>617761402</v>
      </c>
      <c r="I1075" s="280">
        <v>44994</v>
      </c>
      <c r="J1075" s="266">
        <v>91</v>
      </c>
      <c r="N1075" s="257">
        <v>97.331000000000003</v>
      </c>
      <c r="O1075" s="257">
        <v>10.705</v>
      </c>
      <c r="P1075" s="257">
        <v>10.999000000000001</v>
      </c>
      <c r="Q1075" s="257">
        <v>11.461</v>
      </c>
      <c r="R1075" s="257">
        <f t="shared" ref="R1075:R1135" si="55">+D1075/F1075</f>
        <v>1.7701181207821721</v>
      </c>
      <c r="U1075" s="280"/>
    </row>
    <row r="1076" spans="2:21">
      <c r="E1076" s="265">
        <f t="shared" si="53"/>
        <v>0</v>
      </c>
      <c r="H1076" s="266">
        <f t="shared" si="54"/>
        <v>0</v>
      </c>
      <c r="R1076" s="257"/>
      <c r="U1076" s="280"/>
    </row>
    <row r="1077" spans="2:21">
      <c r="B1077" s="280">
        <v>44917</v>
      </c>
      <c r="C1077" s="265">
        <v>25000000000</v>
      </c>
      <c r="D1077" s="265">
        <v>53104000000</v>
      </c>
      <c r="E1077" s="265">
        <f t="shared" si="53"/>
        <v>28104000000</v>
      </c>
      <c r="F1077" s="265">
        <v>20709000000</v>
      </c>
      <c r="G1077" s="265">
        <v>20172636900</v>
      </c>
      <c r="H1077" s="266">
        <f t="shared" si="54"/>
        <v>536363100</v>
      </c>
      <c r="I1077" s="280">
        <v>45008</v>
      </c>
      <c r="J1077" s="266">
        <v>91</v>
      </c>
      <c r="N1077" s="257">
        <v>97.41</v>
      </c>
      <c r="O1077" s="257">
        <v>10.388</v>
      </c>
      <c r="P1077" s="257">
        <v>10.664999999999999</v>
      </c>
      <c r="Q1077" s="257">
        <v>11.099</v>
      </c>
      <c r="R1077" s="257">
        <f t="shared" si="55"/>
        <v>2.5642957168380898</v>
      </c>
      <c r="U1077" s="280"/>
    </row>
    <row r="1078" spans="2:21">
      <c r="R1078" s="257"/>
      <c r="U1078" s="280"/>
    </row>
    <row r="1079" spans="2:21">
      <c r="B1079" s="280">
        <v>44931</v>
      </c>
      <c r="C1079" s="265">
        <v>15000000000</v>
      </c>
      <c r="D1079" s="265">
        <v>45071900000</v>
      </c>
      <c r="E1079" s="265">
        <f>+D1079-C1079</f>
        <v>30071900000</v>
      </c>
      <c r="F1079" s="265">
        <v>1071900000</v>
      </c>
      <c r="G1079" s="265">
        <v>1045949301</v>
      </c>
      <c r="H1079" s="266">
        <v>25950699</v>
      </c>
      <c r="I1079" s="280">
        <v>45022</v>
      </c>
      <c r="J1079" s="266">
        <v>91</v>
      </c>
      <c r="N1079" s="257">
        <v>97.578999999999994</v>
      </c>
      <c r="O1079" s="257">
        <v>9.7106043956044221</v>
      </c>
      <c r="P1079" s="257">
        <v>9.9515309601496451</v>
      </c>
      <c r="Q1079" s="257">
        <v>10.329464591094206</v>
      </c>
      <c r="R1079" s="257">
        <f t="shared" si="55"/>
        <v>42.048605280343317</v>
      </c>
      <c r="U1079" s="280"/>
    </row>
    <row r="1080" spans="2:21">
      <c r="I1080" s="280"/>
      <c r="R1080" s="257"/>
      <c r="U1080" s="280"/>
    </row>
    <row r="1081" spans="2:21">
      <c r="B1081" s="280">
        <v>44945</v>
      </c>
      <c r="C1081" s="265">
        <v>15000000000</v>
      </c>
      <c r="D1081" s="265">
        <v>24416200000</v>
      </c>
      <c r="E1081" s="265">
        <f>+D1081-C1081</f>
        <v>9416200000</v>
      </c>
      <c r="F1081" s="265">
        <v>2256700000</v>
      </c>
      <c r="G1081" s="265">
        <v>2201794489</v>
      </c>
      <c r="H1081" s="266">
        <v>54905511</v>
      </c>
      <c r="I1081" s="280">
        <v>45036</v>
      </c>
      <c r="J1081" s="266">
        <v>91</v>
      </c>
      <c r="N1081" s="257">
        <v>97.566999999999993</v>
      </c>
      <c r="O1081" s="257">
        <v>9.7587362637362922</v>
      </c>
      <c r="P1081" s="257">
        <v>10.002087041454889</v>
      </c>
      <c r="Q1081" s="257">
        <v>10.383902532324418</v>
      </c>
      <c r="R1081" s="257">
        <f t="shared" si="55"/>
        <v>10.819426596357513</v>
      </c>
      <c r="U1081" s="280"/>
    </row>
    <row r="1082" spans="2:21">
      <c r="E1082" s="265">
        <f t="shared" ref="E1082" si="56">+D1082-C1082</f>
        <v>0</v>
      </c>
      <c r="R1082" s="257"/>
      <c r="U1082" s="280"/>
    </row>
    <row r="1083" spans="2:21">
      <c r="B1083" s="280">
        <v>44959</v>
      </c>
      <c r="C1083" s="265">
        <v>15000000000</v>
      </c>
      <c r="D1083" s="265">
        <v>41562700000</v>
      </c>
      <c r="E1083" s="265">
        <f>+D1083-C1083</f>
        <v>26562700000</v>
      </c>
      <c r="F1083" s="265">
        <v>5062700000</v>
      </c>
      <c r="G1083" s="265">
        <v>4939524509</v>
      </c>
      <c r="H1083" s="266">
        <f>F1083-G1083</f>
        <v>123175491</v>
      </c>
      <c r="I1083" s="280">
        <f>B1083+91</f>
        <v>45050</v>
      </c>
      <c r="J1083" s="241">
        <v>91</v>
      </c>
      <c r="N1083" s="257">
        <v>97.566999999999993</v>
      </c>
      <c r="O1083" s="257">
        <v>9.7590000000000003</v>
      </c>
      <c r="P1083" s="257">
        <v>10.002087041454889</v>
      </c>
      <c r="Q1083" s="257">
        <v>10.383902532324418</v>
      </c>
      <c r="R1083" s="257">
        <f t="shared" si="55"/>
        <v>8.2095917198332913</v>
      </c>
      <c r="U1083" s="280"/>
    </row>
    <row r="1084" spans="2:21">
      <c r="E1084" s="265">
        <f t="shared" ref="E1084:E1089" si="57">+D1084-C1084</f>
        <v>0</v>
      </c>
      <c r="H1084" s="266">
        <f t="shared" ref="H1084:H1087" si="58">F1084-G1084</f>
        <v>0</v>
      </c>
      <c r="R1084" s="257"/>
      <c r="U1084" s="280"/>
    </row>
    <row r="1085" spans="2:21">
      <c r="B1085" s="280">
        <v>44974</v>
      </c>
      <c r="C1085" s="265">
        <v>15000000000</v>
      </c>
      <c r="D1085" s="265">
        <v>21223900000</v>
      </c>
      <c r="E1085" s="265">
        <f>+D1085-C1085</f>
        <v>6223900000</v>
      </c>
      <c r="F1085" s="265">
        <v>2723900000</v>
      </c>
      <c r="G1085" s="265">
        <v>2657627513</v>
      </c>
      <c r="H1085" s="266">
        <f t="shared" si="58"/>
        <v>66272487</v>
      </c>
      <c r="I1085" s="280">
        <f>+B1085+J1085</f>
        <v>45065</v>
      </c>
      <c r="J1085" s="241">
        <v>91</v>
      </c>
      <c r="N1085" s="257">
        <v>97.566999999999993</v>
      </c>
      <c r="O1085" s="257">
        <v>9.7590000000000003</v>
      </c>
      <c r="P1085" s="257">
        <v>10.002000000000001</v>
      </c>
      <c r="Q1085" s="257">
        <v>10.384</v>
      </c>
      <c r="R1085" s="257">
        <f t="shared" si="55"/>
        <v>7.791732442453835</v>
      </c>
      <c r="U1085" s="280"/>
    </row>
    <row r="1086" spans="2:21">
      <c r="R1086" s="257"/>
      <c r="U1086" s="280"/>
    </row>
    <row r="1087" spans="2:21">
      <c r="B1087" s="280">
        <v>44987</v>
      </c>
      <c r="C1087" s="265">
        <v>15000000000</v>
      </c>
      <c r="D1087" s="257">
        <v>21819400000</v>
      </c>
      <c r="E1087" s="265">
        <f t="shared" si="57"/>
        <v>6819400000</v>
      </c>
      <c r="F1087" s="257">
        <v>4319400000</v>
      </c>
      <c r="G1087" s="257">
        <v>4214308998</v>
      </c>
      <c r="H1087" s="266">
        <f t="shared" si="58"/>
        <v>105091002</v>
      </c>
      <c r="I1087" s="280">
        <f>+B1087+J1087</f>
        <v>45078</v>
      </c>
      <c r="J1087" s="241">
        <v>91</v>
      </c>
      <c r="K1087" s="257"/>
      <c r="N1087" s="257">
        <v>97.566999999999993</v>
      </c>
      <c r="O1087" s="257">
        <v>9.7590000000000003</v>
      </c>
      <c r="P1087" s="257">
        <v>10.002000000000001</v>
      </c>
      <c r="Q1087" s="257">
        <v>10.384</v>
      </c>
      <c r="R1087" s="257">
        <f t="shared" si="55"/>
        <v>5.0514886326804644</v>
      </c>
      <c r="U1087" s="280"/>
    </row>
    <row r="1088" spans="2:21">
      <c r="D1088" s="257"/>
      <c r="E1088" s="257"/>
      <c r="F1088" s="257"/>
      <c r="G1088" s="257"/>
      <c r="J1088" s="272"/>
      <c r="K1088" s="257"/>
      <c r="R1088" s="257"/>
      <c r="U1088" s="280"/>
    </row>
    <row r="1089" spans="2:21">
      <c r="B1089" s="280">
        <v>45001</v>
      </c>
      <c r="C1089" s="265">
        <v>15000000000</v>
      </c>
      <c r="D1089" s="265">
        <v>23981000000</v>
      </c>
      <c r="E1089" s="265">
        <f t="shared" si="57"/>
        <v>8981000000</v>
      </c>
      <c r="F1089" s="257">
        <v>6106000000</v>
      </c>
      <c r="G1089" s="257">
        <v>5957441020</v>
      </c>
      <c r="H1089" s="266">
        <f>+F1089-G1089</f>
        <v>148558980</v>
      </c>
      <c r="I1089" s="280">
        <f>+B1089+J1089</f>
        <v>45092</v>
      </c>
      <c r="J1089" s="241">
        <v>91</v>
      </c>
      <c r="K1089" s="257"/>
      <c r="N1089" s="257">
        <v>97.566999999999993</v>
      </c>
      <c r="O1089" s="257">
        <v>9.7590000000000003</v>
      </c>
      <c r="P1089" s="257">
        <v>10.002000000000001</v>
      </c>
      <c r="Q1089" s="257">
        <v>10.384</v>
      </c>
      <c r="R1089" s="257">
        <f t="shared" si="55"/>
        <v>3.9274484113986241</v>
      </c>
      <c r="U1089" s="280"/>
    </row>
    <row r="1090" spans="2:21">
      <c r="D1090" s="257"/>
      <c r="E1090" s="257"/>
      <c r="F1090" s="257"/>
      <c r="G1090" s="257"/>
      <c r="J1090" s="272"/>
      <c r="K1090" s="257"/>
      <c r="R1090" s="257"/>
      <c r="U1090" s="280"/>
    </row>
    <row r="1091" spans="2:21">
      <c r="B1091" s="280">
        <v>45013</v>
      </c>
      <c r="C1091" s="265">
        <v>15000000000</v>
      </c>
      <c r="D1091" s="257">
        <v>24819400000</v>
      </c>
      <c r="E1091" s="257">
        <v>9819400000</v>
      </c>
      <c r="F1091" s="265">
        <v>2319400000</v>
      </c>
      <c r="G1091" s="265">
        <v>2262968997.9999995</v>
      </c>
      <c r="H1091" s="266">
        <f>+F1091-G1091</f>
        <v>56431002.000000477</v>
      </c>
      <c r="I1091" s="280">
        <f>+B1091+J1091</f>
        <v>45104</v>
      </c>
      <c r="J1091" s="241">
        <v>91</v>
      </c>
      <c r="K1091" s="257"/>
      <c r="N1091" s="257">
        <v>97.566999999999993</v>
      </c>
      <c r="O1091" s="257">
        <v>9.7590000000000003</v>
      </c>
      <c r="P1091" s="257">
        <v>10.002000000000001</v>
      </c>
      <c r="Q1091" s="257">
        <v>10.384</v>
      </c>
      <c r="R1091" s="257">
        <f t="shared" si="55"/>
        <v>10.700784685694575</v>
      </c>
      <c r="U1091" s="280"/>
    </row>
    <row r="1092" spans="2:21">
      <c r="D1092" s="257"/>
      <c r="E1092" s="257"/>
      <c r="F1092" s="257"/>
      <c r="G1092" s="257"/>
      <c r="J1092" s="272"/>
      <c r="K1092" s="257"/>
      <c r="R1092" s="257"/>
      <c r="U1092" s="280"/>
    </row>
    <row r="1093" spans="2:21">
      <c r="B1093" s="280">
        <v>45029</v>
      </c>
      <c r="C1093" s="266">
        <v>15000000000</v>
      </c>
      <c r="D1093" s="266">
        <v>39256400000</v>
      </c>
      <c r="E1093" s="266">
        <v>24256400000</v>
      </c>
      <c r="F1093" s="272">
        <v>7256400000</v>
      </c>
      <c r="G1093" s="266">
        <v>7079851788</v>
      </c>
      <c r="H1093" s="266">
        <f>+F1093-G1093</f>
        <v>176548212</v>
      </c>
      <c r="I1093" s="280">
        <f>+B1093+J1093</f>
        <v>45120</v>
      </c>
      <c r="J1093" s="241">
        <v>91</v>
      </c>
      <c r="K1093" s="272"/>
      <c r="N1093" s="272">
        <v>97.566999999999993</v>
      </c>
      <c r="O1093" s="272">
        <v>9.7587362637362922</v>
      </c>
      <c r="P1093" s="272">
        <v>10.002087041454889</v>
      </c>
      <c r="Q1093" s="272">
        <v>10.383902532324418</v>
      </c>
      <c r="R1093" s="257">
        <f t="shared" si="55"/>
        <v>5.4099002260073865</v>
      </c>
      <c r="U1093" s="280"/>
    </row>
    <row r="1094" spans="2:21">
      <c r="D1094" s="257"/>
      <c r="E1094" s="257"/>
      <c r="F1094" s="257"/>
      <c r="G1094" s="257"/>
      <c r="J1094" s="272"/>
      <c r="K1094" s="257"/>
      <c r="R1094" s="257"/>
      <c r="U1094" s="280"/>
    </row>
    <row r="1095" spans="2:21">
      <c r="B1095" s="280">
        <v>45043</v>
      </c>
      <c r="C1095" s="265">
        <v>15000000000</v>
      </c>
      <c r="D1095" s="265">
        <v>77277000000</v>
      </c>
      <c r="E1095" s="265">
        <f>+D1095-C1095</f>
        <v>62277000000</v>
      </c>
      <c r="F1095" s="257">
        <v>17777000000</v>
      </c>
      <c r="G1095" s="265">
        <v>17344485590</v>
      </c>
      <c r="H1095" s="266">
        <f>+F1095-G1095</f>
        <v>432514410</v>
      </c>
      <c r="I1095" s="280">
        <f>+B1095+J1095</f>
        <v>45134</v>
      </c>
      <c r="J1095" s="241">
        <v>91</v>
      </c>
      <c r="K1095" s="257"/>
      <c r="N1095" s="257">
        <v>97.566999999999993</v>
      </c>
      <c r="O1095" s="257">
        <v>9.7590000000000003</v>
      </c>
      <c r="P1095" s="257">
        <v>10.002000000000001</v>
      </c>
      <c r="Q1095" s="257">
        <v>10.384</v>
      </c>
      <c r="R1095" s="257">
        <f t="shared" si="55"/>
        <v>4.3470214321876579</v>
      </c>
      <c r="U1095" s="280"/>
    </row>
    <row r="1096" spans="2:21">
      <c r="C1096" s="257"/>
      <c r="R1096" s="257"/>
      <c r="U1096" s="280"/>
    </row>
    <row r="1097" spans="2:21">
      <c r="B1097" s="280">
        <v>45057</v>
      </c>
      <c r="C1097" s="265">
        <v>15000000000</v>
      </c>
      <c r="D1097" s="265">
        <v>52700200000</v>
      </c>
      <c r="E1097" s="265">
        <v>37700200000</v>
      </c>
      <c r="F1097" s="265">
        <v>11700000000</v>
      </c>
      <c r="G1097" s="265">
        <v>11415339000</v>
      </c>
      <c r="H1097" s="266">
        <f>+F1097-G1097</f>
        <v>284661000</v>
      </c>
      <c r="I1097" s="280">
        <f>+B1097+J1097</f>
        <v>45148</v>
      </c>
      <c r="J1097" s="241">
        <v>91</v>
      </c>
      <c r="N1097" s="257">
        <v>97.566999999999993</v>
      </c>
      <c r="O1097" s="257">
        <v>9.7587362637362922</v>
      </c>
      <c r="P1097" s="257">
        <v>10.002087041454889</v>
      </c>
      <c r="Q1097" s="257">
        <v>10.383902532324418</v>
      </c>
      <c r="R1097" s="257">
        <f t="shared" si="55"/>
        <v>4.5042905982905985</v>
      </c>
      <c r="U1097" s="280"/>
    </row>
    <row r="1098" spans="2:21">
      <c r="C1098" s="257"/>
      <c r="R1098" s="257"/>
      <c r="U1098" s="280"/>
    </row>
    <row r="1099" spans="2:21">
      <c r="B1099" s="280">
        <v>45071</v>
      </c>
      <c r="C1099" s="265">
        <v>15000000000</v>
      </c>
      <c r="D1099" s="265">
        <v>31745200000</v>
      </c>
      <c r="E1099" s="265">
        <v>16745200000</v>
      </c>
      <c r="F1099" s="265">
        <v>8945200000</v>
      </c>
      <c r="G1099" s="265">
        <v>8727563284</v>
      </c>
      <c r="H1099" s="266">
        <f t="shared" ref="H1099" si="59">+F1099-G1099</f>
        <v>217636716</v>
      </c>
      <c r="I1099" s="280">
        <f>+B1099+J1099</f>
        <v>45162</v>
      </c>
      <c r="J1099" s="241">
        <v>91</v>
      </c>
      <c r="N1099" s="257">
        <v>97.566999999999993</v>
      </c>
      <c r="O1099" s="257">
        <v>9.7587362637362922</v>
      </c>
      <c r="P1099" s="257">
        <v>10.002087041454889</v>
      </c>
      <c r="Q1099" s="257">
        <v>10.383902532324418</v>
      </c>
      <c r="R1099" s="257">
        <f t="shared" si="55"/>
        <v>3.5488530161427359</v>
      </c>
      <c r="U1099" s="280"/>
    </row>
    <row r="1100" spans="2:21">
      <c r="C1100" s="257"/>
      <c r="R1100" s="257"/>
      <c r="U1100" s="280"/>
    </row>
    <row r="1101" spans="2:21">
      <c r="B1101" s="280">
        <v>45085</v>
      </c>
      <c r="C1101" s="265">
        <v>15000000000</v>
      </c>
      <c r="D1101" s="265">
        <v>82119400000</v>
      </c>
      <c r="E1101" s="265">
        <v>67119400000</v>
      </c>
      <c r="F1101" s="265">
        <v>25619400000</v>
      </c>
      <c r="G1101" s="265">
        <v>24996079998</v>
      </c>
      <c r="H1101" s="266">
        <f>+F1101-G1101</f>
        <v>623320002</v>
      </c>
      <c r="I1101" s="280">
        <f>+B1101+J1101</f>
        <v>45176</v>
      </c>
      <c r="J1101" s="241">
        <v>91</v>
      </c>
      <c r="N1101" s="257">
        <v>97.566999999999993</v>
      </c>
      <c r="O1101" s="257">
        <v>9.7587362637362904</v>
      </c>
      <c r="P1101" s="257">
        <v>10.002087041454899</v>
      </c>
      <c r="Q1101" s="257">
        <v>10.383902532324401</v>
      </c>
      <c r="R1101" s="257">
        <f t="shared" si="55"/>
        <v>3.2053600006245269</v>
      </c>
      <c r="U1101" s="280"/>
    </row>
    <row r="1102" spans="2:21">
      <c r="F1102" s="257"/>
      <c r="G1102" s="257"/>
      <c r="R1102" s="257"/>
      <c r="U1102" s="280"/>
    </row>
    <row r="1103" spans="2:21">
      <c r="B1103" s="280">
        <v>45099</v>
      </c>
      <c r="C1103" s="265">
        <v>15000000000</v>
      </c>
      <c r="D1103" s="265">
        <v>134864100000</v>
      </c>
      <c r="E1103" s="265">
        <v>119864100000</v>
      </c>
      <c r="F1103" s="265">
        <v>19364100000</v>
      </c>
      <c r="G1103" s="265">
        <v>18939058005</v>
      </c>
      <c r="H1103" s="266">
        <f>+F1103-G1103</f>
        <v>425041995</v>
      </c>
      <c r="I1103" s="280">
        <f>+B1103+J1103</f>
        <v>45190</v>
      </c>
      <c r="J1103" s="266">
        <v>91</v>
      </c>
      <c r="N1103" s="257">
        <v>97.805000000000007</v>
      </c>
      <c r="O1103" s="257">
        <v>8.8040000000000003</v>
      </c>
      <c r="P1103" s="257">
        <v>9.0020000000000007</v>
      </c>
      <c r="Q1103" s="257">
        <v>9.31</v>
      </c>
      <c r="R1103" s="257">
        <f t="shared" si="55"/>
        <v>6.9646459169287498</v>
      </c>
      <c r="U1103" s="280"/>
    </row>
    <row r="1104" spans="2:21">
      <c r="F1104" s="257"/>
      <c r="G1104" s="257"/>
      <c r="R1104" s="257"/>
      <c r="U1104" s="280"/>
    </row>
    <row r="1105" spans="2:21">
      <c r="B1105" s="280">
        <v>45113</v>
      </c>
      <c r="C1105" s="265">
        <v>25000000000</v>
      </c>
      <c r="D1105" s="265">
        <v>50205500000</v>
      </c>
      <c r="E1105" s="265">
        <v>25205500000</v>
      </c>
      <c r="F1105" s="265">
        <v>13605500000</v>
      </c>
      <c r="G1105" s="265">
        <v>13280056440</v>
      </c>
      <c r="H1105" s="266">
        <f>+F1105-G1105</f>
        <v>325443560</v>
      </c>
      <c r="I1105" s="280">
        <f>+B1105+J1105</f>
        <v>45204</v>
      </c>
      <c r="J1105" s="266">
        <v>91</v>
      </c>
      <c r="N1105" s="257">
        <v>97.608000000000004</v>
      </c>
      <c r="O1105" s="257">
        <v>9.5939999999999994</v>
      </c>
      <c r="P1105" s="257">
        <v>9.8290000000000006</v>
      </c>
      <c r="Q1105" s="257">
        <v>10.198</v>
      </c>
      <c r="R1105" s="257">
        <f t="shared" si="55"/>
        <v>3.6900885671235897</v>
      </c>
      <c r="U1105" s="280"/>
    </row>
    <row r="1106" spans="2:21">
      <c r="F1106" s="257"/>
      <c r="G1106" s="257"/>
      <c r="J1106" s="266"/>
      <c r="R1106" s="257"/>
      <c r="U1106" s="280"/>
    </row>
    <row r="1107" spans="2:21">
      <c r="B1107" s="280">
        <v>45127</v>
      </c>
      <c r="C1107" s="265">
        <v>15000000000</v>
      </c>
      <c r="D1107" s="265">
        <v>63189400000</v>
      </c>
      <c r="E1107" s="265">
        <v>48189400000</v>
      </c>
      <c r="F1107" s="265">
        <v>34189400000</v>
      </c>
      <c r="G1107" s="265">
        <v>33438942670</v>
      </c>
      <c r="H1107" s="266">
        <f>+F1107-G1107</f>
        <v>750457330</v>
      </c>
      <c r="I1107" s="280">
        <f>+B1107+J1107</f>
        <v>45218</v>
      </c>
      <c r="J1107" s="266">
        <v>91</v>
      </c>
      <c r="N1107" s="257">
        <v>97.805000000000007</v>
      </c>
      <c r="O1107" s="257">
        <v>8.8040000000000003</v>
      </c>
      <c r="P1107" s="257">
        <v>9.0020000000000007</v>
      </c>
      <c r="Q1107" s="257">
        <v>9.31</v>
      </c>
      <c r="R1107" s="257">
        <f t="shared" si="55"/>
        <v>1.8482161137662549</v>
      </c>
      <c r="U1107" s="280"/>
    </row>
    <row r="1108" spans="2:21">
      <c r="F1108" s="257"/>
      <c r="J1108" s="266"/>
      <c r="R1108" s="257"/>
      <c r="U1108" s="280"/>
    </row>
    <row r="1109" spans="2:21">
      <c r="B1109" s="280">
        <v>45141</v>
      </c>
      <c r="C1109" s="265">
        <v>25000000000</v>
      </c>
      <c r="D1109" s="265">
        <v>60123300000</v>
      </c>
      <c r="E1109" s="265">
        <v>35123300000</v>
      </c>
      <c r="F1109" s="265">
        <v>15923300000</v>
      </c>
      <c r="G1109" s="265">
        <v>15535886111</v>
      </c>
      <c r="H1109" s="266">
        <f>+F1109-G1109</f>
        <v>387413889</v>
      </c>
      <c r="I1109" s="280">
        <f>+B1109+J1109</f>
        <v>45232</v>
      </c>
      <c r="J1109" s="266">
        <v>91</v>
      </c>
      <c r="N1109" s="257">
        <v>97.566999999999993</v>
      </c>
      <c r="O1109" s="257">
        <v>9.7590000000000003</v>
      </c>
      <c r="P1109" s="257">
        <v>10.002000000000001</v>
      </c>
      <c r="Q1109" s="257">
        <v>10.384</v>
      </c>
      <c r="R1109" s="257">
        <f t="shared" si="55"/>
        <v>3.7758065225173172</v>
      </c>
      <c r="U1109" s="280"/>
    </row>
    <row r="1110" spans="2:21">
      <c r="R1110" s="257"/>
      <c r="U1110" s="280"/>
    </row>
    <row r="1111" spans="2:21">
      <c r="B1111" s="280">
        <v>45155</v>
      </c>
      <c r="C1111" s="265">
        <v>15000000000</v>
      </c>
      <c r="D1111" s="265">
        <v>38343600000</v>
      </c>
      <c r="E1111" s="265">
        <v>23343600000</v>
      </c>
      <c r="F1111" s="265">
        <v>14943600000</v>
      </c>
      <c r="G1111" s="265">
        <v>14580022212</v>
      </c>
      <c r="H1111" s="266">
        <f>+F1111-G1111</f>
        <v>363577788</v>
      </c>
      <c r="I1111" s="280">
        <v>45246</v>
      </c>
      <c r="J1111" s="266">
        <v>91</v>
      </c>
      <c r="N1111" s="257">
        <v>97.566999999999993</v>
      </c>
      <c r="O1111" s="257">
        <v>9.7590000000000003</v>
      </c>
      <c r="P1111" s="257">
        <v>10.002000000000001</v>
      </c>
      <c r="Q1111" s="257">
        <v>10.384</v>
      </c>
      <c r="R1111" s="257">
        <f t="shared" si="55"/>
        <v>2.5658877378944833</v>
      </c>
      <c r="U1111" s="280"/>
    </row>
    <row r="1112" spans="2:21">
      <c r="I1112" s="280"/>
      <c r="R1112" s="257"/>
      <c r="U1112" s="280"/>
    </row>
    <row r="1113" spans="2:21">
      <c r="B1113" s="280">
        <v>45169</v>
      </c>
      <c r="C1113" s="265">
        <v>15000000000</v>
      </c>
      <c r="D1113" s="265">
        <v>71161500000</v>
      </c>
      <c r="E1113" s="265">
        <v>56161500000</v>
      </c>
      <c r="F1113" s="265">
        <v>31436500000</v>
      </c>
      <c r="G1113" s="265">
        <v>30671649955</v>
      </c>
      <c r="H1113" s="266">
        <f>+F1113-G1113</f>
        <v>764850045</v>
      </c>
      <c r="I1113" s="280">
        <v>45260</v>
      </c>
      <c r="J1113" s="266">
        <v>91</v>
      </c>
      <c r="N1113" s="257">
        <v>97.566999999999993</v>
      </c>
      <c r="O1113" s="257">
        <v>9.7590000000000003</v>
      </c>
      <c r="P1113" s="257">
        <v>10.002000000000001</v>
      </c>
      <c r="Q1113" s="257">
        <v>10.384</v>
      </c>
      <c r="R1113" s="257">
        <f t="shared" si="55"/>
        <v>2.2636584861546294</v>
      </c>
      <c r="U1113" s="280"/>
    </row>
    <row r="1114" spans="2:21">
      <c r="B1114" s="280"/>
      <c r="R1114" s="257"/>
      <c r="U1114" s="280"/>
    </row>
    <row r="1115" spans="2:21">
      <c r="B1115" s="280">
        <v>45183</v>
      </c>
      <c r="C1115" s="265">
        <v>15000000000</v>
      </c>
      <c r="D1115" s="265">
        <v>86761800000</v>
      </c>
      <c r="E1115" s="265">
        <f>+D1115-C1115</f>
        <v>71761800000</v>
      </c>
      <c r="F1115" s="265">
        <v>46611800000</v>
      </c>
      <c r="G1115" s="265">
        <v>45477734906</v>
      </c>
      <c r="H1115" s="266">
        <f t="shared" ref="H1115:H1116" si="60">+F1115-G1115</f>
        <v>1134065094</v>
      </c>
      <c r="I1115" s="280">
        <v>45274</v>
      </c>
      <c r="J1115" s="266">
        <v>91</v>
      </c>
      <c r="K1115" s="257"/>
      <c r="L1115" s="257"/>
      <c r="M1115" s="257"/>
      <c r="N1115" s="257">
        <v>97.566999999999993</v>
      </c>
      <c r="O1115" s="257">
        <v>9.7590000000000003</v>
      </c>
      <c r="P1115" s="257">
        <v>10.002000000000001</v>
      </c>
      <c r="Q1115" s="257">
        <v>10.384</v>
      </c>
      <c r="R1115" s="257">
        <f t="shared" si="55"/>
        <v>1.8613698677159003</v>
      </c>
      <c r="U1115" s="280"/>
    </row>
    <row r="1116" spans="2:21">
      <c r="B1116" s="280"/>
      <c r="E1116" s="265">
        <f t="shared" ref="E1116" si="61">+D1116-C1116</f>
        <v>0</v>
      </c>
      <c r="H1116" s="266">
        <f t="shared" si="60"/>
        <v>0</v>
      </c>
      <c r="R1116" s="257"/>
      <c r="U1116" s="280"/>
    </row>
    <row r="1117" spans="2:21">
      <c r="B1117" s="280">
        <v>45196</v>
      </c>
      <c r="C1117" s="265">
        <v>15000000000</v>
      </c>
      <c r="D1117" s="265">
        <v>87613600000</v>
      </c>
      <c r="E1117" s="265">
        <f>+D1117-C1117</f>
        <v>72613600000</v>
      </c>
      <c r="F1117" s="265">
        <v>48613600000</v>
      </c>
      <c r="G1117" s="265">
        <v>47517849456</v>
      </c>
      <c r="H1117" s="266">
        <f>+F1117-G1117</f>
        <v>1095750544</v>
      </c>
      <c r="I1117" s="280">
        <v>45288</v>
      </c>
      <c r="J1117" s="266">
        <v>91</v>
      </c>
      <c r="N1117" s="257">
        <v>97.745999999999995</v>
      </c>
      <c r="O1117" s="257">
        <v>9.0410000000000004</v>
      </c>
      <c r="P1117" s="257">
        <v>9.2490000000000006</v>
      </c>
      <c r="Q1117" s="257">
        <v>9.5749999999999993</v>
      </c>
      <c r="R1117" s="257">
        <f t="shared" si="55"/>
        <v>1.802244639360179</v>
      </c>
      <c r="U1117" s="280"/>
    </row>
    <row r="1118" spans="2:21">
      <c r="E1118" s="265">
        <f t="shared" ref="E1118:E1138" si="62">+D1118-C1118</f>
        <v>0</v>
      </c>
      <c r="H1118" s="266">
        <f t="shared" ref="H1118:H1138" si="63">+F1118-G1118</f>
        <v>0</v>
      </c>
      <c r="R1118" s="257"/>
      <c r="U1118" s="280"/>
    </row>
    <row r="1119" spans="2:21">
      <c r="B1119" s="280">
        <v>45211</v>
      </c>
      <c r="C1119" s="265">
        <v>15000000000</v>
      </c>
      <c r="D1119" s="265">
        <v>45085500000</v>
      </c>
      <c r="E1119" s="265">
        <f t="shared" si="62"/>
        <v>30085500000</v>
      </c>
      <c r="F1119" s="265">
        <v>15710500000</v>
      </c>
      <c r="G1119" s="265">
        <v>15365654525</v>
      </c>
      <c r="H1119" s="266">
        <f t="shared" si="63"/>
        <v>344845475</v>
      </c>
      <c r="I1119" s="280">
        <v>45302</v>
      </c>
      <c r="J1119" s="266">
        <v>91</v>
      </c>
      <c r="N1119" s="257">
        <v>97.805000000000007</v>
      </c>
      <c r="O1119" s="257">
        <v>8.8040000000000003</v>
      </c>
      <c r="P1119" s="257">
        <v>9.0020000000000007</v>
      </c>
      <c r="Q1119" s="257">
        <v>9.31</v>
      </c>
      <c r="R1119" s="257">
        <f t="shared" si="55"/>
        <v>2.8697686260781006</v>
      </c>
      <c r="U1119" s="280"/>
    </row>
    <row r="1120" spans="2:21">
      <c r="B1120" s="280"/>
      <c r="E1120" s="265">
        <f t="shared" si="62"/>
        <v>0</v>
      </c>
      <c r="H1120" s="266">
        <f t="shared" si="63"/>
        <v>0</v>
      </c>
      <c r="I1120" s="280"/>
      <c r="J1120" s="266"/>
      <c r="R1120" s="257"/>
      <c r="U1120" s="280"/>
    </row>
    <row r="1121" spans="2:21">
      <c r="B1121" s="280">
        <v>45225</v>
      </c>
      <c r="C1121" s="265">
        <v>15000000000</v>
      </c>
      <c r="D1121" s="265">
        <v>52794800000</v>
      </c>
      <c r="E1121" s="265">
        <f t="shared" si="62"/>
        <v>37794800000</v>
      </c>
      <c r="F1121" s="265">
        <v>16419800000</v>
      </c>
      <c r="G1121" s="265">
        <v>16059713786</v>
      </c>
      <c r="H1121" s="266">
        <f t="shared" si="63"/>
        <v>360086214</v>
      </c>
      <c r="I1121" s="280">
        <v>45316</v>
      </c>
      <c r="J1121" s="266">
        <v>91</v>
      </c>
      <c r="N1121" s="257">
        <v>97.807000000000002</v>
      </c>
      <c r="O1121" s="257">
        <v>8.7959999999999994</v>
      </c>
      <c r="P1121" s="257">
        <v>8.9930000000000003</v>
      </c>
      <c r="Q1121" s="257">
        <v>9.3010000000000002</v>
      </c>
      <c r="R1121" s="257">
        <f t="shared" si="55"/>
        <v>3.2153132194058394</v>
      </c>
      <c r="U1121" s="280"/>
    </row>
    <row r="1122" spans="2:21">
      <c r="B1122" s="280"/>
      <c r="E1122" s="265">
        <f t="shared" si="62"/>
        <v>0</v>
      </c>
      <c r="H1122" s="266">
        <f t="shared" si="63"/>
        <v>0</v>
      </c>
      <c r="I1122" s="280"/>
      <c r="J1122" s="266"/>
      <c r="R1122" s="257"/>
      <c r="U1122" s="280"/>
    </row>
    <row r="1123" spans="2:21">
      <c r="B1123" s="280">
        <v>45239</v>
      </c>
      <c r="C1123" s="265">
        <v>15000000000</v>
      </c>
      <c r="D1123" s="265">
        <v>41798300000</v>
      </c>
      <c r="E1123" s="265">
        <f t="shared" si="62"/>
        <v>26798300000</v>
      </c>
      <c r="F1123" s="265">
        <v>10923300000</v>
      </c>
      <c r="G1123" s="265">
        <v>10666820916</v>
      </c>
      <c r="H1123" s="265">
        <f t="shared" si="63"/>
        <v>256479084</v>
      </c>
      <c r="I1123" s="280">
        <v>45330</v>
      </c>
      <c r="J1123" s="266">
        <v>91</v>
      </c>
      <c r="N1123" s="257">
        <v>97.652000000000001</v>
      </c>
      <c r="O1123" s="257">
        <v>9.4179999999999993</v>
      </c>
      <c r="P1123" s="257">
        <v>9.6440000000000001</v>
      </c>
      <c r="Q1123" s="257">
        <v>9.9990000000000006</v>
      </c>
      <c r="R1123" s="257">
        <f t="shared" si="55"/>
        <v>3.8265267821995184</v>
      </c>
      <c r="U1123" s="280"/>
    </row>
    <row r="1124" spans="2:21">
      <c r="B1124" s="280"/>
      <c r="E1124" s="265">
        <f t="shared" si="62"/>
        <v>0</v>
      </c>
      <c r="H1124" s="265">
        <f t="shared" si="63"/>
        <v>0</v>
      </c>
      <c r="I1124" s="280"/>
      <c r="J1124" s="266"/>
      <c r="R1124" s="257"/>
      <c r="U1124" s="280"/>
    </row>
    <row r="1125" spans="2:21">
      <c r="B1125" s="280">
        <v>45253</v>
      </c>
      <c r="C1125" s="265">
        <v>15000000000</v>
      </c>
      <c r="D1125" s="265">
        <v>41626800000</v>
      </c>
      <c r="E1125" s="265">
        <f t="shared" si="62"/>
        <v>26626800000</v>
      </c>
      <c r="F1125" s="265">
        <v>6751800000</v>
      </c>
      <c r="G1125" s="265">
        <v>6603597990</v>
      </c>
      <c r="H1125" s="265">
        <f t="shared" si="63"/>
        <v>148202010</v>
      </c>
      <c r="I1125" s="280">
        <v>45344</v>
      </c>
      <c r="J1125" s="266">
        <v>91</v>
      </c>
      <c r="N1125" s="257">
        <v>97.805000000000007</v>
      </c>
      <c r="O1125" s="257">
        <v>8.8040000000000003</v>
      </c>
      <c r="P1125" s="257">
        <v>9.0020000000000007</v>
      </c>
      <c r="Q1125" s="257">
        <v>9.31</v>
      </c>
      <c r="R1125" s="257">
        <f t="shared" si="55"/>
        <v>6.1652892561983474</v>
      </c>
      <c r="U1125" s="280"/>
    </row>
    <row r="1126" spans="2:21">
      <c r="B1126" s="280"/>
      <c r="E1126" s="265">
        <f t="shared" si="62"/>
        <v>0</v>
      </c>
      <c r="H1126" s="265">
        <f t="shared" si="63"/>
        <v>0</v>
      </c>
      <c r="I1126" s="280"/>
      <c r="J1126" s="266"/>
      <c r="R1126" s="257"/>
      <c r="U1126" s="280"/>
    </row>
    <row r="1127" spans="2:21">
      <c r="B1127" s="280">
        <v>45267</v>
      </c>
      <c r="C1127" s="265">
        <v>15000000000</v>
      </c>
      <c r="D1127" s="265">
        <v>31932600000</v>
      </c>
      <c r="E1127" s="265">
        <f t="shared" si="62"/>
        <v>16932600000</v>
      </c>
      <c r="F1127" s="265">
        <v>8057600000</v>
      </c>
      <c r="G1127" s="265">
        <v>7880735680</v>
      </c>
      <c r="H1127" s="265">
        <f t="shared" si="63"/>
        <v>176864320</v>
      </c>
      <c r="I1127" s="280">
        <v>45358</v>
      </c>
      <c r="J1127" s="266">
        <v>91</v>
      </c>
      <c r="N1127" s="257">
        <v>97.805000000000007</v>
      </c>
      <c r="O1127" s="257">
        <v>8.8040000000000003</v>
      </c>
      <c r="P1127" s="257">
        <v>9.0020000000000007</v>
      </c>
      <c r="Q1127" s="257">
        <v>9.31</v>
      </c>
      <c r="R1127" s="257">
        <f t="shared" si="55"/>
        <v>3.9630411040508342</v>
      </c>
      <c r="U1127" s="280"/>
    </row>
    <row r="1128" spans="2:21">
      <c r="B1128" s="280"/>
      <c r="E1128" s="265">
        <f t="shared" si="62"/>
        <v>0</v>
      </c>
      <c r="H1128" s="265">
        <f t="shared" si="63"/>
        <v>0</v>
      </c>
      <c r="I1128" s="280"/>
      <c r="J1128" s="266"/>
      <c r="R1128" s="257"/>
      <c r="U1128" s="280"/>
    </row>
    <row r="1129" spans="2:21">
      <c r="B1129" s="280">
        <v>45281</v>
      </c>
      <c r="C1129" s="265">
        <v>15000000000</v>
      </c>
      <c r="D1129" s="265">
        <v>27394500000</v>
      </c>
      <c r="E1129" s="265">
        <f t="shared" si="62"/>
        <v>12394500000</v>
      </c>
      <c r="F1129" s="265">
        <v>8519500000</v>
      </c>
      <c r="G1129" s="265">
        <v>8312220565</v>
      </c>
      <c r="H1129" s="265">
        <f t="shared" si="63"/>
        <v>207279435</v>
      </c>
      <c r="I1129" s="280">
        <v>45372</v>
      </c>
      <c r="J1129" s="266">
        <v>91</v>
      </c>
      <c r="N1129" s="257">
        <v>97.566999999999993</v>
      </c>
      <c r="O1129" s="257">
        <v>9.7590000000000003</v>
      </c>
      <c r="P1129" s="257">
        <v>10.002000000000001</v>
      </c>
      <c r="Q1129" s="257">
        <v>10.384</v>
      </c>
      <c r="R1129" s="257">
        <f t="shared" si="55"/>
        <v>3.2155056047890134</v>
      </c>
      <c r="U1129" s="280"/>
    </row>
    <row r="1130" spans="2:21">
      <c r="B1130" s="280"/>
      <c r="E1130" s="265">
        <f t="shared" si="62"/>
        <v>0</v>
      </c>
      <c r="H1130" s="265">
        <f t="shared" si="63"/>
        <v>0</v>
      </c>
      <c r="I1130" s="280"/>
      <c r="J1130" s="266"/>
      <c r="R1130" s="257"/>
      <c r="U1130" s="280"/>
    </row>
    <row r="1131" spans="2:21">
      <c r="B1131" s="280">
        <v>45295</v>
      </c>
      <c r="C1131" s="265">
        <v>15000000000</v>
      </c>
      <c r="D1131" s="265">
        <v>31419200000</v>
      </c>
      <c r="E1131" s="265">
        <f t="shared" si="62"/>
        <v>16419200000</v>
      </c>
      <c r="F1131" s="265">
        <v>5669200000</v>
      </c>
      <c r="G1131" s="265">
        <v>5544761060</v>
      </c>
      <c r="H1131" s="265">
        <f>+F1131-G1131</f>
        <v>124438940</v>
      </c>
      <c r="I1131" s="280">
        <v>45386</v>
      </c>
      <c r="J1131" s="266">
        <v>91</v>
      </c>
      <c r="N1131" s="257">
        <v>97.805000000000007</v>
      </c>
      <c r="O1131" s="257">
        <v>8.8040000000000003</v>
      </c>
      <c r="P1131" s="257">
        <v>9.0020000000000007</v>
      </c>
      <c r="Q1131" s="257">
        <v>9.31</v>
      </c>
      <c r="R1131" s="257">
        <f t="shared" si="55"/>
        <v>5.5420870669583007</v>
      </c>
      <c r="U1131" s="280"/>
    </row>
    <row r="1132" spans="2:21">
      <c r="B1132" s="280"/>
      <c r="E1132" s="265">
        <f t="shared" si="62"/>
        <v>0</v>
      </c>
      <c r="H1132" s="265">
        <f t="shared" ref="H1132:H1133" si="64">+F1132-G1132</f>
        <v>0</v>
      </c>
      <c r="I1132" s="280"/>
      <c r="J1132" s="266"/>
      <c r="R1132" s="257"/>
      <c r="U1132" s="280"/>
    </row>
    <row r="1133" spans="2:21">
      <c r="B1133" s="280">
        <v>45309</v>
      </c>
      <c r="C1133" s="265">
        <v>15000000000</v>
      </c>
      <c r="D1133" s="265">
        <v>42631700000</v>
      </c>
      <c r="E1133" s="265">
        <f t="shared" si="62"/>
        <v>27631700000</v>
      </c>
      <c r="F1133" s="265">
        <v>13756700000</v>
      </c>
      <c r="G1133" s="265">
        <v>13454740435</v>
      </c>
      <c r="H1133" s="265">
        <f t="shared" si="64"/>
        <v>301959565</v>
      </c>
      <c r="I1133" s="280">
        <v>45400</v>
      </c>
      <c r="J1133" s="241">
        <v>91</v>
      </c>
      <c r="K1133" s="241">
        <v>97.805000000000007</v>
      </c>
      <c r="N1133" s="257">
        <v>97.805000000000007</v>
      </c>
      <c r="O1133" s="257">
        <v>8.8040000000000003</v>
      </c>
      <c r="P1133" s="257">
        <v>9.0020000000000007</v>
      </c>
      <c r="Q1133" s="257">
        <v>9.31</v>
      </c>
      <c r="R1133" s="257">
        <f t="shared" si="55"/>
        <v>3.0989772256427779</v>
      </c>
      <c r="U1133" s="280"/>
    </row>
    <row r="1134" spans="2:21">
      <c r="B1134" s="280"/>
      <c r="E1134" s="265">
        <f t="shared" si="62"/>
        <v>0</v>
      </c>
      <c r="H1134" s="265">
        <f t="shared" si="63"/>
        <v>0</v>
      </c>
      <c r="I1134" s="280"/>
      <c r="J1134" s="266"/>
      <c r="R1134" s="257"/>
      <c r="U1134" s="280"/>
    </row>
    <row r="1135" spans="2:21">
      <c r="B1135" s="280">
        <v>45323</v>
      </c>
      <c r="C1135" s="265">
        <v>15000000000</v>
      </c>
      <c r="D1135" s="265">
        <v>42689900000</v>
      </c>
      <c r="E1135" s="265">
        <f t="shared" si="62"/>
        <v>27689900000</v>
      </c>
      <c r="F1135" s="265">
        <v>14689900000</v>
      </c>
      <c r="G1135" s="265">
        <v>14323680793</v>
      </c>
      <c r="H1135" s="265">
        <f t="shared" si="63"/>
        <v>366219207</v>
      </c>
      <c r="I1135" s="280">
        <v>45414</v>
      </c>
      <c r="J1135" s="266">
        <v>91</v>
      </c>
      <c r="N1135" s="257">
        <v>97.507000000000005</v>
      </c>
      <c r="O1135" s="257">
        <v>9.9990000000000006</v>
      </c>
      <c r="P1135" s="257">
        <v>10.255000000000001</v>
      </c>
      <c r="Q1135" s="257">
        <v>10.657</v>
      </c>
      <c r="R1135" s="257">
        <f t="shared" si="55"/>
        <v>2.9060715185263346</v>
      </c>
      <c r="U1135" s="280"/>
    </row>
    <row r="1136" spans="2:21">
      <c r="B1136" s="280"/>
      <c r="E1136" s="265">
        <f t="shared" si="62"/>
        <v>0</v>
      </c>
      <c r="H1136" s="266">
        <f t="shared" si="63"/>
        <v>0</v>
      </c>
      <c r="I1136" s="280"/>
      <c r="J1136" s="266"/>
      <c r="R1136" s="257"/>
      <c r="U1136" s="280"/>
    </row>
    <row r="1137" spans="2:21">
      <c r="B1137" s="280">
        <v>45337</v>
      </c>
      <c r="C1137" s="265">
        <v>15000000000</v>
      </c>
      <c r="D1137" s="265">
        <v>42628700000</v>
      </c>
      <c r="E1137" s="265">
        <f t="shared" si="62"/>
        <v>27628700000</v>
      </c>
      <c r="F1137" s="265">
        <v>10753700000</v>
      </c>
      <c r="G1137" s="265">
        <v>10504859382</v>
      </c>
      <c r="H1137" s="265">
        <f>+F1137-G1137</f>
        <v>248840618</v>
      </c>
      <c r="I1137" s="280">
        <v>45428</v>
      </c>
      <c r="J1137" s="266">
        <v>91</v>
      </c>
      <c r="N1137" s="257">
        <v>97.686000000000007</v>
      </c>
      <c r="O1137" s="257">
        <v>9.2810000000000006</v>
      </c>
      <c r="P1137" s="257">
        <v>9.5009999999999994</v>
      </c>
      <c r="Q1137" s="257">
        <v>9.8460000000000001</v>
      </c>
      <c r="R1137" s="257">
        <f>+D1137/F1137</f>
        <v>3.9640960785590078</v>
      </c>
      <c r="U1137" s="280"/>
    </row>
    <row r="1138" spans="2:21">
      <c r="B1138" s="280"/>
      <c r="E1138" s="265">
        <f t="shared" si="62"/>
        <v>0</v>
      </c>
      <c r="H1138" s="266">
        <f t="shared" si="63"/>
        <v>0</v>
      </c>
      <c r="I1138" s="280"/>
      <c r="J1138" s="266"/>
      <c r="R1138" s="257"/>
      <c r="U1138" s="280"/>
    </row>
    <row r="1139" spans="2:21">
      <c r="B1139" s="280">
        <v>45351</v>
      </c>
      <c r="C1139" s="265">
        <v>15000000000</v>
      </c>
      <c r="D1139" s="265">
        <v>40522800000</v>
      </c>
      <c r="E1139" s="265">
        <f>D1139-C1139</f>
        <v>25522800000</v>
      </c>
      <c r="F1139" s="265">
        <v>16647800000</v>
      </c>
      <c r="G1139" s="265">
        <v>16282380790</v>
      </c>
      <c r="H1139" s="266">
        <f>+F1139-G1139</f>
        <v>365419210</v>
      </c>
      <c r="I1139" s="280">
        <f>+B1139+J1139</f>
        <v>45442</v>
      </c>
      <c r="J1139" s="266">
        <v>91</v>
      </c>
      <c r="N1139" s="257">
        <v>97.805000000000007</v>
      </c>
      <c r="O1139" s="257">
        <v>8.8040000000000003</v>
      </c>
      <c r="P1139" s="257">
        <v>9.0020000000000007</v>
      </c>
      <c r="Q1139" s="257">
        <v>9.31</v>
      </c>
      <c r="R1139" s="257">
        <f>+D1139/F1139</f>
        <v>2.4341234277201793</v>
      </c>
      <c r="U1139" s="280"/>
    </row>
    <row r="1140" spans="2:21">
      <c r="B1140" s="280"/>
      <c r="I1140" s="280"/>
      <c r="J1140" s="266"/>
      <c r="R1140" s="257"/>
      <c r="U1140" s="280"/>
    </row>
    <row r="1141" spans="2:21">
      <c r="B1141" s="280">
        <v>45365</v>
      </c>
      <c r="C1141" s="265">
        <v>15000000000</v>
      </c>
      <c r="D1141" s="265">
        <v>38563300000</v>
      </c>
      <c r="E1141" s="265">
        <f>D1141-C1141</f>
        <v>23563300000</v>
      </c>
      <c r="F1141" s="265">
        <v>10688300000</v>
      </c>
      <c r="G1141" s="265">
        <v>10437338716</v>
      </c>
      <c r="H1141" s="266">
        <f>+F1141-G1141</f>
        <v>250961284</v>
      </c>
      <c r="I1141" s="280">
        <f>+B1141+J1141</f>
        <v>45456</v>
      </c>
      <c r="J1141" s="266">
        <v>91</v>
      </c>
      <c r="N1141" s="257">
        <v>97.652000000000001</v>
      </c>
      <c r="O1141" s="257">
        <v>9.4179999999999993</v>
      </c>
      <c r="P1141" s="257">
        <v>9.6440000000000001</v>
      </c>
      <c r="Q1141" s="257">
        <v>9.9990000000000006</v>
      </c>
      <c r="R1141" s="257">
        <f>+D1141/F1141</f>
        <v>3.6079919163945622</v>
      </c>
      <c r="U1141" s="280"/>
    </row>
    <row r="1142" spans="2:21">
      <c r="U1142" s="280"/>
    </row>
    <row r="1143" spans="2:21">
      <c r="B1143" s="280">
        <v>45379</v>
      </c>
      <c r="C1143" s="265">
        <v>15000000000</v>
      </c>
      <c r="D1143" s="265">
        <v>64697700000</v>
      </c>
      <c r="E1143" s="265">
        <f>D1143-C1143</f>
        <v>49697700000</v>
      </c>
      <c r="F1143" s="265">
        <v>25697700000</v>
      </c>
      <c r="G1143" s="265">
        <v>25116931980</v>
      </c>
      <c r="H1143" s="266">
        <f>+F1143-G1143</f>
        <v>580768020</v>
      </c>
      <c r="I1143" s="280">
        <f>+B1143+J1143</f>
        <v>45470</v>
      </c>
      <c r="J1143" s="266">
        <v>91</v>
      </c>
      <c r="N1143" s="257">
        <v>97.74</v>
      </c>
      <c r="O1143" s="257">
        <v>9.0649999999999995</v>
      </c>
      <c r="P1143" s="257">
        <v>9.2739999999999991</v>
      </c>
      <c r="Q1143" s="257">
        <v>9.6020000000000003</v>
      </c>
      <c r="R1143" s="257">
        <f>+D1143/F1143</f>
        <v>2.5176455480451558</v>
      </c>
      <c r="U1143" s="280"/>
    </row>
    <row r="1144" spans="2:21">
      <c r="B1144" s="280"/>
      <c r="I1144" s="280"/>
      <c r="J1144" s="266"/>
      <c r="R1144" s="257"/>
      <c r="U1144" s="280"/>
    </row>
    <row r="1145" spans="2:21">
      <c r="B1145" s="280">
        <v>45394</v>
      </c>
      <c r="C1145" s="265">
        <v>15000000000</v>
      </c>
      <c r="D1145" s="265">
        <v>32375600000</v>
      </c>
      <c r="E1145" s="265">
        <f>D1145-C1145</f>
        <v>17375600000</v>
      </c>
      <c r="F1145" s="265">
        <v>6500600000</v>
      </c>
      <c r="G1145" s="265">
        <v>6357911830</v>
      </c>
      <c r="H1145" s="266">
        <f>+F1145-G1145</f>
        <v>142688170</v>
      </c>
      <c r="I1145" s="280">
        <f>+B1145+J1145</f>
        <v>45485</v>
      </c>
      <c r="J1145" s="266">
        <v>91</v>
      </c>
      <c r="N1145" s="257">
        <v>97.805000000000007</v>
      </c>
      <c r="O1145" s="257">
        <v>8.9019999999999992</v>
      </c>
      <c r="P1145" s="257">
        <v>9.1020000000000003</v>
      </c>
      <c r="Q1145" s="257">
        <v>9.4190000000000005</v>
      </c>
      <c r="R1145" s="257">
        <v>4.9800000000000004</v>
      </c>
      <c r="U1145" s="280"/>
    </row>
    <row r="1146" spans="2:21">
      <c r="B1146" s="280"/>
      <c r="I1146" s="280"/>
      <c r="J1146" s="266"/>
      <c r="R1146" s="257"/>
      <c r="U1146" s="280"/>
    </row>
    <row r="1147" spans="2:21">
      <c r="B1147" s="280">
        <v>45407</v>
      </c>
      <c r="C1147" s="265">
        <v>15000000000</v>
      </c>
      <c r="D1147" s="265">
        <v>30700000000</v>
      </c>
      <c r="E1147" s="265">
        <f>D1147-C1147</f>
        <v>15700000000</v>
      </c>
      <c r="F1147" s="265">
        <v>3825900000</v>
      </c>
      <c r="G1147" s="265">
        <v>3732815853</v>
      </c>
      <c r="H1147" s="266">
        <f>+F1147-G1147</f>
        <v>93084147</v>
      </c>
      <c r="I1147" s="280">
        <f>+B1147+J1147</f>
        <v>45498</v>
      </c>
      <c r="J1147" s="266">
        <v>91</v>
      </c>
      <c r="N1147" s="257">
        <v>97.566999999999993</v>
      </c>
      <c r="O1147" s="257">
        <v>9.7590000000000003</v>
      </c>
      <c r="P1147" s="257">
        <v>10.002000000000001</v>
      </c>
      <c r="Q1147" s="257">
        <v>10.384</v>
      </c>
      <c r="R1147" s="257">
        <v>8.0239999999999991</v>
      </c>
      <c r="U1147" s="280"/>
    </row>
    <row r="1148" spans="2:21">
      <c r="B1148" s="280"/>
      <c r="I1148" s="280"/>
      <c r="J1148" s="266"/>
      <c r="R1148" s="257"/>
      <c r="U1148" s="280"/>
    </row>
    <row r="1149" spans="2:21">
      <c r="B1149" s="280"/>
      <c r="I1149" s="280"/>
      <c r="J1149" s="266"/>
      <c r="R1149" s="257"/>
      <c r="U1149" s="280"/>
    </row>
    <row r="1150" spans="2:21">
      <c r="B1150" s="280"/>
      <c r="I1150" s="280"/>
      <c r="J1150" s="266"/>
      <c r="R1150" s="257"/>
      <c r="U1150" s="280"/>
    </row>
    <row r="1151" spans="2:21">
      <c r="B1151" s="280"/>
      <c r="I1151" s="280"/>
      <c r="J1151" s="266"/>
      <c r="R1151" s="257"/>
      <c r="U1151" s="280"/>
    </row>
    <row r="1152" spans="2:21">
      <c r="B1152" s="280"/>
      <c r="I1152" s="280"/>
      <c r="J1152" s="266"/>
      <c r="R1152" s="257"/>
      <c r="U1152" s="280"/>
    </row>
    <row r="1153" spans="2:21">
      <c r="B1153" s="280"/>
      <c r="I1153" s="280"/>
      <c r="J1153" s="266"/>
      <c r="R1153" s="257"/>
      <c r="U1153" s="280"/>
    </row>
    <row r="1154" spans="2:21">
      <c r="B1154" s="280"/>
      <c r="I1154" s="280"/>
      <c r="J1154" s="266"/>
      <c r="R1154" s="257"/>
      <c r="U1154" s="280"/>
    </row>
    <row r="1155" spans="2:21">
      <c r="B1155" s="280"/>
      <c r="I1155" s="280"/>
      <c r="J1155" s="266"/>
      <c r="R1155" s="257"/>
      <c r="U1155" s="280"/>
    </row>
    <row r="1156" spans="2:21">
      <c r="U1156" s="280"/>
    </row>
    <row r="1157" spans="2:21">
      <c r="U1157" s="280"/>
    </row>
    <row r="1158" spans="2:21">
      <c r="U1158" s="280"/>
    </row>
    <row r="1159" spans="2:21">
      <c r="U1159" s="280"/>
    </row>
    <row r="1160" spans="2:21">
      <c r="U1160" s="280"/>
    </row>
    <row r="1161" spans="2:21">
      <c r="U1161" s="280"/>
    </row>
    <row r="1162" spans="2:21">
      <c r="U1162" s="280"/>
    </row>
    <row r="1163" spans="2:21">
      <c r="U1163" s="280"/>
    </row>
    <row r="1164" spans="2:21">
      <c r="U1164" s="280"/>
    </row>
    <row r="1165" spans="2:21">
      <c r="U1165" s="280"/>
    </row>
  </sheetData>
  <sortState xmlns:xlrd2="http://schemas.microsoft.com/office/spreadsheetml/2017/richdata2" ref="C955:I976">
    <sortCondition ref="I955:I976"/>
  </sortState>
  <phoneticPr fontId="0" type="noConversion"/>
  <pageMargins left="0.50900000000000001" right="0.50900000000000001" top="0.50900000000000001" bottom="0.50900000000000001" header="0.5" footer="0.5"/>
  <pageSetup scale="48"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codeName="Sheet4"/>
  <dimension ref="A1:AB1150"/>
  <sheetViews>
    <sheetView tabSelected="1" defaultGridColor="0" colorId="22" zoomScale="70" zoomScaleNormal="70" workbookViewId="0">
      <pane xSplit="1" ySplit="8" topLeftCell="B68" activePane="bottomRight" state="frozen"/>
      <selection pane="topRight" activeCell="B1" sqref="B1"/>
      <selection pane="bottomLeft" activeCell="A9" sqref="A9"/>
      <selection pane="bottomRight" activeCell="A7" sqref="A7"/>
    </sheetView>
  </sheetViews>
  <sheetFormatPr baseColWidth="10" defaultColWidth="9.85546875" defaultRowHeight="16"/>
  <cols>
    <col min="1" max="1" width="21.42578125" style="241" customWidth="1"/>
    <col min="2" max="2" width="11.85546875" style="241" customWidth="1"/>
    <col min="3" max="3" width="19.140625" style="265" bestFit="1" customWidth="1"/>
    <col min="4" max="5" width="18.140625" style="265" bestFit="1" customWidth="1"/>
    <col min="6" max="6" width="19.140625" style="265" bestFit="1" customWidth="1"/>
    <col min="7" max="7" width="17.140625" style="265" bestFit="1" customWidth="1"/>
    <col min="8" max="8" width="16" style="266" bestFit="1" customWidth="1"/>
    <col min="9" max="9" width="12.5703125" style="241" bestFit="1" customWidth="1"/>
    <col min="10" max="10" width="9.85546875" style="241" bestFit="1" customWidth="1"/>
    <col min="11" max="11" width="11.5703125" style="241" hidden="1" customWidth="1"/>
    <col min="12" max="13" width="12.5703125" style="241" hidden="1" customWidth="1"/>
    <col min="14" max="14" width="10" style="256" bestFit="1" customWidth="1"/>
    <col min="15" max="15" width="10.5703125" style="256" bestFit="1" customWidth="1"/>
    <col min="16" max="16" width="10.5703125" style="256" customWidth="1"/>
    <col min="17" max="17" width="10" style="256" bestFit="1" customWidth="1"/>
    <col min="18" max="18" width="18.140625" style="265" bestFit="1" customWidth="1"/>
    <col min="19" max="19" width="16.140625" style="256" bestFit="1" customWidth="1"/>
    <col min="20" max="20" width="10.140625" style="241" bestFit="1" customWidth="1"/>
    <col min="21" max="21" width="12.5703125" style="241" bestFit="1" customWidth="1"/>
    <col min="22" max="23" width="9.85546875" style="241"/>
    <col min="24" max="24" width="18.5703125" style="241" bestFit="1" customWidth="1"/>
    <col min="25" max="26" width="9.85546875" style="241"/>
    <col min="27" max="27" width="9.85546875" style="241" bestFit="1" customWidth="1"/>
    <col min="28" max="16384" width="9.85546875" style="241"/>
  </cols>
  <sheetData>
    <row r="1" spans="1:27">
      <c r="A1" s="263"/>
      <c r="B1" s="263"/>
      <c r="C1" s="260"/>
      <c r="D1" s="260"/>
      <c r="E1" s="260"/>
      <c r="F1" s="260"/>
      <c r="G1" s="260"/>
      <c r="H1" s="268"/>
      <c r="I1" s="263"/>
      <c r="J1" s="263"/>
      <c r="K1" s="263"/>
      <c r="L1" s="263"/>
      <c r="M1" s="263"/>
      <c r="N1" s="293"/>
      <c r="O1" s="293"/>
      <c r="P1" s="293"/>
      <c r="Q1" s="293"/>
    </row>
    <row r="2" spans="1:27">
      <c r="A2" s="240" t="s">
        <v>62</v>
      </c>
      <c r="B2" s="240"/>
      <c r="C2" s="250"/>
      <c r="D2" s="250"/>
      <c r="E2" s="250"/>
      <c r="F2" s="250"/>
      <c r="G2" s="250"/>
      <c r="H2" s="261"/>
      <c r="I2" s="240"/>
      <c r="J2" s="240"/>
      <c r="K2" s="240"/>
      <c r="L2" s="240"/>
      <c r="M2" s="240"/>
      <c r="N2" s="294"/>
      <c r="O2" s="294"/>
      <c r="P2" s="294"/>
      <c r="Q2" s="293"/>
    </row>
    <row r="3" spans="1:27">
      <c r="A3" s="240" t="s">
        <v>63</v>
      </c>
      <c r="B3" s="240"/>
      <c r="C3" s="250"/>
      <c r="D3" s="250"/>
      <c r="E3" s="250"/>
      <c r="F3" s="250"/>
      <c r="G3" s="250"/>
      <c r="H3" s="261"/>
      <c r="I3" s="240"/>
      <c r="J3" s="240"/>
      <c r="K3" s="240"/>
      <c r="L3" s="240"/>
      <c r="M3" s="240"/>
      <c r="N3" s="294"/>
      <c r="O3" s="294"/>
      <c r="P3" s="294"/>
      <c r="Q3" s="293"/>
    </row>
    <row r="4" spans="1:27">
      <c r="A4" s="295" t="s">
        <v>2</v>
      </c>
      <c r="B4" s="295" t="s">
        <v>2</v>
      </c>
      <c r="C4" s="296" t="s">
        <v>2</v>
      </c>
      <c r="D4" s="296" t="s">
        <v>2</v>
      </c>
      <c r="E4" s="296" t="s">
        <v>2</v>
      </c>
      <c r="F4" s="296" t="s">
        <v>2</v>
      </c>
      <c r="G4" s="296" t="s">
        <v>2</v>
      </c>
      <c r="H4" s="297" t="s">
        <v>2</v>
      </c>
      <c r="I4" s="295" t="s">
        <v>2</v>
      </c>
      <c r="J4" s="295" t="s">
        <v>2</v>
      </c>
      <c r="K4" s="295" t="s">
        <v>2</v>
      </c>
      <c r="L4" s="295" t="s">
        <v>2</v>
      </c>
      <c r="M4" s="295" t="s">
        <v>2</v>
      </c>
      <c r="N4" s="298" t="s">
        <v>2</v>
      </c>
      <c r="O4" s="298" t="s">
        <v>2</v>
      </c>
      <c r="P4" s="298"/>
      <c r="Q4" s="293"/>
    </row>
    <row r="5" spans="1:27">
      <c r="A5" s="299" t="s">
        <v>3</v>
      </c>
      <c r="B5" s="240" t="s">
        <v>4</v>
      </c>
      <c r="C5" s="250" t="s">
        <v>5</v>
      </c>
      <c r="D5" s="250" t="s">
        <v>6</v>
      </c>
      <c r="E5" s="250" t="s">
        <v>7</v>
      </c>
      <c r="F5" s="250" t="s">
        <v>8</v>
      </c>
      <c r="G5" s="250" t="s">
        <v>9</v>
      </c>
      <c r="H5" s="261" t="s">
        <v>10</v>
      </c>
      <c r="I5" s="240" t="s">
        <v>11</v>
      </c>
      <c r="J5" s="240" t="s">
        <v>12</v>
      </c>
      <c r="K5" s="240" t="s">
        <v>13</v>
      </c>
      <c r="L5" s="240" t="s">
        <v>14</v>
      </c>
      <c r="M5" s="299" t="s">
        <v>15</v>
      </c>
      <c r="N5" s="294" t="s">
        <v>16</v>
      </c>
      <c r="O5" s="294" t="s">
        <v>17</v>
      </c>
      <c r="P5" s="294" t="s">
        <v>285</v>
      </c>
      <c r="Q5" s="294" t="s">
        <v>18</v>
      </c>
      <c r="R5" s="250" t="s">
        <v>229</v>
      </c>
      <c r="S5" s="294" t="s">
        <v>239</v>
      </c>
    </row>
    <row r="6" spans="1:27">
      <c r="A6" s="299" t="s">
        <v>19</v>
      </c>
      <c r="B6" s="240"/>
      <c r="C6" s="300" t="s">
        <v>20</v>
      </c>
      <c r="D6" s="250" t="s">
        <v>21</v>
      </c>
      <c r="E6" s="250" t="s">
        <v>22</v>
      </c>
      <c r="F6" s="300" t="s">
        <v>23</v>
      </c>
      <c r="G6" s="250"/>
      <c r="H6" s="261"/>
      <c r="I6" s="240"/>
      <c r="J6" s="240"/>
      <c r="K6" s="240" t="s">
        <v>24</v>
      </c>
      <c r="L6" s="299" t="s">
        <v>25</v>
      </c>
      <c r="M6" s="299" t="s">
        <v>25</v>
      </c>
      <c r="N6" s="294" t="s">
        <v>17</v>
      </c>
      <c r="O6" s="294" t="s">
        <v>26</v>
      </c>
      <c r="P6" s="294"/>
      <c r="Q6" s="294" t="s">
        <v>27</v>
      </c>
    </row>
    <row r="7" spans="1:27">
      <c r="A7" s="240"/>
      <c r="B7" s="240"/>
      <c r="C7" s="300" t="s">
        <v>28</v>
      </c>
      <c r="D7" s="250" t="s">
        <v>29</v>
      </c>
      <c r="E7" s="250"/>
      <c r="F7" s="250"/>
      <c r="G7" s="250"/>
      <c r="H7" s="261"/>
      <c r="I7" s="240"/>
      <c r="J7" s="240"/>
      <c r="K7" s="240"/>
      <c r="L7" s="299" t="s">
        <v>30</v>
      </c>
      <c r="M7" s="299" t="s">
        <v>30</v>
      </c>
      <c r="N7" s="294" t="s">
        <v>31</v>
      </c>
      <c r="O7" s="301" t="s">
        <v>25</v>
      </c>
      <c r="P7" s="301"/>
      <c r="Q7" s="293"/>
    </row>
    <row r="8" spans="1:27">
      <c r="A8" s="240"/>
      <c r="B8" s="299" t="s">
        <v>32</v>
      </c>
      <c r="C8" s="300" t="s">
        <v>33</v>
      </c>
      <c r="D8" s="300" t="s">
        <v>34</v>
      </c>
      <c r="E8" s="250"/>
      <c r="F8" s="300" t="s">
        <v>35</v>
      </c>
      <c r="G8" s="300" t="s">
        <v>36</v>
      </c>
      <c r="H8" s="302" t="s">
        <v>37</v>
      </c>
      <c r="I8" s="299" t="s">
        <v>38</v>
      </c>
      <c r="J8" s="299" t="s">
        <v>39</v>
      </c>
      <c r="K8" s="299">
        <v>-9</v>
      </c>
      <c r="L8" s="299">
        <v>-10</v>
      </c>
      <c r="M8" s="299">
        <v>-11</v>
      </c>
      <c r="N8" s="301" t="s">
        <v>43</v>
      </c>
      <c r="O8" s="301" t="s">
        <v>44</v>
      </c>
      <c r="P8" s="301"/>
      <c r="Q8" s="293"/>
    </row>
    <row r="9" spans="1:27">
      <c r="A9" s="295" t="s">
        <v>2</v>
      </c>
      <c r="B9" s="295" t="s">
        <v>2</v>
      </c>
      <c r="C9" s="296" t="s">
        <v>2</v>
      </c>
      <c r="D9" s="296" t="s">
        <v>2</v>
      </c>
      <c r="E9" s="296" t="s">
        <v>2</v>
      </c>
      <c r="F9" s="296" t="s">
        <v>2</v>
      </c>
      <c r="G9" s="296" t="s">
        <v>2</v>
      </c>
      <c r="H9" s="297" t="s">
        <v>2</v>
      </c>
      <c r="I9" s="295" t="s">
        <v>2</v>
      </c>
      <c r="J9" s="295" t="s">
        <v>2</v>
      </c>
      <c r="K9" s="295" t="s">
        <v>2</v>
      </c>
      <c r="L9" s="295" t="s">
        <v>2</v>
      </c>
      <c r="M9" s="295" t="s">
        <v>2</v>
      </c>
      <c r="N9" s="298" t="s">
        <v>2</v>
      </c>
      <c r="O9" s="298" t="s">
        <v>2</v>
      </c>
      <c r="P9" s="298"/>
      <c r="Q9" s="298" t="s">
        <v>2</v>
      </c>
      <c r="U9" s="251"/>
    </row>
    <row r="10" spans="1:27">
      <c r="A10" s="240">
        <v>469</v>
      </c>
      <c r="B10" s="262">
        <v>37076</v>
      </c>
      <c r="C10" s="250">
        <f>'ISS10102'!D12</f>
        <v>1500000000</v>
      </c>
      <c r="D10" s="250">
        <f>'ISS10102'!E12</f>
        <v>2670000000</v>
      </c>
      <c r="E10" s="250">
        <f>'ISS10102'!F12</f>
        <v>1170000000</v>
      </c>
      <c r="F10" s="250">
        <f>'ISS10102'!G12</f>
        <v>1500000000</v>
      </c>
      <c r="G10" s="250">
        <f>'ISS10102'!H12</f>
        <v>1440153500</v>
      </c>
      <c r="H10" s="261">
        <f>'ISS10102'!I12</f>
        <v>59846500</v>
      </c>
      <c r="I10" s="262">
        <f>'ISS10102'!J12</f>
        <v>37259</v>
      </c>
      <c r="J10" s="303">
        <f>'ISS10102'!K12</f>
        <v>182</v>
      </c>
      <c r="K10" s="303"/>
      <c r="L10" s="303"/>
      <c r="M10" s="304">
        <f>'ISS10102'!N12</f>
        <v>7.6210000000000004</v>
      </c>
      <c r="N10" s="294">
        <f>'ISS10102'!O12</f>
        <v>96.010233333333332</v>
      </c>
      <c r="O10" s="294">
        <f>'ISS10102'!P12</f>
        <v>8.0014551282051301</v>
      </c>
      <c r="P10" s="294"/>
      <c r="Q10" s="294">
        <f>((100-N10)/N10*(365/182))*100</f>
        <v>8.333960714818037</v>
      </c>
      <c r="R10" s="265">
        <f t="shared" ref="R10:R70" si="0">((100-O10)/O10*(365/182))*100</f>
        <v>2305.8627874260364</v>
      </c>
      <c r="U10" s="251"/>
      <c r="X10" s="258"/>
      <c r="AA10" s="241">
        <f>2+1.5+1.5+1.5+1.5+1.5+1.5+2+2+2.5+3.5+3.5+3.5+3.4+3+3+3+1.5+11.5+11+10.99+9.99+9.99+10.99+10.99+8.99+11</f>
        <v>137.33999999999997</v>
      </c>
    </row>
    <row r="11" spans="1:27">
      <c r="A11" s="240">
        <f>A10+1</f>
        <v>470</v>
      </c>
      <c r="B11" s="262">
        <f>B10+7</f>
        <v>37083</v>
      </c>
      <c r="C11" s="250">
        <f>'ISS10102'!D17</f>
        <v>2000000000</v>
      </c>
      <c r="D11" s="250">
        <f>'ISS10102'!E17</f>
        <v>2030000000</v>
      </c>
      <c r="E11" s="250">
        <f>'ISS10102'!F17</f>
        <v>30000000</v>
      </c>
      <c r="F11" s="250">
        <f>'ISS10102'!G17</f>
        <v>2000000000</v>
      </c>
      <c r="G11" s="250">
        <f>'ISS10102'!H17</f>
        <v>1895843600</v>
      </c>
      <c r="H11" s="261">
        <f>'ISS10102'!I17</f>
        <v>104156400</v>
      </c>
      <c r="I11" s="262">
        <f>'ISS10102'!J17</f>
        <v>37266</v>
      </c>
      <c r="J11" s="303">
        <f>'ISS10102'!K17</f>
        <v>182</v>
      </c>
      <c r="K11" s="303"/>
      <c r="L11" s="303"/>
      <c r="M11" s="304">
        <f>'ISS10102'!N17</f>
        <v>7.85</v>
      </c>
      <c r="N11" s="294">
        <f>'ISS10102'!O17</f>
        <v>94.792180000000002</v>
      </c>
      <c r="O11" s="294">
        <f>'ISS10102'!P17</f>
        <v>10.444254395604393</v>
      </c>
      <c r="P11" s="294"/>
      <c r="Q11" s="294">
        <f>((100-N11)/N11*(365/182))*100</f>
        <v>11.018054860226226</v>
      </c>
      <c r="R11" s="265">
        <f t="shared" si="0"/>
        <v>1719.63980330341</v>
      </c>
      <c r="U11" s="251"/>
      <c r="W11" s="263"/>
      <c r="X11" s="258"/>
    </row>
    <row r="12" spans="1:27">
      <c r="A12" s="240">
        <f>A11+1</f>
        <v>471</v>
      </c>
      <c r="B12" s="262">
        <f>B11+7</f>
        <v>37090</v>
      </c>
      <c r="C12" s="250">
        <f>'ISS10102'!D22</f>
        <v>2000000000</v>
      </c>
      <c r="D12" s="250">
        <f>'ISS10102'!E22</f>
        <v>3088900000</v>
      </c>
      <c r="E12" s="250">
        <f>'ISS10102'!F22</f>
        <v>1088900000</v>
      </c>
      <c r="F12" s="250">
        <f>'ISS10102'!G22</f>
        <v>2000000000</v>
      </c>
      <c r="G12" s="250">
        <f>'ISS10102'!H22</f>
        <v>1878252919</v>
      </c>
      <c r="H12" s="261">
        <f>'ISS10102'!I22</f>
        <v>121747081</v>
      </c>
      <c r="I12" s="262">
        <f>'ISS10102'!J22</f>
        <v>37273</v>
      </c>
      <c r="J12" s="303">
        <f>'ISS10102'!K22</f>
        <v>182</v>
      </c>
      <c r="K12" s="303"/>
      <c r="L12" s="303"/>
      <c r="M12" s="304">
        <f>'ISS10102'!N22</f>
        <v>11.03</v>
      </c>
      <c r="N12" s="294">
        <f>'ISS10102'!O22</f>
        <v>93.912645949999998</v>
      </c>
      <c r="O12" s="294">
        <f>'ISS10102'!P22</f>
        <v>12.208155100274729</v>
      </c>
      <c r="P12" s="294"/>
      <c r="Q12" s="294">
        <f>((100-N12)/N12*(365/182))*100</f>
        <v>12.999479438343659</v>
      </c>
      <c r="R12" s="265">
        <f t="shared" si="0"/>
        <v>1442.2004072479608</v>
      </c>
      <c r="U12" s="251"/>
      <c r="W12" s="263"/>
      <c r="X12" s="258"/>
    </row>
    <row r="13" spans="1:27">
      <c r="A13" s="240">
        <f>A12+1</f>
        <v>472</v>
      </c>
      <c r="B13" s="262">
        <f>B12+7</f>
        <v>37097</v>
      </c>
      <c r="C13" s="250">
        <f>'ISS10102'!D27</f>
        <v>4000000000</v>
      </c>
      <c r="D13" s="250">
        <f>'ISS10102'!E27</f>
        <v>4000000000</v>
      </c>
      <c r="E13" s="250">
        <f>'ISS10102'!F27</f>
        <v>0</v>
      </c>
      <c r="F13" s="250">
        <f>'ISS10102'!G27</f>
        <v>4000000000</v>
      </c>
      <c r="G13" s="250">
        <f>'ISS10102'!H27</f>
        <v>3676427332</v>
      </c>
      <c r="H13" s="261">
        <f>'ISS10102'!I27</f>
        <v>323572668</v>
      </c>
      <c r="I13" s="262">
        <f>'ISS10102'!J27</f>
        <v>37280</v>
      </c>
      <c r="J13" s="303">
        <f>'ISS10102'!K27</f>
        <v>182</v>
      </c>
      <c r="K13" s="303"/>
      <c r="L13" s="303"/>
      <c r="M13" s="304">
        <f>'ISS10102'!N27</f>
        <v>9.9990000000000006</v>
      </c>
      <c r="N13" s="294">
        <f>'ISS10102'!O27</f>
        <v>91.910683300000002</v>
      </c>
      <c r="O13" s="294">
        <f>'ISS10102'!P27</f>
        <v>16.223080195054941</v>
      </c>
      <c r="P13" s="294"/>
      <c r="Q13" s="294">
        <f>((100-N13)/N13*(365/182))*100</f>
        <v>17.650918927565996</v>
      </c>
      <c r="R13" s="265">
        <f t="shared" si="0"/>
        <v>1035.6489047455032</v>
      </c>
      <c r="U13" s="251"/>
      <c r="W13" s="263"/>
      <c r="X13" s="258"/>
    </row>
    <row r="14" spans="1:27">
      <c r="A14" s="240"/>
      <c r="B14" s="262"/>
      <c r="C14" s="250"/>
      <c r="D14" s="250"/>
      <c r="E14" s="250"/>
      <c r="F14" s="250"/>
      <c r="G14" s="250"/>
      <c r="H14" s="261"/>
      <c r="I14" s="262"/>
      <c r="J14" s="303"/>
      <c r="K14" s="303"/>
      <c r="L14" s="303"/>
      <c r="M14" s="304"/>
      <c r="N14" s="294"/>
      <c r="O14" s="294"/>
      <c r="P14" s="294"/>
      <c r="Q14" s="294"/>
      <c r="U14" s="251"/>
      <c r="X14" s="258"/>
    </row>
    <row r="15" spans="1:27">
      <c r="A15" s="240"/>
      <c r="B15" s="305" t="s">
        <v>64</v>
      </c>
      <c r="C15" s="236">
        <f t="shared" ref="C15:H15" si="1">SUM(C10:C13)</f>
        <v>9500000000</v>
      </c>
      <c r="D15" s="236">
        <f t="shared" si="1"/>
        <v>11788900000</v>
      </c>
      <c r="E15" s="236">
        <f t="shared" si="1"/>
        <v>2288900000</v>
      </c>
      <c r="F15" s="236">
        <f t="shared" si="1"/>
        <v>9500000000</v>
      </c>
      <c r="G15" s="236">
        <f t="shared" si="1"/>
        <v>8890677351</v>
      </c>
      <c r="H15" s="237">
        <f t="shared" si="1"/>
        <v>609322649</v>
      </c>
      <c r="I15" s="262"/>
      <c r="J15" s="303"/>
      <c r="K15" s="303"/>
      <c r="L15" s="303"/>
      <c r="M15" s="304"/>
      <c r="N15" s="306">
        <f>AVERAGEA(N10:N13)</f>
        <v>94.156435645833341</v>
      </c>
      <c r="O15" s="306">
        <f>AVERAGEA(O10:O13)</f>
        <v>11.719236204784798</v>
      </c>
      <c r="P15" s="306"/>
      <c r="Q15" s="306">
        <f>AVERAGEA(Q10:Q13)</f>
        <v>12.500603485238479</v>
      </c>
      <c r="R15" s="265">
        <f t="shared" si="0"/>
        <v>1510.7348605182713</v>
      </c>
      <c r="U15" s="251"/>
      <c r="X15" s="258"/>
    </row>
    <row r="16" spans="1:27">
      <c r="A16" s="240"/>
      <c r="B16" s="262"/>
      <c r="C16" s="250"/>
      <c r="D16" s="250"/>
      <c r="E16" s="250"/>
      <c r="F16" s="250"/>
      <c r="G16" s="250"/>
      <c r="H16" s="261"/>
      <c r="I16" s="262"/>
      <c r="J16" s="303"/>
      <c r="K16" s="303"/>
      <c r="L16" s="303"/>
      <c r="M16" s="304"/>
      <c r="N16" s="294"/>
      <c r="O16" s="294"/>
      <c r="P16" s="294"/>
      <c r="Q16" s="294"/>
      <c r="U16" s="251"/>
      <c r="W16" s="241" t="s">
        <v>473</v>
      </c>
      <c r="X16" s="258" t="e">
        <f>+SUMIF(#REF!,W16,G:G)</f>
        <v>#REF!</v>
      </c>
    </row>
    <row r="17" spans="1:28">
      <c r="A17" s="240">
        <f>A13+1</f>
        <v>473</v>
      </c>
      <c r="B17" s="262">
        <f>B13+7</f>
        <v>37104</v>
      </c>
      <c r="C17" s="250">
        <f>'ISS10102'!D37</f>
        <v>4000000000</v>
      </c>
      <c r="D17" s="250">
        <f>'ISS10102'!E37</f>
        <v>8279400000</v>
      </c>
      <c r="E17" s="250">
        <f>'ISS10102'!F37</f>
        <v>4279400000</v>
      </c>
      <c r="F17" s="250">
        <f>'ISS10102'!G37</f>
        <v>4000000000</v>
      </c>
      <c r="G17" s="250">
        <f>'ISS10102'!H37</f>
        <v>3670506802</v>
      </c>
      <c r="H17" s="261">
        <f>'ISS10102'!I37</f>
        <v>329493198</v>
      </c>
      <c r="I17" s="262">
        <f>'ISS10102'!J37</f>
        <v>37287</v>
      </c>
      <c r="J17" s="303">
        <f>'ISS10102'!K37</f>
        <v>182</v>
      </c>
      <c r="K17" s="303"/>
      <c r="L17" s="303"/>
      <c r="M17" s="304">
        <f>'ISS10102'!N37</f>
        <v>13.116</v>
      </c>
      <c r="N17" s="294">
        <f>'ISS10102'!O37</f>
        <v>91.762670049999997</v>
      </c>
      <c r="O17" s="294">
        <f>'ISS10102'!P37</f>
        <v>16.519919954670335</v>
      </c>
      <c r="P17" s="294"/>
      <c r="Q17" s="294">
        <f>((100-N17)/N17*(365/182))*100</f>
        <v>18.002876273836517</v>
      </c>
      <c r="R17" s="265">
        <f t="shared" si="0"/>
        <v>1013.4361565221704</v>
      </c>
      <c r="S17" s="293"/>
      <c r="T17" s="263"/>
      <c r="U17" s="251"/>
      <c r="W17" s="241" t="s">
        <v>474</v>
      </c>
      <c r="X17" s="258" t="e">
        <f>+SUMIF(#REF!,W17,G:G)</f>
        <v>#REF!</v>
      </c>
      <c r="Y17" s="263"/>
      <c r="Z17" s="263"/>
      <c r="AA17" s="263"/>
      <c r="AB17" s="263"/>
    </row>
    <row r="18" spans="1:28">
      <c r="A18" s="240">
        <f>A17+1</f>
        <v>474</v>
      </c>
      <c r="B18" s="262">
        <f>B17+7</f>
        <v>37111</v>
      </c>
      <c r="C18" s="250">
        <f>'ISS10102'!D42</f>
        <v>4000000000</v>
      </c>
      <c r="D18" s="250">
        <f>'ISS10102'!E42</f>
        <v>6417600000</v>
      </c>
      <c r="E18" s="250">
        <f>'ISS10102'!F42</f>
        <v>2417600000</v>
      </c>
      <c r="F18" s="250">
        <f>'ISS10102'!G42</f>
        <v>4000000000</v>
      </c>
      <c r="G18" s="250">
        <f>'ISS10102'!H42</f>
        <v>3670675212</v>
      </c>
      <c r="H18" s="261">
        <f>'ISS10102'!I42</f>
        <v>329324788</v>
      </c>
      <c r="I18" s="262">
        <f>'ISS10102'!J42</f>
        <v>37294</v>
      </c>
      <c r="J18" s="303">
        <f>'ISS10102'!K42</f>
        <v>182</v>
      </c>
      <c r="K18" s="303"/>
      <c r="L18" s="303"/>
      <c r="M18" s="304">
        <f>'ISS10102'!N42</f>
        <v>14.038</v>
      </c>
      <c r="N18" s="294">
        <f>'ISS10102'!O42</f>
        <v>91.766880299999997</v>
      </c>
      <c r="O18" s="294">
        <f>'ISS10102'!P42</f>
        <v>16.511476321428578</v>
      </c>
      <c r="P18" s="294"/>
      <c r="Q18" s="294">
        <f>((100-N18)/N18*(365/182))*100</f>
        <v>17.992849127539294</v>
      </c>
      <c r="R18" s="265">
        <f t="shared" si="0"/>
        <v>1014.0569640761009</v>
      </c>
      <c r="S18" s="293"/>
      <c r="T18" s="263"/>
      <c r="U18" s="251"/>
      <c r="W18" s="241" t="s">
        <v>475</v>
      </c>
      <c r="X18" s="258" t="e">
        <f>+SUMIF(#REF!,W18,G:G)</f>
        <v>#REF!</v>
      </c>
      <c r="Y18" s="263"/>
      <c r="Z18" s="263"/>
      <c r="AA18" s="263"/>
      <c r="AB18" s="263"/>
    </row>
    <row r="19" spans="1:28">
      <c r="A19" s="240">
        <f>A18+1</f>
        <v>475</v>
      </c>
      <c r="B19" s="262">
        <f>B18+7</f>
        <v>37118</v>
      </c>
      <c r="C19" s="250">
        <f>'ISS10102'!D47</f>
        <v>4000000000</v>
      </c>
      <c r="D19" s="250">
        <f>'ISS10102'!E47</f>
        <v>9595200000</v>
      </c>
      <c r="E19" s="250">
        <f>'ISS10102'!F47</f>
        <v>5595200000</v>
      </c>
      <c r="F19" s="250">
        <f>'ISS10102'!G47</f>
        <v>4000000000</v>
      </c>
      <c r="G19" s="250">
        <f>'ISS10102'!H47</f>
        <v>3683572728</v>
      </c>
      <c r="H19" s="261">
        <f>'ISS10102'!I47</f>
        <v>316427272</v>
      </c>
      <c r="I19" s="262">
        <f>I18+7</f>
        <v>37301</v>
      </c>
      <c r="J19" s="303">
        <f>'ISS10102'!K47</f>
        <v>182</v>
      </c>
      <c r="K19" s="303"/>
      <c r="L19" s="303"/>
      <c r="M19" s="304">
        <f>'ISS10102'!N47</f>
        <v>15.673</v>
      </c>
      <c r="N19" s="294">
        <f>'ISS10102'!O47</f>
        <v>92.089318200000008</v>
      </c>
      <c r="O19" s="294">
        <f>'ISS10102'!P47</f>
        <v>15.864828884615367</v>
      </c>
      <c r="P19" s="294"/>
      <c r="Q19" s="294">
        <f>((100-N19)/N19*(365/182))*100</f>
        <v>17.227653754760198</v>
      </c>
      <c r="R19" s="265">
        <f t="shared" si="0"/>
        <v>1063.5640927357831</v>
      </c>
      <c r="S19" s="293"/>
      <c r="T19" s="263"/>
      <c r="U19" s="251"/>
      <c r="W19" s="241" t="s">
        <v>476</v>
      </c>
      <c r="X19" s="258" t="e">
        <f>+SUMIF(#REF!,W19,G:G)</f>
        <v>#REF!</v>
      </c>
      <c r="Y19" s="263"/>
      <c r="Z19" s="263"/>
      <c r="AA19" s="263"/>
      <c r="AB19" s="263"/>
    </row>
    <row r="20" spans="1:28">
      <c r="A20" s="240">
        <f>A19+1</f>
        <v>476</v>
      </c>
      <c r="B20" s="262">
        <f>B19+7</f>
        <v>37125</v>
      </c>
      <c r="C20" s="250">
        <f>'ISS10102'!D52</f>
        <v>4000000000</v>
      </c>
      <c r="D20" s="250">
        <f>'ISS10102'!E52</f>
        <v>7640300000</v>
      </c>
      <c r="E20" s="250">
        <f>'ISS10102'!F52</f>
        <v>3640300000</v>
      </c>
      <c r="F20" s="250">
        <f>'ISS10102'!G52</f>
        <v>4000000000</v>
      </c>
      <c r="G20" s="250">
        <f>'ISS10102'!H52</f>
        <v>3684876740</v>
      </c>
      <c r="H20" s="261">
        <f>'ISS10102'!I52</f>
        <v>315123260</v>
      </c>
      <c r="I20" s="262">
        <f>I19+7</f>
        <v>37308</v>
      </c>
      <c r="J20" s="303">
        <f>'ISS10102'!K52</f>
        <v>182</v>
      </c>
      <c r="K20" s="303"/>
      <c r="L20" s="303"/>
      <c r="M20" s="304">
        <f>'ISS10102'!N52</f>
        <v>14.941000000000001</v>
      </c>
      <c r="N20" s="294">
        <f>'ISS10102'!O52</f>
        <v>92.121918499999992</v>
      </c>
      <c r="O20" s="294">
        <f>'ISS10102'!P52</f>
        <v>15.799449162087928</v>
      </c>
      <c r="P20" s="294"/>
      <c r="Q20" s="294">
        <f>((100-N20)/N20*(365/182))*100</f>
        <v>17.150586330969571</v>
      </c>
      <c r="R20" s="265">
        <f t="shared" si="0"/>
        <v>1068.795122745455</v>
      </c>
      <c r="S20" s="293"/>
      <c r="T20" s="263"/>
      <c r="U20" s="251"/>
      <c r="V20" s="263"/>
      <c r="W20" s="241" t="s">
        <v>477</v>
      </c>
      <c r="X20" s="258" t="e">
        <f>+SUMIF(#REF!,W20,G:G)</f>
        <v>#REF!</v>
      </c>
      <c r="Y20" s="263"/>
      <c r="Z20" s="263"/>
      <c r="AA20" s="263"/>
      <c r="AB20" s="263"/>
    </row>
    <row r="21" spans="1:28">
      <c r="A21" s="240">
        <f>A20+1</f>
        <v>477</v>
      </c>
      <c r="B21" s="262">
        <f>B20+7</f>
        <v>37132</v>
      </c>
      <c r="C21" s="250">
        <f>'ISS10102'!D57</f>
        <v>3000000000</v>
      </c>
      <c r="D21" s="250">
        <f>'ISS10102'!E57</f>
        <v>6817700000</v>
      </c>
      <c r="E21" s="250">
        <f>'ISS10102'!F57</f>
        <v>3817700000</v>
      </c>
      <c r="F21" s="250">
        <f>'ISS10102'!G57</f>
        <v>3000000000</v>
      </c>
      <c r="G21" s="250">
        <f>'ISS10102'!H57</f>
        <v>2772024660</v>
      </c>
      <c r="H21" s="261">
        <f>'ISS10102'!I57</f>
        <v>227975340</v>
      </c>
      <c r="I21" s="262">
        <f>I20+7</f>
        <v>37315</v>
      </c>
      <c r="J21" s="303">
        <f>'ISS10102'!K57</f>
        <v>182</v>
      </c>
      <c r="K21" s="303"/>
      <c r="L21" s="303"/>
      <c r="M21" s="304">
        <f>'ISS10102'!N57</f>
        <v>14.379</v>
      </c>
      <c r="N21" s="294">
        <f>'ISS10102'!O57</f>
        <v>92.400822000000005</v>
      </c>
      <c r="O21" s="294">
        <f>'ISS10102'!P57</f>
        <v>15.240109725274717</v>
      </c>
      <c r="P21" s="294"/>
      <c r="Q21" s="294">
        <f>((100-N21)/N21*(365/182))*100</f>
        <v>16.493478516105313</v>
      </c>
      <c r="R21" s="265">
        <f t="shared" si="0"/>
        <v>1115.3823515480926</v>
      </c>
      <c r="S21" s="293"/>
      <c r="T21" s="263"/>
      <c r="U21" s="251"/>
      <c r="V21" s="263"/>
      <c r="W21" s="241" t="s">
        <v>478</v>
      </c>
      <c r="X21" s="258" t="e">
        <f>+SUMIF(#REF!,W21,G:G)</f>
        <v>#REF!</v>
      </c>
      <c r="Y21" s="263"/>
      <c r="Z21" s="263"/>
      <c r="AA21" s="263"/>
      <c r="AB21" s="263"/>
    </row>
    <row r="22" spans="1:28">
      <c r="A22" s="240"/>
      <c r="B22" s="262"/>
      <c r="C22" s="250"/>
      <c r="D22" s="250"/>
      <c r="E22" s="250"/>
      <c r="F22" s="250"/>
      <c r="G22" s="250"/>
      <c r="H22" s="261"/>
      <c r="I22" s="262"/>
      <c r="J22" s="303"/>
      <c r="K22" s="303"/>
      <c r="L22" s="303"/>
      <c r="M22" s="304"/>
      <c r="N22" s="294"/>
      <c r="O22" s="294"/>
      <c r="P22" s="294"/>
      <c r="Q22" s="294"/>
      <c r="S22" s="293"/>
      <c r="T22" s="263"/>
      <c r="U22" s="251"/>
      <c r="V22" s="263"/>
      <c r="W22" s="241" t="s">
        <v>479</v>
      </c>
      <c r="X22" s="258" t="e">
        <f>+SUMIF(#REF!,W22,G:G)</f>
        <v>#REF!</v>
      </c>
      <c r="Y22" s="263"/>
      <c r="Z22" s="263"/>
      <c r="AA22" s="263"/>
      <c r="AB22" s="263"/>
    </row>
    <row r="23" spans="1:28">
      <c r="A23" s="240"/>
      <c r="B23" s="305" t="s">
        <v>65</v>
      </c>
      <c r="C23" s="236">
        <f t="shared" ref="C23:H23" si="2">SUM(C17:C21)</f>
        <v>19000000000</v>
      </c>
      <c r="D23" s="236">
        <f t="shared" si="2"/>
        <v>38750200000</v>
      </c>
      <c r="E23" s="236">
        <f t="shared" si="2"/>
        <v>19750200000</v>
      </c>
      <c r="F23" s="236">
        <f t="shared" si="2"/>
        <v>19000000000</v>
      </c>
      <c r="G23" s="236">
        <f t="shared" si="2"/>
        <v>17481656142</v>
      </c>
      <c r="H23" s="237">
        <f t="shared" si="2"/>
        <v>1518343858</v>
      </c>
      <c r="I23" s="262"/>
      <c r="J23" s="303"/>
      <c r="K23" s="303"/>
      <c r="L23" s="303"/>
      <c r="M23" s="304"/>
      <c r="N23" s="306">
        <f>AVERAGEA(N17:N21)</f>
        <v>92.028321809999994</v>
      </c>
      <c r="O23" s="306">
        <f>AVERAGEA(O17:O21)</f>
        <v>15.987156809615385</v>
      </c>
      <c r="P23" s="306"/>
      <c r="Q23" s="306">
        <f>AVERAGEA(Q17:Q21)</f>
        <v>17.373488800642178</v>
      </c>
      <c r="R23" s="265">
        <f t="shared" si="0"/>
        <v>1053.8915544254378</v>
      </c>
      <c r="S23" s="293"/>
      <c r="T23" s="263"/>
      <c r="U23" s="251"/>
      <c r="V23" s="263"/>
      <c r="W23" s="241" t="s">
        <v>480</v>
      </c>
      <c r="X23" s="258" t="e">
        <f>+SUMIF(#REF!,W23,G:G)</f>
        <v>#REF!</v>
      </c>
      <c r="Y23" s="263"/>
      <c r="Z23" s="263"/>
      <c r="AA23" s="263"/>
      <c r="AB23" s="263"/>
    </row>
    <row r="24" spans="1:28">
      <c r="A24" s="240"/>
      <c r="B24" s="262"/>
      <c r="C24" s="250"/>
      <c r="D24" s="250"/>
      <c r="E24" s="250"/>
      <c r="F24" s="250"/>
      <c r="G24" s="250"/>
      <c r="H24" s="261"/>
      <c r="I24" s="262"/>
      <c r="J24" s="303"/>
      <c r="K24" s="303"/>
      <c r="L24" s="303"/>
      <c r="M24" s="304"/>
      <c r="N24" s="294"/>
      <c r="O24" s="294"/>
      <c r="P24" s="294"/>
      <c r="Q24" s="294"/>
      <c r="S24" s="293"/>
      <c r="T24" s="263"/>
      <c r="U24" s="251"/>
      <c r="V24" s="263"/>
      <c r="W24" s="241" t="s">
        <v>481</v>
      </c>
      <c r="X24" s="258" t="e">
        <f>+SUMIF(#REF!,W24,G:G)</f>
        <v>#REF!</v>
      </c>
      <c r="Y24" s="263"/>
      <c r="Z24" s="263"/>
      <c r="AA24" s="263"/>
      <c r="AB24" s="263"/>
    </row>
    <row r="25" spans="1:28">
      <c r="A25" s="240">
        <f>A21+1</f>
        <v>478</v>
      </c>
      <c r="B25" s="262">
        <f>B21+7</f>
        <v>37139</v>
      </c>
      <c r="C25" s="250">
        <f>'ISS10102'!D67</f>
        <v>4000000000</v>
      </c>
      <c r="D25" s="250">
        <f>'ISS10102'!E67</f>
        <v>4000000000</v>
      </c>
      <c r="E25" s="250">
        <f>'ISS10102'!F67</f>
        <v>0</v>
      </c>
      <c r="F25" s="250">
        <f>'ISS10102'!G67</f>
        <v>4000000000</v>
      </c>
      <c r="G25" s="250">
        <f>'ISS10102'!H67</f>
        <v>3697377278</v>
      </c>
      <c r="H25" s="261">
        <f>F25-G25</f>
        <v>302622722</v>
      </c>
      <c r="I25" s="262">
        <f>I21+7</f>
        <v>37322</v>
      </c>
      <c r="J25" s="303">
        <f>'ISS10102'!K67</f>
        <v>182</v>
      </c>
      <c r="K25" s="303"/>
      <c r="L25" s="303"/>
      <c r="M25" s="304">
        <v>14</v>
      </c>
      <c r="N25" s="294">
        <f>'ISS10102'!O67</f>
        <v>92.43443194999999</v>
      </c>
      <c r="O25" s="294">
        <f>'ISS10102'!P67</f>
        <v>15.172705155219802</v>
      </c>
      <c r="P25" s="294"/>
      <c r="Q25" s="294">
        <f>((100-N25)/N25*(365/182))*100</f>
        <v>16.414559850843332</v>
      </c>
      <c r="R25" s="265">
        <f t="shared" si="0"/>
        <v>1121.2283636095253</v>
      </c>
      <c r="S25" s="293"/>
      <c r="T25" s="263"/>
      <c r="U25" s="251"/>
      <c r="V25" s="263"/>
      <c r="W25" s="241" t="s">
        <v>482</v>
      </c>
      <c r="X25" s="258" t="e">
        <f>+SUMIF(#REF!,W25,G:G)</f>
        <v>#REF!</v>
      </c>
      <c r="Y25" s="263"/>
      <c r="Z25" s="263"/>
      <c r="AA25" s="263"/>
      <c r="AB25" s="263"/>
    </row>
    <row r="26" spans="1:28">
      <c r="A26" s="240">
        <v>479</v>
      </c>
      <c r="B26" s="262">
        <f>B25+7</f>
        <v>37146</v>
      </c>
      <c r="C26" s="250">
        <f>'ISS10102'!D72</f>
        <v>4000000000</v>
      </c>
      <c r="D26" s="250">
        <f>'ISS10102'!E72</f>
        <v>10703100000</v>
      </c>
      <c r="E26" s="250">
        <f>'ISS10102'!F72</f>
        <v>6703100000</v>
      </c>
      <c r="F26" s="250">
        <f>'ISS10102'!G72</f>
        <v>3999900000</v>
      </c>
      <c r="G26" s="250">
        <f>'ISS10102'!H72</f>
        <v>3719315125</v>
      </c>
      <c r="H26" s="261">
        <f>F26-G26</f>
        <v>280584875</v>
      </c>
      <c r="I26" s="262">
        <f>I25+7</f>
        <v>37329</v>
      </c>
      <c r="J26" s="303">
        <f>'ISS10102'!K72</f>
        <v>182</v>
      </c>
      <c r="K26" s="303"/>
      <c r="L26" s="303"/>
      <c r="M26" s="304">
        <v>13</v>
      </c>
      <c r="N26" s="294">
        <f>'ISS10102'!O72</f>
        <v>92.985202755068869</v>
      </c>
      <c r="O26" s="294">
        <f>'ISS10102'!P72</f>
        <v>14.068137331867378</v>
      </c>
      <c r="P26" s="294"/>
      <c r="Q26" s="294">
        <f>((100-N26)/N26*(365/182))*100</f>
        <v>15.129436636196921</v>
      </c>
      <c r="R26" s="265">
        <f t="shared" si="0"/>
        <v>1225.0085022803289</v>
      </c>
      <c r="S26" s="293"/>
      <c r="T26" s="263"/>
      <c r="U26" s="251"/>
      <c r="V26" s="263"/>
      <c r="W26" s="241" t="s">
        <v>483</v>
      </c>
      <c r="X26" s="258" t="e">
        <f>+SUMIF(#REF!,W26,G:G)</f>
        <v>#REF!</v>
      </c>
      <c r="Y26" s="263"/>
      <c r="Z26" s="263"/>
      <c r="AA26" s="263"/>
      <c r="AB26" s="263"/>
    </row>
    <row r="27" spans="1:28">
      <c r="A27" s="240">
        <v>480</v>
      </c>
      <c r="B27" s="262">
        <f>B26+7</f>
        <v>37153</v>
      </c>
      <c r="C27" s="250">
        <f>'ISS10102'!D77</f>
        <v>4000000000</v>
      </c>
      <c r="D27" s="250">
        <f>'ISS10102'!E77</f>
        <v>6831500000</v>
      </c>
      <c r="E27" s="250">
        <f>'ISS10102'!F77</f>
        <v>2831500000</v>
      </c>
      <c r="F27" s="250">
        <f>'ISS10102'!G77</f>
        <v>4000000000</v>
      </c>
      <c r="G27" s="250">
        <f>'ISS10102'!H77</f>
        <v>3719466530</v>
      </c>
      <c r="H27" s="261">
        <f>F27-G27</f>
        <v>280533470</v>
      </c>
      <c r="I27" s="262">
        <f>I26+7</f>
        <v>37336</v>
      </c>
      <c r="J27" s="303">
        <f>'ISS10102'!K77</f>
        <v>182</v>
      </c>
      <c r="K27" s="303"/>
      <c r="L27" s="303"/>
      <c r="M27" s="304">
        <f>'ISS10102'!N77</f>
        <v>13</v>
      </c>
      <c r="N27" s="294">
        <f>'ISS10102'!O77</f>
        <v>92.986663250000007</v>
      </c>
      <c r="O27" s="294">
        <f>'ISS10102'!P77</f>
        <v>14.065208317307679</v>
      </c>
      <c r="P27" s="294"/>
      <c r="Q27" s="294">
        <f>((100-N27)/N27*(365/182))*100</f>
        <v>15.12604907597615</v>
      </c>
      <c r="R27" s="265">
        <f t="shared" si="0"/>
        <v>1225.3053681286929</v>
      </c>
      <c r="S27" s="293"/>
      <c r="T27" s="263"/>
      <c r="U27" s="251"/>
      <c r="V27" s="263"/>
      <c r="W27" s="241" t="s">
        <v>484</v>
      </c>
      <c r="X27" s="258" t="e">
        <f>+SUMIF(#REF!,W27,G:G)</f>
        <v>#REF!</v>
      </c>
      <c r="Y27" s="263"/>
      <c r="Z27" s="263"/>
      <c r="AA27" s="263"/>
      <c r="AB27" s="263"/>
    </row>
    <row r="28" spans="1:28">
      <c r="A28" s="240">
        <v>481</v>
      </c>
      <c r="B28" s="262">
        <f>B27+7</f>
        <v>37160</v>
      </c>
      <c r="C28" s="250">
        <f>'ISS10102'!D82</f>
        <v>3000000000</v>
      </c>
      <c r="D28" s="250">
        <f>'ISS10102'!E82</f>
        <v>7517600000</v>
      </c>
      <c r="E28" s="250">
        <f>'ISS10102'!F82</f>
        <v>4517600000</v>
      </c>
      <c r="F28" s="250">
        <f>'ISS10102'!G82</f>
        <v>3000000000</v>
      </c>
      <c r="G28" s="250">
        <f>'ISS10102'!H82</f>
        <v>2804464804</v>
      </c>
      <c r="H28" s="261">
        <f>F28-G28</f>
        <v>195535196</v>
      </c>
      <c r="I28" s="262">
        <f>I27+7</f>
        <v>37343</v>
      </c>
      <c r="J28" s="303">
        <f>'ISS10102'!K82</f>
        <v>182</v>
      </c>
      <c r="K28" s="303"/>
      <c r="L28" s="303"/>
      <c r="M28" s="304">
        <f>'ISS10102'!N82</f>
        <v>12.234</v>
      </c>
      <c r="N28" s="294">
        <f>'ISS10102'!O82</f>
        <v>93.482160133333338</v>
      </c>
      <c r="O28" s="294">
        <f>'ISS10102'!P82</f>
        <v>13.07149204029303</v>
      </c>
      <c r="P28" s="294"/>
      <c r="Q28" s="294">
        <f>((100-N28)/N28*(365/182))*100</f>
        <v>13.982873332889611</v>
      </c>
      <c r="R28" s="265">
        <f t="shared" si="0"/>
        <v>1333.7011914679599</v>
      </c>
      <c r="S28" s="293"/>
      <c r="T28" s="263"/>
      <c r="U28" s="251"/>
      <c r="V28" s="263"/>
      <c r="W28" s="241" t="s">
        <v>485</v>
      </c>
      <c r="X28" s="258" t="e">
        <f>+SUMIF(#REF!,W28,G:G)</f>
        <v>#REF!</v>
      </c>
      <c r="Y28" s="263"/>
      <c r="Z28" s="263"/>
      <c r="AA28" s="263"/>
      <c r="AB28" s="263"/>
    </row>
    <row r="29" spans="1:28">
      <c r="A29" s="263"/>
      <c r="B29" s="263"/>
      <c r="C29" s="250"/>
      <c r="D29" s="250"/>
      <c r="E29" s="250"/>
      <c r="F29" s="250"/>
      <c r="G29" s="250"/>
      <c r="H29" s="261"/>
      <c r="I29" s="262"/>
      <c r="J29" s="303"/>
      <c r="K29" s="303"/>
      <c r="L29" s="303"/>
      <c r="M29" s="304"/>
      <c r="N29" s="294"/>
      <c r="O29" s="294"/>
      <c r="P29" s="294"/>
      <c r="Q29" s="293"/>
      <c r="S29" s="293"/>
      <c r="T29" s="263"/>
      <c r="U29" s="251"/>
      <c r="V29" s="263"/>
      <c r="W29" s="241" t="s">
        <v>486</v>
      </c>
      <c r="X29" s="258" t="e">
        <f>+SUMIF(#REF!,W29,G:G)</f>
        <v>#REF!</v>
      </c>
      <c r="Y29" s="263"/>
      <c r="Z29" s="263"/>
      <c r="AA29" s="263"/>
      <c r="AB29" s="263"/>
    </row>
    <row r="30" spans="1:28">
      <c r="A30" s="263"/>
      <c r="B30" s="235" t="s">
        <v>66</v>
      </c>
      <c r="C30" s="236">
        <f t="shared" ref="C30:H30" si="3">SUM(C25:C28)</f>
        <v>15000000000</v>
      </c>
      <c r="D30" s="236">
        <f t="shared" si="3"/>
        <v>29052200000</v>
      </c>
      <c r="E30" s="236">
        <f t="shared" si="3"/>
        <v>14052200000</v>
      </c>
      <c r="F30" s="236">
        <f t="shared" si="3"/>
        <v>14999900000</v>
      </c>
      <c r="G30" s="236">
        <f t="shared" si="3"/>
        <v>13940623737</v>
      </c>
      <c r="H30" s="237">
        <f t="shared" si="3"/>
        <v>1059276263</v>
      </c>
      <c r="I30" s="262"/>
      <c r="J30" s="303"/>
      <c r="K30" s="303"/>
      <c r="L30" s="303"/>
      <c r="M30" s="304"/>
      <c r="N30" s="306">
        <f>AVERAGEA(N25:N28)</f>
        <v>92.972114522100554</v>
      </c>
      <c r="O30" s="306">
        <f>AVERAGEA(O25:O28)</f>
        <v>14.094385711171972</v>
      </c>
      <c r="P30" s="306"/>
      <c r="Q30" s="306">
        <f>AVERAGEA(Q25:Q28)</f>
        <v>15.163229723976503</v>
      </c>
      <c r="R30" s="265">
        <f t="shared" si="0"/>
        <v>1222.353644762353</v>
      </c>
      <c r="S30" s="293"/>
      <c r="T30" s="263"/>
      <c r="U30" s="251"/>
      <c r="V30" s="263"/>
      <c r="W30" s="241" t="s">
        <v>487</v>
      </c>
      <c r="X30" s="258" t="e">
        <f>+SUMIF(#REF!,W30,G:G)</f>
        <v>#REF!</v>
      </c>
      <c r="Y30" s="263"/>
      <c r="Z30" s="263"/>
      <c r="AA30" s="263"/>
      <c r="AB30" s="263"/>
    </row>
    <row r="31" spans="1:28">
      <c r="A31" s="263"/>
      <c r="B31" s="263"/>
      <c r="C31" s="250"/>
      <c r="D31" s="250"/>
      <c r="E31" s="250"/>
      <c r="F31" s="250"/>
      <c r="G31" s="250"/>
      <c r="H31" s="261"/>
      <c r="I31" s="262"/>
      <c r="J31" s="303"/>
      <c r="K31" s="303"/>
      <c r="L31" s="303"/>
      <c r="M31" s="304"/>
      <c r="N31" s="294"/>
      <c r="O31" s="294"/>
      <c r="P31" s="294"/>
      <c r="Q31" s="293"/>
      <c r="S31" s="293"/>
      <c r="T31" s="263"/>
      <c r="U31" s="251"/>
      <c r="V31" s="263"/>
      <c r="W31" s="241" t="s">
        <v>488</v>
      </c>
      <c r="X31" s="258" t="e">
        <f>+SUMIF(#REF!,W31,G:G)</f>
        <v>#REF!</v>
      </c>
      <c r="Y31" s="263"/>
      <c r="Z31" s="263"/>
      <c r="AA31" s="263"/>
      <c r="AB31" s="263"/>
    </row>
    <row r="32" spans="1:28">
      <c r="A32" s="240">
        <v>482</v>
      </c>
      <c r="B32" s="262">
        <v>37167</v>
      </c>
      <c r="C32" s="250">
        <f>'ISS10102'!D92</f>
        <v>3000000000</v>
      </c>
      <c r="D32" s="250">
        <f>'ISS10102'!E92</f>
        <v>7190900000</v>
      </c>
      <c r="E32" s="250">
        <f>'ISS10102'!F92</f>
        <v>4190900000</v>
      </c>
      <c r="F32" s="250">
        <f>'ISS10102'!G92</f>
        <v>2999900000</v>
      </c>
      <c r="G32" s="250">
        <f>'ISS10102'!H92</f>
        <v>2814589727</v>
      </c>
      <c r="H32" s="261">
        <f>F32-G32</f>
        <v>185310273</v>
      </c>
      <c r="I32" s="262">
        <f>I28+7</f>
        <v>37350</v>
      </c>
      <c r="J32" s="303">
        <f>'ISS10102'!K92</f>
        <v>182</v>
      </c>
      <c r="K32" s="303"/>
      <c r="L32" s="303"/>
      <c r="M32" s="304">
        <f>'ISS10102'!N92</f>
        <v>11.766</v>
      </c>
      <c r="N32" s="294">
        <f>'ISS10102'!O92</f>
        <v>93.822784992833093</v>
      </c>
      <c r="O32" s="294">
        <f>'ISS10102'!P92</f>
        <v>12.388370756131435</v>
      </c>
      <c r="P32" s="294"/>
      <c r="Q32" s="294">
        <f>((100-N32)/N32*(365/182))*100</f>
        <v>13.204010898927967</v>
      </c>
      <c r="R32" s="265">
        <f t="shared" si="0"/>
        <v>1418.303056348534</v>
      </c>
      <c r="S32" s="293"/>
      <c r="T32" s="263"/>
      <c r="U32" s="251"/>
      <c r="V32" s="240"/>
      <c r="W32" s="241" t="s">
        <v>489</v>
      </c>
      <c r="X32" s="258" t="e">
        <f>+SUMIF(#REF!,W32,G:G)</f>
        <v>#REF!</v>
      </c>
      <c r="Y32" s="240"/>
      <c r="Z32" s="240"/>
      <c r="AA32" s="240"/>
      <c r="AB32" s="240"/>
    </row>
    <row r="33" spans="1:28">
      <c r="A33" s="240">
        <f>A32+1</f>
        <v>483</v>
      </c>
      <c r="B33" s="262">
        <f>B32+7</f>
        <v>37174</v>
      </c>
      <c r="C33" s="250">
        <f>'ISS10102'!D97</f>
        <v>3000000000</v>
      </c>
      <c r="D33" s="250">
        <f>'ISS10102'!E97</f>
        <v>7100500000</v>
      </c>
      <c r="E33" s="250">
        <f>'ISS10102'!F97</f>
        <v>4100500000</v>
      </c>
      <c r="F33" s="250">
        <f>'ISS10102'!G97</f>
        <v>2999900000</v>
      </c>
      <c r="G33" s="250">
        <f>'ISS10102'!H97</f>
        <v>2826262928</v>
      </c>
      <c r="H33" s="261">
        <f>F33-G33</f>
        <v>173637072</v>
      </c>
      <c r="I33" s="262">
        <f>B33+J33+1</f>
        <v>37357</v>
      </c>
      <c r="J33" s="303">
        <f>'ISS10102'!K97</f>
        <v>182</v>
      </c>
      <c r="K33" s="303"/>
      <c r="L33" s="303"/>
      <c r="M33" s="304">
        <f>'ISS10102'!N97</f>
        <v>11.205</v>
      </c>
      <c r="N33" s="294">
        <f>'ISS10102'!O97</f>
        <v>94.211904663488781</v>
      </c>
      <c r="O33" s="294">
        <f>'ISS10102'!P97</f>
        <v>11.60799339465162</v>
      </c>
      <c r="P33" s="294"/>
      <c r="Q33" s="294">
        <f>((100-N33)/N33*(365/182))*100</f>
        <v>12.321153506145199</v>
      </c>
      <c r="R33" s="265">
        <f t="shared" si="0"/>
        <v>1527.1346006996969</v>
      </c>
      <c r="S33" s="293"/>
      <c r="T33" s="263"/>
      <c r="U33" s="251"/>
      <c r="V33" s="240"/>
      <c r="W33" s="241" t="s">
        <v>490</v>
      </c>
      <c r="X33" s="258" t="e">
        <f>+SUMIF(#REF!,W33,G:G)</f>
        <v>#REF!</v>
      </c>
      <c r="Y33" s="240"/>
      <c r="Z33" s="240"/>
      <c r="AA33" s="240"/>
      <c r="AB33" s="240"/>
    </row>
    <row r="34" spans="1:28">
      <c r="A34" s="240">
        <f>A33+1</f>
        <v>484</v>
      </c>
      <c r="B34" s="262">
        <f>B33+7</f>
        <v>37181</v>
      </c>
      <c r="C34" s="250">
        <f>'ISS10102'!D102</f>
        <v>3000000000</v>
      </c>
      <c r="D34" s="250">
        <f>'ISS10102'!E102</f>
        <v>12000600000</v>
      </c>
      <c r="E34" s="250">
        <f>'ISS10102'!F102</f>
        <v>9000600000</v>
      </c>
      <c r="F34" s="250">
        <f>'ISS10102'!G102</f>
        <v>3000000000</v>
      </c>
      <c r="G34" s="250">
        <f>'ISS10102'!H102</f>
        <v>2846426314</v>
      </c>
      <c r="H34" s="261">
        <f>F34-G34</f>
        <v>153573686</v>
      </c>
      <c r="I34" s="262">
        <f>B34+J34+1</f>
        <v>37364</v>
      </c>
      <c r="J34" s="303">
        <f>'ISS10102'!K102</f>
        <v>182</v>
      </c>
      <c r="K34" s="303"/>
      <c r="L34" s="303"/>
      <c r="M34" s="304">
        <f>'ISS10102'!N102</f>
        <v>9.0009999999999994</v>
      </c>
      <c r="N34" s="294">
        <f>'ISS10102'!O102</f>
        <v>94.880877133333328</v>
      </c>
      <c r="O34" s="294">
        <f>'ISS10102'!P102</f>
        <v>10.266372782051294</v>
      </c>
      <c r="P34" s="294"/>
      <c r="Q34" s="294">
        <f>((100-N34)/N34*(365/182))*100</f>
        <v>10.820276005273707</v>
      </c>
      <c r="R34" s="265">
        <f t="shared" si="0"/>
        <v>1752.9102065951963</v>
      </c>
      <c r="S34" s="293"/>
      <c r="T34" s="263"/>
      <c r="U34" s="251"/>
      <c r="V34" s="263"/>
      <c r="W34" s="241" t="s">
        <v>491</v>
      </c>
      <c r="X34" s="258" t="e">
        <f>+SUMIF(#REF!,W34,G:G)</f>
        <v>#REF!</v>
      </c>
      <c r="Y34" s="263"/>
      <c r="Z34" s="263"/>
      <c r="AA34" s="263"/>
      <c r="AB34" s="240"/>
    </row>
    <row r="35" spans="1:28">
      <c r="A35" s="240">
        <f>A34+1</f>
        <v>485</v>
      </c>
      <c r="B35" s="262">
        <f>B34+7</f>
        <v>37188</v>
      </c>
      <c r="C35" s="250">
        <f>'ISS10102'!D107</f>
        <v>3000000000</v>
      </c>
      <c r="D35" s="250">
        <f>'ISS10102'!E107</f>
        <v>4935300000</v>
      </c>
      <c r="E35" s="250">
        <f>'ISS10102'!F107</f>
        <v>1935300000</v>
      </c>
      <c r="F35" s="250">
        <f>'ISS10102'!G107</f>
        <v>2999900000</v>
      </c>
      <c r="G35" s="250">
        <f>'ISS10102'!H107</f>
        <v>2854346884</v>
      </c>
      <c r="H35" s="261">
        <f>F35-G35</f>
        <v>145553116</v>
      </c>
      <c r="I35" s="262">
        <f>B35+J35+1</f>
        <v>37371</v>
      </c>
      <c r="J35" s="303">
        <f>'ISS10102'!K107</f>
        <v>182</v>
      </c>
      <c r="K35" s="303"/>
      <c r="L35" s="303"/>
      <c r="M35" s="304">
        <f>'ISS10102'!N107</f>
        <v>8.6859999999999999</v>
      </c>
      <c r="N35" s="294">
        <f>'ISS10102'!O107</f>
        <v>95.148067735591184</v>
      </c>
      <c r="O35" s="294">
        <f>'ISS10102'!P107</f>
        <v>9.7305234973033947</v>
      </c>
      <c r="P35" s="294"/>
      <c r="Q35" s="294">
        <f>((100-N35)/N35*(365/182))*100</f>
        <v>10.226716872846788</v>
      </c>
      <c r="R35" s="265">
        <f t="shared" si="0"/>
        <v>1860.485093018822</v>
      </c>
      <c r="S35" s="293"/>
      <c r="T35" s="263"/>
      <c r="U35" s="251"/>
      <c r="V35" s="240"/>
      <c r="W35" s="241" t="s">
        <v>492</v>
      </c>
      <c r="X35" s="258" t="e">
        <f>+SUMIF(#REF!,W35,G:G)</f>
        <v>#REF!</v>
      </c>
      <c r="Y35" s="240"/>
      <c r="Z35" s="240"/>
      <c r="AA35" s="240"/>
      <c r="AB35" s="240"/>
    </row>
    <row r="36" spans="1:28">
      <c r="A36" s="240">
        <f>A35+1</f>
        <v>486</v>
      </c>
      <c r="B36" s="262">
        <f>B35+7</f>
        <v>37195</v>
      </c>
      <c r="C36" s="250">
        <f>'ISS10102'!D112</f>
        <v>2000000000</v>
      </c>
      <c r="D36" s="250">
        <f>'ISS10102'!E112</f>
        <v>5738800000</v>
      </c>
      <c r="E36" s="250">
        <f>'ISS10102'!F112</f>
        <v>3738800000</v>
      </c>
      <c r="F36" s="250">
        <f>'ISS10102'!G112</f>
        <v>2000000000</v>
      </c>
      <c r="G36" s="250">
        <f>'ISS10102'!H112</f>
        <v>1906225848</v>
      </c>
      <c r="H36" s="261">
        <f>F36-G36</f>
        <v>93774152</v>
      </c>
      <c r="I36" s="262">
        <f>B36+J36+1</f>
        <v>37378</v>
      </c>
      <c r="J36" s="303">
        <f>'ISS10102'!K112</f>
        <v>182</v>
      </c>
      <c r="K36" s="303"/>
      <c r="L36" s="303"/>
      <c r="M36" s="304">
        <f>'ISS10102'!N112</f>
        <v>9.0709999999999997</v>
      </c>
      <c r="N36" s="294">
        <f>'ISS10102'!O112</f>
        <v>95.311292399999999</v>
      </c>
      <c r="O36" s="294">
        <f>'ISS10102'!P112</f>
        <v>9.4031773296703314</v>
      </c>
      <c r="P36" s="294"/>
      <c r="Q36" s="294">
        <f>((100-N36)/N36*(365/182))*100</f>
        <v>9.8657536718810999</v>
      </c>
      <c r="R36" s="265">
        <f t="shared" si="0"/>
        <v>1932.234432156308</v>
      </c>
      <c r="S36" s="293"/>
      <c r="T36" s="263"/>
      <c r="U36" s="251"/>
      <c r="V36" s="240"/>
      <c r="W36" s="241" t="s">
        <v>493</v>
      </c>
      <c r="X36" s="258" t="e">
        <f>+SUMIF(#REF!,W36,G:G)</f>
        <v>#REF!</v>
      </c>
      <c r="Y36" s="240"/>
      <c r="Z36" s="240"/>
      <c r="AA36" s="240"/>
      <c r="AB36" s="240"/>
    </row>
    <row r="37" spans="1:28">
      <c r="A37" s="240"/>
      <c r="B37" s="262"/>
      <c r="C37" s="250"/>
      <c r="D37" s="250"/>
      <c r="E37" s="250"/>
      <c r="F37" s="250"/>
      <c r="G37" s="250"/>
      <c r="H37" s="261"/>
      <c r="I37" s="262"/>
      <c r="J37" s="303"/>
      <c r="K37" s="303"/>
      <c r="L37" s="303"/>
      <c r="M37" s="304"/>
      <c r="N37" s="294"/>
      <c r="O37" s="294"/>
      <c r="P37" s="294"/>
      <c r="Q37" s="294"/>
      <c r="S37" s="293"/>
      <c r="T37" s="263"/>
      <c r="U37" s="251"/>
      <c r="V37" s="240"/>
      <c r="W37" s="241" t="s">
        <v>494</v>
      </c>
      <c r="X37" s="258" t="e">
        <f>+SUMIF(#REF!,W37,G:G)</f>
        <v>#REF!</v>
      </c>
      <c r="Y37" s="240"/>
      <c r="Z37" s="240"/>
      <c r="AA37" s="240"/>
      <c r="AB37" s="240"/>
    </row>
    <row r="38" spans="1:28">
      <c r="A38" s="240"/>
      <c r="B38" s="235" t="s">
        <v>67</v>
      </c>
      <c r="C38" s="236">
        <f t="shared" ref="C38:H38" si="4">SUM(C32:C36)</f>
        <v>14000000000</v>
      </c>
      <c r="D38" s="236">
        <f t="shared" si="4"/>
        <v>36966100000</v>
      </c>
      <c r="E38" s="236">
        <f t="shared" si="4"/>
        <v>22966100000</v>
      </c>
      <c r="F38" s="236">
        <f t="shared" si="4"/>
        <v>13999700000</v>
      </c>
      <c r="G38" s="236">
        <f t="shared" si="4"/>
        <v>13247851701</v>
      </c>
      <c r="H38" s="237">
        <f t="shared" si="4"/>
        <v>751848299</v>
      </c>
      <c r="I38" s="262"/>
      <c r="J38" s="303"/>
      <c r="K38" s="303"/>
      <c r="L38" s="303"/>
      <c r="M38" s="304"/>
      <c r="N38" s="306">
        <f>AVERAGEA(N32:N36)</f>
        <v>94.674985385049268</v>
      </c>
      <c r="O38" s="306">
        <f>AVERAGEA(O32:O36)</f>
        <v>10.679287551961616</v>
      </c>
      <c r="P38" s="306"/>
      <c r="Q38" s="306">
        <f>AVERAGEA(Q32:Q36)</f>
        <v>11.287582191014952</v>
      </c>
      <c r="R38" s="265">
        <f t="shared" si="0"/>
        <v>1677.3796676023758</v>
      </c>
      <c r="S38" s="293"/>
      <c r="T38" s="263"/>
      <c r="U38" s="251"/>
      <c r="V38" s="240"/>
      <c r="X38" s="258"/>
      <c r="Y38" s="240"/>
      <c r="Z38" s="240"/>
      <c r="AA38" s="240"/>
      <c r="AB38" s="240"/>
    </row>
    <row r="39" spans="1:28">
      <c r="A39" s="240"/>
      <c r="B39" s="262"/>
      <c r="C39" s="250"/>
      <c r="D39" s="250"/>
      <c r="E39" s="250"/>
      <c r="F39" s="250">
        <f>SUM(F32:F35)</f>
        <v>11999700000</v>
      </c>
      <c r="G39" s="250"/>
      <c r="H39" s="261"/>
      <c r="I39" s="262"/>
      <c r="J39" s="303"/>
      <c r="K39" s="303"/>
      <c r="L39" s="303"/>
      <c r="M39" s="304"/>
      <c r="N39" s="294"/>
      <c r="O39" s="294"/>
      <c r="P39" s="294"/>
      <c r="Q39" s="294"/>
      <c r="S39" s="293"/>
      <c r="T39" s="263"/>
      <c r="U39" s="251"/>
      <c r="V39" s="240"/>
      <c r="X39" s="258"/>
      <c r="Y39" s="240"/>
      <c r="Z39" s="240"/>
      <c r="AA39" s="240"/>
      <c r="AB39" s="240"/>
    </row>
    <row r="40" spans="1:28">
      <c r="A40" s="240">
        <f>A36+1</f>
        <v>487</v>
      </c>
      <c r="B40" s="262">
        <f>B36+7</f>
        <v>37202</v>
      </c>
      <c r="C40" s="250">
        <f>'ISS10102'!D122</f>
        <v>3000000000</v>
      </c>
      <c r="D40" s="250">
        <f>'ISS10102'!E122</f>
        <v>5866400000</v>
      </c>
      <c r="E40" s="250">
        <f>'ISS10102'!F122</f>
        <v>2866400000</v>
      </c>
      <c r="F40" s="250">
        <f>'ISS10102'!G122</f>
        <v>3000000000</v>
      </c>
      <c r="G40" s="250">
        <f>'ISS10102'!H122</f>
        <v>2865331424</v>
      </c>
      <c r="H40" s="261">
        <f>F40-G40</f>
        <v>134668576</v>
      </c>
      <c r="I40" s="262">
        <f>B40+J40+1</f>
        <v>37385</v>
      </c>
      <c r="J40" s="303">
        <f>'ISS10102'!K122</f>
        <v>182</v>
      </c>
      <c r="K40" s="303"/>
      <c r="L40" s="303"/>
      <c r="M40" s="304">
        <f>'ISS10102'!N122</f>
        <v>3.61</v>
      </c>
      <c r="N40" s="294">
        <f>'ISS10102'!O122</f>
        <v>95.511047466666668</v>
      </c>
      <c r="O40" s="294">
        <f>'ISS10102'!P122</f>
        <v>9.0025696410256408</v>
      </c>
      <c r="P40" s="294"/>
      <c r="Q40" s="294">
        <f>((100-N40)/N40*(365/182))*100</f>
        <v>9.4256841274487471</v>
      </c>
      <c r="R40" s="265">
        <f t="shared" si="0"/>
        <v>2027.1417370368799</v>
      </c>
      <c r="S40" s="293"/>
      <c r="T40" s="263"/>
      <c r="U40" s="251"/>
      <c r="V40" s="240"/>
      <c r="X40" s="258"/>
      <c r="Y40" s="240"/>
      <c r="Z40" s="240"/>
      <c r="AA40" s="240"/>
      <c r="AB40" s="240"/>
    </row>
    <row r="41" spans="1:28">
      <c r="A41" s="240">
        <f>A40+1</f>
        <v>488</v>
      </c>
      <c r="B41" s="262">
        <f>B40+7</f>
        <v>37209</v>
      </c>
      <c r="C41" s="250">
        <f>'ISS10102'!D127</f>
        <v>4000000000</v>
      </c>
      <c r="D41" s="250">
        <f>'ISS10102'!E127</f>
        <v>11313500000</v>
      </c>
      <c r="E41" s="250">
        <f>'ISS10102'!F127</f>
        <v>7313500000</v>
      </c>
      <c r="F41" s="250">
        <f>'ISS10102'!G127</f>
        <v>4000000000</v>
      </c>
      <c r="G41" s="250">
        <f>'ISS10102'!H127</f>
        <v>3828537535</v>
      </c>
      <c r="H41" s="261">
        <f>F41-G41</f>
        <v>171462465</v>
      </c>
      <c r="I41" s="262">
        <f>B41+J41+1</f>
        <v>37392</v>
      </c>
      <c r="J41" s="303">
        <f>'ISS10102'!K127</f>
        <v>182</v>
      </c>
      <c r="K41" s="303"/>
      <c r="L41" s="303"/>
      <c r="M41" s="304">
        <f>'ISS10102'!N127</f>
        <v>8.2509999999999994</v>
      </c>
      <c r="N41" s="294">
        <f>'ISS10102'!O127</f>
        <v>95.71343837500001</v>
      </c>
      <c r="O41" s="294">
        <f>'ISS10102'!P127</f>
        <v>8.5966757864010805</v>
      </c>
      <c r="P41" s="294"/>
      <c r="Q41" s="294">
        <f>((100-N41)/N41*(365/182))*100</f>
        <v>8.9816810808945906</v>
      </c>
      <c r="R41" s="265">
        <f t="shared" si="0"/>
        <v>2132.3226448097339</v>
      </c>
      <c r="S41" s="293"/>
      <c r="T41" s="263"/>
      <c r="U41" s="251"/>
      <c r="V41" s="263"/>
      <c r="X41" s="258"/>
      <c r="Y41" s="263"/>
      <c r="Z41" s="263"/>
      <c r="AA41" s="263"/>
      <c r="AB41" s="240"/>
    </row>
    <row r="42" spans="1:28">
      <c r="A42" s="240">
        <f>A41+1</f>
        <v>489</v>
      </c>
      <c r="B42" s="262">
        <f>B41+7</f>
        <v>37216</v>
      </c>
      <c r="C42" s="250">
        <f>'ISS10102'!D132</f>
        <v>4000000000</v>
      </c>
      <c r="D42" s="250">
        <f>'ISS10102'!E132</f>
        <v>9885000000</v>
      </c>
      <c r="E42" s="250">
        <f>'ISS10102'!F132</f>
        <v>5885000000</v>
      </c>
      <c r="F42" s="250">
        <f>'ISS10102'!G132</f>
        <v>4000000000</v>
      </c>
      <c r="G42" s="250">
        <f>'ISS10102'!H132</f>
        <v>3833158200</v>
      </c>
      <c r="H42" s="261">
        <f>F42-G42</f>
        <v>166841800</v>
      </c>
      <c r="I42" s="262">
        <f>B42+J42+1</f>
        <v>37399</v>
      </c>
      <c r="J42" s="303">
        <f>'ISS10102'!K132</f>
        <v>182</v>
      </c>
      <c r="K42" s="303"/>
      <c r="L42" s="303"/>
      <c r="M42" s="304">
        <f>'ISS10102'!N132</f>
        <v>8.2530000000000001</v>
      </c>
      <c r="N42" s="294">
        <f>'ISS10102'!O132</f>
        <v>95.828955000000008</v>
      </c>
      <c r="O42" s="294">
        <f>'ISS10102'!P132</f>
        <v>8.365007829670315</v>
      </c>
      <c r="P42" s="294"/>
      <c r="Q42" s="294">
        <f>((100-N42)/N42*(365/182))*100</f>
        <v>8.729102628396932</v>
      </c>
      <c r="R42" s="265">
        <f t="shared" si="0"/>
        <v>2196.9312767023575</v>
      </c>
      <c r="S42" s="293"/>
      <c r="T42" s="263"/>
      <c r="U42" s="251"/>
      <c r="V42" s="240"/>
      <c r="X42" s="258"/>
      <c r="Y42" s="240"/>
      <c r="Z42" s="240"/>
      <c r="AA42" s="240"/>
      <c r="AB42" s="240"/>
    </row>
    <row r="43" spans="1:28">
      <c r="A43" s="240">
        <f>A42+1</f>
        <v>490</v>
      </c>
      <c r="B43" s="262">
        <f>B42+7</f>
        <v>37223</v>
      </c>
      <c r="C43" s="250">
        <f>'ISS10102'!D137</f>
        <v>4000000000</v>
      </c>
      <c r="D43" s="250">
        <f>'ISS10102'!E137</f>
        <v>7637500000</v>
      </c>
      <c r="E43" s="250">
        <f>'ISS10102'!F137</f>
        <v>3637500000</v>
      </c>
      <c r="F43" s="250">
        <f>'ISS10102'!G137</f>
        <v>4000000000</v>
      </c>
      <c r="G43" s="250">
        <f>'ISS10102'!H137</f>
        <v>3833600625</v>
      </c>
      <c r="H43" s="261">
        <f>F43-G43</f>
        <v>166399375</v>
      </c>
      <c r="I43" s="262">
        <f>B43+J43+1</f>
        <v>37406</v>
      </c>
      <c r="J43" s="303">
        <f>'ISS10102'!K137</f>
        <v>182</v>
      </c>
      <c r="K43" s="303"/>
      <c r="L43" s="303"/>
      <c r="M43" s="304">
        <f>'ISS10102'!N137</f>
        <v>8.19</v>
      </c>
      <c r="N43" s="294">
        <f>'ISS10102'!O137</f>
        <v>95.840015624999992</v>
      </c>
      <c r="O43" s="294">
        <f>'ISS10102'!P137</f>
        <v>8.342825807005509</v>
      </c>
      <c r="P43" s="294"/>
      <c r="Q43" s="294">
        <f>((100-N43)/N43*(365/182))*100</f>
        <v>8.7049503827806891</v>
      </c>
      <c r="R43" s="265">
        <f t="shared" si="0"/>
        <v>2203.3057321998795</v>
      </c>
      <c r="S43" s="293"/>
      <c r="T43" s="263"/>
      <c r="U43" s="251"/>
      <c r="V43" s="240"/>
      <c r="X43" s="258"/>
      <c r="Y43" s="240"/>
      <c r="Z43" s="240"/>
      <c r="AA43" s="240"/>
      <c r="AB43" s="240"/>
    </row>
    <row r="44" spans="1:28">
      <c r="A44" s="240"/>
      <c r="B44" s="262"/>
      <c r="C44" s="250"/>
      <c r="D44" s="250"/>
      <c r="E44" s="250"/>
      <c r="F44" s="250">
        <f>SUM(F40:F43)+F36</f>
        <v>17000000000</v>
      </c>
      <c r="G44" s="250"/>
      <c r="H44" s="261"/>
      <c r="I44" s="262"/>
      <c r="J44" s="303"/>
      <c r="K44" s="303"/>
      <c r="L44" s="303"/>
      <c r="M44" s="304"/>
      <c r="N44" s="294"/>
      <c r="O44" s="294"/>
      <c r="P44" s="294"/>
      <c r="Q44" s="294"/>
      <c r="S44" s="293"/>
      <c r="T44" s="263"/>
      <c r="U44" s="251"/>
      <c r="V44" s="240"/>
      <c r="X44" s="258"/>
      <c r="Y44" s="240"/>
      <c r="Z44" s="240"/>
      <c r="AA44" s="240"/>
      <c r="AB44" s="240"/>
    </row>
    <row r="45" spans="1:28">
      <c r="A45" s="240"/>
      <c r="B45" s="235" t="s">
        <v>68</v>
      </c>
      <c r="C45" s="236">
        <f t="shared" ref="C45:H45" si="5">SUM(C40:C43)</f>
        <v>15000000000</v>
      </c>
      <c r="D45" s="236">
        <f t="shared" si="5"/>
        <v>34702400000</v>
      </c>
      <c r="E45" s="236">
        <f t="shared" si="5"/>
        <v>19702400000</v>
      </c>
      <c r="F45" s="236">
        <f t="shared" si="5"/>
        <v>15000000000</v>
      </c>
      <c r="G45" s="236">
        <f t="shared" si="5"/>
        <v>14360627784</v>
      </c>
      <c r="H45" s="237">
        <f t="shared" si="5"/>
        <v>639372216</v>
      </c>
      <c r="I45" s="262"/>
      <c r="J45" s="303"/>
      <c r="K45" s="303"/>
      <c r="L45" s="303"/>
      <c r="M45" s="304"/>
      <c r="N45" s="306">
        <f>AVERAGEA(N40:N43)</f>
        <v>95.723364116666659</v>
      </c>
      <c r="O45" s="306">
        <f>AVERAGEA(O40:O43)</f>
        <v>8.5767697660256363</v>
      </c>
      <c r="P45" s="306"/>
      <c r="Q45" s="306">
        <f>AVERAGEA(Q40:Q43)</f>
        <v>8.9603545548802384</v>
      </c>
      <c r="R45" s="265">
        <f t="shared" si="0"/>
        <v>2137.7370608113706</v>
      </c>
      <c r="S45" s="293"/>
      <c r="T45" s="263"/>
      <c r="U45" s="251"/>
      <c r="V45" s="240"/>
      <c r="X45" s="258"/>
      <c r="Y45" s="240"/>
      <c r="Z45" s="240"/>
      <c r="AA45" s="240"/>
      <c r="AB45" s="240"/>
    </row>
    <row r="46" spans="1:28">
      <c r="A46" s="240"/>
      <c r="B46" s="262"/>
      <c r="C46" s="250"/>
      <c r="D46" s="250"/>
      <c r="E46" s="250"/>
      <c r="F46" s="250"/>
      <c r="G46" s="250"/>
      <c r="H46" s="261"/>
      <c r="I46" s="262"/>
      <c r="J46" s="303"/>
      <c r="K46" s="303"/>
      <c r="L46" s="303"/>
      <c r="M46" s="304"/>
      <c r="N46" s="294"/>
      <c r="O46" s="294"/>
      <c r="P46" s="294"/>
      <c r="Q46" s="294"/>
      <c r="S46" s="293"/>
      <c r="T46" s="263"/>
      <c r="U46" s="251"/>
      <c r="V46" s="240"/>
      <c r="X46" s="258"/>
      <c r="Y46" s="240"/>
      <c r="Z46" s="240"/>
      <c r="AA46" s="240"/>
      <c r="AB46" s="240"/>
    </row>
    <row r="47" spans="1:28">
      <c r="A47" s="240">
        <f>A43+1</f>
        <v>491</v>
      </c>
      <c r="B47" s="262">
        <f>B43+7</f>
        <v>37230</v>
      </c>
      <c r="C47" s="250">
        <f>'ISS10102'!D147</f>
        <v>4000000000</v>
      </c>
      <c r="D47" s="250">
        <f>'ISS10102'!E147</f>
        <v>11106500000</v>
      </c>
      <c r="E47" s="250">
        <f>'ISS10102'!F147</f>
        <v>7106500000</v>
      </c>
      <c r="F47" s="250">
        <f>'ISS10102'!G147</f>
        <v>4000000000</v>
      </c>
      <c r="G47" s="250">
        <f>'ISS10102'!H147</f>
        <v>3839475730</v>
      </c>
      <c r="H47" s="261">
        <f>F47-G47</f>
        <v>160524270</v>
      </c>
      <c r="I47" s="262">
        <f>B47+J47+1</f>
        <v>37413</v>
      </c>
      <c r="J47" s="303">
        <v>182</v>
      </c>
      <c r="K47" s="303"/>
      <c r="L47" s="303"/>
      <c r="M47" s="304">
        <f>'ISS10102'!N147</f>
        <v>7.7489999999999997</v>
      </c>
      <c r="N47" s="294">
        <f>'ISS10102'!O147</f>
        <v>95.986893250000008</v>
      </c>
      <c r="O47" s="294">
        <f>'ISS10102'!P147</f>
        <v>8.0482635370878945</v>
      </c>
      <c r="P47" s="294"/>
      <c r="Q47" s="294">
        <f>((100-N47)/N47*(365/182))*100</f>
        <v>8.3847526100527219</v>
      </c>
      <c r="R47" s="265">
        <f t="shared" si="0"/>
        <v>2291.2855847383653</v>
      </c>
      <c r="S47" s="293"/>
      <c r="T47" s="263"/>
      <c r="U47" s="251"/>
      <c r="V47" s="240"/>
      <c r="X47" s="258"/>
      <c r="Y47" s="240"/>
      <c r="Z47" s="240"/>
      <c r="AA47" s="240"/>
      <c r="AB47" s="240"/>
    </row>
    <row r="48" spans="1:28">
      <c r="A48" s="240">
        <f>A47+1</f>
        <v>492</v>
      </c>
      <c r="B48" s="262">
        <f>B47+7</f>
        <v>37237</v>
      </c>
      <c r="C48" s="250">
        <f>'ISS10102'!D152</f>
        <v>4000000000</v>
      </c>
      <c r="D48" s="250">
        <f>'ISS10102'!E152</f>
        <v>9110200000</v>
      </c>
      <c r="E48" s="250">
        <f>'ISS10102'!F152</f>
        <v>5110200000</v>
      </c>
      <c r="F48" s="250">
        <f>'ISS10102'!G152</f>
        <v>4000000000</v>
      </c>
      <c r="G48" s="250">
        <f>'ISS10102'!H152</f>
        <v>3858485634</v>
      </c>
      <c r="H48" s="261">
        <f>F48-G48</f>
        <v>141514366</v>
      </c>
      <c r="I48" s="262">
        <f>B48+J48+1</f>
        <v>37420</v>
      </c>
      <c r="J48" s="303">
        <v>182</v>
      </c>
      <c r="K48" s="303"/>
      <c r="L48" s="303"/>
      <c r="M48" s="304">
        <f>'ISS10102'!N152</f>
        <v>6.8390000000000004</v>
      </c>
      <c r="N48" s="294">
        <f>'ISS10102'!O152</f>
        <v>96.462140849999997</v>
      </c>
      <c r="O48" s="294">
        <f>'ISS10102'!P152</f>
        <v>7.0951570865384674</v>
      </c>
      <c r="P48" s="294"/>
      <c r="Q48" s="294">
        <f>((100-N48)/N48*(365/182))*100</f>
        <v>7.355380073485553</v>
      </c>
      <c r="R48" s="265">
        <f t="shared" si="0"/>
        <v>2626.018701548971</v>
      </c>
      <c r="S48" s="293"/>
      <c r="T48" s="263"/>
      <c r="U48" s="251"/>
      <c r="V48" s="240"/>
      <c r="X48" s="258"/>
      <c r="Y48" s="240"/>
      <c r="Z48" s="240"/>
      <c r="AA48" s="240"/>
      <c r="AB48" s="240"/>
    </row>
    <row r="49" spans="1:28">
      <c r="A49" s="240">
        <f>A48+1</f>
        <v>493</v>
      </c>
      <c r="B49" s="262">
        <f>B48+7</f>
        <v>37244</v>
      </c>
      <c r="C49" s="250">
        <f>'ISS10102'!D157</f>
        <v>4000000000</v>
      </c>
      <c r="D49" s="250">
        <f>'ISS10102'!E157</f>
        <v>6966600000</v>
      </c>
      <c r="E49" s="250">
        <f>'ISS10102'!F157</f>
        <v>2966600000</v>
      </c>
      <c r="F49" s="250">
        <f>'ISS10102'!G157</f>
        <v>4000000000</v>
      </c>
      <c r="G49" s="250">
        <f>'ISS10102'!H157</f>
        <v>3861468722</v>
      </c>
      <c r="H49" s="261">
        <f>F49-G49</f>
        <v>138531278</v>
      </c>
      <c r="I49" s="262">
        <f>B49+J49+1</f>
        <v>37427</v>
      </c>
      <c r="J49" s="303">
        <v>182</v>
      </c>
      <c r="K49" s="303"/>
      <c r="L49" s="303"/>
      <c r="M49" s="304">
        <f>'ISS10102'!N157</f>
        <v>6.5</v>
      </c>
      <c r="N49" s="294">
        <f>'ISS10102'!O157</f>
        <v>96.536718050000005</v>
      </c>
      <c r="O49" s="294">
        <f>'ISS10102'!P157</f>
        <v>6.9455929217032875</v>
      </c>
      <c r="P49" s="294"/>
      <c r="Q49" s="294">
        <f>((100-N49)/N49*(365/182))*100</f>
        <v>7.1947680240236709</v>
      </c>
      <c r="R49" s="265">
        <f t="shared" si="0"/>
        <v>2686.8851113406126</v>
      </c>
      <c r="S49" s="293"/>
      <c r="T49" s="263"/>
      <c r="U49" s="251"/>
      <c r="V49" s="240"/>
      <c r="X49" s="258"/>
      <c r="Y49" s="240"/>
      <c r="Z49" s="240"/>
      <c r="AA49" s="240"/>
      <c r="AB49" s="240"/>
    </row>
    <row r="50" spans="1:28">
      <c r="A50" s="240">
        <f>A49+1</f>
        <v>494</v>
      </c>
      <c r="B50" s="262">
        <f>B49+7</f>
        <v>37251</v>
      </c>
      <c r="C50" s="250">
        <f>'ISS10102'!D162</f>
        <v>3000000000</v>
      </c>
      <c r="D50" s="250">
        <f>'ISS10102'!E162</f>
        <v>4383000000</v>
      </c>
      <c r="E50" s="250">
        <f>'ISS10102'!F162</f>
        <v>1383000000</v>
      </c>
      <c r="F50" s="250">
        <f>'ISS10102'!G162</f>
        <v>3000000000</v>
      </c>
      <c r="G50" s="250">
        <f>'ISS10102'!H162</f>
        <v>2894601610</v>
      </c>
      <c r="H50" s="261">
        <f>F50-G50</f>
        <v>105398390</v>
      </c>
      <c r="I50" s="262">
        <f>B50+J50+1</f>
        <v>37434</v>
      </c>
      <c r="J50" s="303">
        <v>182</v>
      </c>
      <c r="K50" s="303"/>
      <c r="L50" s="303"/>
      <c r="M50" s="304">
        <f>'ISS10102'!N162</f>
        <v>6.7649999999999997</v>
      </c>
      <c r="N50" s="294">
        <f>'ISS10102'!O162</f>
        <v>96.486720333333338</v>
      </c>
      <c r="O50" s="294">
        <f>'ISS10102'!P162</f>
        <v>7.0458630677655583</v>
      </c>
      <c r="P50" s="294"/>
      <c r="Q50" s="294">
        <f>((100-N50)/N50*(365/182))*100</f>
        <v>7.3024174139448057</v>
      </c>
      <c r="R50" s="265">
        <f t="shared" si="0"/>
        <v>2645.7938379960428</v>
      </c>
      <c r="S50" s="294"/>
      <c r="T50" s="240"/>
      <c r="U50" s="251"/>
      <c r="V50" s="240"/>
      <c r="X50" s="258"/>
      <c r="Y50" s="240"/>
      <c r="Z50" s="240"/>
      <c r="AA50" s="240"/>
      <c r="AB50" s="240"/>
    </row>
    <row r="51" spans="1:28">
      <c r="A51" s="240"/>
      <c r="B51" s="262"/>
      <c r="C51" s="250"/>
      <c r="D51" s="250"/>
      <c r="E51" s="250"/>
      <c r="F51" s="250"/>
      <c r="G51" s="250"/>
      <c r="H51" s="261"/>
      <c r="I51" s="262"/>
      <c r="J51" s="303"/>
      <c r="K51" s="303"/>
      <c r="L51" s="303"/>
      <c r="M51" s="304"/>
      <c r="N51" s="294"/>
      <c r="O51" s="294"/>
      <c r="P51" s="294"/>
      <c r="Q51" s="294"/>
      <c r="S51" s="294"/>
      <c r="T51" s="240"/>
      <c r="U51" s="251"/>
      <c r="V51" s="240"/>
      <c r="X51" s="258"/>
      <c r="Y51" s="240"/>
      <c r="Z51" s="240"/>
      <c r="AA51" s="240"/>
      <c r="AB51" s="240"/>
    </row>
    <row r="52" spans="1:28">
      <c r="A52" s="240">
        <f>A50+1</f>
        <v>495</v>
      </c>
      <c r="B52" s="262">
        <f>B50+7</f>
        <v>37258</v>
      </c>
      <c r="C52" s="250">
        <v>2000000000</v>
      </c>
      <c r="D52" s="250">
        <v>7495500000</v>
      </c>
      <c r="E52" s="250">
        <f>D52-C52</f>
        <v>5495500000</v>
      </c>
      <c r="F52" s="250">
        <v>2000000000</v>
      </c>
      <c r="G52" s="250">
        <v>1931352980</v>
      </c>
      <c r="H52" s="261">
        <f>F52-G52</f>
        <v>68647020</v>
      </c>
      <c r="I52" s="262">
        <f>B52+J52+1</f>
        <v>37441</v>
      </c>
      <c r="J52" s="303">
        <v>182</v>
      </c>
      <c r="K52" s="263"/>
      <c r="L52" s="263"/>
      <c r="M52" s="304">
        <v>6.7</v>
      </c>
      <c r="N52" s="294">
        <f>G52/F52*100</f>
        <v>96.567649000000003</v>
      </c>
      <c r="O52" s="294">
        <f>(100-N52)/100*(365/182)*100</f>
        <v>6.8835610714285664</v>
      </c>
      <c r="P52" s="294"/>
      <c r="Q52" s="294">
        <f>((100-N52)/N52*(365/182))*100</f>
        <v>7.1282268365346289</v>
      </c>
      <c r="R52" s="265">
        <f t="shared" si="0"/>
        <v>2712.9054962202727</v>
      </c>
      <c r="S52" s="294"/>
      <c r="T52" s="240"/>
      <c r="U52" s="251"/>
      <c r="V52" s="240"/>
      <c r="X52" s="258"/>
      <c r="Y52" s="240"/>
      <c r="Z52" s="240"/>
      <c r="AA52" s="240"/>
      <c r="AB52" s="240"/>
    </row>
    <row r="53" spans="1:28">
      <c r="A53" s="240">
        <f t="shared" ref="A53:A107" si="6">A52+1</f>
        <v>496</v>
      </c>
      <c r="B53" s="262">
        <f>B52+6</f>
        <v>37264</v>
      </c>
      <c r="C53" s="250">
        <v>3000000000</v>
      </c>
      <c r="D53" s="250">
        <v>7667500000</v>
      </c>
      <c r="E53" s="250">
        <f>D53-C53</f>
        <v>4667500000</v>
      </c>
      <c r="F53" s="250">
        <v>2999900000</v>
      </c>
      <c r="G53" s="250">
        <v>2902822848</v>
      </c>
      <c r="H53" s="261">
        <f>F53-G53</f>
        <v>97077152</v>
      </c>
      <c r="I53" s="262">
        <f>B53+J53+1</f>
        <v>37447</v>
      </c>
      <c r="J53" s="303">
        <v>182</v>
      </c>
      <c r="K53" s="263"/>
      <c r="L53" s="263"/>
      <c r="M53" s="304">
        <v>6.2990000000000004</v>
      </c>
      <c r="N53" s="294">
        <f>G53/F53*100</f>
        <v>96.763987066235543</v>
      </c>
      <c r="O53" s="294">
        <f>(100-N53)/100*(365/182)*100</f>
        <v>6.4898061583737734</v>
      </c>
      <c r="P53" s="294"/>
      <c r="Q53" s="294">
        <f>((100-N53)/N53*(365/182))*100</f>
        <v>6.7068403805348176</v>
      </c>
      <c r="R53" s="265">
        <f t="shared" si="0"/>
        <v>2889.6730561841646</v>
      </c>
      <c r="S53" s="293"/>
      <c r="T53" s="263"/>
      <c r="U53" s="251"/>
      <c r="V53" s="263"/>
      <c r="X53" s="258"/>
      <c r="Y53" s="263"/>
      <c r="Z53" s="263"/>
      <c r="AA53" s="263"/>
      <c r="AB53" s="263"/>
    </row>
    <row r="54" spans="1:28">
      <c r="A54" s="240">
        <f t="shared" si="6"/>
        <v>497</v>
      </c>
      <c r="B54" s="262">
        <f>B53+7</f>
        <v>37271</v>
      </c>
      <c r="C54" s="250">
        <v>4000000000</v>
      </c>
      <c r="D54" s="250">
        <v>11025600000</v>
      </c>
      <c r="E54" s="250">
        <f>D54-C54</f>
        <v>7025600000</v>
      </c>
      <c r="F54" s="250">
        <v>4000000000</v>
      </c>
      <c r="G54" s="250">
        <v>3871933284</v>
      </c>
      <c r="H54" s="261">
        <f>F54-G54</f>
        <v>128066716</v>
      </c>
      <c r="I54" s="262">
        <f>B54+J54+1</f>
        <v>37454</v>
      </c>
      <c r="J54" s="303">
        <v>182</v>
      </c>
      <c r="K54" s="263"/>
      <c r="L54" s="263"/>
      <c r="M54" s="304">
        <v>6.3170000000000002</v>
      </c>
      <c r="N54" s="294">
        <f>G54/F54*100</f>
        <v>96.798332099999996</v>
      </c>
      <c r="O54" s="294">
        <f>(100-N54)/100*(365/182)*100</f>
        <v>6.4209273818681396</v>
      </c>
      <c r="P54" s="294"/>
      <c r="Q54" s="294">
        <f>((100-N54)/N54*(365/182))*100</f>
        <v>6.6333037383689994</v>
      </c>
      <c r="R54" s="265">
        <f t="shared" si="0"/>
        <v>2922.8225893801086</v>
      </c>
      <c r="S54" s="293"/>
      <c r="T54" s="263"/>
      <c r="U54" s="251"/>
      <c r="V54" s="263"/>
      <c r="X54" s="258"/>
      <c r="Y54" s="263"/>
      <c r="Z54" s="263"/>
      <c r="AA54" s="263"/>
      <c r="AB54" s="263"/>
    </row>
    <row r="55" spans="1:28">
      <c r="A55" s="240">
        <f t="shared" si="6"/>
        <v>498</v>
      </c>
      <c r="B55" s="262">
        <f>B54+7</f>
        <v>37278</v>
      </c>
      <c r="C55" s="250">
        <v>3000000000</v>
      </c>
      <c r="D55" s="250">
        <v>8421000000</v>
      </c>
      <c r="E55" s="250">
        <f>D55-C55</f>
        <v>5421000000</v>
      </c>
      <c r="F55" s="250">
        <v>3000000000</v>
      </c>
      <c r="G55" s="250">
        <v>2906904950</v>
      </c>
      <c r="H55" s="261">
        <f>F55-G55</f>
        <v>93095050</v>
      </c>
      <c r="I55" s="262">
        <f>B55+J55+1</f>
        <v>37461</v>
      </c>
      <c r="J55" s="303">
        <v>182</v>
      </c>
      <c r="K55" s="263"/>
      <c r="L55" s="263"/>
      <c r="M55" s="304">
        <v>6.2030000000000003</v>
      </c>
      <c r="N55" s="294">
        <f>G55/F55*100</f>
        <v>96.896831666666671</v>
      </c>
      <c r="O55" s="294">
        <f>(100-N55)/100*(365/182)*100</f>
        <v>6.2233870421245339</v>
      </c>
      <c r="P55" s="294"/>
      <c r="Q55" s="294">
        <f>((100-N55)/N55*(365/182))*100</f>
        <v>6.4226940500320104</v>
      </c>
      <c r="R55" s="265">
        <f t="shared" si="0"/>
        <v>3021.9634542720241</v>
      </c>
      <c r="S55" s="293"/>
      <c r="T55" s="263"/>
      <c r="U55" s="251"/>
      <c r="V55" s="263"/>
      <c r="X55" s="258"/>
      <c r="Y55" s="263"/>
      <c r="Z55" s="263"/>
      <c r="AA55" s="263"/>
      <c r="AB55" s="263"/>
    </row>
    <row r="56" spans="1:28">
      <c r="A56" s="240">
        <f t="shared" si="6"/>
        <v>499</v>
      </c>
      <c r="B56" s="262">
        <f>B55+7</f>
        <v>37285</v>
      </c>
      <c r="C56" s="250">
        <v>3000000000</v>
      </c>
      <c r="D56" s="250">
        <v>6325300000</v>
      </c>
      <c r="E56" s="250">
        <f>D56-C56</f>
        <v>3325300000</v>
      </c>
      <c r="F56" s="250">
        <v>3000000000</v>
      </c>
      <c r="G56" s="250">
        <v>2911298855</v>
      </c>
      <c r="H56" s="261">
        <f>F56-G56</f>
        <v>88701145</v>
      </c>
      <c r="I56" s="262">
        <f>B56+J56+1</f>
        <v>37468</v>
      </c>
      <c r="J56" s="303">
        <v>182</v>
      </c>
      <c r="K56" s="263"/>
      <c r="L56" s="263"/>
      <c r="M56" s="304">
        <v>5.8360000000000003</v>
      </c>
      <c r="N56" s="294">
        <f>G56/F56*100</f>
        <v>97.043295166666667</v>
      </c>
      <c r="O56" s="294">
        <f>(100-N56)/100*(365/182)*100</f>
        <v>5.9296552976190471</v>
      </c>
      <c r="P56" s="294"/>
      <c r="Q56" s="294">
        <f>((100-N56)/N56*(365/182))*100</f>
        <v>6.1103194068535931</v>
      </c>
      <c r="R56" s="265">
        <f t="shared" si="0"/>
        <v>3181.5940381281762</v>
      </c>
      <c r="S56" s="293"/>
      <c r="T56" s="263"/>
      <c r="U56" s="251"/>
      <c r="V56" s="263"/>
      <c r="X56" s="258"/>
      <c r="Y56" s="263"/>
      <c r="Z56" s="263"/>
      <c r="AA56" s="263"/>
      <c r="AB56" s="263"/>
    </row>
    <row r="57" spans="1:28">
      <c r="A57" s="240"/>
      <c r="B57" s="262"/>
      <c r="C57" s="250"/>
      <c r="D57" s="250"/>
      <c r="E57" s="250"/>
      <c r="F57" s="250"/>
      <c r="G57" s="250"/>
      <c r="H57" s="261"/>
      <c r="I57" s="262"/>
      <c r="J57" s="303"/>
      <c r="K57" s="263"/>
      <c r="L57" s="263"/>
      <c r="M57" s="304"/>
      <c r="N57" s="294"/>
      <c r="O57" s="294"/>
      <c r="P57" s="294"/>
      <c r="Q57" s="294"/>
      <c r="S57" s="293"/>
      <c r="T57" s="263"/>
      <c r="U57" s="251"/>
      <c r="V57" s="263"/>
      <c r="X57" s="258"/>
      <c r="Y57" s="263"/>
      <c r="Z57" s="263"/>
      <c r="AA57" s="263"/>
      <c r="AB57" s="263"/>
    </row>
    <row r="58" spans="1:28">
      <c r="A58" s="240"/>
      <c r="B58" s="262"/>
      <c r="C58" s="250"/>
      <c r="D58" s="250"/>
      <c r="E58" s="250"/>
      <c r="F58" s="250"/>
      <c r="G58" s="250"/>
      <c r="H58" s="261"/>
      <c r="I58" s="262"/>
      <c r="J58" s="303"/>
      <c r="K58" s="263"/>
      <c r="L58" s="263"/>
      <c r="M58" s="304"/>
      <c r="N58" s="294"/>
      <c r="O58" s="294"/>
      <c r="P58" s="294"/>
      <c r="Q58" s="294"/>
      <c r="S58" s="293"/>
      <c r="T58" s="263"/>
      <c r="U58" s="251"/>
      <c r="V58" s="263"/>
      <c r="X58" s="258"/>
      <c r="Y58" s="263"/>
      <c r="Z58" s="263"/>
      <c r="AA58" s="263"/>
      <c r="AB58" s="263"/>
    </row>
    <row r="59" spans="1:28">
      <c r="A59" s="240"/>
      <c r="B59" s="262"/>
      <c r="C59" s="250"/>
      <c r="D59" s="250"/>
      <c r="E59" s="250"/>
      <c r="F59" s="250"/>
      <c r="G59" s="250"/>
      <c r="H59" s="261"/>
      <c r="I59" s="262"/>
      <c r="J59" s="303"/>
      <c r="K59" s="263"/>
      <c r="L59" s="263"/>
      <c r="M59" s="304"/>
      <c r="N59" s="294"/>
      <c r="O59" s="294"/>
      <c r="P59" s="294"/>
      <c r="Q59" s="294"/>
      <c r="S59" s="293"/>
      <c r="T59" s="263"/>
      <c r="U59" s="251"/>
      <c r="V59" s="263"/>
      <c r="X59" s="258"/>
      <c r="Y59" s="263"/>
      <c r="Z59" s="263"/>
      <c r="AA59" s="263"/>
      <c r="AB59" s="263"/>
    </row>
    <row r="60" spans="1:28">
      <c r="A60" s="240">
        <f>A56+1</f>
        <v>500</v>
      </c>
      <c r="B60" s="262">
        <f>B56+7</f>
        <v>37292</v>
      </c>
      <c r="C60" s="250">
        <v>2000000000</v>
      </c>
      <c r="D60" s="250">
        <v>4983500000</v>
      </c>
      <c r="E60" s="250">
        <f>D60-C60</f>
        <v>2983500000</v>
      </c>
      <c r="F60" s="250">
        <v>2000000000</v>
      </c>
      <c r="G60" s="250">
        <v>1944253099</v>
      </c>
      <c r="H60" s="261">
        <f>F60-G60</f>
        <v>55746901</v>
      </c>
      <c r="I60" s="262">
        <f>B60+J60+1</f>
        <v>37475</v>
      </c>
      <c r="J60" s="303">
        <v>182</v>
      </c>
      <c r="K60" s="263"/>
      <c r="L60" s="263"/>
      <c r="M60" s="304">
        <v>5.3109999999999999</v>
      </c>
      <c r="N60" s="294">
        <f>G60/F60*100</f>
        <v>97.212654950000001</v>
      </c>
      <c r="O60" s="294">
        <f>(100-N60)/100*(365/182)*100</f>
        <v>5.5900051826923054</v>
      </c>
      <c r="P60" s="294"/>
      <c r="Q60" s="294">
        <f>((100-N60)/N60*(365/182))*100</f>
        <v>5.7502854803908487</v>
      </c>
      <c r="R60" s="265">
        <f t="shared" si="0"/>
        <v>3387.0939235638493</v>
      </c>
      <c r="S60" s="293"/>
      <c r="T60" s="263"/>
      <c r="U60" s="251"/>
      <c r="V60" s="263"/>
      <c r="X60" s="258"/>
      <c r="Y60" s="263"/>
      <c r="Z60" s="263"/>
      <c r="AA60" s="263"/>
      <c r="AB60" s="263"/>
    </row>
    <row r="61" spans="1:28">
      <c r="A61" s="240">
        <f t="shared" si="6"/>
        <v>501</v>
      </c>
      <c r="B61" s="262">
        <f>B60+7</f>
        <v>37299</v>
      </c>
      <c r="C61" s="250">
        <v>3000000000</v>
      </c>
      <c r="D61" s="250">
        <v>7872500000</v>
      </c>
      <c r="E61" s="250">
        <f>D61-C61</f>
        <v>4872500000</v>
      </c>
      <c r="F61" s="250">
        <v>3000000000</v>
      </c>
      <c r="G61" s="250">
        <v>2921842096</v>
      </c>
      <c r="H61" s="261">
        <f>F61-G61</f>
        <v>78157904</v>
      </c>
      <c r="I61" s="262">
        <f>B61+J61+1</f>
        <v>37482</v>
      </c>
      <c r="J61" s="303">
        <v>182</v>
      </c>
      <c r="K61" s="263"/>
      <c r="L61" s="263"/>
      <c r="M61" s="304">
        <v>5</v>
      </c>
      <c r="N61" s="294">
        <f>G61/F61*100</f>
        <v>97.394736533333344</v>
      </c>
      <c r="O61" s="294">
        <f>(100-N61)/100*(365/182)*100</f>
        <v>5.2248415677655471</v>
      </c>
      <c r="P61" s="294"/>
      <c r="Q61" s="294">
        <f>((100-N61)/N61*(365/182))*100</f>
        <v>5.3646036261696191</v>
      </c>
      <c r="R61" s="265">
        <f t="shared" si="0"/>
        <v>3637.8339329148907</v>
      </c>
      <c r="S61" s="293"/>
      <c r="T61" s="263"/>
      <c r="U61" s="251"/>
      <c r="V61" s="263"/>
      <c r="X61" s="258"/>
      <c r="Y61" s="263"/>
      <c r="Z61" s="263"/>
      <c r="AA61" s="263"/>
      <c r="AB61" s="263"/>
    </row>
    <row r="62" spans="1:28">
      <c r="A62" s="240">
        <f t="shared" si="6"/>
        <v>502</v>
      </c>
      <c r="B62" s="262">
        <f>B61+7</f>
        <v>37306</v>
      </c>
      <c r="C62" s="250">
        <v>4000000000</v>
      </c>
      <c r="D62" s="250">
        <v>8344800000</v>
      </c>
      <c r="E62" s="250">
        <f>D62-C62</f>
        <v>4344800000</v>
      </c>
      <c r="F62" s="250">
        <v>4000000000</v>
      </c>
      <c r="G62" s="250">
        <v>3901330197</v>
      </c>
      <c r="H62" s="261">
        <f>F62-G62</f>
        <v>98669803</v>
      </c>
      <c r="I62" s="262">
        <f>B62+J62+1</f>
        <v>37489</v>
      </c>
      <c r="J62" s="303">
        <v>182</v>
      </c>
      <c r="K62" s="263"/>
      <c r="L62" s="263"/>
      <c r="M62" s="304">
        <v>5</v>
      </c>
      <c r="N62" s="294">
        <f>G62/F62*100</f>
        <v>97.533254924999994</v>
      </c>
      <c r="O62" s="294">
        <f>(100-N62)/100*(365/182)*100</f>
        <v>4.9470436943681433</v>
      </c>
      <c r="P62" s="294"/>
      <c r="Q62" s="294">
        <f>((100-N62)/N62*(365/182))*100</f>
        <v>5.0721609754255246</v>
      </c>
      <c r="R62" s="265">
        <f t="shared" si="0"/>
        <v>3853.375740727146</v>
      </c>
      <c r="S62" s="293"/>
      <c r="T62" s="263"/>
      <c r="U62" s="251"/>
      <c r="V62" s="263"/>
      <c r="X62" s="258"/>
      <c r="Y62" s="263"/>
      <c r="Z62" s="263"/>
      <c r="AA62" s="263"/>
      <c r="AB62" s="263"/>
    </row>
    <row r="63" spans="1:28">
      <c r="A63" s="240">
        <f t="shared" si="6"/>
        <v>503</v>
      </c>
      <c r="B63" s="262">
        <f>B62+7</f>
        <v>37313</v>
      </c>
      <c r="C63" s="250">
        <v>4000000000</v>
      </c>
      <c r="D63" s="250">
        <v>11791300000</v>
      </c>
      <c r="E63" s="250">
        <f>D63-C63</f>
        <v>7791300000</v>
      </c>
      <c r="F63" s="250">
        <v>4000000000</v>
      </c>
      <c r="G63" s="250">
        <v>3907212257</v>
      </c>
      <c r="H63" s="261">
        <f>F63-G63</f>
        <v>92787743</v>
      </c>
      <c r="I63" s="262">
        <f>B63+J63+1</f>
        <v>37496</v>
      </c>
      <c r="J63" s="303">
        <v>182</v>
      </c>
      <c r="K63" s="263"/>
      <c r="L63" s="263"/>
      <c r="M63" s="304">
        <v>4.5</v>
      </c>
      <c r="N63" s="294">
        <f>G63/F63*100</f>
        <v>97.680306424999998</v>
      </c>
      <c r="O63" s="294">
        <f>(100-N63)/100*(365/182)*100</f>
        <v>4.6521327190934114</v>
      </c>
      <c r="P63" s="294"/>
      <c r="Q63" s="294">
        <f>((100-N63)/N63*(365/182))*100</f>
        <v>4.7626106933492975</v>
      </c>
      <c r="R63" s="265">
        <f t="shared" si="0"/>
        <v>4110.3647614709835</v>
      </c>
      <c r="S63" s="293"/>
      <c r="T63" s="263"/>
      <c r="U63" s="251"/>
      <c r="V63" s="263"/>
      <c r="X63" s="258"/>
      <c r="Y63" s="263"/>
      <c r="Z63" s="263"/>
      <c r="AA63" s="263"/>
      <c r="AB63" s="263"/>
    </row>
    <row r="64" spans="1:28">
      <c r="A64" s="240"/>
      <c r="B64" s="262"/>
      <c r="C64" s="250"/>
      <c r="D64" s="250"/>
      <c r="E64" s="250"/>
      <c r="F64" s="250"/>
      <c r="G64" s="250"/>
      <c r="H64" s="261"/>
      <c r="I64" s="262"/>
      <c r="J64" s="303"/>
      <c r="K64" s="263"/>
      <c r="L64" s="263"/>
      <c r="M64" s="304"/>
      <c r="N64" s="294"/>
      <c r="O64" s="294"/>
      <c r="P64" s="294"/>
      <c r="Q64" s="294"/>
      <c r="S64" s="293"/>
      <c r="T64" s="263"/>
      <c r="U64" s="251"/>
      <c r="V64" s="263"/>
      <c r="X64" s="258"/>
      <c r="Y64" s="263"/>
      <c r="Z64" s="263"/>
      <c r="AA64" s="263"/>
      <c r="AB64" s="263"/>
    </row>
    <row r="65" spans="1:28">
      <c r="A65" s="240"/>
      <c r="B65" s="262"/>
      <c r="C65" s="250"/>
      <c r="D65" s="250"/>
      <c r="E65" s="250"/>
      <c r="F65" s="250"/>
      <c r="G65" s="250"/>
      <c r="H65" s="261"/>
      <c r="I65" s="262"/>
      <c r="J65" s="303"/>
      <c r="K65" s="263"/>
      <c r="L65" s="263"/>
      <c r="M65" s="304"/>
      <c r="N65" s="294"/>
      <c r="O65" s="294"/>
      <c r="P65" s="294"/>
      <c r="Q65" s="294"/>
      <c r="S65" s="293"/>
      <c r="T65" s="263"/>
      <c r="U65" s="251"/>
      <c r="V65" s="263"/>
      <c r="X65" s="258"/>
      <c r="Y65" s="263"/>
      <c r="Z65" s="263"/>
      <c r="AA65" s="263"/>
      <c r="AB65" s="263"/>
    </row>
    <row r="66" spans="1:28">
      <c r="A66" s="240"/>
      <c r="B66" s="262"/>
      <c r="C66" s="250"/>
      <c r="D66" s="250"/>
      <c r="E66" s="250"/>
      <c r="F66" s="250"/>
      <c r="G66" s="250"/>
      <c r="H66" s="261"/>
      <c r="I66" s="262"/>
      <c r="J66" s="303"/>
      <c r="K66" s="263"/>
      <c r="L66" s="263"/>
      <c r="M66" s="304"/>
      <c r="N66" s="294"/>
      <c r="O66" s="294"/>
      <c r="P66" s="294"/>
      <c r="Q66" s="294"/>
      <c r="S66" s="293"/>
      <c r="T66" s="263"/>
      <c r="U66" s="251"/>
      <c r="V66" s="263"/>
      <c r="X66" s="258"/>
      <c r="Y66" s="263"/>
      <c r="Z66" s="263"/>
      <c r="AA66" s="263"/>
      <c r="AB66" s="263"/>
    </row>
    <row r="67" spans="1:28">
      <c r="A67" s="240">
        <f>A63+1</f>
        <v>504</v>
      </c>
      <c r="B67" s="262">
        <f>B63+8</f>
        <v>37321</v>
      </c>
      <c r="C67" s="250">
        <v>4000000000</v>
      </c>
      <c r="D67" s="250">
        <v>15737500000</v>
      </c>
      <c r="E67" s="250">
        <f>D67-C67</f>
        <v>11737500000</v>
      </c>
      <c r="F67" s="250">
        <v>4000000000</v>
      </c>
      <c r="G67" s="250">
        <v>3915326284</v>
      </c>
      <c r="H67" s="261">
        <f>F67-G67</f>
        <v>84673716</v>
      </c>
      <c r="I67" s="262">
        <f>B67+J67+1</f>
        <v>37504</v>
      </c>
      <c r="J67" s="303">
        <v>182</v>
      </c>
      <c r="K67" s="263"/>
      <c r="L67" s="263"/>
      <c r="M67" s="304">
        <v>3.9129999999999998</v>
      </c>
      <c r="N67" s="294">
        <f>G67/F67*100</f>
        <v>97.883157099999991</v>
      </c>
      <c r="O67" s="294">
        <f>(100-N67)/100*(365/182)*100</f>
        <v>4.2453168049450731</v>
      </c>
      <c r="P67" s="294"/>
      <c r="Q67" s="294">
        <f>((100-N67)/N67*(365/182))*100</f>
        <v>4.3371269692577918</v>
      </c>
      <c r="R67" s="265">
        <f t="shared" si="0"/>
        <v>4523.4666774305506</v>
      </c>
      <c r="S67" s="293"/>
      <c r="T67" s="263"/>
      <c r="U67" s="251"/>
      <c r="V67" s="263"/>
      <c r="X67" s="258"/>
      <c r="Y67" s="263"/>
      <c r="Z67" s="263"/>
      <c r="AA67" s="263"/>
      <c r="AB67" s="263"/>
    </row>
    <row r="68" spans="1:28">
      <c r="A68" s="240">
        <f t="shared" si="6"/>
        <v>505</v>
      </c>
      <c r="B68" s="262">
        <f>B67+7</f>
        <v>37328</v>
      </c>
      <c r="C68" s="250">
        <v>3000000000</v>
      </c>
      <c r="D68" s="250">
        <v>9554700000</v>
      </c>
      <c r="E68" s="250">
        <f>D68-C68</f>
        <v>6554700000</v>
      </c>
      <c r="F68" s="250">
        <v>2999900000</v>
      </c>
      <c r="G68" s="250">
        <v>2944607939</v>
      </c>
      <c r="H68" s="261">
        <f>F68-G68</f>
        <v>55292061</v>
      </c>
      <c r="I68" s="262">
        <f>B68+J68+1</f>
        <v>37511</v>
      </c>
      <c r="J68" s="303">
        <v>182</v>
      </c>
      <c r="K68" s="263"/>
      <c r="L68" s="263"/>
      <c r="M68" s="293">
        <v>3.65</v>
      </c>
      <c r="N68" s="294">
        <f>G68/F68*100</f>
        <v>98.156869862328747</v>
      </c>
      <c r="O68" s="294">
        <f>(100-N68)/100*(365/182)*100</f>
        <v>3.6963873640110285</v>
      </c>
      <c r="P68" s="294"/>
      <c r="Q68" s="294">
        <f>((100-N68)/N68*(365/182))*100</f>
        <v>3.7657958828510392</v>
      </c>
      <c r="R68" s="265">
        <f t="shared" si="0"/>
        <v>5225.0034149876201</v>
      </c>
      <c r="S68" s="293"/>
      <c r="T68" s="263"/>
      <c r="U68" s="251"/>
      <c r="V68" s="263"/>
      <c r="X68" s="258"/>
      <c r="Y68" s="263"/>
      <c r="Z68" s="263"/>
      <c r="AA68" s="263"/>
      <c r="AB68" s="263"/>
    </row>
    <row r="69" spans="1:28">
      <c r="A69" s="240">
        <f t="shared" si="6"/>
        <v>506</v>
      </c>
      <c r="B69" s="262">
        <f>B68+7</f>
        <v>37335</v>
      </c>
      <c r="C69" s="250">
        <v>4000000000</v>
      </c>
      <c r="D69" s="250">
        <v>7100900000</v>
      </c>
      <c r="E69" s="250">
        <f>D69-C69</f>
        <v>3100900000</v>
      </c>
      <c r="F69" s="250">
        <v>4000000000</v>
      </c>
      <c r="G69" s="250">
        <v>3925659189</v>
      </c>
      <c r="H69" s="261">
        <f>F69-G69</f>
        <v>74340811</v>
      </c>
      <c r="I69" s="262">
        <f>B69+J69+1</f>
        <v>37518</v>
      </c>
      <c r="J69" s="303">
        <v>182</v>
      </c>
      <c r="K69" s="263"/>
      <c r="L69" s="263"/>
      <c r="M69" s="293">
        <v>3.1</v>
      </c>
      <c r="N69" s="294">
        <f>G69/F69*100</f>
        <v>98.141479724999996</v>
      </c>
      <c r="O69" s="294">
        <f>(100-N69)/100*(365/182)*100</f>
        <v>3.7272521998626447</v>
      </c>
      <c r="P69" s="294"/>
      <c r="Q69" s="294">
        <f>((100-N69)/N69*(365/182))*100</f>
        <v>3.7978357472362276</v>
      </c>
      <c r="R69" s="265">
        <f t="shared" si="0"/>
        <v>5180.0751971961763</v>
      </c>
      <c r="S69" s="293"/>
      <c r="T69" s="263"/>
      <c r="U69" s="251"/>
      <c r="V69" s="263"/>
      <c r="X69" s="258"/>
      <c r="Y69" s="263"/>
      <c r="Z69" s="263"/>
      <c r="AA69" s="263"/>
      <c r="AB69" s="263"/>
    </row>
    <row r="70" spans="1:28">
      <c r="A70" s="240">
        <f t="shared" si="6"/>
        <v>507</v>
      </c>
      <c r="B70" s="262">
        <f>B69+7</f>
        <v>37342</v>
      </c>
      <c r="C70" s="250">
        <v>4000000000</v>
      </c>
      <c r="D70" s="250">
        <v>4866500000</v>
      </c>
      <c r="E70" s="250">
        <f>D70-C70</f>
        <v>866500000</v>
      </c>
      <c r="F70" s="250">
        <v>4000000000</v>
      </c>
      <c r="G70" s="250">
        <v>3890205975</v>
      </c>
      <c r="H70" s="261">
        <f>F70-G70</f>
        <v>109794025</v>
      </c>
      <c r="I70" s="262">
        <f>B70+J70+1</f>
        <v>37525</v>
      </c>
      <c r="J70" s="303">
        <v>182</v>
      </c>
      <c r="K70" s="263"/>
      <c r="L70" s="263"/>
      <c r="M70" s="293">
        <v>3.5840000000000001</v>
      </c>
      <c r="N70" s="294">
        <f>G70/F70*100</f>
        <v>97.255149375000002</v>
      </c>
      <c r="O70" s="294">
        <f>(100-N70)/100*(365/182)*100</f>
        <v>5.504782846840655</v>
      </c>
      <c r="P70" s="294"/>
      <c r="Q70" s="294">
        <f>((100-N70)/N70*(365/182))*100</f>
        <v>5.6601453827551174</v>
      </c>
      <c r="R70" s="265">
        <f t="shared" si="0"/>
        <v>3442.6360506652131</v>
      </c>
      <c r="U70" s="251"/>
      <c r="X70" s="258"/>
    </row>
    <row r="71" spans="1:28">
      <c r="A71" s="240"/>
      <c r="B71" s="262"/>
      <c r="C71" s="250"/>
      <c r="D71" s="250"/>
      <c r="E71" s="250"/>
      <c r="F71" s="250"/>
      <c r="G71" s="250"/>
      <c r="H71" s="261"/>
      <c r="I71" s="262"/>
      <c r="J71" s="303"/>
      <c r="K71" s="263"/>
      <c r="L71" s="263"/>
      <c r="M71" s="293"/>
      <c r="N71" s="294"/>
      <c r="O71" s="294"/>
      <c r="P71" s="294"/>
      <c r="Q71" s="294"/>
      <c r="U71" s="251"/>
      <c r="X71" s="258"/>
    </row>
    <row r="72" spans="1:28">
      <c r="A72" s="240"/>
      <c r="B72" s="262"/>
      <c r="C72" s="250"/>
      <c r="D72" s="250"/>
      <c r="E72" s="250"/>
      <c r="F72" s="250"/>
      <c r="G72" s="250"/>
      <c r="H72" s="261"/>
      <c r="I72" s="262"/>
      <c r="J72" s="303"/>
      <c r="K72" s="263"/>
      <c r="L72" s="263"/>
      <c r="M72" s="293"/>
      <c r="N72" s="294"/>
      <c r="O72" s="294"/>
      <c r="P72" s="294"/>
      <c r="Q72" s="294"/>
      <c r="U72" s="251"/>
      <c r="X72" s="258"/>
    </row>
    <row r="73" spans="1:28">
      <c r="A73" s="240"/>
      <c r="B73" s="262"/>
      <c r="C73" s="250"/>
      <c r="D73" s="250"/>
      <c r="E73" s="250"/>
      <c r="F73" s="250"/>
      <c r="G73" s="250"/>
      <c r="H73" s="261"/>
      <c r="I73" s="262"/>
      <c r="J73" s="303"/>
      <c r="K73" s="263"/>
      <c r="L73" s="263"/>
      <c r="M73" s="293"/>
      <c r="N73" s="294"/>
      <c r="O73" s="294"/>
      <c r="P73" s="294"/>
      <c r="Q73" s="294"/>
      <c r="U73" s="251"/>
      <c r="X73" s="258"/>
    </row>
    <row r="74" spans="1:28">
      <c r="A74" s="240">
        <f>A70+1</f>
        <v>508</v>
      </c>
      <c r="B74" s="262">
        <f>B70+7</f>
        <v>37349</v>
      </c>
      <c r="C74" s="250">
        <v>2500000000</v>
      </c>
      <c r="D74" s="250">
        <v>4759000000</v>
      </c>
      <c r="E74" s="250">
        <f>D74-C74</f>
        <v>2259000000</v>
      </c>
      <c r="F74" s="250">
        <v>2500000000</v>
      </c>
      <c r="G74" s="250">
        <v>2419548380</v>
      </c>
      <c r="H74" s="261">
        <f>F74-G74</f>
        <v>80451620</v>
      </c>
      <c r="I74" s="262">
        <f>B74+J74+1</f>
        <v>37532</v>
      </c>
      <c r="J74" s="303">
        <v>182</v>
      </c>
      <c r="K74" s="263"/>
      <c r="L74" s="263"/>
      <c r="M74" s="293">
        <v>5.8</v>
      </c>
      <c r="N74" s="294">
        <f>G74/F74*100</f>
        <v>96.781935200000007</v>
      </c>
      <c r="O74" s="294">
        <f>(100-N74)/100*(365/182)*100</f>
        <v>6.4538112747252612</v>
      </c>
      <c r="P74" s="294"/>
      <c r="Q74" s="294">
        <f>((100-N74)/N74*(365/182))*100</f>
        <v>6.6684048643876075</v>
      </c>
      <c r="R74" s="265">
        <f t="shared" ref="R74:R136" si="7">((100-O74)/O74*(365/182))*100</f>
        <v>2906.9081742939088</v>
      </c>
      <c r="U74" s="251"/>
      <c r="X74" s="258"/>
    </row>
    <row r="75" spans="1:28">
      <c r="A75" s="240">
        <f t="shared" si="6"/>
        <v>509</v>
      </c>
      <c r="B75" s="262">
        <f>B74+7</f>
        <v>37356</v>
      </c>
      <c r="C75" s="250">
        <v>2000000000</v>
      </c>
      <c r="D75" s="250">
        <v>5482500000</v>
      </c>
      <c r="E75" s="250">
        <f>D75-C75</f>
        <v>3482500000</v>
      </c>
      <c r="F75" s="250">
        <v>1999900000</v>
      </c>
      <c r="G75" s="250">
        <v>1937822068</v>
      </c>
      <c r="H75" s="261">
        <f>F75-G75</f>
        <v>62077932</v>
      </c>
      <c r="I75" s="262">
        <f>B75+J75+1</f>
        <v>37539</v>
      </c>
      <c r="J75" s="303">
        <v>182</v>
      </c>
      <c r="K75" s="263"/>
      <c r="L75" s="263"/>
      <c r="M75" s="293">
        <v>5.7779999999999996</v>
      </c>
      <c r="N75" s="294">
        <f>G75/F75*100</f>
        <v>96.895948197409879</v>
      </c>
      <c r="O75" s="294">
        <f>(100-N75)/100*(365/182)*100</f>
        <v>6.2251588348648026</v>
      </c>
      <c r="P75" s="294"/>
      <c r="Q75" s="294">
        <f>((100-N75)/N75*(365/182))*100</f>
        <v>6.4245811622401838</v>
      </c>
      <c r="R75" s="265">
        <f t="shared" si="7"/>
        <v>3021.0462688440462</v>
      </c>
      <c r="U75" s="251"/>
      <c r="X75" s="258"/>
    </row>
    <row r="76" spans="1:28">
      <c r="A76" s="240">
        <f t="shared" si="6"/>
        <v>510</v>
      </c>
      <c r="B76" s="262">
        <f>B75+7</f>
        <v>37363</v>
      </c>
      <c r="C76" s="250">
        <v>2000000000</v>
      </c>
      <c r="D76" s="250">
        <v>6854200000</v>
      </c>
      <c r="E76" s="250">
        <f>D76-C76</f>
        <v>4854200000</v>
      </c>
      <c r="F76" s="250">
        <v>1999900000</v>
      </c>
      <c r="G76" s="250">
        <v>1940437290</v>
      </c>
      <c r="H76" s="261">
        <f>F76-G76</f>
        <v>59462710</v>
      </c>
      <c r="I76" s="262">
        <f>B76+J76+1</f>
        <v>37546</v>
      </c>
      <c r="J76" s="303">
        <v>182</v>
      </c>
      <c r="K76" s="263"/>
      <c r="L76" s="263"/>
      <c r="M76" s="293">
        <v>5.8</v>
      </c>
      <c r="N76" s="294">
        <f>G76/F76*100</f>
        <v>97.026715835791791</v>
      </c>
      <c r="O76" s="294">
        <f>(100-N76)/100*(365/182)*100</f>
        <v>5.9629050545933859</v>
      </c>
      <c r="P76" s="294"/>
      <c r="Q76" s="294">
        <f>((100-N76)/N76*(365/182))*100</f>
        <v>6.1456321624706121</v>
      </c>
      <c r="R76" s="265">
        <f t="shared" si="7"/>
        <v>3162.734866630175</v>
      </c>
      <c r="U76" s="251"/>
      <c r="X76" s="258"/>
    </row>
    <row r="77" spans="1:28">
      <c r="A77" s="240">
        <f t="shared" si="6"/>
        <v>511</v>
      </c>
      <c r="B77" s="262">
        <f>B76+7</f>
        <v>37370</v>
      </c>
      <c r="C77" s="250">
        <v>2500000000</v>
      </c>
      <c r="D77" s="250">
        <v>8643500000</v>
      </c>
      <c r="E77" s="250">
        <f>D77-C77</f>
        <v>6143500000</v>
      </c>
      <c r="F77" s="250">
        <v>2500000000</v>
      </c>
      <c r="G77" s="250">
        <v>2427970965</v>
      </c>
      <c r="H77" s="261">
        <f>F77-G77</f>
        <v>72029035</v>
      </c>
      <c r="I77" s="262">
        <f>B77+J77+1</f>
        <v>37553</v>
      </c>
      <c r="J77" s="303">
        <v>182</v>
      </c>
      <c r="K77" s="263"/>
      <c r="L77" s="263"/>
      <c r="M77" s="293">
        <v>5.4989999999999997</v>
      </c>
      <c r="N77" s="294">
        <f>G77/F77*100</f>
        <v>97.118838600000004</v>
      </c>
      <c r="O77" s="294">
        <f>(100-N77)/100*(365/182)*100</f>
        <v>5.7781533571428501</v>
      </c>
      <c r="P77" s="294"/>
      <c r="Q77" s="294">
        <f>((100-N77)/N77*(365/182))*100</f>
        <v>5.9495700735684558</v>
      </c>
      <c r="R77" s="265">
        <f t="shared" si="7"/>
        <v>3270.2731142676439</v>
      </c>
      <c r="U77" s="251"/>
      <c r="X77" s="258"/>
    </row>
    <row r="78" spans="1:28">
      <c r="A78" s="240"/>
      <c r="B78" s="262"/>
      <c r="C78" s="250"/>
      <c r="D78" s="250"/>
      <c r="E78" s="250"/>
      <c r="F78" s="236">
        <f>SUM(F74:F77)</f>
        <v>8999800000</v>
      </c>
      <c r="G78" s="250"/>
      <c r="H78" s="261"/>
      <c r="I78" s="262"/>
      <c r="J78" s="303"/>
      <c r="K78" s="263"/>
      <c r="L78" s="263"/>
      <c r="M78" s="293"/>
      <c r="N78" s="294"/>
      <c r="O78" s="294"/>
      <c r="P78" s="294"/>
      <c r="Q78" s="294"/>
      <c r="U78" s="251"/>
      <c r="X78" s="258"/>
    </row>
    <row r="79" spans="1:28">
      <c r="A79" s="240"/>
      <c r="B79" s="262"/>
      <c r="C79" s="250"/>
      <c r="D79" s="250"/>
      <c r="E79" s="250"/>
      <c r="F79" s="250"/>
      <c r="G79" s="250"/>
      <c r="H79" s="261"/>
      <c r="I79" s="262"/>
      <c r="J79" s="303"/>
      <c r="K79" s="263"/>
      <c r="L79" s="263"/>
      <c r="M79" s="293"/>
      <c r="N79" s="294"/>
      <c r="O79" s="294"/>
      <c r="P79" s="294"/>
      <c r="Q79" s="294"/>
      <c r="U79" s="251"/>
      <c r="X79" s="258"/>
    </row>
    <row r="80" spans="1:28">
      <c r="A80" s="240"/>
      <c r="B80" s="262"/>
      <c r="C80" s="250"/>
      <c r="D80" s="250"/>
      <c r="E80" s="250"/>
      <c r="F80" s="250"/>
      <c r="G80" s="250"/>
      <c r="H80" s="261"/>
      <c r="I80" s="262"/>
      <c r="J80" s="303"/>
      <c r="K80" s="263"/>
      <c r="L80" s="263"/>
      <c r="M80" s="293"/>
      <c r="N80" s="294"/>
      <c r="O80" s="294"/>
      <c r="P80" s="294"/>
      <c r="Q80" s="294"/>
      <c r="U80" s="251"/>
      <c r="X80" s="258"/>
    </row>
    <row r="81" spans="1:24">
      <c r="A81" s="240">
        <f>A77+1</f>
        <v>512</v>
      </c>
      <c r="B81" s="262">
        <f>B77+8</f>
        <v>37378</v>
      </c>
      <c r="C81" s="250">
        <v>2500000000</v>
      </c>
      <c r="D81" s="250">
        <v>3590800000</v>
      </c>
      <c r="E81" s="250">
        <f>D81-C81</f>
        <v>1090800000</v>
      </c>
      <c r="F81" s="250">
        <v>2500000000</v>
      </c>
      <c r="G81" s="250">
        <v>2432930956</v>
      </c>
      <c r="H81" s="261">
        <f>F81-G81</f>
        <v>67069044</v>
      </c>
      <c r="I81" s="262">
        <f>B81+J81+1</f>
        <v>37561</v>
      </c>
      <c r="J81" s="303">
        <v>182</v>
      </c>
      <c r="K81" s="263"/>
      <c r="L81" s="263"/>
      <c r="M81" s="293">
        <v>5.2439999999999998</v>
      </c>
      <c r="N81" s="294">
        <f>G81/F81*100</f>
        <v>97.317238240000009</v>
      </c>
      <c r="O81" s="294">
        <f>(100-N81)/100*(365/182)*100</f>
        <v>5.3802639692307519</v>
      </c>
      <c r="P81" s="294"/>
      <c r="Q81" s="294">
        <f>((100-N81)/N81*(365/182))*100</f>
        <v>5.5285826709982793</v>
      </c>
      <c r="R81" s="265">
        <f t="shared" si="7"/>
        <v>3526.9526143376056</v>
      </c>
      <c r="U81" s="251"/>
      <c r="X81" s="258"/>
    </row>
    <row r="82" spans="1:24">
      <c r="A82" s="240">
        <f t="shared" si="6"/>
        <v>513</v>
      </c>
      <c r="B82" s="262">
        <f>B81+6</f>
        <v>37384</v>
      </c>
      <c r="C82" s="250">
        <v>3000000000</v>
      </c>
      <c r="D82" s="250">
        <v>6498100000</v>
      </c>
      <c r="E82" s="250">
        <f>D82-C82</f>
        <v>3498100000</v>
      </c>
      <c r="F82" s="250">
        <v>3000000000</v>
      </c>
      <c r="G82" s="250">
        <v>2924192251</v>
      </c>
      <c r="H82" s="261">
        <f>F82-G82</f>
        <v>75807749</v>
      </c>
      <c r="I82" s="262">
        <f>B82+J82+1</f>
        <v>37567</v>
      </c>
      <c r="J82" s="303">
        <v>182</v>
      </c>
      <c r="K82" s="263"/>
      <c r="L82" s="263"/>
      <c r="M82" s="293">
        <v>4.9779999999999998</v>
      </c>
      <c r="N82" s="294">
        <f>G82/F82*100</f>
        <v>97.47307503333333</v>
      </c>
      <c r="O82" s="294">
        <f>(100-N82)/100*(365/182)*100</f>
        <v>5.0677341364468917</v>
      </c>
      <c r="P82" s="294"/>
      <c r="Q82" s="294">
        <f>((100-N82)/N82*(365/182))*100</f>
        <v>5.1991117903214352</v>
      </c>
      <c r="R82" s="265">
        <f t="shared" si="7"/>
        <v>3756.8296295232171</v>
      </c>
      <c r="U82" s="251"/>
      <c r="X82" s="258"/>
    </row>
    <row r="83" spans="1:24">
      <c r="A83" s="240">
        <f t="shared" si="6"/>
        <v>514</v>
      </c>
      <c r="B83" s="262">
        <f>B82+7</f>
        <v>37391</v>
      </c>
      <c r="C83" s="250">
        <v>4000000000</v>
      </c>
      <c r="D83" s="250">
        <v>7604900000</v>
      </c>
      <c r="E83" s="250">
        <f>D83-C83</f>
        <v>3604900000</v>
      </c>
      <c r="F83" s="250">
        <v>4000000000</v>
      </c>
      <c r="G83" s="250">
        <v>3893379711</v>
      </c>
      <c r="H83" s="261">
        <f>F83-G83</f>
        <v>106620289</v>
      </c>
      <c r="I83" s="262">
        <f>B83+J83+1</f>
        <v>37574</v>
      </c>
      <c r="J83" s="303">
        <v>182</v>
      </c>
      <c r="K83" s="263"/>
      <c r="L83" s="263"/>
      <c r="M83" s="293">
        <v>4.9779999999999998</v>
      </c>
      <c r="N83" s="294">
        <f>G83/F83*100</f>
        <v>97.334492775000001</v>
      </c>
      <c r="O83" s="294">
        <f>(100-N83)/100*(365/182)*100</f>
        <v>5.3456600940934038</v>
      </c>
      <c r="P83" s="294"/>
      <c r="Q83" s="294">
        <f>((100-N83)/N83*(365/182))*100</f>
        <v>5.4920511133196319</v>
      </c>
      <c r="R83" s="265">
        <f t="shared" si="7"/>
        <v>3551.0817235134914</v>
      </c>
      <c r="U83" s="251"/>
      <c r="X83" s="258"/>
    </row>
    <row r="84" spans="1:24">
      <c r="A84" s="240">
        <f t="shared" si="6"/>
        <v>515</v>
      </c>
      <c r="B84" s="262">
        <f>B83+7</f>
        <v>37398</v>
      </c>
      <c r="C84" s="250">
        <v>5000000000</v>
      </c>
      <c r="D84" s="250">
        <v>6753000000</v>
      </c>
      <c r="E84" s="250">
        <f>D84-C84</f>
        <v>1753000000</v>
      </c>
      <c r="F84" s="250">
        <v>5000000000</v>
      </c>
      <c r="G84" s="250">
        <v>4859110510</v>
      </c>
      <c r="H84" s="261">
        <f>F84-G84</f>
        <v>140889490</v>
      </c>
      <c r="I84" s="262">
        <f>B84+J84+1</f>
        <v>37581</v>
      </c>
      <c r="J84" s="303">
        <v>182</v>
      </c>
      <c r="K84" s="263"/>
      <c r="L84" s="263"/>
      <c r="M84" s="293">
        <v>5.2640000000000002</v>
      </c>
      <c r="N84" s="294">
        <f>G84/F84*100</f>
        <v>97.1822102</v>
      </c>
      <c r="O84" s="294">
        <f>(100-N84)/100*(365/182)*100</f>
        <v>5.6510619615384616</v>
      </c>
      <c r="P84" s="294"/>
      <c r="Q84" s="294">
        <f>((100-N84)/N84*(365/182))*100</f>
        <v>5.8149140155473242</v>
      </c>
      <c r="R84" s="265">
        <f t="shared" si="7"/>
        <v>3348.3313069861183</v>
      </c>
      <c r="U84" s="251"/>
      <c r="X84" s="258"/>
    </row>
    <row r="85" spans="1:24">
      <c r="A85" s="240">
        <f t="shared" si="6"/>
        <v>516</v>
      </c>
      <c r="B85" s="262">
        <f>B84+7</f>
        <v>37405</v>
      </c>
      <c r="C85" s="250">
        <v>5000000000</v>
      </c>
      <c r="D85" s="250">
        <v>12817000000</v>
      </c>
      <c r="E85" s="250">
        <f>D85-C85</f>
        <v>7817000000</v>
      </c>
      <c r="F85" s="250">
        <v>5000000000</v>
      </c>
      <c r="G85" s="250">
        <v>4850520210</v>
      </c>
      <c r="H85" s="261">
        <f>F85-G85</f>
        <v>149479790</v>
      </c>
      <c r="I85" s="262">
        <f>B85+J85+1</f>
        <v>37588</v>
      </c>
      <c r="J85" s="303">
        <v>182</v>
      </c>
      <c r="K85" s="263"/>
      <c r="L85" s="263"/>
      <c r="M85" s="293">
        <v>5.4989999999999997</v>
      </c>
      <c r="N85" s="294">
        <f>G85/F85*100</f>
        <v>97.010404199999996</v>
      </c>
      <c r="O85" s="294">
        <f>(100-N85)/100*(365/182)*100</f>
        <v>5.9956179505494571</v>
      </c>
      <c r="P85" s="294"/>
      <c r="Q85" s="294">
        <f>((100-N85)/N85*(365/182))*100</f>
        <v>6.1803865265716089</v>
      </c>
      <c r="R85" s="265">
        <f t="shared" si="7"/>
        <v>3144.3843361517443</v>
      </c>
      <c r="U85" s="251"/>
      <c r="X85" s="258"/>
    </row>
    <row r="86" spans="1:24">
      <c r="A86" s="240"/>
      <c r="B86" s="262"/>
      <c r="C86" s="250"/>
      <c r="D86" s="250"/>
      <c r="E86" s="250"/>
      <c r="F86" s="236">
        <f>SUM(F81:F85)</f>
        <v>19500000000</v>
      </c>
      <c r="G86" s="250"/>
      <c r="H86" s="261"/>
      <c r="I86" s="262"/>
      <c r="J86" s="303"/>
      <c r="K86" s="263"/>
      <c r="L86" s="263"/>
      <c r="M86" s="293"/>
      <c r="N86" s="294"/>
      <c r="O86" s="294"/>
      <c r="P86" s="294"/>
      <c r="Q86" s="294"/>
      <c r="U86" s="251"/>
      <c r="X86" s="258"/>
    </row>
    <row r="87" spans="1:24">
      <c r="A87" s="240"/>
      <c r="B87" s="262"/>
      <c r="C87" s="250"/>
      <c r="D87" s="250"/>
      <c r="E87" s="250"/>
      <c r="F87" s="250"/>
      <c r="G87" s="250"/>
      <c r="H87" s="261"/>
      <c r="I87" s="262"/>
      <c r="J87" s="303"/>
      <c r="K87" s="263"/>
      <c r="L87" s="263"/>
      <c r="M87" s="293"/>
      <c r="N87" s="294"/>
      <c r="O87" s="294"/>
      <c r="P87" s="294"/>
      <c r="Q87" s="294"/>
      <c r="U87" s="251"/>
      <c r="X87" s="258"/>
    </row>
    <row r="88" spans="1:24">
      <c r="A88" s="240"/>
      <c r="B88" s="262"/>
      <c r="C88" s="250"/>
      <c r="D88" s="250"/>
      <c r="E88" s="250"/>
      <c r="F88" s="250"/>
      <c r="G88" s="250"/>
      <c r="H88" s="261"/>
      <c r="I88" s="262"/>
      <c r="J88" s="303"/>
      <c r="K88" s="263"/>
      <c r="L88" s="263"/>
      <c r="M88" s="293"/>
      <c r="N88" s="294"/>
      <c r="O88" s="294"/>
      <c r="P88" s="294"/>
      <c r="Q88" s="294"/>
      <c r="U88" s="251"/>
      <c r="X88" s="258"/>
    </row>
    <row r="89" spans="1:24">
      <c r="A89" s="240">
        <f>A85+1</f>
        <v>517</v>
      </c>
      <c r="B89" s="262">
        <f>B85+7</f>
        <v>37412</v>
      </c>
      <c r="C89" s="250">
        <v>5000000000</v>
      </c>
      <c r="D89" s="250">
        <v>5000000000</v>
      </c>
      <c r="E89" s="250">
        <f>D89-C89</f>
        <v>0</v>
      </c>
      <c r="F89" s="250">
        <v>5000000000</v>
      </c>
      <c r="G89" s="250">
        <v>4830664750</v>
      </c>
      <c r="H89" s="261">
        <f>F89-G89</f>
        <v>169335250</v>
      </c>
      <c r="I89" s="262">
        <f>B89+J89+1</f>
        <v>37595</v>
      </c>
      <c r="J89" s="303">
        <v>182</v>
      </c>
      <c r="K89" s="263"/>
      <c r="L89" s="263"/>
      <c r="M89" s="293">
        <v>6.1790000000000003</v>
      </c>
      <c r="N89" s="294">
        <f>G89/F89*100</f>
        <v>96.613294999999994</v>
      </c>
      <c r="O89" s="294">
        <f>(100-N89)/100*(365/182)*100</f>
        <v>6.7920182692307822</v>
      </c>
      <c r="P89" s="294"/>
      <c r="Q89" s="294">
        <f>((100-N89)/N89*(365/182))*100</f>
        <v>7.0301072634266148</v>
      </c>
      <c r="R89" s="265">
        <f t="shared" si="7"/>
        <v>2752.1730333988062</v>
      </c>
      <c r="U89" s="251"/>
      <c r="X89" s="258"/>
    </row>
    <row r="90" spans="1:24">
      <c r="A90" s="240">
        <f t="shared" si="6"/>
        <v>518</v>
      </c>
      <c r="B90" s="262">
        <f>B89+7</f>
        <v>37419</v>
      </c>
      <c r="C90" s="250">
        <v>5000000000</v>
      </c>
      <c r="D90" s="250">
        <v>10780300000</v>
      </c>
      <c r="E90" s="250">
        <f>D90-C90</f>
        <v>5780300000</v>
      </c>
      <c r="F90" s="250">
        <v>5000000000</v>
      </c>
      <c r="G90" s="250">
        <v>4823990157</v>
      </c>
      <c r="H90" s="261">
        <f>F90-G90</f>
        <v>176009843</v>
      </c>
      <c r="I90" s="262">
        <f>B90+J90+1</f>
        <v>37602</v>
      </c>
      <c r="J90" s="303">
        <v>182</v>
      </c>
      <c r="K90" s="263"/>
      <c r="L90" s="263"/>
      <c r="M90" s="293">
        <v>4.5</v>
      </c>
      <c r="N90" s="294">
        <f>G90/F90*100</f>
        <v>96.479803140000001</v>
      </c>
      <c r="O90" s="294">
        <f>(100-N90)/100*(365/182)*100</f>
        <v>7.0597354609890086</v>
      </c>
      <c r="P90" s="294"/>
      <c r="Q90" s="294">
        <f>((100-N90)/N90*(365/182))*100</f>
        <v>7.3173195127116504</v>
      </c>
      <c r="R90" s="265">
        <f t="shared" si="7"/>
        <v>2640.200768175534</v>
      </c>
      <c r="U90" s="251"/>
      <c r="X90" s="258"/>
    </row>
    <row r="91" spans="1:24">
      <c r="A91" s="240">
        <f t="shared" si="6"/>
        <v>519</v>
      </c>
      <c r="B91" s="262">
        <f>B90+7</f>
        <v>37426</v>
      </c>
      <c r="C91" s="250">
        <v>5000000000</v>
      </c>
      <c r="D91" s="250">
        <v>9920600000</v>
      </c>
      <c r="E91" s="250">
        <f>D91-C91</f>
        <v>4920600000</v>
      </c>
      <c r="F91" s="250">
        <v>4999900000</v>
      </c>
      <c r="G91" s="250">
        <v>4834776817</v>
      </c>
      <c r="H91" s="261">
        <f>F91-G91</f>
        <v>165123183</v>
      </c>
      <c r="I91" s="262">
        <f>B91+J91+1</f>
        <v>37609</v>
      </c>
      <c r="J91" s="303">
        <v>182</v>
      </c>
      <c r="K91" s="263"/>
      <c r="L91" s="263"/>
      <c r="M91" s="293">
        <v>5.4989999999999997</v>
      </c>
      <c r="N91" s="294">
        <f>G91/F91*100</f>
        <v>96.697470289405786</v>
      </c>
      <c r="O91" s="294">
        <f>(100-N91)/100*(365/182)*100</f>
        <v>6.6232051888290568</v>
      </c>
      <c r="P91" s="294"/>
      <c r="Q91" s="294">
        <f>((100-N91)/N91*(365/182))*100</f>
        <v>6.8494089545532777</v>
      </c>
      <c r="R91" s="265">
        <f t="shared" si="7"/>
        <v>2827.4323925573385</v>
      </c>
      <c r="U91" s="251"/>
      <c r="X91" s="258"/>
    </row>
    <row r="92" spans="1:24">
      <c r="A92" s="240">
        <f t="shared" si="6"/>
        <v>520</v>
      </c>
      <c r="B92" s="262">
        <f>B91+7</f>
        <v>37433</v>
      </c>
      <c r="C92" s="250">
        <v>4000000000</v>
      </c>
      <c r="D92" s="250">
        <v>6730900000</v>
      </c>
      <c r="E92" s="250">
        <f>D92-C92</f>
        <v>2730900000</v>
      </c>
      <c r="F92" s="250">
        <v>4000000000</v>
      </c>
      <c r="G92" s="250">
        <v>3871236829</v>
      </c>
      <c r="H92" s="261">
        <f>F92-G92</f>
        <v>128763171</v>
      </c>
      <c r="I92" s="262">
        <f>B92+J92+1</f>
        <v>37616</v>
      </c>
      <c r="J92" s="303">
        <v>182</v>
      </c>
      <c r="K92" s="263"/>
      <c r="L92" s="263"/>
      <c r="M92" s="293">
        <v>6.016</v>
      </c>
      <c r="N92" s="294">
        <f>G92/F92*100</f>
        <v>96.780920725000001</v>
      </c>
      <c r="O92" s="294">
        <f>(100-N92)/100*(365/182)*100</f>
        <v>6.4558457987637334</v>
      </c>
      <c r="P92" s="294"/>
      <c r="Q92" s="294">
        <f>((100-N92)/N92*(365/182))*100</f>
        <v>6.6705769591796082</v>
      </c>
      <c r="R92" s="265">
        <f t="shared" si="7"/>
        <v>2905.9288762385731</v>
      </c>
      <c r="U92" s="251"/>
      <c r="X92" s="258"/>
    </row>
    <row r="93" spans="1:24">
      <c r="A93" s="240"/>
      <c r="B93" s="262"/>
      <c r="C93" s="250"/>
      <c r="D93" s="250"/>
      <c r="E93" s="250"/>
      <c r="F93" s="236">
        <f>SUM(F89:F92)</f>
        <v>18999900000</v>
      </c>
      <c r="G93" s="250"/>
      <c r="H93" s="261"/>
      <c r="I93" s="262"/>
      <c r="J93" s="303"/>
      <c r="K93" s="263"/>
      <c r="L93" s="263"/>
      <c r="M93" s="293"/>
      <c r="N93" s="294"/>
      <c r="O93" s="294"/>
      <c r="P93" s="294"/>
      <c r="Q93" s="294"/>
      <c r="U93" s="251"/>
      <c r="X93" s="258"/>
    </row>
    <row r="94" spans="1:24">
      <c r="A94" s="240"/>
      <c r="B94" s="262"/>
      <c r="C94" s="250"/>
      <c r="D94" s="250"/>
      <c r="E94" s="250"/>
      <c r="F94" s="250"/>
      <c r="G94" s="250"/>
      <c r="H94" s="261"/>
      <c r="I94" s="262"/>
      <c r="J94" s="303"/>
      <c r="K94" s="263"/>
      <c r="L94" s="263"/>
      <c r="M94" s="293"/>
      <c r="N94" s="294"/>
      <c r="O94" s="294"/>
      <c r="P94" s="294"/>
      <c r="Q94" s="294"/>
      <c r="U94" s="251"/>
      <c r="X94" s="258"/>
    </row>
    <row r="95" spans="1:24">
      <c r="A95" s="240"/>
      <c r="B95" s="262"/>
      <c r="C95" s="250"/>
      <c r="D95" s="250"/>
      <c r="E95" s="250"/>
      <c r="F95" s="250"/>
      <c r="G95" s="250"/>
      <c r="H95" s="261"/>
      <c r="I95" s="262"/>
      <c r="J95" s="303"/>
      <c r="K95" s="263"/>
      <c r="L95" s="263"/>
      <c r="M95" s="293"/>
      <c r="N95" s="294"/>
      <c r="O95" s="294"/>
      <c r="P95" s="294"/>
      <c r="Q95" s="294"/>
      <c r="U95" s="251"/>
      <c r="X95" s="258"/>
    </row>
    <row r="96" spans="1:24">
      <c r="A96" s="240">
        <f>A92+1</f>
        <v>521</v>
      </c>
      <c r="B96" s="262">
        <f>B92+7</f>
        <v>37440</v>
      </c>
      <c r="C96" s="250">
        <v>4000000000</v>
      </c>
      <c r="D96" s="250">
        <v>4000000000</v>
      </c>
      <c r="E96" s="250">
        <f>D96-C96</f>
        <v>0</v>
      </c>
      <c r="F96" s="250">
        <v>4000000000</v>
      </c>
      <c r="G96" s="250">
        <v>3840285235</v>
      </c>
      <c r="H96" s="261">
        <f>F96-G96</f>
        <v>159714765</v>
      </c>
      <c r="I96" s="262">
        <f>B96+J96+1</f>
        <v>37623</v>
      </c>
      <c r="J96" s="303">
        <v>182</v>
      </c>
      <c r="K96" s="263"/>
      <c r="L96" s="263"/>
      <c r="M96" s="293">
        <v>6.6740000000000004</v>
      </c>
      <c r="N96" s="294">
        <f>G96/F96*100</f>
        <v>96.007130875000001</v>
      </c>
      <c r="O96" s="294">
        <f>(100-N96)/100*(365/182)*100</f>
        <v>8.0076770913461512</v>
      </c>
      <c r="P96" s="294"/>
      <c r="Q96" s="294">
        <f>((100-N96)/N96*(365/182))*100</f>
        <v>8.340710755925036</v>
      </c>
      <c r="R96" s="265">
        <f t="shared" si="7"/>
        <v>2303.9153057302842</v>
      </c>
      <c r="U96" s="251"/>
      <c r="X96" s="258"/>
    </row>
    <row r="97" spans="1:24">
      <c r="A97" s="240">
        <f t="shared" si="6"/>
        <v>522</v>
      </c>
      <c r="B97" s="262">
        <f>B96+7</f>
        <v>37447</v>
      </c>
      <c r="C97" s="250">
        <v>3000000000</v>
      </c>
      <c r="D97" s="250">
        <v>3000000000</v>
      </c>
      <c r="E97" s="250">
        <f>D97-C97</f>
        <v>0</v>
      </c>
      <c r="F97" s="250">
        <v>3000000000</v>
      </c>
      <c r="G97" s="250">
        <v>2850029000</v>
      </c>
      <c r="H97" s="261">
        <f>F97-G97</f>
        <v>149971000</v>
      </c>
      <c r="I97" s="262">
        <f>B97+J97+1</f>
        <v>37630</v>
      </c>
      <c r="J97" s="303">
        <v>182</v>
      </c>
      <c r="K97" s="263"/>
      <c r="L97" s="263"/>
      <c r="M97" s="293">
        <v>8.3849999999999998</v>
      </c>
      <c r="N97" s="294">
        <f>G97/F97*100</f>
        <v>95.00096666666667</v>
      </c>
      <c r="O97" s="294">
        <f>(100-N97)/100*(365/182)*100</f>
        <v>10.025533882783876</v>
      </c>
      <c r="P97" s="294"/>
      <c r="Q97" s="294">
        <f>((100-N97)/N97*(365/182))*100</f>
        <v>10.553086178544719</v>
      </c>
      <c r="R97" s="265">
        <f t="shared" si="7"/>
        <v>1799.8372908872284</v>
      </c>
      <c r="U97" s="251"/>
      <c r="X97" s="258"/>
    </row>
    <row r="98" spans="1:24">
      <c r="A98" s="240">
        <f t="shared" si="6"/>
        <v>523</v>
      </c>
      <c r="B98" s="262">
        <f>B97+7</f>
        <v>37454</v>
      </c>
      <c r="C98" s="250">
        <v>3000000000</v>
      </c>
      <c r="D98" s="250">
        <v>6414500000</v>
      </c>
      <c r="E98" s="250">
        <f>D98-C98</f>
        <v>3414500000</v>
      </c>
      <c r="F98" s="250">
        <v>3000000000</v>
      </c>
      <c r="G98" s="250">
        <v>2853307275</v>
      </c>
      <c r="H98" s="261">
        <f>F98-G98</f>
        <v>146692725</v>
      </c>
      <c r="I98" s="262">
        <f>B98+J98+1</f>
        <v>37637</v>
      </c>
      <c r="J98" s="303">
        <v>182</v>
      </c>
      <c r="K98" s="263"/>
      <c r="L98" s="263"/>
      <c r="M98" s="293">
        <v>8.6999999999999993</v>
      </c>
      <c r="N98" s="294">
        <f>G98/F98*100</f>
        <v>95.110242499999998</v>
      </c>
      <c r="O98" s="294">
        <f>(100-N98)/100*(365/182)*100</f>
        <v>9.8063817994505538</v>
      </c>
      <c r="P98" s="294"/>
      <c r="Q98" s="294">
        <f>((100-N98)/N98*(365/182))*100</f>
        <v>10.310542315619218</v>
      </c>
      <c r="R98" s="265">
        <f t="shared" si="7"/>
        <v>1844.5417426232161</v>
      </c>
      <c r="U98" s="251"/>
      <c r="X98" s="258"/>
    </row>
    <row r="99" spans="1:24">
      <c r="A99" s="240">
        <f t="shared" si="6"/>
        <v>524</v>
      </c>
      <c r="B99" s="262">
        <f>B98+7</f>
        <v>37461</v>
      </c>
      <c r="C99" s="250">
        <v>3000000000</v>
      </c>
      <c r="D99" s="250">
        <v>5652500000</v>
      </c>
      <c r="E99" s="250">
        <f>D99-C99</f>
        <v>2652500000</v>
      </c>
      <c r="F99" s="250">
        <v>3000000000</v>
      </c>
      <c r="G99" s="250">
        <v>2853324230</v>
      </c>
      <c r="H99" s="261">
        <f>F99-G99</f>
        <v>146675770</v>
      </c>
      <c r="I99" s="262">
        <f>B99+J99+1</f>
        <v>37644</v>
      </c>
      <c r="J99" s="303">
        <v>182</v>
      </c>
      <c r="K99" s="263"/>
      <c r="L99" s="263"/>
      <c r="M99" s="293">
        <v>9.5259999999999998</v>
      </c>
      <c r="N99" s="294">
        <f>G99/F99*100</f>
        <v>95.110807666666659</v>
      </c>
      <c r="O99" s="294">
        <f>(100-N99)/100*(365/182)*100</f>
        <v>9.8052483608058747</v>
      </c>
      <c r="P99" s="294"/>
      <c r="Q99" s="294">
        <f>((100-N99)/N99*(365/182))*100</f>
        <v>10.30928934508702</v>
      </c>
      <c r="R99" s="265">
        <f t="shared" si="7"/>
        <v>1844.7781451400051</v>
      </c>
      <c r="U99" s="251"/>
      <c r="X99" s="258"/>
    </row>
    <row r="100" spans="1:24">
      <c r="A100" s="240">
        <f t="shared" si="6"/>
        <v>525</v>
      </c>
      <c r="B100" s="262">
        <f>B99+7</f>
        <v>37468</v>
      </c>
      <c r="C100" s="260">
        <v>3000000000</v>
      </c>
      <c r="D100" s="260">
        <v>6271900000</v>
      </c>
      <c r="E100" s="250">
        <f>D100-C100</f>
        <v>3271900000</v>
      </c>
      <c r="F100" s="260">
        <v>3000000000</v>
      </c>
      <c r="G100" s="260">
        <v>2856396537</v>
      </c>
      <c r="H100" s="261">
        <f>F100-G100</f>
        <v>143603463</v>
      </c>
      <c r="I100" s="262">
        <f>B100+J100+1</f>
        <v>37651</v>
      </c>
      <c r="J100" s="303">
        <v>182</v>
      </c>
      <c r="K100" s="263"/>
      <c r="L100" s="263"/>
      <c r="M100" s="293">
        <v>9.2490000000000006</v>
      </c>
      <c r="N100" s="294">
        <f>G100/F100*100</f>
        <v>95.213217900000004</v>
      </c>
      <c r="O100" s="294">
        <f>(100-N100)/100*(365/182)*100</f>
        <v>9.5998652005494431</v>
      </c>
      <c r="P100" s="294"/>
      <c r="Q100" s="294">
        <f>((100-N100)/N100*(365/182))*100</f>
        <v>10.082492129015044</v>
      </c>
      <c r="R100" s="265">
        <f t="shared" si="7"/>
        <v>1888.536660138564</v>
      </c>
      <c r="U100" s="251"/>
      <c r="X100" s="258"/>
    </row>
    <row r="101" spans="1:24">
      <c r="A101" s="240"/>
      <c r="B101" s="262"/>
      <c r="C101" s="260"/>
      <c r="D101" s="260"/>
      <c r="E101" s="250"/>
      <c r="F101" s="259">
        <f>SUM(F96:F100)</f>
        <v>16000000000</v>
      </c>
      <c r="G101" s="260"/>
      <c r="H101" s="237">
        <f>SUM(H96:H100)</f>
        <v>746657723</v>
      </c>
      <c r="I101" s="262"/>
      <c r="J101" s="303"/>
      <c r="K101" s="263"/>
      <c r="L101" s="263"/>
      <c r="M101" s="293"/>
      <c r="N101" s="294"/>
      <c r="O101" s="294"/>
      <c r="P101" s="294"/>
      <c r="Q101" s="294"/>
      <c r="U101" s="251"/>
      <c r="X101" s="258"/>
    </row>
    <row r="102" spans="1:24">
      <c r="A102" s="240"/>
      <c r="B102" s="262"/>
      <c r="C102" s="260"/>
      <c r="D102" s="260"/>
      <c r="E102" s="250"/>
      <c r="F102" s="260"/>
      <c r="G102" s="260"/>
      <c r="H102" s="261"/>
      <c r="I102" s="262"/>
      <c r="J102" s="303"/>
      <c r="K102" s="263"/>
      <c r="L102" s="263"/>
      <c r="M102" s="293"/>
      <c r="N102" s="294"/>
      <c r="O102" s="294"/>
      <c r="P102" s="294"/>
      <c r="Q102" s="294"/>
      <c r="U102" s="251"/>
      <c r="X102" s="258"/>
    </row>
    <row r="103" spans="1:24">
      <c r="A103" s="240"/>
      <c r="B103" s="262"/>
      <c r="C103" s="260"/>
      <c r="D103" s="260"/>
      <c r="E103" s="250"/>
      <c r="F103" s="260"/>
      <c r="G103" s="260"/>
      <c r="H103" s="261"/>
      <c r="I103" s="262"/>
      <c r="J103" s="303"/>
      <c r="K103" s="263"/>
      <c r="L103" s="263"/>
      <c r="M103" s="293"/>
      <c r="N103" s="294"/>
      <c r="O103" s="294"/>
      <c r="P103" s="294"/>
      <c r="Q103" s="294"/>
      <c r="U103" s="251"/>
      <c r="X103" s="258"/>
    </row>
    <row r="104" spans="1:24">
      <c r="A104" s="240">
        <f>A100+1</f>
        <v>526</v>
      </c>
      <c r="B104" s="262">
        <f>B100+7</f>
        <v>37475</v>
      </c>
      <c r="C104" s="260">
        <v>2000000000</v>
      </c>
      <c r="D104" s="260">
        <v>5374500000</v>
      </c>
      <c r="E104" s="250">
        <f>D104-C104</f>
        <v>3374500000</v>
      </c>
      <c r="F104" s="260">
        <v>1999600000</v>
      </c>
      <c r="G104" s="260">
        <v>1903712225</v>
      </c>
      <c r="H104" s="261">
        <f>F104-G104</f>
        <v>95887775</v>
      </c>
      <c r="I104" s="262">
        <f>B104+J104+1</f>
        <v>37658</v>
      </c>
      <c r="J104" s="303">
        <v>182</v>
      </c>
      <c r="K104" s="263"/>
      <c r="L104" s="263"/>
      <c r="M104" s="293">
        <v>9.2490000000000006</v>
      </c>
      <c r="N104" s="294">
        <f>G104/F104*100</f>
        <v>95.204652180436085</v>
      </c>
      <c r="O104" s="294">
        <f>(100-N104)/100*(365/182)*100</f>
        <v>9.6170437040704897</v>
      </c>
      <c r="P104" s="294"/>
      <c r="Q104" s="294">
        <f>((100-N104)/N104*(365/182))*100</f>
        <v>10.101443032262583</v>
      </c>
      <c r="R104" s="265">
        <f t="shared" si="7"/>
        <v>1884.8050172124711</v>
      </c>
      <c r="U104" s="251"/>
      <c r="X104" s="258"/>
    </row>
    <row r="105" spans="1:24">
      <c r="A105" s="240">
        <f t="shared" si="6"/>
        <v>527</v>
      </c>
      <c r="B105" s="262">
        <f>B104+7</f>
        <v>37482</v>
      </c>
      <c r="C105" s="260">
        <v>2000000000</v>
      </c>
      <c r="D105" s="260">
        <v>3670800000</v>
      </c>
      <c r="E105" s="250">
        <f>D105-C105</f>
        <v>1670800000</v>
      </c>
      <c r="F105" s="260">
        <v>2000000000</v>
      </c>
      <c r="G105" s="260">
        <v>1901066379</v>
      </c>
      <c r="H105" s="261">
        <f>F105-G105</f>
        <v>98933621</v>
      </c>
      <c r="I105" s="262">
        <f>B105+J105+1</f>
        <v>37665</v>
      </c>
      <c r="J105" s="303">
        <v>182</v>
      </c>
      <c r="K105" s="263"/>
      <c r="L105" s="263"/>
      <c r="M105" s="293">
        <v>9.2490000000000006</v>
      </c>
      <c r="N105" s="294">
        <f>G105/F105*100</f>
        <v>95.053318950000005</v>
      </c>
      <c r="O105" s="294">
        <f>(100-N105)/100*(365/182)*100</f>
        <v>9.9205416662087824</v>
      </c>
      <c r="P105" s="294"/>
      <c r="Q105" s="294">
        <f>((100-N105)/N105*(365/182))*100</f>
        <v>10.436817752178849</v>
      </c>
      <c r="R105" s="265">
        <f t="shared" si="7"/>
        <v>1821.0080137224797</v>
      </c>
      <c r="U105" s="251"/>
      <c r="X105" s="258"/>
    </row>
    <row r="106" spans="1:24">
      <c r="A106" s="240">
        <f t="shared" si="6"/>
        <v>528</v>
      </c>
      <c r="B106" s="262">
        <f>B105+7</f>
        <v>37489</v>
      </c>
      <c r="C106" s="260">
        <v>2000000000</v>
      </c>
      <c r="D106" s="260">
        <v>6259700000</v>
      </c>
      <c r="E106" s="250">
        <f>D106-C106</f>
        <v>4259700000</v>
      </c>
      <c r="F106" s="260">
        <v>2000000000</v>
      </c>
      <c r="G106" s="260">
        <v>1896679948</v>
      </c>
      <c r="H106" s="261">
        <f>F106-G106</f>
        <v>103320052</v>
      </c>
      <c r="I106" s="262">
        <f>B106+J106+1</f>
        <v>37672</v>
      </c>
      <c r="J106" s="263">
        <v>182</v>
      </c>
      <c r="K106" s="263"/>
      <c r="L106" s="263"/>
      <c r="M106" s="263"/>
      <c r="N106" s="294">
        <f>G106/F106*100</f>
        <v>94.833997400000001</v>
      </c>
      <c r="O106" s="294">
        <f>(100-N106)/100*(365/182)*100</f>
        <v>10.360389829670327</v>
      </c>
      <c r="P106" s="294"/>
      <c r="Q106" s="294">
        <f>((100-N106)/N106*(365/182))*100</f>
        <v>10.92476339046563</v>
      </c>
      <c r="R106" s="265">
        <f t="shared" si="7"/>
        <v>1735.1832182649246</v>
      </c>
      <c r="U106" s="251"/>
      <c r="X106" s="258"/>
    </row>
    <row r="107" spans="1:24">
      <c r="A107" s="240">
        <f t="shared" si="6"/>
        <v>529</v>
      </c>
      <c r="B107" s="262">
        <f>B106+7</f>
        <v>37496</v>
      </c>
      <c r="C107" s="265">
        <v>2000000000</v>
      </c>
      <c r="D107" s="265">
        <v>6664000000</v>
      </c>
      <c r="E107" s="250">
        <f>D107-C107</f>
        <v>4664000000</v>
      </c>
      <c r="F107" s="265">
        <v>2000000000</v>
      </c>
      <c r="G107" s="265">
        <v>1897250220</v>
      </c>
      <c r="H107" s="261">
        <f>F107-G107</f>
        <v>102749780</v>
      </c>
      <c r="I107" s="262">
        <f>B107+J107+1</f>
        <v>37679</v>
      </c>
      <c r="J107" s="241">
        <v>182</v>
      </c>
      <c r="N107" s="294">
        <f>G107/F107*100</f>
        <v>94.862511000000012</v>
      </c>
      <c r="O107" s="294">
        <f>(100-N107)/100*(365/182)*100</f>
        <v>10.303205961538438</v>
      </c>
      <c r="P107" s="294"/>
      <c r="Q107" s="294">
        <f>((100-N107)/N107*(365/182))*100</f>
        <v>10.861198858143693</v>
      </c>
      <c r="R107" s="265">
        <f t="shared" si="7"/>
        <v>1745.9267365528522</v>
      </c>
      <c r="U107" s="251"/>
      <c r="X107" s="258"/>
    </row>
    <row r="108" spans="1:24">
      <c r="A108" s="240"/>
      <c r="B108" s="262"/>
      <c r="E108" s="250"/>
      <c r="F108" s="267">
        <f>SUM(F104:F107)</f>
        <v>7999600000</v>
      </c>
      <c r="H108" s="237">
        <f>SUM(H104:H107)</f>
        <v>400891228</v>
      </c>
      <c r="I108" s="262"/>
      <c r="N108" s="294"/>
      <c r="O108" s="294"/>
      <c r="P108" s="294"/>
      <c r="Q108" s="294"/>
      <c r="U108" s="251"/>
      <c r="X108" s="258"/>
    </row>
    <row r="109" spans="1:24">
      <c r="A109" s="240"/>
      <c r="B109" s="262"/>
      <c r="E109" s="250"/>
      <c r="H109" s="261"/>
      <c r="I109" s="262"/>
      <c r="N109" s="294"/>
      <c r="O109" s="294"/>
      <c r="P109" s="294"/>
      <c r="Q109" s="294"/>
      <c r="U109" s="251"/>
      <c r="X109" s="258"/>
    </row>
    <row r="110" spans="1:24">
      <c r="A110" s="240"/>
      <c r="B110" s="262"/>
      <c r="E110" s="250"/>
      <c r="H110" s="261"/>
      <c r="I110" s="262"/>
      <c r="N110" s="294"/>
      <c r="O110" s="294"/>
      <c r="P110" s="294"/>
      <c r="Q110" s="294"/>
      <c r="U110" s="251"/>
      <c r="X110" s="258"/>
    </row>
    <row r="111" spans="1:24">
      <c r="A111" s="240">
        <f>A107+1</f>
        <v>530</v>
      </c>
      <c r="B111" s="262">
        <f>B107+7</f>
        <v>37503</v>
      </c>
      <c r="C111" s="265">
        <v>3000000000</v>
      </c>
      <c r="D111" s="265">
        <v>7729400000</v>
      </c>
      <c r="E111" s="250">
        <f>D111-C111</f>
        <v>4729400000</v>
      </c>
      <c r="F111" s="265">
        <v>2999900000</v>
      </c>
      <c r="G111" s="265">
        <v>2847125749</v>
      </c>
      <c r="H111" s="261">
        <f>F111-G111</f>
        <v>152774251</v>
      </c>
      <c r="I111" s="262">
        <f>B111+J111+1</f>
        <v>37686</v>
      </c>
      <c r="J111" s="241">
        <v>182</v>
      </c>
      <c r="N111" s="294">
        <f>G111/F111*100</f>
        <v>94.907355211840397</v>
      </c>
      <c r="O111" s="294">
        <f>(100-N111)/100*(365/182)*100</f>
        <v>10.213271141089313</v>
      </c>
      <c r="P111" s="294"/>
      <c r="Q111" s="294">
        <f>((100-N111)/N111*(365/182))*100</f>
        <v>10.761306242590493</v>
      </c>
      <c r="R111" s="265">
        <f t="shared" si="7"/>
        <v>1763.066787372738</v>
      </c>
      <c r="U111" s="251"/>
      <c r="X111" s="258"/>
    </row>
    <row r="112" spans="1:24">
      <c r="A112" s="240">
        <f>A111+1</f>
        <v>531</v>
      </c>
      <c r="B112" s="262">
        <f>B111+7</f>
        <v>37510</v>
      </c>
      <c r="C112" s="265">
        <v>4000000000</v>
      </c>
      <c r="D112" s="265">
        <v>6297900000</v>
      </c>
      <c r="E112" s="250">
        <f>D112-C112</f>
        <v>2297900000</v>
      </c>
      <c r="F112" s="265">
        <v>4000000000</v>
      </c>
      <c r="G112" s="265">
        <v>3796640412</v>
      </c>
      <c r="H112" s="261">
        <f>F112-G112</f>
        <v>203359588</v>
      </c>
      <c r="I112" s="262">
        <f>B112+J112+1</f>
        <v>37693</v>
      </c>
      <c r="J112" s="241">
        <v>182</v>
      </c>
      <c r="N112" s="294">
        <f>G112/F112*100</f>
        <v>94.916010299999996</v>
      </c>
      <c r="O112" s="294">
        <f>(100-N112)/100*(365/182)*100</f>
        <v>10.195913409340667</v>
      </c>
      <c r="P112" s="294"/>
      <c r="Q112" s="294">
        <f>((100-N112)/N112*(365/182))*100</f>
        <v>10.742037488843614</v>
      </c>
      <c r="R112" s="265">
        <f t="shared" si="7"/>
        <v>1766.4096878610762</v>
      </c>
      <c r="U112" s="251"/>
      <c r="X112" s="258"/>
    </row>
    <row r="113" spans="1:24">
      <c r="A113" s="240">
        <f>A112+1</f>
        <v>532</v>
      </c>
      <c r="B113" s="262">
        <f>B112+7</f>
        <v>37517</v>
      </c>
      <c r="C113" s="265">
        <v>5000000000</v>
      </c>
      <c r="D113" s="265">
        <v>5000000000</v>
      </c>
      <c r="E113" s="250">
        <f>D113-C113</f>
        <v>0</v>
      </c>
      <c r="F113" s="265">
        <v>5000000000</v>
      </c>
      <c r="G113" s="265">
        <v>4740282200</v>
      </c>
      <c r="H113" s="261">
        <f>F113-G113</f>
        <v>259717800</v>
      </c>
      <c r="I113" s="262">
        <f>B113+J113+1</f>
        <v>37700</v>
      </c>
      <c r="J113" s="241">
        <v>182</v>
      </c>
      <c r="N113" s="294">
        <f>G113/F113*100</f>
        <v>94.805644000000001</v>
      </c>
      <c r="O113" s="294">
        <f>(100-N113)/100*(365/182)*100</f>
        <v>10.417252417582416</v>
      </c>
      <c r="P113" s="294"/>
      <c r="Q113" s="294">
        <f>((100-N113)/N113*(365/182))*100</f>
        <v>10.988008707142388</v>
      </c>
      <c r="R113" s="265">
        <f t="shared" si="7"/>
        <v>1724.6170185951366</v>
      </c>
      <c r="U113" s="251"/>
      <c r="X113" s="258"/>
    </row>
    <row r="114" spans="1:24">
      <c r="A114" s="240">
        <f>A113+1</f>
        <v>533</v>
      </c>
      <c r="B114" s="262">
        <f>B113+7</f>
        <v>37524</v>
      </c>
      <c r="C114" s="265">
        <v>5000000000</v>
      </c>
      <c r="D114" s="265">
        <v>5649400000</v>
      </c>
      <c r="E114" s="250">
        <f>D114-C114</f>
        <v>649400000</v>
      </c>
      <c r="F114" s="265">
        <v>5000000000</v>
      </c>
      <c r="G114" s="265">
        <v>4735944716</v>
      </c>
      <c r="H114" s="261">
        <f>F114-G114</f>
        <v>264055284</v>
      </c>
      <c r="I114" s="262">
        <f>B114+J114+1</f>
        <v>37707</v>
      </c>
      <c r="J114" s="241">
        <v>182</v>
      </c>
      <c r="N114" s="294">
        <f>G114/F114*100</f>
        <v>94.718894320000004</v>
      </c>
      <c r="O114" s="294">
        <f>(100-N114)/100*(365/182)*100</f>
        <v>10.591228424175815</v>
      </c>
      <c r="P114" s="294"/>
      <c r="Q114" s="294">
        <f>((100-N114)/N114*(365/182))*100</f>
        <v>11.181748372604753</v>
      </c>
      <c r="R114" s="265">
        <f t="shared" si="7"/>
        <v>1692.9934182991822</v>
      </c>
      <c r="U114" s="251"/>
      <c r="X114" s="258"/>
    </row>
    <row r="115" spans="1:24">
      <c r="A115" s="240"/>
      <c r="B115" s="262"/>
      <c r="E115" s="250"/>
      <c r="F115" s="267">
        <f>SUM(F111:F114)</f>
        <v>16999900000</v>
      </c>
      <c r="H115" s="237">
        <f>SUM(H111:H114)</f>
        <v>879906923</v>
      </c>
      <c r="I115" s="262"/>
      <c r="N115" s="294"/>
      <c r="O115" s="294"/>
      <c r="P115" s="294"/>
      <c r="Q115" s="294"/>
      <c r="U115" s="251"/>
      <c r="X115" s="258"/>
    </row>
    <row r="116" spans="1:24">
      <c r="A116" s="240"/>
      <c r="B116" s="262"/>
      <c r="E116" s="250"/>
      <c r="H116" s="261"/>
      <c r="I116" s="262"/>
      <c r="N116" s="294"/>
      <c r="O116" s="294"/>
      <c r="P116" s="294"/>
      <c r="Q116" s="294"/>
      <c r="U116" s="251"/>
      <c r="X116" s="258"/>
    </row>
    <row r="117" spans="1:24">
      <c r="A117" s="240"/>
      <c r="B117" s="262"/>
      <c r="E117" s="250"/>
      <c r="H117" s="261"/>
      <c r="I117" s="262"/>
      <c r="N117" s="294"/>
      <c r="O117" s="294"/>
      <c r="P117" s="294"/>
      <c r="Q117" s="294"/>
      <c r="U117" s="251"/>
      <c r="X117" s="258"/>
    </row>
    <row r="118" spans="1:24">
      <c r="A118" s="240">
        <f>A114+1</f>
        <v>534</v>
      </c>
      <c r="B118" s="262">
        <f>B114+7</f>
        <v>37531</v>
      </c>
      <c r="C118" s="265">
        <v>5000000000</v>
      </c>
      <c r="D118" s="265">
        <v>5000000000</v>
      </c>
      <c r="E118" s="250">
        <f>D118-C118</f>
        <v>0</v>
      </c>
      <c r="F118" s="265">
        <v>5000000000</v>
      </c>
      <c r="G118" s="265">
        <v>4718898900</v>
      </c>
      <c r="H118" s="261">
        <f>F118-G118</f>
        <v>281101100</v>
      </c>
      <c r="I118" s="262">
        <f>B118+J118+1</f>
        <v>37714</v>
      </c>
      <c r="J118" s="241">
        <v>182</v>
      </c>
      <c r="N118" s="294">
        <f>G118/F118*100</f>
        <v>94.377977999999999</v>
      </c>
      <c r="O118" s="294">
        <f>(100-N118)/100*(365/182)*100</f>
        <v>11.274934230769233</v>
      </c>
      <c r="P118" s="294"/>
      <c r="Q118" s="294">
        <f>((100-N118)/N118*(365/182))*100</f>
        <v>11.946573204576637</v>
      </c>
      <c r="R118" s="265">
        <f t="shared" si="7"/>
        <v>1578.1700208435816</v>
      </c>
      <c r="U118" s="251"/>
      <c r="X118" s="258"/>
    </row>
    <row r="119" spans="1:24">
      <c r="A119" s="240">
        <f>A118+1</f>
        <v>535</v>
      </c>
      <c r="B119" s="262">
        <f>B118+7</f>
        <v>37538</v>
      </c>
      <c r="C119" s="265">
        <v>5000000000</v>
      </c>
      <c r="D119" s="265">
        <v>5000000000</v>
      </c>
      <c r="E119" s="250">
        <f>D119-C119</f>
        <v>0</v>
      </c>
      <c r="F119" s="265">
        <v>5000000000</v>
      </c>
      <c r="G119" s="265">
        <v>4718900000</v>
      </c>
      <c r="H119" s="261">
        <f>F119-G119</f>
        <v>281100000</v>
      </c>
      <c r="I119" s="262">
        <f>B119+J119+1</f>
        <v>37721</v>
      </c>
      <c r="J119" s="241">
        <v>182</v>
      </c>
      <c r="N119" s="294">
        <f>G119/F119*100</f>
        <v>94.378</v>
      </c>
      <c r="O119" s="294">
        <f>(100-N119)/100*(365/182)*100</f>
        <v>11.274890109890109</v>
      </c>
      <c r="P119" s="294"/>
      <c r="Q119" s="294">
        <f>((100-N119)/N119*(365/182))*100</f>
        <v>11.946523670654296</v>
      </c>
      <c r="R119" s="265">
        <f t="shared" si="7"/>
        <v>1578.1769813253272</v>
      </c>
      <c r="U119" s="251"/>
      <c r="X119" s="258"/>
    </row>
    <row r="120" spans="1:24">
      <c r="A120" s="240">
        <f>A119+1</f>
        <v>536</v>
      </c>
      <c r="B120" s="262">
        <f>B119+7</f>
        <v>37545</v>
      </c>
      <c r="C120" s="265">
        <v>8000000000</v>
      </c>
      <c r="D120" s="265">
        <v>7868300000</v>
      </c>
      <c r="E120" s="250">
        <f>D120-C120</f>
        <v>-131700000</v>
      </c>
      <c r="F120" s="265">
        <v>7868300000</v>
      </c>
      <c r="G120" s="265">
        <v>7408147985</v>
      </c>
      <c r="H120" s="261">
        <f>F120-G120</f>
        <v>460152015</v>
      </c>
      <c r="I120" s="262">
        <f>B120+J120+1</f>
        <v>37728</v>
      </c>
      <c r="J120" s="241">
        <v>182</v>
      </c>
      <c r="N120" s="294">
        <f>G120/F120*100</f>
        <v>94.151824218700355</v>
      </c>
      <c r="O120" s="294">
        <f>(100-N120)/100*(365/182)*100</f>
        <v>11.728484396562475</v>
      </c>
      <c r="P120" s="294"/>
      <c r="Q120" s="294">
        <f>((100-N120)/N120*(365/182))*100</f>
        <v>12.456991135210497</v>
      </c>
      <c r="R120" s="265">
        <f t="shared" si="7"/>
        <v>1509.3854717174877</v>
      </c>
      <c r="U120" s="251"/>
      <c r="X120" s="258"/>
    </row>
    <row r="121" spans="1:24">
      <c r="A121" s="240">
        <f>A120+1</f>
        <v>537</v>
      </c>
      <c r="B121" s="262">
        <f>B120+7</f>
        <v>37552</v>
      </c>
      <c r="C121" s="265">
        <v>6000000000</v>
      </c>
      <c r="D121" s="265">
        <v>10419200000</v>
      </c>
      <c r="E121" s="250">
        <f>D121-C121</f>
        <v>4419200000</v>
      </c>
      <c r="F121" s="265">
        <v>6000000000</v>
      </c>
      <c r="G121" s="265">
        <v>5639891950</v>
      </c>
      <c r="H121" s="261">
        <f>F121-G121</f>
        <v>360108050</v>
      </c>
      <c r="I121" s="262">
        <f>B121+J121+1</f>
        <v>37735</v>
      </c>
      <c r="J121" s="241">
        <v>182</v>
      </c>
      <c r="N121" s="294">
        <f>G121/F121*100</f>
        <v>93.998199166666666</v>
      </c>
      <c r="O121" s="294">
        <f>(100-N121)/100*(365/182)*100</f>
        <v>12.036578594322346</v>
      </c>
      <c r="P121" s="294"/>
      <c r="Q121" s="294">
        <f>((100-N121)/N121*(365/182))*100</f>
        <v>12.805116162896363</v>
      </c>
      <c r="R121" s="265">
        <f t="shared" si="7"/>
        <v>1465.6171347296063</v>
      </c>
      <c r="U121" s="251"/>
      <c r="X121" s="258"/>
    </row>
    <row r="122" spans="1:24">
      <c r="U122" s="251"/>
      <c r="X122" s="258"/>
    </row>
    <row r="123" spans="1:24">
      <c r="A123" s="240"/>
      <c r="B123" s="262"/>
      <c r="E123" s="250"/>
      <c r="F123" s="267">
        <f>SUM(F118:F122)</f>
        <v>23868300000</v>
      </c>
      <c r="H123" s="261"/>
      <c r="I123" s="262"/>
      <c r="N123" s="294"/>
      <c r="O123" s="294"/>
      <c r="P123" s="294"/>
      <c r="Q123" s="294"/>
      <c r="U123" s="251"/>
      <c r="X123" s="258"/>
    </row>
    <row r="124" spans="1:24">
      <c r="A124" s="240"/>
      <c r="B124" s="262"/>
      <c r="E124" s="250"/>
      <c r="H124" s="261"/>
      <c r="I124" s="262"/>
      <c r="N124" s="294"/>
      <c r="O124" s="294"/>
      <c r="P124" s="294"/>
      <c r="Q124" s="294"/>
      <c r="U124" s="251"/>
      <c r="X124" s="258"/>
    </row>
    <row r="125" spans="1:24">
      <c r="A125" s="240">
        <f>A121+1</f>
        <v>538</v>
      </c>
      <c r="B125" s="262">
        <f>B121+7</f>
        <v>37559</v>
      </c>
      <c r="C125" s="265">
        <v>5000000000</v>
      </c>
      <c r="D125" s="265">
        <v>8284400000</v>
      </c>
      <c r="E125" s="250">
        <f>D125-C125</f>
        <v>3284400000</v>
      </c>
      <c r="F125" s="265">
        <v>5000000000</v>
      </c>
      <c r="G125" s="265">
        <v>4693878380</v>
      </c>
      <c r="H125" s="261">
        <f>F125-G125</f>
        <v>306121620</v>
      </c>
      <c r="I125" s="262">
        <f>B125+J125+1</f>
        <v>37742</v>
      </c>
      <c r="J125" s="241">
        <v>182</v>
      </c>
      <c r="N125" s="294">
        <f>G125/F125*100</f>
        <v>93.877567600000006</v>
      </c>
      <c r="O125" s="294">
        <f>(100-N125)/100*(365/182)*100</f>
        <v>12.278504538461526</v>
      </c>
      <c r="P125" s="294"/>
      <c r="Q125" s="294">
        <f>((100-N125)/N125*(365/182))*100</f>
        <v>13.079274263665013</v>
      </c>
      <c r="R125" s="265">
        <f t="shared" si="7"/>
        <v>1432.7883058625287</v>
      </c>
      <c r="U125" s="251"/>
      <c r="X125" s="258"/>
    </row>
    <row r="126" spans="1:24">
      <c r="A126" s="240">
        <f>A125+1</f>
        <v>539</v>
      </c>
      <c r="B126" s="262">
        <f>B125+7</f>
        <v>37566</v>
      </c>
      <c r="C126" s="265">
        <v>6000000000</v>
      </c>
      <c r="D126" s="265">
        <v>4412800000</v>
      </c>
      <c r="E126" s="250">
        <f>D126-C126</f>
        <v>-1587200000</v>
      </c>
      <c r="F126" s="265">
        <v>4412800000</v>
      </c>
      <c r="G126" s="265">
        <v>4122131664</v>
      </c>
      <c r="H126" s="261">
        <f>F126-G126</f>
        <v>290668336</v>
      </c>
      <c r="I126" s="262">
        <f>B126+J126+1</f>
        <v>37749</v>
      </c>
      <c r="J126" s="241">
        <v>182</v>
      </c>
      <c r="N126" s="294">
        <f>G126/F126*100</f>
        <v>93.413063451776651</v>
      </c>
      <c r="O126" s="294">
        <f>(100-N126)/100*(365/182)*100</f>
        <v>13.21006505550287</v>
      </c>
      <c r="P126" s="294"/>
      <c r="Q126" s="294">
        <f>((100-N126)/N126*(365/182))*100</f>
        <v>14.141560684734856</v>
      </c>
      <c r="R126" s="265">
        <f t="shared" si="7"/>
        <v>1317.6069681118518</v>
      </c>
      <c r="U126" s="251"/>
      <c r="X126" s="258"/>
    </row>
    <row r="127" spans="1:24">
      <c r="A127" s="240">
        <f>A126+1</f>
        <v>540</v>
      </c>
      <c r="B127" s="262">
        <f>B126+7</f>
        <v>37573</v>
      </c>
      <c r="C127" s="265">
        <v>5000000000</v>
      </c>
      <c r="D127" s="265">
        <v>4562600000</v>
      </c>
      <c r="E127" s="250">
        <f>D127-C127</f>
        <v>-437400000</v>
      </c>
      <c r="F127" s="265">
        <v>4562600000</v>
      </c>
      <c r="G127" s="265">
        <v>4250424708</v>
      </c>
      <c r="H127" s="261">
        <f>F127-G127</f>
        <v>312175292</v>
      </c>
      <c r="I127" s="262">
        <f>B127+J127+1</f>
        <v>37756</v>
      </c>
      <c r="J127" s="241">
        <v>182</v>
      </c>
      <c r="N127" s="294">
        <f>G127/F127*100</f>
        <v>93.157951781878751</v>
      </c>
      <c r="O127" s="294">
        <f>(100-N127)/100*(365/182)*100</f>
        <v>13.721690107770637</v>
      </c>
      <c r="P127" s="294"/>
      <c r="Q127" s="294">
        <f>((100-N127)/N127*(365/182))*100</f>
        <v>14.729488836228155</v>
      </c>
      <c r="R127" s="265">
        <f t="shared" si="7"/>
        <v>1261.001196450504</v>
      </c>
      <c r="U127" s="251"/>
      <c r="X127" s="258"/>
    </row>
    <row r="128" spans="1:24">
      <c r="A128" s="240">
        <f>A127+1</f>
        <v>541</v>
      </c>
      <c r="B128" s="262">
        <f>B127+7</f>
        <v>37580</v>
      </c>
      <c r="C128" s="265">
        <v>5000000000</v>
      </c>
      <c r="D128" s="265">
        <v>8722400000</v>
      </c>
      <c r="E128" s="250">
        <f>D128-C128</f>
        <v>3722400000</v>
      </c>
      <c r="F128" s="265">
        <v>5000000000</v>
      </c>
      <c r="G128" s="265">
        <v>4638139144</v>
      </c>
      <c r="H128" s="261">
        <f>F128-G128</f>
        <v>361860856</v>
      </c>
      <c r="I128" s="262">
        <f>B128+J128+1</f>
        <v>37763</v>
      </c>
      <c r="J128" s="241">
        <v>182</v>
      </c>
      <c r="N128" s="294">
        <f>G128/F128*100</f>
        <v>92.762782880000003</v>
      </c>
      <c r="O128" s="294">
        <f>(100-N128)/100*(365/182)*100</f>
        <v>14.514199169230762</v>
      </c>
      <c r="P128" s="294"/>
      <c r="Q128" s="294">
        <f>((100-N128)/N128*(365/182))*100</f>
        <v>15.646575834197055</v>
      </c>
      <c r="R128" s="265">
        <f t="shared" si="7"/>
        <v>1181.197128859515</v>
      </c>
      <c r="U128" s="251"/>
      <c r="X128" s="258"/>
    </row>
    <row r="129" spans="1:24">
      <c r="A129" s="240">
        <f>A128+1</f>
        <v>542</v>
      </c>
      <c r="B129" s="262">
        <f>B128+7</f>
        <v>37587</v>
      </c>
      <c r="C129" s="265">
        <v>5000000000</v>
      </c>
      <c r="D129" s="265">
        <v>10670200000</v>
      </c>
      <c r="E129" s="250">
        <f>D129-C129</f>
        <v>5670200000</v>
      </c>
      <c r="F129" s="265">
        <v>4999900000</v>
      </c>
      <c r="G129" s="265">
        <v>4626800776</v>
      </c>
      <c r="H129" s="261">
        <f>F129-G129</f>
        <v>373099224</v>
      </c>
      <c r="I129" s="262">
        <f>B129+J129+1</f>
        <v>37770</v>
      </c>
      <c r="J129" s="241">
        <v>182</v>
      </c>
      <c r="N129" s="294">
        <f>G129/F129*100</f>
        <v>92.537866277325548</v>
      </c>
      <c r="O129" s="294">
        <f>(100-N129)/100*(365/182)*100</f>
        <v>14.965268180088872</v>
      </c>
      <c r="P129" s="294"/>
      <c r="Q129" s="294">
        <f>((100-N129)/N129*(365/182))*100</f>
        <v>16.172048029765083</v>
      </c>
      <c r="R129" s="265">
        <f t="shared" si="7"/>
        <v>1139.5498255616146</v>
      </c>
      <c r="U129" s="251"/>
      <c r="X129" s="258"/>
    </row>
    <row r="130" spans="1:24">
      <c r="A130" s="240"/>
      <c r="B130" s="262"/>
      <c r="F130" s="267">
        <f>SUM(F125:F129)</f>
        <v>23975300000</v>
      </c>
      <c r="U130" s="251"/>
      <c r="X130" s="258"/>
    </row>
    <row r="131" spans="1:24">
      <c r="A131" s="240"/>
      <c r="B131" s="262"/>
      <c r="U131" s="251"/>
      <c r="X131" s="258"/>
    </row>
    <row r="132" spans="1:24">
      <c r="A132" s="240"/>
      <c r="B132" s="262"/>
      <c r="U132" s="251"/>
      <c r="X132" s="258"/>
    </row>
    <row r="133" spans="1:24">
      <c r="A133" s="240">
        <f>A129+1</f>
        <v>543</v>
      </c>
      <c r="B133" s="262">
        <f>B129+7</f>
        <v>37594</v>
      </c>
      <c r="C133" s="265">
        <v>6000000000</v>
      </c>
      <c r="D133" s="265">
        <v>9283000000</v>
      </c>
      <c r="E133" s="250">
        <f>D133-C133</f>
        <v>3283000000</v>
      </c>
      <c r="F133" s="265">
        <v>6000000000</v>
      </c>
      <c r="G133" s="265">
        <v>5545352718</v>
      </c>
      <c r="H133" s="261">
        <f>F133-G133</f>
        <v>454647282</v>
      </c>
      <c r="I133" s="262">
        <f>B133+J133+1</f>
        <v>37777</v>
      </c>
      <c r="J133" s="241">
        <v>182</v>
      </c>
      <c r="N133" s="294">
        <f>G133/F133*100</f>
        <v>92.422545299999996</v>
      </c>
      <c r="O133" s="294">
        <f>(100-N133)/100*(365/182)*100</f>
        <v>15.196543766483526</v>
      </c>
      <c r="P133" s="294"/>
      <c r="Q133" s="294">
        <f>((100-N133)/N133*(365/182))*100</f>
        <v>16.442464029914056</v>
      </c>
      <c r="R133" s="265">
        <f t="shared" si="7"/>
        <v>1119.1549087520959</v>
      </c>
      <c r="U133" s="251"/>
      <c r="X133" s="258"/>
    </row>
    <row r="134" spans="1:24">
      <c r="A134" s="240">
        <f>A133+1</f>
        <v>544</v>
      </c>
      <c r="B134" s="262">
        <f>B133+7</f>
        <v>37601</v>
      </c>
      <c r="C134" s="265">
        <v>6000000000</v>
      </c>
      <c r="D134" s="265">
        <v>9994700000</v>
      </c>
      <c r="E134" s="250">
        <f>D134-C134</f>
        <v>3994700000</v>
      </c>
      <c r="F134" s="265">
        <v>5999800000</v>
      </c>
      <c r="G134" s="265">
        <v>5539813671</v>
      </c>
      <c r="H134" s="261">
        <f>F134-G134</f>
        <v>459986329</v>
      </c>
      <c r="I134" s="262">
        <f>B134+J134+1</f>
        <v>37784</v>
      </c>
      <c r="J134" s="241">
        <v>182</v>
      </c>
      <c r="N134" s="294">
        <f>G134/F134*100</f>
        <v>92.333305626854226</v>
      </c>
      <c r="O134" s="294">
        <f>(100-N134)/100*(365/182)*100</f>
        <v>15.375513440649488</v>
      </c>
      <c r="P134" s="294"/>
      <c r="Q134" s="294">
        <f>((100-N134)/N134*(365/182))*100</f>
        <v>16.65218561846623</v>
      </c>
      <c r="R134" s="265">
        <f t="shared" si="7"/>
        <v>1103.7936617868293</v>
      </c>
      <c r="U134" s="251"/>
      <c r="X134" s="258"/>
    </row>
    <row r="135" spans="1:24">
      <c r="A135" s="240">
        <f>A134+1</f>
        <v>545</v>
      </c>
      <c r="B135" s="262">
        <f>B134+7</f>
        <v>37608</v>
      </c>
      <c r="C135" s="265">
        <v>6000000000</v>
      </c>
      <c r="D135" s="265">
        <v>8300900000</v>
      </c>
      <c r="E135" s="250">
        <f>D135-C135</f>
        <v>2300900000</v>
      </c>
      <c r="F135" s="265">
        <v>6000000000</v>
      </c>
      <c r="G135" s="265">
        <v>5543401845</v>
      </c>
      <c r="H135" s="261">
        <f>F135-G135</f>
        <v>456598155</v>
      </c>
      <c r="I135" s="262">
        <f>B135+J135+1</f>
        <v>37791</v>
      </c>
      <c r="J135" s="241">
        <v>182</v>
      </c>
      <c r="N135" s="294">
        <f>G135/F135*100</f>
        <v>92.390030749999994</v>
      </c>
      <c r="O135" s="294">
        <f>(100-N135)/100*(365/182)*100</f>
        <v>15.261751517857155</v>
      </c>
      <c r="P135" s="294"/>
      <c r="Q135" s="294">
        <f>((100-N135)/N135*(365/182))*100</f>
        <v>16.518829352004687</v>
      </c>
      <c r="R135" s="265">
        <f t="shared" si="7"/>
        <v>1113.5163060237437</v>
      </c>
      <c r="U135" s="251"/>
      <c r="X135" s="258"/>
    </row>
    <row r="136" spans="1:24">
      <c r="A136" s="240">
        <f>A135+1</f>
        <v>546</v>
      </c>
      <c r="B136" s="262">
        <f>B135+6</f>
        <v>37614</v>
      </c>
      <c r="C136" s="265">
        <v>6000000000</v>
      </c>
      <c r="D136" s="265">
        <v>2969000000</v>
      </c>
      <c r="E136" s="250">
        <f>D136-C136</f>
        <v>-3031000000</v>
      </c>
      <c r="F136" s="265">
        <v>2969000000</v>
      </c>
      <c r="G136" s="265">
        <v>2735694540</v>
      </c>
      <c r="H136" s="261">
        <f>F136-G136</f>
        <v>233305460</v>
      </c>
      <c r="I136" s="262">
        <f>B136+J136+1</f>
        <v>37797</v>
      </c>
      <c r="J136" s="241">
        <v>182</v>
      </c>
      <c r="N136" s="294">
        <f>G136/F136*100</f>
        <v>92.141951498821157</v>
      </c>
      <c r="O136" s="294">
        <f>(100-N136)/100*(365/182)*100</f>
        <v>15.759273093023502</v>
      </c>
      <c r="P136" s="294"/>
      <c r="Q136" s="294">
        <f>((100-N136)/N136*(365/182))*100</f>
        <v>17.103255180377989</v>
      </c>
      <c r="R136" s="265">
        <f t="shared" si="7"/>
        <v>1072.031139720491</v>
      </c>
      <c r="U136" s="251"/>
      <c r="X136" s="258"/>
    </row>
    <row r="137" spans="1:24">
      <c r="A137" s="240"/>
      <c r="B137" s="262"/>
      <c r="E137" s="250"/>
      <c r="F137" s="267">
        <f>SUM(F133:F136)</f>
        <v>20968800000</v>
      </c>
      <c r="H137" s="261"/>
      <c r="I137" s="262"/>
      <c r="N137" s="294"/>
      <c r="O137" s="294"/>
      <c r="P137" s="294"/>
      <c r="Q137" s="294"/>
      <c r="U137" s="251"/>
      <c r="X137" s="258"/>
    </row>
    <row r="138" spans="1:24">
      <c r="A138" s="240"/>
      <c r="B138" s="262"/>
      <c r="E138" s="250"/>
      <c r="H138" s="261"/>
      <c r="I138" s="262"/>
      <c r="N138" s="294"/>
      <c r="O138" s="294"/>
      <c r="P138" s="294"/>
      <c r="Q138" s="294"/>
      <c r="U138" s="251"/>
      <c r="X138" s="258"/>
    </row>
    <row r="139" spans="1:24">
      <c r="A139" s="240">
        <f>A136+1</f>
        <v>547</v>
      </c>
      <c r="B139" s="262">
        <f>B136+9</f>
        <v>37623</v>
      </c>
      <c r="C139" s="265">
        <v>5000000000</v>
      </c>
      <c r="D139" s="265">
        <v>2635700000</v>
      </c>
      <c r="E139" s="250">
        <f>D139-C139</f>
        <v>-2364300000</v>
      </c>
      <c r="F139" s="265">
        <v>2635700000</v>
      </c>
      <c r="G139" s="265">
        <v>2416308332</v>
      </c>
      <c r="H139" s="261">
        <f t="shared" ref="H139:H147" si="8">F139-G139</f>
        <v>219391668</v>
      </c>
      <c r="I139" s="262">
        <f>B139+J139+1</f>
        <v>37806</v>
      </c>
      <c r="J139" s="241">
        <v>182</v>
      </c>
      <c r="N139" s="294">
        <f t="shared" ref="N139:N147" si="9">G139/F139*100</f>
        <v>91.676151762340169</v>
      </c>
      <c r="O139" s="294">
        <f t="shared" ref="O139:O147" si="10">(100-N139)/100*(365/182)*100</f>
        <v>16.693431905196913</v>
      </c>
      <c r="P139" s="294"/>
      <c r="Q139" s="294">
        <f t="shared" ref="Q139:Q147" si="11">((100-N139)/N139*(365/182))*100</f>
        <v>18.209132456249588</v>
      </c>
      <c r="R139" s="265">
        <f t="shared" ref="R139:R147" si="12">((100-O139)/O139*(365/182))*100</f>
        <v>1000.8179596294985</v>
      </c>
      <c r="U139" s="251"/>
      <c r="X139" s="258"/>
    </row>
    <row r="140" spans="1:24">
      <c r="A140" s="240">
        <f>A139+1</f>
        <v>548</v>
      </c>
      <c r="B140" s="262">
        <f>B139+6</f>
        <v>37629</v>
      </c>
      <c r="C140" s="265">
        <v>4000000000</v>
      </c>
      <c r="D140" s="265">
        <v>4258500000</v>
      </c>
      <c r="E140" s="260">
        <f>D140-C140</f>
        <v>258500000</v>
      </c>
      <c r="F140" s="265">
        <v>4000000000</v>
      </c>
      <c r="G140" s="265">
        <v>3662323730</v>
      </c>
      <c r="H140" s="268">
        <f t="shared" si="8"/>
        <v>337676270</v>
      </c>
      <c r="I140" s="269">
        <f>B140+J140+1</f>
        <v>37812</v>
      </c>
      <c r="J140" s="241">
        <v>182</v>
      </c>
      <c r="N140" s="293">
        <f t="shared" si="9"/>
        <v>91.558093249999999</v>
      </c>
      <c r="O140" s="293">
        <f t="shared" si="10"/>
        <v>16.930197603021981</v>
      </c>
      <c r="P140" s="293"/>
      <c r="Q140" s="293">
        <f t="shared" si="11"/>
        <v>18.491208152177173</v>
      </c>
      <c r="R140" s="265">
        <f t="shared" si="12"/>
        <v>984.0170574850049</v>
      </c>
      <c r="U140" s="251"/>
      <c r="X140" s="258"/>
    </row>
    <row r="141" spans="1:24">
      <c r="A141" s="240">
        <f>A140+1</f>
        <v>549</v>
      </c>
      <c r="B141" s="262">
        <f>B140+7</f>
        <v>37636</v>
      </c>
      <c r="C141" s="265">
        <v>3500000000</v>
      </c>
      <c r="D141" s="265">
        <v>3500000000</v>
      </c>
      <c r="E141" s="265">
        <v>0</v>
      </c>
      <c r="F141" s="265">
        <v>3500000000</v>
      </c>
      <c r="G141" s="265">
        <v>3192947500</v>
      </c>
      <c r="H141" s="268">
        <f t="shared" si="8"/>
        <v>307052500</v>
      </c>
      <c r="I141" s="269">
        <f>B141+J141+1</f>
        <v>37819</v>
      </c>
      <c r="J141" s="241">
        <v>182</v>
      </c>
      <c r="N141" s="256">
        <f t="shared" si="9"/>
        <v>91.227071428571421</v>
      </c>
      <c r="O141" s="256">
        <f t="shared" si="10"/>
        <v>17.594060047095773</v>
      </c>
      <c r="Q141" s="256">
        <f t="shared" si="11"/>
        <v>19.286007729483565</v>
      </c>
      <c r="R141" s="265">
        <f t="shared" si="12"/>
        <v>939.32076708434079</v>
      </c>
      <c r="U141" s="251"/>
      <c r="X141" s="258"/>
    </row>
    <row r="142" spans="1:24">
      <c r="A142" s="240">
        <f>A141+1</f>
        <v>550</v>
      </c>
      <c r="B142" s="262">
        <f>B141+7</f>
        <v>37643</v>
      </c>
      <c r="C142" s="265">
        <v>3000000000</v>
      </c>
      <c r="D142" s="265">
        <v>4803100000</v>
      </c>
      <c r="E142" s="265">
        <v>1803100000</v>
      </c>
      <c r="F142" s="265">
        <v>3000000000</v>
      </c>
      <c r="G142" s="265">
        <v>2760192768</v>
      </c>
      <c r="H142" s="268">
        <f t="shared" si="8"/>
        <v>239807232</v>
      </c>
      <c r="I142" s="269">
        <f>B142+J142+1</f>
        <v>37826</v>
      </c>
      <c r="J142" s="241">
        <v>182</v>
      </c>
      <c r="N142" s="256">
        <f t="shared" si="9"/>
        <v>92.0064256</v>
      </c>
      <c r="O142" s="256">
        <f t="shared" si="10"/>
        <v>16.031069538461541</v>
      </c>
      <c r="Q142" s="256">
        <f t="shared" si="11"/>
        <v>17.42385864239197</v>
      </c>
      <c r="R142" s="265">
        <f t="shared" si="12"/>
        <v>1050.4553565115807</v>
      </c>
      <c r="U142" s="251"/>
      <c r="X142" s="258"/>
    </row>
    <row r="143" spans="1:24">
      <c r="A143" s="240">
        <f>A142+1</f>
        <v>551</v>
      </c>
      <c r="B143" s="262">
        <f>B142+7</f>
        <v>37650</v>
      </c>
      <c r="C143" s="265">
        <v>2000000000</v>
      </c>
      <c r="D143" s="265">
        <v>4395700000</v>
      </c>
      <c r="E143" s="265">
        <v>2395700000</v>
      </c>
      <c r="F143" s="265">
        <v>2000000000</v>
      </c>
      <c r="G143" s="265">
        <v>1849883710</v>
      </c>
      <c r="H143" s="268">
        <f t="shared" si="8"/>
        <v>150116290</v>
      </c>
      <c r="I143" s="269">
        <f>B143+J143+1</f>
        <v>37833</v>
      </c>
      <c r="J143" s="241">
        <v>182</v>
      </c>
      <c r="N143" s="256">
        <f t="shared" si="9"/>
        <v>92.4941855</v>
      </c>
      <c r="O143" s="256">
        <f t="shared" si="10"/>
        <v>15.052869739010987</v>
      </c>
      <c r="Q143" s="256">
        <f t="shared" si="11"/>
        <v>16.274395690538825</v>
      </c>
      <c r="R143" s="265">
        <f t="shared" si="12"/>
        <v>1131.7509946587279</v>
      </c>
      <c r="U143" s="251"/>
      <c r="X143" s="258"/>
    </row>
    <row r="144" spans="1:24">
      <c r="A144" s="240"/>
      <c r="B144" s="262"/>
      <c r="H144" s="268"/>
      <c r="I144" s="269"/>
      <c r="U144" s="251"/>
      <c r="X144" s="258"/>
    </row>
    <row r="145" spans="1:24">
      <c r="A145" s="240"/>
      <c r="B145" s="262"/>
      <c r="H145" s="268"/>
      <c r="I145" s="269"/>
      <c r="U145" s="251"/>
      <c r="X145" s="258"/>
    </row>
    <row r="146" spans="1:24">
      <c r="A146" s="240"/>
      <c r="B146" s="262"/>
      <c r="H146" s="268"/>
      <c r="I146" s="269"/>
      <c r="U146" s="251"/>
      <c r="X146" s="258"/>
    </row>
    <row r="147" spans="1:24">
      <c r="A147" s="240">
        <f>A143+1</f>
        <v>552</v>
      </c>
      <c r="B147" s="262">
        <f>B143+7</f>
        <v>37657</v>
      </c>
      <c r="C147" s="265">
        <v>2000000000</v>
      </c>
      <c r="D147" s="265">
        <v>4378900000</v>
      </c>
      <c r="E147" s="265">
        <v>2378900000</v>
      </c>
      <c r="F147" s="265">
        <v>2000000000</v>
      </c>
      <c r="G147" s="265">
        <v>1855476529</v>
      </c>
      <c r="H147" s="268">
        <f t="shared" si="8"/>
        <v>144523471</v>
      </c>
      <c r="I147" s="269">
        <f>B147+J147+1</f>
        <v>37840</v>
      </c>
      <c r="J147" s="241">
        <v>182</v>
      </c>
      <c r="N147" s="256">
        <f t="shared" si="9"/>
        <v>92.773826450000001</v>
      </c>
      <c r="O147" s="256">
        <f t="shared" si="10"/>
        <v>14.492051350274721</v>
      </c>
      <c r="Q147" s="256">
        <f t="shared" si="11"/>
        <v>15.620840386577287</v>
      </c>
      <c r="R147" s="265">
        <f t="shared" si="12"/>
        <v>1183.3088156279516</v>
      </c>
      <c r="U147" s="251"/>
      <c r="X147" s="258"/>
    </row>
    <row r="148" spans="1:24">
      <c r="A148" s="240">
        <f>A147+1</f>
        <v>553</v>
      </c>
      <c r="B148" s="262">
        <f>B147+14</f>
        <v>37671</v>
      </c>
      <c r="C148" s="265">
        <v>5000000000</v>
      </c>
      <c r="D148" s="265">
        <v>6147900000</v>
      </c>
      <c r="E148" s="265">
        <v>1147900000</v>
      </c>
      <c r="F148" s="265">
        <v>5000000000</v>
      </c>
      <c r="G148" s="265">
        <v>4632379654</v>
      </c>
      <c r="H148" s="268">
        <f t="shared" ref="H148:H159" si="13">F148-G148</f>
        <v>367620346</v>
      </c>
      <c r="I148" s="269">
        <f>B148+J148+1</f>
        <v>37854</v>
      </c>
      <c r="J148" s="241">
        <v>182</v>
      </c>
      <c r="N148" s="256">
        <f t="shared" ref="N148:N159" si="14">G148/F148*100</f>
        <v>92.647593080000007</v>
      </c>
      <c r="O148" s="256">
        <f t="shared" ref="O148:O159" si="15">(100-N148)/100*(365/182)*100</f>
        <v>14.745211680219766</v>
      </c>
      <c r="Q148" s="256">
        <f>((100-N148)/N148*(365/182))*100</f>
        <v>15.915374798228662</v>
      </c>
      <c r="R148" s="265">
        <f>((100-O148)/O148*(365/182))*100</f>
        <v>1159.5493727077378</v>
      </c>
      <c r="U148" s="251"/>
      <c r="X148" s="258"/>
    </row>
    <row r="149" spans="1:24">
      <c r="A149" s="240"/>
      <c r="B149" s="262"/>
      <c r="H149" s="268"/>
      <c r="I149" s="269"/>
      <c r="U149" s="251"/>
      <c r="X149" s="258"/>
    </row>
    <row r="150" spans="1:24">
      <c r="A150" s="240"/>
      <c r="B150" s="262"/>
      <c r="H150" s="268"/>
      <c r="I150" s="269"/>
      <c r="U150" s="251"/>
      <c r="X150" s="258"/>
    </row>
    <row r="151" spans="1:24">
      <c r="A151" s="240"/>
      <c r="B151" s="262"/>
      <c r="H151" s="268"/>
      <c r="I151" s="269"/>
      <c r="U151" s="251"/>
      <c r="X151" s="258"/>
    </row>
    <row r="152" spans="1:24">
      <c r="A152" s="240">
        <f>A148+1</f>
        <v>554</v>
      </c>
      <c r="B152" s="262">
        <f>B148+14</f>
        <v>37685</v>
      </c>
      <c r="C152" s="265">
        <v>5000000000</v>
      </c>
      <c r="D152" s="265">
        <v>11730300000</v>
      </c>
      <c r="E152" s="265">
        <v>6730300000</v>
      </c>
      <c r="F152" s="265">
        <v>5000000000</v>
      </c>
      <c r="G152" s="265">
        <v>4663579772</v>
      </c>
      <c r="H152" s="268">
        <f t="shared" si="13"/>
        <v>336420228</v>
      </c>
      <c r="I152" s="269">
        <f>B152+J152+1</f>
        <v>37868</v>
      </c>
      <c r="J152" s="241">
        <v>182</v>
      </c>
      <c r="N152" s="256">
        <f t="shared" si="14"/>
        <v>93.271595439999999</v>
      </c>
      <c r="O152" s="256">
        <f t="shared" si="15"/>
        <v>13.493778375824178</v>
      </c>
      <c r="Q152" s="256">
        <f>((100-N152)/N152*(365/182))*100</f>
        <v>14.467189407631063</v>
      </c>
      <c r="R152" s="265">
        <f t="shared" ref="R152:R212" si="16">((100-O152)/O152*(365/182))*100</f>
        <v>1285.6869834856632</v>
      </c>
      <c r="U152" s="251"/>
      <c r="X152" s="258"/>
    </row>
    <row r="153" spans="1:24">
      <c r="A153" s="240">
        <f>A152+1</f>
        <v>555</v>
      </c>
      <c r="B153" s="262">
        <f>B152+14</f>
        <v>37699</v>
      </c>
      <c r="C153" s="265">
        <v>13000000000</v>
      </c>
      <c r="D153" s="265">
        <v>21345600000</v>
      </c>
      <c r="E153" s="265">
        <v>8345600000</v>
      </c>
      <c r="F153" s="265">
        <v>13000000000</v>
      </c>
      <c r="G153" s="265">
        <v>12092931580</v>
      </c>
      <c r="H153" s="268">
        <f t="shared" si="13"/>
        <v>907068420</v>
      </c>
      <c r="I153" s="269">
        <f>B153+J153+1</f>
        <v>37882</v>
      </c>
      <c r="J153" s="241">
        <v>182</v>
      </c>
      <c r="N153" s="256">
        <f t="shared" si="14"/>
        <v>93.022550615384617</v>
      </c>
      <c r="O153" s="256">
        <f t="shared" si="15"/>
        <v>13.993236403212169</v>
      </c>
      <c r="Q153" s="256">
        <f>((100-N153)/N153*(365/182))*100</f>
        <v>15.042843171511452</v>
      </c>
      <c r="R153" s="265">
        <f t="shared" si="16"/>
        <v>1232.6390182983573</v>
      </c>
      <c r="U153" s="251"/>
      <c r="X153" s="258"/>
    </row>
    <row r="154" spans="1:24">
      <c r="A154" s="240"/>
      <c r="B154" s="262"/>
      <c r="H154" s="268"/>
      <c r="I154" s="269"/>
      <c r="U154" s="251"/>
      <c r="X154" s="258"/>
    </row>
    <row r="155" spans="1:24">
      <c r="A155" s="240"/>
      <c r="B155" s="262"/>
      <c r="H155" s="268"/>
      <c r="I155" s="269"/>
      <c r="U155" s="251"/>
      <c r="X155" s="258"/>
    </row>
    <row r="156" spans="1:24">
      <c r="A156" s="240"/>
      <c r="B156" s="262"/>
      <c r="H156" s="268"/>
      <c r="I156" s="269"/>
      <c r="U156" s="251"/>
      <c r="X156" s="258"/>
    </row>
    <row r="157" spans="1:24">
      <c r="A157" s="240">
        <f>A153+1</f>
        <v>556</v>
      </c>
      <c r="B157" s="262">
        <f>B153+14</f>
        <v>37713</v>
      </c>
      <c r="C157" s="265">
        <v>6000000000</v>
      </c>
      <c r="D157" s="265">
        <v>8500600000</v>
      </c>
      <c r="E157" s="265">
        <v>2500600000</v>
      </c>
      <c r="F157" s="265">
        <v>6000000000</v>
      </c>
      <c r="G157" s="265">
        <v>5598270950</v>
      </c>
      <c r="H157" s="268">
        <f t="shared" si="13"/>
        <v>401729050</v>
      </c>
      <c r="I157" s="269">
        <f>B157+J157+1</f>
        <v>37896</v>
      </c>
      <c r="J157" s="241">
        <v>182</v>
      </c>
      <c r="N157" s="256">
        <f t="shared" si="14"/>
        <v>93.30451583333334</v>
      </c>
      <c r="O157" s="256">
        <f t="shared" si="15"/>
        <v>13.427756707875444</v>
      </c>
      <c r="Q157" s="256">
        <f>((100-N157)/N157*(365/182))*100</f>
        <v>14.391325637293894</v>
      </c>
      <c r="R157" s="265">
        <f t="shared" si="16"/>
        <v>1292.994518949396</v>
      </c>
      <c r="U157" s="251"/>
      <c r="X157" s="258"/>
    </row>
    <row r="158" spans="1:24">
      <c r="A158" s="240">
        <f>A157+1</f>
        <v>557</v>
      </c>
      <c r="B158" s="262">
        <f>B157+14</f>
        <v>37727</v>
      </c>
      <c r="C158" s="265">
        <v>12000000000</v>
      </c>
      <c r="D158" s="265">
        <v>9935400000</v>
      </c>
      <c r="E158" s="265">
        <v>-2064600000</v>
      </c>
      <c r="F158" s="265">
        <v>9935400000</v>
      </c>
      <c r="G158" s="265">
        <v>9231701708</v>
      </c>
      <c r="H158" s="268">
        <f t="shared" si="13"/>
        <v>703698292</v>
      </c>
      <c r="I158" s="269">
        <f>B158+J158+1</f>
        <v>37910</v>
      </c>
      <c r="J158" s="241">
        <v>182</v>
      </c>
      <c r="N158" s="256">
        <f t="shared" si="14"/>
        <v>92.917262596372566</v>
      </c>
      <c r="O158" s="256">
        <f t="shared" si="15"/>
        <v>14.204390946835236</v>
      </c>
      <c r="Q158" s="256">
        <f>((100-N158)/N158*(365/182))*100</f>
        <v>15.287138847964476</v>
      </c>
      <c r="R158" s="265">
        <f t="shared" si="16"/>
        <v>1211.3340388593886</v>
      </c>
      <c r="U158" s="251"/>
      <c r="X158" s="258"/>
    </row>
    <row r="159" spans="1:24">
      <c r="A159" s="240">
        <f>A158+1</f>
        <v>558</v>
      </c>
      <c r="B159" s="262">
        <f>B158+14</f>
        <v>37741</v>
      </c>
      <c r="C159" s="265">
        <v>11000000000</v>
      </c>
      <c r="D159" s="265">
        <v>9075300000</v>
      </c>
      <c r="E159" s="265">
        <v>-1924700000</v>
      </c>
      <c r="F159" s="265">
        <v>9075300000</v>
      </c>
      <c r="G159" s="265">
        <v>8351280222</v>
      </c>
      <c r="H159" s="268">
        <f t="shared" si="13"/>
        <v>724019778</v>
      </c>
      <c r="I159" s="269">
        <f>B159+J159+1</f>
        <v>37924</v>
      </c>
      <c r="J159" s="241">
        <v>182</v>
      </c>
      <c r="N159" s="256">
        <f t="shared" si="14"/>
        <v>92.022084360847572</v>
      </c>
      <c r="O159" s="256">
        <f t="shared" si="15"/>
        <v>15.999665979618879</v>
      </c>
      <c r="Q159" s="256">
        <f>((100-N159)/N159*(365/182))*100</f>
        <v>17.386767633820543</v>
      </c>
      <c r="R159" s="265">
        <f t="shared" si="16"/>
        <v>1052.9107829636728</v>
      </c>
      <c r="U159" s="251"/>
      <c r="X159" s="258"/>
    </row>
    <row r="160" spans="1:24">
      <c r="A160" s="240"/>
      <c r="B160" s="262"/>
      <c r="H160" s="268"/>
      <c r="I160" s="269"/>
      <c r="U160" s="251"/>
      <c r="X160" s="258"/>
    </row>
    <row r="161" spans="1:24">
      <c r="A161" s="240"/>
      <c r="B161" s="262"/>
      <c r="H161" s="268"/>
      <c r="I161" s="269"/>
      <c r="U161" s="251"/>
      <c r="X161" s="258"/>
    </row>
    <row r="162" spans="1:24">
      <c r="A162" s="240"/>
      <c r="B162" s="262"/>
      <c r="H162" s="268"/>
      <c r="I162" s="269"/>
      <c r="U162" s="251"/>
      <c r="X162" s="258"/>
    </row>
    <row r="163" spans="1:24">
      <c r="A163" s="240"/>
      <c r="B163" s="262"/>
      <c r="H163" s="268"/>
      <c r="I163" s="269"/>
      <c r="U163" s="251"/>
      <c r="X163" s="258"/>
    </row>
    <row r="164" spans="1:24">
      <c r="A164" s="240">
        <f>A159+1</f>
        <v>559</v>
      </c>
      <c r="B164" s="262">
        <f>B159+14</f>
        <v>37755</v>
      </c>
      <c r="C164" s="265">
        <v>10000000000</v>
      </c>
      <c r="D164" s="265">
        <v>9686800000</v>
      </c>
      <c r="E164" s="265">
        <v>-313200000</v>
      </c>
      <c r="F164" s="265">
        <v>9686800000</v>
      </c>
      <c r="G164" s="265">
        <v>8881246232</v>
      </c>
      <c r="H164" s="268">
        <f>F164-G164</f>
        <v>805553768</v>
      </c>
      <c r="I164" s="269">
        <f>B164+J164+1</f>
        <v>37938</v>
      </c>
      <c r="J164" s="241">
        <v>182</v>
      </c>
      <c r="N164" s="256">
        <f>G164/F164*100</f>
        <v>91.684005368129831</v>
      </c>
      <c r="O164" s="256">
        <f>(100-N164)/100*(365/182)*100</f>
        <v>16.677681541937424</v>
      </c>
      <c r="Q164" s="256">
        <f>((100-N164)/N164*(365/182))*100</f>
        <v>18.190393706048464</v>
      </c>
      <c r="R164" s="265">
        <f t="shared" si="16"/>
        <v>1001.9525281887344</v>
      </c>
      <c r="U164" s="251"/>
      <c r="X164" s="258"/>
    </row>
    <row r="165" spans="1:24">
      <c r="A165" s="240">
        <f>A164+1</f>
        <v>560</v>
      </c>
      <c r="B165" s="262">
        <f>B164+14</f>
        <v>37769</v>
      </c>
      <c r="C165" s="265">
        <v>9000000000</v>
      </c>
      <c r="D165" s="265">
        <v>14957200000</v>
      </c>
      <c r="E165" s="265">
        <v>5957200000</v>
      </c>
      <c r="F165" s="265">
        <v>9000000000</v>
      </c>
      <c r="G165" s="265">
        <v>8205595450</v>
      </c>
      <c r="H165" s="268">
        <f>F165-G165</f>
        <v>794404550</v>
      </c>
      <c r="I165" s="269">
        <f>B165+J165+1</f>
        <v>37952</v>
      </c>
      <c r="J165" s="241">
        <v>182</v>
      </c>
      <c r="N165" s="256">
        <f>G165/F165*100</f>
        <v>91.173282777777771</v>
      </c>
      <c r="O165" s="256">
        <f>(100-N165)/100*(365/182)*100</f>
        <v>17.701932890720403</v>
      </c>
      <c r="Q165" s="256">
        <f>((100-N165)/N165*(365/182))*100</f>
        <v>19.415702003257255</v>
      </c>
      <c r="R165" s="265">
        <f t="shared" si="16"/>
        <v>932.37457411782941</v>
      </c>
      <c r="U165" s="251"/>
      <c r="X165" s="258"/>
    </row>
    <row r="166" spans="1:24">
      <c r="A166" s="240"/>
      <c r="B166" s="262"/>
      <c r="H166" s="268"/>
      <c r="I166" s="269"/>
      <c r="U166" s="251"/>
      <c r="X166" s="258"/>
    </row>
    <row r="167" spans="1:24">
      <c r="A167" s="240"/>
      <c r="B167" s="262"/>
      <c r="H167" s="268"/>
      <c r="I167" s="269"/>
      <c r="U167" s="251"/>
      <c r="X167" s="258"/>
    </row>
    <row r="168" spans="1:24">
      <c r="A168" s="240"/>
      <c r="B168" s="262"/>
      <c r="H168" s="268"/>
      <c r="I168" s="269"/>
      <c r="U168" s="251"/>
      <c r="X168" s="258"/>
    </row>
    <row r="169" spans="1:24">
      <c r="A169" s="240">
        <f>A165+1</f>
        <v>561</v>
      </c>
      <c r="B169" s="262">
        <f>B165+14</f>
        <v>37783</v>
      </c>
      <c r="C169" s="265">
        <v>12000000000</v>
      </c>
      <c r="D169" s="265">
        <v>12000000000</v>
      </c>
      <c r="E169" s="265">
        <v>0</v>
      </c>
      <c r="F169" s="265">
        <v>12000000000</v>
      </c>
      <c r="G169" s="265">
        <v>10914383162</v>
      </c>
      <c r="H169" s="268">
        <f>F169-G169</f>
        <v>1085616838</v>
      </c>
      <c r="I169" s="269">
        <f>B169+J169+1</f>
        <v>37966</v>
      </c>
      <c r="J169" s="241">
        <v>182</v>
      </c>
      <c r="N169" s="256">
        <f>G169/F169*100</f>
        <v>90.95319301666666</v>
      </c>
      <c r="O169" s="256">
        <f>(100-N169)/100*(365/182)*100</f>
        <v>18.143321697344337</v>
      </c>
      <c r="Q169" s="256">
        <f>((100-N169)/N169*(365/182))*100</f>
        <v>19.947976641149555</v>
      </c>
      <c r="R169" s="265">
        <f t="shared" si="16"/>
        <v>904.81291856295559</v>
      </c>
      <c r="U169" s="251"/>
      <c r="X169" s="258"/>
    </row>
    <row r="170" spans="1:24">
      <c r="A170" s="240">
        <f>A169+1</f>
        <v>562</v>
      </c>
      <c r="B170" s="262">
        <f>B169+14</f>
        <v>37797</v>
      </c>
      <c r="C170" s="265">
        <v>14000000000</v>
      </c>
      <c r="D170" s="265">
        <v>19585300000</v>
      </c>
      <c r="E170" s="265">
        <v>5585300000</v>
      </c>
      <c r="F170" s="265">
        <v>13999900000</v>
      </c>
      <c r="G170" s="265">
        <v>12692397575</v>
      </c>
      <c r="H170" s="268">
        <f>F170-G170</f>
        <v>1307502425</v>
      </c>
      <c r="I170" s="269">
        <f>B170+J170+1</f>
        <v>37980</v>
      </c>
      <c r="J170" s="241">
        <v>182</v>
      </c>
      <c r="N170" s="256">
        <f>G170/F170*100</f>
        <v>90.660630254501811</v>
      </c>
      <c r="O170" s="256">
        <f>(100-N170)/100*(365/182)*100</f>
        <v>18.730054709378237</v>
      </c>
      <c r="Q170" s="256">
        <f>((100-N170)/N170*(365/182))*100</f>
        <v>20.659524047868818</v>
      </c>
      <c r="R170" s="265">
        <f t="shared" si="16"/>
        <v>870.18661328614724</v>
      </c>
      <c r="U170" s="251"/>
      <c r="X170" s="258"/>
    </row>
    <row r="171" spans="1:24">
      <c r="A171" s="240"/>
      <c r="B171" s="262"/>
      <c r="H171" s="268"/>
      <c r="I171" s="269"/>
      <c r="U171" s="251"/>
      <c r="X171" s="258"/>
    </row>
    <row r="172" spans="1:24">
      <c r="A172" s="240"/>
      <c r="B172" s="262"/>
      <c r="H172" s="268"/>
      <c r="I172" s="269"/>
      <c r="U172" s="251"/>
      <c r="X172" s="258"/>
    </row>
    <row r="173" spans="1:24">
      <c r="A173" s="240"/>
      <c r="B173" s="262"/>
      <c r="H173" s="268"/>
      <c r="I173" s="269"/>
      <c r="U173" s="251"/>
      <c r="X173" s="258"/>
    </row>
    <row r="174" spans="1:24">
      <c r="A174" s="240">
        <f>A170+1</f>
        <v>563</v>
      </c>
      <c r="B174" s="262">
        <f>B170+14</f>
        <v>37811</v>
      </c>
      <c r="C174" s="265">
        <v>15000000000</v>
      </c>
      <c r="D174" s="265">
        <v>17508200000</v>
      </c>
      <c r="E174" s="265">
        <v>2508200000</v>
      </c>
      <c r="F174" s="265">
        <v>14999900000</v>
      </c>
      <c r="G174" s="265">
        <v>13498293865</v>
      </c>
      <c r="H174" s="266">
        <f>F174-G174</f>
        <v>1501606135</v>
      </c>
      <c r="I174" s="269">
        <f>B174+J174+1</f>
        <v>37994</v>
      </c>
      <c r="J174" s="241">
        <v>182</v>
      </c>
      <c r="N174" s="256">
        <f>G174/F174*100</f>
        <v>89.98922569483797</v>
      </c>
      <c r="O174" s="256">
        <f>(100-N174)/100*(365/182)*100</f>
        <v>20.076552864748027</v>
      </c>
      <c r="Q174" s="256">
        <f>((100-N174)/N174*(365/182))*100</f>
        <v>22.309951785594343</v>
      </c>
      <c r="R174" s="265">
        <f t="shared" si="16"/>
        <v>798.37427854146767</v>
      </c>
      <c r="U174" s="251"/>
      <c r="X174" s="258"/>
    </row>
    <row r="175" spans="1:24">
      <c r="A175" s="240">
        <f>A174+1</f>
        <v>564</v>
      </c>
      <c r="B175" s="262">
        <f>B174+14</f>
        <v>37825</v>
      </c>
      <c r="C175" s="265">
        <v>13000000000</v>
      </c>
      <c r="D175" s="265">
        <v>14540500000</v>
      </c>
      <c r="E175" s="265">
        <v>1540500000</v>
      </c>
      <c r="F175" s="265">
        <v>12999800000</v>
      </c>
      <c r="G175" s="265">
        <v>11718041624</v>
      </c>
      <c r="H175" s="266">
        <f>F175-G175</f>
        <v>1281758376</v>
      </c>
      <c r="I175" s="269">
        <f>B175+J175+1</f>
        <v>38008</v>
      </c>
      <c r="J175" s="241">
        <v>182</v>
      </c>
      <c r="N175" s="256">
        <f>G175/F175*100</f>
        <v>90.140168494899925</v>
      </c>
      <c r="O175" s="256">
        <f>(100-N175)/100*(365/182)*100</f>
        <v>19.773837908579821</v>
      </c>
      <c r="Q175" s="256">
        <f>((100-N175)/N175*(365/182))*100</f>
        <v>21.936766081925633</v>
      </c>
      <c r="R175" s="265">
        <f t="shared" si="16"/>
        <v>813.6666640796301</v>
      </c>
      <c r="U175" s="251"/>
      <c r="X175" s="258"/>
    </row>
    <row r="176" spans="1:24">
      <c r="A176" s="240"/>
      <c r="B176" s="262"/>
      <c r="I176" s="269"/>
      <c r="U176" s="251"/>
      <c r="X176" s="258"/>
    </row>
    <row r="177" spans="1:24">
      <c r="A177" s="240">
        <f>A175+1</f>
        <v>565</v>
      </c>
      <c r="B177" s="262">
        <f>B175+14</f>
        <v>37839</v>
      </c>
      <c r="C177" s="265">
        <v>10000000000</v>
      </c>
      <c r="D177" s="265">
        <v>21103400000</v>
      </c>
      <c r="E177" s="265">
        <v>11103400000</v>
      </c>
      <c r="F177" s="265">
        <v>10000000000</v>
      </c>
      <c r="G177" s="265">
        <v>9091278848</v>
      </c>
      <c r="H177" s="266">
        <f>F177-G177</f>
        <v>908721152</v>
      </c>
      <c r="I177" s="269">
        <f>B177+J177+1</f>
        <v>38022</v>
      </c>
      <c r="J177" s="241">
        <v>182</v>
      </c>
      <c r="N177" s="256">
        <f>G177/F177*100</f>
        <v>90.912788479999989</v>
      </c>
      <c r="O177" s="256">
        <f>(100-N177)/100*(365/182)*100</f>
        <v>18.224352773626396</v>
      </c>
      <c r="Q177" s="256">
        <f>((100-N177)/N177*(365/182))*100</f>
        <v>20.045972715527903</v>
      </c>
      <c r="R177" s="265">
        <f t="shared" si="16"/>
        <v>899.89813757932109</v>
      </c>
      <c r="U177" s="251"/>
      <c r="X177" s="258"/>
    </row>
    <row r="178" spans="1:24">
      <c r="A178" s="240">
        <f>A177+1</f>
        <v>566</v>
      </c>
      <c r="B178" s="262">
        <f>B177+14</f>
        <v>37853</v>
      </c>
      <c r="C178" s="265">
        <v>15000000000</v>
      </c>
      <c r="D178" s="265">
        <v>25287100000</v>
      </c>
      <c r="E178" s="265">
        <v>10287100000</v>
      </c>
      <c r="F178" s="265">
        <v>15000000000</v>
      </c>
      <c r="G178" s="265">
        <v>13707595873</v>
      </c>
      <c r="H178" s="266">
        <f>F178-G178</f>
        <v>1292404127</v>
      </c>
      <c r="I178" s="269">
        <f>B178+J178+1</f>
        <v>38036</v>
      </c>
      <c r="J178" s="241">
        <v>182</v>
      </c>
      <c r="N178" s="256">
        <f>G178/F178*100</f>
        <v>91.383972486666664</v>
      </c>
      <c r="O178" s="256">
        <f>(100-N178)/100*(365/182)*100</f>
        <v>17.279395837179489</v>
      </c>
      <c r="Q178" s="256">
        <f>((100-N178)/N178*(365/182))*100</f>
        <v>18.908562811384275</v>
      </c>
      <c r="R178" s="265">
        <f t="shared" si="16"/>
        <v>960.07822670958353</v>
      </c>
      <c r="U178" s="251"/>
      <c r="X178" s="258"/>
    </row>
    <row r="179" spans="1:24">
      <c r="A179" s="240"/>
      <c r="B179" s="262"/>
      <c r="I179" s="269"/>
      <c r="U179" s="251"/>
      <c r="X179" s="258"/>
    </row>
    <row r="180" spans="1:24">
      <c r="A180" s="240">
        <f>A178+1</f>
        <v>567</v>
      </c>
      <c r="B180" s="271">
        <v>37867</v>
      </c>
      <c r="C180" s="265">
        <f>'ISS10102'!D717</f>
        <v>15000000000</v>
      </c>
      <c r="D180" s="265">
        <f>'ISS10102'!E717</f>
        <v>24446100000</v>
      </c>
      <c r="E180" s="265">
        <f>D180-C180</f>
        <v>9446100000</v>
      </c>
      <c r="F180" s="265">
        <f>'ISS10102'!G717</f>
        <v>15000000000</v>
      </c>
      <c r="G180" s="265">
        <f>'ISS10102'!H717</f>
        <v>13805195185</v>
      </c>
      <c r="H180" s="266">
        <f>F180-G180</f>
        <v>1194804815</v>
      </c>
      <c r="I180" s="269">
        <f>B180+J180+1</f>
        <v>38050</v>
      </c>
      <c r="J180" s="241">
        <v>182</v>
      </c>
      <c r="N180" s="256">
        <f>G180/F180*100</f>
        <v>92.034634566666668</v>
      </c>
      <c r="O180" s="256">
        <f>(100-N180)/100*(365/182)*100</f>
        <v>15.974496610805858</v>
      </c>
      <c r="Q180" s="256">
        <f>((100-N180)/N180*(365/182))*100</f>
        <v>17.357048991414743</v>
      </c>
      <c r="R180" s="265">
        <f t="shared" si="16"/>
        <v>1054.8857311375266</v>
      </c>
      <c r="U180" s="251"/>
      <c r="X180" s="258"/>
    </row>
    <row r="181" spans="1:24">
      <c r="A181" s="240">
        <f>A180+1</f>
        <v>568</v>
      </c>
      <c r="B181" s="271">
        <v>37881</v>
      </c>
      <c r="C181" s="265">
        <v>17000000000</v>
      </c>
      <c r="D181" s="265">
        <v>16754000000</v>
      </c>
      <c r="E181" s="265">
        <f>D181-C181</f>
        <v>-246000000</v>
      </c>
      <c r="F181" s="265">
        <v>16754000000</v>
      </c>
      <c r="G181" s="265">
        <v>15399852700</v>
      </c>
      <c r="H181" s="266">
        <f>F181-G181</f>
        <v>1354147300</v>
      </c>
      <c r="I181" s="269">
        <f>B181+J181+1</f>
        <v>38064</v>
      </c>
      <c r="J181" s="241">
        <v>182</v>
      </c>
      <c r="N181" s="256">
        <f>G181/F181*100</f>
        <v>91.917468664199603</v>
      </c>
      <c r="O181" s="256">
        <f>(100-N181)/100*(365/182)*100</f>
        <v>16.209472184434862</v>
      </c>
      <c r="Q181" s="256">
        <f>((100-N181)/N181*(365/182))*100</f>
        <v>17.634811336735815</v>
      </c>
      <c r="R181" s="265">
        <f t="shared" si="16"/>
        <v>1036.6867053694823</v>
      </c>
      <c r="U181" s="251"/>
      <c r="X181" s="258"/>
    </row>
    <row r="182" spans="1:24">
      <c r="A182" s="240"/>
      <c r="U182" s="251"/>
      <c r="X182" s="258"/>
    </row>
    <row r="183" spans="1:24">
      <c r="A183" s="240">
        <f>A181+1</f>
        <v>569</v>
      </c>
      <c r="B183" s="271">
        <v>37895</v>
      </c>
      <c r="C183" s="265">
        <v>17000000000</v>
      </c>
      <c r="D183" s="265">
        <v>21207900000</v>
      </c>
      <c r="E183" s="265">
        <f>D183-C183</f>
        <v>4207900000</v>
      </c>
      <c r="F183" s="265">
        <v>16999800000</v>
      </c>
      <c r="G183" s="265">
        <v>15562579279</v>
      </c>
      <c r="H183" s="266">
        <f>F183-G183</f>
        <v>1437220721</v>
      </c>
      <c r="I183" s="269">
        <f>B183+J183+1</f>
        <v>38078</v>
      </c>
      <c r="J183" s="241">
        <v>182</v>
      </c>
      <c r="N183" s="256">
        <f>G183/F183*100</f>
        <v>91.545661001894146</v>
      </c>
      <c r="O183" s="256">
        <f>(100-N183)/100*(365/182)*100</f>
        <v>16.955130408289211</v>
      </c>
      <c r="Q183" s="256">
        <f>((100-N183)/N183*(365/182))*100</f>
        <v>18.520954704711126</v>
      </c>
      <c r="R183" s="265">
        <f t="shared" si="16"/>
        <v>982.27513245348371</v>
      </c>
      <c r="U183" s="251"/>
      <c r="X183" s="258"/>
    </row>
    <row r="184" spans="1:24">
      <c r="A184" s="240">
        <f>A183+1</f>
        <v>570</v>
      </c>
      <c r="B184" s="271">
        <f>+B183+14</f>
        <v>37909</v>
      </c>
      <c r="C184" s="265">
        <v>10000000000</v>
      </c>
      <c r="D184" s="265">
        <v>14289000000</v>
      </c>
      <c r="E184" s="265">
        <f>D184-C184</f>
        <v>4289000000</v>
      </c>
      <c r="F184" s="265">
        <v>10000000000</v>
      </c>
      <c r="G184" s="265">
        <v>9129494785</v>
      </c>
      <c r="H184" s="266">
        <f>F184-G184</f>
        <v>870505215</v>
      </c>
      <c r="I184" s="269">
        <f>$B$184+J184+1</f>
        <v>38092</v>
      </c>
      <c r="J184" s="241">
        <v>182</v>
      </c>
      <c r="N184" s="256">
        <f>G184/F184*100</f>
        <v>91.29494785</v>
      </c>
      <c r="O184" s="256">
        <f>(100-N184)/100*(365/182)*100</f>
        <v>17.457934256868132</v>
      </c>
      <c r="Q184" s="256">
        <f>((100-N184)/N184*(365/182))*100</f>
        <v>19.122563370704778</v>
      </c>
      <c r="R184" s="265">
        <f t="shared" si="16"/>
        <v>948.20874500024524</v>
      </c>
      <c r="U184" s="251"/>
      <c r="X184" s="258"/>
    </row>
    <row r="185" spans="1:24">
      <c r="A185" s="240">
        <f>A184+1</f>
        <v>571</v>
      </c>
      <c r="B185" s="271">
        <f>+B184+14</f>
        <v>37923</v>
      </c>
      <c r="C185" s="265">
        <v>12000000000</v>
      </c>
      <c r="D185" s="265">
        <v>18007500000</v>
      </c>
      <c r="E185" s="265">
        <f>D185-C185</f>
        <v>6007500000</v>
      </c>
      <c r="F185" s="265">
        <v>12000000000</v>
      </c>
      <c r="G185" s="265">
        <v>10925257037</v>
      </c>
      <c r="H185" s="266">
        <f>F185-G185</f>
        <v>1074742963</v>
      </c>
      <c r="I185" s="269">
        <f>$B$184+J185+1</f>
        <v>38092</v>
      </c>
      <c r="J185" s="241">
        <v>182</v>
      </c>
      <c r="N185" s="256">
        <f>G185/F185*100</f>
        <v>91.043808641666672</v>
      </c>
      <c r="O185" s="256">
        <f>(100-N185)/100*(365/182)*100</f>
        <v>17.961592559294861</v>
      </c>
      <c r="Q185" s="256">
        <f>((100-N185)/N185*(365/182))*100</f>
        <v>19.728516224522977</v>
      </c>
      <c r="R185" s="265">
        <f t="shared" si="16"/>
        <v>915.99659005021294</v>
      </c>
      <c r="U185" s="251"/>
      <c r="X185" s="258"/>
    </row>
    <row r="186" spans="1:24">
      <c r="I186" s="269"/>
      <c r="U186" s="251"/>
      <c r="X186" s="258"/>
    </row>
    <row r="187" spans="1:24">
      <c r="A187" s="240">
        <f>A185+1</f>
        <v>572</v>
      </c>
      <c r="B187" s="271">
        <f>+B185+14</f>
        <v>37937</v>
      </c>
      <c r="C187" s="265">
        <v>11000000000</v>
      </c>
      <c r="D187" s="265">
        <v>11850600000</v>
      </c>
      <c r="E187" s="265">
        <f>D187-C187</f>
        <v>850600000</v>
      </c>
      <c r="F187" s="265">
        <v>11000000000</v>
      </c>
      <c r="G187" s="265">
        <v>9963012746</v>
      </c>
      <c r="H187" s="266">
        <f>F187-G187</f>
        <v>1036987254</v>
      </c>
      <c r="I187" s="269">
        <f>$B$187+J187+1</f>
        <v>38120</v>
      </c>
      <c r="J187" s="241">
        <v>182</v>
      </c>
      <c r="N187" s="256">
        <v>90.572999999999993</v>
      </c>
      <c r="O187" s="256">
        <v>18.905999999999999</v>
      </c>
      <c r="Q187" s="256">
        <v>20.873999999999999</v>
      </c>
      <c r="R187" s="265">
        <f t="shared" si="16"/>
        <v>860.22200057426983</v>
      </c>
      <c r="U187" s="251"/>
      <c r="X187" s="258"/>
    </row>
    <row r="188" spans="1:24">
      <c r="A188" s="240">
        <f>A187+1</f>
        <v>573</v>
      </c>
      <c r="B188" s="271">
        <f>+B187+14</f>
        <v>37951</v>
      </c>
      <c r="C188" s="265">
        <v>12000000000</v>
      </c>
      <c r="D188" s="265">
        <v>18208600000</v>
      </c>
      <c r="E188" s="265">
        <f>D188-C188</f>
        <v>6208600000</v>
      </c>
      <c r="F188" s="265">
        <v>12000000000</v>
      </c>
      <c r="G188" s="265">
        <v>10806571738</v>
      </c>
      <c r="H188" s="266">
        <f>F188-G188</f>
        <v>1193428262</v>
      </c>
      <c r="I188" s="269">
        <f>$B$188+J188+1</f>
        <v>38134</v>
      </c>
      <c r="J188" s="241">
        <v>182</v>
      </c>
      <c r="N188" s="256">
        <v>90.055000000000007</v>
      </c>
      <c r="O188" s="256">
        <v>19.945</v>
      </c>
      <c r="Q188" s="256">
        <v>22.146999999999998</v>
      </c>
      <c r="R188" s="265">
        <f t="shared" si="16"/>
        <v>804.96296133047201</v>
      </c>
      <c r="U188" s="251"/>
      <c r="X188" s="258"/>
    </row>
    <row r="189" spans="1:24">
      <c r="U189" s="251"/>
      <c r="X189" s="258"/>
    </row>
    <row r="190" spans="1:24">
      <c r="A190" s="240">
        <f>A188+1</f>
        <v>574</v>
      </c>
      <c r="B190" s="271">
        <f>+B188+14</f>
        <v>37965</v>
      </c>
      <c r="C190" s="265">
        <v>10000000000</v>
      </c>
      <c r="D190" s="265">
        <v>10000000000</v>
      </c>
      <c r="E190" s="265">
        <f>D190-C190</f>
        <v>0</v>
      </c>
      <c r="F190" s="265">
        <v>10000000000</v>
      </c>
      <c r="G190" s="265">
        <v>8949773688</v>
      </c>
      <c r="H190" s="266">
        <f>F190-G190</f>
        <v>1050226312</v>
      </c>
      <c r="I190" s="269">
        <f>$B$190+J190+1</f>
        <v>38148</v>
      </c>
      <c r="J190" s="241">
        <v>182</v>
      </c>
      <c r="N190" s="256">
        <v>89.498000000000005</v>
      </c>
      <c r="O190" s="256">
        <v>21.062999999999999</v>
      </c>
      <c r="Q190" s="256">
        <v>23.533000000000001</v>
      </c>
      <c r="R190" s="265">
        <f t="shared" si="16"/>
        <v>751.59151013730138</v>
      </c>
      <c r="U190" s="251"/>
      <c r="X190" s="258"/>
    </row>
    <row r="191" spans="1:24">
      <c r="A191" s="240">
        <v>575</v>
      </c>
      <c r="B191" s="271">
        <f>+B190+14</f>
        <v>37979</v>
      </c>
      <c r="C191" s="265">
        <v>12000000000</v>
      </c>
      <c r="D191" s="265">
        <v>15818400000</v>
      </c>
      <c r="E191" s="265">
        <f>D191-C191</f>
        <v>3818400000</v>
      </c>
      <c r="F191" s="265">
        <v>11999900000</v>
      </c>
      <c r="G191" s="265">
        <v>10728269282</v>
      </c>
      <c r="H191" s="266">
        <f>F191-G191</f>
        <v>1271630718</v>
      </c>
      <c r="I191" s="269">
        <f>$B$191+J191+1</f>
        <v>38162</v>
      </c>
      <c r="J191" s="241">
        <v>182</v>
      </c>
      <c r="N191" s="256">
        <v>89.403000000000006</v>
      </c>
      <c r="O191" s="256">
        <v>21.251999999999999</v>
      </c>
      <c r="Q191" s="256">
        <v>23.771000000000001</v>
      </c>
      <c r="R191" s="265">
        <f t="shared" si="16"/>
        <v>743.12385337230069</v>
      </c>
      <c r="U191" s="251"/>
      <c r="X191" s="258"/>
    </row>
    <row r="192" spans="1:24">
      <c r="A192" s="240"/>
      <c r="U192" s="251"/>
      <c r="X192" s="258"/>
    </row>
    <row r="193" spans="1:24">
      <c r="A193" s="240">
        <f>A191+1</f>
        <v>576</v>
      </c>
      <c r="B193" s="271">
        <f>+B191+14</f>
        <v>37993</v>
      </c>
      <c r="C193" s="265">
        <v>12000000000</v>
      </c>
      <c r="D193" s="265">
        <v>15589400000</v>
      </c>
      <c r="E193" s="265">
        <f>D193-C193</f>
        <v>3589400000</v>
      </c>
      <c r="F193" s="265">
        <v>12000000000</v>
      </c>
      <c r="G193" s="265">
        <v>10735757147</v>
      </c>
      <c r="H193" s="266">
        <f>F193-G193</f>
        <v>1264242853</v>
      </c>
      <c r="I193" s="269">
        <f>$B$193+J193+1</f>
        <v>38176</v>
      </c>
      <c r="J193" s="241">
        <v>182</v>
      </c>
      <c r="N193" s="256">
        <v>89.465000000000003</v>
      </c>
      <c r="O193" s="256">
        <v>21.129000000000001</v>
      </c>
      <c r="Q193" s="256">
        <v>23.616</v>
      </c>
      <c r="R193" s="265">
        <f t="shared" si="16"/>
        <v>748.61733703846426</v>
      </c>
      <c r="U193" s="251"/>
      <c r="X193" s="258"/>
    </row>
    <row r="194" spans="1:24">
      <c r="A194" s="240">
        <f>A193+1</f>
        <v>577</v>
      </c>
      <c r="B194" s="271">
        <f>+B193+14</f>
        <v>38007</v>
      </c>
      <c r="C194" s="265">
        <v>6000000000</v>
      </c>
      <c r="D194" s="265">
        <v>19790500000</v>
      </c>
      <c r="E194" s="265">
        <f>D194-C194</f>
        <v>13790500000</v>
      </c>
      <c r="F194" s="265">
        <v>6000000000</v>
      </c>
      <c r="G194" s="265">
        <v>5440373718</v>
      </c>
      <c r="H194" s="266">
        <f>F194-G194</f>
        <v>559626282</v>
      </c>
      <c r="I194" s="269">
        <f>$B$194+J194+1</f>
        <v>38190</v>
      </c>
      <c r="J194" s="241">
        <v>182</v>
      </c>
      <c r="N194" s="256">
        <v>90.673000000000002</v>
      </c>
      <c r="O194" s="256">
        <v>18.704999999999998</v>
      </c>
      <c r="Q194" s="256">
        <v>20.629000000000001</v>
      </c>
      <c r="R194" s="265">
        <f t="shared" si="16"/>
        <v>871.62082771545477</v>
      </c>
      <c r="U194" s="251"/>
      <c r="X194" s="258"/>
    </row>
    <row r="195" spans="1:24">
      <c r="A195" s="240"/>
      <c r="B195" s="271"/>
      <c r="I195" s="269"/>
      <c r="U195" s="251"/>
      <c r="X195" s="258"/>
    </row>
    <row r="196" spans="1:24">
      <c r="A196" s="240">
        <f>A194+1</f>
        <v>578</v>
      </c>
      <c r="B196" s="271">
        <f>+B194+14</f>
        <v>38021</v>
      </c>
      <c r="C196" s="265">
        <v>5000000000</v>
      </c>
      <c r="D196" s="265">
        <v>12895900000</v>
      </c>
      <c r="E196" s="265">
        <f>D196-C196</f>
        <v>7895900000</v>
      </c>
      <c r="F196" s="265">
        <v>5000000000</v>
      </c>
      <c r="G196" s="265">
        <v>4586714050</v>
      </c>
      <c r="H196" s="266">
        <f>F196-G196</f>
        <v>413285950</v>
      </c>
      <c r="I196" s="269">
        <f>$B$196+J196+1</f>
        <v>38204</v>
      </c>
      <c r="J196" s="241">
        <v>182</v>
      </c>
      <c r="N196" s="256">
        <v>91.733999999999995</v>
      </c>
      <c r="O196" s="256">
        <v>16.577000000000002</v>
      </c>
      <c r="Q196" s="256">
        <v>18.071000000000002</v>
      </c>
      <c r="R196" s="265">
        <f t="shared" si="16"/>
        <v>1009.2560061040485</v>
      </c>
      <c r="U196" s="251"/>
      <c r="X196" s="258"/>
    </row>
    <row r="197" spans="1:24">
      <c r="A197" s="240">
        <f>A196+1</f>
        <v>579</v>
      </c>
      <c r="B197" s="271">
        <f>+B196+14</f>
        <v>38035</v>
      </c>
      <c r="C197" s="265">
        <v>4000000000</v>
      </c>
      <c r="D197" s="265">
        <v>12814900000</v>
      </c>
      <c r="E197" s="265">
        <f>D197-C197</f>
        <v>8814900000</v>
      </c>
      <c r="F197" s="265">
        <v>4000000000</v>
      </c>
      <c r="G197" s="265">
        <v>3722009175</v>
      </c>
      <c r="H197" s="266">
        <f>F197-G197</f>
        <v>277990825</v>
      </c>
      <c r="I197" s="269">
        <f>$B$197+J197+1</f>
        <v>38218</v>
      </c>
      <c r="J197" s="241">
        <v>182</v>
      </c>
      <c r="N197" s="256">
        <v>93.05</v>
      </c>
      <c r="O197" s="256">
        <v>13.938000000000001</v>
      </c>
      <c r="Q197" s="256">
        <v>14.978999999999999</v>
      </c>
      <c r="R197" s="265">
        <f t="shared" si="16"/>
        <v>1238.3187554302492</v>
      </c>
      <c r="U197" s="251"/>
      <c r="X197" s="258"/>
    </row>
    <row r="198" spans="1:24">
      <c r="B198" s="271"/>
      <c r="I198" s="269"/>
      <c r="U198" s="251"/>
      <c r="X198" s="258"/>
    </row>
    <row r="199" spans="1:24">
      <c r="A199" s="240">
        <f>A197+1</f>
        <v>580</v>
      </c>
      <c r="B199" s="271">
        <f>+B197+14</f>
        <v>38049</v>
      </c>
      <c r="C199" s="265">
        <v>3000000000</v>
      </c>
      <c r="D199" s="265">
        <v>12054900000</v>
      </c>
      <c r="E199" s="265">
        <f>D199-C199</f>
        <v>9054900000</v>
      </c>
      <c r="F199" s="265">
        <v>3000000000</v>
      </c>
      <c r="G199" s="265">
        <v>2829788740</v>
      </c>
      <c r="H199" s="266">
        <f>F199-G199</f>
        <v>170211260</v>
      </c>
      <c r="I199" s="269">
        <f>$B$199+J199+1</f>
        <v>38232</v>
      </c>
      <c r="J199" s="241">
        <v>182</v>
      </c>
      <c r="N199" s="256">
        <v>94.325999999999993</v>
      </c>
      <c r="O199" s="256">
        <v>11.379</v>
      </c>
      <c r="Q199" s="256">
        <v>12.064</v>
      </c>
      <c r="R199" s="265">
        <f t="shared" si="16"/>
        <v>1561.9028787365196</v>
      </c>
      <c r="U199" s="251"/>
      <c r="X199" s="258"/>
    </row>
    <row r="200" spans="1:24">
      <c r="A200" s="240">
        <f>A199+1</f>
        <v>581</v>
      </c>
      <c r="B200" s="271">
        <f>+B199+14</f>
        <v>38063</v>
      </c>
      <c r="C200" s="265">
        <v>3000000000</v>
      </c>
      <c r="D200" s="265">
        <v>15260800000</v>
      </c>
      <c r="E200" s="265">
        <f>D200-C200</f>
        <v>12260800000</v>
      </c>
      <c r="F200" s="265">
        <v>3000000000</v>
      </c>
      <c r="G200" s="265">
        <v>2867987120</v>
      </c>
      <c r="H200" s="266">
        <f>F200-G200</f>
        <v>132012880</v>
      </c>
      <c r="I200" s="269">
        <f>$B$200+J200+1</f>
        <v>38246</v>
      </c>
      <c r="J200" s="241">
        <v>182</v>
      </c>
      <c r="N200" s="256">
        <v>95.6</v>
      </c>
      <c r="O200" s="256">
        <v>8.8249999999999993</v>
      </c>
      <c r="Q200" s="256">
        <v>9.23</v>
      </c>
      <c r="R200" s="265">
        <f t="shared" si="16"/>
        <v>2071.9655698409242</v>
      </c>
      <c r="U200" s="251"/>
      <c r="X200" s="258"/>
    </row>
    <row r="201" spans="1:24">
      <c r="A201" s="240">
        <f>A200+1</f>
        <v>582</v>
      </c>
      <c r="B201" s="271">
        <f>+B200+14</f>
        <v>38077</v>
      </c>
      <c r="C201" s="265">
        <v>4000000000</v>
      </c>
      <c r="D201" s="265">
        <v>17738400000</v>
      </c>
      <c r="E201" s="265">
        <f>D201-C201</f>
        <v>13738400000</v>
      </c>
      <c r="F201" s="265">
        <v>4000000000</v>
      </c>
      <c r="G201" s="265">
        <v>3860147778</v>
      </c>
      <c r="H201" s="266">
        <f>F201-G201</f>
        <v>139852222</v>
      </c>
      <c r="I201" s="269">
        <f>$B$201+J201+1</f>
        <v>38260</v>
      </c>
      <c r="J201" s="241">
        <v>182</v>
      </c>
      <c r="N201" s="256">
        <f>G201/F201*100</f>
        <v>96.503694449999998</v>
      </c>
      <c r="O201" s="256">
        <f>(100-N201)/100*(365/182)*100</f>
        <v>7.0118215700549502</v>
      </c>
      <c r="Q201" s="256">
        <f>((100-N201)/N201*(365/182))*100</f>
        <v>7.2658581725986435</v>
      </c>
      <c r="R201" s="265">
        <f t="shared" si="16"/>
        <v>2659.6124709393598</v>
      </c>
      <c r="U201" s="251"/>
      <c r="X201" s="258"/>
    </row>
    <row r="202" spans="1:24">
      <c r="B202" s="271"/>
      <c r="I202" s="269"/>
      <c r="U202" s="251"/>
      <c r="X202" s="258"/>
    </row>
    <row r="203" spans="1:24">
      <c r="A203" s="240">
        <f>A201+1</f>
        <v>583</v>
      </c>
      <c r="B203" s="271">
        <f>+B201+14</f>
        <v>38091</v>
      </c>
      <c r="C203" s="265">
        <v>3000000000</v>
      </c>
      <c r="D203" s="265">
        <v>9184000000</v>
      </c>
      <c r="E203" s="265">
        <f>D203-C203</f>
        <v>6184000000</v>
      </c>
      <c r="F203" s="265">
        <v>3000000000</v>
      </c>
      <c r="G203" s="265">
        <v>2907752990</v>
      </c>
      <c r="H203" s="266">
        <f>F203-G203</f>
        <v>92247010</v>
      </c>
      <c r="I203" s="269">
        <f>$B$203+J203+1</f>
        <v>38274</v>
      </c>
      <c r="J203" s="241">
        <v>182</v>
      </c>
      <c r="N203" s="256">
        <f>G203/F203*100</f>
        <v>96.925099666666668</v>
      </c>
      <c r="O203" s="256">
        <f>(100-N203)/100*(365/182)*100</f>
        <v>6.1666957234432207</v>
      </c>
      <c r="Q203" s="256">
        <f>((100-N203)/N203*(365/182))*100</f>
        <v>6.3623310624915428</v>
      </c>
      <c r="R203" s="265">
        <f t="shared" si="16"/>
        <v>3051.5884778235136</v>
      </c>
      <c r="U203" s="251"/>
      <c r="X203" s="258"/>
    </row>
    <row r="204" spans="1:24">
      <c r="A204" s="240">
        <f>A203+1</f>
        <v>584</v>
      </c>
      <c r="B204" s="271">
        <f>+B203+14</f>
        <v>38105</v>
      </c>
      <c r="C204" s="265">
        <v>4000000000</v>
      </c>
      <c r="D204" s="265">
        <v>7800300000</v>
      </c>
      <c r="E204" s="265">
        <f>D204-C204</f>
        <v>3800300000</v>
      </c>
      <c r="F204" s="265">
        <v>4000000000</v>
      </c>
      <c r="G204" s="265">
        <v>3868192818</v>
      </c>
      <c r="H204" s="266">
        <f>F204-G204</f>
        <v>131807182</v>
      </c>
      <c r="I204" s="269">
        <f>$B$204+J204+1</f>
        <v>38288</v>
      </c>
      <c r="J204" s="241">
        <v>182</v>
      </c>
      <c r="N204" s="256">
        <f>G204/F204*100</f>
        <v>96.70482045</v>
      </c>
      <c r="O204" s="256">
        <f>(100-N204)/100*(365/182)*100</f>
        <v>6.6084644821428578</v>
      </c>
      <c r="Q204" s="256">
        <f>((100-N204)/N204*(365/182))*100</f>
        <v>6.8336453667888053</v>
      </c>
      <c r="R204" s="265">
        <f t="shared" si="16"/>
        <v>2834.1865473721191</v>
      </c>
      <c r="U204" s="251"/>
      <c r="X204" s="258"/>
    </row>
    <row r="205" spans="1:24">
      <c r="A205" s="240"/>
      <c r="U205" s="251"/>
      <c r="X205" s="258"/>
    </row>
    <row r="206" spans="1:24">
      <c r="A206" s="240">
        <f>A204+1</f>
        <v>585</v>
      </c>
      <c r="B206" s="271">
        <f>+B204+14</f>
        <v>38119</v>
      </c>
      <c r="C206" s="265">
        <v>4000000000</v>
      </c>
      <c r="D206" s="265">
        <v>6664100000</v>
      </c>
      <c r="E206" s="265">
        <f>D206-C206</f>
        <v>2664100000</v>
      </c>
      <c r="F206" s="265">
        <v>4000000000</v>
      </c>
      <c r="G206" s="265">
        <v>3855759954</v>
      </c>
      <c r="H206" s="266">
        <f>F206-G206</f>
        <v>144240046</v>
      </c>
      <c r="I206" s="271">
        <f>$B$206+J206+1</f>
        <v>38302</v>
      </c>
      <c r="J206" s="241">
        <v>182</v>
      </c>
      <c r="N206" s="256">
        <f>G206/F206*100</f>
        <v>96.393998850000003</v>
      </c>
      <c r="O206" s="256">
        <f>(100-N206)/100*(365/182)*100</f>
        <v>7.2318154931318626</v>
      </c>
      <c r="Q206" s="256">
        <f>((100-N206)/N206*(365/182))*100</f>
        <v>7.502350332395058</v>
      </c>
      <c r="R206" s="265">
        <f t="shared" si="16"/>
        <v>2572.6055164144418</v>
      </c>
      <c r="U206" s="251"/>
      <c r="X206" s="258"/>
    </row>
    <row r="207" spans="1:24">
      <c r="A207" s="240">
        <f>A206+1</f>
        <v>586</v>
      </c>
      <c r="B207" s="271">
        <f>+B206+14</f>
        <v>38133</v>
      </c>
      <c r="C207" s="265">
        <v>5000000000</v>
      </c>
      <c r="D207" s="265">
        <v>11314100000</v>
      </c>
      <c r="E207" s="265">
        <f>D207-C207</f>
        <v>6314100000</v>
      </c>
      <c r="F207" s="265">
        <v>5000000000</v>
      </c>
      <c r="G207" s="265">
        <v>4815769956</v>
      </c>
      <c r="H207" s="266">
        <f>F207-G207</f>
        <v>184230044</v>
      </c>
      <c r="I207" s="271">
        <f>$B$207+J207+1</f>
        <v>38316</v>
      </c>
      <c r="J207" s="241">
        <v>182</v>
      </c>
      <c r="N207" s="256">
        <f>G207/F207*100</f>
        <v>96.315399119999995</v>
      </c>
      <c r="O207" s="256">
        <f>(100-N207)/100*(365/182)*100</f>
        <v>7.3894468197802308</v>
      </c>
      <c r="Q207" s="256">
        <f>((100-N207)/N207*(365/182))*100</f>
        <v>7.6721343495380925</v>
      </c>
      <c r="R207" s="265">
        <f t="shared" si="16"/>
        <v>2513.4487071017484</v>
      </c>
      <c r="U207" s="251"/>
      <c r="X207" s="258"/>
    </row>
    <row r="208" spans="1:24">
      <c r="I208" s="271"/>
      <c r="U208" s="251"/>
      <c r="X208" s="258"/>
    </row>
    <row r="209" spans="1:24">
      <c r="A209" s="240">
        <f>A207+1</f>
        <v>587</v>
      </c>
      <c r="B209" s="271">
        <v>38148</v>
      </c>
      <c r="C209" s="265">
        <v>5000000000</v>
      </c>
      <c r="D209" s="265">
        <v>7150600000</v>
      </c>
      <c r="E209" s="265">
        <f>D209-C209</f>
        <v>2150600000</v>
      </c>
      <c r="F209" s="265">
        <v>5000000000</v>
      </c>
      <c r="G209" s="265">
        <v>4807856344</v>
      </c>
      <c r="H209" s="266">
        <f>F209-G209</f>
        <v>192143656</v>
      </c>
      <c r="I209" s="271">
        <f>$B$209+J209+1</f>
        <v>38331</v>
      </c>
      <c r="J209" s="241">
        <v>182</v>
      </c>
      <c r="N209" s="256">
        <f>G209/F209*100</f>
        <v>96.157126879999993</v>
      </c>
      <c r="O209" s="256">
        <f>(100-N209)/100*(365/182)*100</f>
        <v>7.7068609274725421</v>
      </c>
      <c r="Q209" s="256">
        <f>((100-N209)/N209*(365/182))*100</f>
        <v>8.0148619010740383</v>
      </c>
      <c r="R209" s="265">
        <f t="shared" si="16"/>
        <v>2401.670213679271</v>
      </c>
      <c r="U209" s="251"/>
      <c r="X209" s="258"/>
    </row>
    <row r="210" spans="1:24">
      <c r="A210" s="240">
        <v>588</v>
      </c>
      <c r="B210" s="271">
        <v>38161</v>
      </c>
      <c r="C210" s="265">
        <v>4000000000</v>
      </c>
      <c r="D210" s="265">
        <v>7975500000</v>
      </c>
      <c r="E210" s="265">
        <f>D210-C210</f>
        <v>3975500000</v>
      </c>
      <c r="F210" s="265">
        <v>4000000000</v>
      </c>
      <c r="G210" s="265">
        <v>3849388944</v>
      </c>
      <c r="H210" s="266">
        <f>F210-G210</f>
        <v>150611056</v>
      </c>
      <c r="I210" s="271">
        <f>$B$210+J210+1</f>
        <v>38344</v>
      </c>
      <c r="J210" s="241">
        <v>182</v>
      </c>
      <c r="N210" s="256">
        <f>G210/F210*100</f>
        <v>96.234723600000009</v>
      </c>
      <c r="O210" s="256">
        <f>(100-N210)/100*(365/182)*100</f>
        <v>7.5512411318681139</v>
      </c>
      <c r="Q210" s="256">
        <f>((100-N210)/N210*(365/182))*100</f>
        <v>7.8466907259534242</v>
      </c>
      <c r="R210" s="265">
        <f t="shared" si="16"/>
        <v>2455.2980723575065</v>
      </c>
      <c r="U210" s="251"/>
      <c r="X210" s="258"/>
    </row>
    <row r="211" spans="1:24">
      <c r="A211" s="240"/>
      <c r="U211" s="251"/>
      <c r="X211" s="258"/>
    </row>
    <row r="212" spans="1:24">
      <c r="A212" s="240">
        <v>589</v>
      </c>
      <c r="B212" s="271">
        <v>38175</v>
      </c>
      <c r="C212" s="265">
        <v>4000000000</v>
      </c>
      <c r="D212" s="265">
        <f>2663100000+1336900000</f>
        <v>4000000000</v>
      </c>
      <c r="E212" s="265">
        <f>D212-C212</f>
        <v>0</v>
      </c>
      <c r="F212" s="265">
        <f>2663100000+1336900000</f>
        <v>4000000000</v>
      </c>
      <c r="G212" s="265">
        <f>2557448221+1283865177</f>
        <v>3841313398</v>
      </c>
      <c r="H212" s="266">
        <f>F212-G212</f>
        <v>158686602</v>
      </c>
      <c r="I212" s="271">
        <f>$B$212+J212+1</f>
        <v>38358</v>
      </c>
      <c r="J212" s="241">
        <v>182</v>
      </c>
      <c r="N212" s="256">
        <f>G212/F212*100</f>
        <v>96.032834949999994</v>
      </c>
      <c r="O212" s="256">
        <f>(100-N212)/100*(365/182)*100</f>
        <v>7.9561277101648464</v>
      </c>
      <c r="Q212" s="256">
        <f>((100-N212)/N212*(365/182))*100</f>
        <v>8.28479937545033</v>
      </c>
      <c r="R212" s="265">
        <f t="shared" si="16"/>
        <v>2320.1422459051714</v>
      </c>
      <c r="U212" s="251"/>
      <c r="X212" s="258"/>
    </row>
    <row r="213" spans="1:24">
      <c r="A213" s="240">
        <v>590</v>
      </c>
      <c r="B213" s="271">
        <v>38189</v>
      </c>
      <c r="C213" s="265">
        <v>6000000000</v>
      </c>
      <c r="D213" s="265">
        <v>15471800000</v>
      </c>
      <c r="E213" s="265">
        <f>D213-C213</f>
        <v>9471800000</v>
      </c>
      <c r="F213" s="265">
        <v>6000000000</v>
      </c>
      <c r="G213" s="265">
        <v>5760711614</v>
      </c>
      <c r="H213" s="266">
        <f>F213-G213</f>
        <v>239288386</v>
      </c>
      <c r="I213" s="271">
        <f>$B$212+J213+1</f>
        <v>38358</v>
      </c>
      <c r="J213" s="241">
        <v>182</v>
      </c>
      <c r="N213" s="256">
        <f>G213/F213*100</f>
        <v>96.011860233333337</v>
      </c>
      <c r="O213" s="256">
        <f>(100-N213)/100*(365/182)*100</f>
        <v>7.9981923891941324</v>
      </c>
      <c r="Q213" s="256">
        <f>((100-N213)/N213*(365/182))*100</f>
        <v>8.3304212310400825</v>
      </c>
      <c r="R213" s="265">
        <f t="shared" ref="R213:R276" si="17">((100-O213)/O213*(365/182))*100</f>
        <v>2306.8852395737904</v>
      </c>
      <c r="U213" s="251"/>
      <c r="X213" s="258"/>
    </row>
    <row r="214" spans="1:24">
      <c r="A214" s="240"/>
      <c r="B214" s="271"/>
      <c r="I214" s="271"/>
      <c r="U214" s="251"/>
      <c r="X214" s="258"/>
    </row>
    <row r="215" spans="1:24">
      <c r="A215" s="240">
        <v>591</v>
      </c>
      <c r="B215" s="271">
        <v>38203</v>
      </c>
      <c r="C215" s="265">
        <v>6000000000</v>
      </c>
      <c r="D215" s="265">
        <v>10608300000</v>
      </c>
      <c r="E215" s="265">
        <f>D215-C215</f>
        <v>4608300000</v>
      </c>
      <c r="F215" s="265">
        <v>6000000000</v>
      </c>
      <c r="G215" s="265">
        <v>5765098556</v>
      </c>
      <c r="H215" s="266">
        <f>F215-G215</f>
        <v>234901444</v>
      </c>
      <c r="I215" s="271">
        <f>$B$215+J215+1</f>
        <v>38386</v>
      </c>
      <c r="J215" s="241">
        <v>182</v>
      </c>
      <c r="N215" s="256">
        <f>G215/F215*100</f>
        <v>96.08497593333334</v>
      </c>
      <c r="O215" s="256">
        <f>(100-N215)/100*(365/182)*100</f>
        <v>7.851559254578742</v>
      </c>
      <c r="Q215" s="256">
        <f>((100-N215)/N215*(365/182))*100</f>
        <v>8.1714744457306114</v>
      </c>
      <c r="R215" s="265">
        <f t="shared" si="17"/>
        <v>2353.7132639871234</v>
      </c>
      <c r="U215" s="251"/>
      <c r="X215" s="258"/>
    </row>
    <row r="216" spans="1:24">
      <c r="A216" s="240">
        <v>592</v>
      </c>
      <c r="B216" s="271">
        <v>38217</v>
      </c>
      <c r="C216" s="265">
        <v>7000000000</v>
      </c>
      <c r="D216" s="265">
        <f>6305900000+694100000</f>
        <v>7000000000</v>
      </c>
      <c r="E216" s="265">
        <f>D216-C216</f>
        <v>0</v>
      </c>
      <c r="F216" s="265">
        <f>6305900000+694100000</f>
        <v>7000000000</v>
      </c>
      <c r="G216" s="265">
        <f>6047733854+665683546</f>
        <v>6713417400</v>
      </c>
      <c r="H216" s="266">
        <f>F216-G216</f>
        <v>286582600</v>
      </c>
      <c r="I216" s="271">
        <f>$B$216+J216+1</f>
        <v>38400</v>
      </c>
      <c r="J216" s="241">
        <v>182</v>
      </c>
      <c r="N216" s="256">
        <f>G216/F216*100</f>
        <v>95.905962857142853</v>
      </c>
      <c r="O216" s="256">
        <f>(100-N216)/100*(365/182)*100</f>
        <v>8.2105689952904299</v>
      </c>
      <c r="Q216" s="256">
        <f>((100-N216)/N216*(365/182))*100</f>
        <v>8.5610620556727213</v>
      </c>
      <c r="R216" s="265">
        <f t="shared" si="17"/>
        <v>2242.0273144041766</v>
      </c>
      <c r="U216" s="251"/>
      <c r="X216" s="258"/>
    </row>
    <row r="217" spans="1:24">
      <c r="A217" s="240"/>
      <c r="B217" s="271"/>
      <c r="I217" s="271"/>
      <c r="U217" s="251"/>
      <c r="X217" s="258"/>
    </row>
    <row r="218" spans="1:24">
      <c r="A218" s="240">
        <v>593</v>
      </c>
      <c r="B218" s="271">
        <v>38231</v>
      </c>
      <c r="C218" s="265">
        <v>6000000000</v>
      </c>
      <c r="D218" s="265">
        <v>7451400000</v>
      </c>
      <c r="E218" s="265">
        <f>D218-C218</f>
        <v>1451400000</v>
      </c>
      <c r="F218" s="265">
        <v>6000000000</v>
      </c>
      <c r="G218" s="265">
        <v>5741469334</v>
      </c>
      <c r="H218" s="266">
        <f>F218-G218</f>
        <v>258530666</v>
      </c>
      <c r="I218" s="271">
        <f>$B$218+J218+1</f>
        <v>38414</v>
      </c>
      <c r="J218" s="241">
        <v>182</v>
      </c>
      <c r="N218" s="256">
        <f>G218/F218*100</f>
        <v>95.691155566666666</v>
      </c>
      <c r="O218" s="256">
        <f>(100-N218)/100*(365/182)*100</f>
        <v>8.641363836080588</v>
      </c>
      <c r="Q218" s="256">
        <f>((100-N218)/N218*(365/182))*100</f>
        <v>9.0304728633570246</v>
      </c>
      <c r="R218" s="265">
        <f t="shared" si="17"/>
        <v>2120.2584028600941</v>
      </c>
      <c r="U218" s="251"/>
      <c r="X218" s="258"/>
    </row>
    <row r="219" spans="1:24">
      <c r="A219" s="240">
        <v>594</v>
      </c>
      <c r="B219" s="271">
        <v>38245</v>
      </c>
      <c r="C219" s="265">
        <v>6000000000</v>
      </c>
      <c r="D219" s="265">
        <v>9426100000</v>
      </c>
      <c r="E219" s="265">
        <f>D219-C219</f>
        <v>3426100000</v>
      </c>
      <c r="F219" s="265">
        <v>6000000000</v>
      </c>
      <c r="G219" s="265">
        <v>5746452357</v>
      </c>
      <c r="H219" s="266">
        <f>F219-G219</f>
        <v>253547643</v>
      </c>
      <c r="I219" s="271">
        <f>$B$219+J219+1</f>
        <v>38428</v>
      </c>
      <c r="J219" s="241">
        <v>182</v>
      </c>
      <c r="N219" s="256">
        <f>G219/F219*100</f>
        <v>95.774205949999995</v>
      </c>
      <c r="O219" s="256">
        <f>(100-N219)/100*(365/182)*100</f>
        <v>8.4748067486263832</v>
      </c>
      <c r="Q219" s="256">
        <f>((100-N219)/N219*(365/182))*100</f>
        <v>8.8487361127804611</v>
      </c>
      <c r="R219" s="265">
        <f t="shared" si="17"/>
        <v>2165.8697079989861</v>
      </c>
      <c r="U219" s="251"/>
      <c r="X219" s="258"/>
    </row>
    <row r="220" spans="1:24">
      <c r="A220" s="240">
        <v>595</v>
      </c>
      <c r="B220" s="271">
        <v>38259</v>
      </c>
      <c r="C220" s="265">
        <v>6000000000</v>
      </c>
      <c r="D220" s="265">
        <v>6774500000</v>
      </c>
      <c r="E220" s="265">
        <f>D220-C220</f>
        <v>774500000</v>
      </c>
      <c r="F220" s="265">
        <v>6000000000</v>
      </c>
      <c r="G220" s="265">
        <v>5737222871</v>
      </c>
      <c r="H220" s="266">
        <f>F220-G220</f>
        <v>262777129</v>
      </c>
      <c r="I220" s="271">
        <f>$B$220+J220+1</f>
        <v>38442</v>
      </c>
      <c r="J220" s="241">
        <v>182</v>
      </c>
      <c r="N220" s="256">
        <f>G220/F220*100</f>
        <v>95.620381183333336</v>
      </c>
      <c r="O220" s="256">
        <f>(100-N220)/100*(365/182)*100</f>
        <v>8.7833014729853431</v>
      </c>
      <c r="Q220" s="256">
        <f>((100-N220)/N220*(365/182))*100</f>
        <v>9.1855955438465386</v>
      </c>
      <c r="R220" s="265">
        <f t="shared" si="17"/>
        <v>2082.7542840004476</v>
      </c>
      <c r="U220" s="251"/>
      <c r="X220" s="258"/>
    </row>
    <row r="221" spans="1:24">
      <c r="A221" s="240"/>
      <c r="B221" s="271"/>
      <c r="U221" s="251"/>
      <c r="X221" s="258"/>
    </row>
    <row r="222" spans="1:24">
      <c r="A222" s="240">
        <v>596</v>
      </c>
      <c r="B222" s="271">
        <v>38273</v>
      </c>
      <c r="C222" s="265">
        <v>6000000000</v>
      </c>
      <c r="D222" s="265">
        <f>4978600000+1021400000</f>
        <v>6000000000</v>
      </c>
      <c r="E222" s="265">
        <f>D222-C222</f>
        <v>0</v>
      </c>
      <c r="F222" s="265">
        <f>4978600000+1021400000</f>
        <v>6000000000</v>
      </c>
      <c r="G222" s="265">
        <f>4762224584+977009956</f>
        <v>5739234540</v>
      </c>
      <c r="H222" s="266">
        <f>F222-G222</f>
        <v>260765460</v>
      </c>
      <c r="I222" s="271">
        <f>$B$222+J222+1</f>
        <v>38456</v>
      </c>
      <c r="J222" s="241">
        <v>182</v>
      </c>
      <c r="N222" s="256">
        <f>G222/F222*100</f>
        <v>95.653908999999999</v>
      </c>
      <c r="O222" s="256">
        <f>(100-N222)/100*(365/182)*100</f>
        <v>8.716061620879124</v>
      </c>
      <c r="Q222" s="256">
        <f>((100-N222)/N222*(365/182))*100</f>
        <v>9.1120809510033975</v>
      </c>
      <c r="R222" s="265">
        <f t="shared" si="17"/>
        <v>2100.368776887572</v>
      </c>
      <c r="U222" s="251"/>
      <c r="X222" s="258"/>
    </row>
    <row r="223" spans="1:24">
      <c r="A223" s="240">
        <v>597</v>
      </c>
      <c r="B223" s="271">
        <v>38284</v>
      </c>
      <c r="C223" s="265">
        <v>6000000000</v>
      </c>
      <c r="D223" s="265">
        <v>7076800000</v>
      </c>
      <c r="E223" s="265">
        <f>D223-C223</f>
        <v>1076800000</v>
      </c>
      <c r="F223" s="265">
        <v>6000000000</v>
      </c>
      <c r="G223" s="265">
        <v>5677655300</v>
      </c>
      <c r="H223" s="266">
        <f>F223-G223</f>
        <v>322344700</v>
      </c>
      <c r="I223" s="271">
        <f>$B$222+J223+1</f>
        <v>38456</v>
      </c>
      <c r="J223" s="241">
        <v>182</v>
      </c>
      <c r="N223" s="256">
        <f>G223/F223*100</f>
        <v>94.627588333333335</v>
      </c>
      <c r="O223" s="256">
        <f>(100-N223)/100*(365/182)*100</f>
        <v>10.774342078754575</v>
      </c>
      <c r="Q223" s="256">
        <f>((100-N223)/N223*(365/182))*100</f>
        <v>11.386047418646116</v>
      </c>
      <c r="R223" s="265">
        <f t="shared" si="17"/>
        <v>1660.8120050600266</v>
      </c>
      <c r="U223" s="251"/>
      <c r="X223" s="258"/>
    </row>
    <row r="224" spans="1:24">
      <c r="A224" s="240"/>
      <c r="B224" s="271"/>
      <c r="I224" s="271"/>
      <c r="U224" s="251"/>
      <c r="X224" s="258"/>
    </row>
    <row r="225" spans="1:24">
      <c r="A225" s="240">
        <v>598</v>
      </c>
      <c r="B225" s="271">
        <v>38301</v>
      </c>
      <c r="C225" s="265">
        <v>5000000000</v>
      </c>
      <c r="D225" s="265">
        <v>11232400000</v>
      </c>
      <c r="E225" s="265">
        <f>D225-C225</f>
        <v>6232400000</v>
      </c>
      <c r="F225" s="265">
        <v>5000000000</v>
      </c>
      <c r="G225" s="265">
        <v>4720709822</v>
      </c>
      <c r="H225" s="266">
        <f>F225-G225</f>
        <v>279290178</v>
      </c>
      <c r="I225" s="271">
        <f>$B$225+J225+1</f>
        <v>38484</v>
      </c>
      <c r="J225" s="241">
        <v>182</v>
      </c>
      <c r="N225" s="256">
        <f>G225/F225*100</f>
        <v>94.414196439999998</v>
      </c>
      <c r="O225" s="256">
        <f>(100-N225)/100*(365/182)*100</f>
        <v>11.202298348351652</v>
      </c>
      <c r="Q225" s="256">
        <f>((100-N225)/N225*(365/182))*100</f>
        <v>11.865057132028538</v>
      </c>
      <c r="R225" s="265">
        <f t="shared" si="17"/>
        <v>1589.7032664651801</v>
      </c>
      <c r="U225" s="251"/>
      <c r="X225" s="258"/>
    </row>
    <row r="226" spans="1:24">
      <c r="A226" s="240">
        <v>599</v>
      </c>
      <c r="B226" s="271">
        <v>38315</v>
      </c>
      <c r="C226" s="265">
        <v>5000000000</v>
      </c>
      <c r="D226" s="265">
        <v>9224600000</v>
      </c>
      <c r="E226" s="265">
        <f>D226-C226</f>
        <v>4224600000</v>
      </c>
      <c r="F226" s="265">
        <v>5000000000</v>
      </c>
      <c r="G226" s="265">
        <v>4713095754</v>
      </c>
      <c r="H226" s="266">
        <f>F226-G226</f>
        <v>286904246</v>
      </c>
      <c r="I226" s="271">
        <f>$B$226+J226+1</f>
        <v>38498</v>
      </c>
      <c r="J226" s="241">
        <v>182</v>
      </c>
      <c r="N226" s="256">
        <f>G226/F226*100</f>
        <v>94.261915080000009</v>
      </c>
      <c r="O226" s="256">
        <f>(100-N226)/100*(365/182)*100</f>
        <v>11.507697779120862</v>
      </c>
      <c r="Q226" s="256">
        <f>((100-N226)/N226*(365/182))*100</f>
        <v>12.208215554876313</v>
      </c>
      <c r="R226" s="265">
        <f t="shared" si="17"/>
        <v>1542.1922724155024</v>
      </c>
      <c r="U226" s="251"/>
      <c r="X226" s="258"/>
    </row>
    <row r="227" spans="1:24">
      <c r="A227" s="240"/>
      <c r="B227" s="271"/>
      <c r="U227" s="251"/>
      <c r="X227" s="258"/>
    </row>
    <row r="228" spans="1:24">
      <c r="A228" s="240">
        <v>600</v>
      </c>
      <c r="B228" s="271">
        <v>38329</v>
      </c>
      <c r="C228" s="265">
        <v>5000000000</v>
      </c>
      <c r="D228" s="265">
        <v>12733600000</v>
      </c>
      <c r="E228" s="265">
        <f>D228-C228</f>
        <v>7733600000</v>
      </c>
      <c r="F228" s="265">
        <v>5000000000</v>
      </c>
      <c r="G228" s="265">
        <v>470289948</v>
      </c>
      <c r="H228" s="266">
        <f>F228-G228</f>
        <v>4529710052</v>
      </c>
      <c r="I228" s="271">
        <f>$B$228+J228+1</f>
        <v>38512</v>
      </c>
      <c r="J228" s="241">
        <v>182</v>
      </c>
      <c r="N228" s="256">
        <f>G228/F228*100</f>
        <v>9.4057989600000003</v>
      </c>
      <c r="O228" s="256">
        <f>(100-N228)/100*(365/182)*100</f>
        <v>181.68617241538462</v>
      </c>
      <c r="Q228" s="256">
        <f>((100-N228)/N228*(365/182))*100</f>
        <v>1931.639972192055</v>
      </c>
      <c r="R228" s="265">
        <f t="shared" si="17"/>
        <v>-90.167109459155967</v>
      </c>
      <c r="U228" s="251"/>
      <c r="X228" s="258"/>
    </row>
    <row r="229" spans="1:24">
      <c r="A229" s="240">
        <v>601</v>
      </c>
      <c r="B229" s="271">
        <v>38343</v>
      </c>
      <c r="C229" s="265">
        <v>5000000000</v>
      </c>
      <c r="D229" s="265">
        <v>10305300000</v>
      </c>
      <c r="E229" s="265">
        <f>D229-C229</f>
        <v>5305300000</v>
      </c>
      <c r="F229" s="265">
        <v>5000000000</v>
      </c>
      <c r="G229" s="265">
        <v>4700269446</v>
      </c>
      <c r="H229" s="266">
        <f>F229-G229</f>
        <v>299730554</v>
      </c>
      <c r="I229" s="271">
        <f>$B$229+J229+1</f>
        <v>38526</v>
      </c>
      <c r="J229" s="241">
        <v>182</v>
      </c>
      <c r="N229" s="256">
        <f>G229/F229*100</f>
        <v>94.005388920000001</v>
      </c>
      <c r="O229" s="256">
        <f>(100-N229)/100*(365/182)*100</f>
        <v>12.022159583516482</v>
      </c>
      <c r="Q229" s="256">
        <f>((100-N229)/N229*(365/182))*100</f>
        <v>12.788798303624402</v>
      </c>
      <c r="R229" s="265">
        <f t="shared" si="17"/>
        <v>1467.615484013744</v>
      </c>
      <c r="U229" s="251"/>
      <c r="X229" s="258"/>
    </row>
    <row r="230" spans="1:24">
      <c r="A230" s="240"/>
      <c r="B230" s="271"/>
      <c r="I230" s="271"/>
      <c r="U230" s="251"/>
      <c r="X230" s="258"/>
    </row>
    <row r="231" spans="1:24">
      <c r="A231" s="240">
        <v>602</v>
      </c>
      <c r="B231" s="271">
        <v>38357</v>
      </c>
      <c r="C231" s="265">
        <v>5000000000</v>
      </c>
      <c r="D231" s="265">
        <v>10241200000</v>
      </c>
      <c r="E231" s="265">
        <f>D231-C231</f>
        <v>5241200000</v>
      </c>
      <c r="F231" s="265">
        <v>5000000000</v>
      </c>
      <c r="G231" s="265">
        <v>4704793616</v>
      </c>
      <c r="H231" s="266">
        <f>F231-G231</f>
        <v>295206384</v>
      </c>
      <c r="I231" s="271">
        <f>$B$231+J231+1</f>
        <v>38540</v>
      </c>
      <c r="J231" s="241">
        <v>182</v>
      </c>
      <c r="N231" s="256">
        <f>G231/F231*100</f>
        <v>94.095872319999998</v>
      </c>
      <c r="O231" s="256">
        <f>(100-N231)/100*(365/182)*100</f>
        <v>11.840695621978025</v>
      </c>
      <c r="Q231" s="256">
        <f>((100-N231)/N231*(365/182))*100</f>
        <v>12.58365040892585</v>
      </c>
      <c r="R231" s="265">
        <f t="shared" si="17"/>
        <v>1493.1808584807222</v>
      </c>
      <c r="U231" s="251"/>
      <c r="X231" s="258"/>
    </row>
    <row r="232" spans="1:24">
      <c r="A232" s="240">
        <v>603</v>
      </c>
      <c r="B232" s="271">
        <v>38371</v>
      </c>
      <c r="C232" s="265">
        <v>5000000000</v>
      </c>
      <c r="D232" s="265">
        <v>14416100000</v>
      </c>
      <c r="E232" s="265">
        <f>D232-C232</f>
        <v>9416100000</v>
      </c>
      <c r="F232" s="265">
        <v>5000000000</v>
      </c>
      <c r="G232" s="265">
        <v>4713805168</v>
      </c>
      <c r="H232" s="266">
        <f>F232-G232</f>
        <v>286194832</v>
      </c>
      <c r="I232" s="271">
        <f>$B$232+J232+1</f>
        <v>38554</v>
      </c>
      <c r="J232" s="241">
        <v>182</v>
      </c>
      <c r="N232" s="256">
        <f>G232/F232*100</f>
        <v>94.276103359999993</v>
      </c>
      <c r="O232" s="256">
        <f>(100-N232)/100*(365/182)*100</f>
        <v>11.479243261538475</v>
      </c>
      <c r="Q232" s="256">
        <f>((100-N232)/N232*(365/182))*100</f>
        <v>12.17619614347463</v>
      </c>
      <c r="R232" s="265">
        <f t="shared" si="17"/>
        <v>1546.5121455872661</v>
      </c>
      <c r="U232" s="251"/>
      <c r="X232" s="258"/>
    </row>
    <row r="233" spans="1:24">
      <c r="A233" s="240"/>
      <c r="B233" s="271"/>
      <c r="I233" s="271"/>
      <c r="U233" s="251"/>
      <c r="X233" s="258"/>
    </row>
    <row r="234" spans="1:24">
      <c r="A234" s="240">
        <v>604</v>
      </c>
      <c r="B234" s="271">
        <v>38385</v>
      </c>
      <c r="C234" s="265">
        <v>5000000000</v>
      </c>
      <c r="D234" s="265">
        <v>11043000000</v>
      </c>
      <c r="E234" s="265">
        <f>D234-C234</f>
        <v>6043000000</v>
      </c>
      <c r="F234" s="265">
        <v>5000000000</v>
      </c>
      <c r="G234" s="265">
        <v>4722357259</v>
      </c>
      <c r="H234" s="266">
        <f>F234-G234</f>
        <v>277642741</v>
      </c>
      <c r="I234" s="271">
        <f>$B$234+J234+1</f>
        <v>38568</v>
      </c>
      <c r="J234" s="241">
        <v>182</v>
      </c>
      <c r="N234" s="256">
        <f>G234/F234*100</f>
        <v>94.447145180000007</v>
      </c>
      <c r="O234" s="256">
        <f>(100-N234)/100*(365/182)*100</f>
        <v>11.136219831318666</v>
      </c>
      <c r="Q234" s="256">
        <f>((100-N234)/N234*(365/182))*100</f>
        <v>11.790954411692327</v>
      </c>
      <c r="R234" s="265">
        <f t="shared" si="17"/>
        <v>1600.3260133619242</v>
      </c>
      <c r="U234" s="251"/>
      <c r="X234" s="258"/>
    </row>
    <row r="235" spans="1:24">
      <c r="A235" s="240">
        <v>605</v>
      </c>
      <c r="B235" s="271">
        <v>38399</v>
      </c>
      <c r="C235" s="265">
        <v>6000000000</v>
      </c>
      <c r="D235" s="265">
        <v>20084800000</v>
      </c>
      <c r="E235" s="265">
        <f>D235-C235</f>
        <v>14084800000</v>
      </c>
      <c r="F235" s="265">
        <v>5999900000</v>
      </c>
      <c r="G235" s="265">
        <v>5678890875</v>
      </c>
      <c r="H235" s="266">
        <f>F235-G235</f>
        <v>321009125</v>
      </c>
      <c r="I235" s="271">
        <f>$B$235+J235+1</f>
        <v>38582</v>
      </c>
      <c r="J235" s="241">
        <v>182</v>
      </c>
      <c r="N235" s="256">
        <f>G235/F235*100</f>
        <v>94.649758745979099</v>
      </c>
      <c r="O235" s="256">
        <f>(100-N235)/100*(365/182)*100</f>
        <v>10.729879438008949</v>
      </c>
      <c r="Q235" s="256">
        <f>((100-N235)/N235*(365/182))*100</f>
        <v>11.336404424237134</v>
      </c>
      <c r="R235" s="265">
        <f t="shared" si="17"/>
        <v>1668.5251435138803</v>
      </c>
      <c r="U235" s="251"/>
      <c r="X235" s="258"/>
    </row>
    <row r="236" spans="1:24">
      <c r="B236" s="271"/>
      <c r="I236" s="271"/>
      <c r="U236" s="251"/>
      <c r="X236" s="258"/>
    </row>
    <row r="237" spans="1:24">
      <c r="A237" s="240">
        <v>606</v>
      </c>
      <c r="B237" s="271">
        <v>38413</v>
      </c>
      <c r="C237" s="265">
        <v>12000000000</v>
      </c>
      <c r="D237" s="265">
        <v>21126100000</v>
      </c>
      <c r="E237" s="265">
        <f>D237-C237</f>
        <v>9126100000</v>
      </c>
      <c r="F237" s="265">
        <v>12000000000</v>
      </c>
      <c r="G237" s="265">
        <v>11375786940</v>
      </c>
      <c r="H237" s="266">
        <f>F237-G237</f>
        <v>624213060</v>
      </c>
      <c r="I237" s="271">
        <f>$B$237+J237+1</f>
        <v>38596</v>
      </c>
      <c r="J237" s="241">
        <v>182</v>
      </c>
      <c r="N237" s="256">
        <f>G237/F237*100</f>
        <v>94.798224499999989</v>
      </c>
      <c r="O237" s="256">
        <f>(100-N237)/100*(365/182)*100</f>
        <v>10.432132184065956</v>
      </c>
      <c r="Q237" s="256">
        <f>((100-N237)/N237*(365/182))*100</f>
        <v>11.004564947380377</v>
      </c>
      <c r="R237" s="265">
        <f t="shared" si="17"/>
        <v>1721.8710768262461</v>
      </c>
      <c r="U237" s="251"/>
      <c r="X237" s="258"/>
    </row>
    <row r="238" spans="1:24">
      <c r="A238" s="240">
        <v>607</v>
      </c>
      <c r="B238" s="271">
        <v>38427</v>
      </c>
      <c r="C238" s="265">
        <v>12000000000</v>
      </c>
      <c r="D238" s="265">
        <v>19671600000</v>
      </c>
      <c r="E238" s="265">
        <f>D238-C238</f>
        <v>7671600000</v>
      </c>
      <c r="F238" s="265">
        <v>12000000000</v>
      </c>
      <c r="G238" s="265">
        <v>11393178714</v>
      </c>
      <c r="H238" s="266">
        <f>F238-G238</f>
        <v>606821286</v>
      </c>
      <c r="I238" s="271">
        <f>$B$238+J238+1</f>
        <v>38610</v>
      </c>
      <c r="J238" s="241">
        <v>182</v>
      </c>
      <c r="N238" s="256">
        <f>G238/F238*100</f>
        <v>94.943155950000005</v>
      </c>
      <c r="O238" s="256">
        <f>(100-N238)/100*(365/182)*100</f>
        <v>10.141472957417573</v>
      </c>
      <c r="Q238" s="256">
        <f>((100-N238)/N238*(365/182))*100</f>
        <v>10.681626132965693</v>
      </c>
      <c r="R238" s="265">
        <f t="shared" si="17"/>
        <v>1776.9685233338867</v>
      </c>
      <c r="U238" s="251"/>
      <c r="X238" s="258"/>
    </row>
    <row r="239" spans="1:24">
      <c r="A239" s="240">
        <v>608</v>
      </c>
      <c r="B239" s="271">
        <v>38441</v>
      </c>
      <c r="C239" s="265">
        <v>12000000000</v>
      </c>
      <c r="D239" s="265">
        <v>15041100000</v>
      </c>
      <c r="E239" s="265">
        <f>D239-C239</f>
        <v>3041100000</v>
      </c>
      <c r="F239" s="265">
        <v>12000000000</v>
      </c>
      <c r="G239" s="265">
        <v>11395273366</v>
      </c>
      <c r="H239" s="266">
        <f>F239-G239</f>
        <v>604726634</v>
      </c>
      <c r="I239" s="271">
        <f>$B$239+J239+1</f>
        <v>38624</v>
      </c>
      <c r="J239" s="241">
        <v>182</v>
      </c>
      <c r="N239" s="256">
        <f>G239/F239*100</f>
        <v>94.960611383333344</v>
      </c>
      <c r="O239" s="256">
        <f>(100-N239)/100*(365/182)*100</f>
        <v>10.106466181776536</v>
      </c>
      <c r="Q239" s="256">
        <f>((100-N239)/N239*(365/182))*100</f>
        <v>10.642798139724629</v>
      </c>
      <c r="R239" s="265">
        <f t="shared" si="17"/>
        <v>1783.8182497162575</v>
      </c>
      <c r="U239" s="251"/>
      <c r="X239" s="258"/>
    </row>
    <row r="240" spans="1:24">
      <c r="B240" s="271"/>
      <c r="I240" s="271"/>
      <c r="U240" s="251"/>
      <c r="X240" s="258"/>
    </row>
    <row r="241" spans="1:24">
      <c r="A241" s="240">
        <v>609</v>
      </c>
      <c r="B241" s="271">
        <v>38455</v>
      </c>
      <c r="C241" s="265">
        <v>10000000000</v>
      </c>
      <c r="D241" s="265">
        <v>18945100000</v>
      </c>
      <c r="E241" s="265">
        <f>D241-C241</f>
        <v>8945100000</v>
      </c>
      <c r="F241" s="265">
        <v>10000000000</v>
      </c>
      <c r="G241" s="265">
        <v>9498772399</v>
      </c>
      <c r="H241" s="266">
        <f>F241-G241</f>
        <v>501227601</v>
      </c>
      <c r="I241" s="271">
        <f>$B$241+J241+1</f>
        <v>38638</v>
      </c>
      <c r="J241" s="241">
        <v>182</v>
      </c>
      <c r="N241" s="256">
        <f>G241/F241*100</f>
        <v>94.987723989999992</v>
      </c>
      <c r="O241" s="256">
        <f>(100-N241)/100*(365/182)*100</f>
        <v>10.052091998076939</v>
      </c>
      <c r="Q241" s="256">
        <f>((100-N241)/N241*(365/182))*100</f>
        <v>10.582516956754528</v>
      </c>
      <c r="R241" s="265">
        <f t="shared" si="17"/>
        <v>1794.5521719567655</v>
      </c>
      <c r="U241" s="251"/>
      <c r="X241" s="258"/>
    </row>
    <row r="242" spans="1:24">
      <c r="A242" s="240">
        <v>610</v>
      </c>
      <c r="B242" s="271">
        <v>38469</v>
      </c>
      <c r="C242" s="265">
        <v>8000000000</v>
      </c>
      <c r="D242" s="265">
        <f>8532800000+2667200000</f>
        <v>11200000000</v>
      </c>
      <c r="E242" s="265">
        <f>D242-C242</f>
        <v>3200000000</v>
      </c>
      <c r="F242" s="265">
        <f>5332800000+2667200000</f>
        <v>8000000000</v>
      </c>
      <c r="G242" s="265">
        <f>5058922674+2530212608</f>
        <v>7589135282</v>
      </c>
      <c r="H242" s="266">
        <f>F242-G242</f>
        <v>410864718</v>
      </c>
      <c r="I242" s="271">
        <f>$B$242+J242+1</f>
        <v>38652</v>
      </c>
      <c r="J242" s="241">
        <v>182</v>
      </c>
      <c r="N242" s="293">
        <f>G242/F242*100</f>
        <v>94.864191024999997</v>
      </c>
      <c r="O242" s="256">
        <f>(100-N242)/100*(365/182)*100</f>
        <v>10.299836680631874</v>
      </c>
      <c r="Q242" s="256">
        <f>((100-N242)/N242*(365/182))*100</f>
        <v>10.857454819719607</v>
      </c>
      <c r="R242" s="265">
        <f t="shared" si="17"/>
        <v>1746.5634675278802</v>
      </c>
      <c r="U242" s="251"/>
      <c r="X242" s="258"/>
    </row>
    <row r="243" spans="1:24">
      <c r="B243" s="271"/>
      <c r="I243" s="271"/>
      <c r="N243" s="293"/>
      <c r="U243" s="251"/>
      <c r="X243" s="258"/>
    </row>
    <row r="244" spans="1:24">
      <c r="A244" s="240">
        <v>611</v>
      </c>
      <c r="B244" s="271">
        <v>38483</v>
      </c>
      <c r="C244" s="265">
        <v>9000000000</v>
      </c>
      <c r="D244" s="265">
        <v>12244900000</v>
      </c>
      <c r="E244" s="265">
        <f>D244-C244</f>
        <v>3244900000</v>
      </c>
      <c r="F244" s="265">
        <v>9000000000</v>
      </c>
      <c r="G244" s="265">
        <v>8554022157</v>
      </c>
      <c r="H244" s="266">
        <f>F244-G244</f>
        <v>445977843</v>
      </c>
      <c r="I244" s="271">
        <f>$B$242+J244+1</f>
        <v>38652</v>
      </c>
      <c r="J244" s="241">
        <v>182</v>
      </c>
      <c r="N244" s="293">
        <f>G244/F244*100</f>
        <v>95.044690633333332</v>
      </c>
      <c r="O244" s="256">
        <f>(100-N244)/100*(365/182)*100</f>
        <v>9.9378457078754625</v>
      </c>
      <c r="Q244" s="256">
        <f>((100-N244)/N244*(365/182))*100</f>
        <v>10.455971440018699</v>
      </c>
      <c r="R244" s="265">
        <f t="shared" si="17"/>
        <v>1817.4880240162975</v>
      </c>
      <c r="U244" s="251"/>
      <c r="X244" s="258"/>
    </row>
    <row r="245" spans="1:24">
      <c r="A245" s="240">
        <v>612</v>
      </c>
      <c r="B245" s="271">
        <v>38497</v>
      </c>
      <c r="C245" s="265">
        <v>10000000000</v>
      </c>
      <c r="D245" s="265">
        <v>12639000000</v>
      </c>
      <c r="E245" s="265">
        <f>D245-C245</f>
        <v>2639000000</v>
      </c>
      <c r="F245" s="265">
        <v>10000000000</v>
      </c>
      <c r="G245" s="265">
        <v>9491014804</v>
      </c>
      <c r="H245" s="266">
        <f>F245-G245</f>
        <v>508985196</v>
      </c>
      <c r="I245" s="271">
        <f>$B$245+J245+1</f>
        <v>38680</v>
      </c>
      <c r="J245" s="241">
        <v>182</v>
      </c>
      <c r="N245" s="293">
        <f>G245/F245*100</f>
        <v>94.910148039999996</v>
      </c>
      <c r="O245" s="256">
        <f>(100-N245)/100*(365/182)*100</f>
        <v>10.207670139560449</v>
      </c>
      <c r="Q245" s="256">
        <f>((100-N245)/N245*(365/182))*100</f>
        <v>10.755088207489059</v>
      </c>
      <c r="R245" s="265">
        <f t="shared" si="17"/>
        <v>1764.1442337831663</v>
      </c>
      <c r="U245" s="251"/>
      <c r="X245" s="258"/>
    </row>
    <row r="246" spans="1:24">
      <c r="B246" s="271"/>
      <c r="I246" s="271"/>
      <c r="N246" s="293"/>
      <c r="U246" s="251"/>
      <c r="X246" s="258"/>
    </row>
    <row r="247" spans="1:24">
      <c r="A247" s="240">
        <v>613</v>
      </c>
      <c r="B247" s="271">
        <v>38511</v>
      </c>
      <c r="C247" s="265">
        <v>10000000000</v>
      </c>
      <c r="D247" s="265">
        <v>13296000000</v>
      </c>
      <c r="E247" s="265">
        <f>D247-C247</f>
        <v>3296000000</v>
      </c>
      <c r="F247" s="265">
        <v>10000000000</v>
      </c>
      <c r="G247" s="265">
        <v>9494041294</v>
      </c>
      <c r="H247" s="266">
        <f>F247-G247</f>
        <v>505958706</v>
      </c>
      <c r="I247" s="271">
        <f>$B$247+J247+1</f>
        <v>38694</v>
      </c>
      <c r="J247" s="241">
        <v>182</v>
      </c>
      <c r="N247" s="293">
        <f>G247/F247*100</f>
        <v>94.940412940000002</v>
      </c>
      <c r="O247" s="256">
        <f>(100-N247)/100*(365/182)*100</f>
        <v>10.146974048901095</v>
      </c>
      <c r="Q247" s="256">
        <f>((100-N247)/N247*(365/182))*100</f>
        <v>10.68772900252049</v>
      </c>
      <c r="R247" s="265">
        <f t="shared" si="17"/>
        <v>1775.8964296010934</v>
      </c>
      <c r="U247" s="251"/>
      <c r="X247" s="258"/>
    </row>
    <row r="248" spans="1:24">
      <c r="A248" s="240">
        <v>614</v>
      </c>
      <c r="B248" s="271">
        <v>38525</v>
      </c>
      <c r="C248" s="265">
        <v>9000000000</v>
      </c>
      <c r="D248" s="265">
        <v>15814900000</v>
      </c>
      <c r="E248" s="265">
        <f>D248-C248</f>
        <v>6814900000</v>
      </c>
      <c r="F248" s="265">
        <v>9000000000</v>
      </c>
      <c r="G248" s="265">
        <v>8543782510</v>
      </c>
      <c r="H248" s="266">
        <f>F248-G248</f>
        <v>456217490</v>
      </c>
      <c r="I248" s="271">
        <f>$B$248+J248+1</f>
        <v>38708</v>
      </c>
      <c r="J248" s="241">
        <v>182</v>
      </c>
      <c r="N248" s="293">
        <f>G248/F248*100</f>
        <v>94.930916777777767</v>
      </c>
      <c r="O248" s="256">
        <f>(100-N248)/100*(365/182)*100</f>
        <v>10.166018550061072</v>
      </c>
      <c r="Q248" s="256">
        <f>((100-N248)/N248*(365/182))*100</f>
        <v>10.708859552951056</v>
      </c>
      <c r="R248" s="265">
        <f t="shared" si="17"/>
        <v>1772.193856595565</v>
      </c>
      <c r="U248" s="251"/>
      <c r="X248" s="258"/>
    </row>
    <row r="249" spans="1:24">
      <c r="B249" s="271"/>
      <c r="U249" s="251"/>
      <c r="X249" s="258"/>
    </row>
    <row r="250" spans="1:24">
      <c r="A250" s="240">
        <v>615</v>
      </c>
      <c r="B250" s="271">
        <v>38539</v>
      </c>
      <c r="C250" s="265">
        <v>8000000000</v>
      </c>
      <c r="D250" s="265">
        <v>12195000000</v>
      </c>
      <c r="E250" s="265">
        <f>D250-C250</f>
        <v>4195000000</v>
      </c>
      <c r="F250" s="265">
        <v>8000000000</v>
      </c>
      <c r="G250" s="265">
        <v>7602655858</v>
      </c>
      <c r="H250" s="266">
        <f>F250-G250</f>
        <v>397344142</v>
      </c>
      <c r="I250" s="271">
        <f>$B$250+J250+1</f>
        <v>38722</v>
      </c>
      <c r="J250" s="241">
        <v>182</v>
      </c>
      <c r="N250" s="256">
        <f>G250/F250*100</f>
        <v>95.033198225000007</v>
      </c>
      <c r="O250" s="256">
        <f>(100-N250)/100*(365/182)*100</f>
        <v>9.960893669642843</v>
      </c>
      <c r="Q250" s="256">
        <f>((100-N250)/N250*(365/182))*100</f>
        <v>10.481488422666249</v>
      </c>
      <c r="R250" s="265">
        <f t="shared" si="17"/>
        <v>1812.8185985509213</v>
      </c>
      <c r="U250" s="251"/>
      <c r="X250" s="258"/>
    </row>
    <row r="251" spans="1:24">
      <c r="A251" s="240">
        <v>616</v>
      </c>
      <c r="B251" s="271">
        <v>38553</v>
      </c>
      <c r="C251" s="265">
        <v>9000000000</v>
      </c>
      <c r="D251" s="265">
        <v>9896700000</v>
      </c>
      <c r="E251" s="265">
        <f>D251-C251</f>
        <v>896700000</v>
      </c>
      <c r="F251" s="265">
        <v>9000000000</v>
      </c>
      <c r="G251" s="265">
        <v>8552557338</v>
      </c>
      <c r="H251" s="266">
        <f>F251-G251</f>
        <v>447442662</v>
      </c>
      <c r="I251" s="271">
        <f>$B$251+J251+1</f>
        <v>38736</v>
      </c>
      <c r="J251" s="241">
        <v>182</v>
      </c>
      <c r="N251" s="256">
        <f>G251/F251*100</f>
        <v>95.028414866666665</v>
      </c>
      <c r="O251" s="256">
        <f>(100-N251)/100*(365/182)*100</f>
        <v>9.9704866684981717</v>
      </c>
      <c r="Q251" s="256">
        <f>((100-N251)/N251*(365/182))*100</f>
        <v>10.492110893870693</v>
      </c>
      <c r="R251" s="265">
        <f t="shared" si="17"/>
        <v>1810.8814576637669</v>
      </c>
      <c r="U251" s="251"/>
      <c r="X251" s="258"/>
    </row>
    <row r="252" spans="1:24">
      <c r="B252" s="271"/>
      <c r="I252" s="271"/>
      <c r="U252" s="251"/>
      <c r="X252" s="258"/>
    </row>
    <row r="253" spans="1:24">
      <c r="A253" s="240">
        <v>617</v>
      </c>
      <c r="B253" s="271">
        <v>38567</v>
      </c>
      <c r="C253" s="265">
        <v>9000000000</v>
      </c>
      <c r="D253" s="265">
        <v>16539700000</v>
      </c>
      <c r="E253" s="265">
        <f>D253-C253</f>
        <v>7539700000</v>
      </c>
      <c r="F253" s="265">
        <v>9000000000</v>
      </c>
      <c r="G253" s="265">
        <v>8557478445</v>
      </c>
      <c r="H253" s="266">
        <f>F253-G253</f>
        <v>442521555</v>
      </c>
      <c r="I253" s="271">
        <f>$B$253+J253+1</f>
        <v>38750</v>
      </c>
      <c r="J253" s="241">
        <v>182</v>
      </c>
      <c r="N253" s="256">
        <f>G253/F253*100</f>
        <v>95.083093833333336</v>
      </c>
      <c r="O253" s="256">
        <f>(100-N253)/100*(365/182)*100</f>
        <v>9.8608283012820461</v>
      </c>
      <c r="Q253" s="256">
        <f>((100-N253)/N253*(365/182))*100</f>
        <v>10.370748262111269</v>
      </c>
      <c r="R253" s="265">
        <f t="shared" si="17"/>
        <v>1833.2497843827337</v>
      </c>
      <c r="U253" s="251"/>
      <c r="X253" s="258"/>
    </row>
    <row r="254" spans="1:24">
      <c r="A254" s="240">
        <v>618</v>
      </c>
      <c r="B254" s="271">
        <v>38581</v>
      </c>
      <c r="C254" s="265">
        <v>9000000000</v>
      </c>
      <c r="D254" s="265">
        <v>20569300000</v>
      </c>
      <c r="E254" s="265">
        <f>D254-C254</f>
        <v>11569300000</v>
      </c>
      <c r="F254" s="265">
        <v>8999700000</v>
      </c>
      <c r="G254" s="265">
        <v>8564138430</v>
      </c>
      <c r="H254" s="266">
        <f>F254-G254</f>
        <v>435561570</v>
      </c>
      <c r="I254" s="271">
        <f>$B$254+J254+1</f>
        <v>38764</v>
      </c>
      <c r="J254" s="241">
        <v>182</v>
      </c>
      <c r="N254" s="256">
        <f>G254/F254*100</f>
        <v>95.16026567552251</v>
      </c>
      <c r="O254" s="256">
        <f>(100-N254)/100*(365/182)*100</f>
        <v>9.7060605957927688</v>
      </c>
      <c r="Q254" s="256">
        <f>((100-N254)/N254*(365/182))*100</f>
        <v>10.199698925692889</v>
      </c>
      <c r="R254" s="265">
        <f t="shared" si="17"/>
        <v>1865.6796706285236</v>
      </c>
      <c r="U254" s="251"/>
      <c r="X254" s="258"/>
    </row>
    <row r="255" spans="1:24">
      <c r="A255" s="240">
        <v>619</v>
      </c>
      <c r="B255" s="271">
        <v>38595</v>
      </c>
      <c r="C255" s="265">
        <v>9000000000</v>
      </c>
      <c r="D255" s="265">
        <v>15344700000</v>
      </c>
      <c r="E255" s="265">
        <f>D255-C255</f>
        <v>6344700000</v>
      </c>
      <c r="F255" s="265">
        <v>9000000000</v>
      </c>
      <c r="G255" s="265">
        <v>8569558915</v>
      </c>
      <c r="H255" s="266">
        <f>F255-G255</f>
        <v>430441085</v>
      </c>
      <c r="I255" s="271">
        <f>$B$255+J255+1</f>
        <v>38778</v>
      </c>
      <c r="J255" s="241">
        <v>182</v>
      </c>
      <c r="N255" s="256">
        <f>G255/F255*100</f>
        <v>95.217321277777785</v>
      </c>
      <c r="O255" s="256">
        <f>(100-N255)/100*(365/182)*100</f>
        <v>9.5916358989621351</v>
      </c>
      <c r="Q255" s="256">
        <f>((100-N255)/N255*(365/182))*100</f>
        <v>10.07341497350091</v>
      </c>
      <c r="R255" s="265">
        <f t="shared" si="17"/>
        <v>1890.3290258859513</v>
      </c>
      <c r="U255" s="251"/>
      <c r="X255" s="258"/>
    </row>
    <row r="256" spans="1:24">
      <c r="B256" s="271"/>
      <c r="U256" s="251"/>
      <c r="X256" s="258"/>
    </row>
    <row r="257" spans="1:24">
      <c r="A257" s="240">
        <v>620</v>
      </c>
      <c r="B257" s="271">
        <v>38609</v>
      </c>
      <c r="C257" s="265">
        <v>14000000000</v>
      </c>
      <c r="D257" s="265">
        <v>20330300000</v>
      </c>
      <c r="E257" s="265">
        <f>D257-C257</f>
        <v>6330300000</v>
      </c>
      <c r="F257" s="265">
        <v>14000000000</v>
      </c>
      <c r="G257" s="265">
        <v>13342793848</v>
      </c>
      <c r="H257" s="266">
        <f>F257-G257</f>
        <v>657206152</v>
      </c>
      <c r="I257" s="271">
        <f>$B$257+J257+1</f>
        <v>38792</v>
      </c>
      <c r="J257" s="241">
        <v>182</v>
      </c>
      <c r="N257" s="256">
        <f>G257/F257*100</f>
        <v>95.305670342857141</v>
      </c>
      <c r="O257" s="256">
        <f>(100-N257)/100*(365/182)*100</f>
        <v>9.4144523343799094</v>
      </c>
      <c r="Q257" s="256">
        <f>((100-N257)/N257*(365/182))*100</f>
        <v>9.8781660110168801</v>
      </c>
      <c r="R257" s="265">
        <f t="shared" si="17"/>
        <v>1929.6801520486692</v>
      </c>
      <c r="U257" s="251"/>
      <c r="X257" s="258"/>
    </row>
    <row r="258" spans="1:24">
      <c r="A258" s="240">
        <v>621</v>
      </c>
      <c r="B258" s="271">
        <v>38623</v>
      </c>
      <c r="C258" s="265">
        <v>14000000000</v>
      </c>
      <c r="D258" s="265">
        <v>19626500000</v>
      </c>
      <c r="E258" s="265">
        <f>D258-C258</f>
        <v>5626500000</v>
      </c>
      <c r="F258" s="265">
        <v>14000000000</v>
      </c>
      <c r="G258" s="265">
        <v>13355942840</v>
      </c>
      <c r="H258" s="266">
        <f>F258-G258</f>
        <v>644057160</v>
      </c>
      <c r="I258" s="271">
        <f>$B$258+J258+1</f>
        <v>38806</v>
      </c>
      <c r="J258" s="241">
        <v>182</v>
      </c>
      <c r="N258" s="256">
        <f>G258/F258*100</f>
        <v>95.399591714285719</v>
      </c>
      <c r="O258" s="256">
        <f>(100-N258)/100*(365/182)*100</f>
        <v>9.2260935400313873</v>
      </c>
      <c r="Q258" s="256">
        <f>((100-N258)/N258*(365/182))*100</f>
        <v>9.6709989783423929</v>
      </c>
      <c r="R258" s="265">
        <f t="shared" si="17"/>
        <v>1973.1706583924354</v>
      </c>
      <c r="U258" s="251"/>
      <c r="X258" s="258"/>
    </row>
    <row r="259" spans="1:24">
      <c r="B259" s="271"/>
      <c r="U259" s="251"/>
      <c r="X259" s="258"/>
    </row>
    <row r="260" spans="1:24">
      <c r="A260" s="240">
        <v>622</v>
      </c>
      <c r="B260" s="271">
        <v>38637</v>
      </c>
      <c r="C260" s="265">
        <v>14000000000</v>
      </c>
      <c r="D260" s="265">
        <v>19043900000</v>
      </c>
      <c r="E260" s="265">
        <f>D260-C260</f>
        <v>5043900000</v>
      </c>
      <c r="F260" s="265">
        <v>14000000000</v>
      </c>
      <c r="G260" s="265">
        <v>13362276201</v>
      </c>
      <c r="H260" s="266">
        <f>F260-G260</f>
        <v>637723799</v>
      </c>
      <c r="I260" s="271">
        <f>$B$260+J260+1</f>
        <v>38820</v>
      </c>
      <c r="J260" s="241">
        <v>182</v>
      </c>
      <c r="N260" s="256">
        <f>G260/F260*100</f>
        <v>95.444830007142855</v>
      </c>
      <c r="O260" s="256">
        <f>(100-N260)/100*(365/182)*100</f>
        <v>9.1353683922684503</v>
      </c>
      <c r="Q260" s="256">
        <f>((100-N260)/N260*(365/182))*100</f>
        <v>9.5713601161894069</v>
      </c>
      <c r="R260" s="265">
        <f t="shared" si="17"/>
        <v>1994.7583021097842</v>
      </c>
      <c r="U260" s="251"/>
      <c r="X260" s="258"/>
    </row>
    <row r="261" spans="1:24">
      <c r="A261" s="240">
        <v>623</v>
      </c>
      <c r="B261" s="271">
        <v>38651</v>
      </c>
      <c r="C261" s="265">
        <v>11000000000</v>
      </c>
      <c r="D261" s="265">
        <v>20629300000</v>
      </c>
      <c r="E261" s="265">
        <f>D261-C261</f>
        <v>9629300000</v>
      </c>
      <c r="F261" s="265">
        <v>10999900000</v>
      </c>
      <c r="G261" s="265">
        <v>10505275115</v>
      </c>
      <c r="H261" s="266">
        <f>F261-G261</f>
        <v>494624885</v>
      </c>
      <c r="I261" s="271">
        <f>$B$261+J261+1</f>
        <v>38834</v>
      </c>
      <c r="J261" s="241">
        <v>182</v>
      </c>
      <c r="N261" s="256">
        <f>G261/F261*100</f>
        <v>95.503369257902349</v>
      </c>
      <c r="O261" s="256">
        <f>(100-N261)/100*(365/182)*100</f>
        <v>9.0179682465145206</v>
      </c>
      <c r="Q261" s="256">
        <f>((100-N261)/N261*(365/182))*100</f>
        <v>9.4425655519669895</v>
      </c>
      <c r="R261" s="265">
        <f t="shared" si="17"/>
        <v>2023.3378494192941</v>
      </c>
      <c r="U261" s="251"/>
      <c r="X261" s="258"/>
    </row>
    <row r="262" spans="1:24">
      <c r="B262" s="271"/>
      <c r="U262" s="251"/>
      <c r="X262" s="258"/>
    </row>
    <row r="263" spans="1:24">
      <c r="A263" s="240">
        <v>624</v>
      </c>
      <c r="B263" s="271">
        <v>38665</v>
      </c>
      <c r="C263" s="265">
        <v>12000000000</v>
      </c>
      <c r="D263" s="265">
        <v>20675200000</v>
      </c>
      <c r="E263" s="265">
        <f>D263-C263</f>
        <v>8675200000</v>
      </c>
      <c r="F263" s="265">
        <v>11999800000</v>
      </c>
      <c r="G263" s="265">
        <v>11471640138</v>
      </c>
      <c r="H263" s="266">
        <f>F263-G263</f>
        <v>528159862</v>
      </c>
      <c r="I263" s="271">
        <f>$B$263+J263+1</f>
        <v>38848</v>
      </c>
      <c r="J263" s="241">
        <v>182</v>
      </c>
      <c r="N263" s="256">
        <f>G263/F263*100</f>
        <v>95.598594459907659</v>
      </c>
      <c r="O263" s="256">
        <f>(100-N263)/100*(365/182)*100</f>
        <v>8.8269946271082667</v>
      </c>
      <c r="Q263" s="256">
        <f>((100-N263)/N263*(365/182))*100</f>
        <v>9.2333937302918727</v>
      </c>
      <c r="R263" s="265">
        <f t="shared" si="17"/>
        <v>2071.452051904741</v>
      </c>
      <c r="U263" s="251"/>
      <c r="X263" s="258"/>
    </row>
    <row r="264" spans="1:24">
      <c r="A264" s="240">
        <v>625</v>
      </c>
      <c r="B264" s="271">
        <v>38679</v>
      </c>
      <c r="C264" s="265">
        <v>12000000000</v>
      </c>
      <c r="D264" s="265">
        <v>13700000000</v>
      </c>
      <c r="E264" s="265">
        <f>D264-C264</f>
        <v>1700000000</v>
      </c>
      <c r="F264" s="265">
        <v>12000000000</v>
      </c>
      <c r="G264" s="265">
        <v>11476749955</v>
      </c>
      <c r="H264" s="266">
        <f>F264-G264</f>
        <v>523250045</v>
      </c>
      <c r="I264" s="271">
        <f>$B$264+J264+1</f>
        <v>38862</v>
      </c>
      <c r="J264" s="241">
        <v>182</v>
      </c>
      <c r="N264" s="256">
        <f>G264/F264*100</f>
        <v>95.639582958333335</v>
      </c>
      <c r="O264" s="256">
        <f>(100-N264)/100*(365/182)*100</f>
        <v>8.7447924187271031</v>
      </c>
      <c r="Q264" s="256">
        <f>((100-N264)/N264*(365/182))*100</f>
        <v>9.1434865651148733</v>
      </c>
      <c r="R264" s="265">
        <f t="shared" si="17"/>
        <v>2092.8091673174636</v>
      </c>
      <c r="U264" s="251"/>
      <c r="X264" s="258"/>
    </row>
    <row r="265" spans="1:24">
      <c r="B265" s="271"/>
      <c r="U265" s="251"/>
      <c r="X265" s="258"/>
    </row>
    <row r="266" spans="1:24">
      <c r="A266" s="240">
        <v>626</v>
      </c>
      <c r="B266" s="271">
        <v>38693</v>
      </c>
      <c r="C266" s="265">
        <v>12000000000</v>
      </c>
      <c r="D266" s="265">
        <v>17340000000</v>
      </c>
      <c r="E266" s="265">
        <f>D266-C266</f>
        <v>5340000000</v>
      </c>
      <c r="F266" s="265">
        <v>12000000000</v>
      </c>
      <c r="G266" s="265">
        <v>11485052157</v>
      </c>
      <c r="H266" s="266">
        <f>F266-G266</f>
        <v>514947843</v>
      </c>
      <c r="I266" s="271">
        <f>$B$266+J266+1</f>
        <v>38876</v>
      </c>
      <c r="J266" s="241">
        <v>182</v>
      </c>
      <c r="N266" s="256">
        <f>G266/F266*100</f>
        <v>95.708767975000001</v>
      </c>
      <c r="O266" s="256">
        <f>(100-N266)/100*(365/182)*100</f>
        <v>8.6060422479395591</v>
      </c>
      <c r="Q266" s="256">
        <f>((100-N266)/N266*(365/182))*100</f>
        <v>8.9919057888066583</v>
      </c>
      <c r="R266" s="265">
        <f t="shared" si="17"/>
        <v>2129.7836430100856</v>
      </c>
      <c r="U266" s="251"/>
      <c r="X266" s="258"/>
    </row>
    <row r="267" spans="1:24">
      <c r="A267" s="240">
        <v>627</v>
      </c>
      <c r="B267" s="271">
        <v>38707</v>
      </c>
      <c r="C267" s="265">
        <v>9000000000</v>
      </c>
      <c r="D267" s="265">
        <v>9000000000</v>
      </c>
      <c r="E267" s="265">
        <f>D267-C267</f>
        <v>0</v>
      </c>
      <c r="F267" s="265">
        <f>2596100000+6403900000</f>
        <v>9000000000</v>
      </c>
      <c r="G267" s="265">
        <f>6132539770+2486103243</f>
        <v>8618643013</v>
      </c>
      <c r="H267" s="266">
        <f>F267-G267</f>
        <v>381356987</v>
      </c>
      <c r="I267" s="271">
        <f>$B$267+J267+1</f>
        <v>38890</v>
      </c>
      <c r="J267" s="241">
        <v>182</v>
      </c>
      <c r="N267" s="256">
        <f>G267/F267*100</f>
        <v>95.762700144444452</v>
      </c>
      <c r="O267" s="256">
        <f>(100-N267)/100*(365/182)*100</f>
        <v>8.4978815784493147</v>
      </c>
      <c r="Q267" s="256">
        <f>((100-N267)/N267*(365/182))*100</f>
        <v>8.8738951237083601</v>
      </c>
      <c r="R267" s="265">
        <f t="shared" si="17"/>
        <v>2159.4440219183857</v>
      </c>
      <c r="U267" s="251"/>
      <c r="X267" s="258"/>
    </row>
    <row r="268" spans="1:24">
      <c r="B268" s="271"/>
      <c r="U268" s="251"/>
      <c r="X268" s="258"/>
    </row>
    <row r="269" spans="1:24">
      <c r="A269" s="240">
        <v>628</v>
      </c>
      <c r="B269" s="271">
        <v>38721</v>
      </c>
      <c r="C269" s="265">
        <v>9000000000</v>
      </c>
      <c r="D269" s="265">
        <v>11443000000</v>
      </c>
      <c r="E269" s="265">
        <f>D269-C269</f>
        <v>2443000000</v>
      </c>
      <c r="F269" s="265">
        <v>9000000000</v>
      </c>
      <c r="G269" s="265">
        <v>8615104018</v>
      </c>
      <c r="H269" s="266">
        <f>F269-G269</f>
        <v>384895982</v>
      </c>
      <c r="I269" s="271">
        <f>$B$269+J269+1</f>
        <v>38904</v>
      </c>
      <c r="J269" s="241">
        <v>182</v>
      </c>
      <c r="N269" s="256">
        <f>G269/F269*100</f>
        <v>95.723377977777773</v>
      </c>
      <c r="O269" s="256">
        <f>(100-N269)/100*(365/182)*100</f>
        <v>8.5767419676434784</v>
      </c>
      <c r="Q269" s="256">
        <f>((100-N269)/N269*(365/182))*100</f>
        <v>8.9599240528625863</v>
      </c>
      <c r="R269" s="265">
        <f t="shared" si="17"/>
        <v>2137.7446395145989</v>
      </c>
      <c r="U269" s="251"/>
      <c r="X269" s="258"/>
    </row>
    <row r="270" spans="1:24">
      <c r="A270" s="240">
        <v>629</v>
      </c>
      <c r="B270" s="271">
        <v>38735</v>
      </c>
      <c r="C270" s="265">
        <v>14000000000</v>
      </c>
      <c r="D270" s="265">
        <v>18599800000</v>
      </c>
      <c r="E270" s="265">
        <f>D270-C270</f>
        <v>4599800000</v>
      </c>
      <c r="F270" s="265">
        <v>14000000000</v>
      </c>
      <c r="G270" s="265">
        <v>13406537274</v>
      </c>
      <c r="H270" s="266">
        <f>F270-G270</f>
        <v>593462726</v>
      </c>
      <c r="I270" s="271">
        <f>$B$270+J270+1</f>
        <v>38918</v>
      </c>
      <c r="J270" s="241">
        <v>182</v>
      </c>
      <c r="N270" s="256">
        <f>G270/F270*100</f>
        <v>95.760980528571423</v>
      </c>
      <c r="O270" s="256">
        <f>(100-N270)/100*(365/182)*100</f>
        <v>8.5013302586342334</v>
      </c>
      <c r="Q270" s="256">
        <f>((100-N270)/N270*(365/182))*100</f>
        <v>8.8776558173375868</v>
      </c>
      <c r="R270" s="265">
        <f t="shared" si="17"/>
        <v>2158.4866584849669</v>
      </c>
      <c r="U270" s="251"/>
      <c r="X270" s="258"/>
    </row>
    <row r="271" spans="1:24">
      <c r="B271" s="271"/>
      <c r="U271" s="251"/>
      <c r="X271" s="258"/>
    </row>
    <row r="272" spans="1:24">
      <c r="A272" s="240">
        <v>630</v>
      </c>
      <c r="B272" s="271">
        <v>38749</v>
      </c>
      <c r="C272" s="265">
        <v>14000000000</v>
      </c>
      <c r="D272" s="265">
        <v>17581000000</v>
      </c>
      <c r="E272" s="265">
        <f>D272-C272</f>
        <v>3581000000</v>
      </c>
      <c r="F272" s="265">
        <v>14000000000</v>
      </c>
      <c r="G272" s="265">
        <v>13407843340</v>
      </c>
      <c r="H272" s="266">
        <f>F272-G272</f>
        <v>592156660</v>
      </c>
      <c r="I272" s="271">
        <f>$B$272+J272+1</f>
        <v>38932</v>
      </c>
      <c r="J272" s="241">
        <v>182</v>
      </c>
      <c r="N272" s="256">
        <f>G272/F272*100</f>
        <v>95.770309571428569</v>
      </c>
      <c r="O272" s="256">
        <f>(100-N272)/100*(365/182)*100</f>
        <v>8.4826209144427036</v>
      </c>
      <c r="Q272" s="256">
        <f>((100-N272)/N272*(365/182))*100</f>
        <v>8.8572553982569033</v>
      </c>
      <c r="R272" s="265">
        <f t="shared" si="17"/>
        <v>2163.6897695245066</v>
      </c>
    </row>
    <row r="273" spans="1:18">
      <c r="A273" s="240">
        <v>631</v>
      </c>
      <c r="B273" s="271">
        <v>38763</v>
      </c>
      <c r="C273" s="265">
        <v>18000000000</v>
      </c>
      <c r="D273" s="265">
        <f>13777600000+2500000000</f>
        <v>16277600000</v>
      </c>
      <c r="E273" s="265">
        <f>D273-C273</f>
        <v>-1722400000</v>
      </c>
      <c r="F273" s="265">
        <f>13777600000+2500000000</f>
        <v>16277600000</v>
      </c>
      <c r="G273" s="265">
        <f>13197238688+2394700000</f>
        <v>15591938688</v>
      </c>
      <c r="H273" s="266">
        <f>F273-G273</f>
        <v>685661312</v>
      </c>
      <c r="I273" s="271">
        <f>$B$273+J273+1</f>
        <v>38946</v>
      </c>
      <c r="J273" s="241">
        <v>182</v>
      </c>
      <c r="N273" s="256">
        <f>G273/F273*100</f>
        <v>95.78770020150391</v>
      </c>
      <c r="O273" s="256">
        <f>(100-N273)/100*(365/182)*100</f>
        <v>8.4477441013795236</v>
      </c>
      <c r="Q273" s="256">
        <f>((100-N273)/N273*(365/182))*100</f>
        <v>8.81923679512966</v>
      </c>
      <c r="R273" s="265">
        <f t="shared" si="17"/>
        <v>2173.4506155356557</v>
      </c>
    </row>
    <row r="274" spans="1:18">
      <c r="B274" s="271"/>
    </row>
    <row r="275" spans="1:18">
      <c r="A275" s="240">
        <v>632</v>
      </c>
      <c r="B275" s="271">
        <v>38777</v>
      </c>
      <c r="C275" s="265">
        <v>14000000000</v>
      </c>
      <c r="D275" s="265">
        <v>20360400000</v>
      </c>
      <c r="E275" s="265">
        <f>D275-C275</f>
        <v>6360400000</v>
      </c>
      <c r="F275" s="265">
        <v>14000000000</v>
      </c>
      <c r="G275" s="265">
        <v>13413094802</v>
      </c>
      <c r="H275" s="266">
        <f>F275-G275</f>
        <v>586905198</v>
      </c>
      <c r="I275" s="271">
        <f>$B$275+J275+1</f>
        <v>38960</v>
      </c>
      <c r="J275" s="241">
        <v>182</v>
      </c>
      <c r="N275" s="256">
        <f>G275/F275*100</f>
        <v>95.80782001428571</v>
      </c>
      <c r="O275" s="256">
        <f>(100-N275)/100*(365/182)*100</f>
        <v>8.4073939273940432</v>
      </c>
      <c r="Q275" s="256">
        <f>((100-N275)/N275*(365/182))*100</f>
        <v>8.7752689980216996</v>
      </c>
      <c r="R275" s="265">
        <f t="shared" si="17"/>
        <v>2184.8443145267256</v>
      </c>
    </row>
    <row r="276" spans="1:18">
      <c r="A276" s="240">
        <v>633</v>
      </c>
      <c r="B276" s="271">
        <v>38791</v>
      </c>
      <c r="C276" s="265">
        <v>14000000000</v>
      </c>
      <c r="D276" s="265">
        <v>14555600000</v>
      </c>
      <c r="E276" s="265">
        <f>D276-C276</f>
        <v>555600000</v>
      </c>
      <c r="F276" s="265">
        <v>14000000000</v>
      </c>
      <c r="G276" s="265">
        <v>13414740780</v>
      </c>
      <c r="H276" s="266">
        <f>F276-G276</f>
        <v>585259220</v>
      </c>
      <c r="I276" s="271">
        <f>$B$276+J276+1</f>
        <v>38974</v>
      </c>
      <c r="J276" s="241">
        <v>182</v>
      </c>
      <c r="N276" s="256">
        <f>G276/F276*100</f>
        <v>95.819576999999995</v>
      </c>
      <c r="O276" s="256">
        <f>(100-N276)/100*(365/182)*100</f>
        <v>8.3838153571428666</v>
      </c>
      <c r="Q276" s="256">
        <f>((100-N276)/N276*(365/182))*100</f>
        <v>8.7495850217986941</v>
      </c>
      <c r="R276" s="265">
        <f t="shared" si="17"/>
        <v>2191.552975449064</v>
      </c>
    </row>
    <row r="277" spans="1:18">
      <c r="A277" s="240">
        <v>634</v>
      </c>
      <c r="B277" s="271">
        <v>38805</v>
      </c>
      <c r="C277" s="265">
        <v>14000000000</v>
      </c>
      <c r="D277" s="265">
        <v>17263400000</v>
      </c>
      <c r="E277" s="265">
        <f>D277-C277</f>
        <v>3263400000</v>
      </c>
      <c r="F277" s="265">
        <v>14000000000</v>
      </c>
      <c r="G277" s="265">
        <v>13414948282</v>
      </c>
      <c r="H277" s="266">
        <f>F277-G277</f>
        <v>585051718</v>
      </c>
      <c r="I277" s="271">
        <f>$B$277+J277+1</f>
        <v>38988</v>
      </c>
      <c r="J277" s="241">
        <v>182</v>
      </c>
      <c r="N277" s="256">
        <f>G277/F277*100</f>
        <v>95.821059157142855</v>
      </c>
      <c r="O277" s="256">
        <f>(100-N277)/100*(365/182)*100</f>
        <v>8.3808428991365815</v>
      </c>
      <c r="Q277" s="256">
        <f>((100-N277)/N277*(365/182))*100</f>
        <v>8.7463475908696875</v>
      </c>
      <c r="R277" s="265">
        <f t="shared" ref="R277:R340" si="18">((100-O277)/O277*(365/182))*100</f>
        <v>2192.401389396633</v>
      </c>
    </row>
    <row r="278" spans="1:18">
      <c r="B278" s="271"/>
    </row>
    <row r="279" spans="1:18">
      <c r="A279" s="241">
        <v>635</v>
      </c>
      <c r="B279" s="271">
        <v>38819</v>
      </c>
      <c r="C279" s="265">
        <v>14000000000</v>
      </c>
      <c r="D279" s="265">
        <v>15713400000</v>
      </c>
      <c r="E279" s="265">
        <f>D279-C279</f>
        <v>1713400000</v>
      </c>
      <c r="F279" s="265">
        <v>14000000000</v>
      </c>
      <c r="G279" s="265">
        <v>13419040941</v>
      </c>
      <c r="H279" s="266">
        <f>F279-G279</f>
        <v>580959059</v>
      </c>
      <c r="I279" s="271">
        <f>$B$279+J279+1</f>
        <v>39002</v>
      </c>
      <c r="J279" s="241">
        <v>182</v>
      </c>
      <c r="N279" s="256">
        <f>G279/F279*100</f>
        <v>95.850292435714294</v>
      </c>
      <c r="O279" s="256">
        <f>(100-N279)/100*(365/182)*100</f>
        <v>8.3222157195839692</v>
      </c>
      <c r="Q279" s="256">
        <f>((100-N279)/N279*(365/182))*100</f>
        <v>8.6825146883778022</v>
      </c>
      <c r="R279" s="265">
        <f t="shared" si="18"/>
        <v>2209.2589142771712</v>
      </c>
    </row>
    <row r="280" spans="1:18">
      <c r="A280" s="241">
        <v>636</v>
      </c>
      <c r="B280" s="271">
        <v>38833</v>
      </c>
      <c r="C280" s="265">
        <v>9000000000</v>
      </c>
      <c r="D280" s="265">
        <v>21933300000</v>
      </c>
      <c r="E280" s="265">
        <f>D280-C280</f>
        <v>12933300000</v>
      </c>
      <c r="F280" s="265">
        <v>9000000000</v>
      </c>
      <c r="G280" s="265">
        <v>8673254089</v>
      </c>
      <c r="H280" s="266">
        <f>F280-G280</f>
        <v>326745911</v>
      </c>
      <c r="I280" s="271">
        <f>$B$280+J280+1</f>
        <v>39016</v>
      </c>
      <c r="J280" s="241">
        <v>182</v>
      </c>
      <c r="N280" s="256">
        <f>G280/F280*100</f>
        <v>96.369489877777781</v>
      </c>
      <c r="O280" s="256">
        <f>(100-N280)/100*(365/182)*100</f>
        <v>7.2809681022588464</v>
      </c>
      <c r="Q280" s="256">
        <f>((100-N280)/N280*(365/182))*100</f>
        <v>7.5552626785646115</v>
      </c>
      <c r="R280" s="265">
        <f t="shared" si="18"/>
        <v>2553.8844067727941</v>
      </c>
    </row>
    <row r="281" spans="1:18">
      <c r="B281" s="271"/>
    </row>
    <row r="282" spans="1:18">
      <c r="A282" s="241">
        <v>637</v>
      </c>
      <c r="B282" s="271">
        <v>38847</v>
      </c>
      <c r="C282" s="265">
        <v>12000000000</v>
      </c>
      <c r="D282" s="265">
        <v>18449700000</v>
      </c>
      <c r="E282" s="265">
        <f>D282-C282</f>
        <v>6449700000</v>
      </c>
      <c r="F282" s="265">
        <v>12000000000</v>
      </c>
      <c r="G282" s="265">
        <v>11523351681</v>
      </c>
      <c r="H282" s="266">
        <f>F282-G282</f>
        <v>476648319</v>
      </c>
      <c r="I282" s="271">
        <f>$B$282+J282+1</f>
        <v>39030</v>
      </c>
      <c r="J282" s="241">
        <v>182</v>
      </c>
      <c r="N282" s="256">
        <f>G282/F282*100</f>
        <v>96.027930674999993</v>
      </c>
      <c r="O282" s="256">
        <f>(100-N282)/100*(365/182)*100</f>
        <v>7.9659632067307831</v>
      </c>
      <c r="Q282" s="256">
        <f>((100-N282)/N282*(365/182))*100</f>
        <v>8.2954648202209462</v>
      </c>
      <c r="R282" s="265">
        <f t="shared" si="18"/>
        <v>2317.0299726143139</v>
      </c>
    </row>
    <row r="283" spans="1:18">
      <c r="A283" s="241">
        <v>638</v>
      </c>
      <c r="B283" s="271">
        <v>38861</v>
      </c>
      <c r="C283" s="265">
        <v>12000000000</v>
      </c>
      <c r="D283" s="265">
        <v>19332400000</v>
      </c>
      <c r="E283" s="265">
        <f>D283-C283</f>
        <v>7332400000</v>
      </c>
      <c r="F283" s="265">
        <v>12000000000</v>
      </c>
      <c r="G283" s="265">
        <v>11535438846</v>
      </c>
      <c r="H283" s="266">
        <f>F283-G283</f>
        <v>464561154</v>
      </c>
      <c r="I283" s="271">
        <f>$B$283+J283+1</f>
        <v>39044</v>
      </c>
      <c r="J283" s="241">
        <v>182</v>
      </c>
      <c r="N283" s="256">
        <f>G283/F283*100</f>
        <v>96.128657050000001</v>
      </c>
      <c r="O283" s="256">
        <f>(100-N283)/100*(365/182)*100</f>
        <v>7.7639570151098871</v>
      </c>
      <c r="Q283" s="256">
        <f>((100-N283)/N283*(365/182))*100</f>
        <v>8.0766311039501684</v>
      </c>
      <c r="R283" s="265">
        <f t="shared" si="18"/>
        <v>2382.5335077815866</v>
      </c>
    </row>
    <row r="284" spans="1:18">
      <c r="B284" s="271"/>
    </row>
    <row r="285" spans="1:18">
      <c r="A285" s="241">
        <v>639</v>
      </c>
      <c r="B285" s="271">
        <v>38875</v>
      </c>
      <c r="C285" s="265">
        <v>9000000000</v>
      </c>
      <c r="D285" s="265">
        <v>19505400000</v>
      </c>
      <c r="E285" s="265">
        <f>D285-C285</f>
        <v>10505400000</v>
      </c>
      <c r="F285" s="265">
        <v>9000000000</v>
      </c>
      <c r="G285" s="265">
        <v>8662631184</v>
      </c>
      <c r="H285" s="266">
        <f>F285-G285</f>
        <v>337368816</v>
      </c>
      <c r="I285" s="271">
        <f>$B$285+J285+1</f>
        <v>39058</v>
      </c>
      <c r="J285" s="241">
        <v>182</v>
      </c>
      <c r="N285" s="256">
        <f>G285/F285*100</f>
        <v>96.251457599999995</v>
      </c>
      <c r="O285" s="256">
        <f>(100-N285)/100*(365/182)*100</f>
        <v>7.5176811868131965</v>
      </c>
      <c r="Q285" s="256">
        <f>((100-N285)/N285*(365/182))*100</f>
        <v>7.8104595756409587</v>
      </c>
      <c r="R285" s="265">
        <f t="shared" si="18"/>
        <v>2467.1541347161151</v>
      </c>
    </row>
    <row r="286" spans="1:18">
      <c r="A286" s="241">
        <v>640</v>
      </c>
      <c r="B286" s="271">
        <v>38889</v>
      </c>
      <c r="C286" s="265">
        <v>12000000000</v>
      </c>
      <c r="D286" s="265">
        <v>15103100000</v>
      </c>
      <c r="E286" s="265">
        <f>D286-C286</f>
        <v>3103100000</v>
      </c>
      <c r="F286" s="265">
        <v>12000000000</v>
      </c>
      <c r="G286" s="265">
        <v>11558744225</v>
      </c>
      <c r="H286" s="266">
        <f>F286-G286</f>
        <v>441255775</v>
      </c>
      <c r="I286" s="271">
        <f>$B$286+J286+1</f>
        <v>39072</v>
      </c>
      <c r="J286" s="241">
        <v>182</v>
      </c>
      <c r="N286" s="256">
        <f>G286/F286*100</f>
        <v>96.322868541666665</v>
      </c>
      <c r="O286" s="256">
        <f>(100-N286)/100*(365/182)*100</f>
        <v>7.3744669356685026</v>
      </c>
      <c r="Q286" s="256">
        <f>((100-N286)/N286*(365/182))*100</f>
        <v>7.6559876666032904</v>
      </c>
      <c r="R286" s="265">
        <f t="shared" si="18"/>
        <v>2518.9616991913072</v>
      </c>
    </row>
    <row r="287" spans="1:18">
      <c r="B287" s="271"/>
    </row>
    <row r="288" spans="1:18">
      <c r="A288" s="241">
        <v>641</v>
      </c>
      <c r="B288" s="271">
        <v>38903</v>
      </c>
      <c r="C288" s="265">
        <v>8000000000</v>
      </c>
      <c r="D288" s="265">
        <v>8276800000</v>
      </c>
      <c r="E288" s="265">
        <f>D288-C288</f>
        <v>276800000</v>
      </c>
      <c r="F288" s="265">
        <v>7576800000</v>
      </c>
      <c r="G288" s="265">
        <v>7259005627</v>
      </c>
      <c r="H288" s="266">
        <f>F288-G288</f>
        <v>317794373</v>
      </c>
      <c r="I288" s="271">
        <f>$B$288+J288+1</f>
        <v>39086</v>
      </c>
      <c r="J288" s="241">
        <v>182</v>
      </c>
      <c r="N288" s="256">
        <f>G288/F288*100</f>
        <v>95.805691413261542</v>
      </c>
      <c r="O288" s="256">
        <f>(100-N288)/100*(365/182)*100</f>
        <v>8.4116628250524013</v>
      </c>
      <c r="Q288" s="256">
        <f>((100-N288)/N288*(365/182))*100</f>
        <v>8.7799197531682864</v>
      </c>
      <c r="R288" s="265">
        <f t="shared" si="18"/>
        <v>2183.633733210072</v>
      </c>
    </row>
    <row r="289" spans="1:18">
      <c r="A289" s="241">
        <v>642</v>
      </c>
      <c r="B289" s="271">
        <v>38917</v>
      </c>
      <c r="C289" s="265">
        <v>6000000000</v>
      </c>
      <c r="D289" s="265">
        <v>10636300000</v>
      </c>
      <c r="E289" s="265">
        <f>D289-C289</f>
        <v>4636300000</v>
      </c>
      <c r="F289" s="265">
        <v>4896300000</v>
      </c>
      <c r="G289" s="265">
        <v>4672686249</v>
      </c>
      <c r="H289" s="266">
        <f>F289-G289</f>
        <v>223613751</v>
      </c>
      <c r="I289" s="271">
        <f>$B$289+J289+1</f>
        <v>39100</v>
      </c>
      <c r="J289" s="241">
        <v>182</v>
      </c>
      <c r="N289" s="256">
        <f>G289/F289*100</f>
        <v>95.433005514367991</v>
      </c>
      <c r="O289" s="256">
        <f>(100-N289)/100*(365/182)*100</f>
        <v>9.159082347558698</v>
      </c>
      <c r="Q289" s="256">
        <f>((100-N289)/N289*(365/182))*100</f>
        <v>9.5973948406976923</v>
      </c>
      <c r="R289" s="265">
        <f t="shared" si="18"/>
        <v>1989.0743888181021</v>
      </c>
    </row>
    <row r="290" spans="1:18">
      <c r="B290" s="271"/>
    </row>
    <row r="291" spans="1:18">
      <c r="A291" s="241">
        <v>645</v>
      </c>
      <c r="B291" s="271">
        <v>38946</v>
      </c>
      <c r="C291" s="265">
        <v>9000000000</v>
      </c>
      <c r="D291" s="265">
        <v>20273100000</v>
      </c>
      <c r="E291" s="265">
        <f>D291-C291</f>
        <v>11273100000</v>
      </c>
      <c r="F291" s="265">
        <v>9000000000</v>
      </c>
      <c r="G291" s="265">
        <v>8582293665</v>
      </c>
      <c r="H291" s="266">
        <f>F291-G291</f>
        <v>417706335</v>
      </c>
      <c r="I291" s="271">
        <f>$B$291+J291+1</f>
        <v>39129</v>
      </c>
      <c r="J291" s="241">
        <v>182</v>
      </c>
      <c r="N291" s="256">
        <f>G291/F291*100</f>
        <v>95.358818499999998</v>
      </c>
      <c r="O291" s="256">
        <f>(100-N291)/100*(365/182)*100</f>
        <v>9.3078639972527508</v>
      </c>
      <c r="Q291" s="256">
        <f>((100-N291)/N291*(365/182))*100</f>
        <v>9.7608843562305161</v>
      </c>
      <c r="R291" s="265">
        <f t="shared" si="18"/>
        <v>1954.0743235908187</v>
      </c>
    </row>
    <row r="292" spans="1:18">
      <c r="A292" s="241">
        <v>646</v>
      </c>
      <c r="B292" s="271">
        <v>38959</v>
      </c>
      <c r="C292" s="265">
        <v>12000000000</v>
      </c>
      <c r="D292" s="265">
        <v>15458800000</v>
      </c>
      <c r="E292" s="265">
        <f>D292-C292</f>
        <v>3458800000</v>
      </c>
      <c r="F292" s="265">
        <v>12000000000</v>
      </c>
      <c r="G292" s="265">
        <v>11428669278</v>
      </c>
      <c r="H292" s="266">
        <f>F292-G292</f>
        <v>571330722</v>
      </c>
      <c r="I292" s="271">
        <f>$B$292+J292+1</f>
        <v>39142</v>
      </c>
      <c r="J292" s="241">
        <v>182</v>
      </c>
      <c r="N292" s="256">
        <f>G292/F292*100</f>
        <v>95.238910649999994</v>
      </c>
      <c r="O292" s="256">
        <f>(100-N292)/100*(365/182)*100</f>
        <v>9.5483385315934175</v>
      </c>
      <c r="Q292" s="256">
        <f>((100-N292)/N292*(365/182))*100</f>
        <v>10.025669620144294</v>
      </c>
      <c r="R292" s="265">
        <f t="shared" si="18"/>
        <v>1899.8102076871646</v>
      </c>
    </row>
    <row r="293" spans="1:18">
      <c r="B293" s="271"/>
      <c r="I293" s="271"/>
    </row>
    <row r="294" spans="1:18">
      <c r="A294" s="241">
        <v>647</v>
      </c>
      <c r="B294" s="271">
        <v>38973</v>
      </c>
      <c r="C294" s="265">
        <v>12000000000</v>
      </c>
      <c r="D294" s="265">
        <v>6596600000</v>
      </c>
      <c r="E294" s="265">
        <f>D294-C294</f>
        <v>-5403400000</v>
      </c>
      <c r="F294" s="265">
        <v>6596600000</v>
      </c>
      <c r="G294" s="265">
        <v>6265614172</v>
      </c>
      <c r="H294" s="266">
        <f>F294-G294</f>
        <v>330985828</v>
      </c>
      <c r="I294" s="271">
        <f>$B$294+J294+1</f>
        <v>39156</v>
      </c>
      <c r="J294" s="241">
        <v>182</v>
      </c>
      <c r="N294" s="256">
        <f>G294/F294*100</f>
        <v>94.98247842828124</v>
      </c>
      <c r="O294" s="256">
        <f>(100-N294)/100*(365/182)*100</f>
        <v>10.062611943282128</v>
      </c>
      <c r="Q294" s="256">
        <f>((100-N294)/N294*(365/182))*100</f>
        <v>10.594177062751779</v>
      </c>
      <c r="R294" s="265">
        <f t="shared" si="18"/>
        <v>1792.4663954341445</v>
      </c>
    </row>
    <row r="295" spans="1:18">
      <c r="A295" s="241">
        <v>648</v>
      </c>
      <c r="B295" s="271">
        <v>38987</v>
      </c>
      <c r="C295" s="265">
        <v>12000000000</v>
      </c>
      <c r="D295" s="265">
        <v>5872800000</v>
      </c>
      <c r="E295" s="265">
        <f>D295-C295</f>
        <v>-6127200000</v>
      </c>
      <c r="F295" s="265">
        <v>4372800000</v>
      </c>
      <c r="G295" s="265">
        <v>4140680042</v>
      </c>
      <c r="H295" s="266">
        <f>F295-G295</f>
        <v>232119958</v>
      </c>
      <c r="I295" s="271">
        <f>$B$294+J295+1</f>
        <v>39156</v>
      </c>
      <c r="J295" s="241">
        <v>182</v>
      </c>
      <c r="N295" s="256">
        <f>G295/F295*100</f>
        <v>94.691731659348704</v>
      </c>
      <c r="O295" s="256">
        <f>(100-N295)/100*(365/182)*100</f>
        <v>10.645702990866608</v>
      </c>
      <c r="Q295" s="256">
        <f>((100-N295)/N295*(365/182))*100</f>
        <v>11.242484221499167</v>
      </c>
      <c r="R295" s="265">
        <f t="shared" si="18"/>
        <v>1683.304069706659</v>
      </c>
    </row>
    <row r="296" spans="1:18">
      <c r="B296" s="271"/>
    </row>
    <row r="297" spans="1:18">
      <c r="A297" s="241">
        <v>649</v>
      </c>
      <c r="B297" s="271">
        <v>39001</v>
      </c>
      <c r="C297" s="265">
        <v>5000000000</v>
      </c>
      <c r="D297" s="265">
        <v>10754000000</v>
      </c>
      <c r="E297" s="265">
        <f>D297-C297</f>
        <v>5754000000</v>
      </c>
      <c r="F297" s="265">
        <v>5000000000</v>
      </c>
      <c r="G297" s="265">
        <v>4750182660</v>
      </c>
      <c r="H297" s="266">
        <f>F297-G297</f>
        <v>249817340</v>
      </c>
      <c r="I297" s="271">
        <f>$B$297+J297+1</f>
        <v>39184</v>
      </c>
      <c r="J297" s="241">
        <v>182</v>
      </c>
      <c r="N297" s="256">
        <f>G297/F297*100</f>
        <v>95.003653200000002</v>
      </c>
      <c r="O297" s="256">
        <f>(100-N297)/100*(365/182)*100</f>
        <v>10.02014605494505</v>
      </c>
      <c r="Q297" s="256">
        <f>((100-N297)/N297*(365/182))*100</f>
        <v>10.54711657650766</v>
      </c>
      <c r="R297" s="265">
        <f t="shared" si="18"/>
        <v>1800.9128979008224</v>
      </c>
    </row>
    <row r="298" spans="1:18">
      <c r="A298" s="241">
        <v>650</v>
      </c>
      <c r="B298" s="271">
        <v>39015</v>
      </c>
      <c r="C298" s="265">
        <v>9000000000</v>
      </c>
      <c r="D298" s="265">
        <v>11412500000</v>
      </c>
      <c r="E298" s="265">
        <f>D298-C298</f>
        <v>2412500000</v>
      </c>
      <c r="F298" s="265">
        <v>9000000000</v>
      </c>
      <c r="G298" s="265">
        <v>8545124716</v>
      </c>
      <c r="H298" s="266">
        <f>F298-G298</f>
        <v>454875284</v>
      </c>
      <c r="I298" s="271">
        <f>$B$298+J298+1</f>
        <v>39198</v>
      </c>
      <c r="J298" s="241">
        <v>182</v>
      </c>
      <c r="N298" s="256">
        <f>G298/F298*100</f>
        <v>94.945830177777779</v>
      </c>
      <c r="O298" s="256">
        <f>(100-N298)/100*(365/182)*100</f>
        <v>10.136109808302805</v>
      </c>
      <c r="Q298" s="256">
        <f>((100-N298)/N298*(365/182))*100</f>
        <v>10.675676635112701</v>
      </c>
      <c r="R298" s="265">
        <f t="shared" si="18"/>
        <v>1778.0148541226849</v>
      </c>
    </row>
    <row r="299" spans="1:18">
      <c r="B299" s="271"/>
    </row>
    <row r="300" spans="1:18">
      <c r="A300" s="241">
        <v>651</v>
      </c>
      <c r="B300" s="271">
        <v>39029</v>
      </c>
      <c r="C300" s="265">
        <v>12000000000</v>
      </c>
      <c r="D300" s="265">
        <v>9919900000</v>
      </c>
      <c r="E300" s="265">
        <f>D300-C300</f>
        <v>-2080100000</v>
      </c>
      <c r="F300" s="265">
        <v>9919900000</v>
      </c>
      <c r="G300" s="265">
        <v>9403222998</v>
      </c>
      <c r="H300" s="266">
        <f>F300-G300</f>
        <v>516677002</v>
      </c>
      <c r="I300" s="271">
        <f>$B$300+J300+1</f>
        <v>39212</v>
      </c>
      <c r="J300" s="241">
        <v>182</v>
      </c>
      <c r="N300" s="256">
        <f>G300/F300*100</f>
        <v>94.791509974898929</v>
      </c>
      <c r="O300" s="256">
        <f>(100-N300)/100*(365/182)*100</f>
        <v>10.445598127263137</v>
      </c>
      <c r="Q300" s="256">
        <f>(((1+(100-N300)/N300)^(365/J300))*100)-100</f>
        <v>11.32398846835045</v>
      </c>
      <c r="R300" s="265">
        <f t="shared" si="18"/>
        <v>1719.3927883350232</v>
      </c>
    </row>
    <row r="301" spans="1:18">
      <c r="A301" s="241">
        <v>653</v>
      </c>
      <c r="B301" s="271">
        <v>39043</v>
      </c>
      <c r="C301" s="265">
        <v>10000000000</v>
      </c>
      <c r="D301" s="265">
        <v>25183100000</v>
      </c>
      <c r="E301" s="265">
        <f>D301-C301</f>
        <v>15183100000</v>
      </c>
      <c r="F301" s="265">
        <v>10000000000</v>
      </c>
      <c r="G301" s="265">
        <v>9485970290</v>
      </c>
      <c r="H301" s="266">
        <f>F301-G301</f>
        <v>514029710</v>
      </c>
      <c r="I301" s="271">
        <f>$B$301+J301+1</f>
        <v>39226</v>
      </c>
      <c r="J301" s="241">
        <v>182</v>
      </c>
      <c r="N301" s="256">
        <f>G301/F301*100</f>
        <v>94.859702900000002</v>
      </c>
      <c r="O301" s="256">
        <f>(100-N301)/100*(365/182)*100</f>
        <v>10.308837590659337</v>
      </c>
      <c r="Q301" s="256">
        <f>(((1+(100-N301)/N301)^(365/J301))*100)-100</f>
        <v>11.163549151309368</v>
      </c>
      <c r="R301" s="265">
        <f t="shared" si="18"/>
        <v>1744.8633933890842</v>
      </c>
    </row>
    <row r="302" spans="1:18">
      <c r="B302" s="271"/>
    </row>
    <row r="303" spans="1:18">
      <c r="A303" s="241">
        <v>655</v>
      </c>
      <c r="B303" s="271">
        <v>39057</v>
      </c>
      <c r="C303" s="265">
        <v>12000000000</v>
      </c>
      <c r="D303" s="265">
        <v>21959900000</v>
      </c>
      <c r="E303" s="265">
        <f>D303-C303</f>
        <v>9959900000</v>
      </c>
      <c r="F303" s="265">
        <v>12000000000</v>
      </c>
      <c r="G303" s="265">
        <v>11391310500</v>
      </c>
      <c r="H303" s="266">
        <f>F303-G303</f>
        <v>608689500</v>
      </c>
      <c r="I303" s="271">
        <f>$B$303+J303+1</f>
        <v>39240</v>
      </c>
      <c r="J303" s="241">
        <v>182</v>
      </c>
      <c r="N303" s="256">
        <f>G303/F303*100</f>
        <v>94.927587500000001</v>
      </c>
      <c r="O303" s="256">
        <f>(100-N303)/100*(365/182)*100</f>
        <v>10.172695398351646</v>
      </c>
      <c r="Q303" s="256">
        <f>(((1+(100-N303)/N303)^(365/J303))*100)-100</f>
        <v>11.004179165936506</v>
      </c>
      <c r="R303" s="265">
        <f t="shared" si="18"/>
        <v>1770.8990465907175</v>
      </c>
    </row>
    <row r="304" spans="1:18">
      <c r="A304" s="241">
        <v>656</v>
      </c>
      <c r="B304" s="271">
        <v>39071</v>
      </c>
      <c r="C304" s="265">
        <v>14000000000</v>
      </c>
      <c r="D304" s="265">
        <v>16242000000</v>
      </c>
      <c r="E304" s="265">
        <f>D304-C304</f>
        <v>2242000000</v>
      </c>
      <c r="F304" s="265">
        <v>14000000000</v>
      </c>
      <c r="G304" s="265">
        <v>13266690116</v>
      </c>
      <c r="H304" s="266">
        <f>F304-G304</f>
        <v>733309884</v>
      </c>
      <c r="I304" s="271">
        <f>$B$304+J304+1</f>
        <v>39254</v>
      </c>
      <c r="J304" s="241">
        <v>182</v>
      </c>
      <c r="N304" s="256">
        <f>G304/F304*100</f>
        <v>94.762072257142862</v>
      </c>
      <c r="O304" s="256">
        <f>(100-N304)/100*(365/182)*100</f>
        <v>10.504635308477228</v>
      </c>
      <c r="Q304" s="256">
        <f>(((1+(100-N304)/N304)^(365/J304))*100)-100</f>
        <v>11.393354626824276</v>
      </c>
      <c r="R304" s="265">
        <f t="shared" si="18"/>
        <v>1708.6025062786689</v>
      </c>
    </row>
    <row r="305" spans="1:18">
      <c r="B305" s="271"/>
    </row>
    <row r="306" spans="1:18">
      <c r="A306" s="241">
        <v>657</v>
      </c>
      <c r="B306" s="271">
        <v>39085</v>
      </c>
      <c r="C306" s="265">
        <v>14000000000</v>
      </c>
      <c r="D306" s="265">
        <v>16408600000</v>
      </c>
      <c r="E306" s="265">
        <f>D306-C306</f>
        <v>2408600000</v>
      </c>
      <c r="F306" s="265">
        <v>14000000000</v>
      </c>
      <c r="G306" s="265">
        <v>13218883676</v>
      </c>
      <c r="H306" s="266">
        <f>F306-G306</f>
        <v>781116324</v>
      </c>
      <c r="I306" s="271">
        <f>$B$306+J306+1</f>
        <v>39268</v>
      </c>
      <c r="J306" s="241">
        <v>182</v>
      </c>
      <c r="N306" s="256">
        <f>G306/F306*100</f>
        <v>94.420597685714284</v>
      </c>
      <c r="O306" s="256">
        <f>(100-N306)/100*(365/182)*100</f>
        <v>11.189460685243329</v>
      </c>
      <c r="Q306" s="256">
        <f>(((1+(100-N306)/N306)^(365/J306))*100)-100</f>
        <v>12.202751094533525</v>
      </c>
      <c r="R306" s="265">
        <f t="shared" si="18"/>
        <v>1591.7572225857018</v>
      </c>
    </row>
    <row r="307" spans="1:18">
      <c r="A307" s="241">
        <v>658</v>
      </c>
      <c r="B307" s="271">
        <v>39099</v>
      </c>
      <c r="C307" s="265">
        <v>9000000000</v>
      </c>
      <c r="D307" s="265">
        <v>6931800000</v>
      </c>
      <c r="E307" s="265">
        <f>D307-C307</f>
        <v>-2068200000</v>
      </c>
      <c r="F307" s="265">
        <v>6658800000</v>
      </c>
      <c r="G307" s="265">
        <v>6260783077</v>
      </c>
      <c r="H307" s="266">
        <f>F307-G307</f>
        <v>398016923</v>
      </c>
      <c r="I307" s="271">
        <f>$B$307+J307+1</f>
        <v>39282</v>
      </c>
      <c r="J307" s="241">
        <v>182</v>
      </c>
      <c r="N307" s="256">
        <f>G307/F307*100</f>
        <v>94.022692932660533</v>
      </c>
      <c r="O307" s="256">
        <f>(100-N307)/100*(365/182)*100</f>
        <v>11.987456481202777</v>
      </c>
      <c r="Q307" s="256">
        <f>(((1+(100-N307)/N307)^(365/J307))*100)-100</f>
        <v>13.15707206385666</v>
      </c>
      <c r="R307" s="265">
        <f t="shared" si="18"/>
        <v>1472.4447402025828</v>
      </c>
    </row>
    <row r="308" spans="1:18">
      <c r="A308" s="241">
        <v>659</v>
      </c>
      <c r="B308" s="271">
        <v>39113</v>
      </c>
      <c r="C308" s="265">
        <v>10000000000</v>
      </c>
      <c r="D308" s="265">
        <v>21494600000</v>
      </c>
      <c r="E308" s="265">
        <f>D308-C308</f>
        <v>11494600000</v>
      </c>
      <c r="F308" s="265">
        <v>10000000000</v>
      </c>
      <c r="G308" s="265">
        <v>9420721110</v>
      </c>
      <c r="H308" s="266">
        <f>F308-G308</f>
        <v>579278890</v>
      </c>
      <c r="I308" s="271">
        <f>$B$308+J308+1</f>
        <v>39296</v>
      </c>
      <c r="J308" s="241">
        <v>182</v>
      </c>
      <c r="N308" s="256">
        <f>G308/F308*100</f>
        <v>94.207211099999995</v>
      </c>
      <c r="O308" s="256">
        <f>(100-N308)/100*(365/182)*100</f>
        <v>11.61740631043957</v>
      </c>
      <c r="Q308" s="256">
        <f>(((1+(100-N308)/N308)^(365/J308))*100)-100</f>
        <v>12.713023669858998</v>
      </c>
      <c r="R308" s="265">
        <f t="shared" si="18"/>
        <v>1525.7347577357834</v>
      </c>
    </row>
    <row r="309" spans="1:18">
      <c r="B309" s="271"/>
    </row>
    <row r="310" spans="1:18">
      <c r="A310" s="241">
        <v>661</v>
      </c>
      <c r="B310" s="271">
        <v>39127</v>
      </c>
      <c r="C310" s="265">
        <v>10000000000</v>
      </c>
      <c r="D310" s="265">
        <v>23124100000</v>
      </c>
      <c r="E310" s="265">
        <v>13124100000</v>
      </c>
      <c r="F310" s="265">
        <v>10000000000</v>
      </c>
      <c r="G310" s="265">
        <v>9442627014</v>
      </c>
      <c r="H310" s="266">
        <f>F310-G310</f>
        <v>557372986</v>
      </c>
      <c r="I310" s="271">
        <f>$B$310+J310+1</f>
        <v>39310</v>
      </c>
      <c r="J310" s="241">
        <v>182</v>
      </c>
      <c r="N310" s="256">
        <f>G310/F310*100</f>
        <v>94.42627014</v>
      </c>
      <c r="O310" s="256">
        <f>(100-N310)/100*(365/182)*100</f>
        <v>11.17808460934066</v>
      </c>
      <c r="Q310" s="256">
        <f>(((1+(100-N310)/N310)^(365/J310))*100)-100</f>
        <v>12.18923379197463</v>
      </c>
      <c r="R310" s="265">
        <f t="shared" si="18"/>
        <v>1593.5812754057538</v>
      </c>
    </row>
    <row r="311" spans="1:18">
      <c r="A311" s="241">
        <v>662</v>
      </c>
      <c r="B311" s="271">
        <v>39141</v>
      </c>
      <c r="C311" s="265">
        <v>20000000000</v>
      </c>
      <c r="D311" s="265">
        <v>26095700000</v>
      </c>
      <c r="E311" s="265">
        <f>D311-C311</f>
        <v>6095700000</v>
      </c>
      <c r="F311" s="265">
        <v>20000000000</v>
      </c>
      <c r="G311" s="265">
        <v>18903021941</v>
      </c>
      <c r="H311" s="266">
        <f>F311-G311</f>
        <v>1096978059</v>
      </c>
      <c r="I311" s="271">
        <f>$B$311+J311+1</f>
        <v>39324</v>
      </c>
      <c r="J311" s="241">
        <v>182</v>
      </c>
      <c r="N311" s="256">
        <f>G311/F311*100</f>
        <v>94.515109705</v>
      </c>
      <c r="O311" s="256">
        <f>(100-N311)/100*(365/182)*100</f>
        <v>10.999917349862635</v>
      </c>
      <c r="Q311" s="256">
        <f>(((1+(100-N311)/N311)^(365/J311))*100)-100</f>
        <v>11.9778495729838</v>
      </c>
      <c r="R311" s="265">
        <f t="shared" si="18"/>
        <v>1622.6410714407439</v>
      </c>
    </row>
    <row r="312" spans="1:18">
      <c r="B312" s="271"/>
    </row>
    <row r="313" spans="1:18">
      <c r="A313" s="241">
        <v>663</v>
      </c>
      <c r="B313" s="271">
        <v>39155</v>
      </c>
      <c r="C313" s="265">
        <v>20000000000</v>
      </c>
      <c r="D313" s="265">
        <v>29394600000</v>
      </c>
      <c r="E313" s="265">
        <f>D313-C313</f>
        <v>9394600000</v>
      </c>
      <c r="F313" s="265">
        <v>20000000000</v>
      </c>
      <c r="G313" s="265">
        <v>18906516029</v>
      </c>
      <c r="H313" s="266">
        <f>F313-G313</f>
        <v>1093483971</v>
      </c>
      <c r="I313" s="271">
        <f>$B$313+J313+1</f>
        <v>39338</v>
      </c>
      <c r="J313" s="241">
        <v>182</v>
      </c>
      <c r="N313" s="256">
        <f>G313/F313*100</f>
        <v>94.532580144999997</v>
      </c>
      <c r="O313" s="256">
        <f>(100-N313)/100*(365/182)*100</f>
        <v>10.96488047843407</v>
      </c>
      <c r="Q313" s="256">
        <f>(((1+(100-N313)/N313)^(365/J313))*100)-100</f>
        <v>11.93635076923141</v>
      </c>
      <c r="R313" s="265">
        <f t="shared" si="18"/>
        <v>1628.4668432796971</v>
      </c>
    </row>
    <row r="314" spans="1:18">
      <c r="A314" s="241">
        <v>665</v>
      </c>
      <c r="B314" s="271">
        <v>39161</v>
      </c>
      <c r="C314" s="265">
        <v>9000000000</v>
      </c>
      <c r="D314" s="265">
        <v>9000000000</v>
      </c>
      <c r="E314" s="265">
        <f>D314-C314</f>
        <v>0</v>
      </c>
      <c r="F314" s="265">
        <v>9000000000</v>
      </c>
      <c r="G314" s="265">
        <v>8507970000</v>
      </c>
      <c r="H314" s="266">
        <f>F314-G314</f>
        <v>492030000</v>
      </c>
      <c r="I314" s="271">
        <f>$B$314+J314+1</f>
        <v>39344</v>
      </c>
      <c r="J314" s="241">
        <v>182</v>
      </c>
      <c r="N314" s="256">
        <f>G314/F314*100</f>
        <v>94.533000000000001</v>
      </c>
      <c r="O314" s="256">
        <f>(100-N314)/100*(365/182)*100</f>
        <v>10.964038461538459</v>
      </c>
      <c r="Q314" s="256">
        <f>(((1+(100-N314)/N314)^(365/J314))*100)-100</f>
        <v>11.935353740806121</v>
      </c>
      <c r="R314" s="265">
        <f t="shared" si="18"/>
        <v>1628.6073081847733</v>
      </c>
    </row>
    <row r="315" spans="1:18">
      <c r="A315" s="241">
        <v>666</v>
      </c>
      <c r="B315" s="271">
        <v>39169</v>
      </c>
      <c r="C315" s="265">
        <v>20000000000</v>
      </c>
      <c r="D315" s="265">
        <v>39195200000</v>
      </c>
      <c r="E315" s="265">
        <f>D315-C315</f>
        <v>19195200000</v>
      </c>
      <c r="F315" s="265">
        <v>20000000000</v>
      </c>
      <c r="G315" s="265">
        <v>18920308948</v>
      </c>
      <c r="H315" s="266">
        <f>F315-G315</f>
        <v>1079691052</v>
      </c>
      <c r="I315" s="271">
        <f>$B$315+J315+1</f>
        <v>39352</v>
      </c>
      <c r="J315" s="241">
        <v>182</v>
      </c>
      <c r="N315" s="256">
        <f>G315/F315*100</f>
        <v>94.601544739999994</v>
      </c>
      <c r="O315" s="256">
        <f>(100-N315)/100*(365/182)*100</f>
        <v>10.826572362087923</v>
      </c>
      <c r="Q315" s="256">
        <f>(((1+(100-N315)/N315)^(365/J315))*100)-100</f>
        <v>11.772759024696128</v>
      </c>
      <c r="R315" s="265">
        <f t="shared" si="18"/>
        <v>1651.8322991142468</v>
      </c>
    </row>
    <row r="316" spans="1:18">
      <c r="B316" s="271"/>
    </row>
    <row r="317" spans="1:18">
      <c r="A317" s="241">
        <v>667</v>
      </c>
      <c r="B317" s="271">
        <v>39183</v>
      </c>
      <c r="C317" s="265">
        <v>20000000000</v>
      </c>
      <c r="D317" s="265">
        <v>24343000000</v>
      </c>
      <c r="E317" s="265">
        <f>D317-C317</f>
        <v>4343000000</v>
      </c>
      <c r="F317" s="265">
        <v>20000000000</v>
      </c>
      <c r="G317" s="265">
        <v>18924378430</v>
      </c>
      <c r="H317" s="266">
        <f>F317-G317</f>
        <v>1075621570</v>
      </c>
      <c r="I317" s="271">
        <f>$B$317+J317+1</f>
        <v>39366</v>
      </c>
      <c r="J317" s="241">
        <v>182</v>
      </c>
      <c r="N317" s="256">
        <f>G317/F317*100</f>
        <v>94.621892149999994</v>
      </c>
      <c r="O317" s="256">
        <f>(100-N317)/100*(365/182)*100</f>
        <v>10.785765743131881</v>
      </c>
      <c r="Q317" s="256">
        <f>(((1+(100-N317)/N317)^(365/J317))*100)-100</f>
        <v>11.72456113745119</v>
      </c>
      <c r="R317" s="265">
        <f t="shared" si="18"/>
        <v>1658.8405577784763</v>
      </c>
    </row>
    <row r="318" spans="1:18">
      <c r="A318" s="241">
        <v>668</v>
      </c>
      <c r="B318" s="271">
        <v>39197</v>
      </c>
      <c r="C318" s="265">
        <v>20000000000</v>
      </c>
      <c r="D318" s="265">
        <v>17865100000</v>
      </c>
      <c r="E318" s="265">
        <f>D318-C318</f>
        <v>-2134900000</v>
      </c>
      <c r="F318" s="265">
        <v>17865100000</v>
      </c>
      <c r="G318" s="265">
        <v>16885907378</v>
      </c>
      <c r="H318" s="266">
        <f>F318-G318</f>
        <v>979192622</v>
      </c>
      <c r="I318" s="271">
        <f>$B$318+J318+1</f>
        <v>39380</v>
      </c>
      <c r="J318" s="241">
        <v>182</v>
      </c>
      <c r="N318" s="256">
        <v>94.519000000000005</v>
      </c>
      <c r="O318" s="256">
        <v>10.992000000000001</v>
      </c>
      <c r="Q318" s="256">
        <v>11.968999999999999</v>
      </c>
      <c r="R318" s="265">
        <f t="shared" si="18"/>
        <v>1623.9542844346336</v>
      </c>
    </row>
    <row r="319" spans="1:18">
      <c r="B319" s="271"/>
    </row>
    <row r="320" spans="1:18">
      <c r="A320" s="241">
        <v>671</v>
      </c>
      <c r="B320" s="271">
        <v>39211</v>
      </c>
      <c r="C320" s="265">
        <v>20000000000</v>
      </c>
      <c r="D320" s="265">
        <v>29622100000</v>
      </c>
      <c r="E320" s="265">
        <f>D320-C320</f>
        <v>9622100000</v>
      </c>
      <c r="F320" s="265">
        <v>20000000000</v>
      </c>
      <c r="G320" s="265">
        <v>18902888419</v>
      </c>
      <c r="H320" s="266">
        <f>F320-G320</f>
        <v>1097111581</v>
      </c>
      <c r="I320" s="271">
        <f>$B$320+J320+1</f>
        <v>39394</v>
      </c>
      <c r="J320" s="241">
        <v>182</v>
      </c>
      <c r="N320" s="256">
        <f>G320/F320*100</f>
        <v>94.514442094999993</v>
      </c>
      <c r="O320" s="256">
        <f>(100-N320)/100*(365/182)*100</f>
        <v>11.001256238049466</v>
      </c>
      <c r="Q320" s="256">
        <f>(((1+(100-N320)/N320)^(365/J320))*100)-100</f>
        <v>11.979435852805921</v>
      </c>
      <c r="R320" s="265">
        <f t="shared" si="18"/>
        <v>1622.4191833036609</v>
      </c>
    </row>
    <row r="321" spans="1:18">
      <c r="A321" s="241">
        <v>675</v>
      </c>
      <c r="B321" s="271">
        <v>39225</v>
      </c>
      <c r="C321" s="265">
        <v>20000000000</v>
      </c>
      <c r="D321" s="265">
        <v>26375300000</v>
      </c>
      <c r="E321" s="265">
        <f>D321-C321</f>
        <v>6375300000</v>
      </c>
      <c r="F321" s="265">
        <v>20000000000</v>
      </c>
      <c r="G321" s="265">
        <v>18895317044</v>
      </c>
      <c r="H321" s="266">
        <f>F321-G321</f>
        <v>1104682956</v>
      </c>
      <c r="I321" s="271">
        <f>$B$321+J321+1</f>
        <v>39408</v>
      </c>
      <c r="J321" s="241">
        <v>182</v>
      </c>
      <c r="N321" s="256">
        <f>G321/F321*100</f>
        <v>94.476585220000004</v>
      </c>
      <c r="O321" s="256">
        <f>(100-N321)/100*(365/182)*100</f>
        <v>11.077177992857134</v>
      </c>
      <c r="Q321" s="256">
        <f>(((1+(100-N321)/N321)^(365/J321))*100)-100</f>
        <v>12.069441095143119</v>
      </c>
      <c r="R321" s="265">
        <f t="shared" si="18"/>
        <v>1609.9247575816303</v>
      </c>
    </row>
    <row r="322" spans="1:18">
      <c r="A322" s="241">
        <v>676</v>
      </c>
      <c r="B322" s="271">
        <v>39233</v>
      </c>
      <c r="C322" s="265">
        <v>20000000000</v>
      </c>
      <c r="D322" s="265">
        <v>11423200000</v>
      </c>
      <c r="E322" s="265">
        <f>D322-C322</f>
        <v>-8576800000</v>
      </c>
      <c r="F322" s="265">
        <v>11423200000</v>
      </c>
      <c r="G322" s="265">
        <v>10766564336</v>
      </c>
      <c r="H322" s="266">
        <f>F322-G322</f>
        <v>656635664</v>
      </c>
      <c r="I322" s="271">
        <f>$B$322+J322+1</f>
        <v>39416</v>
      </c>
      <c r="J322" s="241">
        <v>182</v>
      </c>
      <c r="N322" s="256">
        <f>G322/F322*100</f>
        <v>94.251736256040346</v>
      </c>
      <c r="O322" s="256">
        <f>(100-N322)/100*(365/182)*100</f>
        <v>11.528111354644361</v>
      </c>
      <c r="Q322" s="256">
        <f>(((1+(100-N322)/N322)^(365/J322))*100)-100</f>
        <v>12.606263683373982</v>
      </c>
      <c r="R322" s="265">
        <f t="shared" si="18"/>
        <v>1539.1062864560274</v>
      </c>
    </row>
    <row r="323" spans="1:18">
      <c r="B323" s="271"/>
    </row>
    <row r="324" spans="1:18">
      <c r="A324" s="241">
        <v>677</v>
      </c>
      <c r="B324" s="271">
        <v>39239</v>
      </c>
      <c r="C324" s="265">
        <v>20000000000</v>
      </c>
      <c r="D324" s="265">
        <v>8291900000</v>
      </c>
      <c r="E324" s="265">
        <f>D324-C324</f>
        <v>-11708100000</v>
      </c>
      <c r="F324" s="265">
        <v>8291900000</v>
      </c>
      <c r="G324" s="265">
        <v>7797695753</v>
      </c>
      <c r="H324" s="266">
        <f>F324-G324</f>
        <v>494204247</v>
      </c>
      <c r="I324" s="271">
        <f>$B$324+J324+1</f>
        <v>39422</v>
      </c>
      <c r="J324" s="241">
        <v>182</v>
      </c>
      <c r="N324" s="256">
        <f>G324/F324*100</f>
        <v>94.039915495845335</v>
      </c>
      <c r="O324" s="256">
        <f>(100-N324)/100*(365/182)*100</f>
        <v>11.952916725365125</v>
      </c>
      <c r="Q324" s="256">
        <f>(((1+(100-N324)/N324)^(365/J324))*100)-100</f>
        <v>13.115514627764639</v>
      </c>
      <c r="R324" s="265">
        <f t="shared" si="18"/>
        <v>1477.27910926865</v>
      </c>
    </row>
    <row r="325" spans="1:18">
      <c r="A325" s="241">
        <v>678</v>
      </c>
      <c r="B325" s="271">
        <v>39253</v>
      </c>
      <c r="C325" s="265">
        <v>15000000000</v>
      </c>
      <c r="D325" s="265">
        <v>8885300000</v>
      </c>
      <c r="E325" s="265">
        <f>D325-C325</f>
        <v>-6114700000</v>
      </c>
      <c r="F325" s="265">
        <v>7485300000</v>
      </c>
      <c r="G325" s="265">
        <v>7005320263</v>
      </c>
      <c r="H325" s="266">
        <f>F325-G325</f>
        <v>479979737</v>
      </c>
      <c r="I325" s="271">
        <f>$B$325+J325+1</f>
        <v>39436</v>
      </c>
      <c r="J325" s="241">
        <v>182</v>
      </c>
      <c r="N325" s="256">
        <f>G325/F325*100</f>
        <v>93.587702069389337</v>
      </c>
      <c r="O325" s="256">
        <f>(100-N325)/100*(365/182)*100</f>
        <v>12.859828267433471</v>
      </c>
      <c r="Q325" s="256">
        <f>(((1+(100-N325)/N325)^(365/J325))*100)-100</f>
        <v>14.214323268695765</v>
      </c>
      <c r="R325" s="265">
        <f t="shared" si="18"/>
        <v>1358.9538832339922</v>
      </c>
    </row>
    <row r="326" spans="1:18">
      <c r="B326" s="271"/>
    </row>
    <row r="327" spans="1:18">
      <c r="A327" s="241">
        <v>683</v>
      </c>
      <c r="B327" s="271">
        <v>39295</v>
      </c>
      <c r="C327" s="265">
        <v>15000000000</v>
      </c>
      <c r="D327" s="265">
        <v>8202400000</v>
      </c>
      <c r="E327" s="265">
        <f>D327-C327</f>
        <v>-6797600000</v>
      </c>
      <c r="F327" s="265">
        <v>8202400000</v>
      </c>
      <c r="G327" s="265">
        <v>7803761497</v>
      </c>
      <c r="H327" s="266">
        <f>F327-G327</f>
        <v>398638503</v>
      </c>
      <c r="I327" s="271">
        <f>$B$327+J327+1</f>
        <v>39478</v>
      </c>
      <c r="J327" s="241">
        <v>182</v>
      </c>
      <c r="N327" s="256">
        <f>G327/F327*100</f>
        <v>95.139977287135466</v>
      </c>
      <c r="O327" s="256">
        <f>(100-N327)/100*(365/182)*100</f>
        <v>9.7467488472283232</v>
      </c>
      <c r="Q327" s="256">
        <f>(((1+(100-N327)/N327)^(365/J327))*100)-100</f>
        <v>10.507765533746422</v>
      </c>
      <c r="R327" s="265">
        <f t="shared" si="18"/>
        <v>1857.0541021108879</v>
      </c>
    </row>
    <row r="328" spans="1:18">
      <c r="A328" s="241">
        <v>686</v>
      </c>
      <c r="B328" s="271">
        <v>39309</v>
      </c>
      <c r="C328" s="265">
        <v>15000000000</v>
      </c>
      <c r="D328" s="265">
        <v>38417800000</v>
      </c>
      <c r="E328" s="265">
        <f>D328-C328</f>
        <v>23417800000</v>
      </c>
      <c r="F328" s="265">
        <v>15000000000</v>
      </c>
      <c r="G328" s="265">
        <v>14289250462</v>
      </c>
      <c r="H328" s="266">
        <f>F328-G328</f>
        <v>710749538</v>
      </c>
      <c r="I328" s="271">
        <f>$B$328+J328+1</f>
        <v>39492</v>
      </c>
      <c r="J328" s="241">
        <v>182</v>
      </c>
      <c r="N328" s="256">
        <f>G328/F328*100</f>
        <v>95.261669746666669</v>
      </c>
      <c r="O328" s="256">
        <f>(100-N328)/100*(365/182)*100</f>
        <v>9.5026952882783835</v>
      </c>
      <c r="Q328" s="256">
        <f>(((1+(100-N328)/N328)^(365/J328))*100)-100</f>
        <v>10.224834397060548</v>
      </c>
      <c r="R328" s="265">
        <f t="shared" si="18"/>
        <v>1909.8986324994626</v>
      </c>
    </row>
    <row r="329" spans="1:18">
      <c r="A329" s="241">
        <v>687</v>
      </c>
      <c r="B329" s="271">
        <v>39323</v>
      </c>
      <c r="C329" s="265">
        <v>17000000000</v>
      </c>
      <c r="D329" s="265">
        <v>25457000000</v>
      </c>
      <c r="E329" s="265">
        <f>D329-C329</f>
        <v>8457000000</v>
      </c>
      <c r="F329" s="265">
        <v>17000000000</v>
      </c>
      <c r="G329" s="265">
        <v>16189470434</v>
      </c>
      <c r="H329" s="266">
        <f>F329-G329</f>
        <v>810529566</v>
      </c>
      <c r="I329" s="271">
        <f>$B$329+J329+1</f>
        <v>39506</v>
      </c>
      <c r="J329" s="241">
        <v>182</v>
      </c>
      <c r="N329" s="256">
        <f>G329/F329*100</f>
        <v>95.232179023529412</v>
      </c>
      <c r="O329" s="256">
        <f>(100-N329)/100*(365/182)*100</f>
        <v>9.5618387714932123</v>
      </c>
      <c r="Q329" s="256">
        <f>(((1+(100-N329)/N329)^(365/J329))*100)-100</f>
        <v>10.293299653703315</v>
      </c>
      <c r="R329" s="265">
        <f t="shared" si="18"/>
        <v>1896.8447363024577</v>
      </c>
    </row>
    <row r="330" spans="1:18">
      <c r="F330" s="265">
        <f>SUM(F328:F329)</f>
        <v>32000000000</v>
      </c>
      <c r="G330" s="265">
        <f>SUM(G328:G329)</f>
        <v>30478720896</v>
      </c>
    </row>
    <row r="331" spans="1:18">
      <c r="A331" s="241">
        <v>688</v>
      </c>
      <c r="B331" s="271">
        <v>39337</v>
      </c>
      <c r="C331" s="265">
        <v>17000000000</v>
      </c>
      <c r="D331" s="265">
        <v>29282500000</v>
      </c>
      <c r="E331" s="265">
        <f>D331-C331</f>
        <v>12282500000</v>
      </c>
      <c r="F331" s="265">
        <v>17000000000</v>
      </c>
      <c r="G331" s="265">
        <v>16188031195</v>
      </c>
      <c r="H331" s="266">
        <f>F331-G331</f>
        <v>811968805</v>
      </c>
      <c r="I331" s="271">
        <f>$B$331+J331+1</f>
        <v>39520</v>
      </c>
      <c r="J331" s="241">
        <v>182</v>
      </c>
      <c r="N331" s="256">
        <f>G331/F331*100</f>
        <v>95.223712911764707</v>
      </c>
      <c r="O331" s="256">
        <f>(100-N331)/100*(365/182)*100</f>
        <v>9.5788175121202297</v>
      </c>
      <c r="Q331" s="256">
        <f>(((1+(100-N331)/N331)^(365/J331))*100)-100</f>
        <v>10.312966236468156</v>
      </c>
      <c r="R331" s="265">
        <f t="shared" si="18"/>
        <v>1893.1270423547326</v>
      </c>
    </row>
    <row r="332" spans="1:18">
      <c r="A332" s="241">
        <v>689</v>
      </c>
      <c r="B332" s="271">
        <v>39351</v>
      </c>
      <c r="C332" s="265">
        <v>17000000000</v>
      </c>
      <c r="D332" s="265">
        <v>39404100000</v>
      </c>
      <c r="E332" s="265">
        <f>D332-C332</f>
        <v>22404100000</v>
      </c>
      <c r="F332" s="265">
        <v>17000000000</v>
      </c>
      <c r="G332" s="265">
        <v>16184892205</v>
      </c>
      <c r="H332" s="266">
        <f>F332-G332</f>
        <v>815107795</v>
      </c>
      <c r="I332" s="271">
        <f>$B$332+J332+1</f>
        <v>39534</v>
      </c>
      <c r="J332" s="241">
        <v>182</v>
      </c>
      <c r="N332" s="256">
        <f>G332/F332*100</f>
        <v>95.205248264705872</v>
      </c>
      <c r="O332" s="256">
        <f>(100-N332)/100*(365/182)*100</f>
        <v>9.6158482603426183</v>
      </c>
      <c r="Q332" s="256">
        <f>(((1+(100-N332)/N332)^(365/J332))*100)-100</f>
        <v>10.355877421101695</v>
      </c>
      <c r="R332" s="265">
        <f t="shared" si="18"/>
        <v>1885.0642687991624</v>
      </c>
    </row>
    <row r="333" spans="1:18">
      <c r="B333" s="271"/>
    </row>
    <row r="334" spans="1:18">
      <c r="A334" s="241">
        <v>690</v>
      </c>
      <c r="B334" s="271">
        <v>39365</v>
      </c>
      <c r="C334" s="265">
        <v>17000000000</v>
      </c>
      <c r="D334" s="265">
        <v>18721100000</v>
      </c>
      <c r="E334" s="265">
        <f>D334-C334</f>
        <v>1721100000</v>
      </c>
      <c r="F334" s="265">
        <v>17000000000</v>
      </c>
      <c r="G334" s="265">
        <v>16161154443</v>
      </c>
      <c r="H334" s="266">
        <f>F334-G334</f>
        <v>838845557</v>
      </c>
      <c r="I334" s="271">
        <f>$B$334+J334+1</f>
        <v>39548</v>
      </c>
      <c r="J334" s="241">
        <v>182</v>
      </c>
      <c r="N334" s="256">
        <f>G334/F334*100</f>
        <v>95.065614370588236</v>
      </c>
      <c r="O334" s="256">
        <f>(100-N334)/100*(365/182)*100</f>
        <v>9.8958832677763411</v>
      </c>
      <c r="Q334" s="256">
        <f>(((1+(100-N334)/N334)^(365/J334))*100)-100</f>
        <v>10.681193043434689</v>
      </c>
      <c r="R334" s="265">
        <f t="shared" si="18"/>
        <v>1826.0452972129196</v>
      </c>
    </row>
    <row r="335" spans="1:18">
      <c r="A335" s="241">
        <v>691</v>
      </c>
      <c r="B335" s="271">
        <v>39379</v>
      </c>
      <c r="C335" s="265">
        <v>17000000000</v>
      </c>
      <c r="D335" s="265">
        <v>20210000000</v>
      </c>
      <c r="E335" s="265">
        <f>D335-C335</f>
        <v>3210000000</v>
      </c>
      <c r="F335" s="265">
        <v>17000000000</v>
      </c>
      <c r="G335" s="265">
        <v>16122296599</v>
      </c>
      <c r="H335" s="266">
        <f>F335-G335</f>
        <v>877703401</v>
      </c>
      <c r="I335" s="271">
        <f>$B$335+J335+1</f>
        <v>39562</v>
      </c>
      <c r="J335" s="241">
        <v>182</v>
      </c>
      <c r="N335" s="256">
        <f>G335/F335*100</f>
        <v>94.837038817647056</v>
      </c>
      <c r="O335" s="256">
        <f>(100-N335)/100*(365/182)*100</f>
        <v>10.354290283290247</v>
      </c>
      <c r="Q335" s="256">
        <f>(((1+(100-N335)/N335)^(365/J335))*100)-100</f>
        <v>11.216833076608708</v>
      </c>
      <c r="R335" s="265">
        <f t="shared" si="18"/>
        <v>1736.3235273416294</v>
      </c>
    </row>
    <row r="336" spans="1:18">
      <c r="B336" s="271"/>
    </row>
    <row r="337" spans="1:18">
      <c r="A337" s="241">
        <v>692</v>
      </c>
      <c r="B337" s="271">
        <v>39393</v>
      </c>
      <c r="C337" s="265">
        <v>17000000000</v>
      </c>
      <c r="D337" s="265">
        <v>38750700000</v>
      </c>
      <c r="E337" s="265">
        <f>D337-C337</f>
        <v>21750700000</v>
      </c>
      <c r="F337" s="265">
        <v>17000000000</v>
      </c>
      <c r="G337" s="265">
        <v>16131826180</v>
      </c>
      <c r="H337" s="266">
        <f>F337-G337</f>
        <v>868173820</v>
      </c>
      <c r="I337" s="271">
        <f>$B$337+J337+1</f>
        <v>39576</v>
      </c>
      <c r="J337" s="241">
        <v>182</v>
      </c>
      <c r="N337" s="256">
        <f>G337/F337*100</f>
        <v>94.893095176470581</v>
      </c>
      <c r="O337" s="256">
        <f>(100-N337)/100*(365/182)*100</f>
        <v>10.241869563671639</v>
      </c>
      <c r="Q337" s="256">
        <f>(((1+(100-N337)/N337)^(365/J337))*100)-100</f>
        <v>11.08511260615623</v>
      </c>
      <c r="R337" s="265">
        <f t="shared" si="18"/>
        <v>1757.5837721270836</v>
      </c>
    </row>
    <row r="338" spans="1:18">
      <c r="A338" s="241">
        <v>694</v>
      </c>
      <c r="B338" s="271">
        <v>39407</v>
      </c>
      <c r="C338" s="265">
        <v>18000000000</v>
      </c>
      <c r="D338" s="265">
        <v>28222900000</v>
      </c>
      <c r="E338" s="265">
        <f>D338-C338</f>
        <v>10222900000</v>
      </c>
      <c r="F338" s="265">
        <v>18000000000</v>
      </c>
      <c r="G338" s="265">
        <v>17073942418</v>
      </c>
      <c r="H338" s="266">
        <f>F338-G338</f>
        <v>926057582</v>
      </c>
      <c r="I338" s="271">
        <f>$B$338+J338+1</f>
        <v>39590</v>
      </c>
      <c r="J338" s="241">
        <v>182</v>
      </c>
      <c r="N338" s="256">
        <f>G338/F338*100</f>
        <v>94.85523565555556</v>
      </c>
      <c r="O338" s="256">
        <f>(100-N338)/100*(365/182)*100</f>
        <v>10.317796624847364</v>
      </c>
      <c r="Q338" s="256">
        <f>(((1+(100-N338)/N338)^(365/J338))*100)-100</f>
        <v>11.174048746939036</v>
      </c>
      <c r="R338" s="265">
        <f t="shared" si="18"/>
        <v>1743.1741741873122</v>
      </c>
    </row>
    <row r="339" spans="1:18">
      <c r="B339" s="271"/>
    </row>
    <row r="340" spans="1:18">
      <c r="A340" s="241">
        <v>696</v>
      </c>
      <c r="B340" s="271">
        <v>39421</v>
      </c>
      <c r="C340" s="265">
        <v>18000000000</v>
      </c>
      <c r="D340" s="265">
        <v>32743100000</v>
      </c>
      <c r="E340" s="265">
        <f>D340-C340</f>
        <v>14743100000</v>
      </c>
      <c r="F340" s="265">
        <v>18000000000</v>
      </c>
      <c r="G340" s="265">
        <v>17027890748</v>
      </c>
      <c r="H340" s="266">
        <f>F340-G340</f>
        <v>972109252</v>
      </c>
      <c r="I340" s="271">
        <f>$B$340+J340+1</f>
        <v>39604</v>
      </c>
      <c r="J340" s="241">
        <v>182</v>
      </c>
      <c r="N340" s="256">
        <f>G340/F340*100</f>
        <v>94.59939304444444</v>
      </c>
      <c r="O340" s="256">
        <f>(100-N340)/100*(365/182)*100</f>
        <v>10.830887575702084</v>
      </c>
      <c r="Q340" s="256">
        <f>(((1+(100-N340)/N340)^(365/J340))*100)-100</f>
        <v>11.777857671012512</v>
      </c>
      <c r="R340" s="265">
        <f t="shared" si="18"/>
        <v>1651.0942780712894</v>
      </c>
    </row>
    <row r="341" spans="1:18">
      <c r="A341" s="241">
        <v>697</v>
      </c>
      <c r="B341" s="271">
        <v>39436</v>
      </c>
      <c r="C341" s="265">
        <v>17000000000</v>
      </c>
      <c r="D341" s="265">
        <v>26879900000</v>
      </c>
      <c r="E341" s="265">
        <f>D341-C341</f>
        <v>9879900000</v>
      </c>
      <c r="F341" s="265">
        <v>17000000000</v>
      </c>
      <c r="G341" s="265">
        <v>16064331539</v>
      </c>
      <c r="H341" s="266">
        <f>F341-G341</f>
        <v>935668461</v>
      </c>
      <c r="I341" s="271">
        <f>$B$341+J341+1</f>
        <v>39619</v>
      </c>
      <c r="J341" s="241">
        <v>182</v>
      </c>
      <c r="N341" s="256">
        <f>G341/F341*100</f>
        <v>94.49606787647059</v>
      </c>
      <c r="O341" s="256">
        <f>(100-N341)/100*(365/182)*100</f>
        <v>11.038105632352938</v>
      </c>
      <c r="Q341" s="256">
        <f>(((1+(100-N341)/N341)^(365/J341))*100)-100</f>
        <v>12.02310727594211</v>
      </c>
      <c r="R341" s="265">
        <f t="shared" ref="R341:R403" si="19">((100-O341)/O341*(365/182))*100</f>
        <v>1616.3334207435685</v>
      </c>
    </row>
    <row r="342" spans="1:18">
      <c r="B342" s="271"/>
    </row>
    <row r="343" spans="1:18">
      <c r="A343" s="241">
        <v>698</v>
      </c>
      <c r="B343" s="271">
        <v>39449</v>
      </c>
      <c r="C343" s="265">
        <v>10000000000</v>
      </c>
      <c r="D343" s="265">
        <v>18770300000</v>
      </c>
      <c r="E343" s="265">
        <f>D343-C343</f>
        <v>8770300000</v>
      </c>
      <c r="F343" s="265">
        <v>10000000000</v>
      </c>
      <c r="G343" s="265">
        <v>9413050996</v>
      </c>
      <c r="H343" s="266">
        <f>F343-G343</f>
        <v>586949004</v>
      </c>
      <c r="I343" s="271">
        <f>$B$343+J343+1</f>
        <v>39632</v>
      </c>
      <c r="J343" s="241">
        <v>182</v>
      </c>
      <c r="N343" s="256">
        <f>G343/F343*100</f>
        <v>94.130509959999998</v>
      </c>
      <c r="O343" s="256">
        <f>(100-N343)/100*(365/182)*100</f>
        <v>11.771230025274729</v>
      </c>
      <c r="Q343" s="256">
        <f>(((1+(100-N343)/N343)^(365/J343))*100)-100</f>
        <v>12.897289522110441</v>
      </c>
      <c r="R343" s="265">
        <f t="shared" si="19"/>
        <v>1503.1760744707772</v>
      </c>
    </row>
    <row r="344" spans="1:18">
      <c r="B344" s="271"/>
    </row>
    <row r="345" spans="1:18">
      <c r="A345" s="241">
        <v>700</v>
      </c>
      <c r="B345" s="271">
        <v>39491</v>
      </c>
      <c r="C345" s="265">
        <v>23000000000</v>
      </c>
      <c r="D345" s="265">
        <v>41074700000</v>
      </c>
      <c r="E345" s="265">
        <f>D345-C345</f>
        <v>18074700000</v>
      </c>
      <c r="F345" s="265">
        <v>23000000000</v>
      </c>
      <c r="G345" s="265">
        <v>21697956805</v>
      </c>
      <c r="H345" s="266">
        <f>F345-G345</f>
        <v>1302043195</v>
      </c>
      <c r="I345" s="271">
        <f>$B$345+J345+1</f>
        <v>39674</v>
      </c>
      <c r="J345" s="241">
        <v>182</v>
      </c>
      <c r="N345" s="256">
        <f>G345/F345*100</f>
        <v>94.338942630434786</v>
      </c>
      <c r="O345" s="256">
        <f>(100-N345)/100*(365/182)*100</f>
        <v>11.353219449952215</v>
      </c>
      <c r="Q345" s="256">
        <f>(((1+(100-N345)/N345)^(365/J345))*100)-100</f>
        <v>12.397603601820776</v>
      </c>
      <c r="R345" s="265">
        <f t="shared" si="19"/>
        <v>1565.9050025994723</v>
      </c>
    </row>
    <row r="346" spans="1:18">
      <c r="A346" s="241">
        <v>701</v>
      </c>
      <c r="B346" s="271">
        <v>39498</v>
      </c>
      <c r="C346" s="265">
        <v>23000000000</v>
      </c>
      <c r="D346" s="265">
        <v>31041500000</v>
      </c>
      <c r="E346" s="265">
        <f>D346-C346</f>
        <v>8041500000</v>
      </c>
      <c r="F346" s="265">
        <v>23000000000</v>
      </c>
      <c r="G346" s="265">
        <v>21733412810</v>
      </c>
      <c r="H346" s="266">
        <f>F346-G346</f>
        <v>1266587190</v>
      </c>
      <c r="I346" s="271">
        <f>$B$346+J346+1</f>
        <v>39681</v>
      </c>
      <c r="J346" s="241">
        <v>182</v>
      </c>
      <c r="N346" s="256">
        <f>G346/F346*100</f>
        <v>94.493099173913038</v>
      </c>
      <c r="O346" s="256">
        <f>(100-N346)/100*(365/182)*100</f>
        <v>11.044059349020555</v>
      </c>
      <c r="Q346" s="256">
        <f>(((1+(100-N346)/N346)^(365/J346))*100)-100</f>
        <v>12.030165615453001</v>
      </c>
      <c r="R346" s="265">
        <f t="shared" si="19"/>
        <v>1615.3539615164793</v>
      </c>
    </row>
    <row r="347" spans="1:18">
      <c r="A347" s="241">
        <v>702</v>
      </c>
      <c r="B347" s="271">
        <v>39505</v>
      </c>
      <c r="C347" s="265">
        <v>23000000000</v>
      </c>
      <c r="D347" s="265">
        <v>45390000000</v>
      </c>
      <c r="E347" s="265">
        <f>D347-C347</f>
        <v>22390000000</v>
      </c>
      <c r="F347" s="265">
        <v>23000000000</v>
      </c>
      <c r="G347" s="265">
        <v>21710707300</v>
      </c>
      <c r="H347" s="266">
        <f>F347-G347</f>
        <v>1289292700</v>
      </c>
      <c r="I347" s="271">
        <f>$B$347+J347+1</f>
        <v>39688</v>
      </c>
      <c r="J347" s="241">
        <v>182</v>
      </c>
      <c r="N347" s="256">
        <f>G347/F347*100</f>
        <v>94.394379565217392</v>
      </c>
      <c r="O347" s="256">
        <f>(100-N347)/100*(365/182)*100</f>
        <v>11.242040981844241</v>
      </c>
      <c r="Q347" s="256">
        <f>(((1+(100-N347)/N347)^(365/J347))*100)-100</f>
        <v>12.265259877136003</v>
      </c>
      <c r="R347" s="265">
        <f t="shared" si="19"/>
        <v>1583.3744016526136</v>
      </c>
    </row>
    <row r="348" spans="1:18">
      <c r="B348" s="271"/>
    </row>
    <row r="349" spans="1:18">
      <c r="A349" s="241">
        <v>703</v>
      </c>
      <c r="B349" s="271">
        <v>39519</v>
      </c>
      <c r="C349" s="265">
        <v>23000000000</v>
      </c>
      <c r="D349" s="265">
        <v>17676800000</v>
      </c>
      <c r="E349" s="265">
        <f>D349-C349</f>
        <v>-5323200000</v>
      </c>
      <c r="F349" s="265">
        <v>17676800000</v>
      </c>
      <c r="G349" s="265">
        <v>16678465005</v>
      </c>
      <c r="H349" s="266">
        <f>F349-G349</f>
        <v>998334995</v>
      </c>
      <c r="I349" s="271">
        <f>$B$349+J349+1</f>
        <v>39702</v>
      </c>
      <c r="J349" s="241">
        <v>182</v>
      </c>
      <c r="N349" s="256">
        <f>G349/F349*100</f>
        <v>94.352286641247289</v>
      </c>
      <c r="O349" s="256">
        <f>(100-N349)/100*(365/182)*100</f>
        <v>11.326458109586481</v>
      </c>
      <c r="Q349" s="256">
        <f>(((1+(100-N349)/N349)^(365/J349))*100)-100</f>
        <v>12.365726296415218</v>
      </c>
      <c r="R349" s="265">
        <f t="shared" si="19"/>
        <v>1570.0786540979291</v>
      </c>
    </row>
    <row r="350" spans="1:18">
      <c r="A350" s="241">
        <v>705</v>
      </c>
      <c r="B350" s="271">
        <v>39533</v>
      </c>
      <c r="C350" s="265">
        <v>23000000000</v>
      </c>
      <c r="D350" s="265">
        <v>45185300000</v>
      </c>
      <c r="E350" s="265">
        <f>D350-C350</f>
        <v>22185300000</v>
      </c>
      <c r="F350" s="265">
        <v>23000000000</v>
      </c>
      <c r="G350" s="265">
        <v>21685966347</v>
      </c>
      <c r="H350" s="266">
        <f>F350-G350</f>
        <v>1314033653</v>
      </c>
      <c r="I350" s="271">
        <f>$B$350+J350+1</f>
        <v>39716</v>
      </c>
      <c r="J350" s="241">
        <v>182</v>
      </c>
      <c r="N350" s="256">
        <f>G350/F350*100</f>
        <v>94.28681020434783</v>
      </c>
      <c r="O350" s="256">
        <f>(100-N350)/100*(365/182)*100</f>
        <v>11.457770744027702</v>
      </c>
      <c r="Q350" s="256">
        <f>(((1+(100-N350)/N350)^(365/J350))*100)-100</f>
        <v>12.522271956433315</v>
      </c>
      <c r="R350" s="265">
        <f t="shared" si="19"/>
        <v>1549.7862389125316</v>
      </c>
    </row>
    <row r="351" spans="1:18">
      <c r="B351" s="271"/>
    </row>
    <row r="352" spans="1:18">
      <c r="A352" s="241">
        <v>706</v>
      </c>
      <c r="B352" s="271">
        <v>39547</v>
      </c>
      <c r="C352" s="265">
        <v>23000000000</v>
      </c>
      <c r="D352" s="265">
        <v>17452400000</v>
      </c>
      <c r="E352" s="265">
        <f>D352-C352</f>
        <v>-5547600000</v>
      </c>
      <c r="F352" s="265">
        <v>17452400000</v>
      </c>
      <c r="G352" s="265">
        <v>16378383992</v>
      </c>
      <c r="H352" s="266">
        <f>F352-G352</f>
        <v>1074016008</v>
      </c>
      <c r="I352" s="271">
        <f>$B$352+J352+1</f>
        <v>39730</v>
      </c>
      <c r="J352" s="241">
        <v>182</v>
      </c>
      <c r="N352" s="256">
        <f>G352/F352*100</f>
        <v>93.846026861635082</v>
      </c>
      <c r="O352" s="256">
        <f>(100-N352)/100*(365/182)*100</f>
        <v>12.341759315951622</v>
      </c>
      <c r="Q352" s="256">
        <f>(((1+(100-N352)/N352)^(365/J352))*100)-100</f>
        <v>13.584685431122836</v>
      </c>
      <c r="R352" s="265">
        <f t="shared" si="19"/>
        <v>1424.4170182929781</v>
      </c>
    </row>
    <row r="353" spans="1:18">
      <c r="A353" s="241">
        <v>707</v>
      </c>
      <c r="B353" s="271">
        <v>39561</v>
      </c>
      <c r="C353" s="265">
        <v>14000000000</v>
      </c>
      <c r="D353" s="265">
        <v>46020200000</v>
      </c>
      <c r="E353" s="265">
        <f>D353-C353</f>
        <v>32020200000</v>
      </c>
      <c r="F353" s="265">
        <v>14000000000</v>
      </c>
      <c r="G353" s="265">
        <v>13097323654</v>
      </c>
      <c r="H353" s="266">
        <f>F353-G353</f>
        <v>902676346</v>
      </c>
      <c r="I353" s="271">
        <f>$B$353+J353+1</f>
        <v>39744</v>
      </c>
      <c r="J353" s="241">
        <v>182</v>
      </c>
      <c r="N353" s="256">
        <f>G353/F353*100</f>
        <v>93.552311814285716</v>
      </c>
      <c r="O353" s="256">
        <f>(100-N353)/100*(365/182)*100</f>
        <v>12.930803229591833</v>
      </c>
      <c r="Q353" s="256">
        <f>(((1+(100-N353)/N353)^(365/J353))*100)-100</f>
        <v>14.300990277052932</v>
      </c>
      <c r="R353" s="265">
        <f t="shared" si="19"/>
        <v>1350.3940367854889</v>
      </c>
    </row>
    <row r="354" spans="1:18">
      <c r="B354" s="271"/>
    </row>
    <row r="355" spans="1:18">
      <c r="A355" s="241">
        <v>708</v>
      </c>
      <c r="B355" s="271">
        <v>39575</v>
      </c>
      <c r="C355" s="265">
        <v>23000000000</v>
      </c>
      <c r="D355" s="265">
        <v>68794800000</v>
      </c>
      <c r="E355" s="265">
        <f>D355-C355</f>
        <v>45794800000</v>
      </c>
      <c r="F355" s="265">
        <v>23000000000</v>
      </c>
      <c r="G355" s="265">
        <v>21531821555</v>
      </c>
      <c r="H355" s="266">
        <f>F355-G355</f>
        <v>1468178445</v>
      </c>
      <c r="I355" s="271">
        <f>$B$355+J355+1</f>
        <v>39758</v>
      </c>
      <c r="J355" s="241">
        <v>182</v>
      </c>
      <c r="N355" s="256">
        <f>G355/F355*100</f>
        <v>93.616615456521728</v>
      </c>
      <c r="O355" s="256">
        <f>(100-N355)/100*(365/182)*100</f>
        <v>12.801842628404225</v>
      </c>
      <c r="Q355" s="256">
        <f>(((1+(100-N355)/N355)^(365/J355))*100)-100</f>
        <v>14.14359050241012</v>
      </c>
      <c r="R355" s="265">
        <f t="shared" si="19"/>
        <v>1366.0176161670181</v>
      </c>
    </row>
    <row r="356" spans="1:18">
      <c r="A356" s="241">
        <v>800</v>
      </c>
      <c r="B356" s="271">
        <v>39589</v>
      </c>
      <c r="C356" s="265">
        <v>24000000000</v>
      </c>
      <c r="D356" s="265">
        <v>50240200000</v>
      </c>
      <c r="E356" s="265">
        <f>D356-C356</f>
        <v>26240200000</v>
      </c>
      <c r="F356" s="265">
        <v>24000000000</v>
      </c>
      <c r="G356" s="265">
        <v>22467126123</v>
      </c>
      <c r="H356" s="266">
        <f>F356-G356</f>
        <v>1532873877</v>
      </c>
      <c r="I356" s="271">
        <f>$B$356+J356+1</f>
        <v>39772</v>
      </c>
      <c r="J356" s="241">
        <v>182</v>
      </c>
      <c r="N356" s="256">
        <f>G356/F356*100</f>
        <v>93.613025512500002</v>
      </c>
      <c r="O356" s="256">
        <f>(100-N356)/100*(365/182)*100</f>
        <v>12.809042241414831</v>
      </c>
      <c r="Q356" s="256">
        <f>(((1+(100-N356)/N356)^(365/J356))*100)-100</f>
        <v>14.152369254284139</v>
      </c>
      <c r="R356" s="265">
        <f t="shared" si="19"/>
        <v>1365.1370915795474</v>
      </c>
    </row>
    <row r="357" spans="1:18">
      <c r="B357" s="271"/>
    </row>
    <row r="358" spans="1:18">
      <c r="A358" s="241">
        <v>710</v>
      </c>
      <c r="B358" s="271">
        <v>39603</v>
      </c>
      <c r="C358" s="265">
        <v>24000000000</v>
      </c>
      <c r="D358" s="265">
        <v>36846500000</v>
      </c>
      <c r="E358" s="265">
        <f>D358-C358</f>
        <v>12846500000</v>
      </c>
      <c r="F358" s="265">
        <v>24000000000</v>
      </c>
      <c r="G358" s="265">
        <v>22455441365</v>
      </c>
      <c r="H358" s="266">
        <f>F358-G358</f>
        <v>1544558635</v>
      </c>
      <c r="I358" s="271">
        <f>$B$358+J358+1</f>
        <v>39786</v>
      </c>
      <c r="J358" s="241">
        <v>182</v>
      </c>
      <c r="N358" s="256">
        <f>G358/F358*100</f>
        <v>93.56433902083333</v>
      </c>
      <c r="O358" s="256">
        <f>(100-N358)/100*(365/182)*100</f>
        <v>12.906682732944146</v>
      </c>
      <c r="Q358" s="256">
        <f>(((1+(100-N358)/N358)^(365/J358))*100)-100</f>
        <v>14.271525862412446</v>
      </c>
      <c r="R358" s="265">
        <f t="shared" si="19"/>
        <v>1353.2924986103485</v>
      </c>
    </row>
    <row r="359" spans="1:18">
      <c r="A359" s="241">
        <v>711</v>
      </c>
      <c r="B359" s="271">
        <v>39617</v>
      </c>
      <c r="C359" s="265">
        <v>24000000000</v>
      </c>
      <c r="D359" s="265">
        <v>15778600000</v>
      </c>
      <c r="E359" s="265">
        <f>D359-C359</f>
        <v>-8221400000</v>
      </c>
      <c r="F359" s="265">
        <v>11103500000</v>
      </c>
      <c r="G359" s="265">
        <v>10374784863</v>
      </c>
      <c r="H359" s="266">
        <f>F359-G359</f>
        <v>728715137</v>
      </c>
      <c r="I359" s="271">
        <f>$B$359+J359+1</f>
        <v>39800</v>
      </c>
      <c r="J359" s="241">
        <v>182</v>
      </c>
      <c r="N359" s="256">
        <f>G359/F359*100</f>
        <v>93.437068158688703</v>
      </c>
      <c r="O359" s="256">
        <f>(100-N359)/100*(365/182)*100</f>
        <v>13.161923747684742</v>
      </c>
      <c r="Q359" s="256">
        <f>(((1+(100-N359)/N359)^(365/J359))*100)-100</f>
        <v>14.5838938985369</v>
      </c>
      <c r="R359" s="265">
        <f t="shared" si="19"/>
        <v>1323.1598065014296</v>
      </c>
    </row>
    <row r="360" spans="1:18">
      <c r="B360" s="271"/>
    </row>
    <row r="361" spans="1:18">
      <c r="A361" s="241">
        <v>712</v>
      </c>
      <c r="B361" s="271">
        <v>39631</v>
      </c>
      <c r="C361" s="265">
        <v>15000000000</v>
      </c>
      <c r="D361" s="265">
        <v>25358900000</v>
      </c>
      <c r="E361" s="265">
        <f>D361-C361</f>
        <v>10358900000</v>
      </c>
      <c r="F361" s="265">
        <v>15000000000</v>
      </c>
      <c r="G361" s="265">
        <v>14042808742</v>
      </c>
      <c r="H361" s="266">
        <f>F361-G361</f>
        <v>957191258</v>
      </c>
      <c r="I361" s="271">
        <f>$B$361+J361+1</f>
        <v>39814</v>
      </c>
      <c r="J361" s="241">
        <v>182</v>
      </c>
      <c r="N361" s="256">
        <f>G361/F361*100</f>
        <v>93.61872494666666</v>
      </c>
      <c r="O361" s="256">
        <f>(100-N361)/100*(365/182)*100</f>
        <v>12.797612057509172</v>
      </c>
      <c r="Q361" s="256">
        <f>(((1+(100-N361)/N361)^(365/J361))*100)-100</f>
        <v>14.138432484270425</v>
      </c>
      <c r="R361" s="265">
        <f t="shared" si="19"/>
        <v>1366.5354841104922</v>
      </c>
    </row>
    <row r="362" spans="1:18">
      <c r="B362" s="271"/>
    </row>
    <row r="363" spans="1:18">
      <c r="A363" s="241">
        <v>716</v>
      </c>
      <c r="B363" s="271">
        <v>39673</v>
      </c>
      <c r="C363" s="265">
        <v>15000000000</v>
      </c>
      <c r="D363" s="265">
        <v>61170600000</v>
      </c>
      <c r="E363" s="265">
        <f>D363-C363</f>
        <v>46170600000</v>
      </c>
      <c r="F363" s="265">
        <v>15000000000</v>
      </c>
      <c r="G363" s="265">
        <v>14095451656</v>
      </c>
      <c r="H363" s="266">
        <f>F363-G363</f>
        <v>904548344</v>
      </c>
      <c r="I363" s="271">
        <f>$B$363+J363+1</f>
        <v>39856</v>
      </c>
      <c r="J363" s="241">
        <v>182</v>
      </c>
      <c r="N363" s="256">
        <f>G363/F363*100</f>
        <v>93.969677706666658</v>
      </c>
      <c r="O363" s="256">
        <f>(100-N363)/100*(365/182)*100</f>
        <v>12.093778225641042</v>
      </c>
      <c r="Q363" s="256">
        <f>(((1+(100-N363)/N363)^(365/J363))*100)-100</f>
        <v>13.285139649542188</v>
      </c>
      <c r="R363" s="265">
        <f t="shared" si="19"/>
        <v>1457.7367095543348</v>
      </c>
    </row>
    <row r="364" spans="1:18">
      <c r="A364" s="241">
        <v>717</v>
      </c>
      <c r="B364" s="271">
        <v>39687</v>
      </c>
      <c r="C364" s="265">
        <v>20000000000</v>
      </c>
      <c r="D364" s="265">
        <v>39239700000</v>
      </c>
      <c r="E364" s="265">
        <f>D364-C364</f>
        <v>19239700000</v>
      </c>
      <c r="F364" s="265">
        <v>20000000000</v>
      </c>
      <c r="G364" s="265">
        <v>18775997476</v>
      </c>
      <c r="H364" s="266">
        <f>F364-G364</f>
        <v>1224002524</v>
      </c>
      <c r="I364" s="271">
        <f>$B$364+J364+1</f>
        <v>39870</v>
      </c>
      <c r="J364" s="241">
        <v>182</v>
      </c>
      <c r="N364" s="256">
        <f>G364/F364*100</f>
        <v>93.879987380000003</v>
      </c>
      <c r="O364" s="256">
        <f>(100-N364)/100*(365/182)*100</f>
        <v>12.273651682967026</v>
      </c>
      <c r="Q364" s="256">
        <f>(((1+(100-N364)/N364)^(365/J364))*100)-100</f>
        <v>13.502297508265016</v>
      </c>
      <c r="R364" s="265">
        <f t="shared" si="19"/>
        <v>1433.4341081315126</v>
      </c>
    </row>
    <row r="365" spans="1:18">
      <c r="A365" s="241">
        <v>718</v>
      </c>
      <c r="B365" s="271">
        <v>39701</v>
      </c>
      <c r="C365" s="265">
        <v>20000000000</v>
      </c>
      <c r="D365" s="265">
        <v>24895000000</v>
      </c>
      <c r="E365" s="265">
        <f>D365-C365</f>
        <v>4895000000</v>
      </c>
      <c r="F365" s="265">
        <v>20000000000</v>
      </c>
      <c r="G365" s="265">
        <v>18769373406</v>
      </c>
      <c r="H365" s="266">
        <f>F365-G365</f>
        <v>1230626594</v>
      </c>
      <c r="I365" s="271">
        <f>$B$365+J365+1</f>
        <v>39884</v>
      </c>
      <c r="J365" s="241">
        <v>182</v>
      </c>
      <c r="N365" s="256">
        <f>G365/F365*100</f>
        <v>93.846867029999999</v>
      </c>
      <c r="O365" s="256">
        <f>(100-N365)/100*(365/182)*100</f>
        <v>12.340074362912091</v>
      </c>
      <c r="Q365" s="256">
        <f>(((1+(100-N365)/N365)^(365/J365))*100)-100</f>
        <v>13.582646108920386</v>
      </c>
      <c r="R365" s="265">
        <f t="shared" si="19"/>
        <v>1424.6388963878981</v>
      </c>
    </row>
    <row r="366" spans="1:18">
      <c r="A366" s="241">
        <v>719</v>
      </c>
      <c r="B366" s="271">
        <v>39715</v>
      </c>
      <c r="C366" s="265">
        <v>20000000000</v>
      </c>
      <c r="D366" s="265">
        <v>41263600000</v>
      </c>
      <c r="E366" s="265">
        <f>D366-C366</f>
        <v>21263600000</v>
      </c>
      <c r="F366" s="265">
        <v>20000000000</v>
      </c>
      <c r="G366" s="265">
        <v>18769700930</v>
      </c>
      <c r="H366" s="266">
        <f>F366-G366</f>
        <v>1230299070</v>
      </c>
      <c r="I366" s="271">
        <f>$B$366+J366+1</f>
        <v>39898</v>
      </c>
      <c r="J366" s="241">
        <v>182</v>
      </c>
      <c r="N366" s="256">
        <f>G366/F366*100</f>
        <v>93.848504649999995</v>
      </c>
      <c r="O366" s="256">
        <f>(100-N366)/100*(365/182)*100</f>
        <v>12.336790125000009</v>
      </c>
      <c r="Q366" s="256">
        <f>(((1+(100-N366)/N366)^(365/J366))*100)-100</f>
        <v>13.578671307602292</v>
      </c>
      <c r="R366" s="265">
        <f t="shared" si="19"/>
        <v>1425.0715458152777</v>
      </c>
    </row>
    <row r="367" spans="1:18">
      <c r="B367" s="271"/>
      <c r="I367" s="271"/>
    </row>
    <row r="368" spans="1:18">
      <c r="A368" s="241">
        <v>720</v>
      </c>
      <c r="B368" s="271">
        <v>39729</v>
      </c>
      <c r="C368" s="265">
        <v>15000000000</v>
      </c>
      <c r="D368" s="265">
        <v>24772900000</v>
      </c>
      <c r="E368" s="265">
        <f>D368-C368</f>
        <v>9772900000</v>
      </c>
      <c r="F368" s="265">
        <v>15000000000</v>
      </c>
      <c r="G368" s="265">
        <v>14084923205</v>
      </c>
      <c r="H368" s="266">
        <f>F368-G368</f>
        <v>915076795</v>
      </c>
      <c r="I368" s="271">
        <f>$B$368+J368+1</f>
        <v>39912</v>
      </c>
      <c r="J368" s="241">
        <v>182</v>
      </c>
      <c r="N368" s="256">
        <f>G368/F368*100</f>
        <v>93.899488033333327</v>
      </c>
      <c r="O368" s="256">
        <f>(100-N368)/100*(365/182)*100</f>
        <v>12.234543229853493</v>
      </c>
      <c r="Q368" s="256">
        <f>(((1+(100-N368)/N368)^(365/J368))*100)-100</f>
        <v>13.455029563413262</v>
      </c>
      <c r="R368" s="265">
        <f t="shared" si="19"/>
        <v>1438.6572348304344</v>
      </c>
    </row>
    <row r="369" spans="1:18">
      <c r="A369" s="241">
        <v>721</v>
      </c>
      <c r="B369" s="271">
        <v>39743</v>
      </c>
      <c r="C369" s="265">
        <v>20000000000</v>
      </c>
      <c r="D369" s="265">
        <v>3092200000</v>
      </c>
      <c r="E369" s="265">
        <f>D369-C369</f>
        <v>-16907800000</v>
      </c>
      <c r="F369" s="265">
        <v>3092200000</v>
      </c>
      <c r="G369" s="265">
        <v>2886111810</v>
      </c>
      <c r="H369" s="266">
        <f>F369-G369</f>
        <v>206088190</v>
      </c>
      <c r="I369" s="271">
        <f>$B$369+J369+1</f>
        <v>39926</v>
      </c>
      <c r="J369" s="241">
        <v>182</v>
      </c>
      <c r="N369" s="256">
        <f>G369/F369*100</f>
        <v>93.335224435676864</v>
      </c>
      <c r="O369" s="256">
        <f>(100-N369)/100*(365/182)*100</f>
        <v>13.366170774604091</v>
      </c>
      <c r="Q369" s="256">
        <f>(((1+(100-N369)/N369)^(365/J369))*100)-100</f>
        <v>14.834777296849794</v>
      </c>
      <c r="R369" s="265">
        <f t="shared" si="19"/>
        <v>1299.8761682111392</v>
      </c>
    </row>
    <row r="370" spans="1:18">
      <c r="B370" s="271"/>
    </row>
    <row r="371" spans="1:18">
      <c r="A371" s="241">
        <v>722</v>
      </c>
      <c r="B371" s="271">
        <v>39757</v>
      </c>
      <c r="C371" s="265">
        <v>25000000000</v>
      </c>
      <c r="D371" s="265">
        <v>15935500000</v>
      </c>
      <c r="E371" s="265">
        <f>D371-C371</f>
        <v>-9064500000</v>
      </c>
      <c r="F371" s="265">
        <v>10735500000</v>
      </c>
      <c r="G371" s="265">
        <v>10034494155</v>
      </c>
      <c r="H371" s="266">
        <f>F371-G371</f>
        <v>701005845</v>
      </c>
      <c r="I371" s="271">
        <f>$B$371+J371+1</f>
        <v>39940</v>
      </c>
      <c r="J371" s="241">
        <v>182</v>
      </c>
      <c r="N371" s="256">
        <f>G371/F371*100</f>
        <v>93.470207768618138</v>
      </c>
      <c r="O371" s="256">
        <f>(100-N371)/100*(365/182)*100</f>
        <v>13.095462442057029</v>
      </c>
      <c r="Q371" s="256">
        <f>(((1+(100-N371)/N371)^(365/J371))*100)-100</f>
        <v>14.502434383804712</v>
      </c>
      <c r="R371" s="265">
        <f t="shared" si="19"/>
        <v>1330.8928443432553</v>
      </c>
    </row>
    <row r="372" spans="1:18">
      <c r="A372" s="241">
        <v>724</v>
      </c>
      <c r="B372" s="271">
        <v>39771</v>
      </c>
      <c r="C372" s="265">
        <v>15000000000</v>
      </c>
      <c r="D372" s="265">
        <v>26454900000</v>
      </c>
      <c r="E372" s="265">
        <f>D372-C372</f>
        <v>11454900000</v>
      </c>
      <c r="F372" s="265">
        <v>10329900000</v>
      </c>
      <c r="G372" s="265">
        <v>9629150274</v>
      </c>
      <c r="H372" s="266">
        <f>F372-G372</f>
        <v>700749726</v>
      </c>
      <c r="I372" s="271">
        <f>$B$372+J372+1</f>
        <v>39954</v>
      </c>
      <c r="J372" s="241">
        <v>182</v>
      </c>
      <c r="N372" s="256">
        <f>G372/F372*100</f>
        <v>93.21629709871344</v>
      </c>
      <c r="O372" s="256">
        <f>(100-N372)/100*(365/182)*100</f>
        <v>13.604678895437333</v>
      </c>
      <c r="Q372" s="256">
        <f>(((1+(100-N372)/N372)^(365/J372))*100)-100</f>
        <v>15.128788060889818</v>
      </c>
      <c r="R372" s="265">
        <f t="shared" si="19"/>
        <v>1273.5717109335287</v>
      </c>
    </row>
    <row r="373" spans="1:18">
      <c r="B373" s="271"/>
    </row>
    <row r="374" spans="1:18">
      <c r="A374" s="241">
        <v>726</v>
      </c>
      <c r="B374" s="271">
        <v>39785</v>
      </c>
      <c r="C374" s="265">
        <v>15000000000</v>
      </c>
      <c r="D374" s="265">
        <v>38576200000</v>
      </c>
      <c r="E374" s="265">
        <f>D374-C374</f>
        <v>23576200000</v>
      </c>
      <c r="F374" s="265">
        <v>15000000000</v>
      </c>
      <c r="G374" s="265">
        <v>13965019828</v>
      </c>
      <c r="H374" s="266">
        <f>F374-G374</f>
        <v>1034980172</v>
      </c>
      <c r="I374" s="271">
        <f>$B$374+J374+1</f>
        <v>39968</v>
      </c>
      <c r="J374" s="241">
        <v>182</v>
      </c>
      <c r="N374" s="256">
        <f>G374/F374*100</f>
        <v>93.100132186666656</v>
      </c>
      <c r="O374" s="256">
        <f>(100-N374)/100*(365/182)*100</f>
        <v>13.83764698827841</v>
      </c>
      <c r="Q374" s="256">
        <f>(((1+(100-N374)/N374)^(365/J374))*100)-100</f>
        <v>15.417060038397977</v>
      </c>
      <c r="R374" s="265">
        <f t="shared" si="19"/>
        <v>1248.7536767765459</v>
      </c>
    </row>
    <row r="375" spans="1:18">
      <c r="A375" s="241">
        <v>727</v>
      </c>
      <c r="B375" s="271">
        <v>39799</v>
      </c>
      <c r="C375" s="265">
        <v>15000000000</v>
      </c>
      <c r="D375" s="265">
        <v>25313700000</v>
      </c>
      <c r="E375" s="265">
        <f>D375-C375</f>
        <v>10313700000</v>
      </c>
      <c r="F375" s="265">
        <v>15000000000</v>
      </c>
      <c r="G375" s="265">
        <v>13944208555</v>
      </c>
      <c r="H375" s="266">
        <f>F375-G375</f>
        <v>1055791445</v>
      </c>
      <c r="I375" s="271">
        <f>$B$375+J375+1</f>
        <v>39982</v>
      </c>
      <c r="J375" s="241">
        <v>182</v>
      </c>
      <c r="N375" s="256">
        <f>G375/F375*100</f>
        <v>92.961390366666663</v>
      </c>
      <c r="O375" s="256">
        <f>(100-N375)/100*(365/182)*100</f>
        <v>14.115892945970703</v>
      </c>
      <c r="Q375" s="256">
        <f>(((1+(100-N375)/N375)^(365/J375))*100)-100</f>
        <v>15.762778048956179</v>
      </c>
      <c r="R375" s="265">
        <f t="shared" si="19"/>
        <v>1220.1856833670772</v>
      </c>
    </row>
    <row r="376" spans="1:18">
      <c r="A376" s="241">
        <v>728</v>
      </c>
      <c r="B376" s="271">
        <v>39813</v>
      </c>
      <c r="C376" s="265">
        <v>20000000000</v>
      </c>
      <c r="D376" s="265">
        <v>9944800000</v>
      </c>
      <c r="E376" s="265">
        <f>D376-C376</f>
        <v>-10055200000</v>
      </c>
      <c r="F376" s="265">
        <v>5142600000</v>
      </c>
      <c r="G376" s="265">
        <v>4766707366</v>
      </c>
      <c r="H376" s="266">
        <f>F376-G376</f>
        <v>375892634</v>
      </c>
      <c r="I376" s="271">
        <f>$B$376+J376</f>
        <v>39995</v>
      </c>
      <c r="J376" s="241">
        <v>182</v>
      </c>
      <c r="N376" s="256">
        <f>G376/F376*100</f>
        <v>92.690611091665701</v>
      </c>
      <c r="O376" s="256">
        <f>(100-N376)/100*(365/182)*100</f>
        <v>14.658939294186915</v>
      </c>
      <c r="Q376" s="256">
        <f>(((1+(100-N376)/N376)^(365/J376))*100)-100</f>
        <v>16.441993365501318</v>
      </c>
      <c r="R376" s="265">
        <f t="shared" si="19"/>
        <v>1167.553974430142</v>
      </c>
    </row>
    <row r="377" spans="1:18">
      <c r="B377" s="271"/>
    </row>
    <row r="378" spans="1:18">
      <c r="A378" s="241">
        <v>729</v>
      </c>
      <c r="B378" s="271">
        <v>39855</v>
      </c>
      <c r="C378" s="265">
        <v>15000000000</v>
      </c>
      <c r="D378" s="265">
        <v>33847000000</v>
      </c>
      <c r="E378" s="265">
        <f>D378-C378</f>
        <v>18847000000</v>
      </c>
      <c r="F378" s="265">
        <v>15000000</v>
      </c>
      <c r="G378" s="265">
        <v>4880443184</v>
      </c>
      <c r="H378" s="266">
        <f>F378-G378</f>
        <v>-4865443184</v>
      </c>
      <c r="I378" s="271">
        <f>$B$378+J378+1</f>
        <v>40038</v>
      </c>
      <c r="J378" s="241">
        <v>182</v>
      </c>
      <c r="N378" s="256">
        <f>G378/F378*100</f>
        <v>32536.28789333333</v>
      </c>
      <c r="O378" s="256">
        <f>(100-N378)/100*(365/182)*100</f>
        <v>-65050.797148717946</v>
      </c>
      <c r="Q378" s="256">
        <f>(((1+(100-N378)/N378)^(365/J378))*100)-100</f>
        <v>-99.999084918499207</v>
      </c>
      <c r="R378" s="265">
        <f t="shared" si="19"/>
        <v>-200.85774723348803</v>
      </c>
    </row>
    <row r="380" spans="1:18">
      <c r="A380" s="241">
        <v>731</v>
      </c>
      <c r="B380" s="271">
        <v>39883</v>
      </c>
      <c r="C380" s="265">
        <v>15000000000</v>
      </c>
      <c r="D380" s="265">
        <v>69555600000</v>
      </c>
      <c r="E380" s="265">
        <f>D380-C380</f>
        <v>54555600000</v>
      </c>
      <c r="F380" s="265">
        <v>15000000000</v>
      </c>
      <c r="G380" s="265">
        <v>14167832213</v>
      </c>
      <c r="H380" s="266">
        <f>F380-G380</f>
        <v>832167787</v>
      </c>
      <c r="I380" s="271">
        <f>$B$380+J380+1</f>
        <v>40066</v>
      </c>
      <c r="J380" s="241">
        <v>182</v>
      </c>
      <c r="N380" s="256">
        <f>G380/F380*100</f>
        <v>94.452214753333337</v>
      </c>
      <c r="O380" s="256">
        <f>(100-N380)/100*(365/182)*100</f>
        <v>11.126052829853473</v>
      </c>
      <c r="Q380" s="256">
        <f>(((1+(100-N380)/N380)^(365/J380))*100)-100</f>
        <v>12.12743958884235</v>
      </c>
      <c r="R380" s="265">
        <f t="shared" si="19"/>
        <v>1601.9716556899104</v>
      </c>
    </row>
    <row r="381" spans="1:18">
      <c r="A381" s="241">
        <v>732</v>
      </c>
      <c r="B381" s="271">
        <v>39897</v>
      </c>
      <c r="C381" s="265">
        <v>15000000000</v>
      </c>
      <c r="D381" s="265">
        <v>86859700000</v>
      </c>
      <c r="E381" s="265">
        <f>D381-C381</f>
        <v>71859700000</v>
      </c>
      <c r="F381" s="265">
        <v>15000000000</v>
      </c>
      <c r="G381" s="265">
        <v>14291471456</v>
      </c>
      <c r="H381" s="266">
        <f>F381-G381</f>
        <v>708528544</v>
      </c>
      <c r="I381" s="271">
        <f>$B$381+J381+1</f>
        <v>40080</v>
      </c>
      <c r="J381" s="241">
        <v>182</v>
      </c>
      <c r="N381" s="256">
        <f>G381/F381*100</f>
        <v>95.276476373333324</v>
      </c>
      <c r="O381" s="256">
        <f>(100-N381)/100*(365/182)*100</f>
        <v>9.4730006798534987</v>
      </c>
      <c r="Q381" s="256">
        <f>(((1+(100-N381)/N381)^(365/J381))*100)-100</f>
        <v>10.190483551044764</v>
      </c>
      <c r="R381" s="265">
        <f t="shared" si="19"/>
        <v>1916.5141634748238</v>
      </c>
    </row>
    <row r="383" spans="1:18">
      <c r="A383" s="241">
        <v>734</v>
      </c>
      <c r="B383" s="271">
        <v>39911</v>
      </c>
      <c r="C383" s="265">
        <v>15000000000</v>
      </c>
      <c r="D383" s="265">
        <v>60624500000</v>
      </c>
      <c r="E383" s="265">
        <f>D383-C383</f>
        <v>45624500000</v>
      </c>
      <c r="F383" s="265">
        <v>15000000000</v>
      </c>
      <c r="G383" s="265">
        <v>14344464736</v>
      </c>
      <c r="H383" s="266">
        <f>F383-G383</f>
        <v>655535264</v>
      </c>
      <c r="I383" s="271">
        <f>$B$383+J383+1</f>
        <v>40094</v>
      </c>
      <c r="J383" s="241">
        <v>182</v>
      </c>
      <c r="N383" s="256">
        <f>G383/F383*100</f>
        <v>95.629764906666665</v>
      </c>
      <c r="O383" s="256">
        <f>(100-N383)/100*(365/182)*100</f>
        <v>8.7644824673992705</v>
      </c>
      <c r="Q383" s="256">
        <f>(((1+(100-N383)/N383)^(365/J383))*100)-100</f>
        <v>9.3756016880146547</v>
      </c>
      <c r="R383" s="265">
        <f t="shared" si="19"/>
        <v>2087.6569700284049</v>
      </c>
    </row>
    <row r="384" spans="1:18">
      <c r="A384" s="241">
        <v>738</v>
      </c>
      <c r="B384" s="271">
        <v>39925</v>
      </c>
      <c r="C384" s="265">
        <v>15000000000</v>
      </c>
      <c r="D384" s="265">
        <v>37706600000</v>
      </c>
      <c r="E384" s="265">
        <f>D384-C384</f>
        <v>22706600000</v>
      </c>
      <c r="F384" s="265">
        <v>15000000000</v>
      </c>
      <c r="G384" s="265">
        <v>14346062978</v>
      </c>
      <c r="H384" s="266">
        <f>F384-G384</f>
        <v>653937022</v>
      </c>
      <c r="I384" s="271">
        <f>$B$384+J384+1</f>
        <v>40108</v>
      </c>
      <c r="J384" s="241">
        <v>182</v>
      </c>
      <c r="N384" s="256">
        <f>G384/F384*100</f>
        <v>95.640419853333341</v>
      </c>
      <c r="O384" s="256">
        <f>(100-N384)/100*(365/182)*100</f>
        <v>8.7431140304029142</v>
      </c>
      <c r="Q384" s="256">
        <f>(((1+(100-N384)/N384)^(365/J384))*100)-100</f>
        <v>9.3511658401453275</v>
      </c>
      <c r="R384" s="265">
        <f t="shared" si="19"/>
        <v>2093.2494162166563</v>
      </c>
    </row>
    <row r="386" spans="1:18">
      <c r="A386" s="241">
        <v>739</v>
      </c>
      <c r="B386" s="271">
        <v>39939</v>
      </c>
      <c r="C386" s="265">
        <v>18000000000</v>
      </c>
      <c r="D386" s="265">
        <v>44502500000</v>
      </c>
      <c r="E386" s="265">
        <f>D386-C386</f>
        <v>26502500000</v>
      </c>
      <c r="F386" s="265">
        <v>18000000000</v>
      </c>
      <c r="G386" s="265">
        <v>17179088329</v>
      </c>
      <c r="H386" s="266">
        <f>F386-G386</f>
        <v>820911671</v>
      </c>
      <c r="I386" s="271">
        <f>$B$386+J386+1</f>
        <v>40122</v>
      </c>
      <c r="J386" s="241">
        <v>182</v>
      </c>
      <c r="N386" s="256">
        <f>G386/F386*100</f>
        <v>95.439379605555558</v>
      </c>
      <c r="O386" s="256">
        <f>(100-N386)/100*(365/182)*100</f>
        <v>9.1462991427045122</v>
      </c>
      <c r="Q386" s="256">
        <f>(((1+(100-N386)/N386)^(365/J386))*100)-100</f>
        <v>9.8136107284575189</v>
      </c>
      <c r="R386" s="265">
        <f t="shared" si="19"/>
        <v>1992.1346878150548</v>
      </c>
    </row>
    <row r="387" spans="1:18">
      <c r="A387" s="241">
        <v>742</v>
      </c>
      <c r="B387" s="271">
        <v>39953</v>
      </c>
      <c r="C387" s="265">
        <v>17000000000</v>
      </c>
      <c r="D387" s="265">
        <v>32021800000</v>
      </c>
      <c r="E387" s="265">
        <f>D387-C387</f>
        <v>15021800000</v>
      </c>
      <c r="F387" s="265">
        <v>17000000000</v>
      </c>
      <c r="G387" s="265">
        <v>16171060920</v>
      </c>
      <c r="H387" s="266">
        <f>F387-G387</f>
        <v>828939080</v>
      </c>
      <c r="I387" s="271">
        <f>B387+J387+1</f>
        <v>40136</v>
      </c>
      <c r="J387" s="241">
        <v>182</v>
      </c>
      <c r="N387" s="256">
        <f>G387/F387*100</f>
        <v>95.123887764705884</v>
      </c>
      <c r="O387" s="256">
        <f>(100-N387)/100*(365/182)*100</f>
        <v>9.7790162960568807</v>
      </c>
      <c r="Q387" s="256">
        <f>(((1+(100-N387)/N387)^(365/J387))*100)-100</f>
        <v>10.545254612204019</v>
      </c>
      <c r="R387" s="265">
        <f t="shared" si="19"/>
        <v>1850.2647057815559</v>
      </c>
    </row>
    <row r="388" spans="1:18">
      <c r="R388" s="265" t="e">
        <f t="shared" si="19"/>
        <v>#DIV/0!</v>
      </c>
    </row>
    <row r="389" spans="1:18">
      <c r="A389" s="241">
        <v>743</v>
      </c>
      <c r="B389" s="271">
        <v>39968</v>
      </c>
      <c r="C389" s="265">
        <v>17000000000</v>
      </c>
      <c r="D389" s="265">
        <v>30316300000</v>
      </c>
      <c r="E389" s="265">
        <f>D389-C389</f>
        <v>13316300000</v>
      </c>
      <c r="F389" s="265">
        <v>17000000000</v>
      </c>
      <c r="G389" s="265">
        <v>16168514863</v>
      </c>
      <c r="H389" s="266">
        <f>F389-G389</f>
        <v>831485137</v>
      </c>
      <c r="I389" s="271">
        <f>B389+J389</f>
        <v>40150</v>
      </c>
      <c r="J389" s="241">
        <v>182</v>
      </c>
      <c r="N389" s="256">
        <f>G389/F389*100</f>
        <v>95.108910958823529</v>
      </c>
      <c r="O389" s="256">
        <f>(100-N389)/100*(365/182)*100</f>
        <v>9.809052197963803</v>
      </c>
      <c r="Q389" s="256">
        <f>(((1+(100-N389)/N389)^(365/J389))*100)-100</f>
        <v>10.58016815766274</v>
      </c>
      <c r="R389" s="265">
        <f t="shared" si="19"/>
        <v>1843.984990719822</v>
      </c>
    </row>
    <row r="390" spans="1:18">
      <c r="A390" s="241">
        <v>745</v>
      </c>
      <c r="B390" s="271">
        <v>39981</v>
      </c>
      <c r="C390" s="265">
        <v>17000000000</v>
      </c>
      <c r="D390" s="265">
        <v>19180700000</v>
      </c>
      <c r="E390" s="265">
        <f>D390-C390</f>
        <v>2180700000</v>
      </c>
      <c r="F390" s="265">
        <v>14580700000</v>
      </c>
      <c r="G390" s="265">
        <v>13839024921</v>
      </c>
      <c r="H390" s="266">
        <f>F390-G390</f>
        <v>741675079</v>
      </c>
      <c r="I390" s="271">
        <f>B390+J390+1</f>
        <v>40164</v>
      </c>
      <c r="J390" s="241">
        <v>182</v>
      </c>
      <c r="N390" s="256">
        <f>G390/F390*100</f>
        <v>94.913309518747397</v>
      </c>
      <c r="O390" s="256">
        <f>(100-N390)/100*(365/182)*100</f>
        <v>10.201329811303298</v>
      </c>
      <c r="Q390" s="256">
        <f>(((1+(100-N390)/N390)^(365/J390))*100)-100</f>
        <v>11.03767056890328</v>
      </c>
      <c r="R390" s="265">
        <f t="shared" si="19"/>
        <v>1765.365329769066</v>
      </c>
    </row>
    <row r="392" spans="1:18">
      <c r="A392" s="241">
        <v>746</v>
      </c>
      <c r="B392" s="271">
        <v>39995</v>
      </c>
      <c r="C392" s="265">
        <v>17000000000</v>
      </c>
      <c r="D392" s="265">
        <v>12995100000</v>
      </c>
      <c r="E392" s="265">
        <f>D392-C392</f>
        <v>-4004900000</v>
      </c>
      <c r="F392" s="265">
        <v>10095100000</v>
      </c>
      <c r="G392" s="265">
        <v>9556485233</v>
      </c>
      <c r="H392" s="266">
        <f>F392-G392</f>
        <v>538614767</v>
      </c>
      <c r="I392" s="271">
        <f>$B$392+J392+1</f>
        <v>40178</v>
      </c>
      <c r="J392" s="241">
        <v>182</v>
      </c>
      <c r="N392" s="256">
        <f>G392/F392*100</f>
        <v>94.664592059514021</v>
      </c>
      <c r="O392" s="256">
        <f>(100-N392)/100*(365/182)*100</f>
        <v>10.700131309216387</v>
      </c>
      <c r="Q392" s="256">
        <f>(((1+(100-N392)/N392)^(365/J392))*100)-100</f>
        <v>11.623517022554225</v>
      </c>
      <c r="R392" s="265">
        <f t="shared" si="19"/>
        <v>1673.7214789737272</v>
      </c>
    </row>
    <row r="393" spans="1:18">
      <c r="A393" s="241">
        <v>747</v>
      </c>
      <c r="B393" s="271">
        <v>40009</v>
      </c>
      <c r="C393" s="265">
        <v>17000000000</v>
      </c>
      <c r="D393" s="265">
        <v>30114600000</v>
      </c>
      <c r="E393" s="265">
        <f>D393-C393</f>
        <v>13114600000</v>
      </c>
      <c r="F393" s="265">
        <v>17000000000</v>
      </c>
      <c r="G393" s="265">
        <v>16086939370</v>
      </c>
      <c r="H393" s="266">
        <f>F393-G393</f>
        <v>913060630</v>
      </c>
      <c r="I393" s="271">
        <f>$B$393+J393+1</f>
        <v>40192</v>
      </c>
      <c r="J393" s="241">
        <v>182</v>
      </c>
      <c r="N393" s="256">
        <f>G393/F393*100</f>
        <v>94.629055117647056</v>
      </c>
      <c r="O393" s="256">
        <f>(100-N393)/100*(365/182)*100</f>
        <v>10.771400450872662</v>
      </c>
      <c r="Q393" s="256">
        <f>(((1+(100-N393)/N393)^(365/J393))*100)-100</f>
        <v>11.70760128411888</v>
      </c>
      <c r="R393" s="265">
        <f t="shared" si="19"/>
        <v>1661.3203356880736</v>
      </c>
    </row>
    <row r="394" spans="1:18">
      <c r="A394" s="241">
        <v>748</v>
      </c>
      <c r="B394" s="271">
        <v>40023</v>
      </c>
      <c r="C394" s="265">
        <v>10000000000</v>
      </c>
      <c r="D394" s="265">
        <v>19237000000</v>
      </c>
      <c r="E394" s="265">
        <f>D394-C394</f>
        <v>9237000000</v>
      </c>
      <c r="F394" s="265">
        <v>10000000000</v>
      </c>
      <c r="G394" s="265">
        <v>9462799910</v>
      </c>
      <c r="H394" s="266">
        <f>F394-G394</f>
        <v>537200090</v>
      </c>
      <c r="I394" s="271">
        <f>B394+J394+1</f>
        <v>40206</v>
      </c>
      <c r="J394" s="241">
        <v>182</v>
      </c>
      <c r="N394" s="256">
        <f>G394/F394*100</f>
        <v>94.627999100000011</v>
      </c>
      <c r="O394" s="256">
        <f>(100-N394)/100*(365/182)*100</f>
        <v>10.773518288461515</v>
      </c>
      <c r="Q394" s="256">
        <f>(((1+(100-N394)/N394)^(365/J394))*100)-100</f>
        <v>11.710101388596755</v>
      </c>
      <c r="R394" s="265">
        <f t="shared" si="19"/>
        <v>1660.9543328918405</v>
      </c>
    </row>
    <row r="396" spans="1:18">
      <c r="A396" s="241">
        <v>750</v>
      </c>
      <c r="B396" s="271">
        <v>40037</v>
      </c>
      <c r="C396" s="265">
        <v>10000000000</v>
      </c>
      <c r="D396" s="265">
        <v>20342800000</v>
      </c>
      <c r="E396" s="265">
        <f>D396-C396</f>
        <v>10342800000</v>
      </c>
      <c r="F396" s="265">
        <v>10000000000</v>
      </c>
      <c r="G396" s="265">
        <v>9470361262</v>
      </c>
      <c r="H396" s="266">
        <f>F396-G396</f>
        <v>529638738</v>
      </c>
      <c r="I396" s="271">
        <f>B396+J396+1</f>
        <v>40220</v>
      </c>
      <c r="J396" s="241">
        <v>182</v>
      </c>
      <c r="N396" s="256">
        <f>G396/F396*100</f>
        <v>94.703612620000001</v>
      </c>
      <c r="O396" s="256">
        <f>(100-N396)/100*(365/182)*100</f>
        <v>10.621875789560436</v>
      </c>
      <c r="Q396" s="256">
        <f>(((1+(100-N396)/N396)^(365/J396))*100)-100</f>
        <v>11.531299348518132</v>
      </c>
      <c r="R396" s="265">
        <f t="shared" si="19"/>
        <v>1687.5299670855948</v>
      </c>
    </row>
    <row r="397" spans="1:18">
      <c r="A397" s="241">
        <v>751</v>
      </c>
      <c r="B397" s="271">
        <v>40051</v>
      </c>
      <c r="C397" s="265">
        <v>15000000000</v>
      </c>
      <c r="D397" s="265">
        <v>31114800000</v>
      </c>
      <c r="E397" s="265">
        <f>D397-C397</f>
        <v>16114800000</v>
      </c>
      <c r="F397" s="265">
        <v>15000000000</v>
      </c>
      <c r="G397" s="265">
        <v>14214654310</v>
      </c>
      <c r="H397" s="266">
        <f>F397-G397</f>
        <v>785345690</v>
      </c>
      <c r="I397" s="271">
        <f>B397+J397+1</f>
        <v>40234</v>
      </c>
      <c r="J397" s="241">
        <v>182</v>
      </c>
      <c r="N397" s="256">
        <f>G397/F397*100</f>
        <v>94.764362066666664</v>
      </c>
      <c r="O397" s="256">
        <f>(100-N397)/100*(365/182)*100</f>
        <v>10.500043108058614</v>
      </c>
      <c r="Q397" s="256">
        <f>(((1+(100-N397)/N397)^(365/J397))*100)-100</f>
        <v>11.387956665138987</v>
      </c>
      <c r="R397" s="265">
        <f t="shared" si="19"/>
        <v>1709.4374750807124</v>
      </c>
    </row>
    <row r="399" spans="1:18">
      <c r="A399" s="241">
        <v>752</v>
      </c>
      <c r="B399" s="271">
        <v>40065</v>
      </c>
      <c r="C399" s="265">
        <v>30000000000</v>
      </c>
      <c r="D399" s="265">
        <v>49598000000</v>
      </c>
      <c r="E399" s="265">
        <f>D399-C399</f>
        <v>19598000000</v>
      </c>
      <c r="F399" s="265">
        <v>30000000000</v>
      </c>
      <c r="G399" s="265">
        <v>28451544124</v>
      </c>
      <c r="H399" s="266">
        <f>F399-G399</f>
        <v>1548455876</v>
      </c>
      <c r="I399" s="271">
        <f>B399+J399+1</f>
        <v>40248</v>
      </c>
      <c r="J399" s="283">
        <v>182</v>
      </c>
      <c r="N399" s="256">
        <f>G399/F399*100</f>
        <v>94.838480413333343</v>
      </c>
      <c r="O399" s="256">
        <f>(100-N399)/100*(365/182)*100</f>
        <v>10.351399171062251</v>
      </c>
      <c r="Q399" s="256">
        <f>(((1+(100-N399)/N399)^(365/J399))*100)-100</f>
        <v>11.21344270291813</v>
      </c>
      <c r="R399" s="265">
        <f t="shared" si="19"/>
        <v>1736.8644896847791</v>
      </c>
    </row>
    <row r="400" spans="1:18">
      <c r="A400" s="241">
        <v>753</v>
      </c>
      <c r="B400" s="271">
        <v>40079</v>
      </c>
      <c r="C400" s="265">
        <v>20000000000</v>
      </c>
      <c r="D400" s="265">
        <v>47767600000</v>
      </c>
      <c r="E400" s="265">
        <f>D400-C400</f>
        <v>27767600000</v>
      </c>
      <c r="F400" s="265">
        <v>20000000000</v>
      </c>
      <c r="G400" s="265">
        <v>18984599842</v>
      </c>
      <c r="H400" s="266">
        <f>F400-G400</f>
        <v>1015400158</v>
      </c>
      <c r="I400" s="271">
        <f>B400+J400+1</f>
        <v>40262</v>
      </c>
      <c r="J400" s="241">
        <v>182</v>
      </c>
      <c r="N400" s="256">
        <f>G400/F400*100</f>
        <v>94.92299921</v>
      </c>
      <c r="O400" s="256">
        <f>(100-N400)/100*(365/182)*100</f>
        <v>10.181897188736263</v>
      </c>
      <c r="Q400" s="256">
        <f>(((1+(100-N400)/N400)^(365/J400))*100)-100</f>
        <v>11.014940119754172</v>
      </c>
      <c r="R400" s="265">
        <f t="shared" si="19"/>
        <v>1769.1173692187615</v>
      </c>
    </row>
    <row r="402" spans="1:18">
      <c r="A402" s="241">
        <v>754</v>
      </c>
      <c r="B402" s="271">
        <v>40093</v>
      </c>
      <c r="C402" s="265">
        <v>15000000000</v>
      </c>
      <c r="D402" s="265">
        <v>49210500000</v>
      </c>
      <c r="E402" s="265">
        <f>D402-C402</f>
        <v>34210500000</v>
      </c>
      <c r="F402" s="265">
        <v>15000000000</v>
      </c>
      <c r="G402" s="265">
        <v>14287500000</v>
      </c>
      <c r="H402" s="266">
        <f>F402-G402</f>
        <v>712500000</v>
      </c>
      <c r="I402" s="271">
        <f>$B$402+J402+1</f>
        <v>40276</v>
      </c>
      <c r="J402" s="241">
        <v>182</v>
      </c>
      <c r="N402" s="256">
        <f>G402/F402*100</f>
        <v>95.25</v>
      </c>
      <c r="O402" s="256">
        <f>(100-N402)/100*(365/182)*100</f>
        <v>9.5260989010989015</v>
      </c>
      <c r="Q402" s="256">
        <f>(((1+(100-N402)/N402)^(365/J402))*100)-100</f>
        <v>10.251919103011616</v>
      </c>
      <c r="R402" s="265">
        <f t="shared" si="19"/>
        <v>1904.7137073452864</v>
      </c>
    </row>
    <row r="403" spans="1:18">
      <c r="A403" s="241">
        <v>755</v>
      </c>
      <c r="B403" s="271">
        <v>40107</v>
      </c>
      <c r="C403" s="265">
        <v>20000000000</v>
      </c>
      <c r="D403" s="265">
        <v>49475100000</v>
      </c>
      <c r="E403" s="265">
        <f>D403-C403</f>
        <v>29475100000</v>
      </c>
      <c r="F403" s="265">
        <v>20000000000</v>
      </c>
      <c r="G403" s="265">
        <v>19078882634</v>
      </c>
      <c r="H403" s="266">
        <f>F403-G403</f>
        <v>921117366</v>
      </c>
      <c r="I403" s="271">
        <f>$B$403+J403+1</f>
        <v>40290</v>
      </c>
      <c r="J403" s="241">
        <v>182</v>
      </c>
      <c r="N403" s="256">
        <f>G403/F403*100</f>
        <v>95.394413170000007</v>
      </c>
      <c r="O403" s="256">
        <f>(100-N403)/100*(365/182)*100</f>
        <v>9.2364790821428429</v>
      </c>
      <c r="Q403" s="256">
        <f>(((1+(100-N403)/N403)^(365/J403))*100)-100</f>
        <v>9.9174462809420447</v>
      </c>
      <c r="R403" s="265">
        <f t="shared" si="19"/>
        <v>1970.7265169041946</v>
      </c>
    </row>
    <row r="405" spans="1:18">
      <c r="A405" s="241">
        <v>757</v>
      </c>
      <c r="B405" s="271">
        <v>40121</v>
      </c>
      <c r="C405" s="265">
        <v>20000000000</v>
      </c>
      <c r="D405" s="265">
        <v>38658300000</v>
      </c>
      <c r="E405" s="265">
        <f>D405-C405</f>
        <v>18658300000</v>
      </c>
      <c r="F405" s="265">
        <v>20000000000</v>
      </c>
      <c r="G405" s="265">
        <v>19084794574</v>
      </c>
      <c r="H405" s="266">
        <f>F405-G405</f>
        <v>915205426</v>
      </c>
      <c r="I405" s="271">
        <f>$B$405+J405+1</f>
        <v>40304</v>
      </c>
      <c r="J405" s="241">
        <v>182</v>
      </c>
      <c r="N405" s="256">
        <f>G405/F405*100</f>
        <v>95.42397287</v>
      </c>
      <c r="O405" s="256">
        <f>(100-N405)/100*(365/182)*100</f>
        <v>9.1771972662087915</v>
      </c>
      <c r="Q405" s="256">
        <f>(((1+(100-N405)/N405)^(365/J405))*100)-100</f>
        <v>9.8491710789858189</v>
      </c>
      <c r="R405" s="265">
        <f t="shared" ref="R405:R468" si="20">((100-O405)/O405*(365/182))*100</f>
        <v>1984.7522786385057</v>
      </c>
    </row>
    <row r="406" spans="1:18">
      <c r="A406" s="241">
        <v>758</v>
      </c>
      <c r="B406" s="271">
        <v>40135</v>
      </c>
      <c r="C406" s="265">
        <v>15000000000</v>
      </c>
      <c r="D406" s="265">
        <v>69376300000</v>
      </c>
      <c r="E406" s="265">
        <f>D406-C406</f>
        <v>54376300000</v>
      </c>
      <c r="F406" s="265">
        <v>15000000000</v>
      </c>
      <c r="G406" s="265">
        <v>14339207524</v>
      </c>
      <c r="H406" s="266">
        <f>F406-G406</f>
        <v>660792476</v>
      </c>
      <c r="I406" s="271">
        <f>$B$406+J406+1</f>
        <v>40318</v>
      </c>
      <c r="J406" s="241">
        <v>182</v>
      </c>
      <c r="N406" s="256">
        <f>G406/F406*100</f>
        <v>95.594716826666669</v>
      </c>
      <c r="O406" s="256">
        <f>(100-N406)/100*(365/182)*100</f>
        <v>8.8347711992673936</v>
      </c>
      <c r="Q406" s="256">
        <f>(((1+(100-N406)/N406)^(365/J406))*100)-100</f>
        <v>9.4560380306237874</v>
      </c>
      <c r="R406" s="265">
        <f t="shared" si="20"/>
        <v>2069.4521830647932</v>
      </c>
    </row>
    <row r="408" spans="1:18">
      <c r="A408" s="241">
        <v>760</v>
      </c>
      <c r="B408" s="271">
        <v>40150</v>
      </c>
      <c r="C408" s="265">
        <v>12000000000</v>
      </c>
      <c r="D408" s="265">
        <v>62294000000</v>
      </c>
      <c r="E408" s="265">
        <f>D408-C408</f>
        <v>50294000000</v>
      </c>
      <c r="F408" s="265">
        <v>12000000000</v>
      </c>
      <c r="G408" s="265">
        <v>11494446310</v>
      </c>
      <c r="H408" s="266">
        <f>F408-G408</f>
        <v>505553690</v>
      </c>
      <c r="I408" s="271">
        <f>$B$408+J408+1</f>
        <v>40333</v>
      </c>
      <c r="J408" s="241">
        <v>182</v>
      </c>
      <c r="N408" s="256">
        <f>G408/F408*100</f>
        <v>95.787052583333335</v>
      </c>
      <c r="O408" s="256">
        <f>(100-N408)/100*(365/182)*100</f>
        <v>8.4490428960622683</v>
      </c>
      <c r="Q408" s="256">
        <f>(((1+(100-N408)/N408)^(365/J408))*100)-100</f>
        <v>9.0157105563652067</v>
      </c>
      <c r="R408" s="265">
        <f t="shared" si="20"/>
        <v>2173.0856820514023</v>
      </c>
    </row>
    <row r="409" spans="1:18">
      <c r="I409" s="271"/>
    </row>
    <row r="410" spans="1:18">
      <c r="A410" s="241">
        <v>761</v>
      </c>
      <c r="B410" s="271">
        <v>40163</v>
      </c>
      <c r="C410" s="265">
        <v>12000000000</v>
      </c>
      <c r="D410" s="265">
        <v>54431200000</v>
      </c>
      <c r="E410" s="265">
        <f>D410-C410</f>
        <v>42431200000</v>
      </c>
      <c r="F410" s="265">
        <v>12000000000</v>
      </c>
      <c r="G410" s="265">
        <v>11529878854</v>
      </c>
      <c r="H410" s="266">
        <f>F410-G410</f>
        <v>470121146</v>
      </c>
      <c r="I410" s="271">
        <f>$B$410+J410+1</f>
        <v>40346</v>
      </c>
      <c r="J410" s="241">
        <v>182</v>
      </c>
      <c r="N410" s="256">
        <f>G410/F410*100</f>
        <v>96.082323783333337</v>
      </c>
      <c r="O410" s="256">
        <f>(100-N410)/100*(365/182)*100</f>
        <v>7.8568781268314956</v>
      </c>
      <c r="Q410" s="256">
        <f>(((1+(100-N410)/N410)^(365/J410))*100)-100</f>
        <v>8.3448740955157916</v>
      </c>
      <c r="R410" s="265">
        <f t="shared" si="20"/>
        <v>2351.9841042802677</v>
      </c>
    </row>
    <row r="411" spans="1:18">
      <c r="I411" s="271"/>
    </row>
    <row r="412" spans="1:18">
      <c r="A412" s="241">
        <v>762</v>
      </c>
      <c r="B412" s="271">
        <v>40177</v>
      </c>
      <c r="C412" s="265">
        <v>15000000000</v>
      </c>
      <c r="D412" s="265">
        <v>65683700000</v>
      </c>
      <c r="E412" s="265">
        <f>D412-C412</f>
        <v>50683700000</v>
      </c>
      <c r="F412" s="265">
        <v>15000000000</v>
      </c>
      <c r="G412" s="265">
        <v>14464181176</v>
      </c>
      <c r="H412" s="266">
        <f>F412-G412</f>
        <v>535818824</v>
      </c>
      <c r="I412" s="271">
        <f>$B$412+J412+1</f>
        <v>40360</v>
      </c>
      <c r="J412" s="241">
        <v>182</v>
      </c>
      <c r="N412" s="256">
        <f>G412/F412*100</f>
        <v>96.427874506666669</v>
      </c>
      <c r="O412" s="256">
        <f>(100-N412)/100*(365/182)*100</f>
        <v>7.1638780498168462</v>
      </c>
      <c r="Q412" s="256">
        <f>(((1+(100-N412)/N412)^(365/J412))*100)-100</f>
        <v>7.5676326842459645</v>
      </c>
      <c r="R412" s="265">
        <f t="shared" si="20"/>
        <v>2598.904269277311</v>
      </c>
    </row>
    <row r="413" spans="1:18">
      <c r="I413" s="271"/>
    </row>
    <row r="414" spans="1:18">
      <c r="A414" s="241">
        <v>763</v>
      </c>
      <c r="B414" s="271">
        <v>40191</v>
      </c>
      <c r="C414" s="265">
        <v>12000000000</v>
      </c>
      <c r="D414" s="265">
        <v>38274700000</v>
      </c>
      <c r="E414" s="265">
        <f>D414-C414</f>
        <v>26274700000</v>
      </c>
      <c r="F414" s="265">
        <v>12000000000</v>
      </c>
      <c r="G414" s="265">
        <v>11627520000</v>
      </c>
      <c r="H414" s="266">
        <f>F414-G414</f>
        <v>372480000</v>
      </c>
      <c r="I414" s="271">
        <f>$B$414+J414+1</f>
        <v>40374</v>
      </c>
      <c r="J414" s="241">
        <v>182</v>
      </c>
      <c r="N414" s="256">
        <f>G414/F414*100</f>
        <v>96.896000000000001</v>
      </c>
      <c r="O414" s="256">
        <f>(100-N414)/100*(365/182)*100</f>
        <v>6.2250549450549437</v>
      </c>
      <c r="Q414" s="256">
        <f>(((1+(100-N414)/N414)^(365/J414))*100)-100</f>
        <v>6.5279437831881069</v>
      </c>
      <c r="R414" s="265">
        <f t="shared" si="20"/>
        <v>3021.1000339866323</v>
      </c>
    </row>
    <row r="416" spans="1:18">
      <c r="A416" s="241">
        <v>764</v>
      </c>
      <c r="B416" s="271">
        <v>40205</v>
      </c>
      <c r="C416" s="265">
        <v>12000000000</v>
      </c>
      <c r="D416" s="265">
        <v>44396800000</v>
      </c>
      <c r="E416" s="265">
        <f>D416-C416</f>
        <v>32396800000</v>
      </c>
      <c r="F416" s="265">
        <v>12000000000</v>
      </c>
      <c r="G416" s="265">
        <v>11662129159</v>
      </c>
      <c r="H416" s="266">
        <f>F416-G416</f>
        <v>337870841</v>
      </c>
      <c r="I416" s="271">
        <f>B416+J416+1</f>
        <v>40388</v>
      </c>
      <c r="J416" s="241">
        <v>182</v>
      </c>
      <c r="N416" s="256">
        <f>G416/F416*100</f>
        <v>97.184409658333337</v>
      </c>
      <c r="O416" s="256">
        <f>(100-N416)/100*(365/182)*100</f>
        <v>5.6466509599358901</v>
      </c>
      <c r="Q416" s="256">
        <f>(((1+(100-N416)/N416)^(365/J416))*100)-100</f>
        <v>5.8948766294291772</v>
      </c>
      <c r="R416" s="265">
        <f t="shared" si="20"/>
        <v>3351.1035907380083</v>
      </c>
    </row>
    <row r="418" spans="1:18">
      <c r="A418" s="241">
        <v>766</v>
      </c>
      <c r="B418" s="271">
        <v>40219</v>
      </c>
      <c r="C418" s="265">
        <v>12000000000</v>
      </c>
      <c r="D418" s="265">
        <v>42092300000</v>
      </c>
      <c r="E418" s="265">
        <f>D418-C418</f>
        <v>30092300000</v>
      </c>
      <c r="F418" s="265">
        <v>12000000000</v>
      </c>
      <c r="G418" s="265">
        <v>11690755806</v>
      </c>
      <c r="H418" s="266">
        <f>F418-G418</f>
        <v>309244194</v>
      </c>
      <c r="I418" s="271">
        <f>B418+J418+1</f>
        <v>40402</v>
      </c>
      <c r="J418" s="241">
        <v>182</v>
      </c>
      <c r="N418" s="256">
        <f>G418/F418*100</f>
        <v>97.422965050000002</v>
      </c>
      <c r="O418" s="256">
        <f>(100-N418)/100*(365/182)*100</f>
        <v>5.1682294326923035</v>
      </c>
      <c r="Q418" s="256">
        <f>(((1+(100-N418)/N418)^(365/J418))*100)-100</f>
        <v>5.3754916912797484</v>
      </c>
      <c r="R418" s="265">
        <f t="shared" si="20"/>
        <v>3679.8791016516006</v>
      </c>
    </row>
    <row r="420" spans="1:18">
      <c r="A420" s="241">
        <v>767</v>
      </c>
      <c r="B420" s="271">
        <v>40233</v>
      </c>
      <c r="C420" s="265">
        <v>12000000000</v>
      </c>
      <c r="D420" s="265">
        <v>48406500000</v>
      </c>
      <c r="E420" s="265">
        <f>D420-C420</f>
        <v>36406500000</v>
      </c>
      <c r="F420" s="265">
        <v>12000000000</v>
      </c>
      <c r="G420" s="265">
        <v>10910689032</v>
      </c>
      <c r="H420" s="266">
        <f>F420-G420</f>
        <v>1089310968</v>
      </c>
      <c r="I420" s="271">
        <f>B420+J420+1</f>
        <v>40416</v>
      </c>
      <c r="J420" s="241">
        <v>182</v>
      </c>
      <c r="N420" s="256">
        <f>G420/F420*100</f>
        <v>90.922408600000011</v>
      </c>
      <c r="O420" s="256">
        <f>(100-N420)/100*(365/182)*100</f>
        <v>18.205059675824153</v>
      </c>
      <c r="Q420" s="256">
        <f>(((1+(100-N420)/N420)^(365/J420))*100)-100</f>
        <v>21.027822272942331</v>
      </c>
      <c r="R420" s="265">
        <f t="shared" si="20"/>
        <v>901.06435418734486</v>
      </c>
    </row>
    <row r="421" spans="1:18">
      <c r="I421" s="271"/>
    </row>
    <row r="422" spans="1:18">
      <c r="A422" s="241">
        <v>768</v>
      </c>
      <c r="B422" s="271">
        <v>40247</v>
      </c>
      <c r="C422" s="265">
        <v>20000000000</v>
      </c>
      <c r="D422" s="265">
        <v>51035100000</v>
      </c>
      <c r="E422" s="265">
        <f>D422-C422</f>
        <v>31035100000</v>
      </c>
      <c r="F422" s="265">
        <v>20000000000</v>
      </c>
      <c r="G422" s="265">
        <v>19573079505</v>
      </c>
      <c r="H422" s="266">
        <f>F422-G422</f>
        <v>426920495</v>
      </c>
      <c r="I422" s="271">
        <f>B422+J422+1</f>
        <v>40430</v>
      </c>
      <c r="J422" s="241">
        <v>182</v>
      </c>
      <c r="N422" s="256">
        <f>G422/F422*100</f>
        <v>97.865397524999992</v>
      </c>
      <c r="O422" s="256">
        <f>(100-N422)/100*(365/182)*100</f>
        <v>4.28093353502749</v>
      </c>
      <c r="Q422" s="256">
        <f>(((1+(100-N422)/N422)^(365/J422))*100)-100</f>
        <v>4.4222769959401802</v>
      </c>
      <c r="R422" s="265">
        <f t="shared" si="20"/>
        <v>4484.1635660978109</v>
      </c>
    </row>
    <row r="424" spans="1:18">
      <c r="A424" s="241">
        <v>769</v>
      </c>
      <c r="B424" s="271">
        <v>40261</v>
      </c>
      <c r="C424" s="265">
        <v>20000000000</v>
      </c>
      <c r="D424" s="265">
        <v>54623200000</v>
      </c>
      <c r="E424" s="265">
        <f>D424-C424</f>
        <v>34623200000</v>
      </c>
      <c r="F424" s="265">
        <v>20000000000</v>
      </c>
      <c r="G424" s="265">
        <v>19555773198</v>
      </c>
      <c r="H424" s="266">
        <f>F424-G424</f>
        <v>444226802</v>
      </c>
      <c r="I424" s="271">
        <f>B424+J424+1</f>
        <v>40444</v>
      </c>
      <c r="J424" s="241">
        <v>182</v>
      </c>
      <c r="N424" s="256">
        <f>G424/F424*100</f>
        <v>97.77886599</v>
      </c>
      <c r="O424" s="256">
        <f>(100-N424)/100*(365/182)*100</f>
        <v>4.4544720530219779</v>
      </c>
      <c r="Q424" s="256">
        <f>(((1+(100-N424)/N424)^(365/J424))*100)-100</f>
        <v>4.6076887359507879</v>
      </c>
      <c r="R424" s="265">
        <f t="shared" si="20"/>
        <v>4301.6552588368149</v>
      </c>
    </row>
    <row r="426" spans="1:18">
      <c r="A426" s="241">
        <v>771</v>
      </c>
      <c r="B426" s="271">
        <v>40275</v>
      </c>
      <c r="C426" s="265">
        <v>25000000000</v>
      </c>
      <c r="D426" s="265">
        <v>50467700000</v>
      </c>
      <c r="E426" s="265">
        <f>D426-C426</f>
        <v>25467700000</v>
      </c>
      <c r="F426" s="265">
        <v>25000000000</v>
      </c>
      <c r="G426" s="265">
        <v>24363555298</v>
      </c>
      <c r="H426" s="266">
        <f>F426-G426</f>
        <v>636444702</v>
      </c>
      <c r="I426" s="271">
        <f>B426+J426+1</f>
        <v>40458</v>
      </c>
      <c r="J426" s="241">
        <v>182</v>
      </c>
      <c r="N426" s="256">
        <f>G426/F426*100</f>
        <v>97.454221192000006</v>
      </c>
      <c r="O426" s="256">
        <f>(100-N426)/100*(365/182)*100</f>
        <v>5.1055454116483396</v>
      </c>
      <c r="Q426" s="256">
        <f>(((1+(100-N426)/N426)^(365/J426))*100)-100</f>
        <v>5.3077235188820708</v>
      </c>
      <c r="R426" s="265">
        <f t="shared" si="20"/>
        <v>3727.5215855419242</v>
      </c>
    </row>
    <row r="428" spans="1:18">
      <c r="A428" s="241">
        <v>772</v>
      </c>
      <c r="B428" s="271">
        <v>40289</v>
      </c>
      <c r="C428" s="265">
        <v>25000000000</v>
      </c>
      <c r="D428" s="265">
        <v>47859800000</v>
      </c>
      <c r="E428" s="265">
        <f>D428-C428</f>
        <v>22859800000</v>
      </c>
      <c r="F428" s="265">
        <v>25000000000</v>
      </c>
      <c r="G428" s="265">
        <v>24316454958</v>
      </c>
      <c r="H428" s="266">
        <f>F428-G428</f>
        <v>683545042</v>
      </c>
      <c r="I428" s="271">
        <f>B428+J428+1</f>
        <v>40472</v>
      </c>
      <c r="J428" s="241">
        <v>182</v>
      </c>
      <c r="N428" s="256">
        <f>G428/F428*100</f>
        <v>97.265819832000005</v>
      </c>
      <c r="O428" s="256">
        <f>(100-N428)/100*(365/182)*100</f>
        <v>5.4833833039560336</v>
      </c>
      <c r="Q428" s="256">
        <f>(((1+(100-N428)/N428)^(365/J428))*100)-100</f>
        <v>5.717199279287442</v>
      </c>
      <c r="R428" s="265">
        <f t="shared" si="20"/>
        <v>3456.8540069976889</v>
      </c>
    </row>
    <row r="430" spans="1:18">
      <c r="A430" s="241">
        <v>774</v>
      </c>
      <c r="B430" s="271">
        <v>40303</v>
      </c>
      <c r="C430" s="265">
        <v>25000000000</v>
      </c>
      <c r="D430" s="265">
        <v>55806300000</v>
      </c>
      <c r="E430" s="265">
        <f>D430-C430</f>
        <v>30806300000</v>
      </c>
      <c r="F430" s="265">
        <v>25000000000</v>
      </c>
      <c r="G430" s="265">
        <v>24315065111</v>
      </c>
      <c r="H430" s="266">
        <f>F430-G430</f>
        <v>684934889</v>
      </c>
      <c r="I430" s="271">
        <f>$B$430+J430+1</f>
        <v>40486</v>
      </c>
      <c r="J430" s="241">
        <v>182</v>
      </c>
      <c r="N430" s="256">
        <f>G430/F430*100</f>
        <v>97.260260443999996</v>
      </c>
      <c r="O430" s="256">
        <f>(100-N430)/100*(365/182)*100</f>
        <v>5.4945326260439629</v>
      </c>
      <c r="Q430" s="256">
        <f>(((1+(100-N430)/N430)^(365/J430))*100)-100</f>
        <v>5.7293184014365579</v>
      </c>
      <c r="R430" s="265">
        <f t="shared" si="20"/>
        <v>3449.4325260585433</v>
      </c>
    </row>
    <row r="432" spans="1:18">
      <c r="A432" s="241">
        <v>775</v>
      </c>
      <c r="B432" s="271">
        <v>40317</v>
      </c>
      <c r="C432" s="265">
        <v>25000000000</v>
      </c>
      <c r="D432" s="265">
        <v>58372200000</v>
      </c>
      <c r="E432" s="265">
        <f>D432-C432</f>
        <v>33372200000</v>
      </c>
      <c r="F432" s="265">
        <v>25000000000</v>
      </c>
      <c r="G432" s="265">
        <v>24315616840</v>
      </c>
      <c r="H432" s="266">
        <f>F432-G432</f>
        <v>684383160</v>
      </c>
      <c r="I432" s="271">
        <f>B432+J432+1</f>
        <v>40500</v>
      </c>
      <c r="J432" s="241">
        <v>182</v>
      </c>
      <c r="N432" s="256">
        <f>G432/F432*100</f>
        <v>97.262467360000002</v>
      </c>
      <c r="O432" s="256">
        <f>(100-N432)/100*(365/182)*100</f>
        <v>5.4901066681318635</v>
      </c>
      <c r="Q432" s="256">
        <f>(((1+(100-N432)/N432)^(365/J432))*100)-100</f>
        <v>5.7245072117983966</v>
      </c>
      <c r="R432" s="265">
        <f t="shared" si="20"/>
        <v>3452.375031110797</v>
      </c>
    </row>
    <row r="434" spans="1:18">
      <c r="A434" s="241">
        <v>776</v>
      </c>
      <c r="B434" s="271">
        <v>40331</v>
      </c>
      <c r="C434" s="265">
        <v>30000000000</v>
      </c>
      <c r="D434" s="265">
        <v>67685200000</v>
      </c>
      <c r="E434" s="265">
        <f>D434-C434</f>
        <v>37685200000</v>
      </c>
      <c r="F434" s="265">
        <v>30000000000</v>
      </c>
      <c r="G434" s="265">
        <v>29170997628</v>
      </c>
      <c r="H434" s="266">
        <f>F434-G434</f>
        <v>829002372</v>
      </c>
      <c r="I434" s="271">
        <f>B434+J434+1</f>
        <v>40514</v>
      </c>
      <c r="J434" s="241">
        <v>182</v>
      </c>
      <c r="N434" s="256">
        <f>G434/F434*100</f>
        <v>97.236658760000012</v>
      </c>
      <c r="O434" s="256">
        <f>(100-N434)/100*(365/182)*100</f>
        <v>5.5418656736263507</v>
      </c>
      <c r="Q434" s="256">
        <f>(((1+(100-N434)/N434)^(365/J434))*100)-100</f>
        <v>5.7807918026755942</v>
      </c>
      <c r="R434" s="265">
        <f t="shared" si="20"/>
        <v>3418.258047868675</v>
      </c>
    </row>
    <row r="436" spans="1:18">
      <c r="A436" s="241">
        <v>777</v>
      </c>
      <c r="B436" s="271">
        <v>40345</v>
      </c>
      <c r="C436" s="265">
        <v>30000000000</v>
      </c>
      <c r="D436" s="265">
        <v>59884300000</v>
      </c>
      <c r="E436" s="265">
        <f>D436-C436</f>
        <v>29884300000</v>
      </c>
      <c r="F436" s="265">
        <v>30000000000</v>
      </c>
      <c r="G436" s="265">
        <v>29167411255</v>
      </c>
      <c r="H436" s="266">
        <f>F436-G436</f>
        <v>832588745</v>
      </c>
      <c r="I436" s="271">
        <f>B436+J436+1</f>
        <v>40528</v>
      </c>
      <c r="J436" s="241">
        <v>182</v>
      </c>
      <c r="N436" s="256">
        <f>G436/F436*100</f>
        <v>97.22470418333333</v>
      </c>
      <c r="O436" s="256">
        <f>(100-N436)/100*(365/182)*100</f>
        <v>5.5658405114468934</v>
      </c>
      <c r="Q436" s="256">
        <f>(((1+(100-N436)/N436)^(365/J436))*100)-100</f>
        <v>5.8068781160441887</v>
      </c>
      <c r="R436" s="265">
        <f t="shared" si="20"/>
        <v>3402.6700476915407</v>
      </c>
    </row>
    <row r="437" spans="1:18">
      <c r="B437" s="271"/>
    </row>
    <row r="438" spans="1:18">
      <c r="A438" s="241">
        <v>778</v>
      </c>
      <c r="B438" s="271">
        <v>40359</v>
      </c>
      <c r="C438" s="265">
        <v>30000000000</v>
      </c>
      <c r="D438" s="265">
        <v>56490600000</v>
      </c>
      <c r="E438" s="265">
        <f>D438-C438</f>
        <v>26490600000</v>
      </c>
      <c r="F438" s="265">
        <v>30000000000</v>
      </c>
      <c r="G438" s="265">
        <v>29199945245</v>
      </c>
      <c r="H438" s="266">
        <f>F438-G438</f>
        <v>800054755</v>
      </c>
      <c r="I438" s="271">
        <f>B438+J438</f>
        <v>40541</v>
      </c>
      <c r="J438" s="241">
        <v>182</v>
      </c>
      <c r="N438" s="256">
        <f>G438/F438*100</f>
        <v>97.333150816666674</v>
      </c>
      <c r="O438" s="256">
        <f>(100-N438)/100*(365/182)*100</f>
        <v>5.3483513841574952</v>
      </c>
      <c r="Q438" s="256">
        <f>(((1+(100-N438)/N438)^(365/J438))*100)-100</f>
        <v>5.5705870342164872</v>
      </c>
      <c r="R438" s="265">
        <f t="shared" si="20"/>
        <v>3549.1939029539076</v>
      </c>
    </row>
    <row r="440" spans="1:18">
      <c r="A440" s="241">
        <v>779</v>
      </c>
      <c r="B440" s="271">
        <v>40373</v>
      </c>
      <c r="C440" s="265">
        <v>25000000000</v>
      </c>
      <c r="D440" s="265">
        <v>73804500000</v>
      </c>
      <c r="E440" s="265">
        <f>D440-C440</f>
        <v>48804500000</v>
      </c>
      <c r="F440" s="265">
        <v>25000000000</v>
      </c>
      <c r="G440" s="265">
        <v>24425316028</v>
      </c>
      <c r="H440" s="266">
        <f>F440-G440</f>
        <v>574683972</v>
      </c>
      <c r="I440" s="271">
        <f>B440+J440+1</f>
        <v>40556</v>
      </c>
      <c r="J440" s="241">
        <v>182</v>
      </c>
      <c r="N440" s="256">
        <f>G440/F440*100</f>
        <v>97.70126411199999</v>
      </c>
      <c r="O440" s="256">
        <f>(100-N440)/100*(365/182)*100</f>
        <v>4.6101021929670525</v>
      </c>
      <c r="Q440" s="256">
        <f>(((1+(100-N440)/N440)^(365/J440))*100)-100</f>
        <v>4.7743867861589564</v>
      </c>
      <c r="R440" s="265">
        <f t="shared" si="20"/>
        <v>4149.6675762097184</v>
      </c>
    </row>
    <row r="442" spans="1:18">
      <c r="A442" s="241">
        <v>781</v>
      </c>
      <c r="B442" s="271">
        <v>40387</v>
      </c>
      <c r="C442" s="265">
        <v>25000000000</v>
      </c>
      <c r="D442" s="265">
        <v>40504500000</v>
      </c>
      <c r="E442" s="265">
        <f>D442-C442</f>
        <v>15504500000</v>
      </c>
      <c r="F442" s="265">
        <v>25000000000</v>
      </c>
      <c r="G442" s="265">
        <v>24405820011</v>
      </c>
      <c r="H442" s="266">
        <f>F442-G442</f>
        <v>594179989</v>
      </c>
      <c r="I442" s="271">
        <f>B442+J442+1</f>
        <v>40570</v>
      </c>
      <c r="J442" s="241">
        <v>182</v>
      </c>
      <c r="N442" s="256">
        <f>G442/F442*100</f>
        <v>97.623280044000012</v>
      </c>
      <c r="O442" s="256">
        <f>(100-N442)/100*(365/182)*100</f>
        <v>4.7664988128571197</v>
      </c>
      <c r="Q442" s="256">
        <f>(((1+(100-N442)/N442)^(365/J442))*100)-100</f>
        <v>4.942307192413395</v>
      </c>
      <c r="R442" s="265">
        <f t="shared" si="20"/>
        <v>4006.9298423959267</v>
      </c>
    </row>
    <row r="444" spans="1:18">
      <c r="A444" s="241">
        <v>784</v>
      </c>
      <c r="B444" s="271">
        <v>40402</v>
      </c>
      <c r="C444" s="265">
        <v>30000000000</v>
      </c>
      <c r="D444" s="265">
        <v>54341400000</v>
      </c>
      <c r="E444" s="265">
        <f>D444-C444</f>
        <v>24341400000</v>
      </c>
      <c r="F444" s="265">
        <v>30000000000</v>
      </c>
      <c r="G444" s="265">
        <v>29243674630</v>
      </c>
      <c r="H444" s="266">
        <f>F444-G444</f>
        <v>756325370</v>
      </c>
      <c r="I444" s="271">
        <f>B444+J444</f>
        <v>40584</v>
      </c>
      <c r="J444" s="241">
        <v>182</v>
      </c>
      <c r="N444" s="256">
        <f>G444/F444*100</f>
        <v>97.478915433333341</v>
      </c>
      <c r="O444" s="256">
        <f>((100-N444)/100)*(365/182)*100</f>
        <v>5.0560212463369805</v>
      </c>
      <c r="Q444" s="256">
        <f>(((1+(100-N444)/N444)^(365/J444))*100)-100</f>
        <v>5.2542287414215565</v>
      </c>
      <c r="R444" s="265">
        <f t="shared" si="20"/>
        <v>3765.9973810079905</v>
      </c>
    </row>
    <row r="446" spans="1:18">
      <c r="A446" s="241">
        <v>785</v>
      </c>
      <c r="B446" s="271">
        <v>40415</v>
      </c>
      <c r="C446" s="265">
        <v>30000000000</v>
      </c>
      <c r="D446" s="265">
        <v>55805900000</v>
      </c>
      <c r="E446" s="265">
        <f>D446-C446</f>
        <v>25805900000</v>
      </c>
      <c r="F446" s="265">
        <v>30000000000</v>
      </c>
      <c r="G446" s="265">
        <v>29217071604</v>
      </c>
      <c r="H446" s="266">
        <f>F446-G446</f>
        <v>782928396</v>
      </c>
      <c r="I446" s="271">
        <f>B446+J446+1</f>
        <v>40598</v>
      </c>
      <c r="J446" s="241">
        <v>182</v>
      </c>
      <c r="N446" s="256">
        <f>G446/F446*100</f>
        <v>97.390238679999996</v>
      </c>
      <c r="O446" s="256">
        <f>(100-N446)/100*(365/182)*100</f>
        <v>5.2338619879120962</v>
      </c>
      <c r="Q446" s="256">
        <f>(((1+(100-N446)/N446)^(365/J446))*100)-100</f>
        <v>5.446517609999546</v>
      </c>
      <c r="R446" s="265">
        <f t="shared" si="20"/>
        <v>3631.2185825517467</v>
      </c>
    </row>
    <row r="448" spans="1:18">
      <c r="A448" s="241">
        <v>786</v>
      </c>
      <c r="B448" s="271">
        <v>40429</v>
      </c>
      <c r="C448" s="265">
        <v>30000000000</v>
      </c>
      <c r="D448" s="265">
        <v>54173800000</v>
      </c>
      <c r="E448" s="265">
        <f>D448-C448</f>
        <v>24173800000</v>
      </c>
      <c r="F448" s="265">
        <v>30000000000</v>
      </c>
      <c r="G448" s="265">
        <v>29198948216</v>
      </c>
      <c r="H448" s="266">
        <f>F448-G448</f>
        <v>801051784</v>
      </c>
      <c r="I448" s="271">
        <f>B448+J448+1</f>
        <v>40612</v>
      </c>
      <c r="J448" s="241">
        <v>182</v>
      </c>
      <c r="N448" s="256">
        <f>G448/F448*100</f>
        <v>97.329827386666665</v>
      </c>
      <c r="O448" s="256">
        <f>(100-N448)/100*(365/182)*100</f>
        <v>5.3550165047619087</v>
      </c>
      <c r="Q448" s="256">
        <f>(((1+(100-N448)/N448)^(365/J448))*100)-100</f>
        <v>5.5778166039490458</v>
      </c>
      <c r="R448" s="265">
        <f t="shared" si="20"/>
        <v>3544.5267853708956</v>
      </c>
    </row>
    <row r="450" spans="1:18">
      <c r="A450" s="241">
        <v>788</v>
      </c>
      <c r="B450" s="271">
        <v>40443</v>
      </c>
      <c r="C450" s="265">
        <v>30000000000</v>
      </c>
      <c r="D450" s="265">
        <v>46558100000</v>
      </c>
      <c r="E450" s="265">
        <f>D450-C450</f>
        <v>16558100000</v>
      </c>
      <c r="F450" s="265">
        <v>30000000000</v>
      </c>
      <c r="G450" s="265">
        <v>29165894789</v>
      </c>
      <c r="H450" s="266">
        <f>F450-G450</f>
        <v>834105211</v>
      </c>
      <c r="I450" s="271">
        <f>B450+J450+1</f>
        <v>40626</v>
      </c>
      <c r="J450" s="241">
        <v>182</v>
      </c>
      <c r="N450" s="256">
        <f>G450/F450*100</f>
        <v>97.21964929666666</v>
      </c>
      <c r="O450" s="256">
        <f>(100-N450)/100*(365/182)*100</f>
        <v>5.5759780588827983</v>
      </c>
      <c r="Q450" s="256">
        <f>(((1+(100-N450)/N450)^(365/J450))*100)-100</f>
        <v>5.8179113823864128</v>
      </c>
      <c r="R450" s="265">
        <f t="shared" si="20"/>
        <v>3396.1191236743261</v>
      </c>
    </row>
    <row r="452" spans="1:18">
      <c r="A452" s="241">
        <v>789</v>
      </c>
      <c r="B452" s="271">
        <v>40457</v>
      </c>
      <c r="C452" s="265">
        <v>30000000000</v>
      </c>
      <c r="D452" s="265">
        <v>32806500000</v>
      </c>
      <c r="E452" s="265">
        <f>D452-C452</f>
        <v>2806500000</v>
      </c>
      <c r="F452" s="265">
        <v>30000000000</v>
      </c>
      <c r="G452" s="265">
        <v>29071487710</v>
      </c>
      <c r="H452" s="266">
        <f>F452-G452</f>
        <v>928512290</v>
      </c>
      <c r="I452" s="271">
        <f>B452+J452+1</f>
        <v>40640</v>
      </c>
      <c r="J452" s="241">
        <v>182</v>
      </c>
      <c r="N452" s="256">
        <f>G452/F452*100</f>
        <v>96.904959033333341</v>
      </c>
      <c r="O452" s="256">
        <f>(100-N452)/100*(365/182)*100</f>
        <v>6.2070876529303867</v>
      </c>
      <c r="Q452" s="256">
        <f>(((1+(100-N452)/N452)^(365/J452))*100)-100</f>
        <v>6.5081931972412264</v>
      </c>
      <c r="R452" s="265">
        <f t="shared" si="20"/>
        <v>3030.425553561704</v>
      </c>
    </row>
    <row r="454" spans="1:18">
      <c r="A454" s="241">
        <v>792</v>
      </c>
      <c r="B454" s="271">
        <v>40471</v>
      </c>
      <c r="C454" s="265">
        <v>25000000000</v>
      </c>
      <c r="D454" s="265">
        <v>41467400000</v>
      </c>
      <c r="E454" s="265">
        <f>D454-C454</f>
        <v>16467400000</v>
      </c>
      <c r="F454" s="265">
        <v>25000000000</v>
      </c>
      <c r="G454" s="265">
        <v>24115959920</v>
      </c>
      <c r="H454" s="266">
        <f>F454-G454</f>
        <v>884040080</v>
      </c>
      <c r="I454" s="271">
        <f>B454+J454+1</f>
        <v>40654</v>
      </c>
      <c r="J454" s="241">
        <v>182</v>
      </c>
      <c r="N454" s="256">
        <f>G454/F454*100</f>
        <v>96.463839679999992</v>
      </c>
      <c r="O454" s="256">
        <f>(100-N454)/100*(365/182)*100</f>
        <v>7.0917500923077084</v>
      </c>
      <c r="Q454" s="256">
        <f>(((1+(100-N454)/N454)^(365/J454))*100)-100</f>
        <v>7.4872172729254771</v>
      </c>
      <c r="R454" s="265">
        <f t="shared" si="20"/>
        <v>2627.3766317159534</v>
      </c>
    </row>
    <row r="456" spans="1:18">
      <c r="A456" s="241">
        <v>793</v>
      </c>
      <c r="B456" s="271">
        <v>40485</v>
      </c>
      <c r="C456" s="265">
        <v>20000000000</v>
      </c>
      <c r="D456" s="265">
        <v>36358800000</v>
      </c>
      <c r="E456" s="265">
        <f>D456-C456</f>
        <v>16358800000</v>
      </c>
      <c r="F456" s="265">
        <v>20000000000</v>
      </c>
      <c r="G456" s="265">
        <v>19274069154</v>
      </c>
      <c r="H456" s="266">
        <f>F456-G456</f>
        <v>725930846</v>
      </c>
      <c r="I456" s="271">
        <f>$B$456+J456+1</f>
        <v>40668</v>
      </c>
      <c r="J456" s="241">
        <v>182</v>
      </c>
      <c r="N456" s="256">
        <f>G456/F456*100</f>
        <v>96.37034577</v>
      </c>
      <c r="O456" s="256">
        <f>(100-N456)/100*(365/182)*100</f>
        <v>7.2792516151098896</v>
      </c>
      <c r="Q456" s="256">
        <f>(((1+(100-N456)/N456)^(365/J456))*100)-100</f>
        <v>7.6964501725796026</v>
      </c>
      <c r="R456" s="265">
        <f t="shared" si="20"/>
        <v>2554.533917267654</v>
      </c>
    </row>
    <row r="458" spans="1:18">
      <c r="A458" s="241">
        <v>794</v>
      </c>
      <c r="B458" s="271">
        <v>40499</v>
      </c>
      <c r="C458" s="265">
        <v>30000000000</v>
      </c>
      <c r="D458" s="265">
        <v>44690100000</v>
      </c>
      <c r="E458" s="265">
        <f>D458-C458</f>
        <v>14690100000</v>
      </c>
      <c r="F458" s="265">
        <v>30000000000</v>
      </c>
      <c r="G458" s="265">
        <v>28819085974</v>
      </c>
      <c r="H458" s="266">
        <f>F458-G458</f>
        <v>1180914026</v>
      </c>
      <c r="I458" s="271">
        <f>$B$458+J458+1</f>
        <v>40682</v>
      </c>
      <c r="J458" s="241">
        <v>182</v>
      </c>
      <c r="N458" s="256">
        <f>G458/F458*100</f>
        <v>96.063619913333326</v>
      </c>
      <c r="O458" s="256">
        <f>(100-N458)/100*(365/182)*100</f>
        <v>7.8943886353479984</v>
      </c>
      <c r="Q458" s="256">
        <f>(((1+(100-N458)/N458)^(365/J458))*100)-100</f>
        <v>8.3871842764509523</v>
      </c>
      <c r="R458" s="265">
        <f t="shared" si="20"/>
        <v>2339.8556373311767</v>
      </c>
    </row>
    <row r="459" spans="1:18">
      <c r="B459" s="271"/>
    </row>
    <row r="460" spans="1:18">
      <c r="A460" s="241">
        <v>795</v>
      </c>
      <c r="B460" s="271">
        <v>40513</v>
      </c>
      <c r="C460" s="265">
        <v>20000000000</v>
      </c>
      <c r="D460" s="265">
        <v>49122000000</v>
      </c>
      <c r="E460" s="265">
        <f>D460-C460</f>
        <v>29122000000</v>
      </c>
      <c r="F460" s="265">
        <v>20000000000</v>
      </c>
      <c r="G460" s="265">
        <v>19168074350</v>
      </c>
      <c r="H460" s="266">
        <f>F460-G460</f>
        <v>831925650</v>
      </c>
      <c r="I460" s="271">
        <f>B460+J460+1</f>
        <v>40696</v>
      </c>
      <c r="J460" s="241">
        <v>182</v>
      </c>
      <c r="N460" s="256">
        <f>G460/F460*100</f>
        <v>95.840371750000003</v>
      </c>
      <c r="O460" s="256">
        <f>(100-N460)/100*(365/182)*100</f>
        <v>8.3421116002747198</v>
      </c>
      <c r="Q460" s="256">
        <f>(((1+(100-N460)/N460)^(365/J460))*100)-100</f>
        <v>8.8941132532200982</v>
      </c>
      <c r="R460" s="265">
        <f t="shared" si="20"/>
        <v>2203.5115373525346</v>
      </c>
    </row>
    <row r="462" spans="1:18">
      <c r="A462" s="241">
        <v>799</v>
      </c>
      <c r="B462" s="271">
        <v>40527</v>
      </c>
      <c r="C462" s="265">
        <v>20000000000</v>
      </c>
      <c r="D462" s="265">
        <v>59959800000</v>
      </c>
      <c r="E462" s="265">
        <f>D462-C462</f>
        <v>39959800000</v>
      </c>
      <c r="F462" s="265">
        <v>20000000000</v>
      </c>
      <c r="G462" s="265">
        <v>19143466695</v>
      </c>
      <c r="H462" s="266">
        <f>F462-G462</f>
        <v>856533305</v>
      </c>
      <c r="I462" s="271">
        <f>B462+J462+1</f>
        <v>40710</v>
      </c>
      <c r="J462" s="241">
        <v>182</v>
      </c>
      <c r="N462" s="256">
        <f>G462/F462*100</f>
        <v>95.717333475000004</v>
      </c>
      <c r="O462" s="256">
        <f>(100-N462)/100*(365/182)*100</f>
        <v>8.5888641847527403</v>
      </c>
      <c r="Q462" s="256">
        <f>(((1+(100-N462)/N462)^(365/J462))*100)-100</f>
        <v>9.1750160695805079</v>
      </c>
      <c r="R462" s="265">
        <f t="shared" si="20"/>
        <v>2134.444400039934</v>
      </c>
    </row>
    <row r="464" spans="1:18">
      <c r="A464" s="241">
        <v>802</v>
      </c>
      <c r="B464" s="271">
        <v>40541</v>
      </c>
      <c r="C464" s="265">
        <v>30000000000</v>
      </c>
      <c r="D464" s="265">
        <v>58958000000</v>
      </c>
      <c r="E464" s="265">
        <f>D464-C464</f>
        <v>28958000000</v>
      </c>
      <c r="F464" s="265">
        <v>30000000000</v>
      </c>
      <c r="G464" s="265">
        <v>28699514465</v>
      </c>
      <c r="H464" s="266">
        <f>F464-G464</f>
        <v>1300485535</v>
      </c>
      <c r="I464" s="271">
        <f>B464+J464+1</f>
        <v>40724</v>
      </c>
      <c r="J464" s="241">
        <v>182</v>
      </c>
      <c r="N464" s="256">
        <f>G464/F464*100</f>
        <v>95.665048216666676</v>
      </c>
      <c r="O464" s="256">
        <f>(100-N464)/100*(365/182)*100</f>
        <v>8.6937219830585892</v>
      </c>
      <c r="Q464" s="256">
        <f>(((1+(100-N464)/N464)^(365/J464))*100)-100</f>
        <v>9.2947149314318409</v>
      </c>
      <c r="R464" s="265">
        <f t="shared" si="20"/>
        <v>2106.2812824813527</v>
      </c>
    </row>
    <row r="466" spans="1:23">
      <c r="A466" s="241">
        <v>803</v>
      </c>
      <c r="B466" s="271">
        <v>40555</v>
      </c>
      <c r="C466" s="265">
        <v>30000000000</v>
      </c>
      <c r="D466" s="265">
        <v>56803900000</v>
      </c>
      <c r="E466" s="265">
        <f>D466-C466</f>
        <v>26803900000</v>
      </c>
      <c r="F466" s="265">
        <v>30000000000</v>
      </c>
      <c r="G466" s="265">
        <v>28669565215</v>
      </c>
      <c r="H466" s="266">
        <f>F466-G466</f>
        <v>1330434785</v>
      </c>
      <c r="I466" s="271">
        <f>B466+J466+1</f>
        <v>40738</v>
      </c>
      <c r="J466" s="241">
        <v>182</v>
      </c>
      <c r="N466" s="256">
        <f>G466/F466*100</f>
        <v>95.565217383333334</v>
      </c>
      <c r="O466" s="256">
        <f>(100-N466)/100*(365/182)*100</f>
        <v>8.8939321707875454</v>
      </c>
      <c r="Q466" s="256">
        <f>(((1+(100-N466)/N466)^(365/J466))*100)-100</f>
        <v>9.5238088227929154</v>
      </c>
      <c r="R466" s="265">
        <f t="shared" si="20"/>
        <v>2054.352506181935</v>
      </c>
    </row>
    <row r="468" spans="1:23">
      <c r="A468" s="241">
        <v>804</v>
      </c>
      <c r="B468" s="271">
        <v>40570</v>
      </c>
      <c r="C468" s="265">
        <v>20000000000</v>
      </c>
      <c r="D468" s="265">
        <v>33378800000</v>
      </c>
      <c r="E468" s="265">
        <f>D468-C468</f>
        <v>13378800000</v>
      </c>
      <c r="F468" s="265">
        <v>6478800000</v>
      </c>
      <c r="G468" s="265">
        <v>6175075306</v>
      </c>
      <c r="H468" s="266">
        <f>F468-G468</f>
        <v>303724694</v>
      </c>
      <c r="I468" s="271">
        <f>B468+J468+1</f>
        <v>40753</v>
      </c>
      <c r="J468" s="241">
        <v>182</v>
      </c>
      <c r="N468" s="256">
        <f>G468/F468*100</f>
        <v>95.312022380687779</v>
      </c>
      <c r="O468" s="256">
        <f>(100-N468)/100*(365/182)*100</f>
        <v>9.4017133574118716</v>
      </c>
      <c r="Q468" s="256">
        <f>(((1+(100-N468)/N468)^(365/J468))*100)-100</f>
        <v>10.108083539826779</v>
      </c>
      <c r="R468" s="265">
        <f t="shared" si="20"/>
        <v>1932.5665350740292</v>
      </c>
    </row>
    <row r="470" spans="1:23">
      <c r="A470" s="241">
        <v>807</v>
      </c>
      <c r="B470" s="271">
        <v>40583</v>
      </c>
      <c r="C470" s="265">
        <v>20000000000</v>
      </c>
      <c r="D470" s="265">
        <v>40819800000</v>
      </c>
      <c r="E470" s="265">
        <f>D470-C470</f>
        <v>20819800000</v>
      </c>
      <c r="F470" s="265">
        <v>20000000000</v>
      </c>
      <c r="G470" s="265">
        <v>19021239564</v>
      </c>
      <c r="H470" s="266">
        <f>F470-G470</f>
        <v>978760436</v>
      </c>
      <c r="I470" s="271">
        <f>B470+J470+1</f>
        <v>40766</v>
      </c>
      <c r="J470" s="241">
        <v>182</v>
      </c>
      <c r="N470" s="256">
        <f>G470/F470*100</f>
        <v>95.106197820000006</v>
      </c>
      <c r="O470" s="256">
        <f>(100-N470)/100*(365/182)*100</f>
        <v>9.8144933829670222</v>
      </c>
      <c r="Q470" s="256">
        <f>(((1+(100-N470)/N470)^(365/J470))*100)-100</f>
        <v>10.586494725182916</v>
      </c>
      <c r="R470" s="265">
        <f t="shared" ref="R470:R532" si="21">((100-O470)/O470*(365/182))*100</f>
        <v>1842.8514946027728</v>
      </c>
    </row>
    <row r="472" spans="1:23">
      <c r="A472" s="241">
        <v>808</v>
      </c>
      <c r="B472" s="271">
        <v>40598</v>
      </c>
      <c r="C472" s="265">
        <v>10000000000</v>
      </c>
      <c r="D472" s="265">
        <v>47112000000</v>
      </c>
      <c r="E472" s="265">
        <f>D472-C472</f>
        <v>37112000000</v>
      </c>
      <c r="F472" s="265">
        <v>10000000000</v>
      </c>
      <c r="G472" s="265">
        <v>9529868838</v>
      </c>
      <c r="H472" s="266">
        <f>F472-G472</f>
        <v>470131162</v>
      </c>
      <c r="I472" s="271">
        <f>B472+J472+1</f>
        <v>40781</v>
      </c>
      <c r="J472" s="241">
        <v>182</v>
      </c>
      <c r="N472" s="256">
        <f>G472/F472*100</f>
        <v>95.298688380000002</v>
      </c>
      <c r="O472" s="256">
        <f>(100-N472)/100*(365/182)*100</f>
        <v>9.4284546225274681</v>
      </c>
      <c r="Q472" s="256">
        <f>(((1+(100-N472)/N472)^(365/J472))*100)-100</f>
        <v>10.138982565034254</v>
      </c>
      <c r="R472" s="265">
        <f t="shared" si="21"/>
        <v>1926.5165276891935</v>
      </c>
    </row>
    <row r="473" spans="1:23">
      <c r="B473" s="271"/>
      <c r="I473" s="271"/>
    </row>
    <row r="474" spans="1:23">
      <c r="A474" s="241">
        <v>809</v>
      </c>
      <c r="B474" s="271">
        <v>40611</v>
      </c>
      <c r="C474" s="265">
        <v>25000000000</v>
      </c>
      <c r="D474" s="265">
        <v>65396400000</v>
      </c>
      <c r="E474" s="265">
        <f>D474-C474</f>
        <v>40396400000</v>
      </c>
      <c r="F474" s="265">
        <v>25000000000</v>
      </c>
      <c r="G474" s="265">
        <v>23836347716</v>
      </c>
      <c r="H474" s="266">
        <f>F474-G474</f>
        <v>1163652284</v>
      </c>
      <c r="I474" s="271">
        <f>B474+J474+1</f>
        <v>40794</v>
      </c>
      <c r="J474" s="241">
        <v>182</v>
      </c>
      <c r="N474" s="256">
        <f>G474/F474*100</f>
        <v>95.345390863999995</v>
      </c>
      <c r="O474" s="256">
        <f>(100-N474)/100*(365/182)*100</f>
        <v>9.3347930474725374</v>
      </c>
      <c r="Q474" s="256">
        <f>(((1+(100-N474)/N474)^(365/J474))*100)-100</f>
        <v>10.030815299191715</v>
      </c>
      <c r="R474" s="265">
        <f t="shared" si="21"/>
        <v>1947.8586558707636</v>
      </c>
    </row>
    <row r="476" spans="1:23">
      <c r="A476" s="241">
        <v>810</v>
      </c>
      <c r="B476" s="271">
        <v>40625</v>
      </c>
      <c r="C476" s="265">
        <v>25000000000</v>
      </c>
      <c r="D476" s="265">
        <v>43751100000</v>
      </c>
      <c r="E476" s="265">
        <f>D476-C476</f>
        <v>18751100000</v>
      </c>
      <c r="F476" s="265">
        <v>25000000000</v>
      </c>
      <c r="G476" s="265">
        <v>23857892231</v>
      </c>
      <c r="H476" s="266">
        <f>F476-G476</f>
        <v>1142107769</v>
      </c>
      <c r="I476" s="271">
        <f>B476+J476+1</f>
        <v>40808</v>
      </c>
      <c r="J476" s="241">
        <v>182</v>
      </c>
      <c r="N476" s="256">
        <f>G476/F476*100</f>
        <v>95.431568924000004</v>
      </c>
      <c r="O476" s="256">
        <f>(100-N476)/100*(365/182)*100</f>
        <v>9.161963421648343</v>
      </c>
      <c r="Q476" s="256">
        <f>(((1+(100-N476)/N476)^(365/J476))*100)-100</f>
        <v>9.8316364387137014</v>
      </c>
      <c r="R476" s="265">
        <f t="shared" si="21"/>
        <v>1988.385838971378</v>
      </c>
    </row>
    <row r="478" spans="1:23" s="273" customFormat="1">
      <c r="A478" s="241">
        <v>812</v>
      </c>
      <c r="B478" s="271">
        <v>40639</v>
      </c>
      <c r="C478" s="265">
        <v>30000000000</v>
      </c>
      <c r="D478" s="265">
        <v>40001300000</v>
      </c>
      <c r="E478" s="265">
        <f>D478-C478</f>
        <v>10001300000</v>
      </c>
      <c r="F478" s="265">
        <v>30000000000</v>
      </c>
      <c r="G478" s="265">
        <v>28566671585</v>
      </c>
      <c r="H478" s="266">
        <f>F478-G478</f>
        <v>1433328415</v>
      </c>
      <c r="I478" s="271">
        <f>B478+J478+1</f>
        <v>40822</v>
      </c>
      <c r="J478" s="241">
        <v>182</v>
      </c>
      <c r="N478" s="256">
        <f>G478/F478*100</f>
        <v>95.222238616666672</v>
      </c>
      <c r="O478" s="256">
        <f>(100-N478)/100*(365/182)*100</f>
        <v>9.5817742028388171</v>
      </c>
      <c r="P478" s="256"/>
      <c r="Q478" s="256">
        <f>(((1+(100-N478)/N478)^(365/J478))*100)-100</f>
        <v>10.316391527313499</v>
      </c>
      <c r="R478" s="265">
        <f t="shared" si="21"/>
        <v>1892.4809872794146</v>
      </c>
      <c r="S478" s="307"/>
      <c r="U478" s="241"/>
      <c r="W478" s="241"/>
    </row>
    <row r="480" spans="1:23" s="273" customFormat="1">
      <c r="A480" s="241">
        <v>813</v>
      </c>
      <c r="B480" s="271">
        <v>40653</v>
      </c>
      <c r="C480" s="265">
        <v>30000000000</v>
      </c>
      <c r="D480" s="265">
        <v>47726800000</v>
      </c>
      <c r="E480" s="265">
        <f>D480-C480</f>
        <v>17726800000</v>
      </c>
      <c r="F480" s="265">
        <v>19026800000</v>
      </c>
      <c r="G480" s="265">
        <v>18037016318</v>
      </c>
      <c r="H480" s="266">
        <f>F480-G480</f>
        <v>989783682</v>
      </c>
      <c r="I480" s="271">
        <f>B480+J480+1</f>
        <v>40836</v>
      </c>
      <c r="J480" s="241">
        <v>182</v>
      </c>
      <c r="N480" s="256">
        <f>G480/F480*100</f>
        <v>94.797949828662738</v>
      </c>
      <c r="O480" s="256">
        <f>(100-N480)/100*(365/182)*100</f>
        <v>10.432683035923631</v>
      </c>
      <c r="P480" s="256"/>
      <c r="Q480" s="256">
        <f>(((1+(100-N480)/N480)^(365/J480))*100)-100</f>
        <v>11.308822419101645</v>
      </c>
      <c r="R480" s="265">
        <f t="shared" si="21"/>
        <v>1721.7695718811531</v>
      </c>
      <c r="S480" s="307"/>
      <c r="U480" s="241"/>
      <c r="W480" s="241"/>
    </row>
    <row r="482" spans="1:23" s="273" customFormat="1">
      <c r="A482" s="241">
        <v>814</v>
      </c>
      <c r="B482" s="271">
        <v>40667</v>
      </c>
      <c r="C482" s="265">
        <v>25000000000</v>
      </c>
      <c r="D482" s="265">
        <v>49618900000</v>
      </c>
      <c r="E482" s="265">
        <f>D482-C482</f>
        <v>24618900000</v>
      </c>
      <c r="F482" s="265">
        <v>25000000000</v>
      </c>
      <c r="G482" s="265">
        <v>23642096742</v>
      </c>
      <c r="H482" s="266">
        <f>F482-G482</f>
        <v>1357903258</v>
      </c>
      <c r="I482" s="271">
        <f>B482+J482+1</f>
        <v>40850</v>
      </c>
      <c r="J482" s="241">
        <v>182</v>
      </c>
      <c r="N482" s="256">
        <f>G482/F482*100</f>
        <v>94.568386967999999</v>
      </c>
      <c r="O482" s="256">
        <f>(100-N482)/100*(365/182)*100</f>
        <v>10.893070091648354</v>
      </c>
      <c r="P482" s="256"/>
      <c r="Q482" s="256">
        <f>(((1+(100-N482)/N482)^(365/J482))*100)-100</f>
        <v>11.851368220894926</v>
      </c>
      <c r="R482" s="265">
        <f t="shared" si="21"/>
        <v>1640.5242675312813</v>
      </c>
      <c r="S482" s="307"/>
      <c r="U482" s="241"/>
      <c r="W482" s="241"/>
    </row>
    <row r="484" spans="1:23" s="273" customFormat="1" ht="14.25" customHeight="1">
      <c r="A484" s="241">
        <v>815</v>
      </c>
      <c r="B484" s="271">
        <v>40681</v>
      </c>
      <c r="C484" s="265">
        <v>25000000000</v>
      </c>
      <c r="D484" s="265">
        <v>47263100000</v>
      </c>
      <c r="E484" s="265">
        <f>D484-C484</f>
        <v>22263100000</v>
      </c>
      <c r="F484" s="265">
        <v>25000000000</v>
      </c>
      <c r="G484" s="265">
        <v>23608025170</v>
      </c>
      <c r="H484" s="266">
        <f>F484-G484</f>
        <v>1391974830</v>
      </c>
      <c r="I484" s="271">
        <f>B484+J484+1</f>
        <v>40864</v>
      </c>
      <c r="J484" s="241">
        <v>182</v>
      </c>
      <c r="N484" s="256">
        <f>G484/F484*100</f>
        <v>94.432100679999991</v>
      </c>
      <c r="O484" s="256">
        <f>(100-N484)/100*(365/182)*100</f>
        <v>11.166391493406612</v>
      </c>
      <c r="P484" s="256"/>
      <c r="Q484" s="256">
        <f>(((1+(100-N484)/N484)^(365/J484))*100)-100</f>
        <v>12.17534231877147</v>
      </c>
      <c r="R484" s="265">
        <f t="shared" si="21"/>
        <v>1595.4600362025446</v>
      </c>
      <c r="S484" s="307"/>
      <c r="U484" s="241"/>
      <c r="W484" s="241"/>
    </row>
    <row r="485" spans="1:23" s="273" customFormat="1" ht="14.25" customHeight="1">
      <c r="A485" s="241"/>
      <c r="B485" s="271"/>
      <c r="C485" s="265"/>
      <c r="D485" s="265"/>
      <c r="E485" s="265"/>
      <c r="F485" s="265"/>
      <c r="G485" s="265"/>
      <c r="H485" s="266"/>
      <c r="I485" s="271"/>
      <c r="J485" s="241"/>
      <c r="N485" s="256"/>
      <c r="O485" s="256"/>
      <c r="P485" s="256"/>
      <c r="Q485" s="256"/>
      <c r="R485" s="265"/>
      <c r="S485" s="307"/>
      <c r="U485" s="241"/>
      <c r="W485" s="241"/>
    </row>
    <row r="486" spans="1:23" s="273" customFormat="1">
      <c r="A486" s="241">
        <v>818</v>
      </c>
      <c r="B486" s="271">
        <v>40695</v>
      </c>
      <c r="C486" s="265">
        <v>25000000000</v>
      </c>
      <c r="D486" s="265">
        <v>27312400000</v>
      </c>
      <c r="E486" s="265">
        <f>D486-C486</f>
        <v>2312400000</v>
      </c>
      <c r="F486" s="265">
        <v>25000000000</v>
      </c>
      <c r="G486" s="265">
        <v>23579547729</v>
      </c>
      <c r="H486" s="266">
        <f>F486-G486</f>
        <v>1420452271</v>
      </c>
      <c r="I486" s="271">
        <f>B486+J486+1</f>
        <v>40878</v>
      </c>
      <c r="J486" s="241">
        <v>182</v>
      </c>
      <c r="N486" s="256">
        <f>G486/F486*100</f>
        <v>94.318190916000006</v>
      </c>
      <c r="O486" s="256">
        <f>(100-N486)/100*(365/182)*100</f>
        <v>11.394836899230757</v>
      </c>
      <c r="P486" s="256"/>
      <c r="Q486" s="256">
        <f>(((1+(100-N486)/N486)^(365/J486))*100)-100</f>
        <v>12.44720399108563</v>
      </c>
      <c r="R486" s="265">
        <f t="shared" si="21"/>
        <v>1559.4533675952239</v>
      </c>
      <c r="S486" s="307"/>
      <c r="U486" s="241"/>
      <c r="W486" s="241"/>
    </row>
    <row r="487" spans="1:23" s="273" customFormat="1">
      <c r="A487" s="241"/>
      <c r="B487" s="271"/>
      <c r="C487" s="265"/>
      <c r="D487" s="265"/>
      <c r="E487" s="265"/>
      <c r="F487" s="265"/>
      <c r="G487" s="265"/>
      <c r="H487" s="266"/>
      <c r="I487" s="271"/>
      <c r="J487" s="241"/>
      <c r="N487" s="256"/>
      <c r="O487" s="256"/>
      <c r="P487" s="256"/>
      <c r="Q487" s="256"/>
      <c r="R487" s="265"/>
      <c r="S487" s="307"/>
      <c r="U487" s="241"/>
      <c r="W487" s="241"/>
    </row>
    <row r="488" spans="1:23" s="273" customFormat="1">
      <c r="A488" s="241">
        <v>819</v>
      </c>
      <c r="B488" s="271">
        <v>40709</v>
      </c>
      <c r="C488" s="265">
        <v>30000000000</v>
      </c>
      <c r="D488" s="265">
        <v>75999000000</v>
      </c>
      <c r="E488" s="265">
        <f>D488-C488</f>
        <v>45999000000</v>
      </c>
      <c r="F488" s="265">
        <v>30000000000</v>
      </c>
      <c r="G488" s="265">
        <v>28191657780</v>
      </c>
      <c r="H488" s="266">
        <f>F488-G488</f>
        <v>1808342220</v>
      </c>
      <c r="I488" s="271">
        <f>B488+J488+1</f>
        <v>40892</v>
      </c>
      <c r="J488" s="241">
        <v>182</v>
      </c>
      <c r="N488" s="256">
        <f>G488/F488*100</f>
        <v>93.9721926</v>
      </c>
      <c r="O488" s="256">
        <f>(100-N488)/100*(365/182)*100</f>
        <v>12.088734620879121</v>
      </c>
      <c r="P488" s="256"/>
      <c r="Q488" s="256">
        <f>(((1+(100-N488)/N488)^(365/J488))*100)-100</f>
        <v>13.279059576634396</v>
      </c>
      <c r="R488" s="265">
        <f t="shared" si="21"/>
        <v>1458.4285718737608</v>
      </c>
      <c r="S488" s="307"/>
      <c r="U488" s="241"/>
      <c r="W488" s="241"/>
    </row>
    <row r="489" spans="1:23" s="273" customFormat="1">
      <c r="A489" s="241"/>
      <c r="B489" s="271"/>
      <c r="C489" s="265"/>
      <c r="D489" s="265"/>
      <c r="E489" s="265"/>
      <c r="F489" s="265"/>
      <c r="G489" s="265"/>
      <c r="H489" s="266"/>
      <c r="I489" s="271"/>
      <c r="J489" s="241"/>
      <c r="N489" s="256"/>
      <c r="O489" s="256"/>
      <c r="P489" s="256"/>
      <c r="Q489" s="256"/>
      <c r="R489" s="265"/>
      <c r="S489" s="307"/>
      <c r="U489" s="241"/>
      <c r="W489" s="241"/>
    </row>
    <row r="490" spans="1:23" s="273" customFormat="1">
      <c r="A490" s="241">
        <v>820</v>
      </c>
      <c r="B490" s="271">
        <v>40723</v>
      </c>
      <c r="C490" s="265">
        <v>30000000000</v>
      </c>
      <c r="D490" s="265">
        <v>23927800000</v>
      </c>
      <c r="E490" s="265">
        <f>D490-C490</f>
        <v>-6072200000</v>
      </c>
      <c r="F490" s="265">
        <v>13527800000</v>
      </c>
      <c r="G490" s="265">
        <v>12669612474</v>
      </c>
      <c r="H490" s="266">
        <f>F490-G490</f>
        <v>858187526</v>
      </c>
      <c r="I490" s="271">
        <f>B490+J490+1</f>
        <v>40906</v>
      </c>
      <c r="J490" s="241">
        <v>182</v>
      </c>
      <c r="N490" s="256">
        <f>G490/F490*100</f>
        <v>93.656119058531317</v>
      </c>
      <c r="O490" s="256">
        <f>(100-N490)/100*(365/182)*100</f>
        <v>12.722618371626753</v>
      </c>
      <c r="P490" s="256"/>
      <c r="Q490" s="256">
        <f>(((1+(100-N490)/N490)^(365/J490))*100)-100</f>
        <v>14.047056249151296</v>
      </c>
      <c r="R490" s="265">
        <f t="shared" si="21"/>
        <v>1375.7726923571097</v>
      </c>
      <c r="S490" s="307"/>
      <c r="U490" s="241"/>
      <c r="W490" s="241"/>
    </row>
    <row r="491" spans="1:23">
      <c r="B491" s="271"/>
      <c r="I491" s="271"/>
      <c r="K491" s="273"/>
      <c r="L491" s="273"/>
      <c r="M491" s="273"/>
    </row>
    <row r="492" spans="1:23" s="273" customFormat="1">
      <c r="A492" s="241">
        <v>821</v>
      </c>
      <c r="B492" s="271">
        <v>40737</v>
      </c>
      <c r="C492" s="265">
        <v>20000000000</v>
      </c>
      <c r="D492" s="265">
        <v>17627400000</v>
      </c>
      <c r="E492" s="265">
        <f>D492-C492</f>
        <v>-2372600000</v>
      </c>
      <c r="F492" s="265">
        <v>3157400000</v>
      </c>
      <c r="G492" s="265">
        <v>2942612345</v>
      </c>
      <c r="H492" s="266">
        <f>F492-G492</f>
        <v>214787655</v>
      </c>
      <c r="I492" s="271">
        <f>B492+J492+1</f>
        <v>40920</v>
      </c>
      <c r="J492" s="241">
        <v>182</v>
      </c>
      <c r="N492" s="256">
        <f>G492/F492*100</f>
        <v>93.197325172610377</v>
      </c>
      <c r="O492" s="256">
        <f>(100-N492)/100*(365/182)*100</f>
        <v>13.642726988995674</v>
      </c>
      <c r="P492" s="256"/>
      <c r="Q492" s="256">
        <f>(((1+(100-N492)/N492)^(365/J492))*100)-100</f>
        <v>15.175794551659934</v>
      </c>
      <c r="R492" s="265">
        <f t="shared" si="21"/>
        <v>1269.4605460679063</v>
      </c>
      <c r="S492" s="307"/>
      <c r="U492" s="241"/>
      <c r="W492" s="241"/>
    </row>
    <row r="493" spans="1:23">
      <c r="B493" s="271"/>
      <c r="I493" s="271"/>
      <c r="K493" s="273"/>
      <c r="L493" s="273"/>
      <c r="M493" s="273"/>
    </row>
    <row r="494" spans="1:23" s="273" customFormat="1">
      <c r="A494" s="241">
        <v>822</v>
      </c>
      <c r="B494" s="271">
        <v>40751</v>
      </c>
      <c r="C494" s="265">
        <v>20000000000</v>
      </c>
      <c r="D494" s="265">
        <v>40956400000</v>
      </c>
      <c r="E494" s="265">
        <f>D494-C494</f>
        <v>20956400000</v>
      </c>
      <c r="F494" s="265">
        <v>20000000000</v>
      </c>
      <c r="G494" s="265">
        <v>18674278043</v>
      </c>
      <c r="H494" s="266">
        <f>F494-G494</f>
        <v>1325721957</v>
      </c>
      <c r="I494" s="271">
        <f>B494+J494+1</f>
        <v>40934</v>
      </c>
      <c r="J494" s="241">
        <v>182</v>
      </c>
      <c r="N494" s="256">
        <f>G494/F494*100</f>
        <v>93.371390215000005</v>
      </c>
      <c r="O494" s="256">
        <f>(100-N494)/100*(365/182)*100</f>
        <v>13.293640502884605</v>
      </c>
      <c r="P494" s="256"/>
      <c r="Q494" s="256">
        <f>(((1+(100-N494)/N494)^(365/J494))*100)-100</f>
        <v>14.745591780030324</v>
      </c>
      <c r="R494" s="265">
        <f t="shared" si="21"/>
        <v>1308.062509477098</v>
      </c>
      <c r="S494" s="307"/>
      <c r="U494" s="241"/>
      <c r="W494" s="241"/>
    </row>
    <row r="496" spans="1:23" s="273" customFormat="1">
      <c r="A496" s="241">
        <v>823</v>
      </c>
      <c r="B496" s="271">
        <v>40765</v>
      </c>
      <c r="C496" s="265">
        <v>25000000000</v>
      </c>
      <c r="D496" s="265">
        <v>46780100000</v>
      </c>
      <c r="E496" s="265">
        <f>D496-C496</f>
        <v>21780100000</v>
      </c>
      <c r="F496" s="265">
        <v>25000000000</v>
      </c>
      <c r="G496" s="265">
        <v>23243703422</v>
      </c>
      <c r="H496" s="266">
        <f>F496-G496</f>
        <v>1756296578</v>
      </c>
      <c r="I496" s="271">
        <f>B496+J496+1</f>
        <v>40948</v>
      </c>
      <c r="J496" s="241">
        <v>182</v>
      </c>
      <c r="N496" s="256">
        <f>G496/F496*100</f>
        <v>92.974813687999998</v>
      </c>
      <c r="O496" s="256">
        <f>(100-N496)/100*(365/182)*100</f>
        <v>14.088972548791212</v>
      </c>
      <c r="P496" s="256"/>
      <c r="Q496" s="256">
        <f>(((1+(100-N496)/N496)^(365/J496))*100)-100</f>
        <v>15.729261942400029</v>
      </c>
      <c r="R496" s="265">
        <f t="shared" si="21"/>
        <v>1222.9003422223939</v>
      </c>
      <c r="S496" s="307"/>
      <c r="U496" s="241"/>
      <c r="W496" s="241"/>
    </row>
    <row r="498" spans="1:23" s="273" customFormat="1">
      <c r="A498" s="241">
        <v>824</v>
      </c>
      <c r="B498" s="271">
        <v>40779</v>
      </c>
      <c r="C498" s="265">
        <v>25000000000</v>
      </c>
      <c r="D498" s="265">
        <v>23758000000</v>
      </c>
      <c r="E498" s="265">
        <f>D498-C498</f>
        <v>-1242000000</v>
      </c>
      <c r="F498" s="265">
        <v>6658000000</v>
      </c>
      <c r="G498" s="265">
        <v>6170391589</v>
      </c>
      <c r="H498" s="266">
        <f>F498-G498</f>
        <v>487608411</v>
      </c>
      <c r="I498" s="271">
        <f>B498+J498+1</f>
        <v>40962</v>
      </c>
      <c r="J498" s="241">
        <v>182</v>
      </c>
      <c r="N498" s="256">
        <f>G498/F498*100</f>
        <v>92.676353094022218</v>
      </c>
      <c r="O498" s="256">
        <f>(100-N498)/100*(365/182)*100</f>
        <v>14.687533630120278</v>
      </c>
      <c r="P498" s="256"/>
      <c r="Q498" s="256">
        <f>(((1+(100-N498)/N498)^(365/J498))*100)-100</f>
        <v>16.477923124222002</v>
      </c>
      <c r="R498" s="265">
        <f t="shared" si="21"/>
        <v>1164.8904905593565</v>
      </c>
      <c r="S498" s="307"/>
      <c r="U498" s="241"/>
      <c r="W498" s="241"/>
    </row>
    <row r="500" spans="1:23" s="273" customFormat="1">
      <c r="A500" s="241">
        <v>825</v>
      </c>
      <c r="B500" s="271">
        <v>40793</v>
      </c>
      <c r="C500" s="265">
        <v>20000000000</v>
      </c>
      <c r="D500" s="265">
        <v>18404100000</v>
      </c>
      <c r="E500" s="265">
        <f>D500-C500</f>
        <v>-1595900000</v>
      </c>
      <c r="F500" s="265">
        <v>5904100000</v>
      </c>
      <c r="G500" s="265">
        <v>5441748967</v>
      </c>
      <c r="H500" s="266">
        <f>F500-G500</f>
        <v>462351033</v>
      </c>
      <c r="I500" s="271">
        <f>B500+J500+1</f>
        <v>40976</v>
      </c>
      <c r="J500" s="241">
        <v>182</v>
      </c>
      <c r="N500" s="256">
        <f>G500/F500*100</f>
        <v>92.168983706238038</v>
      </c>
      <c r="O500" s="256">
        <f>(100-N500)/100*(365/182)*100</f>
        <v>15.705060149577562</v>
      </c>
      <c r="P500" s="256"/>
      <c r="Q500" s="256">
        <f>(((1+(100-N500)/N500)^(365/J500))*100)-100</f>
        <v>17.767374062787212</v>
      </c>
      <c r="R500" s="265">
        <f t="shared" si="21"/>
        <v>1076.4240130309799</v>
      </c>
      <c r="S500" s="307"/>
      <c r="U500" s="241"/>
      <c r="W500" s="241"/>
    </row>
    <row r="502" spans="1:23" s="273" customFormat="1">
      <c r="A502" s="241">
        <v>826</v>
      </c>
      <c r="B502" s="271">
        <v>40807</v>
      </c>
      <c r="C502" s="265">
        <v>20000000000</v>
      </c>
      <c r="D502" s="265">
        <v>28264000000</v>
      </c>
      <c r="E502" s="265">
        <f>D502-C502</f>
        <v>8264000000</v>
      </c>
      <c r="F502" s="265">
        <v>11864000000</v>
      </c>
      <c r="G502" s="265">
        <v>10899940948</v>
      </c>
      <c r="H502" s="266">
        <f>F502-G502</f>
        <v>964059052</v>
      </c>
      <c r="I502" s="271">
        <f>B502+J502+1</f>
        <v>40990</v>
      </c>
      <c r="J502" s="241">
        <v>182</v>
      </c>
      <c r="N502" s="256">
        <f>G502/F502*100</f>
        <v>91.874080815913686</v>
      </c>
      <c r="O502" s="256">
        <f>(100-N502)/100*(365/182)*100</f>
        <v>16.296486275777497</v>
      </c>
      <c r="P502" s="256"/>
      <c r="Q502" s="256">
        <f>(((1+(100-N502)/N502)^(365/J502))*100)-100</f>
        <v>18.526707931045109</v>
      </c>
      <c r="R502" s="265">
        <f t="shared" si="21"/>
        <v>1030.0805586172492</v>
      </c>
      <c r="S502" s="307"/>
      <c r="U502" s="241"/>
      <c r="W502" s="241"/>
    </row>
    <row r="504" spans="1:23" s="273" customFormat="1">
      <c r="A504" s="241">
        <v>827</v>
      </c>
      <c r="B504" s="271">
        <v>40821</v>
      </c>
      <c r="C504" s="265">
        <v>20000000000</v>
      </c>
      <c r="D504" s="265">
        <v>15385800000</v>
      </c>
      <c r="E504" s="265">
        <f>D504-C504</f>
        <v>-4614200000</v>
      </c>
      <c r="F504" s="265">
        <v>15285800000</v>
      </c>
      <c r="G504" s="265">
        <v>13812946284</v>
      </c>
      <c r="H504" s="266">
        <f>F504-G504</f>
        <v>1472853716</v>
      </c>
      <c r="I504" s="271">
        <f>B504+J504+1</f>
        <v>41004</v>
      </c>
      <c r="J504" s="241">
        <v>182</v>
      </c>
      <c r="K504" s="241"/>
      <c r="L504" s="241"/>
      <c r="M504" s="241"/>
      <c r="N504" s="256">
        <f>G504/F504*100</f>
        <v>90.364562430491048</v>
      </c>
      <c r="O504" s="256">
        <f>(100-N504)/100*(365/182)*100</f>
        <v>19.323817103685535</v>
      </c>
      <c r="P504" s="256"/>
      <c r="Q504" s="256">
        <f>(((1+(100-N504)/N504)^(365/J504))*100)-100</f>
        <v>22.530856275895744</v>
      </c>
      <c r="R504" s="265">
        <f t="shared" si="21"/>
        <v>837.28613583270749</v>
      </c>
      <c r="S504" s="307"/>
      <c r="U504" s="241"/>
      <c r="W504" s="241"/>
    </row>
    <row r="506" spans="1:23" s="273" customFormat="1">
      <c r="A506" s="241">
        <v>829</v>
      </c>
      <c r="B506" s="271">
        <v>40835</v>
      </c>
      <c r="C506" s="265">
        <v>20000000000</v>
      </c>
      <c r="D506" s="265">
        <v>47982500000</v>
      </c>
      <c r="E506" s="265">
        <f>D506-C506</f>
        <v>27982500000</v>
      </c>
      <c r="F506" s="265">
        <v>20000000000</v>
      </c>
      <c r="G506" s="265">
        <v>18162880148</v>
      </c>
      <c r="H506" s="266">
        <f>F506-G506</f>
        <v>1837119852</v>
      </c>
      <c r="I506" s="271">
        <f>B506+J506+1</f>
        <v>41018</v>
      </c>
      <c r="J506" s="241">
        <v>182</v>
      </c>
      <c r="K506" s="241"/>
      <c r="L506" s="241"/>
      <c r="M506" s="241"/>
      <c r="N506" s="256">
        <f>G506/F506*100</f>
        <v>90.814400739999996</v>
      </c>
      <c r="O506" s="256">
        <f>(100-N506)/100*(365/182)*100</f>
        <v>18.421668845604401</v>
      </c>
      <c r="P506" s="256"/>
      <c r="Q506" s="256">
        <f>(((1+(100-N506)/N506)^(365/J506))*100)-100</f>
        <v>21.316668657418816</v>
      </c>
      <c r="R506" s="265">
        <f t="shared" si="21"/>
        <v>888.11114925990773</v>
      </c>
      <c r="S506" s="307"/>
      <c r="U506" s="241"/>
      <c r="W506" s="241"/>
    </row>
    <row r="508" spans="1:23" s="273" customFormat="1">
      <c r="A508" s="241">
        <v>830</v>
      </c>
      <c r="B508" s="271">
        <v>40850</v>
      </c>
      <c r="C508" s="265">
        <v>30000000000</v>
      </c>
      <c r="D508" s="265">
        <v>40506200000</v>
      </c>
      <c r="E508" s="265">
        <v>10506200000</v>
      </c>
      <c r="F508" s="265">
        <v>30000000000</v>
      </c>
      <c r="G508" s="265">
        <v>27047713027</v>
      </c>
      <c r="H508" s="266">
        <v>2952286973</v>
      </c>
      <c r="I508" s="271">
        <v>41033</v>
      </c>
      <c r="J508" s="241">
        <v>182</v>
      </c>
      <c r="K508" s="241"/>
      <c r="L508" s="241"/>
      <c r="M508" s="241"/>
      <c r="N508" s="256">
        <v>90.15904342333333</v>
      </c>
      <c r="O508" s="256">
        <v>19.735984343315028</v>
      </c>
      <c r="P508" s="256"/>
      <c r="Q508" s="256">
        <v>23.091655069147649</v>
      </c>
      <c r="R508" s="265">
        <f t="shared" si="21"/>
        <v>815.61192787898676</v>
      </c>
      <c r="S508" s="307"/>
      <c r="U508" s="241"/>
      <c r="W508" s="241"/>
    </row>
    <row r="510" spans="1:23" s="273" customFormat="1">
      <c r="A510" s="241">
        <v>832</v>
      </c>
      <c r="B510" s="271">
        <v>40863</v>
      </c>
      <c r="C510" s="265">
        <v>20000000000</v>
      </c>
      <c r="D510" s="265">
        <v>43776200000</v>
      </c>
      <c r="E510" s="265">
        <v>23776200000</v>
      </c>
      <c r="F510" s="265">
        <v>20000000000</v>
      </c>
      <c r="G510" s="265">
        <v>17986782393</v>
      </c>
      <c r="H510" s="266">
        <v>2013217607</v>
      </c>
      <c r="I510" s="271">
        <v>41046</v>
      </c>
      <c r="J510" s="241">
        <v>182</v>
      </c>
      <c r="K510" s="241"/>
      <c r="L510" s="241"/>
      <c r="M510" s="241"/>
      <c r="N510" s="256">
        <v>89.933911965000007</v>
      </c>
      <c r="O510" s="256">
        <v>20.187484246016467</v>
      </c>
      <c r="P510" s="256"/>
      <c r="Q510" s="256">
        <v>23.710396243682098</v>
      </c>
      <c r="R510" s="265">
        <f t="shared" si="21"/>
        <v>792.88513548136871</v>
      </c>
      <c r="S510" s="307"/>
      <c r="U510" s="241"/>
      <c r="W510" s="241"/>
    </row>
    <row r="512" spans="1:23" s="273" customFormat="1">
      <c r="A512" s="241">
        <v>833</v>
      </c>
      <c r="B512" s="271">
        <v>40877</v>
      </c>
      <c r="C512" s="265">
        <v>20000000000</v>
      </c>
      <c r="D512" s="265">
        <v>36972500000</v>
      </c>
      <c r="E512" s="265">
        <v>16972500000</v>
      </c>
      <c r="F512" s="265">
        <v>20000000000</v>
      </c>
      <c r="G512" s="265">
        <v>17946769053</v>
      </c>
      <c r="H512" s="266">
        <v>2053230947</v>
      </c>
      <c r="I512" s="271">
        <v>41060</v>
      </c>
      <c r="J512" s="241">
        <v>182</v>
      </c>
      <c r="K512" s="241"/>
      <c r="L512" s="241"/>
      <c r="M512" s="241"/>
      <c r="N512" s="256">
        <v>89.733845264999999</v>
      </c>
      <c r="O512" s="256">
        <v>20.588716913598901</v>
      </c>
      <c r="P512" s="256"/>
      <c r="Q512" s="256">
        <v>24.264170466457855</v>
      </c>
      <c r="R512" s="265">
        <f t="shared" si="21"/>
        <v>773.52509421728587</v>
      </c>
      <c r="S512" s="307"/>
      <c r="U512" s="241"/>
      <c r="W512" s="241"/>
    </row>
    <row r="514" spans="1:20">
      <c r="A514" s="241">
        <v>835</v>
      </c>
      <c r="B514" s="271">
        <v>40891</v>
      </c>
      <c r="C514" s="265">
        <v>15000000000</v>
      </c>
      <c r="D514" s="265">
        <v>29491200000</v>
      </c>
      <c r="E514" s="265">
        <v>14491200000</v>
      </c>
      <c r="F514" s="265">
        <v>15000000000</v>
      </c>
      <c r="G514" s="265">
        <v>13504608792</v>
      </c>
      <c r="H514" s="266">
        <v>1495391208</v>
      </c>
      <c r="I514" s="271">
        <v>41074</v>
      </c>
      <c r="J514" s="241">
        <v>182</v>
      </c>
      <c r="N514" s="256">
        <v>90.030725279999999</v>
      </c>
      <c r="O514" s="256">
        <v>19.993325674725298</v>
      </c>
      <c r="Q514" s="256">
        <v>23.443748959711556</v>
      </c>
      <c r="R514" s="265">
        <f t="shared" si="21"/>
        <v>802.53254697423574</v>
      </c>
    </row>
    <row r="515" spans="1:20">
      <c r="B515" s="271"/>
      <c r="I515" s="271"/>
    </row>
    <row r="516" spans="1:20">
      <c r="A516" s="241">
        <v>836</v>
      </c>
      <c r="B516" s="271">
        <v>40905</v>
      </c>
      <c r="C516" s="265">
        <v>15000000000</v>
      </c>
      <c r="D516" s="265">
        <v>35208700000</v>
      </c>
      <c r="E516" s="265">
        <v>20208700000</v>
      </c>
      <c r="F516" s="265">
        <v>15000000000</v>
      </c>
      <c r="G516" s="265">
        <v>13494203411</v>
      </c>
      <c r="H516" s="266">
        <v>1505796589</v>
      </c>
      <c r="I516" s="271">
        <v>41088</v>
      </c>
      <c r="J516" s="241">
        <v>182</v>
      </c>
      <c r="N516" s="256">
        <v>89.961356073333334</v>
      </c>
      <c r="O516" s="256">
        <v>20.132445237545785</v>
      </c>
      <c r="Q516" s="256">
        <v>23.634720936438342</v>
      </c>
      <c r="R516" s="265">
        <f t="shared" si="21"/>
        <v>795.60103282769057</v>
      </c>
    </row>
    <row r="517" spans="1:20">
      <c r="B517" s="271"/>
      <c r="I517" s="271"/>
    </row>
    <row r="518" spans="1:20">
      <c r="A518" s="241">
        <v>837</v>
      </c>
      <c r="B518" s="271">
        <v>40919</v>
      </c>
      <c r="C518" s="265">
        <v>20000000000</v>
      </c>
      <c r="D518" s="265">
        <v>22609600000</v>
      </c>
      <c r="E518" s="265">
        <v>2609600000</v>
      </c>
      <c r="F518" s="265">
        <v>17209600000</v>
      </c>
      <c r="G518" s="265">
        <v>15442442351</v>
      </c>
      <c r="H518" s="266">
        <v>1767157649</v>
      </c>
      <c r="I518" s="271">
        <v>41102</v>
      </c>
      <c r="J518" s="241">
        <v>182</v>
      </c>
      <c r="N518" s="256">
        <v>89.731558845063219</v>
      </c>
      <c r="O518" s="256">
        <v>20.593302316219368</v>
      </c>
      <c r="Q518" s="256">
        <v>24.270520613045775</v>
      </c>
      <c r="R518" s="265">
        <f t="shared" si="21"/>
        <v>773.30820214715948</v>
      </c>
      <c r="T518" s="241">
        <f t="shared" ref="T518:T581" si="22">+YEAR(B518)</f>
        <v>2012</v>
      </c>
    </row>
    <row r="519" spans="1:20">
      <c r="T519" s="241">
        <f t="shared" si="22"/>
        <v>1900</v>
      </c>
    </row>
    <row r="520" spans="1:20">
      <c r="A520" s="241">
        <v>838</v>
      </c>
      <c r="B520" s="271">
        <v>40933</v>
      </c>
      <c r="C520" s="265">
        <v>15000000000</v>
      </c>
      <c r="D520" s="265">
        <v>32051500000</v>
      </c>
      <c r="E520" s="265">
        <v>17051500000</v>
      </c>
      <c r="F520" s="265">
        <v>7851500000</v>
      </c>
      <c r="G520" s="265">
        <v>7014915710</v>
      </c>
      <c r="H520" s="266">
        <v>836584290</v>
      </c>
      <c r="I520" s="271">
        <v>41116</v>
      </c>
      <c r="J520" s="241">
        <v>182</v>
      </c>
      <c r="N520" s="256">
        <v>89.344911290836151</v>
      </c>
      <c r="O520" s="256">
        <v>21.368721861784639</v>
      </c>
      <c r="Q520" s="256">
        <v>25.351404161643387</v>
      </c>
      <c r="R520" s="265">
        <f t="shared" si="21"/>
        <v>737.96924910244047</v>
      </c>
      <c r="T520" s="241">
        <f t="shared" si="22"/>
        <v>2012</v>
      </c>
    </row>
    <row r="521" spans="1:20">
      <c r="B521" s="271"/>
      <c r="I521" s="271"/>
      <c r="T521" s="241">
        <f t="shared" si="22"/>
        <v>1900</v>
      </c>
    </row>
    <row r="522" spans="1:20">
      <c r="A522" s="241">
        <v>840</v>
      </c>
      <c r="B522" s="271">
        <v>40947</v>
      </c>
      <c r="C522" s="265">
        <v>20000000000</v>
      </c>
      <c r="D522" s="265">
        <v>35684700000</v>
      </c>
      <c r="E522" s="265">
        <v>15684700000</v>
      </c>
      <c r="F522" s="265">
        <v>20000000000</v>
      </c>
      <c r="G522" s="265">
        <v>18281572890</v>
      </c>
      <c r="H522" s="266">
        <v>1718427110</v>
      </c>
      <c r="I522" s="271">
        <v>41130</v>
      </c>
      <c r="J522" s="241">
        <v>182</v>
      </c>
      <c r="N522" s="256">
        <v>91.407864450000005</v>
      </c>
      <c r="O522" s="256">
        <v>17.231480635988998</v>
      </c>
      <c r="Q522" s="256">
        <v>19.742204838135223</v>
      </c>
      <c r="R522" s="265">
        <f t="shared" si="21"/>
        <v>963.30555869793125</v>
      </c>
      <c r="T522" s="241">
        <f t="shared" si="22"/>
        <v>2012</v>
      </c>
    </row>
    <row r="523" spans="1:20">
      <c r="T523" s="241">
        <f t="shared" si="22"/>
        <v>1900</v>
      </c>
    </row>
    <row r="524" spans="1:20">
      <c r="A524" s="241">
        <v>841</v>
      </c>
      <c r="B524" s="271">
        <v>40961</v>
      </c>
      <c r="C524" s="265">
        <v>10000000000</v>
      </c>
      <c r="D524" s="265">
        <v>28970800000</v>
      </c>
      <c r="E524" s="265">
        <v>18970800000</v>
      </c>
      <c r="F524" s="265">
        <v>10000000000</v>
      </c>
      <c r="G524" s="265">
        <v>9181896511</v>
      </c>
      <c r="H524" s="266">
        <v>818103489</v>
      </c>
      <c r="I524" s="271">
        <v>41144</v>
      </c>
      <c r="J524" s="241">
        <v>182</v>
      </c>
      <c r="N524" s="256">
        <v>91.818965109999994</v>
      </c>
      <c r="O524" s="256">
        <v>16.407020521153861</v>
      </c>
      <c r="Q524" s="256">
        <v>18.669436766263203</v>
      </c>
      <c r="R524" s="265">
        <f t="shared" si="21"/>
        <v>1021.7897931351574</v>
      </c>
      <c r="T524" s="241">
        <f t="shared" si="22"/>
        <v>2012</v>
      </c>
    </row>
    <row r="525" spans="1:20">
      <c r="T525" s="241">
        <f t="shared" si="22"/>
        <v>1900</v>
      </c>
    </row>
    <row r="526" spans="1:20">
      <c r="A526" s="241">
        <v>842</v>
      </c>
      <c r="B526" s="271">
        <v>40975</v>
      </c>
      <c r="C526" s="265">
        <v>15000000000</v>
      </c>
      <c r="D526" s="265">
        <v>59705600000</v>
      </c>
      <c r="E526" s="265">
        <v>44705600000</v>
      </c>
      <c r="F526" s="265">
        <v>15000000000</v>
      </c>
      <c r="G526" s="265">
        <v>13784252846</v>
      </c>
      <c r="H526" s="266">
        <v>1215747154</v>
      </c>
      <c r="I526" s="271">
        <v>41158</v>
      </c>
      <c r="J526" s="241">
        <v>182</v>
      </c>
      <c r="N526" s="256">
        <v>91.895018973333336</v>
      </c>
      <c r="O526" s="256">
        <v>16.25449491611721</v>
      </c>
      <c r="Q526" s="256">
        <v>18.472553445307582</v>
      </c>
      <c r="R526" s="265">
        <f t="shared" si="21"/>
        <v>1033.2597301381322</v>
      </c>
      <c r="T526" s="241">
        <f t="shared" si="22"/>
        <v>2012</v>
      </c>
    </row>
    <row r="527" spans="1:20">
      <c r="T527" s="241">
        <f t="shared" si="22"/>
        <v>1900</v>
      </c>
    </row>
    <row r="528" spans="1:20">
      <c r="A528" s="241">
        <v>844</v>
      </c>
      <c r="B528" s="271">
        <v>40989</v>
      </c>
      <c r="C528" s="265">
        <v>15000000000</v>
      </c>
      <c r="D528" s="265">
        <v>31313300000</v>
      </c>
      <c r="E528" s="265">
        <v>16313300000</v>
      </c>
      <c r="F528" s="265">
        <v>10913300000</v>
      </c>
      <c r="G528" s="265">
        <v>9972836358</v>
      </c>
      <c r="H528" s="266">
        <v>940463642</v>
      </c>
      <c r="I528" s="271">
        <v>41172</v>
      </c>
      <c r="J528" s="241">
        <v>182</v>
      </c>
      <c r="N528" s="256">
        <v>91.382408235822339</v>
      </c>
      <c r="O528" s="256">
        <v>17.282532933652998</v>
      </c>
      <c r="Q528" s="256">
        <v>19.80911017517117</v>
      </c>
      <c r="R528" s="265">
        <f t="shared" si="21"/>
        <v>959.86755151472846</v>
      </c>
      <c r="T528" s="241">
        <f t="shared" si="22"/>
        <v>2012</v>
      </c>
    </row>
    <row r="529" spans="1:20">
      <c r="T529" s="241">
        <f t="shared" si="22"/>
        <v>1900</v>
      </c>
    </row>
    <row r="530" spans="1:20">
      <c r="A530" s="241">
        <v>845</v>
      </c>
      <c r="B530" s="271">
        <v>41003</v>
      </c>
      <c r="C530" s="265">
        <v>15000000000</v>
      </c>
      <c r="D530" s="265">
        <v>33790400000</v>
      </c>
      <c r="E530" s="266">
        <v>18790400000</v>
      </c>
      <c r="F530" s="265">
        <v>15000000000</v>
      </c>
      <c r="G530" s="265">
        <v>13707544834</v>
      </c>
      <c r="H530" s="266">
        <v>1292455166</v>
      </c>
      <c r="I530" s="271">
        <v>41186</v>
      </c>
      <c r="J530" s="241">
        <v>182</v>
      </c>
      <c r="N530" s="256">
        <v>91.383632226666663</v>
      </c>
      <c r="O530" s="256">
        <v>17.280078226739899</v>
      </c>
      <c r="Q530" s="256">
        <v>19.805891937249953</v>
      </c>
      <c r="R530" s="265">
        <f t="shared" si="21"/>
        <v>960.03239357155644</v>
      </c>
      <c r="T530" s="241">
        <f t="shared" si="22"/>
        <v>2012</v>
      </c>
    </row>
    <row r="531" spans="1:20">
      <c r="T531" s="241">
        <f t="shared" si="22"/>
        <v>1900</v>
      </c>
    </row>
    <row r="532" spans="1:20">
      <c r="A532" s="241">
        <v>846</v>
      </c>
      <c r="B532" s="271">
        <v>41017</v>
      </c>
      <c r="C532" s="265">
        <v>15000000000</v>
      </c>
      <c r="D532" s="265">
        <v>19987600000</v>
      </c>
      <c r="E532" s="266">
        <v>4987600000</v>
      </c>
      <c r="F532" s="265">
        <v>15000000000</v>
      </c>
      <c r="G532" s="265">
        <v>13695916974</v>
      </c>
      <c r="H532" s="266">
        <v>1304083026</v>
      </c>
      <c r="I532" s="271">
        <v>41200</v>
      </c>
      <c r="J532" s="241">
        <v>182</v>
      </c>
      <c r="N532" s="256">
        <v>91.306113159999995</v>
      </c>
      <c r="O532" s="256">
        <v>17.435542289011</v>
      </c>
      <c r="Q532" s="256">
        <v>20.009968750969165</v>
      </c>
      <c r="R532" s="265">
        <f t="shared" si="21"/>
        <v>949.68406226677951</v>
      </c>
      <c r="T532" s="241">
        <f t="shared" si="22"/>
        <v>2012</v>
      </c>
    </row>
    <row r="533" spans="1:20">
      <c r="T533" s="241">
        <f t="shared" si="22"/>
        <v>1900</v>
      </c>
    </row>
    <row r="534" spans="1:20">
      <c r="A534" s="241">
        <v>847</v>
      </c>
      <c r="B534" s="271">
        <v>41031</v>
      </c>
      <c r="C534" s="265">
        <v>15000000000</v>
      </c>
      <c r="D534" s="265">
        <v>9801900000</v>
      </c>
      <c r="E534" s="266">
        <f>D534-C534</f>
        <v>-5198100000</v>
      </c>
      <c r="F534" s="265">
        <v>4401900000</v>
      </c>
      <c r="G534" s="265">
        <v>4018657918</v>
      </c>
      <c r="H534" s="266">
        <f>F534-G534</f>
        <v>383242082</v>
      </c>
      <c r="I534" s="271">
        <f>B534+J534+1</f>
        <v>41214</v>
      </c>
      <c r="J534" s="241">
        <v>182</v>
      </c>
      <c r="N534" s="256">
        <f>G534/F534*100</f>
        <v>91.293712215179809</v>
      </c>
      <c r="O534" s="256">
        <f>(100-N34)/100*(365/182)*100</f>
        <v>10.266372782051294</v>
      </c>
      <c r="Q534" s="256">
        <f>(((1+(100-N534)/N534)^(365/J534))*100)-100</f>
        <v>20.042663827985763</v>
      </c>
      <c r="R534" s="265">
        <f t="shared" ref="R534:R596" si="23">((100-O534)/O534*(365/182))*100</f>
        <v>1752.9102065951963</v>
      </c>
      <c r="T534" s="241">
        <f t="shared" si="22"/>
        <v>2012</v>
      </c>
    </row>
    <row r="535" spans="1:20">
      <c r="B535" s="271"/>
      <c r="T535" s="241">
        <f t="shared" si="22"/>
        <v>1900</v>
      </c>
    </row>
    <row r="536" spans="1:20">
      <c r="A536" s="241">
        <v>849</v>
      </c>
      <c r="B536" s="271">
        <v>41045</v>
      </c>
      <c r="C536" s="265">
        <v>15000000000</v>
      </c>
      <c r="D536" s="265">
        <v>30317500000</v>
      </c>
      <c r="E536" s="266">
        <f>D536-C536</f>
        <v>15317500000</v>
      </c>
      <c r="F536" s="265">
        <v>15000000000</v>
      </c>
      <c r="G536" s="265">
        <v>13676098107</v>
      </c>
      <c r="H536" s="266">
        <f>F536-G536</f>
        <v>1323901893</v>
      </c>
      <c r="I536" s="271">
        <f>B532+J536+1</f>
        <v>41200</v>
      </c>
      <c r="J536" s="241">
        <v>182</v>
      </c>
      <c r="N536" s="256">
        <f>G536/F536*100</f>
        <v>91.17398738</v>
      </c>
      <c r="O536" s="256">
        <f>(100-N36)/100*(365/182)*100</f>
        <v>9.4031773296703314</v>
      </c>
      <c r="Q536" s="256">
        <f>(((1+(100-N536)/N536)^(365/J536))*100)-100</f>
        <v>20.35900594667261</v>
      </c>
      <c r="R536" s="265">
        <f t="shared" si="23"/>
        <v>1932.234432156308</v>
      </c>
      <c r="T536" s="241">
        <f t="shared" si="22"/>
        <v>2012</v>
      </c>
    </row>
    <row r="537" spans="1:20">
      <c r="T537" s="241">
        <f t="shared" si="22"/>
        <v>1900</v>
      </c>
    </row>
    <row r="538" spans="1:20">
      <c r="A538" s="241">
        <v>852</v>
      </c>
      <c r="B538" s="271">
        <v>41059</v>
      </c>
      <c r="C538" s="265">
        <v>15000000000</v>
      </c>
      <c r="D538" s="265">
        <v>48231700000</v>
      </c>
      <c r="E538" s="266">
        <f>D538-C538</f>
        <v>33231700000</v>
      </c>
      <c r="F538" s="265">
        <v>15000000000</v>
      </c>
      <c r="G538" s="265">
        <v>13693670493</v>
      </c>
      <c r="H538" s="266">
        <f>F538-G538</f>
        <v>1306329507</v>
      </c>
      <c r="I538" s="271">
        <f>B534+J538+1</f>
        <v>41214</v>
      </c>
      <c r="J538" s="241">
        <v>182</v>
      </c>
      <c r="N538" s="256">
        <f>G538/F538*100</f>
        <v>91.291136620000003</v>
      </c>
      <c r="O538" s="256">
        <f>(100-N38)/100*(365/182)*100</f>
        <v>10.679287551961632</v>
      </c>
      <c r="Q538" s="256">
        <f>(((1+(100-N538)/N538)^(365/J538))*100)-100</f>
        <v>20.049456055894723</v>
      </c>
      <c r="R538" s="265">
        <f t="shared" si="23"/>
        <v>1677.3796676023728</v>
      </c>
      <c r="T538" s="241">
        <f t="shared" si="22"/>
        <v>2012</v>
      </c>
    </row>
    <row r="539" spans="1:20">
      <c r="T539" s="241">
        <f t="shared" si="22"/>
        <v>1900</v>
      </c>
    </row>
    <row r="540" spans="1:20">
      <c r="A540" s="241">
        <v>853</v>
      </c>
      <c r="B540" s="271">
        <v>41073</v>
      </c>
      <c r="C540" s="265">
        <v>15000000000</v>
      </c>
      <c r="D540" s="265">
        <v>34238500000</v>
      </c>
      <c r="E540" s="266">
        <f>D540-C540</f>
        <v>19238500000</v>
      </c>
      <c r="F540" s="265">
        <v>15000000000</v>
      </c>
      <c r="G540" s="265">
        <v>13706848457</v>
      </c>
      <c r="H540" s="266">
        <f>F540-G540</f>
        <v>1293151543</v>
      </c>
      <c r="I540" s="271">
        <f>B540+J540+1</f>
        <v>41256</v>
      </c>
      <c r="J540" s="241">
        <v>182</v>
      </c>
      <c r="N540" s="256">
        <f>G540/F540*100</f>
        <v>91.37898971333334</v>
      </c>
      <c r="O540" s="256">
        <f>(100-N40)/100*(365/182)*100</f>
        <v>9.0025696410256408</v>
      </c>
      <c r="Q540" s="256">
        <f>(((1+(100-N540)/N540)^(365/J540))*100)-100</f>
        <v>19.818099179226451</v>
      </c>
      <c r="R540" s="265">
        <f t="shared" si="23"/>
        <v>2027.1417370368799</v>
      </c>
      <c r="T540" s="241">
        <f t="shared" si="22"/>
        <v>2012</v>
      </c>
    </row>
    <row r="541" spans="1:20">
      <c r="T541" s="241">
        <f t="shared" si="22"/>
        <v>1900</v>
      </c>
    </row>
    <row r="542" spans="1:20">
      <c r="A542" s="241">
        <v>857</v>
      </c>
      <c r="B542" s="271">
        <v>41115</v>
      </c>
      <c r="C542" s="265">
        <v>20000000000</v>
      </c>
      <c r="D542" s="265">
        <v>83033600000</v>
      </c>
      <c r="E542" s="266">
        <v>63033600000</v>
      </c>
      <c r="F542" s="265">
        <v>20000000000</v>
      </c>
      <c r="G542" s="265">
        <v>18410982570</v>
      </c>
      <c r="H542" s="266">
        <v>1589017430</v>
      </c>
      <c r="I542" s="271">
        <v>41298</v>
      </c>
      <c r="J542" s="241">
        <v>182</v>
      </c>
      <c r="N542" s="256">
        <v>92.054912850000008</v>
      </c>
      <c r="O542" s="256">
        <f>(100-N42)/100*(365/182)*100</f>
        <v>8.365007829670315</v>
      </c>
      <c r="Q542" s="256">
        <v>18.060223688553606</v>
      </c>
      <c r="R542" s="265">
        <f t="shared" si="23"/>
        <v>2196.9312767023575</v>
      </c>
      <c r="T542" s="241">
        <f t="shared" si="22"/>
        <v>2012</v>
      </c>
    </row>
    <row r="543" spans="1:20">
      <c r="T543" s="241">
        <f t="shared" si="22"/>
        <v>1900</v>
      </c>
    </row>
    <row r="544" spans="1:20">
      <c r="A544" s="241">
        <v>859</v>
      </c>
      <c r="B544" s="271">
        <v>41129</v>
      </c>
      <c r="C544" s="265">
        <v>15000000000</v>
      </c>
      <c r="D544" s="265">
        <v>67293600000</v>
      </c>
      <c r="E544" s="266">
        <f>D544-C544</f>
        <v>52293600000</v>
      </c>
      <c r="F544" s="265">
        <v>15000000000</v>
      </c>
      <c r="G544" s="265">
        <v>13906773622</v>
      </c>
      <c r="H544" s="266">
        <f>F544-G544</f>
        <v>1093226378</v>
      </c>
      <c r="I544" s="271">
        <f>B544+J544+1</f>
        <v>41312</v>
      </c>
      <c r="J544" s="241">
        <v>182</v>
      </c>
      <c r="N544" s="256">
        <f>G544/F544*100</f>
        <v>92.711824146666672</v>
      </c>
      <c r="O544" s="256">
        <f>(100-N44)/100*(365/182)*100</f>
        <v>200.54945054945054</v>
      </c>
      <c r="Q544" s="256">
        <f>(((1+(100-N544)/N544)^(365/J544))*100)-100</f>
        <v>16.388567786276781</v>
      </c>
      <c r="R544" s="265">
        <f t="shared" si="23"/>
        <v>-100.54945054945053</v>
      </c>
      <c r="T544" s="241">
        <f t="shared" si="22"/>
        <v>2012</v>
      </c>
    </row>
    <row r="545" spans="1:20">
      <c r="B545" s="271"/>
      <c r="E545" s="266"/>
      <c r="I545" s="271"/>
      <c r="T545" s="241">
        <f t="shared" si="22"/>
        <v>1900</v>
      </c>
    </row>
    <row r="546" spans="1:20">
      <c r="A546" s="241">
        <v>860</v>
      </c>
      <c r="B546" s="271">
        <v>41143</v>
      </c>
      <c r="C546" s="265">
        <v>15000000000</v>
      </c>
      <c r="D546" s="265">
        <v>51594400000</v>
      </c>
      <c r="E546" s="266">
        <f>D546-C546</f>
        <v>36594400000</v>
      </c>
      <c r="F546" s="265">
        <v>15000000000</v>
      </c>
      <c r="G546" s="265">
        <v>14070075840</v>
      </c>
      <c r="H546" s="266">
        <f>F546-G546</f>
        <v>929924160</v>
      </c>
      <c r="I546" s="271">
        <f>B546+J546+1</f>
        <v>41326</v>
      </c>
      <c r="J546" s="241">
        <v>182</v>
      </c>
      <c r="N546" s="256">
        <f>G546/F546*100</f>
        <v>93.800505599999994</v>
      </c>
      <c r="O546" s="256">
        <f>(100-N46)/100*(365/182)*100</f>
        <v>200.54945054945054</v>
      </c>
      <c r="Q546" s="256">
        <f>(((1+(100-N546)/N546)^(365/J546))*100)-100</f>
        <v>13.695260269788093</v>
      </c>
      <c r="R546" s="265">
        <f t="shared" si="23"/>
        <v>-100.54945054945053</v>
      </c>
      <c r="T546" s="241">
        <f t="shared" si="22"/>
        <v>2012</v>
      </c>
    </row>
    <row r="547" spans="1:20">
      <c r="B547" s="271"/>
      <c r="E547" s="266"/>
      <c r="I547" s="271"/>
      <c r="T547" s="241">
        <f t="shared" si="22"/>
        <v>1900</v>
      </c>
    </row>
    <row r="548" spans="1:20">
      <c r="A548" s="241">
        <v>861</v>
      </c>
      <c r="B548" s="271">
        <v>41157</v>
      </c>
      <c r="C548" s="265">
        <v>25000000000</v>
      </c>
      <c r="D548" s="265">
        <v>63319100000</v>
      </c>
      <c r="E548" s="266">
        <f>D548-C548</f>
        <v>38319100000</v>
      </c>
      <c r="F548" s="265">
        <v>25000000000</v>
      </c>
      <c r="G548" s="265">
        <v>23581120934</v>
      </c>
      <c r="H548" s="266">
        <f t="shared" ref="H548:H560" si="24">F548-G548</f>
        <v>1418879066</v>
      </c>
      <c r="I548" s="271">
        <f>B548+J548+1</f>
        <v>41340</v>
      </c>
      <c r="J548" s="241">
        <v>182</v>
      </c>
      <c r="N548" s="256">
        <f>G548/F548*100</f>
        <v>94.324483735999991</v>
      </c>
      <c r="O548" s="256">
        <f>(100-N48)/100*(365/182)*100</f>
        <v>7.0951570865384674</v>
      </c>
      <c r="Q548" s="256">
        <f>(((1+(100-N548)/N548)^(365/J548))*100)-100</f>
        <v>12.432159536648754</v>
      </c>
      <c r="R548" s="265">
        <f t="shared" si="23"/>
        <v>2626.018701548971</v>
      </c>
      <c r="T548" s="241">
        <f t="shared" si="22"/>
        <v>2012</v>
      </c>
    </row>
    <row r="549" spans="1:20" ht="20.25" customHeight="1">
      <c r="B549" s="271"/>
      <c r="T549" s="241">
        <f t="shared" si="22"/>
        <v>1900</v>
      </c>
    </row>
    <row r="550" spans="1:20">
      <c r="A550" s="241">
        <v>862</v>
      </c>
      <c r="B550" s="271">
        <v>41171</v>
      </c>
      <c r="C550" s="265">
        <v>25000000000</v>
      </c>
      <c r="D550" s="265">
        <v>57517100000</v>
      </c>
      <c r="E550" s="266">
        <f>D550-C550</f>
        <v>32517100000</v>
      </c>
      <c r="F550" s="265">
        <v>25000000000</v>
      </c>
      <c r="G550" s="265">
        <v>23723696552</v>
      </c>
      <c r="H550" s="266">
        <f t="shared" si="24"/>
        <v>1276303448</v>
      </c>
      <c r="I550" s="271">
        <f>B550+J550+1</f>
        <v>41354</v>
      </c>
      <c r="J550" s="241">
        <v>182</v>
      </c>
      <c r="N550" s="256">
        <f>G550/F550*100</f>
        <v>94.894786207999999</v>
      </c>
      <c r="O550" s="256">
        <f>(100-N550)/100*(365/182)*100</f>
        <v>10.23847820923077</v>
      </c>
      <c r="Q550" s="256">
        <f>(((1+(100-N550)/N550)^(365/J550))*100)-100</f>
        <v>11.081142676617489</v>
      </c>
      <c r="R550" s="265">
        <f t="shared" si="23"/>
        <v>1758.2323767013988</v>
      </c>
      <c r="T550" s="241">
        <f t="shared" si="22"/>
        <v>2012</v>
      </c>
    </row>
    <row r="551" spans="1:20">
      <c r="B551" s="271"/>
      <c r="E551" s="266"/>
      <c r="I551" s="271"/>
      <c r="T551" s="241">
        <f t="shared" si="22"/>
        <v>1900</v>
      </c>
    </row>
    <row r="552" spans="1:20">
      <c r="A552" s="241">
        <v>861</v>
      </c>
      <c r="B552" s="271">
        <v>41186</v>
      </c>
      <c r="C552" s="265">
        <v>71889000000</v>
      </c>
      <c r="D552" s="265">
        <v>71889000000</v>
      </c>
      <c r="E552" s="266"/>
      <c r="F552" s="265">
        <v>71889000000</v>
      </c>
      <c r="G552" s="265">
        <v>68346862787</v>
      </c>
      <c r="H552" s="266">
        <f t="shared" si="24"/>
        <v>3542137213</v>
      </c>
      <c r="I552" s="271">
        <f>B552+J552+1</f>
        <v>41369</v>
      </c>
      <c r="J552" s="241">
        <v>182</v>
      </c>
      <c r="N552" s="256">
        <v>95.072768833896703</v>
      </c>
      <c r="O552" s="256">
        <f>(100-N552)/100*(365/182)*100</f>
        <v>9.8815350309214462</v>
      </c>
      <c r="Q552" s="256">
        <v>10.664489839027752</v>
      </c>
      <c r="R552" s="265">
        <f t="shared" si="23"/>
        <v>1828.9879636467067</v>
      </c>
      <c r="T552" s="241">
        <f t="shared" si="22"/>
        <v>2012</v>
      </c>
    </row>
    <row r="553" spans="1:20">
      <c r="B553" s="271"/>
      <c r="E553" s="266"/>
      <c r="I553" s="271"/>
      <c r="T553" s="241">
        <f t="shared" si="22"/>
        <v>1900</v>
      </c>
    </row>
    <row r="554" spans="1:20">
      <c r="A554" s="241">
        <v>865</v>
      </c>
      <c r="B554" s="271">
        <v>41199</v>
      </c>
      <c r="C554" s="265">
        <v>25000000000</v>
      </c>
      <c r="D554" s="265">
        <v>31452200000</v>
      </c>
      <c r="E554" s="266">
        <f>D554-C554</f>
        <v>6452200000</v>
      </c>
      <c r="F554" s="265">
        <v>3552200000</v>
      </c>
      <c r="G554" s="278">
        <v>3356817501</v>
      </c>
      <c r="H554" s="266">
        <f t="shared" si="24"/>
        <v>195382499</v>
      </c>
      <c r="I554" s="271">
        <f>B554+J554+1</f>
        <v>41382</v>
      </c>
      <c r="J554" s="241">
        <v>182</v>
      </c>
      <c r="N554" s="256">
        <f>G554/F554*100</f>
        <v>94.499676285119079</v>
      </c>
      <c r="O554" s="256">
        <f>(100-N554)/100*(365/182)*100</f>
        <v>11.030868988634813</v>
      </c>
      <c r="Q554" s="256">
        <f>(((1+(100-N554)/N554)^(365/J554))*100)-100</f>
        <v>12.014528878799368</v>
      </c>
      <c r="R554" s="265">
        <f t="shared" si="23"/>
        <v>1617.5253607467237</v>
      </c>
      <c r="T554" s="241">
        <f t="shared" si="22"/>
        <v>2012</v>
      </c>
    </row>
    <row r="555" spans="1:20">
      <c r="B555" s="271"/>
      <c r="E555" s="266"/>
      <c r="G555" s="278"/>
      <c r="I555" s="271"/>
      <c r="T555" s="241">
        <f t="shared" si="22"/>
        <v>1900</v>
      </c>
    </row>
    <row r="556" spans="1:20">
      <c r="A556" s="241">
        <v>867</v>
      </c>
      <c r="B556" s="271">
        <v>41213</v>
      </c>
      <c r="C556" s="265">
        <v>25000000000</v>
      </c>
      <c r="D556" s="265">
        <v>43957900000</v>
      </c>
      <c r="E556" s="266">
        <f>D556-C556</f>
        <v>18957900000</v>
      </c>
      <c r="F556" s="265">
        <v>25000000000</v>
      </c>
      <c r="G556" s="278">
        <v>23349668189</v>
      </c>
      <c r="H556" s="266">
        <f t="shared" si="24"/>
        <v>1650331811</v>
      </c>
      <c r="I556" s="271">
        <f>B556+J556+1</f>
        <v>41396</v>
      </c>
      <c r="J556" s="241">
        <v>182</v>
      </c>
      <c r="N556" s="256">
        <v>93.398672755999996</v>
      </c>
      <c r="O556" s="256">
        <f>(100-N556)/100*(365/182)*100</f>
        <v>13.238925516813193</v>
      </c>
      <c r="Q556" s="256">
        <f>(((1+(100-N556)/N556)^(365/J556))*100)-100</f>
        <v>14.678381173495751</v>
      </c>
      <c r="R556" s="265">
        <f t="shared" si="23"/>
        <v>1314.2974325662253</v>
      </c>
      <c r="T556" s="241">
        <f t="shared" si="22"/>
        <v>2012</v>
      </c>
    </row>
    <row r="557" spans="1:20">
      <c r="B557" s="271"/>
      <c r="E557" s="266"/>
      <c r="I557" s="271"/>
      <c r="T557" s="241">
        <f t="shared" si="22"/>
        <v>1900</v>
      </c>
    </row>
    <row r="558" spans="1:20">
      <c r="A558" s="241">
        <v>868</v>
      </c>
      <c r="B558" s="271">
        <v>41227</v>
      </c>
      <c r="C558" s="265">
        <v>25000000000</v>
      </c>
      <c r="D558" s="265">
        <v>53229600000</v>
      </c>
      <c r="E558" s="266">
        <f>D558-C558</f>
        <v>28229600000</v>
      </c>
      <c r="F558" s="265">
        <v>12685100000</v>
      </c>
      <c r="G558" s="265">
        <v>11840665203</v>
      </c>
      <c r="H558" s="266">
        <f t="shared" si="24"/>
        <v>844434797</v>
      </c>
      <c r="I558" s="271">
        <f>B558+J558+1</f>
        <v>41410</v>
      </c>
      <c r="J558" s="241">
        <v>182</v>
      </c>
      <c r="N558" s="256">
        <v>93.343097042987438</v>
      </c>
      <c r="O558" s="256">
        <f>(100-N558)/100*(365/182)*100</f>
        <v>13.350382303898819</v>
      </c>
      <c r="Q558" s="256">
        <f>(((1+(100-N558)/N558)^(365/J558))*100)-100</f>
        <v>14.815354450413537</v>
      </c>
      <c r="R558" s="265">
        <f t="shared" si="23"/>
        <v>1301.6506062300659</v>
      </c>
      <c r="T558" s="241">
        <f t="shared" si="22"/>
        <v>2012</v>
      </c>
    </row>
    <row r="559" spans="1:20">
      <c r="B559" s="271"/>
      <c r="E559" s="266"/>
      <c r="I559" s="271"/>
      <c r="T559" s="241">
        <f t="shared" si="22"/>
        <v>1900</v>
      </c>
    </row>
    <row r="560" spans="1:20">
      <c r="A560" s="241">
        <v>869</v>
      </c>
      <c r="B560" s="271">
        <v>41241</v>
      </c>
      <c r="C560" s="265">
        <v>25000000000</v>
      </c>
      <c r="D560" s="265">
        <v>37691700000</v>
      </c>
      <c r="E560" s="266">
        <f>D560-C560</f>
        <v>12691700000</v>
      </c>
      <c r="F560" s="265">
        <v>18881700000</v>
      </c>
      <c r="G560" s="265">
        <v>17600602083</v>
      </c>
      <c r="H560" s="266">
        <f t="shared" si="24"/>
        <v>1281097917</v>
      </c>
      <c r="I560" s="271">
        <f>B560+J560+1</f>
        <v>41424</v>
      </c>
      <c r="J560" s="241">
        <v>182</v>
      </c>
      <c r="N560" s="256">
        <v>93.215134670077376</v>
      </c>
      <c r="O560" s="256">
        <f>(100-N560)/100*(365/182)*100</f>
        <v>13.607010139679987</v>
      </c>
      <c r="Q560" s="256">
        <f>(((1+(100-N560)/N560)^(365/J560))*100)-100</f>
        <v>15.131667368074858</v>
      </c>
      <c r="R560" s="265">
        <f t="shared" si="23"/>
        <v>1273.3191546088544</v>
      </c>
      <c r="T560" s="241">
        <f t="shared" si="22"/>
        <v>2012</v>
      </c>
    </row>
    <row r="561" spans="1:20">
      <c r="B561" s="271"/>
      <c r="E561" s="266"/>
      <c r="I561" s="271"/>
      <c r="T561" s="241">
        <f t="shared" si="22"/>
        <v>1900</v>
      </c>
    </row>
    <row r="562" spans="1:20">
      <c r="A562" s="241">
        <v>871</v>
      </c>
      <c r="B562" s="271">
        <v>41255</v>
      </c>
      <c r="C562" s="265">
        <v>20000000000</v>
      </c>
      <c r="D562" s="265">
        <v>62173000000</v>
      </c>
      <c r="E562" s="266">
        <f>D562-C562</f>
        <v>42173000000</v>
      </c>
      <c r="F562" s="265">
        <v>20000000000</v>
      </c>
      <c r="G562" s="265">
        <v>18683206792</v>
      </c>
      <c r="H562" s="266">
        <f>F562-G562</f>
        <v>1316793208</v>
      </c>
      <c r="I562" s="271">
        <f>B562+J562+1</f>
        <v>41438</v>
      </c>
      <c r="J562" s="241">
        <v>182</v>
      </c>
      <c r="N562" s="256">
        <v>93.415999999999997</v>
      </c>
      <c r="O562" s="256">
        <f>(100-N562)/100*(365/182)*100</f>
        <v>13.204175824175831</v>
      </c>
      <c r="Q562" s="256">
        <f>(((1+(100-N562)/N562)^(365/J562))*100)-100</f>
        <v>14.635726094221994</v>
      </c>
      <c r="R562" s="265">
        <f t="shared" si="23"/>
        <v>1318.2840852950201</v>
      </c>
      <c r="T562" s="241">
        <f t="shared" si="22"/>
        <v>2012</v>
      </c>
    </row>
    <row r="563" spans="1:20">
      <c r="B563" s="271"/>
      <c r="E563" s="266"/>
      <c r="I563" s="271"/>
      <c r="T563" s="241">
        <f t="shared" si="22"/>
        <v>1900</v>
      </c>
    </row>
    <row r="564" spans="1:20">
      <c r="A564" s="241">
        <v>872</v>
      </c>
      <c r="B564" s="271">
        <v>41270</v>
      </c>
      <c r="C564" s="265">
        <v>30000000000</v>
      </c>
      <c r="D564" s="265">
        <v>56105200000</v>
      </c>
      <c r="E564" s="266">
        <f>D564-C564</f>
        <v>26105200000</v>
      </c>
      <c r="F564" s="265">
        <v>30000000000</v>
      </c>
      <c r="G564" s="265">
        <v>28031084394</v>
      </c>
      <c r="H564" s="266">
        <f>F564-G564</f>
        <v>1968915606</v>
      </c>
      <c r="I564" s="271">
        <f>B564+J564+1</f>
        <v>41453</v>
      </c>
      <c r="J564" s="241">
        <v>182</v>
      </c>
      <c r="N564" s="256">
        <v>93.436999999999998</v>
      </c>
      <c r="O564" s="256">
        <f>(100-N564)/100*(365/182)*100</f>
        <v>13.162060439560443</v>
      </c>
      <c r="Q564" s="256">
        <f>(((1+(100-N564)/N564)^(365/J564))*100)-100</f>
        <v>14.584061526918873</v>
      </c>
      <c r="R564" s="265">
        <f t="shared" si="23"/>
        <v>1323.1439823318531</v>
      </c>
      <c r="T564" s="241">
        <f t="shared" si="22"/>
        <v>2012</v>
      </c>
    </row>
    <row r="565" spans="1:20">
      <c r="B565" s="271"/>
      <c r="E565" s="266"/>
      <c r="I565" s="271"/>
      <c r="T565" s="241">
        <f t="shared" si="22"/>
        <v>1900</v>
      </c>
    </row>
    <row r="566" spans="1:20">
      <c r="A566" s="241">
        <v>873</v>
      </c>
      <c r="B566" s="271">
        <v>41283</v>
      </c>
      <c r="C566" s="265">
        <v>30000000000</v>
      </c>
      <c r="D566" s="265">
        <v>44584700000</v>
      </c>
      <c r="E566" s="266">
        <f>D566-C566</f>
        <v>14584700000</v>
      </c>
      <c r="F566" s="265">
        <v>30000000000</v>
      </c>
      <c r="G566" s="265">
        <v>27979039059</v>
      </c>
      <c r="H566" s="266">
        <f>F566-G566</f>
        <v>2020960941</v>
      </c>
      <c r="I566" s="271">
        <f>B566+J566+1</f>
        <v>41466</v>
      </c>
      <c r="J566" s="241">
        <v>182</v>
      </c>
      <c r="N566" s="256">
        <v>93.263000000000005</v>
      </c>
      <c r="O566" s="256">
        <f>(100-N566)/100*(365/182)*100</f>
        <v>13.511016483516473</v>
      </c>
      <c r="Q566" s="256">
        <f>(((1+(100-N566)/N566)^(365/J566))*100)-100</f>
        <v>15.013195326351905</v>
      </c>
      <c r="R566" s="265">
        <f t="shared" si="23"/>
        <v>1283.7907602268606</v>
      </c>
      <c r="T566" s="241">
        <f t="shared" si="22"/>
        <v>2013</v>
      </c>
    </row>
    <row r="567" spans="1:20">
      <c r="B567" s="271"/>
      <c r="E567" s="266"/>
      <c r="I567" s="271"/>
      <c r="T567" s="241">
        <f t="shared" si="22"/>
        <v>1900</v>
      </c>
    </row>
    <row r="568" spans="1:20">
      <c r="A568" s="241">
        <v>876</v>
      </c>
      <c r="B568" s="271">
        <v>41297</v>
      </c>
      <c r="C568" s="265">
        <v>25000000000</v>
      </c>
      <c r="D568" s="265">
        <v>51764300000</v>
      </c>
      <c r="E568" s="266">
        <f>D568-C568</f>
        <v>26764300000</v>
      </c>
      <c r="F568" s="265">
        <v>25000000000</v>
      </c>
      <c r="G568" s="265">
        <v>23304914447</v>
      </c>
      <c r="H568" s="266">
        <f>F568-G568</f>
        <v>1695085553</v>
      </c>
      <c r="I568" s="271">
        <f>B568+J568+1</f>
        <v>41480</v>
      </c>
      <c r="J568" s="241">
        <v>182</v>
      </c>
      <c r="N568" s="256">
        <v>93.22</v>
      </c>
      <c r="O568" s="256">
        <f>(100-N568)/100*(365/182)*100</f>
        <v>13.59725274725275</v>
      </c>
      <c r="Q568" s="256">
        <f>(((1+(100-N568)/N568)^(365/J568))*100)-100</f>
        <v>15.11961678469747</v>
      </c>
      <c r="R568" s="265">
        <f t="shared" si="23"/>
        <v>1274.3768031378647</v>
      </c>
      <c r="T568" s="241">
        <f t="shared" si="22"/>
        <v>2013</v>
      </c>
    </row>
    <row r="569" spans="1:20">
      <c r="B569" s="271"/>
      <c r="E569" s="266"/>
      <c r="I569" s="271"/>
      <c r="T569" s="241">
        <f t="shared" si="22"/>
        <v>1900</v>
      </c>
    </row>
    <row r="570" spans="1:20">
      <c r="A570" s="241">
        <v>878</v>
      </c>
      <c r="B570" s="271">
        <v>41311</v>
      </c>
      <c r="C570" s="265">
        <v>25000000000</v>
      </c>
      <c r="D570" s="265">
        <v>46531900000</v>
      </c>
      <c r="E570" s="266">
        <v>21531900000</v>
      </c>
      <c r="F570" s="265">
        <v>25000000000</v>
      </c>
      <c r="G570" s="265">
        <v>23312113387</v>
      </c>
      <c r="H570" s="266">
        <f>F570-G570</f>
        <v>1687886613</v>
      </c>
      <c r="I570" s="271">
        <f>B570+J570+1</f>
        <v>41494</v>
      </c>
      <c r="J570" s="283">
        <v>182</v>
      </c>
      <c r="N570" s="256">
        <v>93.248000000000005</v>
      </c>
      <c r="O570" s="256">
        <v>13.541</v>
      </c>
      <c r="Q570" s="256">
        <v>15.05</v>
      </c>
      <c r="R570" s="265">
        <f t="shared" si="23"/>
        <v>1280.5040207558486</v>
      </c>
      <c r="T570" s="241">
        <f t="shared" si="22"/>
        <v>2013</v>
      </c>
    </row>
    <row r="571" spans="1:20">
      <c r="B571" s="271"/>
      <c r="E571" s="266"/>
      <c r="I571" s="271"/>
      <c r="T571" s="241">
        <f t="shared" si="22"/>
        <v>1900</v>
      </c>
    </row>
    <row r="572" spans="1:20">
      <c r="A572" s="241">
        <v>879</v>
      </c>
      <c r="B572" s="271">
        <v>41325</v>
      </c>
      <c r="C572" s="265">
        <v>25000000000</v>
      </c>
      <c r="D572" s="265">
        <v>117668800000</v>
      </c>
      <c r="E572" s="266">
        <v>92668800000</v>
      </c>
      <c r="F572" s="265">
        <v>25000000000</v>
      </c>
      <c r="G572" s="265">
        <v>23376501241</v>
      </c>
      <c r="H572" s="266">
        <f>F572-G572</f>
        <v>1623498759</v>
      </c>
      <c r="I572" s="271">
        <f>B572+J572+1</f>
        <v>41508</v>
      </c>
      <c r="J572" s="283">
        <v>182</v>
      </c>
      <c r="N572" s="256">
        <v>93.506</v>
      </c>
      <c r="O572" s="256">
        <v>13.023999999999999</v>
      </c>
      <c r="Q572" s="256">
        <v>13.849</v>
      </c>
      <c r="R572" s="265">
        <f t="shared" si="23"/>
        <v>1339.2958392958394</v>
      </c>
      <c r="T572" s="241">
        <f t="shared" si="22"/>
        <v>2013</v>
      </c>
    </row>
    <row r="573" spans="1:20">
      <c r="B573" s="271"/>
      <c r="E573" s="266"/>
      <c r="I573" s="271"/>
      <c r="T573" s="241">
        <f t="shared" si="22"/>
        <v>1900</v>
      </c>
    </row>
    <row r="574" spans="1:20">
      <c r="A574" s="241">
        <v>880</v>
      </c>
      <c r="B574" s="271">
        <v>41339</v>
      </c>
      <c r="C574" s="265">
        <v>25000000000</v>
      </c>
      <c r="D574" s="265">
        <v>146970700000</v>
      </c>
      <c r="E574" s="266">
        <v>121970700000</v>
      </c>
      <c r="F574" s="265">
        <v>25000000000</v>
      </c>
      <c r="G574" s="265">
        <v>23536516355</v>
      </c>
      <c r="H574" s="266">
        <f t="shared" ref="H574:H590" si="25">F574-G574</f>
        <v>1463483645</v>
      </c>
      <c r="I574" s="271">
        <f>B574+J574+1</f>
        <v>41522</v>
      </c>
      <c r="J574" s="283">
        <v>182</v>
      </c>
      <c r="N574" s="256">
        <v>94.146000000000001</v>
      </c>
      <c r="O574" s="256">
        <v>11.74</v>
      </c>
      <c r="Q574" s="256">
        <v>12.86</v>
      </c>
      <c r="R574" s="265">
        <f t="shared" si="23"/>
        <v>1507.7082202295151</v>
      </c>
      <c r="T574" s="241">
        <f t="shared" si="22"/>
        <v>2013</v>
      </c>
    </row>
    <row r="575" spans="1:20">
      <c r="B575" s="271"/>
      <c r="E575" s="266"/>
      <c r="I575" s="271"/>
      <c r="T575" s="241">
        <f t="shared" si="22"/>
        <v>1900</v>
      </c>
    </row>
    <row r="576" spans="1:20">
      <c r="A576" s="241">
        <v>881</v>
      </c>
      <c r="B576" s="271">
        <v>41353</v>
      </c>
      <c r="C576" s="265">
        <v>20000000000</v>
      </c>
      <c r="D576" s="265">
        <v>108977300000</v>
      </c>
      <c r="E576" s="266">
        <v>88977300000</v>
      </c>
      <c r="F576" s="265">
        <v>20000000000</v>
      </c>
      <c r="G576" s="265">
        <v>18930120647</v>
      </c>
      <c r="H576" s="266">
        <f t="shared" si="25"/>
        <v>1069879353</v>
      </c>
      <c r="I576" s="271">
        <f>B576+J576+1</f>
        <v>41536</v>
      </c>
      <c r="J576" s="283">
        <v>182</v>
      </c>
      <c r="N576" s="256">
        <v>94.650999999999996</v>
      </c>
      <c r="O576" s="256">
        <v>10.727</v>
      </c>
      <c r="Q576" s="256">
        <v>11.656000000000001</v>
      </c>
      <c r="R576" s="265">
        <f t="shared" si="23"/>
        <v>1669.0268573600349</v>
      </c>
      <c r="T576" s="241">
        <f t="shared" si="22"/>
        <v>2013</v>
      </c>
    </row>
    <row r="577" spans="1:20">
      <c r="B577" s="271"/>
      <c r="E577" s="266"/>
      <c r="I577" s="271"/>
      <c r="T577" s="241">
        <f t="shared" si="22"/>
        <v>1900</v>
      </c>
    </row>
    <row r="578" spans="1:20">
      <c r="A578" s="241">
        <v>883</v>
      </c>
      <c r="B578" s="271">
        <v>41367</v>
      </c>
      <c r="C578" s="265">
        <v>25000000000</v>
      </c>
      <c r="D578" s="265">
        <v>103522400000</v>
      </c>
      <c r="E578" s="266">
        <v>78522400000</v>
      </c>
      <c r="F578" s="265">
        <v>25000000000</v>
      </c>
      <c r="G578" s="265">
        <v>23706314208</v>
      </c>
      <c r="H578" s="266">
        <f t="shared" si="25"/>
        <v>1293685792</v>
      </c>
      <c r="I578" s="271">
        <v>41550</v>
      </c>
      <c r="J578" s="283">
        <v>182</v>
      </c>
      <c r="N578" s="256">
        <v>94.825000000000003</v>
      </c>
      <c r="O578" s="256">
        <v>10.378</v>
      </c>
      <c r="Q578" s="256">
        <v>11.244999999999999</v>
      </c>
      <c r="R578" s="265">
        <f t="shared" si="23"/>
        <v>1731.8985215978855</v>
      </c>
      <c r="T578" s="241">
        <f t="shared" si="22"/>
        <v>2013</v>
      </c>
    </row>
    <row r="579" spans="1:20">
      <c r="I579" s="271"/>
      <c r="T579" s="241">
        <f t="shared" si="22"/>
        <v>1900</v>
      </c>
    </row>
    <row r="580" spans="1:20">
      <c r="A580" s="241">
        <v>884</v>
      </c>
      <c r="B580" s="271">
        <v>41381</v>
      </c>
      <c r="C580" s="265">
        <v>25000000000</v>
      </c>
      <c r="D580" s="265">
        <v>57900100000</v>
      </c>
      <c r="E580" s="266">
        <v>32900100000</v>
      </c>
      <c r="F580" s="265">
        <v>25000000000</v>
      </c>
      <c r="G580" s="265">
        <v>23706314208</v>
      </c>
      <c r="H580" s="266">
        <f t="shared" si="25"/>
        <v>1293685792</v>
      </c>
      <c r="I580" s="271">
        <f>B580+J580+1</f>
        <v>41564</v>
      </c>
      <c r="J580" s="283">
        <v>182</v>
      </c>
      <c r="N580" s="256">
        <v>94.933000000000007</v>
      </c>
      <c r="O580" s="256">
        <v>10.162000000000001</v>
      </c>
      <c r="Q580" s="256">
        <v>10.991</v>
      </c>
      <c r="R580" s="265">
        <f t="shared" si="23"/>
        <v>1772.9739754439613</v>
      </c>
      <c r="T580" s="241">
        <f t="shared" si="22"/>
        <v>2013</v>
      </c>
    </row>
    <row r="581" spans="1:20">
      <c r="B581" s="271"/>
      <c r="I581" s="271"/>
      <c r="T581" s="241">
        <f t="shared" si="22"/>
        <v>1900</v>
      </c>
    </row>
    <row r="582" spans="1:20">
      <c r="A582" s="241">
        <v>885</v>
      </c>
      <c r="B582" s="271">
        <v>41396</v>
      </c>
      <c r="C582" s="265">
        <v>25000000000</v>
      </c>
      <c r="D582" s="265">
        <v>49855000000</v>
      </c>
      <c r="E582" s="265">
        <v>24855000000</v>
      </c>
      <c r="F582" s="265">
        <v>25000000000</v>
      </c>
      <c r="G582" s="265">
        <v>23733225183</v>
      </c>
      <c r="H582" s="266">
        <f t="shared" si="25"/>
        <v>1266774817</v>
      </c>
      <c r="I582" s="271">
        <f>B582+J582+1</f>
        <v>41579</v>
      </c>
      <c r="J582" s="241">
        <v>182</v>
      </c>
      <c r="N582" s="256">
        <v>94.933000000000007</v>
      </c>
      <c r="O582" s="256">
        <v>10.162000000000001</v>
      </c>
      <c r="Q582" s="256">
        <v>10.991</v>
      </c>
      <c r="R582" s="265">
        <f t="shared" si="23"/>
        <v>1772.9739754439613</v>
      </c>
      <c r="T582" s="241">
        <f t="shared" ref="T582:T645" si="26">+YEAR(B582)</f>
        <v>2013</v>
      </c>
    </row>
    <row r="583" spans="1:20">
      <c r="B583" s="271"/>
      <c r="I583" s="271"/>
      <c r="T583" s="241">
        <f t="shared" si="26"/>
        <v>1900</v>
      </c>
    </row>
    <row r="584" spans="1:20">
      <c r="A584" s="241">
        <v>888</v>
      </c>
      <c r="B584" s="271">
        <v>41409</v>
      </c>
      <c r="C584" s="265">
        <v>25000000000</v>
      </c>
      <c r="D584" s="265">
        <v>63588800000</v>
      </c>
      <c r="E584" s="265">
        <v>38588800000</v>
      </c>
      <c r="F584" s="265">
        <v>25000000000</v>
      </c>
      <c r="G584" s="265">
        <v>23725777713</v>
      </c>
      <c r="H584" s="266">
        <f t="shared" si="25"/>
        <v>1274222287</v>
      </c>
      <c r="I584" s="271">
        <f>B584+J584+1</f>
        <v>41592</v>
      </c>
      <c r="J584" s="241">
        <v>182</v>
      </c>
      <c r="N584" s="256">
        <v>94.903000000000006</v>
      </c>
      <c r="O584" s="256">
        <v>10.222</v>
      </c>
      <c r="Q584" s="256">
        <v>11.061999999999999</v>
      </c>
      <c r="R584" s="265">
        <f t="shared" si="23"/>
        <v>1761.3899991614726</v>
      </c>
      <c r="T584" s="241">
        <f t="shared" si="26"/>
        <v>2013</v>
      </c>
    </row>
    <row r="585" spans="1:20">
      <c r="B585" s="271"/>
      <c r="I585" s="271"/>
      <c r="T585" s="241">
        <f t="shared" si="26"/>
        <v>1900</v>
      </c>
    </row>
    <row r="586" spans="1:20">
      <c r="A586" s="241">
        <v>891</v>
      </c>
      <c r="B586" s="271">
        <v>41423</v>
      </c>
      <c r="C586" s="265">
        <v>25000000000</v>
      </c>
      <c r="D586" s="265">
        <v>35667400000</v>
      </c>
      <c r="E586" s="265">
        <v>10667400000</v>
      </c>
      <c r="F586" s="265">
        <v>25000000000</v>
      </c>
      <c r="G586" s="265">
        <v>23698120568</v>
      </c>
      <c r="H586" s="266">
        <f t="shared" si="25"/>
        <v>1301879432</v>
      </c>
      <c r="I586" s="271">
        <f>B586+J586+1</f>
        <v>41606</v>
      </c>
      <c r="J586" s="241">
        <v>182</v>
      </c>
      <c r="N586" s="256">
        <v>94.792000000000002</v>
      </c>
      <c r="O586" s="256">
        <v>10.445</v>
      </c>
      <c r="Q586" s="256">
        <v>11.323</v>
      </c>
      <c r="R586" s="265">
        <f t="shared" si="23"/>
        <v>1719.5027327866007</v>
      </c>
      <c r="T586" s="241">
        <f t="shared" si="26"/>
        <v>2013</v>
      </c>
    </row>
    <row r="587" spans="1:20">
      <c r="B587" s="271"/>
      <c r="I587" s="271"/>
      <c r="T587" s="241">
        <f t="shared" si="26"/>
        <v>1900</v>
      </c>
    </row>
    <row r="588" spans="1:20">
      <c r="A588" s="241">
        <v>892</v>
      </c>
      <c r="B588" s="271">
        <v>41437</v>
      </c>
      <c r="C588" s="265">
        <v>30000000000</v>
      </c>
      <c r="D588" s="265">
        <v>54758500000</v>
      </c>
      <c r="E588" s="265">
        <v>24758500000</v>
      </c>
      <c r="F588" s="265">
        <v>30000000000</v>
      </c>
      <c r="G588" s="265">
        <v>28367308957</v>
      </c>
      <c r="H588" s="266">
        <f t="shared" si="25"/>
        <v>1632691043</v>
      </c>
      <c r="I588" s="271">
        <f>B588+J588+1</f>
        <v>41620</v>
      </c>
      <c r="J588" s="241">
        <v>182</v>
      </c>
      <c r="N588" s="256">
        <v>94.558000000000007</v>
      </c>
      <c r="O588" s="256">
        <v>10.914</v>
      </c>
      <c r="Q588" s="256">
        <v>11.875999999999999</v>
      </c>
      <c r="R588" s="265">
        <f t="shared" si="23"/>
        <v>1636.9936184394678</v>
      </c>
      <c r="T588" s="241">
        <f t="shared" si="26"/>
        <v>2013</v>
      </c>
    </row>
    <row r="589" spans="1:20">
      <c r="T589" s="241">
        <f t="shared" si="26"/>
        <v>1900</v>
      </c>
    </row>
    <row r="590" spans="1:20">
      <c r="A590" s="241">
        <v>893</v>
      </c>
      <c r="B590" s="271">
        <v>41451</v>
      </c>
      <c r="C590" s="265">
        <v>30000000000</v>
      </c>
      <c r="D590" s="265">
        <v>67751500000</v>
      </c>
      <c r="E590" s="265">
        <v>37751500000</v>
      </c>
      <c r="F590" s="265">
        <v>30000000000</v>
      </c>
      <c r="G590" s="265">
        <v>28337587518</v>
      </c>
      <c r="H590" s="266">
        <f t="shared" si="25"/>
        <v>1662412482</v>
      </c>
      <c r="I590" s="271">
        <f>B590+J590+1</f>
        <v>41634</v>
      </c>
      <c r="J590" s="241">
        <v>182</v>
      </c>
      <c r="N590" s="256">
        <v>94.459000000000003</v>
      </c>
      <c r="O590" s="256">
        <v>11.112445054945049</v>
      </c>
      <c r="Q590" s="256">
        <v>12.111287079748179</v>
      </c>
      <c r="R590" s="265">
        <f t="shared" si="23"/>
        <v>1604.1789378280996</v>
      </c>
      <c r="T590" s="241">
        <f t="shared" si="26"/>
        <v>2013</v>
      </c>
    </row>
    <row r="591" spans="1:20">
      <c r="T591" s="241">
        <f t="shared" si="26"/>
        <v>1900</v>
      </c>
    </row>
    <row r="592" spans="1:20">
      <c r="A592" s="241">
        <v>894</v>
      </c>
      <c r="B592" s="308">
        <v>41465</v>
      </c>
      <c r="C592" s="265">
        <v>15000000000</v>
      </c>
      <c r="D592" s="265">
        <v>30718500000</v>
      </c>
      <c r="E592" s="265">
        <v>15718500000</v>
      </c>
      <c r="F592" s="265">
        <v>15000000000</v>
      </c>
      <c r="G592" s="265">
        <v>15000000000</v>
      </c>
      <c r="H592" s="266">
        <f>F592-G592</f>
        <v>0</v>
      </c>
      <c r="I592" s="271">
        <f>B592+J592+1</f>
        <v>41648</v>
      </c>
      <c r="J592" s="241">
        <v>182</v>
      </c>
      <c r="N592" s="256">
        <v>94.722999999999999</v>
      </c>
      <c r="O592" s="256">
        <v>10.582994505494508</v>
      </c>
      <c r="Q592" s="256">
        <v>11.485523413311082</v>
      </c>
      <c r="R592" s="265">
        <f t="shared" si="23"/>
        <v>1694.4666570874642</v>
      </c>
      <c r="T592" s="241">
        <f t="shared" si="26"/>
        <v>2013</v>
      </c>
    </row>
    <row r="593" spans="1:20">
      <c r="T593" s="241">
        <f t="shared" si="26"/>
        <v>1900</v>
      </c>
    </row>
    <row r="594" spans="1:20">
      <c r="A594" s="241">
        <v>895</v>
      </c>
      <c r="B594" s="308">
        <v>41479</v>
      </c>
      <c r="C594" s="309">
        <v>15000000000</v>
      </c>
      <c r="D594" s="265">
        <v>33739800000</v>
      </c>
      <c r="E594" s="265">
        <v>18739800000</v>
      </c>
      <c r="F594" s="265">
        <v>15000000000</v>
      </c>
      <c r="G594" s="265">
        <v>14193665364</v>
      </c>
      <c r="H594" s="266">
        <f>F594-G594</f>
        <v>806334636</v>
      </c>
      <c r="I594" s="271">
        <f>B594+J594+1</f>
        <v>41662</v>
      </c>
      <c r="J594" s="241">
        <v>182</v>
      </c>
      <c r="N594" s="256">
        <v>94.623999999999995</v>
      </c>
      <c r="O594" s="256">
        <v>10.781538461538471</v>
      </c>
      <c r="Q594" s="256">
        <v>11.71956995242911</v>
      </c>
      <c r="R594" s="265">
        <f t="shared" si="23"/>
        <v>1659.5695970695954</v>
      </c>
      <c r="T594" s="241">
        <f t="shared" si="26"/>
        <v>2013</v>
      </c>
    </row>
    <row r="595" spans="1:20">
      <c r="T595" s="241">
        <f t="shared" si="26"/>
        <v>1900</v>
      </c>
    </row>
    <row r="596" spans="1:20">
      <c r="A596" s="241">
        <v>896</v>
      </c>
      <c r="B596" s="271">
        <v>41493</v>
      </c>
      <c r="C596" s="265">
        <v>20000000000</v>
      </c>
      <c r="D596" s="265">
        <v>40660300000</v>
      </c>
      <c r="E596" s="265">
        <v>20660300000</v>
      </c>
      <c r="F596" s="265">
        <v>20000000000</v>
      </c>
      <c r="G596" s="265">
        <v>18936361006</v>
      </c>
      <c r="H596" s="266">
        <f>F596-G596</f>
        <v>1063638994</v>
      </c>
      <c r="I596" s="271">
        <f>B596+J596+1</f>
        <v>41676</v>
      </c>
      <c r="J596" s="241">
        <v>182</v>
      </c>
      <c r="N596" s="256">
        <v>94.682000000000002</v>
      </c>
      <c r="O596" s="256">
        <v>10.665219780219775</v>
      </c>
      <c r="Q596" s="256">
        <v>11.582362553461722</v>
      </c>
      <c r="R596" s="265">
        <f t="shared" si="23"/>
        <v>1679.8567171827806</v>
      </c>
      <c r="T596" s="241">
        <f t="shared" si="26"/>
        <v>2013</v>
      </c>
    </row>
    <row r="597" spans="1:20">
      <c r="T597" s="241">
        <f t="shared" si="26"/>
        <v>1900</v>
      </c>
    </row>
    <row r="598" spans="1:20">
      <c r="A598" s="241">
        <v>900</v>
      </c>
      <c r="B598" s="271">
        <v>41507</v>
      </c>
      <c r="C598" s="265">
        <v>20000000000</v>
      </c>
      <c r="D598" s="265">
        <v>66376800000</v>
      </c>
      <c r="E598" s="265">
        <v>46376800000</v>
      </c>
      <c r="F598" s="265">
        <v>20000000000</v>
      </c>
      <c r="G598" s="265">
        <v>18940990848</v>
      </c>
      <c r="H598" s="266">
        <f>F598-G598</f>
        <v>1059009152</v>
      </c>
      <c r="I598" s="271">
        <f>B598+J598+1</f>
        <v>41690</v>
      </c>
      <c r="J598" s="241">
        <v>182</v>
      </c>
      <c r="N598" s="256">
        <v>94.704999999999998</v>
      </c>
      <c r="O598" s="256">
        <v>10.619093406593411</v>
      </c>
      <c r="Q598" s="256">
        <v>11.528022641880952</v>
      </c>
      <c r="R598" s="265">
        <f t="shared" ref="R598:R660" si="27">((100-O598)/O598*(365/182))*100</f>
        <v>1688.0246759850152</v>
      </c>
      <c r="T598" s="241">
        <f t="shared" si="26"/>
        <v>2013</v>
      </c>
    </row>
    <row r="599" spans="1:20">
      <c r="T599" s="241">
        <f t="shared" si="26"/>
        <v>1900</v>
      </c>
    </row>
    <row r="600" spans="1:20">
      <c r="A600" s="241">
        <v>901</v>
      </c>
      <c r="B600" s="271">
        <v>41521</v>
      </c>
      <c r="C600" s="265">
        <v>20000000000</v>
      </c>
      <c r="D600" s="265">
        <v>71695700000</v>
      </c>
      <c r="E600" s="265">
        <v>51695700000</v>
      </c>
      <c r="F600" s="265">
        <v>20000000000</v>
      </c>
      <c r="G600" s="265">
        <v>18913049515</v>
      </c>
      <c r="H600" s="266">
        <f>F600-G600</f>
        <v>1086950485</v>
      </c>
      <c r="I600" s="271">
        <f>B600+J600+1</f>
        <v>41704</v>
      </c>
      <c r="J600" s="241">
        <v>182</v>
      </c>
      <c r="N600" s="256">
        <v>94.564999999999998</v>
      </c>
      <c r="O600" s="256">
        <v>10.899862637362641</v>
      </c>
      <c r="Q600" s="256">
        <v>11.859402580461541</v>
      </c>
      <c r="R600" s="265">
        <f t="shared" si="27"/>
        <v>1639.3769523944306</v>
      </c>
      <c r="T600" s="241">
        <f t="shared" si="26"/>
        <v>2013</v>
      </c>
    </row>
    <row r="601" spans="1:20">
      <c r="T601" s="241">
        <f t="shared" si="26"/>
        <v>1900</v>
      </c>
    </row>
    <row r="602" spans="1:20">
      <c r="A602" s="241">
        <v>902</v>
      </c>
      <c r="B602" s="271">
        <v>41535</v>
      </c>
      <c r="C602" s="265">
        <v>15000000000</v>
      </c>
      <c r="D602" s="265">
        <v>49232500000</v>
      </c>
      <c r="E602" s="265">
        <v>34232500000</v>
      </c>
      <c r="F602" s="310">
        <v>15000000000</v>
      </c>
      <c r="G602" s="265">
        <v>14186195095</v>
      </c>
      <c r="H602" s="266">
        <f>F602-G602</f>
        <v>813804905</v>
      </c>
      <c r="I602" s="271">
        <f>B602+J602+1</f>
        <v>41718</v>
      </c>
      <c r="J602" s="241">
        <v>182</v>
      </c>
      <c r="N602" s="256">
        <v>94.575000000000003</v>
      </c>
      <c r="O602" s="256">
        <v>10.879807692307686</v>
      </c>
      <c r="Q602" s="256">
        <v>11.835683680961683</v>
      </c>
      <c r="R602" s="265">
        <f t="shared" si="27"/>
        <v>1642.7685218007809</v>
      </c>
      <c r="T602" s="241">
        <f t="shared" si="26"/>
        <v>2013</v>
      </c>
    </row>
    <row r="603" spans="1:20">
      <c r="T603" s="241">
        <f t="shared" si="26"/>
        <v>1900</v>
      </c>
    </row>
    <row r="604" spans="1:20">
      <c r="A604" s="241">
        <v>903</v>
      </c>
      <c r="B604" s="271">
        <v>41549</v>
      </c>
      <c r="C604" s="265">
        <v>20000000000</v>
      </c>
      <c r="D604" s="265">
        <v>47906000000</v>
      </c>
      <c r="E604" s="265">
        <v>27906000000</v>
      </c>
      <c r="F604" s="265">
        <v>20000000000</v>
      </c>
      <c r="G604" s="265">
        <v>18920250863</v>
      </c>
      <c r="H604" s="266">
        <f>F604-G604</f>
        <v>1079749137</v>
      </c>
      <c r="I604" s="271">
        <f>B604+J604+1</f>
        <v>41732</v>
      </c>
      <c r="J604" s="241">
        <v>182</v>
      </c>
      <c r="N604" s="256">
        <v>94.600999999999999</v>
      </c>
      <c r="O604" s="256">
        <v>10.827664835164837</v>
      </c>
      <c r="Q604" s="256">
        <v>11.774049804745657</v>
      </c>
      <c r="R604" s="265">
        <f t="shared" si="27"/>
        <v>1651.6454003488636</v>
      </c>
      <c r="T604" s="241">
        <f t="shared" si="26"/>
        <v>2013</v>
      </c>
    </row>
    <row r="605" spans="1:20">
      <c r="T605" s="241">
        <f t="shared" si="26"/>
        <v>1900</v>
      </c>
    </row>
    <row r="606" spans="1:20">
      <c r="A606" s="241">
        <v>904</v>
      </c>
      <c r="B606" s="271">
        <v>41563</v>
      </c>
      <c r="C606" s="265">
        <v>50000000000</v>
      </c>
      <c r="D606" s="310">
        <v>34061600000</v>
      </c>
      <c r="E606" s="265">
        <v>-15938400000</v>
      </c>
      <c r="F606" s="265">
        <v>34061600000</v>
      </c>
      <c r="G606" s="265">
        <v>31881444980</v>
      </c>
      <c r="H606" s="266">
        <f>F606-G606</f>
        <v>2180155020</v>
      </c>
      <c r="I606" s="271">
        <f>B606+J606+1</f>
        <v>41746</v>
      </c>
      <c r="J606" s="241">
        <v>182</v>
      </c>
      <c r="N606" s="256">
        <v>93.599000000000004</v>
      </c>
      <c r="O606" s="256">
        <v>12.837170329670322</v>
      </c>
      <c r="Q606" s="256">
        <v>14.186676563224498</v>
      </c>
      <c r="R606" s="265">
        <f t="shared" si="27"/>
        <v>1361.7064469665634</v>
      </c>
      <c r="T606" s="241">
        <f t="shared" si="26"/>
        <v>2013</v>
      </c>
    </row>
    <row r="607" spans="1:20">
      <c r="T607" s="241">
        <f t="shared" si="26"/>
        <v>1900</v>
      </c>
    </row>
    <row r="608" spans="1:20">
      <c r="A608" s="241">
        <v>905</v>
      </c>
      <c r="B608" s="271">
        <v>41577</v>
      </c>
      <c r="C608" s="265">
        <v>30000000000</v>
      </c>
      <c r="D608" s="265">
        <v>33547300000</v>
      </c>
      <c r="E608" s="265">
        <v>3547300000</v>
      </c>
      <c r="F608" s="265">
        <v>22547300000</v>
      </c>
      <c r="G608" s="265">
        <v>21191226096</v>
      </c>
      <c r="H608" s="266">
        <f>F608-G608</f>
        <v>1356073904</v>
      </c>
      <c r="I608" s="271">
        <f>B608+J608+1</f>
        <v>41760</v>
      </c>
      <c r="J608" s="241">
        <v>182</v>
      </c>
      <c r="N608" s="256">
        <v>93.986003195755615</v>
      </c>
      <c r="O608" s="256">
        <v>12.061037546973632</v>
      </c>
      <c r="Q608" s="256">
        <v>13.245679428580925</v>
      </c>
      <c r="R608" s="265">
        <f t="shared" si="27"/>
        <v>1462.2382637610203</v>
      </c>
      <c r="T608" s="241">
        <f t="shared" si="26"/>
        <v>2013</v>
      </c>
    </row>
    <row r="609" spans="1:20">
      <c r="T609" s="241">
        <f t="shared" si="26"/>
        <v>1900</v>
      </c>
    </row>
    <row r="610" spans="1:20">
      <c r="A610" s="241">
        <v>906</v>
      </c>
      <c r="B610" s="311">
        <v>41591</v>
      </c>
      <c r="C610" s="265">
        <v>30000000000</v>
      </c>
      <c r="D610" s="265">
        <v>46321400000</v>
      </c>
      <c r="E610" s="265">
        <v>16321400000</v>
      </c>
      <c r="F610" s="265">
        <v>30000000000</v>
      </c>
      <c r="G610" s="265">
        <v>28129070820</v>
      </c>
      <c r="H610" s="266">
        <f>F610-G610</f>
        <v>1870929180</v>
      </c>
      <c r="I610" s="271">
        <f>B610+J610+1</f>
        <v>41774</v>
      </c>
      <c r="J610" s="241">
        <v>182</v>
      </c>
      <c r="N610" s="256">
        <v>93.763999999999996</v>
      </c>
      <c r="O610" s="256">
        <v>12.506263736263746</v>
      </c>
      <c r="Q610" s="256">
        <v>13.78405193493235</v>
      </c>
      <c r="R610" s="265">
        <f t="shared" si="27"/>
        <v>1403.0425956339991</v>
      </c>
      <c r="T610" s="241">
        <f t="shared" si="26"/>
        <v>2013</v>
      </c>
    </row>
    <row r="611" spans="1:20">
      <c r="T611" s="241">
        <f t="shared" si="26"/>
        <v>1900</v>
      </c>
    </row>
    <row r="612" spans="1:20">
      <c r="A612" s="241">
        <v>907</v>
      </c>
      <c r="B612" s="271">
        <v>41605</v>
      </c>
      <c r="C612" s="265">
        <v>30000000000</v>
      </c>
      <c r="D612" s="265">
        <v>53646400000</v>
      </c>
      <c r="E612" s="265">
        <v>23646400000</v>
      </c>
      <c r="F612" s="265">
        <v>30000000000</v>
      </c>
      <c r="G612" s="265">
        <v>28097348582</v>
      </c>
      <c r="H612" s="266">
        <f>F612-G612</f>
        <v>1902651418</v>
      </c>
      <c r="I612" s="271">
        <f>B612+J612+1</f>
        <v>41788</v>
      </c>
      <c r="J612" s="241">
        <v>182</v>
      </c>
      <c r="N612" s="256">
        <v>93.658000000000001</v>
      </c>
      <c r="O612" s="256">
        <v>12.718846153846151</v>
      </c>
      <c r="Q612" s="256">
        <v>14.042462877632623</v>
      </c>
      <c r="R612" s="265">
        <f t="shared" si="27"/>
        <v>1376.2402057104046</v>
      </c>
      <c r="T612" s="241">
        <f t="shared" si="26"/>
        <v>2013</v>
      </c>
    </row>
    <row r="613" spans="1:20">
      <c r="T613" s="241">
        <f t="shared" si="26"/>
        <v>1900</v>
      </c>
    </row>
    <row r="614" spans="1:20">
      <c r="A614" s="241">
        <v>908</v>
      </c>
      <c r="B614" s="271">
        <v>41619</v>
      </c>
      <c r="C614" s="265">
        <v>20000000000</v>
      </c>
      <c r="D614" s="265">
        <v>68760600000</v>
      </c>
      <c r="E614" s="265">
        <v>48760600000</v>
      </c>
      <c r="F614" s="265">
        <v>20000000000</v>
      </c>
      <c r="G614" s="265">
        <v>18785897312</v>
      </c>
      <c r="H614" s="266">
        <f>F614-G614</f>
        <v>1214102688</v>
      </c>
      <c r="I614" s="271">
        <f>B614+J614+1</f>
        <v>41802</v>
      </c>
      <c r="J614" s="241">
        <v>182</v>
      </c>
      <c r="N614" s="256">
        <v>93.929000000000002</v>
      </c>
      <c r="O614" s="256">
        <v>12.175357142857138</v>
      </c>
      <c r="Q614" s="256">
        <v>13.383551121685633</v>
      </c>
      <c r="R614" s="265">
        <f t="shared" si="27"/>
        <v>1446.6256441631181</v>
      </c>
      <c r="T614" s="241">
        <f t="shared" si="26"/>
        <v>2013</v>
      </c>
    </row>
    <row r="615" spans="1:20">
      <c r="T615" s="241">
        <f t="shared" si="26"/>
        <v>1900</v>
      </c>
    </row>
    <row r="616" spans="1:20">
      <c r="A616" s="241">
        <v>909</v>
      </c>
      <c r="B616" s="271">
        <v>41632</v>
      </c>
      <c r="C616" s="265">
        <v>20000000000</v>
      </c>
      <c r="D616" s="265">
        <v>83466800000</v>
      </c>
      <c r="E616" s="265">
        <v>63466800000</v>
      </c>
      <c r="F616" s="265">
        <v>20000000000</v>
      </c>
      <c r="G616" s="265">
        <v>18890305444</v>
      </c>
      <c r="H616" s="266">
        <f>F616-G616</f>
        <v>1109694556</v>
      </c>
      <c r="I616" s="271">
        <f>B616+J616+1</f>
        <v>41815</v>
      </c>
      <c r="J616" s="241">
        <v>182</v>
      </c>
      <c r="N616" s="256">
        <v>94.451999999999998</v>
      </c>
      <c r="O616" s="256">
        <v>11.126483516483519</v>
      </c>
      <c r="Q616" s="256">
        <v>12.127950873349747</v>
      </c>
      <c r="R616" s="265">
        <f t="shared" si="27"/>
        <v>1601.9018832645361</v>
      </c>
      <c r="T616" s="241">
        <f t="shared" si="26"/>
        <v>2013</v>
      </c>
    </row>
    <row r="617" spans="1:20">
      <c r="T617" s="241">
        <f t="shared" si="26"/>
        <v>1900</v>
      </c>
    </row>
    <row r="618" spans="1:20">
      <c r="A618" s="241">
        <v>910</v>
      </c>
      <c r="B618" s="271">
        <v>41647</v>
      </c>
      <c r="C618" s="265">
        <v>20000000000</v>
      </c>
      <c r="D618" s="265">
        <v>60071000000</v>
      </c>
      <c r="E618" s="265">
        <v>40071000000</v>
      </c>
      <c r="F618" s="265">
        <v>20000000000</v>
      </c>
      <c r="G618" s="265">
        <v>18935348432</v>
      </c>
      <c r="H618" s="266">
        <f>F618-G618</f>
        <v>1064651568</v>
      </c>
      <c r="I618" s="271">
        <f>B618+J618+1</f>
        <v>41830</v>
      </c>
      <c r="J618" s="241">
        <v>182</v>
      </c>
      <c r="N618" s="256">
        <v>94.677000000000007</v>
      </c>
      <c r="O618" s="256">
        <v>10.675247252747239</v>
      </c>
      <c r="Q618" s="256">
        <v>11.594180828040489</v>
      </c>
      <c r="R618" s="265">
        <f t="shared" si="27"/>
        <v>1678.0904141884814</v>
      </c>
      <c r="T618" s="241">
        <f t="shared" si="26"/>
        <v>2014</v>
      </c>
    </row>
    <row r="619" spans="1:20">
      <c r="T619" s="241">
        <f t="shared" si="26"/>
        <v>1900</v>
      </c>
    </row>
    <row r="620" spans="1:20">
      <c r="A620" s="241">
        <v>911</v>
      </c>
      <c r="B620" s="271">
        <v>41661</v>
      </c>
      <c r="C620" s="265">
        <v>20000000000</v>
      </c>
      <c r="D620" s="265">
        <v>26126400000</v>
      </c>
      <c r="E620" s="265">
        <v>6126400000</v>
      </c>
      <c r="F620" s="310">
        <v>18126400000</v>
      </c>
      <c r="G620" s="265">
        <v>17164214650</v>
      </c>
      <c r="H620" s="266">
        <f>F620-G620</f>
        <v>962185350</v>
      </c>
      <c r="I620" s="271">
        <f>B620+J620+1</f>
        <v>41844</v>
      </c>
      <c r="J620" s="241">
        <v>182</v>
      </c>
      <c r="N620" s="256">
        <v>94.691999999999993</v>
      </c>
      <c r="O620" s="256">
        <v>10.645164835164849</v>
      </c>
      <c r="Q620" s="256">
        <v>11.55873163068042</v>
      </c>
      <c r="R620" s="265">
        <f t="shared" si="27"/>
        <v>1683.3993060443679</v>
      </c>
      <c r="T620" s="241">
        <f t="shared" si="26"/>
        <v>2014</v>
      </c>
    </row>
    <row r="621" spans="1:20">
      <c r="T621" s="241">
        <f t="shared" si="26"/>
        <v>1900</v>
      </c>
    </row>
    <row r="622" spans="1:20">
      <c r="A622" s="241">
        <v>912</v>
      </c>
      <c r="B622" s="271">
        <v>41675</v>
      </c>
      <c r="C622" s="265">
        <v>35000000000</v>
      </c>
      <c r="D622" s="265">
        <v>55771000000</v>
      </c>
      <c r="E622" s="265">
        <v>20771000000</v>
      </c>
      <c r="F622" s="265">
        <v>35000000000</v>
      </c>
      <c r="G622" s="265">
        <v>33085031687</v>
      </c>
      <c r="H622" s="266">
        <f>F622-G622</f>
        <v>1914968313</v>
      </c>
      <c r="I622" s="271">
        <f>B622+J622+1</f>
        <v>41858</v>
      </c>
      <c r="J622" s="241">
        <v>182</v>
      </c>
      <c r="N622" s="256">
        <v>94.528999999999996</v>
      </c>
      <c r="O622" s="256">
        <v>10.972060439560448</v>
      </c>
      <c r="Q622" s="256">
        <v>11.944853069585992</v>
      </c>
      <c r="R622" s="265">
        <f t="shared" si="27"/>
        <v>1627.2699608926973</v>
      </c>
      <c r="T622" s="241">
        <f t="shared" si="26"/>
        <v>2014</v>
      </c>
    </row>
    <row r="623" spans="1:20">
      <c r="T623" s="241">
        <f t="shared" si="26"/>
        <v>1900</v>
      </c>
    </row>
    <row r="624" spans="1:20">
      <c r="A624" s="241">
        <v>913</v>
      </c>
      <c r="B624" s="271">
        <v>41689</v>
      </c>
      <c r="C624" s="265">
        <v>35000000000</v>
      </c>
      <c r="D624" s="265">
        <v>96855300000</v>
      </c>
      <c r="E624" s="265">
        <v>61855300000</v>
      </c>
      <c r="F624" s="265">
        <v>35000000000</v>
      </c>
      <c r="G624" s="265">
        <v>33077687917</v>
      </c>
      <c r="H624" s="266">
        <f>F624-G624</f>
        <v>1922312083</v>
      </c>
      <c r="I624" s="271">
        <f>B624+J624+1</f>
        <v>41872</v>
      </c>
      <c r="J624" s="241">
        <v>182</v>
      </c>
      <c r="N624" s="256">
        <v>94.507999999999996</v>
      </c>
      <c r="O624" s="256">
        <v>11.014175824175833</v>
      </c>
      <c r="Q624" s="256">
        <v>11.994744372133258</v>
      </c>
      <c r="R624" s="265">
        <f t="shared" si="27"/>
        <v>1620.280848066717</v>
      </c>
      <c r="S624" s="256">
        <v>2.7890000000000001</v>
      </c>
      <c r="T624" s="241">
        <f t="shared" si="26"/>
        <v>2014</v>
      </c>
    </row>
    <row r="625" spans="1:20">
      <c r="T625" s="241">
        <f t="shared" si="26"/>
        <v>1900</v>
      </c>
    </row>
    <row r="626" spans="1:20">
      <c r="A626" s="241">
        <v>914</v>
      </c>
      <c r="B626" s="271">
        <v>41703</v>
      </c>
      <c r="C626" s="265">
        <v>35000000000</v>
      </c>
      <c r="D626" s="265">
        <v>55442000000</v>
      </c>
      <c r="E626" s="265">
        <v>20442000000</v>
      </c>
      <c r="F626" s="265">
        <v>35000000000</v>
      </c>
      <c r="G626" s="265">
        <v>33061418281</v>
      </c>
      <c r="H626" s="266">
        <f>F626-G626</f>
        <v>1938581719</v>
      </c>
      <c r="I626" s="271">
        <f>B626+J626+1</f>
        <v>41886</v>
      </c>
      <c r="J626" s="241">
        <v>182</v>
      </c>
      <c r="N626" s="256">
        <v>94.460999999999999</v>
      </c>
      <c r="O626" s="256">
        <v>11.10843406593407</v>
      </c>
      <c r="Q626" s="256">
        <v>12.106526677530628</v>
      </c>
      <c r="R626" s="265">
        <f t="shared" si="27"/>
        <v>1604.8305819473896</v>
      </c>
      <c r="S626" s="256">
        <v>1.5549999999999999</v>
      </c>
      <c r="T626" s="241">
        <f t="shared" si="26"/>
        <v>2014</v>
      </c>
    </row>
    <row r="627" spans="1:20">
      <c r="T627" s="241">
        <f t="shared" si="26"/>
        <v>1900</v>
      </c>
    </row>
    <row r="628" spans="1:20">
      <c r="A628" s="241">
        <v>915</v>
      </c>
      <c r="B628" s="271">
        <v>41717</v>
      </c>
      <c r="C628" s="265">
        <v>35000000000</v>
      </c>
      <c r="D628" s="265">
        <v>22777000000</v>
      </c>
      <c r="E628" s="265">
        <v>-12223000000</v>
      </c>
      <c r="F628" s="265">
        <v>19777000000</v>
      </c>
      <c r="G628" s="265">
        <v>18638055092</v>
      </c>
      <c r="H628" s="266">
        <f>F628-G628</f>
        <v>1138944908</v>
      </c>
      <c r="I628" s="271">
        <f>B628+J628+1</f>
        <v>41900</v>
      </c>
      <c r="J628" s="241">
        <v>182</v>
      </c>
      <c r="N628" s="256">
        <v>94.241</v>
      </c>
      <c r="O628" s="256">
        <v>11.549642857142858</v>
      </c>
      <c r="Q628" s="256">
        <v>12.631992622105903</v>
      </c>
      <c r="R628" s="265">
        <f t="shared" si="27"/>
        <v>1535.8631210775679</v>
      </c>
      <c r="S628" s="256">
        <v>0.65100000000000002</v>
      </c>
      <c r="T628" s="241">
        <f t="shared" si="26"/>
        <v>2014</v>
      </c>
    </row>
    <row r="629" spans="1:20">
      <c r="T629" s="241">
        <f t="shared" si="26"/>
        <v>1900</v>
      </c>
    </row>
    <row r="630" spans="1:20">
      <c r="A630" s="241">
        <v>916</v>
      </c>
      <c r="B630" s="271">
        <v>41731</v>
      </c>
      <c r="C630" s="265">
        <v>35000000000</v>
      </c>
      <c r="D630" s="265">
        <v>62856400000</v>
      </c>
      <c r="E630" s="265">
        <v>27856400000</v>
      </c>
      <c r="F630" s="265">
        <v>35000000000</v>
      </c>
      <c r="G630" s="265">
        <v>32992966376</v>
      </c>
      <c r="H630" s="266">
        <f>F630-G630</f>
        <v>2007033624</v>
      </c>
      <c r="I630" s="271">
        <f>B630+J630+1</f>
        <v>41914</v>
      </c>
      <c r="J630" s="241">
        <v>182</v>
      </c>
      <c r="N630" s="256">
        <v>94.266000000000005</v>
      </c>
      <c r="O630" s="256">
        <v>11.499505494505483</v>
      </c>
      <c r="Q630" s="256">
        <v>12.572094905820808</v>
      </c>
      <c r="R630" s="265">
        <f t="shared" si="27"/>
        <v>1543.4338072112769</v>
      </c>
      <c r="S630" s="256">
        <v>1.796</v>
      </c>
      <c r="T630" s="241">
        <f t="shared" si="26"/>
        <v>2014</v>
      </c>
    </row>
    <row r="631" spans="1:20">
      <c r="T631" s="241">
        <f t="shared" si="26"/>
        <v>1900</v>
      </c>
    </row>
    <row r="632" spans="1:20">
      <c r="A632" s="241">
        <v>917</v>
      </c>
      <c r="B632" s="271">
        <v>41745</v>
      </c>
      <c r="C632" s="265">
        <v>35000000000</v>
      </c>
      <c r="D632" s="265">
        <v>63610700000</v>
      </c>
      <c r="E632" s="265">
        <v>28610700000</v>
      </c>
      <c r="F632" s="310">
        <v>35000000000</v>
      </c>
      <c r="G632" s="265">
        <v>32977229803</v>
      </c>
      <c r="H632" s="266">
        <f>F632-G632</f>
        <v>2022770197</v>
      </c>
      <c r="I632" s="271">
        <f>B632+J632+1</f>
        <v>41928</v>
      </c>
      <c r="J632" s="241">
        <v>182</v>
      </c>
      <c r="N632" s="256">
        <v>94.221000000000004</v>
      </c>
      <c r="O632" s="256">
        <v>11.58975274725274</v>
      </c>
      <c r="Q632" s="256">
        <v>12.679945190600295</v>
      </c>
      <c r="R632" s="265">
        <f t="shared" si="27"/>
        <v>1529.8537333924087</v>
      </c>
      <c r="S632" s="256">
        <v>1.8169999999999999</v>
      </c>
      <c r="T632" s="241">
        <f t="shared" si="26"/>
        <v>2014</v>
      </c>
    </row>
    <row r="633" spans="1:20">
      <c r="T633" s="241">
        <f t="shared" si="26"/>
        <v>1900</v>
      </c>
    </row>
    <row r="634" spans="1:20">
      <c r="A634" s="241">
        <v>918</v>
      </c>
      <c r="B634" s="271">
        <v>41759</v>
      </c>
      <c r="C634" s="265">
        <v>20000000000</v>
      </c>
      <c r="D634" s="265">
        <v>91291600000</v>
      </c>
      <c r="E634" s="265">
        <v>71291600000</v>
      </c>
      <c r="F634" s="265">
        <v>20000000000</v>
      </c>
      <c r="G634" s="265">
        <v>18912977100</v>
      </c>
      <c r="H634" s="266">
        <f>F634-G634</f>
        <v>1087022900</v>
      </c>
      <c r="I634" s="271">
        <f>B634+J634+1</f>
        <v>41942</v>
      </c>
      <c r="J634" s="241">
        <v>182</v>
      </c>
      <c r="N634" s="256">
        <v>94.564999999999998</v>
      </c>
      <c r="O634" s="256">
        <v>10.899862637362641</v>
      </c>
      <c r="Q634" s="256">
        <v>11.859402580461541</v>
      </c>
      <c r="R634" s="265">
        <f t="shared" si="27"/>
        <v>1639.3769523944306</v>
      </c>
      <c r="S634" s="256">
        <v>4.5650000000000004</v>
      </c>
      <c r="T634" s="241">
        <f t="shared" si="26"/>
        <v>2014</v>
      </c>
    </row>
    <row r="635" spans="1:20">
      <c r="T635" s="241">
        <f t="shared" si="26"/>
        <v>1900</v>
      </c>
    </row>
    <row r="636" spans="1:20">
      <c r="A636" s="241">
        <v>919</v>
      </c>
      <c r="B636" s="312">
        <v>41773</v>
      </c>
      <c r="C636" s="265">
        <v>20000000000</v>
      </c>
      <c r="D636" s="265">
        <v>49391700000</v>
      </c>
      <c r="E636" s="265">
        <v>29391700000</v>
      </c>
      <c r="F636" s="265">
        <v>20000000000</v>
      </c>
      <c r="G636" s="265">
        <v>18920976402</v>
      </c>
      <c r="H636" s="266">
        <f>F636-G636</f>
        <v>1079023598</v>
      </c>
      <c r="I636" s="271">
        <f>B636+J636+1</f>
        <v>41956</v>
      </c>
      <c r="J636" s="241">
        <v>182</v>
      </c>
      <c r="N636" s="256">
        <v>94.605000000000004</v>
      </c>
      <c r="O636" s="256">
        <v>10.819642857142849</v>
      </c>
      <c r="Q636" s="256">
        <v>11.764572188222488</v>
      </c>
      <c r="R636" s="265">
        <f t="shared" si="27"/>
        <v>1653.0186680789104</v>
      </c>
      <c r="S636" s="256">
        <v>2.4700000000000002</v>
      </c>
      <c r="T636" s="241">
        <f t="shared" si="26"/>
        <v>2014</v>
      </c>
    </row>
    <row r="637" spans="1:20">
      <c r="T637" s="241">
        <f t="shared" si="26"/>
        <v>1900</v>
      </c>
    </row>
    <row r="638" spans="1:20">
      <c r="A638" s="241">
        <v>920</v>
      </c>
      <c r="B638" s="271">
        <v>41787</v>
      </c>
      <c r="C638" s="265">
        <v>20000000000</v>
      </c>
      <c r="D638" s="265">
        <v>50970700000</v>
      </c>
      <c r="E638" s="265">
        <v>30970700000</v>
      </c>
      <c r="F638" s="265">
        <v>20000000000</v>
      </c>
      <c r="G638" s="265">
        <v>18926586794</v>
      </c>
      <c r="H638" s="266">
        <f>F638-G638</f>
        <v>1073413206</v>
      </c>
      <c r="I638" s="271">
        <f>B638+J638+1</f>
        <v>41970</v>
      </c>
      <c r="J638" s="241">
        <v>182</v>
      </c>
      <c r="N638" s="256">
        <v>94.632999999999996</v>
      </c>
      <c r="O638" s="256">
        <v>10.763489010989019</v>
      </c>
      <c r="Q638" s="256">
        <v>11.698262581441487</v>
      </c>
      <c r="R638" s="265">
        <f t="shared" si="27"/>
        <v>1662.688857630164</v>
      </c>
      <c r="S638" s="256">
        <v>2.5489999999999999</v>
      </c>
      <c r="T638" s="241">
        <f t="shared" si="26"/>
        <v>2014</v>
      </c>
    </row>
    <row r="639" spans="1:20">
      <c r="T639" s="241">
        <f t="shared" si="26"/>
        <v>1900</v>
      </c>
    </row>
    <row r="640" spans="1:20">
      <c r="A640" s="241">
        <v>921</v>
      </c>
      <c r="B640" s="271">
        <v>41801</v>
      </c>
      <c r="C640" s="265">
        <v>20000000000</v>
      </c>
      <c r="D640" s="265">
        <v>65480100000</v>
      </c>
      <c r="E640" s="265">
        <v>45480100000</v>
      </c>
      <c r="F640" s="265">
        <v>20000000000</v>
      </c>
      <c r="G640" s="265">
        <v>18949385861</v>
      </c>
      <c r="H640" s="266">
        <f>F640-G640</f>
        <v>1050614139</v>
      </c>
      <c r="I640" s="271">
        <f>B640+J640+1</f>
        <v>41984</v>
      </c>
      <c r="J640" s="241">
        <v>182</v>
      </c>
      <c r="N640" s="256">
        <v>94.747</v>
      </c>
      <c r="O640" s="256">
        <v>10.534862637362638</v>
      </c>
      <c r="Q640" s="256">
        <v>11.428895518429005</v>
      </c>
      <c r="R640" s="265">
        <f t="shared" si="27"/>
        <v>1703.1246404461708</v>
      </c>
      <c r="S640" s="256">
        <v>3.274</v>
      </c>
      <c r="T640" s="241">
        <f t="shared" si="26"/>
        <v>2014</v>
      </c>
    </row>
    <row r="641" spans="1:20">
      <c r="T641" s="241">
        <f t="shared" si="26"/>
        <v>1900</v>
      </c>
    </row>
    <row r="642" spans="1:20">
      <c r="A642" s="241">
        <v>922</v>
      </c>
      <c r="B642" s="271">
        <v>41815</v>
      </c>
      <c r="C642" s="265">
        <v>20000000000</v>
      </c>
      <c r="D642" s="265">
        <v>75563200000</v>
      </c>
      <c r="E642" s="265">
        <v>55563200000</v>
      </c>
      <c r="F642" s="265">
        <v>20000000000</v>
      </c>
      <c r="G642" s="265">
        <v>18972571987</v>
      </c>
      <c r="H642" s="266">
        <f>F642-G642</f>
        <v>1027428013</v>
      </c>
      <c r="I642" s="271">
        <f>B642+J642+1</f>
        <v>41998</v>
      </c>
      <c r="J642" s="241">
        <v>182</v>
      </c>
      <c r="N642" s="256">
        <v>89.438999999999993</v>
      </c>
      <c r="O642" s="256">
        <v>21.180027472527488</v>
      </c>
      <c r="Q642" s="256">
        <v>11.156000000000001</v>
      </c>
      <c r="R642" s="265">
        <f t="shared" si="27"/>
        <v>746.33057975070983</v>
      </c>
      <c r="S642" s="256">
        <v>3.778</v>
      </c>
      <c r="T642" s="241">
        <f t="shared" si="26"/>
        <v>2014</v>
      </c>
    </row>
    <row r="643" spans="1:20">
      <c r="T643" s="241">
        <f t="shared" si="26"/>
        <v>1900</v>
      </c>
    </row>
    <row r="644" spans="1:20">
      <c r="A644" s="241">
        <v>923</v>
      </c>
      <c r="B644" s="271">
        <v>41829</v>
      </c>
      <c r="C644" s="265">
        <v>25000000000</v>
      </c>
      <c r="D644" s="265">
        <v>105090300000</v>
      </c>
      <c r="E644" s="265">
        <v>80090300000</v>
      </c>
      <c r="F644" s="265">
        <v>25000000000</v>
      </c>
      <c r="G644" s="265">
        <v>23725109411</v>
      </c>
      <c r="H644" s="266">
        <f>F644-G644</f>
        <v>1274890589</v>
      </c>
      <c r="I644" s="271">
        <f>B644+J644+1</f>
        <v>42012</v>
      </c>
      <c r="J644" s="241">
        <v>182</v>
      </c>
      <c r="N644" s="256">
        <v>94.9</v>
      </c>
      <c r="O644" s="256">
        <v>10.228021978021967</v>
      </c>
      <c r="Q644" s="256">
        <v>11.068903919721684</v>
      </c>
      <c r="R644" s="265">
        <f t="shared" si="27"/>
        <v>1760.2348631760417</v>
      </c>
      <c r="S644" s="256">
        <v>4.2039999999999997</v>
      </c>
      <c r="T644" s="241">
        <f t="shared" si="26"/>
        <v>2014</v>
      </c>
    </row>
    <row r="645" spans="1:20">
      <c r="T645" s="241">
        <f t="shared" si="26"/>
        <v>1900</v>
      </c>
    </row>
    <row r="646" spans="1:20">
      <c r="A646" s="241">
        <v>924</v>
      </c>
      <c r="B646" s="271">
        <v>41843</v>
      </c>
      <c r="C646" s="265">
        <v>25000000000</v>
      </c>
      <c r="D646" s="265">
        <v>42292900000</v>
      </c>
      <c r="E646" s="265">
        <v>17292900000</v>
      </c>
      <c r="F646" s="265">
        <v>25000000000</v>
      </c>
      <c r="G646" s="265">
        <v>23698863522</v>
      </c>
      <c r="H646" s="266">
        <f>F646-G646</f>
        <v>1301136478</v>
      </c>
      <c r="I646" s="271">
        <f>B646+J646+1</f>
        <v>42026</v>
      </c>
      <c r="J646" s="241">
        <v>182</v>
      </c>
      <c r="N646" s="256">
        <v>94.795000000000002</v>
      </c>
      <c r="O646" s="256">
        <v>10.438598901098898</v>
      </c>
      <c r="Q646" s="256">
        <v>11.315768969952966</v>
      </c>
      <c r="R646" s="265">
        <f t="shared" si="27"/>
        <v>1720.6801363861889</v>
      </c>
      <c r="S646" s="256">
        <v>1.6919999999999999</v>
      </c>
      <c r="T646" s="241">
        <f t="shared" ref="T646:T709" si="28">+YEAR(B646)</f>
        <v>2014</v>
      </c>
    </row>
    <row r="647" spans="1:20">
      <c r="T647" s="241">
        <f t="shared" si="28"/>
        <v>1900</v>
      </c>
    </row>
    <row r="648" spans="1:20">
      <c r="A648" s="241">
        <v>925</v>
      </c>
      <c r="B648" s="271">
        <v>41857</v>
      </c>
      <c r="C648" s="265">
        <v>25000000000</v>
      </c>
      <c r="D648" s="265">
        <v>48167600000</v>
      </c>
      <c r="E648" s="265">
        <v>23167600000</v>
      </c>
      <c r="F648" s="265">
        <v>25000000000</v>
      </c>
      <c r="G648" s="265">
        <v>23693191856</v>
      </c>
      <c r="H648" s="266">
        <f>F648-G648</f>
        <v>1306808144</v>
      </c>
      <c r="I648" s="271">
        <f>B648+J648+1</f>
        <v>42040</v>
      </c>
      <c r="J648" s="241">
        <v>182</v>
      </c>
      <c r="N648" s="256">
        <v>94.772999999999996</v>
      </c>
      <c r="O648" s="256">
        <v>10.482719780219789</v>
      </c>
      <c r="Q648" s="256">
        <v>11.367597262441521</v>
      </c>
      <c r="R648" s="265">
        <f t="shared" si="27"/>
        <v>1712.5938438833011</v>
      </c>
      <c r="S648" s="256">
        <v>1.927</v>
      </c>
      <c r="T648" s="241">
        <f t="shared" si="28"/>
        <v>2014</v>
      </c>
    </row>
    <row r="649" spans="1:20">
      <c r="T649" s="241">
        <f t="shared" si="28"/>
        <v>1900</v>
      </c>
    </row>
    <row r="650" spans="1:20">
      <c r="A650" s="241">
        <v>926</v>
      </c>
      <c r="B650" s="271">
        <v>41871</v>
      </c>
      <c r="C650" s="265">
        <v>25000000000</v>
      </c>
      <c r="D650" s="265">
        <v>37440400000</v>
      </c>
      <c r="E650" s="265">
        <v>12440400000</v>
      </c>
      <c r="F650" s="265">
        <v>25000000000</v>
      </c>
      <c r="G650" s="265">
        <v>23682246564</v>
      </c>
      <c r="H650" s="266">
        <f>F650-G650</f>
        <v>1317753436</v>
      </c>
      <c r="I650" s="271">
        <f>B650+J650+1</f>
        <v>42054</v>
      </c>
      <c r="J650" s="241">
        <v>182</v>
      </c>
      <c r="N650" s="256">
        <v>94.728999999999999</v>
      </c>
      <c r="O650" s="256">
        <v>10.570961538461539</v>
      </c>
      <c r="Q650" s="256">
        <v>11.471362397042984</v>
      </c>
      <c r="R650" s="265">
        <f t="shared" si="27"/>
        <v>1696.623761364797</v>
      </c>
      <c r="S650" s="256">
        <v>1.498</v>
      </c>
      <c r="T650" s="241">
        <f t="shared" si="28"/>
        <v>2014</v>
      </c>
    </row>
    <row r="651" spans="1:20">
      <c r="T651" s="241">
        <f t="shared" si="28"/>
        <v>1900</v>
      </c>
    </row>
    <row r="652" spans="1:20">
      <c r="A652" s="241">
        <v>927</v>
      </c>
      <c r="B652" s="271">
        <v>41885</v>
      </c>
      <c r="C652" s="265">
        <v>25000000000</v>
      </c>
      <c r="D652" s="265">
        <v>17441300000</v>
      </c>
      <c r="E652" s="265">
        <v>-7558700000</v>
      </c>
      <c r="F652" s="265">
        <v>17441300000</v>
      </c>
      <c r="G652" s="265">
        <v>16469837590</v>
      </c>
      <c r="H652" s="266">
        <f>F652-G652</f>
        <v>971462410</v>
      </c>
      <c r="I652" s="271">
        <f>B652+J652+1</f>
        <v>42068</v>
      </c>
      <c r="J652" s="241">
        <v>182</v>
      </c>
      <c r="N652" s="256">
        <v>94.43</v>
      </c>
      <c r="O652" s="256">
        <v>11.170604395604382</v>
      </c>
      <c r="Q652" s="256">
        <v>12.18034696805239</v>
      </c>
      <c r="R652" s="265">
        <f t="shared" si="27"/>
        <v>1594.782685895794</v>
      </c>
      <c r="S652" s="256">
        <v>0.69799999999999995</v>
      </c>
      <c r="T652" s="241">
        <f t="shared" si="28"/>
        <v>2014</v>
      </c>
    </row>
    <row r="653" spans="1:20">
      <c r="T653" s="241">
        <f t="shared" si="28"/>
        <v>1900</v>
      </c>
    </row>
    <row r="654" spans="1:20">
      <c r="A654" s="241">
        <v>928</v>
      </c>
      <c r="B654" s="271">
        <v>41899</v>
      </c>
      <c r="C654" s="265">
        <v>25000000000</v>
      </c>
      <c r="D654" s="265">
        <v>16315600000</v>
      </c>
      <c r="E654" s="265">
        <f>+D654-C654</f>
        <v>-8684400000</v>
      </c>
      <c r="F654" s="265">
        <v>10315600000</v>
      </c>
      <c r="G654" s="265">
        <v>9728974778</v>
      </c>
      <c r="H654" s="266">
        <f>F654-G654</f>
        <v>586625222</v>
      </c>
      <c r="I654" s="271">
        <f>B654+J654+1</f>
        <v>42082</v>
      </c>
      <c r="J654" s="241">
        <v>182</v>
      </c>
      <c r="N654" s="256">
        <v>94.313000000000002</v>
      </c>
      <c r="O654" s="256">
        <v>11.405247252747248</v>
      </c>
      <c r="Q654" s="256">
        <v>12.459616357751703</v>
      </c>
      <c r="R654" s="265">
        <f t="shared" si="27"/>
        <v>1557.8468919861577</v>
      </c>
      <c r="S654" s="256">
        <v>0.65300000000000002</v>
      </c>
      <c r="T654" s="241">
        <f t="shared" si="28"/>
        <v>2014</v>
      </c>
    </row>
    <row r="655" spans="1:20">
      <c r="T655" s="241">
        <f t="shared" si="28"/>
        <v>1900</v>
      </c>
    </row>
    <row r="656" spans="1:20">
      <c r="A656" s="241">
        <v>929</v>
      </c>
      <c r="B656" s="271">
        <v>41913</v>
      </c>
      <c r="C656" s="265">
        <v>20000000000</v>
      </c>
      <c r="D656" s="265">
        <v>51820300000</v>
      </c>
      <c r="E656" s="265">
        <f>+D656-C656</f>
        <v>31820300000</v>
      </c>
      <c r="F656" s="265">
        <v>20000000000</v>
      </c>
      <c r="G656" s="265">
        <v>18857202496</v>
      </c>
      <c r="H656" s="266">
        <f>F656-G656</f>
        <v>1142797504</v>
      </c>
      <c r="I656" s="271">
        <f>B656+J656+1</f>
        <v>42096</v>
      </c>
      <c r="J656" s="241">
        <v>182</v>
      </c>
      <c r="N656" s="256">
        <v>94.286000000000001</v>
      </c>
      <c r="O656" s="256">
        <v>11.459395604395603</v>
      </c>
      <c r="Q656" s="256">
        <v>12.524211096603333</v>
      </c>
      <c r="R656" s="265">
        <f t="shared" si="27"/>
        <v>1549.5380538257682</v>
      </c>
      <c r="S656" s="256">
        <v>2.5910000000000002</v>
      </c>
      <c r="T656" s="241">
        <f t="shared" si="28"/>
        <v>2014</v>
      </c>
    </row>
    <row r="657" spans="1:20">
      <c r="T657" s="241">
        <f t="shared" si="28"/>
        <v>1900</v>
      </c>
    </row>
    <row r="658" spans="1:20">
      <c r="A658" s="241">
        <v>930</v>
      </c>
      <c r="B658" s="271">
        <v>41927</v>
      </c>
      <c r="C658" s="265">
        <v>20000000000</v>
      </c>
      <c r="D658" s="265">
        <v>21539100000</v>
      </c>
      <c r="E658" s="265">
        <f>+D658-C658</f>
        <v>1539100000</v>
      </c>
      <c r="F658" s="265">
        <v>20000000000</v>
      </c>
      <c r="G658" s="265">
        <v>18838895172</v>
      </c>
      <c r="H658" s="266">
        <f>F658-G658</f>
        <v>1161104828</v>
      </c>
      <c r="I658" s="271">
        <f>B658+J658+1</f>
        <v>42110</v>
      </c>
      <c r="J658" s="241">
        <v>182</v>
      </c>
      <c r="N658" s="256">
        <v>94.194000000000003</v>
      </c>
      <c r="O658" s="256">
        <v>11.643901098901095</v>
      </c>
      <c r="Q658" s="256">
        <v>12.744729705177015</v>
      </c>
      <c r="R658" s="265">
        <f t="shared" si="27"/>
        <v>1521.8067327092479</v>
      </c>
      <c r="S658" s="256">
        <v>1.077</v>
      </c>
      <c r="T658" s="241">
        <f t="shared" si="28"/>
        <v>2014</v>
      </c>
    </row>
    <row r="659" spans="1:20">
      <c r="T659" s="241">
        <f t="shared" si="28"/>
        <v>1900</v>
      </c>
    </row>
    <row r="660" spans="1:20">
      <c r="A660" s="241">
        <v>931</v>
      </c>
      <c r="B660" s="271">
        <v>41941</v>
      </c>
      <c r="C660" s="265">
        <v>20000000000</v>
      </c>
      <c r="D660" s="265">
        <v>14337200000</v>
      </c>
      <c r="E660" s="265">
        <f>+D660-C660</f>
        <v>-5662800000</v>
      </c>
      <c r="F660" s="265">
        <v>14337200000</v>
      </c>
      <c r="G660" s="265">
        <v>13473396085</v>
      </c>
      <c r="H660" s="266">
        <f>F660-G660</f>
        <v>863803915</v>
      </c>
      <c r="I660" s="271">
        <f>B660+J660+1</f>
        <v>42124</v>
      </c>
      <c r="J660" s="241">
        <v>182</v>
      </c>
      <c r="N660" s="256">
        <v>93.974999999999994</v>
      </c>
      <c r="O660" s="256">
        <v>12.083104395604408</v>
      </c>
      <c r="Q660" s="256">
        <v>13.272272909484695</v>
      </c>
      <c r="R660" s="265">
        <f t="shared" si="27"/>
        <v>1459.201586794946</v>
      </c>
      <c r="S660" s="256">
        <v>0.71699999999999997</v>
      </c>
      <c r="T660" s="241">
        <f t="shared" si="28"/>
        <v>2014</v>
      </c>
    </row>
    <row r="661" spans="1:20">
      <c r="T661" s="241">
        <f t="shared" si="28"/>
        <v>1900</v>
      </c>
    </row>
    <row r="662" spans="1:20">
      <c r="A662" s="241">
        <v>932</v>
      </c>
      <c r="B662" s="271">
        <v>41957</v>
      </c>
      <c r="C662" s="265">
        <v>20000000000</v>
      </c>
      <c r="D662" s="265">
        <v>75101700000</v>
      </c>
      <c r="E662" s="265">
        <f>+D662-C662</f>
        <v>55101700000</v>
      </c>
      <c r="F662" s="265">
        <v>20000000000</v>
      </c>
      <c r="G662" s="265">
        <v>18780603724</v>
      </c>
      <c r="H662" s="266">
        <f>F662-G662</f>
        <v>1219396276</v>
      </c>
      <c r="I662" s="271">
        <f>B662+J662+1</f>
        <v>42140</v>
      </c>
      <c r="J662" s="241">
        <v>182</v>
      </c>
      <c r="N662" s="256">
        <v>93.903000000000006</v>
      </c>
      <c r="O662" s="256">
        <v>12.227499999999988</v>
      </c>
      <c r="Q662" s="256">
        <v>13.44651998623052</v>
      </c>
      <c r="R662" s="265">
        <f t="shared" ref="R662:R670" si="29">((100-O662)/O662*(365/182))*100</f>
        <v>1439.6014433327882</v>
      </c>
      <c r="S662" s="313">
        <f>+D662/C662</f>
        <v>3.7550849999999998</v>
      </c>
      <c r="T662" s="241">
        <f t="shared" si="28"/>
        <v>2014</v>
      </c>
    </row>
    <row r="663" spans="1:20">
      <c r="I663" s="271"/>
      <c r="S663" s="313"/>
      <c r="T663" s="241">
        <f t="shared" si="28"/>
        <v>1900</v>
      </c>
    </row>
    <row r="664" spans="1:20">
      <c r="A664" s="241">
        <v>933</v>
      </c>
      <c r="B664" s="271">
        <v>41970</v>
      </c>
      <c r="C664" s="265">
        <v>20000000000</v>
      </c>
      <c r="D664" s="265">
        <v>76410900000</v>
      </c>
      <c r="E664" s="265">
        <v>56410900000</v>
      </c>
      <c r="F664" s="265">
        <v>20000000000</v>
      </c>
      <c r="G664" s="265">
        <v>18884685399</v>
      </c>
      <c r="H664" s="266">
        <f>F664-G664</f>
        <v>1115314601</v>
      </c>
      <c r="I664" s="271">
        <v>42152</v>
      </c>
      <c r="J664" s="241">
        <v>182</v>
      </c>
      <c r="N664" s="256">
        <v>94.423000000000002</v>
      </c>
      <c r="O664" s="256">
        <v>12.249560439560447</v>
      </c>
      <c r="Q664" s="256">
        <v>12.197026147722468</v>
      </c>
      <c r="R664" s="265">
        <f t="shared" si="29"/>
        <v>1436.6476679836198</v>
      </c>
      <c r="S664" s="313">
        <f t="shared" ref="S664:S678" si="30">+D664/C664</f>
        <v>3.8205450000000001</v>
      </c>
      <c r="T664" s="241">
        <f t="shared" si="28"/>
        <v>2014</v>
      </c>
    </row>
    <row r="665" spans="1:20">
      <c r="S665" s="313"/>
      <c r="T665" s="241">
        <f t="shared" si="28"/>
        <v>1900</v>
      </c>
    </row>
    <row r="666" spans="1:20">
      <c r="A666" s="241">
        <v>934</v>
      </c>
      <c r="B666" s="271">
        <v>41984</v>
      </c>
      <c r="C666" s="265">
        <v>25000000000</v>
      </c>
      <c r="D666" s="265">
        <v>73868100000</v>
      </c>
      <c r="E666" s="265">
        <v>48868100000</v>
      </c>
      <c r="F666" s="265">
        <v>25000000000</v>
      </c>
      <c r="G666" s="265">
        <v>23471806147</v>
      </c>
      <c r="H666" s="266">
        <f>F666-G666</f>
        <v>1528193853</v>
      </c>
      <c r="I666" s="271">
        <v>42166</v>
      </c>
      <c r="J666" s="241">
        <v>182</v>
      </c>
      <c r="N666" s="256">
        <v>93.887</v>
      </c>
      <c r="O666" s="256">
        <v>12.259587912087911</v>
      </c>
      <c r="Q666" s="256">
        <v>13.485296109088862</v>
      </c>
      <c r="R666" s="265">
        <f t="shared" si="29"/>
        <v>1435.3085569754965</v>
      </c>
      <c r="S666" s="313">
        <f t="shared" si="30"/>
        <v>2.9547240000000001</v>
      </c>
      <c r="T666" s="241">
        <f t="shared" si="28"/>
        <v>2014</v>
      </c>
    </row>
    <row r="667" spans="1:20">
      <c r="I667" s="271"/>
      <c r="S667" s="313"/>
      <c r="T667" s="241">
        <f t="shared" si="28"/>
        <v>1900</v>
      </c>
    </row>
    <row r="668" spans="1:20">
      <c r="A668" s="241">
        <v>935</v>
      </c>
      <c r="B668" s="271">
        <v>41997</v>
      </c>
      <c r="C668" s="265">
        <v>25000000000</v>
      </c>
      <c r="D668" s="265">
        <v>35034500000</v>
      </c>
      <c r="E668" s="265">
        <v>10034500000</v>
      </c>
      <c r="F668" s="265">
        <v>30621100000</v>
      </c>
      <c r="G668" s="265">
        <v>28741645557</v>
      </c>
      <c r="H668" s="266">
        <f>F668-G668</f>
        <v>1879454443</v>
      </c>
      <c r="I668" s="271">
        <v>42179</v>
      </c>
      <c r="J668" s="241">
        <v>182</v>
      </c>
      <c r="N668" s="256">
        <v>93.861999999999995</v>
      </c>
      <c r="O668" s="256">
        <v>12.309725274725285</v>
      </c>
      <c r="Q668" s="256">
        <v>13.545923576548535</v>
      </c>
      <c r="R668" s="265">
        <f t="shared" si="29"/>
        <v>1428.6457270328224</v>
      </c>
      <c r="S668" s="313">
        <f t="shared" si="30"/>
        <v>1.4013800000000001</v>
      </c>
      <c r="T668" s="241">
        <f t="shared" si="28"/>
        <v>2014</v>
      </c>
    </row>
    <row r="669" spans="1:20">
      <c r="S669" s="313"/>
      <c r="T669" s="241">
        <f t="shared" si="28"/>
        <v>1900</v>
      </c>
    </row>
    <row r="670" spans="1:20">
      <c r="A670" s="241">
        <v>936</v>
      </c>
      <c r="B670" s="271">
        <v>42012</v>
      </c>
      <c r="C670" s="265">
        <v>20000000000</v>
      </c>
      <c r="D670" s="265">
        <v>32286800000</v>
      </c>
      <c r="E670" s="265">
        <v>12286800000</v>
      </c>
      <c r="F670" s="265">
        <v>14483400000</v>
      </c>
      <c r="G670" s="265">
        <v>13582207852</v>
      </c>
      <c r="H670" s="266">
        <f>F670-G670</f>
        <v>901192148</v>
      </c>
      <c r="I670" s="271">
        <v>42194</v>
      </c>
      <c r="J670" s="241">
        <v>182</v>
      </c>
      <c r="N670" s="256">
        <v>93.778000000000006</v>
      </c>
      <c r="O670" s="256">
        <v>12.478186813186802</v>
      </c>
      <c r="Q670" s="256">
        <v>13.749987801590425</v>
      </c>
      <c r="R670" s="265">
        <f t="shared" si="29"/>
        <v>1406.650806602592</v>
      </c>
      <c r="S670" s="313">
        <f t="shared" si="30"/>
        <v>1.6143400000000001</v>
      </c>
      <c r="T670" s="241">
        <f t="shared" si="28"/>
        <v>2015</v>
      </c>
    </row>
    <row r="671" spans="1:20">
      <c r="S671" s="313"/>
      <c r="T671" s="241">
        <f t="shared" si="28"/>
        <v>1900</v>
      </c>
    </row>
    <row r="672" spans="1:20">
      <c r="A672" s="241">
        <v>937</v>
      </c>
      <c r="B672" s="271">
        <v>42026</v>
      </c>
      <c r="C672" s="265">
        <v>20000000000</v>
      </c>
      <c r="D672" s="265">
        <v>25558400000</v>
      </c>
      <c r="E672" s="265">
        <v>5558400000</v>
      </c>
      <c r="F672" s="265">
        <v>20000000000</v>
      </c>
      <c r="G672" s="265">
        <v>18725490448</v>
      </c>
      <c r="H672" s="266">
        <f>F672-G672</f>
        <v>1274509552</v>
      </c>
      <c r="I672" s="271">
        <v>42208</v>
      </c>
      <c r="J672" s="241">
        <v>182</v>
      </c>
      <c r="N672" s="256">
        <v>93.626999999999995</v>
      </c>
      <c r="O672" s="256">
        <v>12.781000000000001</v>
      </c>
      <c r="Q672" s="256">
        <v>14.118</v>
      </c>
      <c r="R672" s="265">
        <f>((100-O672)/O672*(365/182))*100</f>
        <v>1368.5722969620942</v>
      </c>
      <c r="S672" s="313">
        <f t="shared" si="30"/>
        <v>1.2779199999999999</v>
      </c>
      <c r="T672" s="241">
        <f t="shared" si="28"/>
        <v>2015</v>
      </c>
    </row>
    <row r="673" spans="1:20">
      <c r="B673" s="271"/>
      <c r="I673" s="271"/>
      <c r="S673" s="313"/>
      <c r="T673" s="241">
        <f t="shared" si="28"/>
        <v>1900</v>
      </c>
    </row>
    <row r="674" spans="1:20">
      <c r="A674" s="241">
        <v>938</v>
      </c>
      <c r="B674" s="280">
        <v>42040</v>
      </c>
      <c r="C674" s="265">
        <v>20000000000</v>
      </c>
      <c r="D674" s="265">
        <v>25546000000</v>
      </c>
      <c r="E674" s="265">
        <f>D674-C674</f>
        <v>5546000000</v>
      </c>
      <c r="F674" s="265">
        <v>20000000000</v>
      </c>
      <c r="G674" s="265">
        <v>18682343226</v>
      </c>
      <c r="H674" s="266">
        <f>F674-G674</f>
        <v>1317656774</v>
      </c>
      <c r="I674" s="271">
        <v>42222</v>
      </c>
      <c r="J674" s="241">
        <v>182</v>
      </c>
      <c r="N674" s="256">
        <v>93.412000000000006</v>
      </c>
      <c r="O674" s="256">
        <v>13.212197802197789</v>
      </c>
      <c r="Q674" s="256">
        <v>14.645570922217033</v>
      </c>
      <c r="R674" s="265">
        <f>((100-O674)/O674*(365/182))*100</f>
        <v>1317.3619034274786</v>
      </c>
      <c r="S674" s="313">
        <f t="shared" si="30"/>
        <v>1.2773000000000001</v>
      </c>
      <c r="T674" s="241">
        <f t="shared" si="28"/>
        <v>2015</v>
      </c>
    </row>
    <row r="675" spans="1:20">
      <c r="S675" s="313"/>
      <c r="T675" s="241">
        <f t="shared" si="28"/>
        <v>1900</v>
      </c>
    </row>
    <row r="676" spans="1:20">
      <c r="A676" s="241">
        <v>939</v>
      </c>
      <c r="B676" s="280">
        <v>42054</v>
      </c>
      <c r="C676" s="265">
        <v>20000000000</v>
      </c>
      <c r="D676" s="265">
        <v>52952500000</v>
      </c>
      <c r="E676" s="265">
        <f>D676-C676</f>
        <v>32952500000</v>
      </c>
      <c r="F676" s="265">
        <v>20000000000</v>
      </c>
      <c r="G676" s="265">
        <v>23339083960</v>
      </c>
      <c r="H676" s="266">
        <f>F676-G676</f>
        <v>-3339083960</v>
      </c>
      <c r="I676" s="271">
        <v>42236</v>
      </c>
      <c r="J676" s="241">
        <v>182</v>
      </c>
      <c r="N676" s="256">
        <v>93.272000000000006</v>
      </c>
      <c r="O676" s="256">
        <v>13.492967032967021</v>
      </c>
      <c r="Q676" s="256">
        <v>14.990939726855391</v>
      </c>
      <c r="R676" s="265">
        <f>((100-O676)/O676*(365/182))*100</f>
        <v>1285.7763520664844</v>
      </c>
      <c r="S676" s="313">
        <f t="shared" si="30"/>
        <v>2.6476250000000001</v>
      </c>
      <c r="T676" s="241">
        <f t="shared" si="28"/>
        <v>2015</v>
      </c>
    </row>
    <row r="677" spans="1:20">
      <c r="S677" s="313"/>
      <c r="T677" s="241">
        <f t="shared" si="28"/>
        <v>1900</v>
      </c>
    </row>
    <row r="678" spans="1:20">
      <c r="A678" s="241">
        <v>940</v>
      </c>
      <c r="B678" s="280">
        <v>42068</v>
      </c>
      <c r="C678" s="265">
        <v>20000000000</v>
      </c>
      <c r="D678" s="265">
        <v>44374100000</v>
      </c>
      <c r="E678" s="265">
        <f>D678-C678</f>
        <v>24374100000</v>
      </c>
      <c r="F678" s="265">
        <v>20000000000</v>
      </c>
      <c r="G678" s="265">
        <v>18654385804</v>
      </c>
      <c r="H678" s="266">
        <f>F678-G678</f>
        <v>1345614196</v>
      </c>
      <c r="I678" s="271">
        <v>42250</v>
      </c>
      <c r="J678" s="241">
        <v>182</v>
      </c>
      <c r="N678" s="256">
        <v>93.272000000000006</v>
      </c>
      <c r="O678" s="256">
        <v>13.492967032967021</v>
      </c>
      <c r="Q678" s="256">
        <v>14.990939726855391</v>
      </c>
      <c r="R678" s="265">
        <f>((100-O678)/O678*(365/182))*100</f>
        <v>1285.7763520664844</v>
      </c>
      <c r="S678" s="313">
        <f t="shared" si="30"/>
        <v>2.2187049999999999</v>
      </c>
      <c r="T678" s="241">
        <f t="shared" si="28"/>
        <v>2015</v>
      </c>
    </row>
    <row r="679" spans="1:20">
      <c r="B679" s="280"/>
      <c r="I679" s="271"/>
      <c r="T679" s="241">
        <f t="shared" si="28"/>
        <v>1900</v>
      </c>
    </row>
    <row r="680" spans="1:20">
      <c r="A680" s="241">
        <v>941</v>
      </c>
      <c r="B680" s="280">
        <v>42138</v>
      </c>
      <c r="C680" s="265">
        <v>20000000000</v>
      </c>
      <c r="D680" s="265">
        <v>35512900000</v>
      </c>
      <c r="E680" s="265">
        <v>155129000000</v>
      </c>
      <c r="F680" s="265">
        <v>20000000000</v>
      </c>
      <c r="G680" s="265">
        <v>18654385804</v>
      </c>
      <c r="H680" s="266">
        <f>F680-G680</f>
        <v>1345614196</v>
      </c>
      <c r="I680" s="271">
        <v>42264</v>
      </c>
      <c r="J680" s="241">
        <v>182</v>
      </c>
      <c r="N680" s="256">
        <v>92.89</v>
      </c>
      <c r="O680" s="256">
        <v>14.259</v>
      </c>
      <c r="Q680" s="256">
        <v>15.941000000000001</v>
      </c>
      <c r="R680" s="265">
        <v>0</v>
      </c>
      <c r="S680" s="256">
        <v>2</v>
      </c>
      <c r="T680" s="241">
        <f t="shared" si="28"/>
        <v>2015</v>
      </c>
    </row>
    <row r="681" spans="1:20">
      <c r="B681" s="280"/>
      <c r="I681" s="271"/>
      <c r="T681" s="241">
        <f t="shared" si="28"/>
        <v>1900</v>
      </c>
    </row>
    <row r="682" spans="1:20">
      <c r="A682" s="241">
        <v>942</v>
      </c>
      <c r="B682" s="280">
        <v>42096</v>
      </c>
      <c r="C682" s="265">
        <v>20000000000</v>
      </c>
      <c r="D682" s="265">
        <v>18657200000</v>
      </c>
      <c r="E682" s="265">
        <v>-1342800000</v>
      </c>
      <c r="F682" s="265">
        <v>18657200000</v>
      </c>
      <c r="G682" s="265">
        <v>17369935405</v>
      </c>
      <c r="H682" s="266">
        <f>F682-G682</f>
        <v>1287264595</v>
      </c>
      <c r="I682" s="271">
        <v>42278</v>
      </c>
      <c r="J682" s="241">
        <v>182</v>
      </c>
      <c r="N682" s="256">
        <v>93.1</v>
      </c>
      <c r="O682" s="256">
        <v>13.837999999999999</v>
      </c>
      <c r="Q682" s="256">
        <v>15.417</v>
      </c>
      <c r="R682" s="265">
        <v>0</v>
      </c>
      <c r="S682" s="256">
        <v>1</v>
      </c>
      <c r="T682" s="241">
        <f t="shared" si="28"/>
        <v>2015</v>
      </c>
    </row>
    <row r="683" spans="1:20">
      <c r="B683" s="280"/>
      <c r="I683" s="271"/>
      <c r="T683" s="241">
        <f t="shared" si="28"/>
        <v>1900</v>
      </c>
    </row>
    <row r="684" spans="1:20">
      <c r="A684" s="241">
        <v>943</v>
      </c>
      <c r="B684" s="280">
        <v>42110</v>
      </c>
      <c r="C684" s="265">
        <v>20000000000</v>
      </c>
      <c r="D684" s="265">
        <v>48917300000</v>
      </c>
      <c r="E684" s="265">
        <v>28917300000</v>
      </c>
      <c r="F684" s="265">
        <v>34586500000</v>
      </c>
      <c r="G684" s="265">
        <v>32184366055</v>
      </c>
      <c r="H684" s="266">
        <f>F684-G684</f>
        <v>2402133945</v>
      </c>
      <c r="I684" s="271">
        <v>42292</v>
      </c>
      <c r="J684" s="241">
        <v>182</v>
      </c>
      <c r="N684" s="256">
        <v>93.055000000000007</v>
      </c>
      <c r="O684" s="256">
        <v>13.929</v>
      </c>
      <c r="Q684" s="256">
        <v>15.53</v>
      </c>
      <c r="R684" s="265">
        <v>0</v>
      </c>
      <c r="S684" s="256">
        <v>1.4143466381391601</v>
      </c>
      <c r="T684" s="241">
        <f t="shared" si="28"/>
        <v>2015</v>
      </c>
    </row>
    <row r="685" spans="1:20">
      <c r="B685" s="280"/>
      <c r="I685" s="271"/>
      <c r="T685" s="241">
        <f t="shared" si="28"/>
        <v>1900</v>
      </c>
    </row>
    <row r="686" spans="1:20">
      <c r="A686" s="241">
        <v>944</v>
      </c>
      <c r="B686" s="280">
        <v>42124</v>
      </c>
      <c r="C686" s="265">
        <v>20000000000</v>
      </c>
      <c r="D686" s="265">
        <v>489173000000</v>
      </c>
      <c r="E686" s="265">
        <v>28917300000</v>
      </c>
      <c r="F686" s="265">
        <v>34667300000</v>
      </c>
      <c r="G686" s="265">
        <v>32259474210</v>
      </c>
      <c r="H686" s="266">
        <f>F686-G686</f>
        <v>2407825790</v>
      </c>
      <c r="I686" s="271">
        <v>42306</v>
      </c>
      <c r="J686" s="241">
        <v>182</v>
      </c>
      <c r="N686" s="256">
        <v>93.055000000000007</v>
      </c>
      <c r="O686" s="256">
        <v>13.929</v>
      </c>
      <c r="Q686" s="256">
        <v>15.53</v>
      </c>
      <c r="R686" s="265">
        <v>0</v>
      </c>
      <c r="S686" s="256">
        <v>1.4110501827370461</v>
      </c>
      <c r="T686" s="241">
        <f t="shared" si="28"/>
        <v>2015</v>
      </c>
    </row>
    <row r="687" spans="1:20">
      <c r="B687" s="280"/>
      <c r="I687" s="271"/>
      <c r="T687" s="241">
        <f t="shared" si="28"/>
        <v>1900</v>
      </c>
    </row>
    <row r="688" spans="1:20">
      <c r="A688" s="241">
        <v>945</v>
      </c>
      <c r="B688" s="280">
        <v>42138</v>
      </c>
      <c r="C688" s="265">
        <v>20000000000</v>
      </c>
      <c r="D688" s="265">
        <v>17144300000</v>
      </c>
      <c r="E688" s="265">
        <v>-2855700000</v>
      </c>
      <c r="F688" s="265">
        <v>20000000000</v>
      </c>
      <c r="G688" s="265">
        <v>15934096278</v>
      </c>
      <c r="H688" s="266">
        <f>F688-G688</f>
        <v>4065903722</v>
      </c>
      <c r="I688" s="271">
        <v>42320</v>
      </c>
      <c r="J688" s="241">
        <v>182</v>
      </c>
      <c r="N688" s="256">
        <v>92.941000000000003</v>
      </c>
      <c r="O688" s="256">
        <v>14.157</v>
      </c>
      <c r="Q688" s="256">
        <v>15.814</v>
      </c>
      <c r="R688" s="265">
        <v>0</v>
      </c>
      <c r="S688" s="256">
        <v>0.85721499999999995</v>
      </c>
      <c r="T688" s="241">
        <f t="shared" si="28"/>
        <v>2015</v>
      </c>
    </row>
    <row r="689" spans="1:20">
      <c r="B689" s="280"/>
      <c r="I689" s="271"/>
      <c r="T689" s="241">
        <f t="shared" si="28"/>
        <v>1900</v>
      </c>
    </row>
    <row r="690" spans="1:20">
      <c r="A690" s="241">
        <v>946</v>
      </c>
      <c r="B690" s="280">
        <v>42152</v>
      </c>
      <c r="C690" s="265">
        <v>20000000000</v>
      </c>
      <c r="D690" s="265">
        <v>67550700000</v>
      </c>
      <c r="E690" s="265">
        <v>47550700000</v>
      </c>
      <c r="F690" s="265">
        <v>20000000000</v>
      </c>
      <c r="G690" s="265">
        <v>18638681640</v>
      </c>
      <c r="H690" s="266">
        <f>F690-G690</f>
        <v>1361318360</v>
      </c>
      <c r="I690" s="271">
        <v>42334</v>
      </c>
      <c r="J690" s="241">
        <v>182</v>
      </c>
      <c r="N690" s="256">
        <v>93.192999999999998</v>
      </c>
      <c r="O690" s="256">
        <v>13.651</v>
      </c>
      <c r="Q690" s="256">
        <v>15.186999999999999</v>
      </c>
      <c r="R690" s="265">
        <v>0</v>
      </c>
      <c r="S690" s="256">
        <v>3.377535</v>
      </c>
      <c r="T690" s="241">
        <f t="shared" si="28"/>
        <v>2015</v>
      </c>
    </row>
    <row r="691" spans="1:20">
      <c r="B691" s="280"/>
      <c r="I691" s="271"/>
      <c r="T691" s="241">
        <f t="shared" si="28"/>
        <v>1900</v>
      </c>
    </row>
    <row r="692" spans="1:20">
      <c r="A692" s="241">
        <v>947</v>
      </c>
      <c r="B692" s="280">
        <v>42166</v>
      </c>
      <c r="C692" s="265">
        <v>20000000000</v>
      </c>
      <c r="D692" s="265">
        <v>37136300000</v>
      </c>
      <c r="E692" s="265">
        <v>17136300000</v>
      </c>
      <c r="F692" s="265">
        <v>35000000000</v>
      </c>
      <c r="G692" s="265">
        <v>32662498980</v>
      </c>
      <c r="H692" s="266">
        <f>F692-G692</f>
        <v>2337501020</v>
      </c>
      <c r="I692" s="271">
        <v>42348</v>
      </c>
      <c r="J692" s="241">
        <v>182</v>
      </c>
      <c r="N692" s="256">
        <v>93.320999999999998</v>
      </c>
      <c r="O692" s="256">
        <v>13.395</v>
      </c>
      <c r="Q692" s="256">
        <v>14.87</v>
      </c>
      <c r="R692" s="265">
        <v>0</v>
      </c>
      <c r="S692" s="256">
        <v>1.0610371428571428</v>
      </c>
      <c r="T692" s="241">
        <f t="shared" si="28"/>
        <v>2015</v>
      </c>
    </row>
    <row r="693" spans="1:20">
      <c r="B693" s="280"/>
      <c r="I693" s="271"/>
      <c r="T693" s="241">
        <f t="shared" si="28"/>
        <v>1900</v>
      </c>
    </row>
    <row r="694" spans="1:20">
      <c r="A694" s="241">
        <v>948</v>
      </c>
      <c r="B694" s="280">
        <v>42180</v>
      </c>
      <c r="C694" s="265">
        <v>20000000000</v>
      </c>
      <c r="D694" s="265">
        <v>26198300000</v>
      </c>
      <c r="E694" s="265">
        <v>6198300000</v>
      </c>
      <c r="F694" s="265">
        <v>21800000000</v>
      </c>
      <c r="G694" s="265">
        <v>20310532392</v>
      </c>
      <c r="H694" s="266">
        <f t="shared" ref="H694:H701" si="31">F694-G694</f>
        <v>1489467608</v>
      </c>
      <c r="I694" s="271">
        <v>42362</v>
      </c>
      <c r="J694" s="241">
        <v>182</v>
      </c>
      <c r="N694" s="256">
        <v>93.168000000000006</v>
      </c>
      <c r="O694" s="256">
        <v>13.702</v>
      </c>
      <c r="Q694" s="256">
        <v>15.249000000000001</v>
      </c>
      <c r="R694" s="265">
        <v>1800</v>
      </c>
      <c r="S694" s="256">
        <v>1.2017568807339449</v>
      </c>
      <c r="T694" s="241">
        <f t="shared" si="28"/>
        <v>2015</v>
      </c>
    </row>
    <row r="695" spans="1:20">
      <c r="B695" s="280"/>
      <c r="H695" s="266">
        <f t="shared" si="31"/>
        <v>0</v>
      </c>
      <c r="I695" s="271"/>
      <c r="R695" s="265">
        <f t="shared" ref="R695:R758" si="32">+IF(F695&lt;C695,IF(F695=D695,0,D695-F695),0)</f>
        <v>0</v>
      </c>
      <c r="T695" s="241">
        <f t="shared" si="28"/>
        <v>1900</v>
      </c>
    </row>
    <row r="696" spans="1:20">
      <c r="A696" s="241">
        <v>949</v>
      </c>
      <c r="B696" s="280">
        <v>42193</v>
      </c>
      <c r="C696" s="314">
        <v>25000000000</v>
      </c>
      <c r="D696" s="314">
        <v>30635700000</v>
      </c>
      <c r="E696" s="314">
        <f>D696-C696</f>
        <v>5635700000</v>
      </c>
      <c r="F696" s="315">
        <v>25000000000</v>
      </c>
      <c r="G696" s="314">
        <v>23220015977</v>
      </c>
      <c r="H696" s="266">
        <f t="shared" si="31"/>
        <v>1779984023</v>
      </c>
      <c r="I696" s="271">
        <v>42376</v>
      </c>
      <c r="N696" s="316">
        <v>92.880063907999997</v>
      </c>
      <c r="O696" s="316">
        <v>14.278992711978031</v>
      </c>
      <c r="P696" s="316"/>
      <c r="Q696" s="316">
        <v>15.966149932734581</v>
      </c>
      <c r="R696" s="265">
        <f t="shared" si="32"/>
        <v>0</v>
      </c>
      <c r="S696" s="313">
        <f t="shared" ref="S696:S736" si="33">+D696/C696</f>
        <v>1.225428</v>
      </c>
      <c r="T696" s="241">
        <f t="shared" si="28"/>
        <v>2015</v>
      </c>
    </row>
    <row r="697" spans="1:20">
      <c r="B697" s="280"/>
      <c r="H697" s="266">
        <f t="shared" si="31"/>
        <v>0</v>
      </c>
      <c r="I697" s="271"/>
      <c r="R697" s="265">
        <f t="shared" si="32"/>
        <v>0</v>
      </c>
      <c r="S697" s="313"/>
      <c r="T697" s="241">
        <f t="shared" si="28"/>
        <v>1900</v>
      </c>
    </row>
    <row r="698" spans="1:20">
      <c r="B698" s="280">
        <v>42207</v>
      </c>
      <c r="C698" s="265">
        <v>25000000000</v>
      </c>
      <c r="D698" s="265">
        <v>13515000000</v>
      </c>
      <c r="E698" s="265">
        <v>-11485000000</v>
      </c>
      <c r="F698" s="265">
        <v>3015000000</v>
      </c>
      <c r="G698" s="265">
        <v>2794297000</v>
      </c>
      <c r="H698" s="266">
        <f t="shared" si="31"/>
        <v>220703000</v>
      </c>
      <c r="I698" s="271">
        <v>42390</v>
      </c>
      <c r="N698" s="256">
        <v>92.67983416252072</v>
      </c>
      <c r="O698" s="256">
        <v>14.680552366373281</v>
      </c>
      <c r="Q698" s="256">
        <v>16.469149395241956</v>
      </c>
      <c r="R698" s="265">
        <f t="shared" si="32"/>
        <v>10500000000</v>
      </c>
      <c r="S698" s="313">
        <f t="shared" si="33"/>
        <v>0.54059999999999997</v>
      </c>
      <c r="T698" s="241">
        <f t="shared" si="28"/>
        <v>2015</v>
      </c>
    </row>
    <row r="699" spans="1:20">
      <c r="B699" s="280"/>
      <c r="H699" s="266">
        <f t="shared" si="31"/>
        <v>0</v>
      </c>
      <c r="I699" s="271"/>
      <c r="R699" s="265">
        <f t="shared" si="32"/>
        <v>0</v>
      </c>
      <c r="S699" s="313"/>
      <c r="T699" s="241">
        <f t="shared" si="28"/>
        <v>1900</v>
      </c>
    </row>
    <row r="700" spans="1:20">
      <c r="B700" s="280">
        <v>42221</v>
      </c>
      <c r="C700" s="265">
        <v>25000000000</v>
      </c>
      <c r="D700" s="265">
        <v>25366100000</v>
      </c>
      <c r="E700" s="265">
        <v>366100000</v>
      </c>
      <c r="F700" s="265">
        <v>17366100000</v>
      </c>
      <c r="G700" s="265">
        <v>16027688173</v>
      </c>
      <c r="H700" s="266">
        <f t="shared" si="31"/>
        <v>1338411827</v>
      </c>
      <c r="I700" s="271">
        <v>42404</v>
      </c>
      <c r="N700" s="256">
        <v>92.292962570755662</v>
      </c>
      <c r="O700" s="256">
        <v>15.456421217990016</v>
      </c>
      <c r="Q700" s="256">
        <v>17.450320866044436</v>
      </c>
      <c r="R700" s="265">
        <f t="shared" si="32"/>
        <v>8000000000</v>
      </c>
      <c r="S700" s="313">
        <f t="shared" si="33"/>
        <v>1.0146440000000001</v>
      </c>
      <c r="T700" s="241">
        <f t="shared" si="28"/>
        <v>2015</v>
      </c>
    </row>
    <row r="701" spans="1:20">
      <c r="B701" s="280"/>
      <c r="H701" s="266">
        <f t="shared" si="31"/>
        <v>0</v>
      </c>
      <c r="I701" s="271"/>
      <c r="R701" s="265">
        <f t="shared" si="32"/>
        <v>0</v>
      </c>
      <c r="S701" s="313"/>
      <c r="T701" s="241">
        <f t="shared" si="28"/>
        <v>1900</v>
      </c>
    </row>
    <row r="702" spans="1:20">
      <c r="B702" s="280">
        <v>42235</v>
      </c>
      <c r="C702" s="314">
        <v>25000000000</v>
      </c>
      <c r="D702" s="314">
        <v>38314800000</v>
      </c>
      <c r="E702" s="314">
        <f>D702-C702</f>
        <v>13314800000</v>
      </c>
      <c r="F702" s="315">
        <v>35564800000</v>
      </c>
      <c r="G702" s="314">
        <v>32730030112</v>
      </c>
      <c r="H702" s="314">
        <f>+F702-G702</f>
        <v>2834769888</v>
      </c>
      <c r="I702" s="271">
        <f>B701+J702+1</f>
        <v>183</v>
      </c>
      <c r="J702" s="281">
        <v>182</v>
      </c>
      <c r="K702" s="317"/>
      <c r="L702" s="317"/>
      <c r="M702" s="317"/>
      <c r="N702" s="316">
        <f>G702/F702*100</f>
        <v>92.029282076660067</v>
      </c>
      <c r="O702" s="316">
        <f>(100-N702)/100*(365/182)*100</f>
        <v>15.985231000104811</v>
      </c>
      <c r="P702" s="316"/>
      <c r="Q702" s="316">
        <f>(((1+(100-N702)/N702)^(365/J702))*100)-100</f>
        <v>18.126174715001838</v>
      </c>
      <c r="R702" s="265">
        <f t="shared" si="32"/>
        <v>0</v>
      </c>
      <c r="S702" s="313">
        <f t="shared" si="33"/>
        <v>1.532592</v>
      </c>
      <c r="T702" s="241">
        <f t="shared" si="28"/>
        <v>2015</v>
      </c>
    </row>
    <row r="703" spans="1:20">
      <c r="B703" s="280"/>
      <c r="H703" s="266">
        <f>F703-G703</f>
        <v>0</v>
      </c>
      <c r="I703" s="271"/>
      <c r="R703" s="265">
        <f t="shared" si="32"/>
        <v>0</v>
      </c>
      <c r="S703" s="313"/>
      <c r="T703" s="241">
        <f t="shared" si="28"/>
        <v>1900</v>
      </c>
    </row>
    <row r="704" spans="1:20">
      <c r="B704" s="280">
        <v>42249</v>
      </c>
      <c r="C704" s="265">
        <v>25000000000</v>
      </c>
      <c r="D704" s="265">
        <v>27410800000</v>
      </c>
      <c r="E704" s="265">
        <v>2410800000</v>
      </c>
      <c r="F704" s="265">
        <v>25410800000</v>
      </c>
      <c r="G704" s="265">
        <v>23280401028</v>
      </c>
      <c r="H704" s="266">
        <v>2130398972</v>
      </c>
      <c r="I704" s="271">
        <v>42432</v>
      </c>
      <c r="J704" s="241">
        <v>182</v>
      </c>
      <c r="N704" s="256">
        <v>91.616167251719745</v>
      </c>
      <c r="O704" s="256">
        <v>16.81373051166095</v>
      </c>
      <c r="Q704" s="256">
        <v>19.196830111184397</v>
      </c>
      <c r="R704" s="265">
        <f t="shared" si="32"/>
        <v>0</v>
      </c>
      <c r="S704" s="313">
        <f t="shared" si="33"/>
        <v>1.0964320000000001</v>
      </c>
      <c r="T704" s="241">
        <f t="shared" si="28"/>
        <v>2015</v>
      </c>
    </row>
    <row r="705" spans="2:20">
      <c r="B705" s="280"/>
      <c r="H705" s="266">
        <f>F705-G705</f>
        <v>0</v>
      </c>
      <c r="I705" s="271"/>
      <c r="R705" s="265">
        <f t="shared" si="32"/>
        <v>0</v>
      </c>
      <c r="S705" s="313"/>
      <c r="T705" s="241">
        <f t="shared" si="28"/>
        <v>1900</v>
      </c>
    </row>
    <row r="706" spans="2:20">
      <c r="B706" s="280">
        <v>42263</v>
      </c>
      <c r="C706" s="265">
        <v>25000000000</v>
      </c>
      <c r="D706" s="265">
        <v>32925100000</v>
      </c>
      <c r="E706" s="265">
        <v>7925100000</v>
      </c>
      <c r="F706" s="265">
        <v>28925100000</v>
      </c>
      <c r="G706" s="265">
        <v>26355682367</v>
      </c>
      <c r="H706" s="266">
        <v>2569417633</v>
      </c>
      <c r="I706" s="271">
        <v>42446</v>
      </c>
      <c r="J706" s="241">
        <v>182</v>
      </c>
      <c r="N706" s="256">
        <v>91.116996542795022</v>
      </c>
      <c r="O706" s="256">
        <v>17.814814625713279</v>
      </c>
      <c r="Q706" s="256">
        <v>20.510028654725147</v>
      </c>
      <c r="R706" s="265">
        <f t="shared" si="32"/>
        <v>0</v>
      </c>
      <c r="S706" s="313">
        <f t="shared" si="33"/>
        <v>1.3170040000000001</v>
      </c>
      <c r="T706" s="241">
        <f t="shared" si="28"/>
        <v>2015</v>
      </c>
    </row>
    <row r="707" spans="2:20">
      <c r="B707" s="280"/>
      <c r="H707" s="266">
        <f>F707-G707</f>
        <v>0</v>
      </c>
      <c r="I707" s="271"/>
      <c r="R707" s="265">
        <f t="shared" si="32"/>
        <v>0</v>
      </c>
      <c r="S707" s="313"/>
      <c r="T707" s="241">
        <f t="shared" si="28"/>
        <v>1900</v>
      </c>
    </row>
    <row r="708" spans="2:20">
      <c r="B708" s="280">
        <v>42277</v>
      </c>
      <c r="C708" s="265">
        <v>25000000000</v>
      </c>
      <c r="D708" s="265">
        <v>15638800000</v>
      </c>
      <c r="E708" s="265">
        <v>-9361200000</v>
      </c>
      <c r="F708" s="265">
        <v>14638800000</v>
      </c>
      <c r="G708" s="265">
        <v>13293581168</v>
      </c>
      <c r="H708" s="266">
        <v>1345218832</v>
      </c>
      <c r="I708" s="271">
        <v>42460</v>
      </c>
      <c r="J708" s="241">
        <v>182</v>
      </c>
      <c r="N708" s="256">
        <v>90.810593545919062</v>
      </c>
      <c r="O708" s="256">
        <v>18.429304152415067</v>
      </c>
      <c r="Q708" s="256">
        <v>21.326869113930741</v>
      </c>
      <c r="R708" s="265">
        <f t="shared" si="32"/>
        <v>1000000000</v>
      </c>
      <c r="S708" s="313">
        <f t="shared" si="33"/>
        <v>0.625552</v>
      </c>
      <c r="T708" s="241">
        <f t="shared" si="28"/>
        <v>2015</v>
      </c>
    </row>
    <row r="709" spans="2:20">
      <c r="B709" s="280"/>
      <c r="H709" s="266">
        <f>F709-G709</f>
        <v>0</v>
      </c>
      <c r="I709" s="271"/>
      <c r="R709" s="265">
        <f t="shared" si="32"/>
        <v>0</v>
      </c>
      <c r="S709" s="313"/>
      <c r="T709" s="241">
        <f t="shared" si="28"/>
        <v>1900</v>
      </c>
    </row>
    <row r="710" spans="2:20">
      <c r="B710" s="280">
        <v>42291</v>
      </c>
      <c r="C710" s="265">
        <v>25000000000</v>
      </c>
      <c r="D710" s="265">
        <v>41583900000</v>
      </c>
      <c r="E710" s="265">
        <v>16583900000</v>
      </c>
      <c r="F710" s="265">
        <v>37903900000</v>
      </c>
      <c r="G710" s="265">
        <v>34186128488</v>
      </c>
      <c r="H710" s="266">
        <v>3717771512</v>
      </c>
      <c r="I710" s="271">
        <v>42474</v>
      </c>
      <c r="J710" s="241">
        <v>182</v>
      </c>
      <c r="N710" s="256">
        <v>90.191585794601608</v>
      </c>
      <c r="O710" s="256">
        <v>19.670720796540735</v>
      </c>
      <c r="Q710" s="256">
        <v>23.002600855556494</v>
      </c>
      <c r="R710" s="265">
        <f t="shared" si="32"/>
        <v>0</v>
      </c>
      <c r="S710" s="313">
        <f t="shared" si="33"/>
        <v>1.6633560000000001</v>
      </c>
      <c r="T710" s="241">
        <f t="shared" ref="T710:T773" si="34">+YEAR(B710)</f>
        <v>2015</v>
      </c>
    </row>
    <row r="711" spans="2:20">
      <c r="B711" s="280"/>
      <c r="H711" s="266">
        <f>F711-G711</f>
        <v>0</v>
      </c>
      <c r="I711" s="271"/>
      <c r="R711" s="265">
        <f t="shared" si="32"/>
        <v>0</v>
      </c>
      <c r="S711" s="313"/>
      <c r="T711" s="241">
        <f t="shared" si="34"/>
        <v>1900</v>
      </c>
    </row>
    <row r="712" spans="2:20">
      <c r="B712" s="280">
        <v>42305</v>
      </c>
      <c r="C712" s="265">
        <v>25000000000</v>
      </c>
      <c r="D712" s="265">
        <v>41526800000</v>
      </c>
      <c r="E712" s="265">
        <v>16526800000</v>
      </c>
      <c r="F712" s="265">
        <v>25000000000</v>
      </c>
      <c r="G712" s="265">
        <v>22556249416</v>
      </c>
      <c r="H712" s="266">
        <v>2443750584</v>
      </c>
      <c r="I712" s="271">
        <v>42488</v>
      </c>
      <c r="J712" s="241">
        <v>182</v>
      </c>
      <c r="N712" s="256">
        <v>90.224997664</v>
      </c>
      <c r="O712" s="256">
        <v>19.603713476043954</v>
      </c>
      <c r="Q712" s="256">
        <v>22.911267628228259</v>
      </c>
      <c r="R712" s="265">
        <f t="shared" si="32"/>
        <v>0</v>
      </c>
      <c r="S712" s="313">
        <f t="shared" si="33"/>
        <v>1.6610720000000001</v>
      </c>
      <c r="T712" s="241">
        <f t="shared" si="34"/>
        <v>2015</v>
      </c>
    </row>
    <row r="713" spans="2:20">
      <c r="B713" s="280"/>
      <c r="H713" s="266">
        <f>F713-G713</f>
        <v>0</v>
      </c>
      <c r="I713" s="271"/>
      <c r="R713" s="265">
        <f t="shared" si="32"/>
        <v>0</v>
      </c>
      <c r="S713" s="313"/>
      <c r="T713" s="241">
        <f t="shared" si="34"/>
        <v>1900</v>
      </c>
    </row>
    <row r="714" spans="2:20">
      <c r="B714" s="280">
        <v>42319</v>
      </c>
      <c r="C714" s="265">
        <v>25000000000</v>
      </c>
      <c r="D714" s="265">
        <v>45643800000</v>
      </c>
      <c r="E714" s="265">
        <v>20643800000</v>
      </c>
      <c r="F714" s="265">
        <v>25000000000</v>
      </c>
      <c r="G714" s="265">
        <v>22551134074</v>
      </c>
      <c r="H714" s="266">
        <v>2448865926</v>
      </c>
      <c r="I714" s="271">
        <v>42502</v>
      </c>
      <c r="J714" s="241">
        <v>182</v>
      </c>
      <c r="N714" s="256">
        <v>90.204536296000001</v>
      </c>
      <c r="O714" s="256">
        <v>19.644748637142857</v>
      </c>
      <c r="Q714" s="256">
        <v>22.967187863012882</v>
      </c>
      <c r="R714" s="265">
        <f t="shared" si="32"/>
        <v>0</v>
      </c>
      <c r="S714" s="313">
        <f t="shared" si="33"/>
        <v>1.825752</v>
      </c>
      <c r="T714" s="241">
        <f t="shared" si="34"/>
        <v>2015</v>
      </c>
    </row>
    <row r="715" spans="2:20">
      <c r="B715" s="280"/>
      <c r="H715" s="266">
        <f>F715-G715</f>
        <v>0</v>
      </c>
      <c r="I715" s="271"/>
      <c r="R715" s="265">
        <f t="shared" si="32"/>
        <v>0</v>
      </c>
      <c r="S715" s="313"/>
      <c r="T715" s="241">
        <f t="shared" si="34"/>
        <v>1900</v>
      </c>
    </row>
    <row r="716" spans="2:20">
      <c r="B716" s="280">
        <v>42333</v>
      </c>
      <c r="C716" s="265">
        <v>25000000000</v>
      </c>
      <c r="D716" s="265">
        <v>52315100000</v>
      </c>
      <c r="E716" s="265">
        <v>27315100000</v>
      </c>
      <c r="F716" s="265">
        <v>25000000000</v>
      </c>
      <c r="G716" s="265">
        <v>22587737532</v>
      </c>
      <c r="H716" s="266">
        <v>2412262468</v>
      </c>
      <c r="I716" s="271">
        <v>42516</v>
      </c>
      <c r="J716" s="241">
        <v>182</v>
      </c>
      <c r="N716" s="256">
        <v>90.350950127999994</v>
      </c>
      <c r="O716" s="256">
        <v>19.351116501538478</v>
      </c>
      <c r="Q716" s="256">
        <v>22.567881586148218</v>
      </c>
      <c r="R716" s="265">
        <f t="shared" si="32"/>
        <v>0</v>
      </c>
      <c r="S716" s="313">
        <f t="shared" si="33"/>
        <v>2.0926040000000001</v>
      </c>
      <c r="T716" s="241">
        <f t="shared" si="34"/>
        <v>2015</v>
      </c>
    </row>
    <row r="717" spans="2:20">
      <c r="B717" s="280"/>
      <c r="H717" s="266">
        <f>F717-G717</f>
        <v>0</v>
      </c>
      <c r="I717" s="271"/>
      <c r="R717" s="265">
        <f t="shared" si="32"/>
        <v>0</v>
      </c>
      <c r="S717" s="313"/>
      <c r="T717" s="241">
        <f t="shared" si="34"/>
        <v>1900</v>
      </c>
    </row>
    <row r="718" spans="2:20">
      <c r="B718" s="280">
        <v>42347</v>
      </c>
      <c r="C718" s="265">
        <v>25000000000</v>
      </c>
      <c r="D718" s="265">
        <v>42481400000</v>
      </c>
      <c r="E718" s="265">
        <v>17481400000</v>
      </c>
      <c r="F718" s="265">
        <v>25000000000</v>
      </c>
      <c r="G718" s="265">
        <v>22570818937</v>
      </c>
      <c r="H718" s="266">
        <v>2429181063</v>
      </c>
      <c r="I718" s="271">
        <v>42530</v>
      </c>
      <c r="J718" s="241">
        <v>182</v>
      </c>
      <c r="N718" s="256">
        <v>90.283275748000008</v>
      </c>
      <c r="O718" s="256">
        <v>19.486837098791192</v>
      </c>
      <c r="Q718" s="256">
        <v>22.752204261988311</v>
      </c>
      <c r="R718" s="265">
        <f t="shared" si="32"/>
        <v>0</v>
      </c>
      <c r="S718" s="313">
        <f t="shared" si="33"/>
        <v>1.6992560000000001</v>
      </c>
      <c r="T718" s="241">
        <f t="shared" si="34"/>
        <v>2015</v>
      </c>
    </row>
    <row r="719" spans="2:20">
      <c r="B719" s="280"/>
      <c r="H719" s="266">
        <f>F719-G719</f>
        <v>0</v>
      </c>
      <c r="I719" s="271"/>
      <c r="R719" s="265">
        <f t="shared" si="32"/>
        <v>0</v>
      </c>
      <c r="S719" s="313"/>
      <c r="T719" s="241">
        <f t="shared" si="34"/>
        <v>1900</v>
      </c>
    </row>
    <row r="720" spans="2:20">
      <c r="B720" s="280">
        <v>42361</v>
      </c>
      <c r="C720" s="265">
        <v>25000000000</v>
      </c>
      <c r="D720" s="265">
        <v>20029200000</v>
      </c>
      <c r="E720" s="265">
        <v>-4970800000</v>
      </c>
      <c r="F720" s="265">
        <v>20029200000</v>
      </c>
      <c r="G720" s="265">
        <v>18070947170</v>
      </c>
      <c r="H720" s="266">
        <v>1958252830</v>
      </c>
      <c r="I720" s="271">
        <v>42544</v>
      </c>
      <c r="J720" s="241">
        <v>182</v>
      </c>
      <c r="N720" s="256">
        <v>90.22301025502766</v>
      </c>
      <c r="O720" s="256">
        <v>19.607699213818155</v>
      </c>
      <c r="Q720" s="256">
        <v>22.916697479284338</v>
      </c>
      <c r="R720" s="265">
        <f t="shared" si="32"/>
        <v>0</v>
      </c>
      <c r="S720" s="313">
        <f t="shared" si="33"/>
        <v>0.80116799999999999</v>
      </c>
      <c r="T720" s="241">
        <f t="shared" si="34"/>
        <v>2015</v>
      </c>
    </row>
    <row r="721" spans="1:20">
      <c r="B721" s="280"/>
      <c r="H721" s="266">
        <f>F721-G721</f>
        <v>0</v>
      </c>
      <c r="I721" s="271"/>
      <c r="R721" s="265">
        <f t="shared" si="32"/>
        <v>0</v>
      </c>
      <c r="S721" s="313"/>
      <c r="T721" s="241">
        <f t="shared" si="34"/>
        <v>1900</v>
      </c>
    </row>
    <row r="722" spans="1:20">
      <c r="B722" s="280">
        <v>42375</v>
      </c>
      <c r="C722" s="265">
        <v>25000000000</v>
      </c>
      <c r="D722" s="265">
        <v>9576600000</v>
      </c>
      <c r="E722" s="265">
        <v>-15423400000</v>
      </c>
      <c r="F722" s="265">
        <v>8576000000</v>
      </c>
      <c r="G722" s="265">
        <v>7314440060</v>
      </c>
      <c r="H722" s="266">
        <v>1261559940</v>
      </c>
      <c r="I722" s="271">
        <v>42558</v>
      </c>
      <c r="J722" s="241">
        <v>182</v>
      </c>
      <c r="N722" s="256">
        <v>85.289646222014923</v>
      </c>
      <c r="O722" s="256">
        <v>29.501533675629414</v>
      </c>
      <c r="Q722" s="256">
        <v>37.590061454855828</v>
      </c>
      <c r="R722" s="265">
        <f t="shared" si="32"/>
        <v>1000600000</v>
      </c>
      <c r="S722" s="313">
        <f>+D722/C722</f>
        <v>0.38306400000000002</v>
      </c>
      <c r="T722" s="241">
        <f t="shared" si="34"/>
        <v>2016</v>
      </c>
    </row>
    <row r="723" spans="1:20">
      <c r="B723" s="280"/>
      <c r="H723" s="266">
        <f>F723-G723</f>
        <v>0</v>
      </c>
      <c r="I723" s="271"/>
      <c r="R723" s="265">
        <f t="shared" si="32"/>
        <v>0</v>
      </c>
      <c r="S723" s="313"/>
      <c r="T723" s="241">
        <f t="shared" si="34"/>
        <v>1900</v>
      </c>
    </row>
    <row r="724" spans="1:20">
      <c r="B724" s="280">
        <v>42389</v>
      </c>
      <c r="C724" s="265">
        <v>25000000000</v>
      </c>
      <c r="D724" s="265">
        <v>31219900000</v>
      </c>
      <c r="E724" s="265">
        <v>6219900000</v>
      </c>
      <c r="F724" s="265">
        <v>25000000000</v>
      </c>
      <c r="G724" s="265">
        <v>22529115934</v>
      </c>
      <c r="H724" s="266">
        <v>2470884066</v>
      </c>
      <c r="I724" s="271">
        <v>42572</v>
      </c>
      <c r="J724" s="241">
        <v>182</v>
      </c>
      <c r="N724" s="256">
        <v>90.116463736</v>
      </c>
      <c r="O724" s="256">
        <v>19.82137767230769</v>
      </c>
      <c r="Q724" s="256">
        <v>23.208323019271688</v>
      </c>
      <c r="R724" s="265">
        <f t="shared" si="32"/>
        <v>0</v>
      </c>
      <c r="S724" s="313">
        <f t="shared" si="33"/>
        <v>1.248796</v>
      </c>
      <c r="T724" s="241">
        <f t="shared" si="34"/>
        <v>2016</v>
      </c>
    </row>
    <row r="725" spans="1:20">
      <c r="B725" s="280"/>
      <c r="H725" s="266">
        <f>F725-G725</f>
        <v>0</v>
      </c>
      <c r="I725" s="271"/>
      <c r="R725" s="265">
        <f t="shared" si="32"/>
        <v>0</v>
      </c>
      <c r="S725" s="313"/>
      <c r="T725" s="241">
        <f t="shared" si="34"/>
        <v>1900</v>
      </c>
    </row>
    <row r="726" spans="1:20">
      <c r="B726" s="280">
        <v>42403</v>
      </c>
      <c r="C726" s="265">
        <v>25000000000</v>
      </c>
      <c r="D726" s="265">
        <v>41911000000</v>
      </c>
      <c r="E726" s="265">
        <f>+D726-C726</f>
        <v>16911000000</v>
      </c>
      <c r="F726" s="265">
        <v>25000000000</v>
      </c>
      <c r="G726" s="265">
        <v>22473181670</v>
      </c>
      <c r="H726" s="266">
        <f>+F726-G726</f>
        <v>2526818330</v>
      </c>
      <c r="I726" s="271">
        <v>42586</v>
      </c>
      <c r="J726" s="241">
        <v>182</v>
      </c>
      <c r="N726" s="313">
        <v>89.893000000000001</v>
      </c>
      <c r="O726" s="313">
        <v>20.269532967032966</v>
      </c>
      <c r="P726" s="313"/>
      <c r="Q726" s="313">
        <v>23.823337209844688</v>
      </c>
      <c r="R726" s="265">
        <f t="shared" si="32"/>
        <v>0</v>
      </c>
      <c r="S726" s="313">
        <f t="shared" si="33"/>
        <v>1.6764399999999999</v>
      </c>
      <c r="T726" s="241">
        <f t="shared" si="34"/>
        <v>2016</v>
      </c>
    </row>
    <row r="727" spans="1:20">
      <c r="B727" s="280"/>
      <c r="I727" s="271"/>
      <c r="R727" s="265">
        <f t="shared" si="32"/>
        <v>0</v>
      </c>
      <c r="S727" s="313"/>
      <c r="T727" s="241">
        <f t="shared" si="34"/>
        <v>1900</v>
      </c>
    </row>
    <row r="728" spans="1:20">
      <c r="B728" s="280">
        <v>42417</v>
      </c>
      <c r="C728" s="265">
        <v>30000000000</v>
      </c>
      <c r="D728" s="265">
        <v>94333500000</v>
      </c>
      <c r="E728" s="265">
        <f>+D728-C728</f>
        <v>64333500000</v>
      </c>
      <c r="F728" s="265">
        <v>30000000000</v>
      </c>
      <c r="G728" s="265">
        <v>27034500000</v>
      </c>
      <c r="H728" s="266">
        <f>+F728-G728</f>
        <v>2965500000</v>
      </c>
      <c r="I728" s="271">
        <v>42601</v>
      </c>
      <c r="J728" s="241">
        <v>182</v>
      </c>
      <c r="N728" s="256">
        <v>90.114999999999995</v>
      </c>
      <c r="O728" s="256">
        <v>19.824313186813196</v>
      </c>
      <c r="Q728" s="256">
        <v>23.212336588299507</v>
      </c>
      <c r="R728" s="265">
        <f t="shared" si="32"/>
        <v>0</v>
      </c>
      <c r="S728" s="313">
        <f t="shared" si="33"/>
        <v>3.14445</v>
      </c>
      <c r="T728" s="241">
        <f t="shared" si="34"/>
        <v>2016</v>
      </c>
    </row>
    <row r="729" spans="1:20">
      <c r="B729" s="280"/>
      <c r="I729" s="271"/>
      <c r="R729" s="265">
        <f t="shared" si="32"/>
        <v>0</v>
      </c>
      <c r="S729" s="313"/>
      <c r="T729" s="241">
        <f t="shared" si="34"/>
        <v>1900</v>
      </c>
    </row>
    <row r="730" spans="1:20">
      <c r="A730" s="241">
        <v>966</v>
      </c>
      <c r="B730" s="280">
        <v>42431</v>
      </c>
      <c r="C730" s="265">
        <v>30000000000</v>
      </c>
      <c r="D730" s="265">
        <v>61232300000</v>
      </c>
      <c r="E730" s="265">
        <f t="shared" ref="E730:E752" si="35">+D730-C730</f>
        <v>31232300000</v>
      </c>
      <c r="F730" s="265">
        <v>30000000000</v>
      </c>
      <c r="G730" s="265">
        <v>27338097371</v>
      </c>
      <c r="H730" s="266">
        <f t="shared" ref="H730:H752" si="36">+F730-G730</f>
        <v>2661902629</v>
      </c>
      <c r="I730" s="271">
        <v>42614</v>
      </c>
      <c r="J730" s="241">
        <v>182</v>
      </c>
      <c r="N730" s="256">
        <v>91.126999999999995</v>
      </c>
      <c r="O730" s="256">
        <v>17.794752747252758</v>
      </c>
      <c r="Q730" s="256">
        <v>20.483499479837384</v>
      </c>
      <c r="R730" s="265">
        <f t="shared" si="32"/>
        <v>0</v>
      </c>
      <c r="S730" s="313">
        <f t="shared" si="33"/>
        <v>2.0410766666666667</v>
      </c>
      <c r="T730" s="241">
        <f t="shared" si="34"/>
        <v>2016</v>
      </c>
    </row>
    <row r="731" spans="1:20">
      <c r="B731" s="280"/>
      <c r="I731" s="271"/>
      <c r="R731" s="265">
        <f t="shared" si="32"/>
        <v>0</v>
      </c>
      <c r="S731" s="313"/>
      <c r="T731" s="241">
        <f t="shared" si="34"/>
        <v>1900</v>
      </c>
    </row>
    <row r="732" spans="1:20">
      <c r="A732" s="241">
        <v>967</v>
      </c>
      <c r="B732" s="280">
        <v>42445</v>
      </c>
      <c r="C732" s="265">
        <v>25000000000</v>
      </c>
      <c r="D732" s="265">
        <v>151190700000</v>
      </c>
      <c r="E732" s="265">
        <f t="shared" si="35"/>
        <v>126190700000</v>
      </c>
      <c r="F732" s="265">
        <v>25000000000</v>
      </c>
      <c r="G732" s="265">
        <v>23175330223</v>
      </c>
      <c r="H732" s="266">
        <f t="shared" si="36"/>
        <v>1824669777</v>
      </c>
      <c r="I732" s="280">
        <v>42628</v>
      </c>
      <c r="J732" s="241">
        <v>182</v>
      </c>
      <c r="N732" s="256">
        <v>92.700999999999993</v>
      </c>
      <c r="O732" s="256">
        <v>14.63810439560441</v>
      </c>
      <c r="Q732" s="256">
        <v>16.415824063846451</v>
      </c>
      <c r="R732" s="265">
        <f t="shared" si="32"/>
        <v>0</v>
      </c>
      <c r="S732" s="313">
        <f t="shared" si="33"/>
        <v>6.0476279999999996</v>
      </c>
      <c r="T732" s="241">
        <f t="shared" si="34"/>
        <v>2016</v>
      </c>
    </row>
    <row r="733" spans="1:20">
      <c r="B733" s="280"/>
      <c r="I733" s="271"/>
      <c r="R733" s="265">
        <f t="shared" si="32"/>
        <v>0</v>
      </c>
      <c r="S733" s="313"/>
      <c r="T733" s="241">
        <f t="shared" si="34"/>
        <v>1900</v>
      </c>
    </row>
    <row r="734" spans="1:20">
      <c r="A734" s="241">
        <v>968</v>
      </c>
      <c r="B734" s="280">
        <v>42459</v>
      </c>
      <c r="C734" s="265">
        <v>25000000000</v>
      </c>
      <c r="D734" s="265">
        <v>31398200000</v>
      </c>
      <c r="E734" s="265">
        <f t="shared" si="35"/>
        <v>6398200000</v>
      </c>
      <c r="F734" s="265">
        <v>25000000000</v>
      </c>
      <c r="G734" s="265">
        <v>23189055782</v>
      </c>
      <c r="H734" s="266">
        <f t="shared" si="36"/>
        <v>1810944218</v>
      </c>
      <c r="I734" s="271">
        <v>42642</v>
      </c>
      <c r="J734" s="241">
        <v>182</v>
      </c>
      <c r="N734" s="256">
        <v>92.756</v>
      </c>
      <c r="O734" s="256">
        <v>14.527802197802197</v>
      </c>
      <c r="Q734" s="256">
        <v>16.277427698062862</v>
      </c>
      <c r="R734" s="265">
        <f t="shared" si="32"/>
        <v>0</v>
      </c>
      <c r="S734" s="313">
        <f t="shared" si="33"/>
        <v>1.2559279999999999</v>
      </c>
      <c r="T734" s="241">
        <f t="shared" si="34"/>
        <v>2016</v>
      </c>
    </row>
    <row r="735" spans="1:20">
      <c r="B735" s="280"/>
      <c r="I735" s="271"/>
      <c r="R735" s="265">
        <f t="shared" si="32"/>
        <v>0</v>
      </c>
      <c r="T735" s="241">
        <f t="shared" si="34"/>
        <v>1900</v>
      </c>
    </row>
    <row r="736" spans="1:20">
      <c r="A736" s="241">
        <v>969</v>
      </c>
      <c r="B736" s="280">
        <v>42474</v>
      </c>
      <c r="C736" s="265">
        <v>35000000000</v>
      </c>
      <c r="D736" s="265">
        <v>70256400000</v>
      </c>
      <c r="E736" s="265">
        <f t="shared" si="35"/>
        <v>35256400000</v>
      </c>
      <c r="F736" s="265">
        <v>35000000000</v>
      </c>
      <c r="G736" s="265">
        <v>32530870323</v>
      </c>
      <c r="H736" s="266">
        <f t="shared" si="36"/>
        <v>2469129677</v>
      </c>
      <c r="I736" s="271">
        <v>42656</v>
      </c>
      <c r="J736" s="241">
        <v>182</v>
      </c>
      <c r="N736" s="256">
        <v>92.944999999999993</v>
      </c>
      <c r="O736" s="256">
        <v>14.148999999999999</v>
      </c>
      <c r="Q736" s="256">
        <v>15.804</v>
      </c>
      <c r="R736" s="265">
        <f t="shared" si="32"/>
        <v>0</v>
      </c>
      <c r="S736" s="313">
        <f t="shared" si="33"/>
        <v>2.0073257142857144</v>
      </c>
      <c r="T736" s="241">
        <f t="shared" si="34"/>
        <v>2016</v>
      </c>
    </row>
    <row r="737" spans="1:20">
      <c r="B737" s="280"/>
      <c r="I737" s="271"/>
      <c r="R737" s="265">
        <f t="shared" si="32"/>
        <v>0</v>
      </c>
      <c r="T737" s="241">
        <f t="shared" si="34"/>
        <v>1900</v>
      </c>
    </row>
    <row r="738" spans="1:20">
      <c r="A738" s="241">
        <v>970</v>
      </c>
      <c r="B738" s="280">
        <v>42488</v>
      </c>
      <c r="C738" s="265">
        <v>35000000000</v>
      </c>
      <c r="D738" s="265">
        <v>30864100000</v>
      </c>
      <c r="E738" s="265">
        <f t="shared" si="35"/>
        <v>-4135900000</v>
      </c>
      <c r="F738" s="265">
        <v>30864100000</v>
      </c>
      <c r="G738" s="265">
        <v>28691480000</v>
      </c>
      <c r="H738" s="266">
        <f t="shared" si="36"/>
        <v>2172620000</v>
      </c>
      <c r="I738" s="271">
        <v>42670</v>
      </c>
      <c r="J738" s="241">
        <v>182</v>
      </c>
      <c r="N738" s="256">
        <v>92.960999999999999</v>
      </c>
      <c r="O738" s="256">
        <v>14.117000000000001</v>
      </c>
      <c r="Q738" s="256">
        <v>15.763999999999999</v>
      </c>
      <c r="R738" s="265">
        <f t="shared" si="32"/>
        <v>0</v>
      </c>
      <c r="S738" s="313">
        <v>0.88200000000000001</v>
      </c>
      <c r="T738" s="241">
        <f t="shared" si="34"/>
        <v>2016</v>
      </c>
    </row>
    <row r="739" spans="1:20">
      <c r="B739" s="280"/>
      <c r="I739" s="271"/>
      <c r="R739" s="265">
        <f t="shared" si="32"/>
        <v>0</v>
      </c>
      <c r="S739" s="313"/>
      <c r="T739" s="241">
        <f t="shared" si="34"/>
        <v>1900</v>
      </c>
    </row>
    <row r="740" spans="1:20">
      <c r="A740" s="241">
        <v>971</v>
      </c>
      <c r="B740" s="280">
        <v>42503</v>
      </c>
      <c r="C740" s="265">
        <v>30000000000</v>
      </c>
      <c r="D740" s="265">
        <v>33872000000</v>
      </c>
      <c r="E740" s="265">
        <f t="shared" si="35"/>
        <v>3872000000</v>
      </c>
      <c r="F740" s="265">
        <v>30000000000</v>
      </c>
      <c r="G740" s="265">
        <v>27872211540</v>
      </c>
      <c r="H740" s="266">
        <f t="shared" si="36"/>
        <v>2127788460</v>
      </c>
      <c r="I740" s="271">
        <v>42684</v>
      </c>
      <c r="J740" s="241">
        <v>182</v>
      </c>
      <c r="N740" s="256">
        <v>92.906999999999996</v>
      </c>
      <c r="O740" s="256">
        <v>14.225</v>
      </c>
      <c r="Q740" s="256">
        <v>15.898999999999999</v>
      </c>
      <c r="R740" s="265">
        <f t="shared" si="32"/>
        <v>0</v>
      </c>
      <c r="S740" s="313">
        <v>1.129</v>
      </c>
      <c r="T740" s="241">
        <f t="shared" si="34"/>
        <v>2016</v>
      </c>
    </row>
    <row r="741" spans="1:20">
      <c r="B741" s="280"/>
      <c r="I741" s="271"/>
      <c r="R741" s="265">
        <f t="shared" si="32"/>
        <v>0</v>
      </c>
      <c r="S741" s="313"/>
      <c r="T741" s="241">
        <f t="shared" si="34"/>
        <v>1900</v>
      </c>
    </row>
    <row r="742" spans="1:20">
      <c r="A742" s="241">
        <v>972</v>
      </c>
      <c r="B742" s="280">
        <v>42516</v>
      </c>
      <c r="C742" s="265">
        <v>30000000000</v>
      </c>
      <c r="D742" s="265">
        <v>66171900000</v>
      </c>
      <c r="E742" s="265">
        <f t="shared" si="35"/>
        <v>36171900000</v>
      </c>
      <c r="F742" s="265">
        <v>56871900000</v>
      </c>
      <c r="G742" s="265">
        <v>52796844465</v>
      </c>
      <c r="H742" s="266">
        <f t="shared" si="36"/>
        <v>4075055535</v>
      </c>
      <c r="I742" s="271">
        <v>42698</v>
      </c>
      <c r="J742" s="241">
        <v>182</v>
      </c>
      <c r="N742" s="256">
        <v>92.834999999999994</v>
      </c>
      <c r="O742" s="256">
        <v>14.369</v>
      </c>
      <c r="Q742" s="256">
        <v>16.079000000000001</v>
      </c>
      <c r="R742" s="265">
        <f t="shared" si="32"/>
        <v>0</v>
      </c>
      <c r="S742" s="313">
        <v>2.206</v>
      </c>
      <c r="T742" s="241">
        <f t="shared" si="34"/>
        <v>2016</v>
      </c>
    </row>
    <row r="743" spans="1:20">
      <c r="B743" s="280"/>
      <c r="I743" s="271"/>
      <c r="R743" s="265">
        <f t="shared" si="32"/>
        <v>0</v>
      </c>
      <c r="S743" s="313"/>
      <c r="T743" s="241">
        <f t="shared" si="34"/>
        <v>1900</v>
      </c>
    </row>
    <row r="744" spans="1:20">
      <c r="A744" s="241">
        <v>973</v>
      </c>
      <c r="B744" s="280">
        <v>42531</v>
      </c>
      <c r="C744" s="265">
        <v>30000000000</v>
      </c>
      <c r="D744" s="265">
        <v>80882400000</v>
      </c>
      <c r="E744" s="265">
        <f t="shared" si="35"/>
        <v>50882400000</v>
      </c>
      <c r="F744" s="265">
        <v>80882400000</v>
      </c>
      <c r="G744" s="265">
        <v>75043272544</v>
      </c>
      <c r="H744" s="266">
        <f t="shared" si="36"/>
        <v>5839127456</v>
      </c>
      <c r="I744" s="271">
        <v>42713</v>
      </c>
      <c r="J744" s="241">
        <v>182</v>
      </c>
      <c r="N744" s="256">
        <v>92.781000000000006</v>
      </c>
      <c r="O744" s="256">
        <v>14.478</v>
      </c>
      <c r="Q744" s="256">
        <v>16.215</v>
      </c>
      <c r="R744" s="265">
        <f t="shared" si="32"/>
        <v>0</v>
      </c>
      <c r="S744" s="313">
        <v>2.6960000000000002</v>
      </c>
      <c r="T744" s="241">
        <f t="shared" si="34"/>
        <v>2016</v>
      </c>
    </row>
    <row r="745" spans="1:20">
      <c r="B745" s="280"/>
      <c r="I745" s="271"/>
      <c r="R745" s="265">
        <f t="shared" si="32"/>
        <v>0</v>
      </c>
      <c r="S745" s="313"/>
      <c r="T745" s="241">
        <f t="shared" si="34"/>
        <v>1900</v>
      </c>
    </row>
    <row r="746" spans="1:20">
      <c r="A746" s="241">
        <v>974</v>
      </c>
      <c r="B746" s="280">
        <v>42544</v>
      </c>
      <c r="C746" s="265">
        <v>70000000000</v>
      </c>
      <c r="D746" s="265">
        <v>62156000000</v>
      </c>
      <c r="E746" s="265">
        <f t="shared" si="35"/>
        <v>-7844000000</v>
      </c>
      <c r="F746" s="265">
        <v>32156000000</v>
      </c>
      <c r="G746" s="265">
        <v>29742042080</v>
      </c>
      <c r="H746" s="266">
        <f t="shared" si="36"/>
        <v>2413957920</v>
      </c>
      <c r="I746" s="271">
        <v>42726</v>
      </c>
      <c r="J746" s="241">
        <v>182</v>
      </c>
      <c r="N746" s="256">
        <v>92.492999999999995</v>
      </c>
      <c r="O746" s="256">
        <v>15.055</v>
      </c>
      <c r="Q746" s="256">
        <v>16.940999999999999</v>
      </c>
      <c r="R746" s="265">
        <f t="shared" si="32"/>
        <v>30000000000</v>
      </c>
      <c r="S746" s="313">
        <f>+D746/C746</f>
        <v>0.88794285714285714</v>
      </c>
      <c r="T746" s="241">
        <f t="shared" si="34"/>
        <v>2016</v>
      </c>
    </row>
    <row r="747" spans="1:20">
      <c r="B747" s="280"/>
      <c r="I747" s="271"/>
      <c r="R747" s="265">
        <f t="shared" si="32"/>
        <v>0</v>
      </c>
      <c r="S747" s="313"/>
      <c r="T747" s="241">
        <f t="shared" si="34"/>
        <v>1900</v>
      </c>
    </row>
    <row r="748" spans="1:20">
      <c r="A748" s="241">
        <v>975</v>
      </c>
      <c r="B748" s="280">
        <v>42557</v>
      </c>
      <c r="C748" s="265">
        <v>25000000000</v>
      </c>
      <c r="D748" s="265">
        <v>73199500000</v>
      </c>
      <c r="E748" s="265">
        <f t="shared" si="35"/>
        <v>48199500000</v>
      </c>
      <c r="F748" s="265">
        <v>25000000000</v>
      </c>
      <c r="G748" s="265">
        <v>23216256919</v>
      </c>
      <c r="H748" s="266">
        <f t="shared" si="36"/>
        <v>1783743081</v>
      </c>
      <c r="I748" s="271">
        <v>42740</v>
      </c>
      <c r="J748" s="241">
        <v>182</v>
      </c>
      <c r="N748" s="256">
        <v>95.864999999999995</v>
      </c>
      <c r="O748" s="256">
        <v>14.308999999999999</v>
      </c>
      <c r="Q748" s="256">
        <v>16.004000000000001</v>
      </c>
      <c r="R748" s="265">
        <f t="shared" si="32"/>
        <v>0</v>
      </c>
      <c r="S748" s="313">
        <f>+D748/C748</f>
        <v>2.9279799999999998</v>
      </c>
      <c r="T748" s="241">
        <f t="shared" si="34"/>
        <v>2016</v>
      </c>
    </row>
    <row r="749" spans="1:20">
      <c r="B749" s="280"/>
      <c r="I749" s="271"/>
      <c r="R749" s="265">
        <f t="shared" si="32"/>
        <v>0</v>
      </c>
      <c r="S749" s="313"/>
      <c r="T749" s="241">
        <f t="shared" si="34"/>
        <v>1900</v>
      </c>
    </row>
    <row r="750" spans="1:20">
      <c r="A750" s="241">
        <v>976</v>
      </c>
      <c r="B750" s="280">
        <v>42571</v>
      </c>
      <c r="C750" s="265">
        <v>25000000000</v>
      </c>
      <c r="D750" s="265">
        <v>27851000000</v>
      </c>
      <c r="E750" s="265">
        <f t="shared" si="35"/>
        <v>2851000000</v>
      </c>
      <c r="F750" s="265">
        <v>25000000000</v>
      </c>
      <c r="G750" s="265">
        <v>23197901840</v>
      </c>
      <c r="H750" s="266">
        <f t="shared" si="36"/>
        <v>1802098160</v>
      </c>
      <c r="I750" s="271">
        <v>42754</v>
      </c>
      <c r="J750" s="241">
        <v>182</v>
      </c>
      <c r="N750" s="256">
        <v>92.792000000000002</v>
      </c>
      <c r="O750" s="256">
        <v>14.456</v>
      </c>
      <c r="Q750" s="256">
        <v>16.187000000000001</v>
      </c>
      <c r="R750" s="265">
        <f t="shared" si="32"/>
        <v>0</v>
      </c>
      <c r="S750" s="313">
        <f>+D750/C750</f>
        <v>1.1140399999999999</v>
      </c>
      <c r="T750" s="241">
        <f t="shared" si="34"/>
        <v>2016</v>
      </c>
    </row>
    <row r="751" spans="1:20">
      <c r="B751" s="280"/>
      <c r="I751" s="271"/>
      <c r="R751" s="265">
        <f t="shared" si="32"/>
        <v>0</v>
      </c>
      <c r="S751" s="313"/>
      <c r="T751" s="241">
        <f t="shared" si="34"/>
        <v>1900</v>
      </c>
    </row>
    <row r="752" spans="1:20">
      <c r="A752" s="241">
        <v>977</v>
      </c>
      <c r="B752" s="280">
        <v>42586</v>
      </c>
      <c r="C752" s="265">
        <v>25000000000</v>
      </c>
      <c r="D752" s="265">
        <v>11152900000</v>
      </c>
      <c r="E752" s="265">
        <f t="shared" si="35"/>
        <v>-13847100000</v>
      </c>
      <c r="F752" s="265">
        <v>8152900000</v>
      </c>
      <c r="G752" s="265">
        <v>7562212215</v>
      </c>
      <c r="H752" s="266">
        <f t="shared" si="36"/>
        <v>590687785</v>
      </c>
      <c r="I752" s="271">
        <v>42768</v>
      </c>
      <c r="J752" s="241">
        <v>182</v>
      </c>
      <c r="N752" s="256">
        <v>92.754999999999995</v>
      </c>
      <c r="O752" s="256">
        <v>14.53</v>
      </c>
      <c r="Q752" s="256">
        <v>16.28</v>
      </c>
      <c r="R752" s="265">
        <f t="shared" si="32"/>
        <v>3000000000</v>
      </c>
      <c r="S752" s="313">
        <v>0.44600000000000001</v>
      </c>
      <c r="T752" s="241">
        <f t="shared" si="34"/>
        <v>2016</v>
      </c>
    </row>
    <row r="753" spans="1:20">
      <c r="B753" s="280"/>
      <c r="I753" s="271"/>
      <c r="R753" s="265">
        <f t="shared" si="32"/>
        <v>0</v>
      </c>
      <c r="T753" s="241">
        <f t="shared" si="34"/>
        <v>1900</v>
      </c>
    </row>
    <row r="754" spans="1:20">
      <c r="A754" s="241">
        <v>978</v>
      </c>
      <c r="B754" s="280">
        <v>42600</v>
      </c>
      <c r="C754" s="265">
        <v>25000000000</v>
      </c>
      <c r="D754" s="265">
        <v>46375200000</v>
      </c>
      <c r="E754" s="265">
        <f>+D754-C754</f>
        <v>21375200000</v>
      </c>
      <c r="F754" s="265">
        <v>25000000000</v>
      </c>
      <c r="G754" s="265">
        <v>23242429380</v>
      </c>
      <c r="H754" s="266">
        <f>+F754-G754</f>
        <v>1757570620</v>
      </c>
      <c r="I754" s="271">
        <v>42782</v>
      </c>
      <c r="J754" s="241">
        <v>182</v>
      </c>
      <c r="N754" s="257">
        <v>92.97</v>
      </c>
      <c r="O754" s="257">
        <v>14.099</v>
      </c>
      <c r="P754" s="257"/>
      <c r="Q754" s="257">
        <v>15.741</v>
      </c>
      <c r="R754" s="265">
        <f t="shared" si="32"/>
        <v>0</v>
      </c>
      <c r="S754" s="257">
        <v>1.855</v>
      </c>
      <c r="T754" s="241">
        <f t="shared" si="34"/>
        <v>2016</v>
      </c>
    </row>
    <row r="755" spans="1:20">
      <c r="B755" s="280"/>
      <c r="I755" s="271"/>
      <c r="R755" s="265">
        <f t="shared" si="32"/>
        <v>0</v>
      </c>
      <c r="T755" s="241">
        <f t="shared" si="34"/>
        <v>1900</v>
      </c>
    </row>
    <row r="756" spans="1:20">
      <c r="A756" s="241">
        <v>979</v>
      </c>
      <c r="B756" s="280">
        <v>42614</v>
      </c>
      <c r="C756" s="265">
        <v>25000000000</v>
      </c>
      <c r="D756" s="265">
        <v>41205700000</v>
      </c>
      <c r="E756" s="265">
        <f>+D756-C756</f>
        <v>16205700000</v>
      </c>
      <c r="F756" s="265">
        <v>25000000000</v>
      </c>
      <c r="G756" s="265">
        <v>23248708279</v>
      </c>
      <c r="H756" s="266">
        <f>+F756-G756</f>
        <v>1751291721</v>
      </c>
      <c r="I756" s="271">
        <v>42796</v>
      </c>
      <c r="J756" s="241">
        <v>182</v>
      </c>
      <c r="N756" s="257">
        <v>92.995000000000005</v>
      </c>
      <c r="O756" s="257">
        <v>14.048</v>
      </c>
      <c r="P756" s="257"/>
      <c r="Q756" s="257">
        <v>15.679</v>
      </c>
      <c r="R756" s="265">
        <f t="shared" si="32"/>
        <v>0</v>
      </c>
      <c r="S756" s="257">
        <v>1.6479999999999999</v>
      </c>
      <c r="T756" s="241">
        <f t="shared" si="34"/>
        <v>2016</v>
      </c>
    </row>
    <row r="757" spans="1:20">
      <c r="B757" s="280"/>
      <c r="I757" s="271"/>
      <c r="R757" s="265">
        <f t="shared" si="32"/>
        <v>0</v>
      </c>
      <c r="T757" s="241">
        <f t="shared" si="34"/>
        <v>1900</v>
      </c>
    </row>
    <row r="758" spans="1:20">
      <c r="A758" s="241">
        <v>980</v>
      </c>
      <c r="B758" s="280">
        <v>42628</v>
      </c>
      <c r="C758" s="265">
        <v>25000000000</v>
      </c>
      <c r="D758" s="265">
        <v>48944600000</v>
      </c>
      <c r="E758" s="265">
        <f>+D758-C758</f>
        <v>23944600000</v>
      </c>
      <c r="F758" s="265">
        <v>25000000000</v>
      </c>
      <c r="G758" s="265">
        <v>23249950702</v>
      </c>
      <c r="H758" s="266">
        <f>+F758-G758</f>
        <v>1750049298</v>
      </c>
      <c r="I758" s="271">
        <v>42810</v>
      </c>
      <c r="J758" s="241">
        <v>182</v>
      </c>
      <c r="N758" s="257">
        <v>93</v>
      </c>
      <c r="O758" s="257">
        <v>14.038</v>
      </c>
      <c r="P758" s="257"/>
      <c r="Q758" s="257">
        <v>15.666</v>
      </c>
      <c r="R758" s="265">
        <f t="shared" si="32"/>
        <v>0</v>
      </c>
      <c r="S758" s="257">
        <v>1.958</v>
      </c>
      <c r="T758" s="241">
        <f t="shared" si="34"/>
        <v>2016</v>
      </c>
    </row>
    <row r="759" spans="1:20">
      <c r="B759" s="280"/>
      <c r="I759" s="271"/>
      <c r="R759" s="265">
        <f t="shared" ref="R759:R820" si="37">+IF(F759&lt;C759,IF(F759=D759,0,D759-F759),0)</f>
        <v>0</v>
      </c>
      <c r="T759" s="241">
        <f t="shared" si="34"/>
        <v>1900</v>
      </c>
    </row>
    <row r="760" spans="1:20">
      <c r="A760" s="241">
        <v>981</v>
      </c>
      <c r="B760" s="280">
        <v>42642</v>
      </c>
      <c r="C760" s="265">
        <v>25000000000</v>
      </c>
      <c r="D760" s="265">
        <v>78991000000</v>
      </c>
      <c r="E760" s="265">
        <f>+D760-C760</f>
        <v>53991000000</v>
      </c>
      <c r="F760" s="265">
        <v>62491000000</v>
      </c>
      <c r="G760" s="265">
        <v>58169126900</v>
      </c>
      <c r="H760" s="266">
        <f>+F760-G760</f>
        <v>4321873100</v>
      </c>
      <c r="I760" s="271">
        <v>42824</v>
      </c>
      <c r="J760" s="241">
        <v>182</v>
      </c>
      <c r="N760" s="257">
        <v>93.084000000000003</v>
      </c>
      <c r="O760" s="257">
        <v>13.87</v>
      </c>
      <c r="P760" s="257"/>
      <c r="Q760" s="257">
        <v>15.457000000000001</v>
      </c>
      <c r="R760" s="265">
        <f t="shared" si="37"/>
        <v>0</v>
      </c>
      <c r="S760" s="257">
        <f>+D760/C760</f>
        <v>3.15964</v>
      </c>
      <c r="T760" s="241">
        <f t="shared" si="34"/>
        <v>2016</v>
      </c>
    </row>
    <row r="761" spans="1:20">
      <c r="B761" s="280"/>
      <c r="I761" s="271"/>
      <c r="R761" s="265">
        <f t="shared" si="37"/>
        <v>0</v>
      </c>
      <c r="S761" s="257"/>
      <c r="T761" s="241">
        <f t="shared" si="34"/>
        <v>1900</v>
      </c>
    </row>
    <row r="762" spans="1:20">
      <c r="A762" s="241">
        <v>982</v>
      </c>
      <c r="B762" s="280">
        <v>42655</v>
      </c>
      <c r="C762" s="265">
        <v>25000000000</v>
      </c>
      <c r="D762" s="265">
        <v>46787500000</v>
      </c>
      <c r="E762" s="265">
        <v>21787500000</v>
      </c>
      <c r="F762" s="265">
        <v>25000000000</v>
      </c>
      <c r="G762" s="265">
        <v>23307027672</v>
      </c>
      <c r="H762" s="266">
        <f>+F762-G762</f>
        <v>1692972328</v>
      </c>
      <c r="I762" s="271">
        <f>+J762+B762</f>
        <v>42837</v>
      </c>
      <c r="J762" s="266">
        <v>182</v>
      </c>
      <c r="N762" s="256">
        <v>93.227999999999994</v>
      </c>
      <c r="O762" s="256">
        <v>13.581208791208802</v>
      </c>
      <c r="P762" s="256">
        <v>14.56773586391299</v>
      </c>
      <c r="Q762" s="256">
        <v>15.099806272934657</v>
      </c>
      <c r="R762" s="265">
        <f t="shared" si="37"/>
        <v>0</v>
      </c>
      <c r="S762" s="257">
        <f>+D762/C762</f>
        <v>1.8714999999999999</v>
      </c>
      <c r="T762" s="241">
        <f t="shared" si="34"/>
        <v>2016</v>
      </c>
    </row>
    <row r="763" spans="1:20">
      <c r="B763" s="280"/>
      <c r="I763" s="271"/>
      <c r="R763" s="265">
        <f t="shared" si="37"/>
        <v>0</v>
      </c>
      <c r="S763" s="257"/>
      <c r="T763" s="241">
        <f t="shared" si="34"/>
        <v>1900</v>
      </c>
    </row>
    <row r="764" spans="1:20">
      <c r="A764" s="241">
        <v>983</v>
      </c>
      <c r="B764" s="280">
        <v>42669</v>
      </c>
      <c r="C764" s="265">
        <v>25000000000</v>
      </c>
      <c r="D764" s="265">
        <v>35808000000</v>
      </c>
      <c r="E764" s="265">
        <v>10808000000</v>
      </c>
      <c r="F764" s="265">
        <v>25000000000</v>
      </c>
      <c r="G764" s="265">
        <v>23339535710</v>
      </c>
      <c r="H764" s="266">
        <f>+F764-G764</f>
        <v>1660464290</v>
      </c>
      <c r="I764" s="271">
        <f>+J764+B764</f>
        <v>42851</v>
      </c>
      <c r="J764" s="266">
        <v>182</v>
      </c>
      <c r="N764" s="256">
        <v>93.358000000000004</v>
      </c>
      <c r="O764" s="256">
        <v>13.320494505494498</v>
      </c>
      <c r="P764" s="256">
        <v>14.268187520613658</v>
      </c>
      <c r="Q764" s="256">
        <v>14.778600205814785</v>
      </c>
      <c r="R764" s="265">
        <f t="shared" si="37"/>
        <v>0</v>
      </c>
      <c r="S764" s="257">
        <f>+D764/C764</f>
        <v>1.43232</v>
      </c>
      <c r="T764" s="241">
        <f t="shared" si="34"/>
        <v>2016</v>
      </c>
    </row>
    <row r="765" spans="1:20">
      <c r="B765" s="280"/>
      <c r="I765" s="271"/>
      <c r="J765" s="266"/>
      <c r="R765" s="265">
        <f t="shared" si="37"/>
        <v>0</v>
      </c>
      <c r="S765" s="257"/>
      <c r="T765" s="241">
        <f t="shared" si="34"/>
        <v>1900</v>
      </c>
    </row>
    <row r="766" spans="1:20">
      <c r="A766" s="241">
        <v>984</v>
      </c>
      <c r="B766" s="280">
        <v>42684</v>
      </c>
      <c r="C766" s="265">
        <v>25000000000</v>
      </c>
      <c r="D766" s="265">
        <v>40756100000</v>
      </c>
      <c r="E766" s="265">
        <f>D766-C766</f>
        <v>15756100000</v>
      </c>
      <c r="F766" s="265">
        <v>25000000000</v>
      </c>
      <c r="G766" s="265">
        <v>23347287465</v>
      </c>
      <c r="H766" s="266">
        <f>F766-G766</f>
        <v>1652712535</v>
      </c>
      <c r="I766" s="271">
        <v>42866</v>
      </c>
      <c r="J766" s="266">
        <v>182</v>
      </c>
      <c r="N766" s="256">
        <v>93.388999999999996</v>
      </c>
      <c r="O766" s="256">
        <v>13.257999999999999</v>
      </c>
      <c r="P766" s="256">
        <v>14.196999999999999</v>
      </c>
      <c r="Q766" s="256">
        <v>14.702</v>
      </c>
      <c r="R766" s="265">
        <f t="shared" si="37"/>
        <v>0</v>
      </c>
      <c r="S766" s="257">
        <v>1.63</v>
      </c>
      <c r="T766" s="241">
        <f t="shared" si="34"/>
        <v>2016</v>
      </c>
    </row>
    <row r="767" spans="1:20">
      <c r="B767" s="280"/>
      <c r="I767" s="271"/>
      <c r="R767" s="265">
        <f t="shared" si="37"/>
        <v>0</v>
      </c>
      <c r="S767" s="257"/>
      <c r="T767" s="241">
        <f t="shared" si="34"/>
        <v>1900</v>
      </c>
    </row>
    <row r="768" spans="1:20">
      <c r="A768" s="241">
        <v>985</v>
      </c>
      <c r="B768" s="280">
        <v>42698</v>
      </c>
      <c r="C768" s="265">
        <v>25000000000</v>
      </c>
      <c r="D768" s="265">
        <v>48723200000</v>
      </c>
      <c r="E768" s="265">
        <f>D768-C768</f>
        <v>23723200000</v>
      </c>
      <c r="F768" s="265">
        <v>25000000000</v>
      </c>
      <c r="G768" s="265">
        <v>23346844536</v>
      </c>
      <c r="H768" s="266">
        <f>F768-G768</f>
        <v>1653155464</v>
      </c>
      <c r="I768" s="271">
        <v>42789</v>
      </c>
      <c r="J768" s="266">
        <v>182</v>
      </c>
      <c r="N768" s="256">
        <v>93.387</v>
      </c>
      <c r="O768" s="256">
        <v>13.262</v>
      </c>
      <c r="P768" s="256">
        <v>14.154999999999999</v>
      </c>
      <c r="Q768" s="256">
        <v>14.707000000000001</v>
      </c>
      <c r="R768" s="265">
        <f t="shared" si="37"/>
        <v>0</v>
      </c>
      <c r="S768" s="257">
        <v>1.9490000000000001</v>
      </c>
      <c r="T768" s="241">
        <f t="shared" si="34"/>
        <v>2016</v>
      </c>
    </row>
    <row r="769" spans="1:20">
      <c r="B769" s="280"/>
      <c r="I769" s="271"/>
      <c r="R769" s="265">
        <f t="shared" si="37"/>
        <v>0</v>
      </c>
      <c r="S769" s="257"/>
      <c r="T769" s="241">
        <f t="shared" si="34"/>
        <v>1900</v>
      </c>
    </row>
    <row r="770" spans="1:20">
      <c r="A770" s="241">
        <v>986</v>
      </c>
      <c r="B770" s="280">
        <v>42712</v>
      </c>
      <c r="C770" s="265">
        <v>25000000000</v>
      </c>
      <c r="D770" s="265">
        <v>40543000000</v>
      </c>
      <c r="E770" s="265">
        <f>D770-C770</f>
        <v>15543000000</v>
      </c>
      <c r="F770" s="265">
        <v>25000000000</v>
      </c>
      <c r="G770" s="265">
        <v>27076707430</v>
      </c>
      <c r="H770" s="266">
        <f>F770-G770</f>
        <v>-2076707430</v>
      </c>
      <c r="I770" s="271">
        <v>42894</v>
      </c>
      <c r="J770" s="241">
        <v>182</v>
      </c>
      <c r="N770" s="256">
        <v>93.21</v>
      </c>
      <c r="O770" s="256">
        <v>13.617000000000001</v>
      </c>
      <c r="P770" s="256">
        <v>14.609</v>
      </c>
      <c r="Q770" s="256">
        <v>15.144</v>
      </c>
      <c r="R770" s="265">
        <f t="shared" si="37"/>
        <v>0</v>
      </c>
      <c r="S770" s="257">
        <v>1.6220000000000001</v>
      </c>
      <c r="T770" s="241">
        <f t="shared" si="34"/>
        <v>2016</v>
      </c>
    </row>
    <row r="771" spans="1:20">
      <c r="B771" s="280"/>
      <c r="I771" s="271"/>
      <c r="R771" s="265">
        <f t="shared" si="37"/>
        <v>0</v>
      </c>
      <c r="S771" s="257"/>
      <c r="T771" s="241">
        <f t="shared" si="34"/>
        <v>1900</v>
      </c>
    </row>
    <row r="772" spans="1:20">
      <c r="A772" s="241">
        <v>987</v>
      </c>
      <c r="B772" s="280">
        <v>42726</v>
      </c>
      <c r="C772" s="265">
        <v>25000000000</v>
      </c>
      <c r="D772" s="265">
        <v>43079300000</v>
      </c>
      <c r="E772" s="265">
        <f>D772-C772</f>
        <v>18079300000</v>
      </c>
      <c r="F772" s="265">
        <v>25000000000</v>
      </c>
      <c r="G772" s="265">
        <v>23303240441</v>
      </c>
      <c r="H772" s="266">
        <f>F772-G772</f>
        <v>1696759559</v>
      </c>
      <c r="I772" s="271">
        <v>42908</v>
      </c>
      <c r="J772" s="266">
        <v>182</v>
      </c>
      <c r="N772" s="256">
        <v>93.212999999999994</v>
      </c>
      <c r="O772" s="256">
        <v>13.611000000000001</v>
      </c>
      <c r="P772" s="256">
        <v>14.602</v>
      </c>
      <c r="Q772" s="256">
        <v>15.137</v>
      </c>
      <c r="R772" s="265">
        <f t="shared" si="37"/>
        <v>0</v>
      </c>
      <c r="S772" s="257">
        <v>1.7230000000000001</v>
      </c>
      <c r="T772" s="241">
        <f t="shared" si="34"/>
        <v>2016</v>
      </c>
    </row>
    <row r="773" spans="1:20">
      <c r="B773" s="280"/>
      <c r="I773" s="271"/>
      <c r="R773" s="265">
        <f t="shared" si="37"/>
        <v>0</v>
      </c>
      <c r="S773" s="257"/>
      <c r="T773" s="241">
        <f t="shared" si="34"/>
        <v>1900</v>
      </c>
    </row>
    <row r="774" spans="1:20">
      <c r="A774" s="241">
        <v>988</v>
      </c>
      <c r="B774" s="280">
        <v>42740</v>
      </c>
      <c r="C774" s="265">
        <v>25000000000</v>
      </c>
      <c r="D774" s="265">
        <v>53320200000</v>
      </c>
      <c r="E774" s="265">
        <f>D774-C774</f>
        <v>28320200000</v>
      </c>
      <c r="F774" s="265">
        <v>25000000000</v>
      </c>
      <c r="G774" s="265">
        <v>23300524828</v>
      </c>
      <c r="H774" s="266">
        <f>F774-G774</f>
        <v>1699475172</v>
      </c>
      <c r="I774" s="271">
        <v>42922</v>
      </c>
      <c r="J774" s="241">
        <v>182</v>
      </c>
      <c r="N774" s="256">
        <v>93.201999999999998</v>
      </c>
      <c r="O774" s="256">
        <v>13.632999999999999</v>
      </c>
      <c r="P774" s="256">
        <v>14.628</v>
      </c>
      <c r="Q774" s="256">
        <v>15.164</v>
      </c>
      <c r="R774" s="265">
        <f t="shared" si="37"/>
        <v>0</v>
      </c>
      <c r="S774" s="257">
        <v>2.133</v>
      </c>
      <c r="T774" s="241">
        <f t="shared" ref="T774:T837" si="38">+YEAR(B774)</f>
        <v>2017</v>
      </c>
    </row>
    <row r="775" spans="1:20">
      <c r="B775" s="280"/>
      <c r="I775" s="271"/>
      <c r="R775" s="265">
        <f t="shared" si="37"/>
        <v>0</v>
      </c>
      <c r="S775" s="257"/>
      <c r="T775" s="241">
        <f t="shared" si="38"/>
        <v>1900</v>
      </c>
    </row>
    <row r="776" spans="1:20">
      <c r="A776" s="241">
        <v>989</v>
      </c>
      <c r="B776" s="280">
        <v>42754</v>
      </c>
      <c r="C776" s="265">
        <v>25000000000</v>
      </c>
      <c r="D776" s="265">
        <v>65524000000</v>
      </c>
      <c r="E776" s="265">
        <f>D776-C776</f>
        <v>40524000000</v>
      </c>
      <c r="F776" s="265">
        <v>25000000000</v>
      </c>
      <c r="G776" s="265">
        <v>23344962218</v>
      </c>
      <c r="H776" s="266">
        <f>F776-G776</f>
        <v>1655037782</v>
      </c>
      <c r="I776" s="271">
        <v>42936</v>
      </c>
      <c r="J776" s="241">
        <v>182</v>
      </c>
      <c r="N776" s="256">
        <v>93.38</v>
      </c>
      <c r="O776" s="256">
        <v>13.276</v>
      </c>
      <c r="P776" s="256">
        <v>14.218</v>
      </c>
      <c r="Q776" s="256">
        <v>14.724</v>
      </c>
      <c r="R776" s="265">
        <f t="shared" si="37"/>
        <v>0</v>
      </c>
      <c r="S776" s="257">
        <v>2.621</v>
      </c>
      <c r="T776" s="241">
        <f t="shared" si="38"/>
        <v>2017</v>
      </c>
    </row>
    <row r="777" spans="1:20">
      <c r="B777" s="280"/>
      <c r="I777" s="271"/>
      <c r="R777" s="265">
        <f t="shared" si="37"/>
        <v>0</v>
      </c>
      <c r="S777" s="257"/>
      <c r="T777" s="241">
        <f t="shared" si="38"/>
        <v>1900</v>
      </c>
    </row>
    <row r="778" spans="1:20">
      <c r="A778" s="241">
        <v>990</v>
      </c>
      <c r="B778" s="280">
        <v>42768</v>
      </c>
      <c r="C778" s="265">
        <v>25000000000</v>
      </c>
      <c r="D778" s="265">
        <v>93902400000</v>
      </c>
      <c r="E778" s="265">
        <f>D778-C778</f>
        <v>68902400000</v>
      </c>
      <c r="F778" s="265">
        <v>25000000000</v>
      </c>
      <c r="G778" s="265">
        <v>23430325252</v>
      </c>
      <c r="H778" s="266">
        <f>F778-G778</f>
        <v>1569674748</v>
      </c>
      <c r="I778" s="271">
        <v>42950</v>
      </c>
      <c r="J778" s="241">
        <v>182</v>
      </c>
      <c r="N778" s="256">
        <v>93.721000000000004</v>
      </c>
      <c r="O778" s="256">
        <v>12.593</v>
      </c>
      <c r="P778" s="256">
        <v>13.436</v>
      </c>
      <c r="Q778" s="256">
        <v>13.888999999999999</v>
      </c>
      <c r="R778" s="265">
        <f t="shared" si="37"/>
        <v>0</v>
      </c>
      <c r="S778" s="257">
        <v>3.7559999999999998</v>
      </c>
      <c r="T778" s="241">
        <f t="shared" si="38"/>
        <v>2017</v>
      </c>
    </row>
    <row r="779" spans="1:20">
      <c r="B779" s="280"/>
      <c r="I779" s="271"/>
      <c r="R779" s="265">
        <f t="shared" si="37"/>
        <v>0</v>
      </c>
      <c r="T779" s="241">
        <f t="shared" si="38"/>
        <v>1900</v>
      </c>
    </row>
    <row r="780" spans="1:20">
      <c r="A780" s="241">
        <v>991</v>
      </c>
      <c r="B780" s="280">
        <v>42783</v>
      </c>
      <c r="C780" s="265">
        <v>25000000000</v>
      </c>
      <c r="D780" s="265">
        <v>99066800000</v>
      </c>
      <c r="E780" s="265">
        <f>D780-C780</f>
        <v>74066800000</v>
      </c>
      <c r="F780" s="265">
        <v>25000000000</v>
      </c>
      <c r="G780" s="265">
        <v>23487967040</v>
      </c>
      <c r="H780" s="266">
        <f>F780-G780</f>
        <v>1512032960</v>
      </c>
      <c r="I780" s="271">
        <v>42965</v>
      </c>
      <c r="J780" s="241">
        <v>182</v>
      </c>
      <c r="N780" s="256">
        <v>93.951999999999998</v>
      </c>
      <c r="O780" s="256">
        <v>12.129</v>
      </c>
      <c r="P780" s="256">
        <v>12.91</v>
      </c>
      <c r="Q780" s="256">
        <v>13.327999999999999</v>
      </c>
      <c r="R780" s="265">
        <f t="shared" si="37"/>
        <v>0</v>
      </c>
      <c r="S780" s="256">
        <v>3.9630000000000001</v>
      </c>
      <c r="T780" s="241">
        <f t="shared" si="38"/>
        <v>2017</v>
      </c>
    </row>
    <row r="781" spans="1:20">
      <c r="B781" s="280"/>
      <c r="I781" s="271"/>
      <c r="R781" s="265">
        <f t="shared" si="37"/>
        <v>0</v>
      </c>
      <c r="T781" s="241">
        <f t="shared" si="38"/>
        <v>1900</v>
      </c>
    </row>
    <row r="782" spans="1:20">
      <c r="A782" s="241">
        <v>992</v>
      </c>
      <c r="B782" s="280">
        <v>42796</v>
      </c>
      <c r="C782" s="265">
        <v>25000000000</v>
      </c>
      <c r="D782" s="265">
        <v>84770400000</v>
      </c>
      <c r="E782" s="265">
        <f>D782-C782</f>
        <v>59770400000</v>
      </c>
      <c r="F782" s="265">
        <v>25000000000</v>
      </c>
      <c r="G782" s="265">
        <v>23528208196</v>
      </c>
      <c r="H782" s="266">
        <f>F782-G782</f>
        <v>1471791804</v>
      </c>
      <c r="I782" s="271">
        <v>42978</v>
      </c>
      <c r="J782" s="241">
        <v>182</v>
      </c>
      <c r="N782" s="256">
        <v>94.113</v>
      </c>
      <c r="O782" s="256">
        <v>11.805999999999999</v>
      </c>
      <c r="P782" s="256">
        <v>12.545</v>
      </c>
      <c r="Q782" s="256">
        <v>12.939</v>
      </c>
      <c r="R782" s="265">
        <f t="shared" si="37"/>
        <v>0</v>
      </c>
      <c r="S782" s="256">
        <v>3.391</v>
      </c>
      <c r="T782" s="241">
        <f t="shared" si="38"/>
        <v>2017</v>
      </c>
    </row>
    <row r="783" spans="1:20">
      <c r="B783" s="280"/>
      <c r="I783" s="271"/>
      <c r="R783" s="265">
        <f t="shared" si="37"/>
        <v>0</v>
      </c>
      <c r="T783" s="241">
        <f t="shared" si="38"/>
        <v>1900</v>
      </c>
    </row>
    <row r="784" spans="1:20">
      <c r="A784" s="241">
        <v>993</v>
      </c>
      <c r="B784" s="280">
        <v>42810</v>
      </c>
      <c r="C784" s="265">
        <v>25000000000</v>
      </c>
      <c r="D784" s="265">
        <v>75318100000</v>
      </c>
      <c r="E784" s="265">
        <f>D784-C784</f>
        <v>50318100000</v>
      </c>
      <c r="F784" s="265">
        <v>25000000000</v>
      </c>
      <c r="G784" s="265">
        <v>23584016880</v>
      </c>
      <c r="H784" s="266">
        <f>F784-G784</f>
        <v>1415983120</v>
      </c>
      <c r="I784" s="271">
        <v>42992</v>
      </c>
      <c r="J784" s="241">
        <v>182</v>
      </c>
      <c r="N784" s="256">
        <v>94.335999999999999</v>
      </c>
      <c r="O784" s="256">
        <v>11.359</v>
      </c>
      <c r="P784" s="256">
        <v>12.041</v>
      </c>
      <c r="Q784" s="256">
        <v>12.404999999999999</v>
      </c>
      <c r="R784" s="265">
        <f t="shared" si="37"/>
        <v>0</v>
      </c>
      <c r="S784" s="256">
        <v>3.0129999999999999</v>
      </c>
      <c r="T784" s="241">
        <f t="shared" si="38"/>
        <v>2017</v>
      </c>
    </row>
    <row r="785" spans="1:20">
      <c r="B785" s="280"/>
      <c r="I785" s="271"/>
      <c r="R785" s="265">
        <f t="shared" si="37"/>
        <v>0</v>
      </c>
      <c r="T785" s="241">
        <f t="shared" si="38"/>
        <v>1900</v>
      </c>
    </row>
    <row r="786" spans="1:20">
      <c r="A786" s="241">
        <v>994</v>
      </c>
      <c r="B786" s="280">
        <v>42824</v>
      </c>
      <c r="C786" s="265">
        <v>25000000000</v>
      </c>
      <c r="D786" s="265">
        <v>80328600000</v>
      </c>
      <c r="E786" s="265">
        <f>D786-C786</f>
        <v>55328600000</v>
      </c>
      <c r="F786" s="265">
        <v>25000000000</v>
      </c>
      <c r="G786" s="265">
        <v>23608151484</v>
      </c>
      <c r="H786" s="266">
        <f>F786-G786</f>
        <v>1391848516</v>
      </c>
      <c r="I786" s="271">
        <v>43006</v>
      </c>
      <c r="J786" s="241">
        <v>182</v>
      </c>
      <c r="N786" s="256">
        <v>94.433000000000007</v>
      </c>
      <c r="O786" s="256">
        <v>11.164999999999999</v>
      </c>
      <c r="P786" s="256">
        <v>11.823</v>
      </c>
      <c r="Q786" s="256">
        <v>12.173</v>
      </c>
      <c r="R786" s="265">
        <f t="shared" si="37"/>
        <v>0</v>
      </c>
      <c r="S786" s="256">
        <v>3.2130000000000001</v>
      </c>
      <c r="T786" s="241">
        <f t="shared" si="38"/>
        <v>2017</v>
      </c>
    </row>
    <row r="787" spans="1:20">
      <c r="B787" s="280"/>
      <c r="I787" s="271"/>
      <c r="R787" s="265">
        <f t="shared" si="37"/>
        <v>0</v>
      </c>
      <c r="T787" s="241">
        <f t="shared" si="38"/>
        <v>1900</v>
      </c>
    </row>
    <row r="788" spans="1:20">
      <c r="A788" s="241">
        <v>995</v>
      </c>
      <c r="B788" s="280">
        <v>42838</v>
      </c>
      <c r="C788" s="265">
        <v>25000000000</v>
      </c>
      <c r="D788" s="265">
        <v>62076100000</v>
      </c>
      <c r="E788" s="265">
        <f>D788-C788</f>
        <v>37076100000</v>
      </c>
      <c r="F788" s="265">
        <v>25000000000</v>
      </c>
      <c r="G788" s="265">
        <v>23626719271</v>
      </c>
      <c r="H788" s="266">
        <f>F788-G788</f>
        <v>1373280729</v>
      </c>
      <c r="I788" s="271">
        <v>43020</v>
      </c>
      <c r="J788" s="241">
        <v>182</v>
      </c>
      <c r="N788" s="256">
        <v>94.507000000000005</v>
      </c>
      <c r="O788" s="256">
        <v>11.016</v>
      </c>
      <c r="P788" s="256">
        <v>11.656000000000001</v>
      </c>
      <c r="Q788" s="256">
        <v>11.997</v>
      </c>
      <c r="R788" s="265">
        <f t="shared" si="37"/>
        <v>0</v>
      </c>
      <c r="S788" s="256">
        <v>2.4830000000000001</v>
      </c>
      <c r="T788" s="241">
        <f t="shared" si="38"/>
        <v>2017</v>
      </c>
    </row>
    <row r="789" spans="1:20">
      <c r="B789" s="280"/>
      <c r="I789" s="271"/>
      <c r="R789" s="265">
        <f t="shared" si="37"/>
        <v>0</v>
      </c>
      <c r="T789" s="241">
        <f t="shared" si="38"/>
        <v>1900</v>
      </c>
    </row>
    <row r="790" spans="1:20">
      <c r="A790" s="241">
        <v>996</v>
      </c>
      <c r="B790" s="280">
        <v>42852</v>
      </c>
      <c r="C790" s="265">
        <v>25000000000</v>
      </c>
      <c r="D790" s="265">
        <v>38713100000</v>
      </c>
      <c r="E790" s="265">
        <f>D790-C790</f>
        <v>13713100000</v>
      </c>
      <c r="F790" s="265">
        <v>25000000000</v>
      </c>
      <c r="G790" s="265">
        <v>23639942113</v>
      </c>
      <c r="H790" s="266">
        <f>F790-G790</f>
        <v>1360057887</v>
      </c>
      <c r="I790" s="271">
        <v>43034</v>
      </c>
      <c r="J790" s="241">
        <v>182</v>
      </c>
      <c r="N790" s="256">
        <v>94.56</v>
      </c>
      <c r="O790" s="256">
        <v>10.91</v>
      </c>
      <c r="P790" s="256">
        <v>11.538</v>
      </c>
      <c r="Q790" s="256">
        <v>11.871</v>
      </c>
      <c r="R790" s="265">
        <f t="shared" si="37"/>
        <v>0</v>
      </c>
      <c r="S790" s="256">
        <v>1.5489999999999999</v>
      </c>
      <c r="T790" s="241">
        <f t="shared" si="38"/>
        <v>2017</v>
      </c>
    </row>
    <row r="791" spans="1:20">
      <c r="B791" s="280"/>
      <c r="I791" s="271"/>
      <c r="R791" s="265">
        <f t="shared" si="37"/>
        <v>0</v>
      </c>
      <c r="T791" s="241">
        <f t="shared" si="38"/>
        <v>1900</v>
      </c>
    </row>
    <row r="792" spans="1:20">
      <c r="A792" s="241">
        <v>997</v>
      </c>
      <c r="B792" s="280">
        <v>42866</v>
      </c>
      <c r="C792" s="265">
        <v>25000000000</v>
      </c>
      <c r="D792" s="265">
        <v>49498800000</v>
      </c>
      <c r="E792" s="265">
        <f>D792-C792</f>
        <v>24498800000</v>
      </c>
      <c r="F792" s="265">
        <v>25000000000</v>
      </c>
      <c r="G792" s="265">
        <v>28370334628</v>
      </c>
      <c r="H792" s="266">
        <f>F792-G792</f>
        <v>-3370334628</v>
      </c>
      <c r="I792" s="271">
        <v>43048</v>
      </c>
      <c r="J792" s="241">
        <v>182</v>
      </c>
      <c r="N792" s="256">
        <v>94.567999999999998</v>
      </c>
      <c r="O792" s="256">
        <v>10.894</v>
      </c>
      <c r="P792" s="256">
        <v>11.52</v>
      </c>
      <c r="Q792" s="256">
        <v>11.852</v>
      </c>
      <c r="R792" s="265">
        <f t="shared" si="37"/>
        <v>0</v>
      </c>
      <c r="S792" s="256">
        <v>1.65</v>
      </c>
      <c r="T792" s="241">
        <f t="shared" si="38"/>
        <v>2017</v>
      </c>
    </row>
    <row r="793" spans="1:20">
      <c r="B793" s="280"/>
      <c r="I793" s="271"/>
      <c r="R793" s="265">
        <f t="shared" si="37"/>
        <v>0</v>
      </c>
      <c r="T793" s="241">
        <f t="shared" si="38"/>
        <v>1900</v>
      </c>
    </row>
    <row r="794" spans="1:20">
      <c r="A794" s="241">
        <v>998</v>
      </c>
      <c r="B794" s="280">
        <v>42880</v>
      </c>
      <c r="C794" s="265">
        <v>25000000000</v>
      </c>
      <c r="D794" s="265">
        <v>35309700000</v>
      </c>
      <c r="E794" s="265">
        <f>D794-C794</f>
        <v>10309700000</v>
      </c>
      <c r="F794" s="265">
        <v>25000000000</v>
      </c>
      <c r="G794" s="265">
        <v>18916527711</v>
      </c>
      <c r="H794" s="266">
        <f>F794-G794</f>
        <v>6083472289</v>
      </c>
      <c r="I794" s="271">
        <v>43062</v>
      </c>
      <c r="J794" s="241">
        <v>182</v>
      </c>
      <c r="N794" s="256">
        <v>94.582999999999998</v>
      </c>
      <c r="O794" s="256">
        <v>10.864000000000001</v>
      </c>
      <c r="P794" s="256">
        <v>11.486000000000001</v>
      </c>
      <c r="Q794" s="256">
        <v>11.817</v>
      </c>
      <c r="R794" s="265">
        <f t="shared" si="37"/>
        <v>0</v>
      </c>
      <c r="S794" s="256">
        <v>1.7649999999999999</v>
      </c>
      <c r="T794" s="241">
        <f t="shared" si="38"/>
        <v>2017</v>
      </c>
    </row>
    <row r="795" spans="1:20">
      <c r="B795" s="280"/>
      <c r="I795" s="271"/>
      <c r="R795" s="265">
        <f t="shared" si="37"/>
        <v>0</v>
      </c>
      <c r="T795" s="241">
        <f t="shared" si="38"/>
        <v>1900</v>
      </c>
    </row>
    <row r="796" spans="1:20">
      <c r="A796" s="241">
        <v>999</v>
      </c>
      <c r="B796" s="280">
        <v>42922</v>
      </c>
      <c r="C796" s="265">
        <v>20000000000</v>
      </c>
      <c r="D796" s="265">
        <v>104931600000</v>
      </c>
      <c r="E796" s="265">
        <f>D796-C796</f>
        <v>84931600000</v>
      </c>
      <c r="F796" s="265">
        <v>20000000000</v>
      </c>
      <c r="G796" s="265">
        <v>19013932940</v>
      </c>
      <c r="H796" s="266">
        <f>F796-G796</f>
        <v>986067060</v>
      </c>
      <c r="I796" s="271">
        <v>43104</v>
      </c>
      <c r="J796" s="241">
        <v>182</v>
      </c>
      <c r="N796" s="256">
        <v>95.07</v>
      </c>
      <c r="O796" s="256">
        <v>9.8870879120879263</v>
      </c>
      <c r="P796" s="256">
        <v>10.399797951075973</v>
      </c>
      <c r="Q796" s="256">
        <v>10.670953663147742</v>
      </c>
      <c r="R796" s="265">
        <f t="shared" si="37"/>
        <v>0</v>
      </c>
      <c r="S796" s="256">
        <f>+D796/C796</f>
        <v>5.2465799999999998</v>
      </c>
      <c r="T796" s="241">
        <f t="shared" si="38"/>
        <v>2017</v>
      </c>
    </row>
    <row r="797" spans="1:20">
      <c r="B797" s="280"/>
      <c r="I797" s="271"/>
      <c r="R797" s="265">
        <f t="shared" si="37"/>
        <v>0</v>
      </c>
      <c r="S797" s="256" t="s">
        <v>309</v>
      </c>
      <c r="T797" s="241">
        <f t="shared" si="38"/>
        <v>1900</v>
      </c>
    </row>
    <row r="798" spans="1:20">
      <c r="B798" s="280">
        <v>42936</v>
      </c>
      <c r="C798" s="265">
        <v>25000000000</v>
      </c>
      <c r="D798" s="265">
        <v>51196200000</v>
      </c>
      <c r="E798" s="265">
        <f>D798-C798</f>
        <v>26196200000</v>
      </c>
      <c r="F798" s="265">
        <v>25000000000</v>
      </c>
      <c r="G798" s="265">
        <v>23795843006</v>
      </c>
      <c r="H798" s="266">
        <f>F798-G798</f>
        <v>1204156994</v>
      </c>
      <c r="I798" s="271">
        <v>43118</v>
      </c>
      <c r="J798" s="241">
        <v>182</v>
      </c>
      <c r="N798" s="256">
        <v>95.183000000000007</v>
      </c>
      <c r="O798" s="256">
        <v>9.6604670329670181</v>
      </c>
      <c r="P798" s="256">
        <v>10.149361790411122</v>
      </c>
      <c r="Q798" s="256">
        <v>10.407614836720015</v>
      </c>
      <c r="R798" s="265">
        <f t="shared" si="37"/>
        <v>0</v>
      </c>
      <c r="S798" s="256">
        <f>+D798/C798</f>
        <v>2.0478480000000001</v>
      </c>
      <c r="T798" s="241">
        <f t="shared" si="38"/>
        <v>2017</v>
      </c>
    </row>
    <row r="799" spans="1:20">
      <c r="B799" s="280"/>
      <c r="I799" s="271"/>
      <c r="R799" s="265">
        <f t="shared" si="37"/>
        <v>0</v>
      </c>
      <c r="T799" s="241">
        <f t="shared" si="38"/>
        <v>1900</v>
      </c>
    </row>
    <row r="800" spans="1:20">
      <c r="B800" s="280">
        <v>42950</v>
      </c>
      <c r="C800" s="265">
        <v>20000000000</v>
      </c>
      <c r="D800" s="265">
        <v>73110700000</v>
      </c>
      <c r="E800" s="265">
        <v>53110700000</v>
      </c>
      <c r="F800" s="265">
        <v>20000000000</v>
      </c>
      <c r="G800" s="265">
        <v>19051194186</v>
      </c>
      <c r="H800" s="266">
        <f>F800-G800</f>
        <v>948805814</v>
      </c>
      <c r="I800" s="271">
        <v>43132</v>
      </c>
      <c r="J800" s="266">
        <v>182</v>
      </c>
      <c r="N800" s="256">
        <v>95.256</v>
      </c>
      <c r="O800" s="256">
        <v>9.5140659340659344</v>
      </c>
      <c r="P800" s="256">
        <v>9.9878915071658838</v>
      </c>
      <c r="Q800" s="256">
        <v>10.237992256445949</v>
      </c>
      <c r="R800" s="265">
        <f t="shared" si="37"/>
        <v>0</v>
      </c>
      <c r="S800" s="256">
        <f>+D800/C800</f>
        <v>3.655535</v>
      </c>
      <c r="T800" s="241">
        <f t="shared" si="38"/>
        <v>2017</v>
      </c>
    </row>
    <row r="801" spans="2:20">
      <c r="B801" s="280"/>
      <c r="I801" s="271"/>
      <c r="R801" s="265">
        <f t="shared" si="37"/>
        <v>0</v>
      </c>
      <c r="T801" s="241">
        <f t="shared" si="38"/>
        <v>1900</v>
      </c>
    </row>
    <row r="802" spans="2:20">
      <c r="B802" s="280">
        <v>42964</v>
      </c>
      <c r="C802" s="265">
        <v>20000000000</v>
      </c>
      <c r="D802" s="265">
        <v>40402600000</v>
      </c>
      <c r="E802" s="265">
        <f>D802-C802</f>
        <v>20402600000</v>
      </c>
      <c r="F802" s="265">
        <v>20000000000</v>
      </c>
      <c r="G802" s="265">
        <v>19056320502</v>
      </c>
      <c r="H802" s="266">
        <f>F802-G802</f>
        <v>943679498</v>
      </c>
      <c r="I802" s="271">
        <v>43146</v>
      </c>
      <c r="J802" s="266">
        <v>182</v>
      </c>
      <c r="N802" s="256">
        <v>95.281999999999996</v>
      </c>
      <c r="O802" s="256">
        <v>9.4619999999999997</v>
      </c>
      <c r="P802" s="256">
        <v>9.93</v>
      </c>
      <c r="Q802" s="256">
        <v>10.178000000000001</v>
      </c>
      <c r="R802" s="265">
        <f t="shared" si="37"/>
        <v>0</v>
      </c>
      <c r="S802" s="256">
        <v>2.02</v>
      </c>
      <c r="T802" s="241">
        <f t="shared" si="38"/>
        <v>2017</v>
      </c>
    </row>
    <row r="803" spans="2:20">
      <c r="B803" s="280"/>
      <c r="I803" s="271"/>
      <c r="R803" s="265">
        <f t="shared" si="37"/>
        <v>0</v>
      </c>
      <c r="T803" s="241">
        <f t="shared" si="38"/>
        <v>1900</v>
      </c>
    </row>
    <row r="804" spans="2:20">
      <c r="B804" s="280" t="s">
        <v>327</v>
      </c>
      <c r="C804" s="265">
        <v>20000000000</v>
      </c>
      <c r="D804" s="265">
        <v>45406400000</v>
      </c>
      <c r="E804" s="265">
        <f>D804-C804</f>
        <v>25406400000</v>
      </c>
      <c r="F804" s="265">
        <v>20000000000</v>
      </c>
      <c r="G804" s="265">
        <v>19060758273</v>
      </c>
      <c r="H804" s="266">
        <f>F804-G804</f>
        <v>939241727</v>
      </c>
      <c r="I804" s="271">
        <v>43174</v>
      </c>
      <c r="J804" s="266">
        <v>182</v>
      </c>
      <c r="N804" s="256">
        <v>95.352000000000004</v>
      </c>
      <c r="O804" s="256">
        <v>9.3219999999999992</v>
      </c>
      <c r="P804" s="256">
        <v>9.7759999999999998</v>
      </c>
      <c r="Q804" s="256">
        <v>10.016</v>
      </c>
      <c r="R804" s="265">
        <f t="shared" si="37"/>
        <v>0</v>
      </c>
      <c r="S804" s="256">
        <v>2.27</v>
      </c>
      <c r="T804" s="241">
        <f t="shared" si="38"/>
        <v>1900</v>
      </c>
    </row>
    <row r="805" spans="2:20">
      <c r="B805" s="280"/>
      <c r="I805" s="271"/>
      <c r="R805" s="265">
        <f t="shared" si="37"/>
        <v>0</v>
      </c>
      <c r="T805" s="241">
        <f t="shared" si="38"/>
        <v>1900</v>
      </c>
    </row>
    <row r="806" spans="2:20">
      <c r="B806" s="280" t="s">
        <v>328</v>
      </c>
      <c r="C806" s="265">
        <v>15000000000</v>
      </c>
      <c r="D806" s="265">
        <v>74733900000</v>
      </c>
      <c r="E806" s="265">
        <f>D806-C806</f>
        <v>59733900000</v>
      </c>
      <c r="F806" s="265">
        <v>15000000000</v>
      </c>
      <c r="G806" s="265">
        <v>19070476770</v>
      </c>
      <c r="H806" s="266">
        <f>F806-G806</f>
        <v>-4070476770</v>
      </c>
      <c r="I806" s="271">
        <v>43188</v>
      </c>
      <c r="J806" s="266">
        <v>182</v>
      </c>
      <c r="N806" s="256">
        <v>95.567999999999998</v>
      </c>
      <c r="O806" s="256">
        <v>8.8879999999999999</v>
      </c>
      <c r="P806" s="256">
        <v>9.3010000000000002</v>
      </c>
      <c r="Q806" s="256">
        <v>9.5169999999999995</v>
      </c>
      <c r="R806" s="265">
        <f t="shared" si="37"/>
        <v>0</v>
      </c>
      <c r="S806" s="256">
        <v>4.9820000000000002</v>
      </c>
      <c r="T806" s="241">
        <f t="shared" si="38"/>
        <v>1900</v>
      </c>
    </row>
    <row r="807" spans="2:20">
      <c r="B807" s="280"/>
      <c r="I807" s="271"/>
      <c r="R807" s="265">
        <f t="shared" si="37"/>
        <v>0</v>
      </c>
      <c r="T807" s="241">
        <f t="shared" si="38"/>
        <v>1900</v>
      </c>
    </row>
    <row r="808" spans="2:20">
      <c r="B808" s="280">
        <v>43020</v>
      </c>
      <c r="C808" s="265">
        <v>15000000000</v>
      </c>
      <c r="D808" s="265">
        <v>41707200000</v>
      </c>
      <c r="E808" s="265">
        <f>D808-C808</f>
        <v>26707200000</v>
      </c>
      <c r="F808" s="265">
        <v>15000000000</v>
      </c>
      <c r="G808" s="265">
        <v>14335200000</v>
      </c>
      <c r="H808" s="266">
        <f>F808-G808</f>
        <v>664800000</v>
      </c>
      <c r="I808" s="271">
        <v>43202</v>
      </c>
      <c r="J808" s="266">
        <v>182</v>
      </c>
      <c r="N808" s="256">
        <v>95.594999999999999</v>
      </c>
      <c r="O808" s="256">
        <v>8.8339999999999996</v>
      </c>
      <c r="P808" s="256">
        <v>9.2409999999999997</v>
      </c>
      <c r="Q808" s="256">
        <v>9.4550000000000001</v>
      </c>
      <c r="R808" s="265">
        <f t="shared" si="37"/>
        <v>0</v>
      </c>
      <c r="S808" s="256">
        <v>2.78</v>
      </c>
      <c r="T808" s="241">
        <f t="shared" si="38"/>
        <v>2017</v>
      </c>
    </row>
    <row r="809" spans="2:20">
      <c r="B809" s="280"/>
      <c r="H809" s="266">
        <f t="shared" ref="H809:H827" si="39">F809-G809</f>
        <v>0</v>
      </c>
      <c r="I809" s="271"/>
      <c r="R809" s="265">
        <f t="shared" si="37"/>
        <v>0</v>
      </c>
      <c r="T809" s="241">
        <f t="shared" si="38"/>
        <v>1900</v>
      </c>
    </row>
    <row r="810" spans="2:20">
      <c r="B810" s="280" t="s">
        <v>330</v>
      </c>
      <c r="C810" s="265">
        <v>15000000000</v>
      </c>
      <c r="D810" s="265">
        <v>81256800000</v>
      </c>
      <c r="E810" s="265">
        <f>D810-C810</f>
        <v>66256800000</v>
      </c>
      <c r="F810" s="265">
        <v>15000000000</v>
      </c>
      <c r="G810" s="265">
        <v>14339304471</v>
      </c>
      <c r="H810" s="266">
        <f>F810-G810</f>
        <v>660695529</v>
      </c>
      <c r="I810" s="271" t="s">
        <v>331</v>
      </c>
      <c r="J810" s="241">
        <v>182</v>
      </c>
      <c r="N810" s="256">
        <v>95.692999999999998</v>
      </c>
      <c r="O810" s="256">
        <v>8.6379999999999999</v>
      </c>
      <c r="P810" s="256">
        <v>9.0259999999999998</v>
      </c>
      <c r="Q810" s="256">
        <v>9.2309999999999999</v>
      </c>
      <c r="R810" s="265">
        <f t="shared" si="37"/>
        <v>0</v>
      </c>
      <c r="S810" s="256">
        <v>5.4169999999999998</v>
      </c>
      <c r="T810" s="241">
        <f t="shared" si="38"/>
        <v>1900</v>
      </c>
    </row>
    <row r="811" spans="2:20">
      <c r="B811" s="280"/>
      <c r="H811" s="266">
        <f t="shared" si="39"/>
        <v>0</v>
      </c>
      <c r="I811" s="271"/>
      <c r="R811" s="265">
        <f t="shared" si="37"/>
        <v>0</v>
      </c>
      <c r="T811" s="241">
        <f t="shared" si="38"/>
        <v>1900</v>
      </c>
    </row>
    <row r="812" spans="2:20">
      <c r="B812" s="280" t="s">
        <v>333</v>
      </c>
      <c r="C812" s="265">
        <v>15000000000</v>
      </c>
      <c r="D812" s="265">
        <v>82024300000</v>
      </c>
      <c r="E812" s="265">
        <f>D812-C812</f>
        <v>67024300000</v>
      </c>
      <c r="F812" s="265">
        <v>15000000000</v>
      </c>
      <c r="G812" s="265">
        <v>14370993174</v>
      </c>
      <c r="H812" s="266">
        <f>F812-G812</f>
        <v>629006826</v>
      </c>
      <c r="I812" s="271">
        <v>43230</v>
      </c>
      <c r="J812" s="266">
        <v>182</v>
      </c>
      <c r="N812" s="256">
        <v>95.807000000000002</v>
      </c>
      <c r="O812" s="256">
        <v>8.4090000000000007</v>
      </c>
      <c r="P812" s="256">
        <v>8.7769999999999992</v>
      </c>
      <c r="Q812" s="256">
        <v>8.9700000000000006</v>
      </c>
      <c r="R812" s="265">
        <f t="shared" si="37"/>
        <v>0</v>
      </c>
      <c r="S812" s="256">
        <v>5.468</v>
      </c>
      <c r="T812" s="241">
        <f t="shared" si="38"/>
        <v>1900</v>
      </c>
    </row>
    <row r="813" spans="2:20">
      <c r="B813" s="280"/>
      <c r="H813" s="266">
        <f t="shared" si="39"/>
        <v>0</v>
      </c>
      <c r="I813" s="271"/>
      <c r="R813" s="265">
        <f t="shared" si="37"/>
        <v>0</v>
      </c>
      <c r="T813" s="241">
        <f t="shared" si="38"/>
        <v>1900</v>
      </c>
    </row>
    <row r="814" spans="2:20">
      <c r="B814" s="280" t="s">
        <v>334</v>
      </c>
      <c r="C814" s="265">
        <v>15000000000</v>
      </c>
      <c r="D814" s="265">
        <v>69862800000</v>
      </c>
      <c r="E814" s="265">
        <f>D814-C814</f>
        <v>54862800000</v>
      </c>
      <c r="F814" s="265">
        <v>15000000000</v>
      </c>
      <c r="G814" s="265">
        <v>14385454246</v>
      </c>
      <c r="H814" s="266">
        <f>F814-G814</f>
        <v>614545754</v>
      </c>
      <c r="I814" s="271">
        <v>43244</v>
      </c>
      <c r="J814" s="266">
        <v>182</v>
      </c>
      <c r="N814" s="256">
        <v>95.903000000000006</v>
      </c>
      <c r="O814" s="256">
        <v>8.2170000000000005</v>
      </c>
      <c r="P814" s="256">
        <v>8.5679999999999996</v>
      </c>
      <c r="Q814" s="256">
        <v>8.7520000000000007</v>
      </c>
      <c r="R814" s="265">
        <f t="shared" si="37"/>
        <v>0</v>
      </c>
      <c r="S814" s="256">
        <v>4.6580000000000004</v>
      </c>
      <c r="T814" s="241">
        <f t="shared" si="38"/>
        <v>1900</v>
      </c>
    </row>
    <row r="815" spans="2:20">
      <c r="B815" s="280"/>
      <c r="H815" s="266">
        <f t="shared" si="39"/>
        <v>0</v>
      </c>
      <c r="I815" s="271"/>
      <c r="R815" s="265">
        <f t="shared" si="37"/>
        <v>0</v>
      </c>
      <c r="T815" s="241">
        <f t="shared" si="38"/>
        <v>1900</v>
      </c>
    </row>
    <row r="816" spans="2:20">
      <c r="B816" s="280">
        <v>43076</v>
      </c>
      <c r="C816" s="265">
        <v>15000000000</v>
      </c>
      <c r="D816" s="265">
        <v>62326300000</v>
      </c>
      <c r="E816" s="265">
        <f>D816-C816</f>
        <v>47326300000</v>
      </c>
      <c r="F816" s="265">
        <v>15000000000</v>
      </c>
      <c r="G816" s="265">
        <v>14391730454</v>
      </c>
      <c r="H816" s="266">
        <f t="shared" si="39"/>
        <v>608269546</v>
      </c>
      <c r="I816" s="271">
        <v>43258</v>
      </c>
      <c r="J816" s="266">
        <v>182</v>
      </c>
      <c r="N816" s="256">
        <v>95.944999999999993</v>
      </c>
      <c r="O816" s="256">
        <v>8.1319999999999997</v>
      </c>
      <c r="P816" s="256">
        <v>8.4760000000000009</v>
      </c>
      <c r="Q816" s="256">
        <v>8.6560000000000006</v>
      </c>
      <c r="R816" s="265">
        <f t="shared" si="37"/>
        <v>0</v>
      </c>
      <c r="S816" s="256">
        <v>4.1550000000000002</v>
      </c>
      <c r="T816" s="241">
        <f t="shared" si="38"/>
        <v>2017</v>
      </c>
    </row>
    <row r="817" spans="2:20">
      <c r="B817" s="280"/>
      <c r="H817" s="266">
        <f t="shared" si="39"/>
        <v>0</v>
      </c>
      <c r="I817" s="271"/>
      <c r="R817" s="265">
        <f t="shared" si="37"/>
        <v>0</v>
      </c>
      <c r="T817" s="241">
        <f t="shared" si="38"/>
        <v>1900</v>
      </c>
    </row>
    <row r="818" spans="2:20">
      <c r="B818" s="280">
        <v>43455</v>
      </c>
      <c r="C818" s="265">
        <v>15000000000</v>
      </c>
      <c r="D818" s="265">
        <v>48076800000</v>
      </c>
      <c r="E818" s="265">
        <v>33076800000</v>
      </c>
      <c r="F818" s="265">
        <v>15000000000</v>
      </c>
      <c r="G818" s="265">
        <v>14408415580</v>
      </c>
      <c r="H818" s="266">
        <f>+F818-G818</f>
        <v>591584420</v>
      </c>
      <c r="I818" s="271">
        <f>+B818+J816</f>
        <v>43637</v>
      </c>
      <c r="J818" s="266">
        <v>182</v>
      </c>
      <c r="N818" s="256">
        <v>96.055999999999997</v>
      </c>
      <c r="O818" s="256">
        <v>7.9096703296703348</v>
      </c>
      <c r="P818" s="256">
        <v>8.234436505445089</v>
      </c>
      <c r="Q818" s="256">
        <v>8.4044284452323694</v>
      </c>
      <c r="R818" s="265">
        <f t="shared" si="37"/>
        <v>0</v>
      </c>
      <c r="S818" s="256">
        <f>+D818/C818</f>
        <v>3.20512</v>
      </c>
      <c r="T818" s="241">
        <f t="shared" si="38"/>
        <v>2018</v>
      </c>
    </row>
    <row r="819" spans="2:20">
      <c r="B819" s="280"/>
      <c r="I819" s="271"/>
      <c r="R819" s="265">
        <f t="shared" si="37"/>
        <v>0</v>
      </c>
      <c r="T819" s="241">
        <f t="shared" si="38"/>
        <v>1900</v>
      </c>
    </row>
    <row r="820" spans="2:20" ht="20.25" customHeight="1">
      <c r="B820" s="280">
        <v>43104</v>
      </c>
      <c r="C820" s="265">
        <v>15000000000</v>
      </c>
      <c r="D820" s="265">
        <v>43347100000</v>
      </c>
      <c r="E820" s="265">
        <f>D820-C820</f>
        <v>28347100000</v>
      </c>
      <c r="F820" s="265">
        <v>15000000000</v>
      </c>
      <c r="G820" s="265">
        <v>14409532568</v>
      </c>
      <c r="H820" s="266">
        <f t="shared" si="39"/>
        <v>590467432</v>
      </c>
      <c r="I820" s="280" t="s">
        <v>340</v>
      </c>
      <c r="J820" s="241">
        <v>182</v>
      </c>
      <c r="N820" s="256">
        <v>96.063999999999993</v>
      </c>
      <c r="O820" s="256">
        <v>7.8940000000000001</v>
      </c>
      <c r="P820" s="256">
        <v>8.2170000000000005</v>
      </c>
      <c r="Q820" s="256">
        <v>8.3859999999999992</v>
      </c>
      <c r="R820" s="265">
        <f t="shared" si="37"/>
        <v>0</v>
      </c>
      <c r="S820" s="256">
        <v>2.89</v>
      </c>
      <c r="T820" s="241">
        <f t="shared" si="38"/>
        <v>2018</v>
      </c>
    </row>
    <row r="821" spans="2:20">
      <c r="B821" s="280"/>
      <c r="H821" s="266">
        <f t="shared" si="39"/>
        <v>0</v>
      </c>
      <c r="I821" s="271"/>
      <c r="R821" s="265">
        <f t="shared" ref="R821:R859" si="40">+IF(F821&lt;C821,IF(F821=D821,0,D821-F821),0)</f>
        <v>0</v>
      </c>
      <c r="T821" s="241">
        <f t="shared" si="38"/>
        <v>1900</v>
      </c>
    </row>
    <row r="822" spans="2:20">
      <c r="B822" s="280">
        <v>43118</v>
      </c>
      <c r="C822" s="265">
        <v>15000000000</v>
      </c>
      <c r="D822" s="265">
        <v>32844000000</v>
      </c>
      <c r="E822" s="265">
        <f>D822-C822</f>
        <v>17844000000</v>
      </c>
      <c r="F822" s="265">
        <v>15000000000</v>
      </c>
      <c r="G822" s="265">
        <v>14408099870</v>
      </c>
      <c r="H822" s="266">
        <f t="shared" si="39"/>
        <v>591900130</v>
      </c>
      <c r="I822" s="271">
        <v>43300</v>
      </c>
      <c r="J822" s="266">
        <v>182</v>
      </c>
      <c r="N822" s="256">
        <v>96.054000000000002</v>
      </c>
      <c r="O822" s="256">
        <v>7.9139999999999997</v>
      </c>
      <c r="P822" s="256">
        <v>8.2390000000000008</v>
      </c>
      <c r="Q822" s="256">
        <v>8.4090000000000007</v>
      </c>
      <c r="R822" s="265">
        <f t="shared" si="40"/>
        <v>0</v>
      </c>
      <c r="S822" s="256">
        <v>2.19</v>
      </c>
      <c r="T822" s="241">
        <f t="shared" si="38"/>
        <v>2018</v>
      </c>
    </row>
    <row r="823" spans="2:20">
      <c r="B823" s="280"/>
      <c r="H823" s="266">
        <f t="shared" si="39"/>
        <v>0</v>
      </c>
      <c r="I823" s="271"/>
      <c r="R823" s="265">
        <f t="shared" si="40"/>
        <v>0</v>
      </c>
      <c r="T823" s="241">
        <f t="shared" si="38"/>
        <v>1900</v>
      </c>
    </row>
    <row r="824" spans="2:20">
      <c r="B824" s="280">
        <v>43132</v>
      </c>
      <c r="C824" s="265">
        <v>15000000000</v>
      </c>
      <c r="D824" s="265">
        <v>30879000000</v>
      </c>
      <c r="E824" s="265">
        <f>D824-C824</f>
        <v>15879000000</v>
      </c>
      <c r="F824" s="265">
        <v>15000000000</v>
      </c>
      <c r="G824" s="265">
        <v>14379988810</v>
      </c>
      <c r="H824" s="266">
        <f>F824-G824</f>
        <v>620011190</v>
      </c>
      <c r="I824" s="271">
        <v>43314</v>
      </c>
      <c r="J824" s="266">
        <v>182</v>
      </c>
      <c r="N824" s="256">
        <v>95.867000000000004</v>
      </c>
      <c r="O824" s="256">
        <v>8.2889999999999997</v>
      </c>
      <c r="P824" s="256">
        <v>8.6460000000000008</v>
      </c>
      <c r="Q824" s="256">
        <v>8.8330000000000002</v>
      </c>
      <c r="R824" s="265">
        <f t="shared" si="40"/>
        <v>0</v>
      </c>
      <c r="S824" s="256">
        <v>2.0590000000000002</v>
      </c>
      <c r="T824" s="241">
        <f t="shared" si="38"/>
        <v>2018</v>
      </c>
    </row>
    <row r="825" spans="2:20">
      <c r="B825" s="280"/>
      <c r="H825" s="266">
        <f t="shared" si="39"/>
        <v>0</v>
      </c>
      <c r="I825" s="271"/>
      <c r="R825" s="265">
        <f t="shared" si="40"/>
        <v>0</v>
      </c>
      <c r="T825" s="241">
        <f t="shared" si="38"/>
        <v>1900</v>
      </c>
    </row>
    <row r="826" spans="2:20">
      <c r="B826" s="280">
        <v>43146</v>
      </c>
      <c r="C826" s="265">
        <v>25000000000</v>
      </c>
      <c r="D826" s="265">
        <v>46290600000</v>
      </c>
      <c r="E826" s="265">
        <f>D826-C826</f>
        <v>21290600000</v>
      </c>
      <c r="F826" s="265">
        <v>25000000000</v>
      </c>
      <c r="G826" s="265">
        <v>23959407160</v>
      </c>
      <c r="H826" s="266">
        <f t="shared" si="39"/>
        <v>1040592840</v>
      </c>
      <c r="I826" s="271">
        <v>43328</v>
      </c>
      <c r="J826" s="266">
        <v>182</v>
      </c>
      <c r="N826" s="256">
        <v>95.837999999999994</v>
      </c>
      <c r="O826" s="256">
        <v>8.3469999999999995</v>
      </c>
      <c r="P826" s="256">
        <v>8.7089999999999996</v>
      </c>
      <c r="Q826" s="256">
        <v>8.9</v>
      </c>
      <c r="R826" s="265">
        <f t="shared" si="40"/>
        <v>0</v>
      </c>
      <c r="S826" s="256">
        <v>1.8520000000000001</v>
      </c>
      <c r="T826" s="241">
        <f t="shared" si="38"/>
        <v>2018</v>
      </c>
    </row>
    <row r="827" spans="2:20">
      <c r="B827" s="280"/>
      <c r="H827" s="266">
        <f t="shared" si="39"/>
        <v>0</v>
      </c>
      <c r="I827" s="271"/>
      <c r="R827" s="265">
        <f t="shared" si="40"/>
        <v>0</v>
      </c>
      <c r="T827" s="241">
        <f t="shared" si="38"/>
        <v>1900</v>
      </c>
    </row>
    <row r="828" spans="2:20">
      <c r="B828" s="280">
        <v>43160</v>
      </c>
      <c r="C828" s="265">
        <v>25000000000</v>
      </c>
      <c r="D828" s="265">
        <v>59685100000</v>
      </c>
      <c r="E828" s="265">
        <f>+D828-C828</f>
        <v>34685100000</v>
      </c>
      <c r="F828" s="265">
        <v>25000000000</v>
      </c>
      <c r="G828" s="265">
        <v>23956318292</v>
      </c>
      <c r="H828" s="266">
        <f>+F828-G828</f>
        <v>1043681708</v>
      </c>
      <c r="I828" s="271">
        <v>43342</v>
      </c>
      <c r="J828" s="241">
        <v>182</v>
      </c>
      <c r="N828" s="256">
        <v>95.825000000000003</v>
      </c>
      <c r="O828" s="256">
        <v>8.3729395604395549</v>
      </c>
      <c r="P828" s="256">
        <v>8.7377402143903513</v>
      </c>
      <c r="Q828" s="256">
        <v>8.9291485166691054</v>
      </c>
      <c r="R828" s="265">
        <f t="shared" si="40"/>
        <v>0</v>
      </c>
      <c r="S828" s="256">
        <f>+D828/C828</f>
        <v>2.3874040000000001</v>
      </c>
      <c r="T828" s="241">
        <f t="shared" si="38"/>
        <v>2018</v>
      </c>
    </row>
    <row r="829" spans="2:20">
      <c r="B829" s="280"/>
      <c r="I829" s="271"/>
      <c r="R829" s="265">
        <f t="shared" si="40"/>
        <v>0</v>
      </c>
      <c r="T829" s="241">
        <f t="shared" si="38"/>
        <v>1900</v>
      </c>
    </row>
    <row r="830" spans="2:20">
      <c r="B830" s="280">
        <v>43174</v>
      </c>
      <c r="C830" s="265">
        <v>25000000000</v>
      </c>
      <c r="D830" s="265">
        <v>48755700000</v>
      </c>
      <c r="E830" s="265">
        <f>D830-C830</f>
        <v>23755700000</v>
      </c>
      <c r="F830" s="265">
        <v>25000000000</v>
      </c>
      <c r="G830" s="265">
        <v>23953192320</v>
      </c>
      <c r="H830" s="266">
        <f t="shared" ref="H830:H893" si="41">F830-G830</f>
        <v>1046807680</v>
      </c>
      <c r="I830" s="271">
        <v>43356</v>
      </c>
      <c r="J830" s="266">
        <v>182</v>
      </c>
      <c r="N830" s="256">
        <v>95.813000000000002</v>
      </c>
      <c r="O830" s="256">
        <v>8.3970000000000002</v>
      </c>
      <c r="P830" s="256">
        <v>8.7639999999999993</v>
      </c>
      <c r="Q830" s="256">
        <v>8.9570000000000007</v>
      </c>
      <c r="R830" s="265">
        <f t="shared" si="40"/>
        <v>0</v>
      </c>
      <c r="S830" s="256">
        <v>1.95</v>
      </c>
      <c r="T830" s="241">
        <f t="shared" si="38"/>
        <v>2018</v>
      </c>
    </row>
    <row r="831" spans="2:20">
      <c r="B831" s="280"/>
      <c r="H831" s="266">
        <f t="shared" si="41"/>
        <v>0</v>
      </c>
      <c r="I831" s="271"/>
      <c r="R831" s="265">
        <f t="shared" si="40"/>
        <v>0</v>
      </c>
      <c r="T831" s="241">
        <f t="shared" si="38"/>
        <v>1900</v>
      </c>
    </row>
    <row r="832" spans="2:20">
      <c r="B832" s="280">
        <v>43188</v>
      </c>
      <c r="C832" s="265">
        <v>25000000000</v>
      </c>
      <c r="D832" s="265">
        <v>72402800000</v>
      </c>
      <c r="E832" s="265">
        <v>47402800000</v>
      </c>
      <c r="F832" s="265">
        <v>25000000000</v>
      </c>
      <c r="G832" s="265">
        <v>23941219780</v>
      </c>
      <c r="H832" s="266">
        <f t="shared" si="41"/>
        <v>1058780220</v>
      </c>
      <c r="I832" s="271">
        <f>+B832+J830</f>
        <v>43370</v>
      </c>
      <c r="J832" s="266">
        <v>182</v>
      </c>
      <c r="N832" s="256">
        <v>95.765000000000001</v>
      </c>
      <c r="O832" s="256">
        <v>8.4930000000000003</v>
      </c>
      <c r="P832" s="256">
        <v>8.8689999999999998</v>
      </c>
      <c r="Q832" s="256">
        <v>9.0660000000000007</v>
      </c>
      <c r="R832" s="265">
        <f t="shared" si="40"/>
        <v>0</v>
      </c>
      <c r="S832" s="256">
        <f>+D832/C832</f>
        <v>2.896112</v>
      </c>
      <c r="T832" s="241">
        <f t="shared" si="38"/>
        <v>2018</v>
      </c>
    </row>
    <row r="833" spans="2:20">
      <c r="B833" s="280"/>
      <c r="H833" s="266">
        <f t="shared" si="41"/>
        <v>0</v>
      </c>
      <c r="I833" s="271"/>
      <c r="J833" s="266"/>
      <c r="R833" s="265">
        <f t="shared" si="40"/>
        <v>0</v>
      </c>
      <c r="T833" s="241">
        <f t="shared" si="38"/>
        <v>1900</v>
      </c>
    </row>
    <row r="834" spans="2:20">
      <c r="B834" s="280">
        <v>43202</v>
      </c>
      <c r="C834" s="265">
        <v>25000000000</v>
      </c>
      <c r="D834" s="265">
        <v>35188700000</v>
      </c>
      <c r="E834" s="265">
        <v>10188700000</v>
      </c>
      <c r="F834" s="265">
        <v>25000000000</v>
      </c>
      <c r="G834" s="265">
        <v>23923476859</v>
      </c>
      <c r="H834" s="266">
        <f>F834-G834</f>
        <v>1076523141</v>
      </c>
      <c r="I834" s="271">
        <f>+B834+J832</f>
        <v>43384</v>
      </c>
      <c r="J834" s="266">
        <v>182</v>
      </c>
      <c r="N834" s="256">
        <v>95.694000000000003</v>
      </c>
      <c r="O834" s="256">
        <v>8.6359999999999992</v>
      </c>
      <c r="P834" s="256">
        <v>9.0239999999999991</v>
      </c>
      <c r="Q834" s="256">
        <v>9.2279999999999998</v>
      </c>
      <c r="R834" s="265">
        <f t="shared" si="40"/>
        <v>0</v>
      </c>
      <c r="S834" s="256">
        <f>+D834/C834</f>
        <v>1.407548</v>
      </c>
      <c r="T834" s="241">
        <f t="shared" si="38"/>
        <v>2018</v>
      </c>
    </row>
    <row r="835" spans="2:20">
      <c r="B835" s="280"/>
      <c r="H835" s="266">
        <f t="shared" si="41"/>
        <v>0</v>
      </c>
      <c r="I835" s="271"/>
      <c r="R835" s="265">
        <f t="shared" si="40"/>
        <v>0</v>
      </c>
      <c r="T835" s="241">
        <f t="shared" si="38"/>
        <v>1900</v>
      </c>
    </row>
    <row r="836" spans="2:20">
      <c r="B836" s="280">
        <v>43216</v>
      </c>
      <c r="C836" s="265">
        <v>25000000000</v>
      </c>
      <c r="D836" s="265">
        <v>39190800000</v>
      </c>
      <c r="E836" s="265">
        <v>14190800000</v>
      </c>
      <c r="F836" s="265">
        <v>25000000000</v>
      </c>
      <c r="G836" s="265">
        <v>23914920672</v>
      </c>
      <c r="H836" s="266">
        <f t="shared" si="41"/>
        <v>1085079328</v>
      </c>
      <c r="I836" s="271">
        <f>+B836+J836</f>
        <v>43398</v>
      </c>
      <c r="J836" s="266">
        <v>182</v>
      </c>
      <c r="N836" s="256">
        <v>95.66</v>
      </c>
      <c r="O836" s="256">
        <v>8.7040000000000006</v>
      </c>
      <c r="P836" s="256">
        <v>9.0990000000000002</v>
      </c>
      <c r="Q836" s="256">
        <v>9.3059999999999992</v>
      </c>
      <c r="R836" s="265">
        <f t="shared" si="40"/>
        <v>0</v>
      </c>
      <c r="S836" s="256">
        <f>+D836/C836</f>
        <v>1.5676319999999999</v>
      </c>
      <c r="T836" s="241">
        <f t="shared" si="38"/>
        <v>2018</v>
      </c>
    </row>
    <row r="837" spans="2:20">
      <c r="B837" s="280"/>
      <c r="H837" s="266">
        <f t="shared" si="41"/>
        <v>0</v>
      </c>
      <c r="I837" s="271"/>
      <c r="R837" s="265">
        <f t="shared" si="40"/>
        <v>0</v>
      </c>
      <c r="T837" s="241">
        <f t="shared" si="38"/>
        <v>1900</v>
      </c>
    </row>
    <row r="838" spans="2:20">
      <c r="B838" s="280">
        <v>43230</v>
      </c>
      <c r="C838" s="265">
        <v>25000000000</v>
      </c>
      <c r="D838" s="265">
        <v>54201600000</v>
      </c>
      <c r="E838" s="265">
        <v>29201600000</v>
      </c>
      <c r="F838" s="265">
        <v>25000000000</v>
      </c>
      <c r="G838" s="265">
        <v>23904249528</v>
      </c>
      <c r="H838" s="266">
        <f t="shared" si="41"/>
        <v>1095750472</v>
      </c>
      <c r="I838" s="271">
        <f>+B838+J838</f>
        <v>43412</v>
      </c>
      <c r="J838" s="266">
        <v>182</v>
      </c>
      <c r="N838" s="256">
        <v>95.617000000000004</v>
      </c>
      <c r="O838" s="256">
        <v>8.7900824175824095</v>
      </c>
      <c r="P838" s="256">
        <v>9.1930121396638764</v>
      </c>
      <c r="Q838" s="256">
        <v>9.4048872531615544</v>
      </c>
      <c r="R838" s="265">
        <f t="shared" si="40"/>
        <v>0</v>
      </c>
      <c r="S838" s="256">
        <f>+D838/C838</f>
        <v>2.1680640000000002</v>
      </c>
      <c r="T838" s="241">
        <f t="shared" ref="T838:T901" si="42">+YEAR(B838)</f>
        <v>2018</v>
      </c>
    </row>
    <row r="839" spans="2:20">
      <c r="B839" s="280"/>
      <c r="H839" s="266">
        <f t="shared" si="41"/>
        <v>0</v>
      </c>
      <c r="I839" s="271"/>
      <c r="R839" s="265">
        <f t="shared" si="40"/>
        <v>0</v>
      </c>
      <c r="T839" s="241">
        <f t="shared" si="42"/>
        <v>1900</v>
      </c>
    </row>
    <row r="840" spans="2:20">
      <c r="B840" s="280">
        <v>43244</v>
      </c>
      <c r="C840" s="265">
        <v>30000000000</v>
      </c>
      <c r="D840" s="265">
        <v>45071700000</v>
      </c>
      <c r="E840" s="265">
        <v>15071700000</v>
      </c>
      <c r="F840" s="265">
        <v>25000000000</v>
      </c>
      <c r="G840" s="265">
        <v>28674066331</v>
      </c>
      <c r="H840" s="266">
        <f t="shared" si="41"/>
        <v>-3674066331</v>
      </c>
      <c r="I840" s="271">
        <f>+B840+J840</f>
        <v>43426</v>
      </c>
      <c r="J840" s="241">
        <v>182</v>
      </c>
      <c r="N840" s="256">
        <v>95.58</v>
      </c>
      <c r="O840" s="256">
        <v>8.8640000000000008</v>
      </c>
      <c r="P840" s="256">
        <v>9.2739999999999991</v>
      </c>
      <c r="Q840" s="256">
        <v>9.49</v>
      </c>
      <c r="R840" s="265">
        <f t="shared" si="40"/>
        <v>20071700000</v>
      </c>
      <c r="S840" s="256">
        <v>1.502</v>
      </c>
      <c r="T840" s="241">
        <f t="shared" si="42"/>
        <v>2018</v>
      </c>
    </row>
    <row r="841" spans="2:20">
      <c r="B841" s="280"/>
      <c r="H841" s="266">
        <f t="shared" si="41"/>
        <v>0</v>
      </c>
      <c r="I841" s="271"/>
      <c r="R841" s="265">
        <f t="shared" si="40"/>
        <v>0</v>
      </c>
      <c r="T841" s="241">
        <f t="shared" si="42"/>
        <v>1900</v>
      </c>
    </row>
    <row r="842" spans="2:20">
      <c r="B842" s="280">
        <v>43258</v>
      </c>
      <c r="C842" s="265">
        <v>30000000000</v>
      </c>
      <c r="D842" s="265">
        <v>28533400000</v>
      </c>
      <c r="E842" s="265">
        <f>D842-C842</f>
        <v>-1466600000</v>
      </c>
      <c r="F842" s="265">
        <v>28533400000</v>
      </c>
      <c r="G842" s="265">
        <v>27212213364</v>
      </c>
      <c r="H842" s="266">
        <f t="shared" si="41"/>
        <v>1321186636</v>
      </c>
      <c r="I842" s="271">
        <f>B842+J842</f>
        <v>43440</v>
      </c>
      <c r="J842" s="241">
        <v>182</v>
      </c>
      <c r="N842" s="256">
        <v>95.37</v>
      </c>
      <c r="O842" s="256">
        <v>9.2850000000000001</v>
      </c>
      <c r="P842" s="256">
        <v>9.7360000000000007</v>
      </c>
      <c r="Q842" s="256">
        <v>9.9740000000000002</v>
      </c>
      <c r="R842" s="265">
        <f t="shared" si="40"/>
        <v>0</v>
      </c>
      <c r="S842" s="256">
        <v>0.95099999999999996</v>
      </c>
      <c r="T842" s="241">
        <f t="shared" si="42"/>
        <v>2018</v>
      </c>
    </row>
    <row r="843" spans="2:20">
      <c r="B843" s="280"/>
      <c r="H843" s="266">
        <f t="shared" si="41"/>
        <v>0</v>
      </c>
      <c r="I843" s="271"/>
      <c r="R843" s="265">
        <f t="shared" si="40"/>
        <v>0</v>
      </c>
      <c r="T843" s="241">
        <f t="shared" si="42"/>
        <v>1900</v>
      </c>
    </row>
    <row r="844" spans="2:20">
      <c r="B844" s="280">
        <v>43272</v>
      </c>
      <c r="C844" s="265">
        <v>35000000000</v>
      </c>
      <c r="D844" s="265">
        <v>90328100000</v>
      </c>
      <c r="E844" s="265">
        <f>+D844-C844</f>
        <v>55328100000</v>
      </c>
      <c r="F844" s="265">
        <v>90328100000</v>
      </c>
      <c r="G844" s="265">
        <v>85354431714</v>
      </c>
      <c r="H844" s="266">
        <f t="shared" si="41"/>
        <v>4973668286</v>
      </c>
      <c r="I844" s="271">
        <v>43426</v>
      </c>
      <c r="J844" s="241">
        <v>182</v>
      </c>
      <c r="N844" s="256">
        <v>94.494</v>
      </c>
      <c r="O844" s="256">
        <v>11.042</v>
      </c>
      <c r="P844" s="256">
        <v>11.686</v>
      </c>
      <c r="Q844" s="256">
        <v>12.028</v>
      </c>
      <c r="R844" s="265">
        <f t="shared" si="40"/>
        <v>0</v>
      </c>
      <c r="S844" s="256">
        <v>2.581</v>
      </c>
      <c r="T844" s="241">
        <f t="shared" si="42"/>
        <v>2018</v>
      </c>
    </row>
    <row r="845" spans="2:20">
      <c r="B845" s="280"/>
      <c r="H845" s="266">
        <f t="shared" si="41"/>
        <v>0</v>
      </c>
      <c r="I845" s="271"/>
      <c r="R845" s="265">
        <f t="shared" si="40"/>
        <v>0</v>
      </c>
      <c r="T845" s="241">
        <f t="shared" si="42"/>
        <v>1900</v>
      </c>
    </row>
    <row r="846" spans="2:20">
      <c r="B846" s="280">
        <v>43286</v>
      </c>
      <c r="C846" s="265">
        <v>25000000000</v>
      </c>
      <c r="D846" s="265">
        <v>41122000000</v>
      </c>
      <c r="E846" s="265">
        <f>+D846-C846</f>
        <v>16122000000</v>
      </c>
      <c r="F846" s="265">
        <v>25000000000</v>
      </c>
      <c r="G846" s="265">
        <v>23623500000</v>
      </c>
      <c r="H846" s="266">
        <f t="shared" si="41"/>
        <v>1376500000</v>
      </c>
      <c r="I846" s="271">
        <f>+B846+J846</f>
        <v>43468</v>
      </c>
      <c r="J846" s="241">
        <v>182</v>
      </c>
      <c r="N846" s="256">
        <v>94.494</v>
      </c>
      <c r="O846" s="256">
        <v>11.042</v>
      </c>
      <c r="P846" s="256">
        <v>11.686</v>
      </c>
      <c r="Q846" s="256">
        <v>12.028</v>
      </c>
      <c r="R846" s="265">
        <f t="shared" si="40"/>
        <v>0</v>
      </c>
      <c r="S846" s="256">
        <v>1.645</v>
      </c>
      <c r="T846" s="241">
        <f t="shared" si="42"/>
        <v>2018</v>
      </c>
    </row>
    <row r="847" spans="2:20">
      <c r="B847" s="280"/>
      <c r="H847" s="266">
        <f t="shared" si="41"/>
        <v>0</v>
      </c>
      <c r="I847" s="271"/>
      <c r="R847" s="265">
        <f t="shared" si="40"/>
        <v>0</v>
      </c>
      <c r="T847" s="241">
        <f t="shared" si="42"/>
        <v>1900</v>
      </c>
    </row>
    <row r="848" spans="2:20">
      <c r="B848" s="280">
        <v>43300</v>
      </c>
      <c r="C848" s="265">
        <v>25000000000</v>
      </c>
      <c r="D848" s="265">
        <v>42454200000</v>
      </c>
      <c r="E848" s="265">
        <f t="shared" ref="E848:E866" si="43">+D848-C848</f>
        <v>17454200000</v>
      </c>
      <c r="F848" s="265">
        <v>25000000000</v>
      </c>
      <c r="G848" s="265">
        <v>23623500000</v>
      </c>
      <c r="H848" s="266">
        <f t="shared" si="41"/>
        <v>1376500000</v>
      </c>
      <c r="I848" s="271">
        <f>+B848+J848</f>
        <v>43482</v>
      </c>
      <c r="J848" s="241">
        <v>182</v>
      </c>
      <c r="N848" s="256">
        <v>94.494</v>
      </c>
      <c r="O848" s="256">
        <v>11.042252747252748</v>
      </c>
      <c r="P848" s="256">
        <v>11.685665489081579</v>
      </c>
      <c r="Q848" s="256">
        <v>12.02802375538543</v>
      </c>
      <c r="R848" s="265">
        <f t="shared" si="40"/>
        <v>0</v>
      </c>
      <c r="S848" s="256">
        <f>+D848/C848</f>
        <v>1.6981679999999999</v>
      </c>
      <c r="T848" s="241">
        <f t="shared" si="42"/>
        <v>2018</v>
      </c>
    </row>
    <row r="849" spans="2:20">
      <c r="B849" s="280"/>
      <c r="H849" s="266">
        <f t="shared" si="41"/>
        <v>0</v>
      </c>
      <c r="I849" s="271"/>
      <c r="R849" s="265">
        <f t="shared" si="40"/>
        <v>0</v>
      </c>
      <c r="T849" s="241">
        <f t="shared" si="42"/>
        <v>1900</v>
      </c>
    </row>
    <row r="850" spans="2:20">
      <c r="B850" s="280">
        <v>43314</v>
      </c>
      <c r="C850" s="265">
        <v>25000000000</v>
      </c>
      <c r="D850" s="265">
        <v>59630600000</v>
      </c>
      <c r="E850" s="265">
        <f t="shared" si="43"/>
        <v>34630600000</v>
      </c>
      <c r="F850" s="265">
        <v>25000000000</v>
      </c>
      <c r="G850" s="265">
        <v>23626500000</v>
      </c>
      <c r="H850" s="266">
        <f t="shared" si="41"/>
        <v>1373500000</v>
      </c>
      <c r="I850" s="271">
        <f>+B850+J850</f>
        <v>43496</v>
      </c>
      <c r="J850" s="241">
        <v>182</v>
      </c>
      <c r="N850" s="256">
        <v>94.506</v>
      </c>
      <c r="O850" s="256">
        <v>11.018000000000001</v>
      </c>
      <c r="P850" s="256">
        <v>11.659000000000001</v>
      </c>
      <c r="Q850" s="256">
        <v>11.999000000000001</v>
      </c>
      <c r="R850" s="265">
        <f t="shared" si="40"/>
        <v>0</v>
      </c>
      <c r="S850" s="256">
        <v>2.3849999999999998</v>
      </c>
      <c r="T850" s="241">
        <f t="shared" si="42"/>
        <v>2018</v>
      </c>
    </row>
    <row r="851" spans="2:20">
      <c r="B851" s="280"/>
      <c r="H851" s="266">
        <f t="shared" si="41"/>
        <v>0</v>
      </c>
      <c r="I851" s="271"/>
      <c r="R851" s="265">
        <f t="shared" si="40"/>
        <v>0</v>
      </c>
      <c r="T851" s="241">
        <f t="shared" si="42"/>
        <v>1900</v>
      </c>
    </row>
    <row r="852" spans="2:20">
      <c r="B852" s="280">
        <v>43328</v>
      </c>
      <c r="C852" s="265">
        <v>25000000000</v>
      </c>
      <c r="D852" s="265">
        <v>63748600000</v>
      </c>
      <c r="E852" s="265">
        <f t="shared" si="43"/>
        <v>38748600000</v>
      </c>
      <c r="F852" s="265">
        <v>25000000000</v>
      </c>
      <c r="G852" s="265">
        <v>23626500000</v>
      </c>
      <c r="H852" s="266">
        <f t="shared" si="41"/>
        <v>1373500000</v>
      </c>
      <c r="I852" s="271">
        <f>+B852+J852</f>
        <v>43510</v>
      </c>
      <c r="J852" s="241">
        <v>182</v>
      </c>
      <c r="N852" s="256">
        <v>94.506</v>
      </c>
      <c r="O852" s="256">
        <v>11.018000000000001</v>
      </c>
      <c r="P852" s="256">
        <v>11.659000000000001</v>
      </c>
      <c r="Q852" s="256">
        <v>11.999000000000001</v>
      </c>
      <c r="R852" s="265">
        <f t="shared" si="40"/>
        <v>0</v>
      </c>
      <c r="S852" s="256">
        <v>2.5499999999999998</v>
      </c>
      <c r="T852" s="241">
        <f t="shared" si="42"/>
        <v>2018</v>
      </c>
    </row>
    <row r="853" spans="2:20">
      <c r="B853" s="280"/>
      <c r="H853" s="266">
        <f t="shared" si="41"/>
        <v>0</v>
      </c>
      <c r="I853" s="271"/>
      <c r="R853" s="265">
        <f t="shared" si="40"/>
        <v>0</v>
      </c>
      <c r="T853" s="241">
        <f t="shared" si="42"/>
        <v>1900</v>
      </c>
    </row>
    <row r="854" spans="2:20">
      <c r="B854" s="280">
        <v>43342</v>
      </c>
      <c r="C854" s="265">
        <v>25000000000</v>
      </c>
      <c r="D854" s="265">
        <v>58146500000</v>
      </c>
      <c r="E854" s="265">
        <f t="shared" si="43"/>
        <v>33146500000</v>
      </c>
      <c r="F854" s="265">
        <v>25000000000</v>
      </c>
      <c r="G854" s="265">
        <v>23637000000</v>
      </c>
      <c r="H854" s="266">
        <f t="shared" si="41"/>
        <v>1363000000</v>
      </c>
      <c r="I854" s="271">
        <f>+B854+J854</f>
        <v>43524</v>
      </c>
      <c r="J854" s="241">
        <v>182</v>
      </c>
      <c r="N854" s="256">
        <v>94.548000000000002</v>
      </c>
      <c r="O854" s="256">
        <v>10.933999999999999</v>
      </c>
      <c r="P854" s="256">
        <v>11.564</v>
      </c>
      <c r="Q854" s="256">
        <v>11.9</v>
      </c>
      <c r="R854" s="265">
        <f t="shared" si="40"/>
        <v>0</v>
      </c>
      <c r="S854" s="256">
        <v>2.3260000000000001</v>
      </c>
      <c r="T854" s="241">
        <f t="shared" si="42"/>
        <v>2018</v>
      </c>
    </row>
    <row r="855" spans="2:20">
      <c r="B855" s="280"/>
      <c r="H855" s="266">
        <f t="shared" si="41"/>
        <v>0</v>
      </c>
      <c r="I855" s="271"/>
      <c r="R855" s="265">
        <f t="shared" si="40"/>
        <v>0</v>
      </c>
      <c r="T855" s="241">
        <f t="shared" si="42"/>
        <v>1900</v>
      </c>
    </row>
    <row r="856" spans="2:20">
      <c r="B856" s="280">
        <v>43356</v>
      </c>
      <c r="C856" s="265">
        <v>25000000000</v>
      </c>
      <c r="D856" s="265">
        <v>62595700000</v>
      </c>
      <c r="E856" s="265">
        <f t="shared" si="43"/>
        <v>37595700000</v>
      </c>
      <c r="F856" s="265">
        <v>25000000000</v>
      </c>
      <c r="G856" s="265">
        <v>23647500000</v>
      </c>
      <c r="H856" s="266">
        <f t="shared" si="41"/>
        <v>1352500000</v>
      </c>
      <c r="I856" s="271">
        <f>+B856+J856</f>
        <v>43538</v>
      </c>
      <c r="J856" s="241">
        <v>182</v>
      </c>
      <c r="N856" s="256">
        <v>94.59</v>
      </c>
      <c r="O856" s="256">
        <v>10.85</v>
      </c>
      <c r="P856" s="256">
        <v>11.47</v>
      </c>
      <c r="Q856" s="256">
        <v>11.8</v>
      </c>
      <c r="R856" s="265">
        <f t="shared" si="40"/>
        <v>0</v>
      </c>
      <c r="S856" s="256">
        <v>2.504</v>
      </c>
      <c r="T856" s="241">
        <f t="shared" si="42"/>
        <v>2018</v>
      </c>
    </row>
    <row r="857" spans="2:20">
      <c r="B857" s="280"/>
      <c r="H857" s="266">
        <f t="shared" si="41"/>
        <v>0</v>
      </c>
      <c r="I857" s="271"/>
      <c r="R857" s="265">
        <f t="shared" si="40"/>
        <v>0</v>
      </c>
      <c r="T857" s="241">
        <f t="shared" si="42"/>
        <v>1900</v>
      </c>
    </row>
    <row r="858" spans="2:20">
      <c r="B858" s="280">
        <v>43370</v>
      </c>
      <c r="C858" s="265">
        <v>25000000000</v>
      </c>
      <c r="D858" s="265">
        <v>48337500000</v>
      </c>
      <c r="E858" s="265">
        <f t="shared" si="43"/>
        <v>23337500000</v>
      </c>
      <c r="F858" s="265">
        <v>25000000000</v>
      </c>
      <c r="G858" s="265">
        <v>23626500000</v>
      </c>
      <c r="H858" s="266">
        <f t="shared" si="41"/>
        <v>1373500000</v>
      </c>
      <c r="I858" s="271">
        <f>+B858+J858</f>
        <v>43552</v>
      </c>
      <c r="J858" s="266">
        <v>182</v>
      </c>
      <c r="N858" s="256">
        <v>94.506</v>
      </c>
      <c r="O858" s="256">
        <v>11.018186813186812</v>
      </c>
      <c r="P858" s="256">
        <v>11.658716709189694</v>
      </c>
      <c r="Q858" s="256">
        <v>11.999497662594427</v>
      </c>
      <c r="R858" s="265">
        <f t="shared" si="40"/>
        <v>0</v>
      </c>
      <c r="S858" s="256">
        <f>+D858/C858</f>
        <v>1.9335</v>
      </c>
      <c r="T858" s="241">
        <f t="shared" si="42"/>
        <v>2018</v>
      </c>
    </row>
    <row r="859" spans="2:20">
      <c r="B859" s="280"/>
      <c r="H859" s="266">
        <f t="shared" si="41"/>
        <v>0</v>
      </c>
      <c r="I859" s="271"/>
      <c r="R859" s="265">
        <f t="shared" si="40"/>
        <v>0</v>
      </c>
      <c r="T859" s="241">
        <f t="shared" si="42"/>
        <v>1900</v>
      </c>
    </row>
    <row r="860" spans="2:20">
      <c r="B860" s="280">
        <v>43384</v>
      </c>
      <c r="C860" s="265">
        <v>35000000000</v>
      </c>
      <c r="D860" s="265">
        <v>28513900000</v>
      </c>
      <c r="E860" s="265">
        <f t="shared" si="43"/>
        <v>-6486100000</v>
      </c>
      <c r="F860" s="265">
        <v>18513900000</v>
      </c>
      <c r="G860" s="265">
        <v>26896941059</v>
      </c>
      <c r="H860" s="266">
        <f t="shared" si="41"/>
        <v>-8383041059</v>
      </c>
      <c r="I860" s="271">
        <f>+B860+J860</f>
        <v>43566</v>
      </c>
      <c r="J860" s="266">
        <v>182</v>
      </c>
      <c r="N860" s="256">
        <v>94.328999999999994</v>
      </c>
      <c r="O860" s="256">
        <v>11.373159340659353</v>
      </c>
      <c r="P860" s="256">
        <v>12.056906508771803</v>
      </c>
      <c r="Q860" s="256">
        <v>12.421364213041098</v>
      </c>
      <c r="R860" s="265">
        <f>+IF(F860&lt;C860,IF(F860=D860,0,D860-F860),0)</f>
        <v>10000000000</v>
      </c>
      <c r="S860" s="256">
        <f>+D860/C860</f>
        <v>0.81468285714285715</v>
      </c>
      <c r="T860" s="241">
        <f t="shared" si="42"/>
        <v>2018</v>
      </c>
    </row>
    <row r="861" spans="2:20">
      <c r="B861" s="280"/>
      <c r="H861" s="266">
        <f t="shared" si="41"/>
        <v>0</v>
      </c>
      <c r="I861" s="271"/>
      <c r="R861" s="265">
        <f t="shared" ref="R861:R883" si="44">+IF(F861&lt;C861,IF(F861=D861,0,D861-F861),0)</f>
        <v>0</v>
      </c>
      <c r="T861" s="241">
        <f t="shared" si="42"/>
        <v>1900</v>
      </c>
    </row>
    <row r="862" spans="2:20">
      <c r="B862" s="280">
        <v>43398</v>
      </c>
      <c r="C862" s="265">
        <v>35000000000</v>
      </c>
      <c r="D862" s="265">
        <v>116100300000</v>
      </c>
      <c r="E862" s="265">
        <f t="shared" si="43"/>
        <v>81100300000</v>
      </c>
      <c r="F862" s="265">
        <v>35000000000</v>
      </c>
      <c r="G862" s="265">
        <v>32935000000</v>
      </c>
      <c r="H862" s="266">
        <f t="shared" si="41"/>
        <v>2065000000</v>
      </c>
      <c r="I862" s="271">
        <f>+B862+J862</f>
        <v>43580</v>
      </c>
      <c r="J862" s="241">
        <v>182</v>
      </c>
      <c r="N862" s="256">
        <v>94.1</v>
      </c>
      <c r="O862" s="256">
        <v>11.832417582417595</v>
      </c>
      <c r="P862" s="256">
        <v>12.574301362824224</v>
      </c>
      <c r="Q862" s="256">
        <v>12.970711789702417</v>
      </c>
      <c r="R862" s="265">
        <f t="shared" si="44"/>
        <v>0</v>
      </c>
      <c r="S862" s="256">
        <f>+D862/C862</f>
        <v>3.3171514285714285</v>
      </c>
      <c r="T862" s="241">
        <f t="shared" si="42"/>
        <v>2018</v>
      </c>
    </row>
    <row r="863" spans="2:20">
      <c r="B863" s="280"/>
      <c r="H863" s="266">
        <f t="shared" si="41"/>
        <v>0</v>
      </c>
      <c r="I863" s="271"/>
      <c r="R863" s="265">
        <f t="shared" si="44"/>
        <v>0</v>
      </c>
      <c r="T863" s="241">
        <f t="shared" si="42"/>
        <v>1900</v>
      </c>
    </row>
    <row r="864" spans="2:20">
      <c r="B864" s="280">
        <v>43412</v>
      </c>
      <c r="C864" s="265">
        <v>35000000000</v>
      </c>
      <c r="D864" s="265">
        <v>85057200000</v>
      </c>
      <c r="E864" s="265">
        <f>+D864-C864</f>
        <v>50057200000</v>
      </c>
      <c r="F864" s="265">
        <v>35000000000</v>
      </c>
      <c r="G864" s="265">
        <v>32961950000</v>
      </c>
      <c r="H864" s="266">
        <f>F864-G864</f>
        <v>2038050000</v>
      </c>
      <c r="I864" s="271">
        <f>+B864+J864</f>
        <v>43594</v>
      </c>
      <c r="J864" s="241">
        <v>182</v>
      </c>
      <c r="N864" s="256">
        <v>94.177000000000007</v>
      </c>
      <c r="O864" s="256">
        <v>11.678000000000001</v>
      </c>
      <c r="P864" s="256">
        <v>12.4</v>
      </c>
      <c r="Q864" s="256">
        <v>12.786</v>
      </c>
      <c r="R864" s="265">
        <f t="shared" si="44"/>
        <v>0</v>
      </c>
      <c r="S864" s="256">
        <f>+D864/C864</f>
        <v>2.4302057142857141</v>
      </c>
      <c r="T864" s="241">
        <f t="shared" si="42"/>
        <v>2018</v>
      </c>
    </row>
    <row r="865" spans="2:20">
      <c r="B865" s="280"/>
      <c r="H865" s="266">
        <f t="shared" si="41"/>
        <v>0</v>
      </c>
      <c r="I865" s="271"/>
      <c r="R865" s="265">
        <f t="shared" si="44"/>
        <v>0</v>
      </c>
      <c r="T865" s="241">
        <f t="shared" si="42"/>
        <v>1900</v>
      </c>
    </row>
    <row r="866" spans="2:20">
      <c r="B866" s="280">
        <v>43426</v>
      </c>
      <c r="C866" s="265">
        <v>35000000000</v>
      </c>
      <c r="D866" s="265">
        <v>95502700000</v>
      </c>
      <c r="E866" s="265">
        <f t="shared" si="43"/>
        <v>60502700000</v>
      </c>
      <c r="F866" s="265">
        <v>35000000000</v>
      </c>
      <c r="G866" s="265">
        <v>33033000000</v>
      </c>
      <c r="H866" s="266">
        <f>F866-G866</f>
        <v>1967000000</v>
      </c>
      <c r="I866" s="271">
        <f>+B866+J866</f>
        <v>43608</v>
      </c>
      <c r="J866" s="241">
        <v>182</v>
      </c>
      <c r="N866" s="256">
        <v>94.38</v>
      </c>
      <c r="O866" s="256">
        <v>11.271000000000001</v>
      </c>
      <c r="P866" s="256">
        <v>11.942</v>
      </c>
      <c r="Q866" s="256">
        <v>12.75</v>
      </c>
      <c r="R866" s="265">
        <f t="shared" si="44"/>
        <v>0</v>
      </c>
      <c r="S866" s="256">
        <f>+D866/C866</f>
        <v>2.7286485714285713</v>
      </c>
      <c r="T866" s="241">
        <f t="shared" si="42"/>
        <v>2018</v>
      </c>
    </row>
    <row r="867" spans="2:20">
      <c r="B867" s="280"/>
      <c r="H867" s="266">
        <f t="shared" si="41"/>
        <v>0</v>
      </c>
      <c r="I867" s="271"/>
      <c r="R867" s="265">
        <f t="shared" si="44"/>
        <v>0</v>
      </c>
      <c r="T867" s="241">
        <f t="shared" si="42"/>
        <v>1900</v>
      </c>
    </row>
    <row r="868" spans="2:20">
      <c r="B868" s="280">
        <v>43440</v>
      </c>
      <c r="C868" s="265">
        <v>35000000000</v>
      </c>
      <c r="D868" s="265">
        <v>77982800000</v>
      </c>
      <c r="E868" s="265">
        <f>+D868-C868</f>
        <v>42982800000</v>
      </c>
      <c r="F868" s="265">
        <v>35000000000</v>
      </c>
      <c r="G868" s="265">
        <v>33077100000</v>
      </c>
      <c r="H868" s="266">
        <f>F868-G868</f>
        <v>1922900000</v>
      </c>
      <c r="I868" s="271">
        <f>+B868+J868</f>
        <v>43622</v>
      </c>
      <c r="J868" s="241">
        <v>182</v>
      </c>
      <c r="N868" s="256">
        <v>94.506</v>
      </c>
      <c r="O868" s="256">
        <v>11.018000000000001</v>
      </c>
      <c r="P868" s="256">
        <v>11.659000000000001</v>
      </c>
      <c r="Q868" s="256">
        <v>11.999000000000001</v>
      </c>
      <c r="R868" s="265">
        <f t="shared" si="44"/>
        <v>0</v>
      </c>
      <c r="S868" s="256">
        <f>+D868/C868</f>
        <v>2.2280799999999998</v>
      </c>
      <c r="T868" s="241">
        <f t="shared" si="42"/>
        <v>2018</v>
      </c>
    </row>
    <row r="869" spans="2:20">
      <c r="B869" s="280"/>
      <c r="H869" s="266">
        <f t="shared" si="41"/>
        <v>0</v>
      </c>
      <c r="I869" s="266"/>
      <c r="R869" s="265">
        <f t="shared" si="44"/>
        <v>0</v>
      </c>
      <c r="T869" s="241">
        <f t="shared" si="42"/>
        <v>1900</v>
      </c>
    </row>
    <row r="870" spans="2:20">
      <c r="B870" s="280">
        <v>43454</v>
      </c>
      <c r="C870" s="265">
        <v>35000000000</v>
      </c>
      <c r="D870" s="265">
        <v>72948100000</v>
      </c>
      <c r="E870" s="265">
        <v>37948100000</v>
      </c>
      <c r="F870" s="265">
        <v>35000000000</v>
      </c>
      <c r="G870" s="265">
        <v>33077100000</v>
      </c>
      <c r="H870" s="266">
        <f>F870-G870</f>
        <v>1922900000</v>
      </c>
      <c r="I870" s="271">
        <f t="shared" ref="I870:I878" si="45">+B870+J870</f>
        <v>43636</v>
      </c>
      <c r="J870" s="266">
        <v>182</v>
      </c>
      <c r="N870" s="256">
        <v>94.506</v>
      </c>
      <c r="O870" s="256">
        <v>11.018000000000001</v>
      </c>
      <c r="P870" s="256">
        <v>11.659000000000001</v>
      </c>
      <c r="Q870" s="256">
        <v>11.999000000000001</v>
      </c>
      <c r="R870" s="265">
        <f t="shared" si="44"/>
        <v>0</v>
      </c>
      <c r="S870" s="256">
        <f>D870/C870</f>
        <v>2.0842314285714285</v>
      </c>
      <c r="T870" s="241">
        <f t="shared" si="42"/>
        <v>2018</v>
      </c>
    </row>
    <row r="871" spans="2:20">
      <c r="B871" s="280"/>
      <c r="H871" s="266">
        <f t="shared" si="41"/>
        <v>0</v>
      </c>
      <c r="I871" s="266">
        <f t="shared" si="45"/>
        <v>0</v>
      </c>
      <c r="R871" s="265">
        <f t="shared" si="44"/>
        <v>0</v>
      </c>
      <c r="T871" s="241">
        <f t="shared" si="42"/>
        <v>1900</v>
      </c>
    </row>
    <row r="872" spans="2:20">
      <c r="B872" s="280">
        <v>43467</v>
      </c>
      <c r="C872" s="265">
        <v>35000000000</v>
      </c>
      <c r="D872" s="265">
        <v>55942600000</v>
      </c>
      <c r="E872" s="265">
        <v>20942600000</v>
      </c>
      <c r="F872" s="265">
        <v>35000000000</v>
      </c>
      <c r="G872" s="265">
        <v>33047700000</v>
      </c>
      <c r="H872" s="266">
        <f t="shared" si="41"/>
        <v>1952300000</v>
      </c>
      <c r="I872" s="271">
        <f t="shared" si="45"/>
        <v>43649</v>
      </c>
      <c r="J872" s="266">
        <v>182</v>
      </c>
      <c r="N872" s="256">
        <v>94.421999999999997</v>
      </c>
      <c r="O872" s="256">
        <v>11.186999999999999</v>
      </c>
      <c r="P872" s="256">
        <v>11.848000000000001</v>
      </c>
      <c r="Q872" s="256">
        <v>12.199</v>
      </c>
      <c r="R872" s="265">
        <f t="shared" si="44"/>
        <v>0</v>
      </c>
      <c r="S872" s="256">
        <f>D872/C872</f>
        <v>1.59836</v>
      </c>
      <c r="T872" s="241">
        <f t="shared" si="42"/>
        <v>2019</v>
      </c>
    </row>
    <row r="873" spans="2:20">
      <c r="B873" s="280"/>
      <c r="H873" s="266">
        <f t="shared" si="41"/>
        <v>0</v>
      </c>
      <c r="I873" s="266">
        <f t="shared" si="45"/>
        <v>0</v>
      </c>
      <c r="R873" s="265">
        <f t="shared" si="44"/>
        <v>0</v>
      </c>
      <c r="T873" s="241">
        <f t="shared" si="42"/>
        <v>1900</v>
      </c>
    </row>
    <row r="874" spans="2:20">
      <c r="B874" s="280">
        <v>43481</v>
      </c>
      <c r="C874" s="265">
        <v>35000000000</v>
      </c>
      <c r="D874" s="265">
        <v>52948100000</v>
      </c>
      <c r="E874" s="265">
        <f>D874-C874</f>
        <v>17948100000</v>
      </c>
      <c r="F874" s="265">
        <v>35000000000</v>
      </c>
      <c r="G874" s="265">
        <v>33023900000</v>
      </c>
      <c r="H874" s="266">
        <f t="shared" si="41"/>
        <v>1976100000</v>
      </c>
      <c r="I874" s="271">
        <f t="shared" si="45"/>
        <v>43663</v>
      </c>
      <c r="J874" s="241">
        <v>182</v>
      </c>
      <c r="N874" s="256">
        <v>94.353999999999999</v>
      </c>
      <c r="O874" s="256">
        <v>11.323</v>
      </c>
      <c r="P874" s="256">
        <v>12.000999999999999</v>
      </c>
      <c r="Q874" s="256">
        <v>12.362</v>
      </c>
      <c r="R874" s="265">
        <f t="shared" si="44"/>
        <v>0</v>
      </c>
      <c r="S874" s="256">
        <f>D874/C874</f>
        <v>1.5128028571428571</v>
      </c>
      <c r="T874" s="241">
        <f t="shared" si="42"/>
        <v>2019</v>
      </c>
    </row>
    <row r="875" spans="2:20">
      <c r="B875" s="280"/>
      <c r="H875" s="266">
        <f t="shared" si="41"/>
        <v>0</v>
      </c>
      <c r="I875" s="266">
        <f t="shared" si="45"/>
        <v>0</v>
      </c>
      <c r="R875" s="265">
        <f t="shared" si="44"/>
        <v>0</v>
      </c>
      <c r="T875" s="241">
        <f t="shared" si="42"/>
        <v>1900</v>
      </c>
    </row>
    <row r="876" spans="2:20">
      <c r="B876" s="280">
        <v>43495</v>
      </c>
      <c r="C876" s="265">
        <v>35000000000</v>
      </c>
      <c r="D876" s="265">
        <v>104457600000</v>
      </c>
      <c r="E876" s="265">
        <v>69457600000</v>
      </c>
      <c r="F876" s="265">
        <v>35000000000</v>
      </c>
      <c r="G876" s="265">
        <v>33070800000</v>
      </c>
      <c r="H876" s="266">
        <f t="shared" si="41"/>
        <v>1929200000</v>
      </c>
      <c r="I876" s="271">
        <f t="shared" si="45"/>
        <v>43677</v>
      </c>
      <c r="J876" s="241">
        <v>182</v>
      </c>
      <c r="N876" s="256">
        <v>94.488</v>
      </c>
      <c r="O876" s="256">
        <v>11.054</v>
      </c>
      <c r="P876" s="256">
        <v>11.699</v>
      </c>
      <c r="Q876" s="256">
        <v>12.042</v>
      </c>
      <c r="R876" s="265">
        <f t="shared" si="44"/>
        <v>0</v>
      </c>
      <c r="S876" s="256">
        <f>D876/C876</f>
        <v>2.9845028571428571</v>
      </c>
      <c r="T876" s="241">
        <f t="shared" si="42"/>
        <v>2019</v>
      </c>
    </row>
    <row r="877" spans="2:20">
      <c r="B877" s="280"/>
      <c r="H877" s="266">
        <f t="shared" si="41"/>
        <v>0</v>
      </c>
      <c r="I877" s="266">
        <f t="shared" si="45"/>
        <v>0</v>
      </c>
      <c r="R877" s="265">
        <f t="shared" si="44"/>
        <v>0</v>
      </c>
      <c r="T877" s="241">
        <f t="shared" si="42"/>
        <v>1900</v>
      </c>
    </row>
    <row r="878" spans="2:20">
      <c r="B878" s="280">
        <v>43510</v>
      </c>
      <c r="C878" s="265">
        <v>35000000000</v>
      </c>
      <c r="D878" s="265">
        <v>103952300000</v>
      </c>
      <c r="E878" s="265">
        <v>68952300000</v>
      </c>
      <c r="F878" s="265">
        <v>35000000000</v>
      </c>
      <c r="G878" s="265">
        <v>33180000000</v>
      </c>
      <c r="H878" s="266">
        <f>F878-G878</f>
        <v>1820000000</v>
      </c>
      <c r="I878" s="271">
        <f t="shared" si="45"/>
        <v>43692</v>
      </c>
      <c r="J878" s="266">
        <v>182</v>
      </c>
      <c r="N878" s="256">
        <v>94.8</v>
      </c>
      <c r="O878" s="256">
        <v>10.428571428571434</v>
      </c>
      <c r="P878" s="256">
        <v>11.000602772754677</v>
      </c>
      <c r="Q878" s="265">
        <v>11.303994853735478</v>
      </c>
      <c r="R878" s="265">
        <f t="shared" si="44"/>
        <v>0</v>
      </c>
      <c r="S878" s="256">
        <f t="shared" ref="S878:S896" si="46">D878/C878</f>
        <v>2.9700657142857141</v>
      </c>
      <c r="T878" s="241">
        <f t="shared" si="42"/>
        <v>2019</v>
      </c>
    </row>
    <row r="879" spans="2:20">
      <c r="B879" s="280"/>
      <c r="H879" s="266">
        <f t="shared" si="41"/>
        <v>0</v>
      </c>
      <c r="I879" s="271"/>
      <c r="R879" s="265">
        <f t="shared" si="44"/>
        <v>0</v>
      </c>
      <c r="T879" s="241">
        <f t="shared" si="42"/>
        <v>1900</v>
      </c>
    </row>
    <row r="880" spans="2:20">
      <c r="B880" s="280">
        <v>43524</v>
      </c>
      <c r="C880" s="265">
        <v>35000000000</v>
      </c>
      <c r="D880" s="265">
        <v>116398400000</v>
      </c>
      <c r="E880" s="265">
        <f>+D880-C880</f>
        <v>81398400000</v>
      </c>
      <c r="F880" s="265">
        <v>35000000000</v>
      </c>
      <c r="G880" s="265">
        <v>33247200000</v>
      </c>
      <c r="H880" s="266">
        <f>+F880-G880</f>
        <v>1752800000</v>
      </c>
      <c r="I880" s="271">
        <f>+B880+J880</f>
        <v>43706</v>
      </c>
      <c r="J880" s="241">
        <v>182</v>
      </c>
      <c r="N880" s="256">
        <v>94.992000000000004</v>
      </c>
      <c r="O880" s="256">
        <v>10.044</v>
      </c>
      <c r="P880" s="256">
        <v>10.573</v>
      </c>
      <c r="Q880" s="256">
        <v>10.853</v>
      </c>
      <c r="R880" s="265">
        <f t="shared" si="44"/>
        <v>0</v>
      </c>
      <c r="S880" s="256">
        <f t="shared" si="46"/>
        <v>3.3256685714285714</v>
      </c>
      <c r="T880" s="241">
        <f t="shared" si="42"/>
        <v>2019</v>
      </c>
    </row>
    <row r="881" spans="2:20">
      <c r="B881" s="280"/>
      <c r="H881" s="266">
        <f t="shared" si="41"/>
        <v>0</v>
      </c>
      <c r="I881" s="266">
        <f>+B881+J881</f>
        <v>0</v>
      </c>
      <c r="R881" s="265">
        <f t="shared" si="44"/>
        <v>0</v>
      </c>
      <c r="T881" s="241">
        <f t="shared" si="42"/>
        <v>1900</v>
      </c>
    </row>
    <row r="882" spans="2:20">
      <c r="B882" s="280">
        <v>43538</v>
      </c>
      <c r="C882" s="265">
        <v>35000000000</v>
      </c>
      <c r="D882" s="265">
        <v>76139300000</v>
      </c>
      <c r="E882" s="265">
        <f>+D882-C882</f>
        <v>41139300000</v>
      </c>
      <c r="F882" s="265">
        <v>35000000000</v>
      </c>
      <c r="G882" s="265">
        <v>33225150000</v>
      </c>
      <c r="H882" s="266">
        <f>F882-G882</f>
        <v>1774850000</v>
      </c>
      <c r="I882" s="271">
        <f>+B882+J882</f>
        <v>43720</v>
      </c>
      <c r="J882" s="241">
        <v>182</v>
      </c>
      <c r="N882" s="256">
        <v>94.929000000000002</v>
      </c>
      <c r="O882" s="256">
        <v>10.17</v>
      </c>
      <c r="P882" s="256">
        <v>10.712999999999999</v>
      </c>
      <c r="Q882" s="256">
        <v>11.000999999999999</v>
      </c>
      <c r="R882" s="265">
        <f t="shared" si="44"/>
        <v>0</v>
      </c>
      <c r="S882" s="256">
        <f t="shared" si="46"/>
        <v>2.1754085714285716</v>
      </c>
      <c r="T882" s="241">
        <f t="shared" si="42"/>
        <v>2019</v>
      </c>
    </row>
    <row r="883" spans="2:20">
      <c r="B883" s="280"/>
      <c r="H883" s="266">
        <f t="shared" si="41"/>
        <v>0</v>
      </c>
      <c r="I883" s="271"/>
      <c r="R883" s="265">
        <f t="shared" si="44"/>
        <v>0</v>
      </c>
      <c r="T883" s="241">
        <f t="shared" si="42"/>
        <v>1900</v>
      </c>
    </row>
    <row r="884" spans="2:20">
      <c r="B884" s="280">
        <v>43552</v>
      </c>
      <c r="C884" s="265">
        <v>35000000000</v>
      </c>
      <c r="D884" s="265">
        <v>57289300000</v>
      </c>
      <c r="E884" s="265">
        <f>+D884-C884</f>
        <v>22289300000</v>
      </c>
      <c r="F884" s="265">
        <v>11739300000</v>
      </c>
      <c r="G884" s="265">
        <v>11147052315</v>
      </c>
      <c r="H884" s="266">
        <f>F884-G884</f>
        <v>592247685</v>
      </c>
      <c r="I884" s="271">
        <f>+B884+J884</f>
        <v>43734</v>
      </c>
      <c r="J884" s="241">
        <v>182</v>
      </c>
      <c r="N884" s="256">
        <v>94.954999999999998</v>
      </c>
      <c r="O884" s="256">
        <v>10.118</v>
      </c>
      <c r="P884" s="256">
        <v>10.654999999999999</v>
      </c>
      <c r="Q884" s="256">
        <v>10.94</v>
      </c>
      <c r="R884" s="265">
        <f t="shared" ref="R884:R890" si="47">+IF(F884&lt;C884,IF(F884=D884,0,D884-F884),0)</f>
        <v>45550000000</v>
      </c>
      <c r="S884" s="256">
        <f t="shared" si="46"/>
        <v>1.6368371428571429</v>
      </c>
      <c r="T884" s="241">
        <f t="shared" si="42"/>
        <v>2019</v>
      </c>
    </row>
    <row r="885" spans="2:20">
      <c r="B885" s="280"/>
      <c r="H885" s="266">
        <f t="shared" si="41"/>
        <v>0</v>
      </c>
      <c r="I885" s="271"/>
      <c r="R885" s="265">
        <f t="shared" si="47"/>
        <v>0</v>
      </c>
      <c r="T885" s="241">
        <f t="shared" si="42"/>
        <v>1900</v>
      </c>
    </row>
    <row r="886" spans="2:20">
      <c r="B886" s="280">
        <v>43566</v>
      </c>
      <c r="C886" s="265">
        <v>25000000000</v>
      </c>
      <c r="D886" s="265">
        <v>31772700000</v>
      </c>
      <c r="E886" s="265">
        <f>+D886-C886</f>
        <v>6772700000</v>
      </c>
      <c r="F886" s="265">
        <v>25000000000</v>
      </c>
      <c r="G886" s="265">
        <v>23748500000</v>
      </c>
      <c r="H886" s="266">
        <f>+F886-G886</f>
        <v>1251500000</v>
      </c>
      <c r="I886" s="271">
        <f>+B886+J886</f>
        <v>43748</v>
      </c>
      <c r="J886" s="241">
        <v>182</v>
      </c>
      <c r="N886" s="257">
        <v>94.994</v>
      </c>
      <c r="O886" s="257">
        <v>10.039999999999999</v>
      </c>
      <c r="P886" s="257">
        <v>10.569000000000001</v>
      </c>
      <c r="Q886" s="257">
        <v>10.849</v>
      </c>
      <c r="R886" s="265">
        <f t="shared" si="47"/>
        <v>0</v>
      </c>
      <c r="S886" s="256">
        <f t="shared" si="46"/>
        <v>1.2709079999999999</v>
      </c>
      <c r="T886" s="241">
        <f t="shared" si="42"/>
        <v>2019</v>
      </c>
    </row>
    <row r="887" spans="2:20">
      <c r="B887" s="280"/>
      <c r="H887" s="266">
        <f>+F887-G887</f>
        <v>0</v>
      </c>
      <c r="I887" s="271"/>
      <c r="R887" s="265">
        <f t="shared" si="47"/>
        <v>0</v>
      </c>
      <c r="T887" s="241">
        <f t="shared" si="42"/>
        <v>1900</v>
      </c>
    </row>
    <row r="888" spans="2:20">
      <c r="B888" s="280">
        <v>43594</v>
      </c>
      <c r="C888" s="265">
        <v>25000000000</v>
      </c>
      <c r="D888" s="265">
        <v>47706400000</v>
      </c>
      <c r="E888" s="265">
        <f>+D888-C888</f>
        <v>22706400000</v>
      </c>
      <c r="F888" s="265">
        <v>25000000000</v>
      </c>
      <c r="G888" s="265">
        <v>23749000000</v>
      </c>
      <c r="H888" s="266">
        <f>+F888-G888</f>
        <v>1251000000</v>
      </c>
      <c r="I888" s="271">
        <f>+B888+J888</f>
        <v>43776</v>
      </c>
      <c r="J888" s="241">
        <v>182</v>
      </c>
      <c r="N888" s="256">
        <v>94.995999999999995</v>
      </c>
      <c r="O888" s="256">
        <v>10.035</v>
      </c>
      <c r="P888" s="256">
        <v>10.564</v>
      </c>
      <c r="Q888" s="256">
        <v>10.843999999999999</v>
      </c>
      <c r="R888" s="265">
        <f t="shared" si="47"/>
        <v>0</v>
      </c>
      <c r="S888" s="256">
        <f t="shared" si="46"/>
        <v>1.908256</v>
      </c>
      <c r="T888" s="241">
        <f t="shared" si="42"/>
        <v>2019</v>
      </c>
    </row>
    <row r="889" spans="2:20">
      <c r="B889" s="280"/>
      <c r="H889" s="266">
        <f>+F889-G889</f>
        <v>0</v>
      </c>
      <c r="I889" s="271"/>
      <c r="R889" s="265">
        <f t="shared" si="47"/>
        <v>0</v>
      </c>
      <c r="T889" s="241">
        <f t="shared" si="42"/>
        <v>1900</v>
      </c>
    </row>
    <row r="890" spans="2:20">
      <c r="B890" s="280">
        <v>43622</v>
      </c>
      <c r="C890" s="265">
        <v>25000000000</v>
      </c>
      <c r="D890" s="265">
        <v>18196700000</v>
      </c>
      <c r="E890" s="265">
        <v>-6803300000</v>
      </c>
      <c r="F890" s="265">
        <v>25000000000</v>
      </c>
      <c r="G890" s="265">
        <v>17040391650</v>
      </c>
      <c r="H890" s="266">
        <f>+F890-G890</f>
        <v>7959608350</v>
      </c>
      <c r="I890" s="271">
        <f>+B890+J890</f>
        <v>43804</v>
      </c>
      <c r="J890" s="266">
        <v>182</v>
      </c>
      <c r="N890" s="256">
        <v>94.95</v>
      </c>
      <c r="O890" s="256">
        <v>10.128</v>
      </c>
      <c r="P890" s="256">
        <v>10.666</v>
      </c>
      <c r="Q890" s="256">
        <v>10.952</v>
      </c>
      <c r="R890" s="265">
        <f t="shared" si="47"/>
        <v>0</v>
      </c>
      <c r="S890" s="256">
        <f t="shared" si="46"/>
        <v>0.72786799999999996</v>
      </c>
      <c r="T890" s="241">
        <f t="shared" si="42"/>
        <v>2019</v>
      </c>
    </row>
    <row r="891" spans="2:20">
      <c r="B891" s="280"/>
      <c r="H891" s="266">
        <f t="shared" si="41"/>
        <v>0</v>
      </c>
      <c r="I891" s="266">
        <f>+B891+J891</f>
        <v>0</v>
      </c>
      <c r="R891" s="265">
        <f t="shared" ref="R891:R898" si="48">+IF(F891&lt;C891,IF(F891=D891,0,D891-F891),0)</f>
        <v>0</v>
      </c>
      <c r="T891" s="241">
        <f t="shared" si="42"/>
        <v>1900</v>
      </c>
    </row>
    <row r="892" spans="2:20">
      <c r="B892" s="280">
        <v>43635</v>
      </c>
      <c r="C892" s="265">
        <v>25000000000</v>
      </c>
      <c r="D892" s="265">
        <v>42553900000</v>
      </c>
      <c r="E892" s="265">
        <v>17553900000</v>
      </c>
      <c r="F892" s="265">
        <v>25000000000</v>
      </c>
      <c r="G892" s="265">
        <v>23753500000</v>
      </c>
      <c r="H892" s="266">
        <f t="shared" si="41"/>
        <v>1246500000</v>
      </c>
      <c r="I892" s="271">
        <f>+B892+J892</f>
        <v>43817</v>
      </c>
      <c r="J892" s="266">
        <v>182</v>
      </c>
      <c r="N892" s="256">
        <v>95.013999999999996</v>
      </c>
      <c r="O892" s="256">
        <v>9.9990000000000006</v>
      </c>
      <c r="P892" s="256">
        <v>10.523999999999999</v>
      </c>
      <c r="Q892" s="256">
        <v>10.802</v>
      </c>
      <c r="R892" s="265">
        <f t="shared" si="48"/>
        <v>0</v>
      </c>
      <c r="S892" s="256">
        <f t="shared" si="46"/>
        <v>1.702156</v>
      </c>
      <c r="T892" s="241">
        <f t="shared" si="42"/>
        <v>2019</v>
      </c>
    </row>
    <row r="893" spans="2:20">
      <c r="B893" s="280"/>
      <c r="H893" s="266">
        <f t="shared" si="41"/>
        <v>0</v>
      </c>
      <c r="I893" s="271"/>
      <c r="R893" s="265">
        <f t="shared" si="48"/>
        <v>0</v>
      </c>
      <c r="T893" s="241">
        <f t="shared" si="42"/>
        <v>1900</v>
      </c>
    </row>
    <row r="894" spans="2:20">
      <c r="B894" s="280">
        <v>43649</v>
      </c>
      <c r="C894" s="265">
        <v>30000000000</v>
      </c>
      <c r="D894" s="265">
        <v>45060900000</v>
      </c>
      <c r="E894" s="265">
        <f>D894-C894</f>
        <v>15060900000</v>
      </c>
      <c r="F894" s="265">
        <v>30000000000</v>
      </c>
      <c r="G894" s="265">
        <v>28485000000</v>
      </c>
      <c r="H894" s="266">
        <f t="shared" ref="H894:H905" si="49">F894-G894</f>
        <v>1515000000</v>
      </c>
      <c r="I894" s="271">
        <f>+B894+J894</f>
        <v>43831</v>
      </c>
      <c r="J894" s="241">
        <v>182</v>
      </c>
      <c r="N894" s="256">
        <v>94.95</v>
      </c>
      <c r="O894" s="256">
        <v>10.128</v>
      </c>
      <c r="P894" s="256">
        <v>10.666</v>
      </c>
      <c r="Q894" s="256">
        <v>10.952</v>
      </c>
      <c r="R894" s="265">
        <f t="shared" si="48"/>
        <v>0</v>
      </c>
      <c r="S894" s="256">
        <f t="shared" si="46"/>
        <v>1.50203</v>
      </c>
      <c r="T894" s="241">
        <f t="shared" si="42"/>
        <v>2019</v>
      </c>
    </row>
    <row r="895" spans="2:20">
      <c r="B895" s="280"/>
      <c r="H895" s="266">
        <f t="shared" si="49"/>
        <v>0</v>
      </c>
      <c r="I895" s="266">
        <f>+B895+J895</f>
        <v>0</v>
      </c>
      <c r="R895" s="265">
        <f t="shared" si="48"/>
        <v>0</v>
      </c>
      <c r="T895" s="241">
        <f t="shared" si="42"/>
        <v>1900</v>
      </c>
    </row>
    <row r="896" spans="2:20">
      <c r="B896" s="280">
        <v>43663</v>
      </c>
      <c r="C896" s="265">
        <v>30000000000</v>
      </c>
      <c r="D896" s="265">
        <v>48634900000</v>
      </c>
      <c r="E896" s="265">
        <f>D896-C896</f>
        <v>18634900000</v>
      </c>
      <c r="F896" s="265">
        <v>30000000000</v>
      </c>
      <c r="G896" s="265">
        <v>28504500000</v>
      </c>
      <c r="H896" s="266">
        <f t="shared" si="49"/>
        <v>1495500000</v>
      </c>
      <c r="I896" s="271">
        <f>+B896+J896</f>
        <v>43845</v>
      </c>
      <c r="J896" s="241">
        <v>182</v>
      </c>
      <c r="N896" s="256">
        <v>95.015000000000001</v>
      </c>
      <c r="O896" s="256">
        <v>9.9969999999999999</v>
      </c>
      <c r="P896" s="256">
        <v>10.522</v>
      </c>
      <c r="Q896" s="256">
        <v>10.798999999999999</v>
      </c>
      <c r="R896" s="265">
        <f t="shared" si="48"/>
        <v>0</v>
      </c>
      <c r="S896" s="256">
        <f t="shared" si="46"/>
        <v>1.6211633333333333</v>
      </c>
      <c r="T896" s="241">
        <f t="shared" si="42"/>
        <v>2019</v>
      </c>
    </row>
    <row r="897" spans="2:23">
      <c r="B897" s="280"/>
      <c r="H897" s="266">
        <f t="shared" si="49"/>
        <v>0</v>
      </c>
      <c r="I897" s="271"/>
      <c r="R897" s="265">
        <f t="shared" si="48"/>
        <v>0</v>
      </c>
      <c r="T897" s="241">
        <f t="shared" si="42"/>
        <v>1900</v>
      </c>
    </row>
    <row r="898" spans="2:23" s="273" customFormat="1">
      <c r="B898" s="318">
        <v>43677</v>
      </c>
      <c r="C898" s="275">
        <v>30000000000</v>
      </c>
      <c r="D898" s="275">
        <v>58669500000</v>
      </c>
      <c r="E898" s="275">
        <f>D898-C898</f>
        <v>28669500000</v>
      </c>
      <c r="F898" s="275">
        <v>30000000000</v>
      </c>
      <c r="G898" s="275">
        <v>28511100000</v>
      </c>
      <c r="H898" s="276">
        <f>F898-G898</f>
        <v>1488900000</v>
      </c>
      <c r="I898" s="274">
        <f>+B898+J898</f>
        <v>43859</v>
      </c>
      <c r="J898" s="273">
        <v>182</v>
      </c>
      <c r="N898" s="307">
        <v>95.037000000000006</v>
      </c>
      <c r="O898" s="307">
        <v>9.9529999999999994</v>
      </c>
      <c r="P898" s="307">
        <v>10.473000000000001</v>
      </c>
      <c r="Q898" s="307">
        <v>10.747999999999999</v>
      </c>
      <c r="R898" s="265">
        <f t="shared" si="48"/>
        <v>0</v>
      </c>
      <c r="S898" s="307">
        <f>D898/C898</f>
        <v>1.9556500000000001</v>
      </c>
      <c r="T898" s="241">
        <f t="shared" si="42"/>
        <v>2019</v>
      </c>
      <c r="U898" s="241"/>
      <c r="W898" s="241"/>
    </row>
    <row r="899" spans="2:23">
      <c r="B899" s="280"/>
      <c r="H899" s="266">
        <f t="shared" si="49"/>
        <v>0</v>
      </c>
      <c r="I899" s="271"/>
      <c r="R899" s="265">
        <f t="shared" ref="R899:R904" si="50">+IF(F899&lt;C899,IF(F899=D899,0,D899-F899),0)</f>
        <v>0</v>
      </c>
      <c r="T899" s="241">
        <f t="shared" si="42"/>
        <v>1900</v>
      </c>
    </row>
    <row r="900" spans="2:23">
      <c r="B900" s="280">
        <v>43692</v>
      </c>
      <c r="C900" s="265">
        <v>30000000000</v>
      </c>
      <c r="D900" s="265">
        <v>18769600000</v>
      </c>
      <c r="E900" s="275">
        <f>D900-C900</f>
        <v>-11230400000</v>
      </c>
      <c r="F900" s="265">
        <v>17769600000</v>
      </c>
      <c r="G900" s="265">
        <v>16887694752</v>
      </c>
      <c r="H900" s="266">
        <f>F900-G900</f>
        <v>881905248</v>
      </c>
      <c r="I900" s="271">
        <f>+B900+J900</f>
        <v>43874</v>
      </c>
      <c r="J900" s="241">
        <v>182</v>
      </c>
      <c r="N900" s="256">
        <v>95.037000000000006</v>
      </c>
      <c r="O900" s="256">
        <v>9.9529999999999994</v>
      </c>
      <c r="P900" s="256">
        <v>10.473000000000001</v>
      </c>
      <c r="Q900" s="256">
        <v>10.747999999999999</v>
      </c>
      <c r="R900" s="265">
        <f t="shared" si="50"/>
        <v>1000000000</v>
      </c>
      <c r="S900" s="307">
        <f>D900/C900</f>
        <v>0.62565333333333328</v>
      </c>
      <c r="T900" s="241">
        <f t="shared" si="42"/>
        <v>2019</v>
      </c>
    </row>
    <row r="901" spans="2:23">
      <c r="B901" s="280"/>
      <c r="H901" s="266">
        <f t="shared" si="49"/>
        <v>0</v>
      </c>
      <c r="I901" s="271"/>
      <c r="R901" s="265">
        <f t="shared" si="50"/>
        <v>0</v>
      </c>
      <c r="T901" s="241">
        <f t="shared" si="42"/>
        <v>1900</v>
      </c>
    </row>
    <row r="902" spans="2:23">
      <c r="B902" s="280">
        <v>43706</v>
      </c>
      <c r="C902" s="265">
        <v>30000000000</v>
      </c>
      <c r="D902" s="265">
        <v>49231400000</v>
      </c>
      <c r="E902" s="275">
        <f>D902-C902</f>
        <v>19231400000</v>
      </c>
      <c r="F902" s="265">
        <v>30000000000</v>
      </c>
      <c r="G902" s="265">
        <v>28474200000</v>
      </c>
      <c r="H902" s="266">
        <f>F902-G902</f>
        <v>1525800000</v>
      </c>
      <c r="I902" s="271">
        <f>+B902+J902</f>
        <v>43888</v>
      </c>
      <c r="J902" s="241">
        <v>182</v>
      </c>
      <c r="N902" s="256">
        <v>94.914000000000001</v>
      </c>
      <c r="O902" s="256">
        <v>10.199999999999999</v>
      </c>
      <c r="P902" s="256">
        <v>10.747</v>
      </c>
      <c r="Q902" s="256">
        <v>11.036</v>
      </c>
      <c r="R902" s="265">
        <f t="shared" si="50"/>
        <v>0</v>
      </c>
      <c r="S902" s="307">
        <f>D902/C902</f>
        <v>1.6410466666666668</v>
      </c>
      <c r="T902" s="241">
        <f t="shared" ref="T902:T965" si="51">+YEAR(B902)</f>
        <v>2019</v>
      </c>
    </row>
    <row r="903" spans="2:23">
      <c r="B903" s="280"/>
      <c r="H903" s="266">
        <f t="shared" si="49"/>
        <v>0</v>
      </c>
      <c r="I903" s="271"/>
      <c r="R903" s="265">
        <f t="shared" si="50"/>
        <v>0</v>
      </c>
      <c r="T903" s="241">
        <f t="shared" si="51"/>
        <v>1900</v>
      </c>
    </row>
    <row r="904" spans="2:23">
      <c r="B904" s="280">
        <v>43720</v>
      </c>
      <c r="C904" s="265">
        <v>30000000000</v>
      </c>
      <c r="D904" s="265">
        <v>75538600000</v>
      </c>
      <c r="E904" s="275">
        <f>D904-C904</f>
        <v>45538600000</v>
      </c>
      <c r="F904" s="265">
        <v>30000000000</v>
      </c>
      <c r="G904" s="265">
        <v>28500000000</v>
      </c>
      <c r="H904" s="266">
        <f>F904-G904</f>
        <v>1500000000</v>
      </c>
      <c r="I904" s="271">
        <f>+B904+J904</f>
        <v>43902</v>
      </c>
      <c r="J904" s="266">
        <v>182</v>
      </c>
      <c r="N904" s="256">
        <v>95</v>
      </c>
      <c r="O904" s="256">
        <v>10.026999999999999</v>
      </c>
      <c r="P904" s="256">
        <v>10.555</v>
      </c>
      <c r="Q904" s="256">
        <v>10.835000000000001</v>
      </c>
      <c r="R904" s="265">
        <f t="shared" si="50"/>
        <v>0</v>
      </c>
      <c r="S904" s="307">
        <f>D904/C904</f>
        <v>2.5179533333333333</v>
      </c>
      <c r="T904" s="241">
        <f t="shared" si="51"/>
        <v>2019</v>
      </c>
    </row>
    <row r="905" spans="2:23">
      <c r="B905" s="280"/>
      <c r="H905" s="266">
        <f t="shared" si="49"/>
        <v>0</v>
      </c>
      <c r="I905" s="266">
        <f>+B905+J905</f>
        <v>0</v>
      </c>
      <c r="R905" s="265">
        <f t="shared" ref="R905:R932" si="52">+IF(F905&lt;C905,IF(F905=D905,0,D905-F905),0)</f>
        <v>0</v>
      </c>
      <c r="T905" s="241">
        <f t="shared" si="51"/>
        <v>1900</v>
      </c>
    </row>
    <row r="906" spans="2:23">
      <c r="B906" s="280">
        <v>43734</v>
      </c>
      <c r="C906" s="265">
        <v>30000000000</v>
      </c>
      <c r="D906" s="265">
        <v>106562300000</v>
      </c>
      <c r="E906" s="275">
        <f>D906-C906</f>
        <v>76562300000</v>
      </c>
      <c r="F906" s="265">
        <v>30000000000</v>
      </c>
      <c r="G906" s="265">
        <v>28517400000</v>
      </c>
      <c r="H906" s="266">
        <f>F906-G906</f>
        <v>1482600000</v>
      </c>
      <c r="I906" s="271">
        <f>+B906+J906</f>
        <v>43916</v>
      </c>
      <c r="J906" s="241">
        <v>182</v>
      </c>
      <c r="N906" s="256">
        <v>95.058000000000007</v>
      </c>
      <c r="O906" s="256">
        <v>9.9109999999999996</v>
      </c>
      <c r="P906" s="256">
        <v>10.426</v>
      </c>
      <c r="Q906" s="256">
        <v>10.699</v>
      </c>
      <c r="R906" s="265">
        <f t="shared" si="52"/>
        <v>0</v>
      </c>
      <c r="S906" s="307">
        <f>D906/C906</f>
        <v>3.5520766666666668</v>
      </c>
      <c r="T906" s="241">
        <f t="shared" si="51"/>
        <v>2019</v>
      </c>
    </row>
    <row r="907" spans="2:23">
      <c r="B907" s="280"/>
      <c r="I907" s="266"/>
      <c r="R907" s="265">
        <f t="shared" si="52"/>
        <v>0</v>
      </c>
      <c r="T907" s="241">
        <f t="shared" si="51"/>
        <v>1900</v>
      </c>
    </row>
    <row r="908" spans="2:23">
      <c r="B908" s="280">
        <v>43748</v>
      </c>
      <c r="C908" s="265">
        <v>30000000000</v>
      </c>
      <c r="D908" s="265">
        <v>75069600000</v>
      </c>
      <c r="E908" s="275">
        <f>D908-C908</f>
        <v>45069600000</v>
      </c>
      <c r="F908" s="265">
        <v>30000000000</v>
      </c>
      <c r="G908" s="265">
        <v>28554000000</v>
      </c>
      <c r="H908" s="266">
        <f>F908-G908</f>
        <v>1446000000</v>
      </c>
      <c r="I908" s="271">
        <f>+B908+J908</f>
        <v>43930</v>
      </c>
      <c r="J908" s="241">
        <v>182</v>
      </c>
      <c r="N908" s="256">
        <v>95.18</v>
      </c>
      <c r="O908" s="256">
        <v>9.6660000000000004</v>
      </c>
      <c r="P908" s="256">
        <v>10.156000000000001</v>
      </c>
      <c r="Q908" s="256">
        <v>10.414999999999999</v>
      </c>
      <c r="R908" s="265">
        <f t="shared" si="52"/>
        <v>0</v>
      </c>
      <c r="S908" s="307">
        <f>D908/C908</f>
        <v>2.5023200000000001</v>
      </c>
      <c r="T908" s="241">
        <f t="shared" si="51"/>
        <v>2019</v>
      </c>
    </row>
    <row r="909" spans="2:23">
      <c r="B909" s="280"/>
      <c r="I909" s="266"/>
      <c r="R909" s="265">
        <f t="shared" si="52"/>
        <v>0</v>
      </c>
      <c r="T909" s="241">
        <f t="shared" si="51"/>
        <v>1900</v>
      </c>
    </row>
    <row r="910" spans="2:23">
      <c r="B910" s="280">
        <v>43762</v>
      </c>
      <c r="C910" s="265">
        <v>30000000000</v>
      </c>
      <c r="D910" s="265">
        <v>48094100000</v>
      </c>
      <c r="E910" s="275">
        <f>D910-C910</f>
        <v>18094100000</v>
      </c>
      <c r="F910" s="265">
        <v>30000000000</v>
      </c>
      <c r="G910" s="265">
        <v>28566000000</v>
      </c>
      <c r="H910" s="266">
        <f>F910-G910</f>
        <v>1434000000</v>
      </c>
      <c r="I910" s="271">
        <f>+B910+J910</f>
        <v>43944</v>
      </c>
      <c r="J910" s="241">
        <v>182</v>
      </c>
      <c r="N910" s="256">
        <v>95.22</v>
      </c>
      <c r="O910" s="256">
        <v>9.5860000000000003</v>
      </c>
      <c r="P910" s="256">
        <v>10.067</v>
      </c>
      <c r="Q910" s="256">
        <v>10.321999999999999</v>
      </c>
      <c r="R910" s="265">
        <f t="shared" si="52"/>
        <v>0</v>
      </c>
      <c r="S910" s="307">
        <f>D910/C910</f>
        <v>1.6031366666666667</v>
      </c>
      <c r="T910" s="241">
        <f t="shared" si="51"/>
        <v>2019</v>
      </c>
    </row>
    <row r="911" spans="2:23">
      <c r="B911" s="280"/>
      <c r="E911" s="275"/>
      <c r="I911" s="271"/>
      <c r="R911" s="265">
        <f t="shared" si="52"/>
        <v>0</v>
      </c>
      <c r="S911" s="307"/>
      <c r="T911" s="241">
        <f t="shared" si="51"/>
        <v>1900</v>
      </c>
    </row>
    <row r="912" spans="2:23">
      <c r="B912" s="280">
        <f>B910+14</f>
        <v>43776</v>
      </c>
      <c r="C912" s="265">
        <v>30000000000</v>
      </c>
      <c r="D912" s="265">
        <v>60473300000</v>
      </c>
      <c r="E912" s="275">
        <f>D912-C912</f>
        <v>30473300000</v>
      </c>
      <c r="F912" s="265">
        <v>59607281673</v>
      </c>
      <c r="G912" s="265">
        <v>56607281673</v>
      </c>
      <c r="H912" s="266">
        <f>F912-G912</f>
        <v>3000000000</v>
      </c>
      <c r="I912" s="271">
        <f>+B912+J912</f>
        <v>43958</v>
      </c>
      <c r="J912" s="241">
        <v>182</v>
      </c>
      <c r="N912" s="256">
        <v>95.180999999999997</v>
      </c>
      <c r="O912" s="256">
        <v>9.6639999999999997</v>
      </c>
      <c r="P912" s="256">
        <v>10.154</v>
      </c>
      <c r="Q912" s="256">
        <v>10.412000000000001</v>
      </c>
      <c r="R912" s="265">
        <f t="shared" si="52"/>
        <v>0</v>
      </c>
      <c r="S912" s="307">
        <f t="shared" ref="S912:S930" si="53">D912/C912</f>
        <v>2.0157766666666666</v>
      </c>
      <c r="T912" s="241">
        <f t="shared" si="51"/>
        <v>2019</v>
      </c>
    </row>
    <row r="913" spans="2:20">
      <c r="B913" s="280"/>
      <c r="E913" s="275"/>
      <c r="I913" s="271"/>
      <c r="R913" s="265">
        <f t="shared" si="52"/>
        <v>0</v>
      </c>
      <c r="S913" s="307"/>
      <c r="T913" s="241">
        <f t="shared" si="51"/>
        <v>1900</v>
      </c>
    </row>
    <row r="914" spans="2:20">
      <c r="B914" s="280">
        <f>+B912+14</f>
        <v>43790</v>
      </c>
      <c r="C914" s="265">
        <v>30000000000</v>
      </c>
      <c r="D914" s="265">
        <v>29427700000</v>
      </c>
      <c r="E914" s="265">
        <f>D914-C914</f>
        <v>-572300000</v>
      </c>
      <c r="F914" s="265">
        <v>29427700000</v>
      </c>
      <c r="G914" s="265">
        <v>27963671925</v>
      </c>
      <c r="H914" s="266">
        <f>F914-G914</f>
        <v>1464028075</v>
      </c>
      <c r="I914" s="266">
        <f>+B914+J914</f>
        <v>43972</v>
      </c>
      <c r="J914" s="241">
        <v>182</v>
      </c>
      <c r="N914" s="256">
        <v>95.025000000000006</v>
      </c>
      <c r="O914" s="256">
        <v>9.9770000000000003</v>
      </c>
      <c r="P914" s="256">
        <v>10.5</v>
      </c>
      <c r="Q914" s="256">
        <v>10.776</v>
      </c>
      <c r="R914" s="265">
        <f t="shared" si="52"/>
        <v>0</v>
      </c>
      <c r="S914" s="256">
        <f t="shared" si="53"/>
        <v>0.98092333333333337</v>
      </c>
      <c r="T914" s="241">
        <f t="shared" si="51"/>
        <v>2019</v>
      </c>
    </row>
    <row r="915" spans="2:20">
      <c r="B915" s="280"/>
      <c r="I915" s="266"/>
      <c r="T915" s="241">
        <f t="shared" si="51"/>
        <v>1900</v>
      </c>
    </row>
    <row r="916" spans="2:20">
      <c r="B916" s="280">
        <v>43804</v>
      </c>
      <c r="C916" s="265">
        <v>30000000000</v>
      </c>
      <c r="D916" s="265">
        <v>36763000000</v>
      </c>
      <c r="E916" s="275">
        <v>6763000000</v>
      </c>
      <c r="F916" s="265">
        <v>35763000000</v>
      </c>
      <c r="G916" s="265">
        <v>33911907120</v>
      </c>
      <c r="H916" s="266">
        <f t="shared" ref="H916:H932" si="54">F916-G916</f>
        <v>1851092880</v>
      </c>
      <c r="I916" s="271">
        <f>+B916+182</f>
        <v>43986</v>
      </c>
      <c r="J916" s="241">
        <v>182</v>
      </c>
      <c r="N916" s="256">
        <v>94.823999999999998</v>
      </c>
      <c r="O916" s="256">
        <v>10.380439560439564</v>
      </c>
      <c r="P916" s="256">
        <v>10.947059352526326</v>
      </c>
      <c r="Q916" s="256">
        <v>11.247505067242747</v>
      </c>
      <c r="R916" s="265">
        <f t="shared" si="52"/>
        <v>0</v>
      </c>
      <c r="S916" s="307">
        <f t="shared" si="53"/>
        <v>1.2254333333333334</v>
      </c>
      <c r="T916" s="241">
        <f t="shared" si="51"/>
        <v>2019</v>
      </c>
    </row>
    <row r="917" spans="2:20">
      <c r="B917" s="280"/>
      <c r="E917" s="275"/>
      <c r="I917" s="271"/>
      <c r="S917" s="307"/>
      <c r="T917" s="241">
        <f t="shared" si="51"/>
        <v>1900</v>
      </c>
    </row>
    <row r="918" spans="2:20">
      <c r="B918" s="280">
        <v>43818</v>
      </c>
      <c r="C918" s="265">
        <v>30000000000</v>
      </c>
      <c r="D918" s="265">
        <v>43889900000</v>
      </c>
      <c r="E918" s="265">
        <v>13889900000</v>
      </c>
      <c r="F918" s="265">
        <v>23889900000</v>
      </c>
      <c r="G918" s="265">
        <v>22636874745</v>
      </c>
      <c r="H918" s="266">
        <f t="shared" si="54"/>
        <v>1253025255</v>
      </c>
      <c r="I918" s="266">
        <f>+B918+182</f>
        <v>44000</v>
      </c>
      <c r="J918" s="241">
        <v>182</v>
      </c>
      <c r="N918" s="256">
        <v>94.754999999999995</v>
      </c>
      <c r="O918" s="256">
        <v>10.51881868131869</v>
      </c>
      <c r="P918" s="256">
        <v>11.10106979190406</v>
      </c>
      <c r="Q918" s="256">
        <v>11.410029132292987</v>
      </c>
      <c r="R918" s="265">
        <f t="shared" si="52"/>
        <v>20000000000</v>
      </c>
      <c r="S918" s="256">
        <f t="shared" si="53"/>
        <v>1.4629966666666667</v>
      </c>
      <c r="T918" s="241">
        <f t="shared" si="51"/>
        <v>2019</v>
      </c>
    </row>
    <row r="919" spans="2:20">
      <c r="B919" s="280"/>
      <c r="I919" s="266"/>
      <c r="T919" s="241">
        <f t="shared" si="51"/>
        <v>1900</v>
      </c>
    </row>
    <row r="920" spans="2:20">
      <c r="B920" s="280">
        <v>43833</v>
      </c>
      <c r="C920" s="265">
        <v>35000000000</v>
      </c>
      <c r="D920" s="265">
        <v>19634000000</v>
      </c>
      <c r="E920" s="275">
        <v>-15366000000</v>
      </c>
      <c r="F920" s="265">
        <v>16000000000</v>
      </c>
      <c r="G920" s="265">
        <v>15160800000</v>
      </c>
      <c r="H920" s="266">
        <f t="shared" si="54"/>
        <v>839200000</v>
      </c>
      <c r="I920" s="271">
        <f>+B920+182</f>
        <v>44015</v>
      </c>
      <c r="J920" s="241">
        <v>182</v>
      </c>
      <c r="N920" s="256">
        <v>94.754999999999995</v>
      </c>
      <c r="O920" s="256">
        <v>10.51881868131869</v>
      </c>
      <c r="P920" s="256">
        <v>11.10106979190406</v>
      </c>
      <c r="Q920" s="256">
        <v>11.410029132292987</v>
      </c>
      <c r="R920" s="265">
        <f t="shared" si="52"/>
        <v>3634000000</v>
      </c>
      <c r="S920" s="307">
        <f t="shared" si="53"/>
        <v>0.56097142857142857</v>
      </c>
      <c r="T920" s="241">
        <f t="shared" si="51"/>
        <v>2020</v>
      </c>
    </row>
    <row r="921" spans="2:20">
      <c r="B921" s="280"/>
      <c r="E921" s="275"/>
      <c r="I921" s="271"/>
      <c r="S921" s="307"/>
      <c r="T921" s="241">
        <f t="shared" si="51"/>
        <v>1900</v>
      </c>
    </row>
    <row r="922" spans="2:20">
      <c r="B922" s="280">
        <v>43846</v>
      </c>
      <c r="C922" s="265">
        <v>35000000000</v>
      </c>
      <c r="D922" s="265">
        <v>30884500000</v>
      </c>
      <c r="E922" s="275">
        <v>-4115500000</v>
      </c>
      <c r="F922" s="265">
        <v>16884500000</v>
      </c>
      <c r="G922" s="265">
        <v>15998907975</v>
      </c>
      <c r="H922" s="266">
        <f t="shared" si="54"/>
        <v>885592025</v>
      </c>
      <c r="I922" s="271">
        <f>+B922+182</f>
        <v>44028</v>
      </c>
      <c r="J922" s="241">
        <v>182</v>
      </c>
      <c r="N922" s="256">
        <v>94.754999999999995</v>
      </c>
      <c r="O922" s="256">
        <v>10.51881868131869</v>
      </c>
      <c r="P922" s="256">
        <v>11.10106979190406</v>
      </c>
      <c r="Q922" s="256">
        <v>11.410029132292987</v>
      </c>
      <c r="R922" s="265">
        <f t="shared" si="52"/>
        <v>14000000000</v>
      </c>
      <c r="S922" s="307">
        <f t="shared" si="53"/>
        <v>0.88241428571428571</v>
      </c>
      <c r="T922" s="241">
        <f t="shared" si="51"/>
        <v>2020</v>
      </c>
    </row>
    <row r="923" spans="2:20">
      <c r="B923" s="280"/>
      <c r="E923" s="275"/>
      <c r="I923" s="271"/>
      <c r="S923" s="307"/>
      <c r="T923" s="241">
        <f t="shared" si="51"/>
        <v>1900</v>
      </c>
    </row>
    <row r="924" spans="2:20">
      <c r="B924" s="280">
        <v>43860</v>
      </c>
      <c r="C924" s="265">
        <v>35000000000</v>
      </c>
      <c r="D924" s="265">
        <v>78187500000</v>
      </c>
      <c r="E924" s="265">
        <v>43187500000</v>
      </c>
      <c r="F924" s="265">
        <v>35000000000</v>
      </c>
      <c r="G924" s="265">
        <v>33158300000</v>
      </c>
      <c r="H924" s="266">
        <f t="shared" si="54"/>
        <v>1841700000</v>
      </c>
      <c r="I924" s="266">
        <f>+B924+182</f>
        <v>44042</v>
      </c>
      <c r="J924" s="241">
        <v>182</v>
      </c>
      <c r="N924" s="256">
        <v>94.738</v>
      </c>
      <c r="O924" s="256">
        <v>10.552912087912089</v>
      </c>
      <c r="P924" s="256">
        <v>11.139048837754745</v>
      </c>
      <c r="Q924" s="256">
        <v>11.450125926466281</v>
      </c>
      <c r="R924" s="265">
        <f t="shared" si="52"/>
        <v>0</v>
      </c>
      <c r="S924" s="256">
        <f t="shared" si="53"/>
        <v>2.2339285714285713</v>
      </c>
      <c r="T924" s="241">
        <f t="shared" si="51"/>
        <v>2020</v>
      </c>
    </row>
    <row r="925" spans="2:20">
      <c r="B925" s="280"/>
      <c r="I925" s="266"/>
      <c r="T925" s="241">
        <f t="shared" si="51"/>
        <v>1900</v>
      </c>
    </row>
    <row r="926" spans="2:20">
      <c r="B926" s="280">
        <v>43874</v>
      </c>
      <c r="C926" s="265">
        <v>35000000000</v>
      </c>
      <c r="D926" s="265">
        <v>100727300000</v>
      </c>
      <c r="E926" s="275">
        <f>+D926-C926</f>
        <v>65727300000</v>
      </c>
      <c r="F926" s="265">
        <v>35000000000</v>
      </c>
      <c r="G926" s="265">
        <v>33232500000</v>
      </c>
      <c r="H926" s="266">
        <f t="shared" si="54"/>
        <v>1767500000</v>
      </c>
      <c r="I926" s="271">
        <f>+B926+182</f>
        <v>44056</v>
      </c>
      <c r="J926" s="241">
        <v>182</v>
      </c>
      <c r="N926" s="256">
        <v>94.95</v>
      </c>
      <c r="O926" s="256">
        <v>10.128</v>
      </c>
      <c r="P926" s="256">
        <v>10.666</v>
      </c>
      <c r="Q926" s="256">
        <v>10.952</v>
      </c>
      <c r="R926" s="265">
        <f t="shared" si="52"/>
        <v>0</v>
      </c>
      <c r="S926" s="307">
        <f t="shared" si="53"/>
        <v>2.877922857142857</v>
      </c>
      <c r="T926" s="241">
        <f t="shared" si="51"/>
        <v>2020</v>
      </c>
    </row>
    <row r="927" spans="2:20">
      <c r="B927" s="280"/>
      <c r="E927" s="275"/>
      <c r="I927" s="271"/>
      <c r="S927" s="307"/>
      <c r="T927" s="241">
        <f t="shared" si="51"/>
        <v>1900</v>
      </c>
    </row>
    <row r="928" spans="2:20">
      <c r="B928" s="280">
        <v>43888</v>
      </c>
      <c r="C928" s="265">
        <v>35000000000</v>
      </c>
      <c r="D928" s="265">
        <v>71821100000</v>
      </c>
      <c r="E928" s="265">
        <f>+D928-C928</f>
        <v>36821100000</v>
      </c>
      <c r="F928" s="265">
        <v>19321100000</v>
      </c>
      <c r="G928" s="265">
        <v>18345384450</v>
      </c>
      <c r="H928" s="266">
        <f t="shared" si="54"/>
        <v>975715550</v>
      </c>
      <c r="I928" s="266">
        <f>+B928+J928</f>
        <v>44070</v>
      </c>
      <c r="J928" s="241">
        <v>182</v>
      </c>
      <c r="N928" s="256">
        <v>94.95</v>
      </c>
      <c r="O928" s="256">
        <v>10.128</v>
      </c>
      <c r="P928" s="256">
        <v>10.666</v>
      </c>
      <c r="Q928" s="256">
        <v>10.952</v>
      </c>
      <c r="R928" s="265">
        <f t="shared" si="52"/>
        <v>52500000000</v>
      </c>
      <c r="S928" s="256">
        <f t="shared" si="53"/>
        <v>2.0520314285714285</v>
      </c>
      <c r="T928" s="241">
        <f t="shared" si="51"/>
        <v>2020</v>
      </c>
    </row>
    <row r="929" spans="2:20">
      <c r="B929" s="280"/>
      <c r="I929" s="266"/>
      <c r="T929" s="241">
        <f t="shared" si="51"/>
        <v>1900</v>
      </c>
    </row>
    <row r="930" spans="2:20">
      <c r="B930" s="280">
        <f>+B928+14</f>
        <v>43902</v>
      </c>
      <c r="C930" s="265">
        <v>35000000000</v>
      </c>
      <c r="D930" s="265">
        <v>69477800000</v>
      </c>
      <c r="E930" s="275">
        <f>+D930-C930</f>
        <v>34477800000</v>
      </c>
      <c r="F930" s="265">
        <v>32477800000</v>
      </c>
      <c r="G930" s="265">
        <v>30837671100</v>
      </c>
      <c r="H930" s="266">
        <f>F930-G930</f>
        <v>1640128900</v>
      </c>
      <c r="I930" s="271">
        <f>+B930+J930</f>
        <v>44084</v>
      </c>
      <c r="J930" s="241">
        <v>182</v>
      </c>
      <c r="N930" s="256">
        <v>94.95</v>
      </c>
      <c r="O930" s="256">
        <v>10.128</v>
      </c>
      <c r="P930" s="256">
        <v>10.666</v>
      </c>
      <c r="Q930" s="256">
        <v>10.952</v>
      </c>
      <c r="R930" s="265">
        <f>+IF(F930&lt;C930,IF(F930=D930,0,D930-F930),0)</f>
        <v>37000000000</v>
      </c>
      <c r="S930" s="307">
        <f t="shared" si="53"/>
        <v>1.98508</v>
      </c>
      <c r="T930" s="241">
        <f t="shared" si="51"/>
        <v>2020</v>
      </c>
    </row>
    <row r="931" spans="2:20">
      <c r="B931" s="280"/>
      <c r="E931" s="275"/>
      <c r="I931" s="271"/>
      <c r="S931" s="307"/>
      <c r="T931" s="241">
        <f t="shared" si="51"/>
        <v>1900</v>
      </c>
    </row>
    <row r="932" spans="2:20">
      <c r="B932" s="280">
        <f>+B930+14</f>
        <v>43916</v>
      </c>
      <c r="C932" s="265">
        <v>35000000000</v>
      </c>
      <c r="D932" s="265">
        <v>11679000000</v>
      </c>
      <c r="E932" s="275">
        <f>+D932-C932</f>
        <v>-23321000000</v>
      </c>
      <c r="F932" s="265">
        <v>11098800000</v>
      </c>
      <c r="G932" s="265">
        <v>10534093056</v>
      </c>
      <c r="H932" s="266">
        <f t="shared" si="54"/>
        <v>564706944</v>
      </c>
      <c r="I932" s="271">
        <f>+B932+J932</f>
        <v>44098</v>
      </c>
      <c r="J932" s="241">
        <v>182</v>
      </c>
      <c r="N932" s="256">
        <v>94.912000000000006</v>
      </c>
      <c r="O932" s="256">
        <v>10.204000000000001</v>
      </c>
      <c r="P932" s="256">
        <v>10.750999999999999</v>
      </c>
      <c r="Q932" s="256">
        <v>11.041</v>
      </c>
      <c r="R932" s="265">
        <f t="shared" si="52"/>
        <v>580200000</v>
      </c>
      <c r="S932" s="307">
        <f>D932/C932</f>
        <v>0.33368571428571431</v>
      </c>
      <c r="T932" s="241">
        <f t="shared" si="51"/>
        <v>2020</v>
      </c>
    </row>
    <row r="933" spans="2:20">
      <c r="B933" s="280"/>
      <c r="I933" s="266"/>
      <c r="R933" s="265">
        <f>+IF(F933&lt;C933,IF(F933=D933,0,D933-F933),0)</f>
        <v>0</v>
      </c>
      <c r="T933" s="241">
        <f t="shared" si="51"/>
        <v>1900</v>
      </c>
    </row>
    <row r="934" spans="2:20">
      <c r="B934" s="280">
        <v>43930</v>
      </c>
      <c r="C934" s="265">
        <v>35000000000</v>
      </c>
      <c r="D934" s="265">
        <v>53908100000</v>
      </c>
      <c r="E934" s="275">
        <f>+D934-C934</f>
        <v>18908100000</v>
      </c>
      <c r="F934" s="265">
        <v>43908100000</v>
      </c>
      <c r="G934" s="265">
        <v>41556382164</v>
      </c>
      <c r="H934" s="266">
        <f>F934-G934</f>
        <v>2351717836</v>
      </c>
      <c r="I934" s="271">
        <f>+B934+J934</f>
        <v>44112</v>
      </c>
      <c r="J934" s="241">
        <v>182</v>
      </c>
      <c r="N934" s="256">
        <v>94.644000000000005</v>
      </c>
      <c r="O934" s="256">
        <v>10.741</v>
      </c>
      <c r="P934" s="256">
        <v>11.349</v>
      </c>
      <c r="Q934" s="256">
        <v>11.672000000000001</v>
      </c>
      <c r="R934" s="265">
        <f>+IF(F934&lt;C934,IF(F934=D934,0,D934-F934),0)</f>
        <v>0</v>
      </c>
      <c r="S934" s="307">
        <f>D934/C934</f>
        <v>1.5402314285714285</v>
      </c>
      <c r="T934" s="241">
        <f t="shared" si="51"/>
        <v>2020</v>
      </c>
    </row>
    <row r="935" spans="2:20">
      <c r="B935" s="280"/>
      <c r="I935" s="266"/>
      <c r="T935" s="241">
        <f t="shared" si="51"/>
        <v>1900</v>
      </c>
    </row>
    <row r="936" spans="2:20">
      <c r="B936" s="280">
        <v>43944</v>
      </c>
      <c r="C936" s="265">
        <v>35000000000</v>
      </c>
      <c r="D936" s="265">
        <v>70837600000</v>
      </c>
      <c r="E936" s="275">
        <f>+D936-C936</f>
        <v>35837600000</v>
      </c>
      <c r="F936" s="265">
        <v>35000000000</v>
      </c>
      <c r="G936" s="265">
        <v>33086200000</v>
      </c>
      <c r="H936" s="266">
        <f>F936-G936</f>
        <v>1913800000</v>
      </c>
      <c r="I936" s="271">
        <f>+B936+J936</f>
        <v>44126</v>
      </c>
      <c r="J936" s="241">
        <v>182</v>
      </c>
      <c r="N936" s="256">
        <v>94.531999999999996</v>
      </c>
      <c r="O936" s="256">
        <v>10.965999999999999</v>
      </c>
      <c r="P936" s="256">
        <v>11.6</v>
      </c>
      <c r="Q936" s="256">
        <v>11.938000000000001</v>
      </c>
      <c r="R936" s="265">
        <f>+IF(F936&lt;C936,IF(F936=D936,0,D936-F936),0)</f>
        <v>0</v>
      </c>
      <c r="S936" s="307">
        <f>D936/C936</f>
        <v>2.0239314285714287</v>
      </c>
      <c r="T936" s="241">
        <f t="shared" si="51"/>
        <v>2020</v>
      </c>
    </row>
    <row r="937" spans="2:20">
      <c r="B937" s="280"/>
      <c r="E937" s="275"/>
      <c r="I937" s="271"/>
      <c r="S937" s="307"/>
      <c r="T937" s="241">
        <f t="shared" si="51"/>
        <v>1900</v>
      </c>
    </row>
    <row r="938" spans="2:20">
      <c r="B938" s="280">
        <v>43958</v>
      </c>
      <c r="C938" s="265">
        <v>20000000000</v>
      </c>
      <c r="D938" s="265">
        <v>88279600000</v>
      </c>
      <c r="E938" s="275">
        <f>+D938-C938</f>
        <v>68279600000</v>
      </c>
      <c r="F938" s="265">
        <v>18634600000</v>
      </c>
      <c r="G938" s="265">
        <v>17665600800</v>
      </c>
      <c r="H938" s="266">
        <f>F938-G938</f>
        <v>968999200</v>
      </c>
      <c r="I938" s="271">
        <f>+B938+J938</f>
        <v>44140</v>
      </c>
      <c r="J938" s="241">
        <v>182</v>
      </c>
      <c r="N938" s="256">
        <v>94.8</v>
      </c>
      <c r="O938" s="256">
        <v>10.429</v>
      </c>
      <c r="P938" s="256">
        <v>11.000999999999999</v>
      </c>
      <c r="Q938" s="256">
        <v>11.304</v>
      </c>
      <c r="R938" s="265">
        <f>+IF(F938&lt;C938,IF(F938=D938,0,D938-F938),0)</f>
        <v>69645000000</v>
      </c>
      <c r="S938" s="307">
        <f>D938/C938</f>
        <v>4.4139799999999996</v>
      </c>
      <c r="T938" s="241">
        <f t="shared" si="51"/>
        <v>2020</v>
      </c>
    </row>
    <row r="939" spans="2:20">
      <c r="B939" s="280"/>
      <c r="E939" s="275"/>
      <c r="I939" s="271"/>
      <c r="S939" s="307"/>
      <c r="T939" s="241">
        <f t="shared" si="51"/>
        <v>1900</v>
      </c>
    </row>
    <row r="940" spans="2:20">
      <c r="B940" s="280">
        <v>43972</v>
      </c>
      <c r="C940" s="265">
        <v>20000000000</v>
      </c>
      <c r="D940" s="265">
        <v>45409100000</v>
      </c>
      <c r="E940" s="275">
        <f>+D940-C940</f>
        <v>25409100000</v>
      </c>
      <c r="F940" s="265">
        <v>20000000000</v>
      </c>
      <c r="G940" s="265">
        <v>18986000000</v>
      </c>
      <c r="H940" s="266">
        <f>F940-G940</f>
        <v>1014000000</v>
      </c>
      <c r="I940" s="271">
        <f>+B940+J940</f>
        <v>44154</v>
      </c>
      <c r="J940" s="241">
        <v>182</v>
      </c>
      <c r="N940" s="256">
        <v>94.93</v>
      </c>
      <c r="O940" s="256">
        <v>10.167999999999999</v>
      </c>
      <c r="P940" s="256">
        <v>10.711</v>
      </c>
      <c r="Q940" s="256">
        <v>10.999000000000001</v>
      </c>
      <c r="R940" s="265">
        <f>+IF(F940&lt;C940,IF(F940=D940,0,D940-F940),0)</f>
        <v>0</v>
      </c>
      <c r="S940" s="307">
        <f>D940/C940</f>
        <v>2.2704550000000001</v>
      </c>
      <c r="T940" s="241">
        <f t="shared" si="51"/>
        <v>2020</v>
      </c>
    </row>
    <row r="941" spans="2:20">
      <c r="B941" s="280"/>
      <c r="E941" s="275"/>
      <c r="I941" s="271"/>
      <c r="S941" s="307"/>
      <c r="T941" s="241">
        <f t="shared" si="51"/>
        <v>1900</v>
      </c>
    </row>
    <row r="942" spans="2:20">
      <c r="B942" s="280">
        <v>43987</v>
      </c>
      <c r="C942" s="265">
        <v>20000000000</v>
      </c>
      <c r="D942" s="265">
        <v>37187400000</v>
      </c>
      <c r="E942" s="275">
        <f>+D942-C942</f>
        <v>17187400000</v>
      </c>
      <c r="F942" s="265">
        <v>20000000000</v>
      </c>
      <c r="G942" s="265">
        <v>18987800000</v>
      </c>
      <c r="H942" s="266">
        <f>F942-G942</f>
        <v>1012200000</v>
      </c>
      <c r="I942" s="271">
        <f>+B942+J942</f>
        <v>44169</v>
      </c>
      <c r="J942" s="241">
        <v>182</v>
      </c>
      <c r="N942" s="256">
        <v>94.938999999999993</v>
      </c>
      <c r="O942" s="256">
        <v>10.15</v>
      </c>
      <c r="P942" s="256">
        <v>10.691000000000001</v>
      </c>
      <c r="Q942" s="256">
        <v>10.977</v>
      </c>
      <c r="R942" s="265">
        <f>+IF(F942&lt;C942,IF(F942=D942,0,D942-F942),0)</f>
        <v>0</v>
      </c>
      <c r="S942" s="307">
        <f>D942/C942</f>
        <v>1.85937</v>
      </c>
      <c r="T942" s="241">
        <f t="shared" si="51"/>
        <v>2020</v>
      </c>
    </row>
    <row r="943" spans="2:20">
      <c r="B943" s="280"/>
      <c r="I943" s="266"/>
      <c r="T943" s="241">
        <f t="shared" si="51"/>
        <v>1900</v>
      </c>
    </row>
    <row r="944" spans="2:20">
      <c r="B944" s="280">
        <v>44000</v>
      </c>
      <c r="C944" s="265">
        <v>20000000000</v>
      </c>
      <c r="D944" s="265">
        <v>72951700000</v>
      </c>
      <c r="E944" s="275">
        <f>+D944-C944</f>
        <v>52951700000</v>
      </c>
      <c r="F944" s="265">
        <v>18962700000</v>
      </c>
      <c r="G944" s="265">
        <v>18111654024</v>
      </c>
      <c r="H944" s="266">
        <f>F944-G944</f>
        <v>851045976</v>
      </c>
      <c r="I944" s="271">
        <f>+B944+J944</f>
        <v>44182</v>
      </c>
      <c r="J944" s="241">
        <v>182</v>
      </c>
      <c r="N944" s="256">
        <v>95.512</v>
      </c>
      <c r="O944" s="256">
        <v>9.0009999999999994</v>
      </c>
      <c r="P944" s="256">
        <v>9.4239999999999995</v>
      </c>
      <c r="Q944" s="256">
        <v>9.6460000000000008</v>
      </c>
      <c r="R944" s="265">
        <f>+IF(F944&lt;C944,IF(F944=D944,0,D944-F944),0)</f>
        <v>53989000000</v>
      </c>
      <c r="S944" s="307">
        <f>D944/C944</f>
        <v>3.6475849999999999</v>
      </c>
      <c r="T944" s="241">
        <f t="shared" si="51"/>
        <v>2020</v>
      </c>
    </row>
    <row r="945" spans="2:20">
      <c r="B945" s="280"/>
      <c r="E945" s="275"/>
      <c r="I945" s="271"/>
      <c r="S945" s="307"/>
      <c r="T945" s="241">
        <f t="shared" si="51"/>
        <v>1900</v>
      </c>
    </row>
    <row r="946" spans="2:20">
      <c r="B946" s="280">
        <v>44014</v>
      </c>
      <c r="C946" s="265">
        <v>35000000000</v>
      </c>
      <c r="D946" s="265">
        <v>49228700000</v>
      </c>
      <c r="E946" s="275">
        <f>+D946-C946</f>
        <v>14228700000</v>
      </c>
      <c r="F946" s="265">
        <v>28770100000</v>
      </c>
      <c r="G946" s="266">
        <v>27371297738</v>
      </c>
      <c r="H946" s="266">
        <f>+F946-G946</f>
        <v>1398802262</v>
      </c>
      <c r="I946" s="280">
        <v>44196</v>
      </c>
      <c r="J946" s="241">
        <v>182</v>
      </c>
      <c r="N946" s="256">
        <v>95.138000000000005</v>
      </c>
      <c r="O946" s="256">
        <v>9.7509999999999994</v>
      </c>
      <c r="P946" s="256">
        <v>10.249000000000001</v>
      </c>
      <c r="Q946" s="256">
        <v>10.512</v>
      </c>
      <c r="R946" s="265">
        <f>+IF(F946&lt;C946,IF(F946=D946,0,D946-F946),0)</f>
        <v>20458600000</v>
      </c>
      <c r="S946" s="307">
        <f t="shared" ref="S946:S960" si="55">D946/C946</f>
        <v>1.4065342857142857</v>
      </c>
      <c r="T946" s="241">
        <f t="shared" si="51"/>
        <v>2020</v>
      </c>
    </row>
    <row r="947" spans="2:20">
      <c r="B947" s="280"/>
      <c r="E947" s="275"/>
      <c r="G947" s="266"/>
      <c r="I947" s="280"/>
      <c r="S947" s="307"/>
      <c r="T947" s="241">
        <f t="shared" si="51"/>
        <v>1900</v>
      </c>
    </row>
    <row r="948" spans="2:20">
      <c r="B948" s="280">
        <v>44028</v>
      </c>
      <c r="C948" s="265">
        <v>35000000000</v>
      </c>
      <c r="D948" s="265">
        <v>92839100000</v>
      </c>
      <c r="E948" s="275">
        <f>+D948-C948</f>
        <v>57839100000</v>
      </c>
      <c r="F948" s="265">
        <v>35834100000</v>
      </c>
      <c r="G948" s="266">
        <v>34132338591</v>
      </c>
      <c r="H948" s="266">
        <f t="shared" ref="H948:H956" si="56">+F948-G948</f>
        <v>1701761409</v>
      </c>
      <c r="I948" s="280">
        <v>44210</v>
      </c>
      <c r="J948" s="241">
        <v>182</v>
      </c>
      <c r="N948" s="256">
        <v>95.272000000000006</v>
      </c>
      <c r="O948" s="256">
        <v>9.4819999999999993</v>
      </c>
      <c r="P948" s="256">
        <v>9.9529999999999994</v>
      </c>
      <c r="Q948" s="256">
        <v>10.25</v>
      </c>
      <c r="R948" s="265">
        <f>+D948-F948</f>
        <v>57005000000</v>
      </c>
      <c r="S948" s="307">
        <f t="shared" si="55"/>
        <v>2.6525457142857145</v>
      </c>
      <c r="T948" s="241">
        <f t="shared" si="51"/>
        <v>2020</v>
      </c>
    </row>
    <row r="949" spans="2:20">
      <c r="B949" s="280"/>
      <c r="E949" s="275"/>
      <c r="G949" s="266"/>
      <c r="I949" s="280"/>
      <c r="S949" s="307"/>
      <c r="T949" s="241">
        <f t="shared" si="51"/>
        <v>1900</v>
      </c>
    </row>
    <row r="950" spans="2:20">
      <c r="B950" s="280">
        <v>44042</v>
      </c>
      <c r="C950" s="265">
        <v>35000000000</v>
      </c>
      <c r="D950" s="265">
        <v>64376800000</v>
      </c>
      <c r="E950" s="275">
        <f>+D950-C950</f>
        <v>29376800000</v>
      </c>
      <c r="F950" s="265">
        <v>41766800000</v>
      </c>
      <c r="G950" s="266">
        <v>39792065696</v>
      </c>
      <c r="H950" s="266">
        <f t="shared" si="56"/>
        <v>1974734304</v>
      </c>
      <c r="I950" s="280">
        <v>44224</v>
      </c>
      <c r="J950" s="241">
        <v>182</v>
      </c>
      <c r="N950" s="256">
        <v>95.272000000000006</v>
      </c>
      <c r="O950" s="256">
        <v>9.4819999999999993</v>
      </c>
      <c r="P950" s="256">
        <v>9.9529999999999994</v>
      </c>
      <c r="Q950" s="256">
        <v>10.201000000000001</v>
      </c>
      <c r="R950" s="265">
        <f t="shared" ref="R950:R960" si="57">+D950-F950</f>
        <v>22610000000</v>
      </c>
      <c r="S950" s="307">
        <f>D950/C950</f>
        <v>1.8393371428571428</v>
      </c>
      <c r="T950" s="241">
        <f t="shared" si="51"/>
        <v>2020</v>
      </c>
    </row>
    <row r="951" spans="2:20">
      <c r="B951" s="280"/>
      <c r="E951" s="275"/>
      <c r="G951" s="266"/>
      <c r="I951" s="280"/>
      <c r="S951" s="307"/>
      <c r="T951" s="241">
        <f t="shared" si="51"/>
        <v>1900</v>
      </c>
    </row>
    <row r="952" spans="2:20">
      <c r="B952" s="280">
        <v>44056</v>
      </c>
      <c r="C952" s="265">
        <v>35000000000</v>
      </c>
      <c r="D952" s="265">
        <v>45534600000</v>
      </c>
      <c r="E952" s="275">
        <f>+D952-C952</f>
        <v>10534600000</v>
      </c>
      <c r="F952" s="265">
        <v>45034600000</v>
      </c>
      <c r="G952" s="266">
        <v>42905364112</v>
      </c>
      <c r="H952" s="266">
        <f t="shared" si="56"/>
        <v>2129235888</v>
      </c>
      <c r="I952" s="280">
        <v>44238</v>
      </c>
      <c r="J952" s="241">
        <v>182</v>
      </c>
      <c r="N952" s="256">
        <v>95.272000000000006</v>
      </c>
      <c r="O952" s="256">
        <v>9.4819999999999993</v>
      </c>
      <c r="P952" s="256">
        <v>9.9529999999999994</v>
      </c>
      <c r="Q952" s="256">
        <v>10.201000000000001</v>
      </c>
      <c r="R952" s="265">
        <f t="shared" si="57"/>
        <v>500000000</v>
      </c>
      <c r="S952" s="307">
        <v>1.3009999999999999</v>
      </c>
      <c r="T952" s="241">
        <f t="shared" si="51"/>
        <v>2020</v>
      </c>
    </row>
    <row r="953" spans="2:20">
      <c r="B953" s="280"/>
      <c r="E953" s="275"/>
      <c r="G953" s="266"/>
      <c r="I953" s="280"/>
      <c r="S953" s="307"/>
      <c r="T953" s="241">
        <f t="shared" si="51"/>
        <v>1900</v>
      </c>
    </row>
    <row r="954" spans="2:20">
      <c r="B954" s="280">
        <v>44070</v>
      </c>
      <c r="C954" s="265">
        <v>35000000000</v>
      </c>
      <c r="D954" s="265">
        <v>75987700000</v>
      </c>
      <c r="E954" s="275">
        <f>+D954-C954</f>
        <v>40987700000</v>
      </c>
      <c r="F954" s="241">
        <v>35482700000</v>
      </c>
      <c r="G954" s="266">
        <v>33832754450</v>
      </c>
      <c r="H954" s="266">
        <f t="shared" si="56"/>
        <v>1649945550</v>
      </c>
      <c r="I954" s="280">
        <v>44252</v>
      </c>
      <c r="J954" s="241">
        <v>182</v>
      </c>
      <c r="N954" s="256">
        <v>95.35</v>
      </c>
      <c r="O954" s="256">
        <v>9.3260000000000005</v>
      </c>
      <c r="P954" s="256">
        <v>9.7799999999999994</v>
      </c>
      <c r="Q954" s="256">
        <v>10.02</v>
      </c>
      <c r="R954" s="265">
        <f t="shared" si="57"/>
        <v>40505000000</v>
      </c>
      <c r="S954" s="307">
        <f t="shared" si="55"/>
        <v>2.1710771428571429</v>
      </c>
      <c r="T954" s="241">
        <f t="shared" si="51"/>
        <v>2020</v>
      </c>
    </row>
    <row r="955" spans="2:20">
      <c r="B955" s="280"/>
      <c r="E955" s="275"/>
      <c r="G955" s="266"/>
      <c r="I955" s="280"/>
      <c r="S955" s="307"/>
      <c r="T955" s="241">
        <f t="shared" si="51"/>
        <v>1900</v>
      </c>
    </row>
    <row r="956" spans="2:20">
      <c r="B956" s="280">
        <v>44084</v>
      </c>
      <c r="C956" s="265">
        <v>35000000000</v>
      </c>
      <c r="D956" s="265">
        <v>61935400000</v>
      </c>
      <c r="E956" s="275">
        <f>+D956-C956</f>
        <v>26935400000</v>
      </c>
      <c r="F956" s="265">
        <v>57910900000</v>
      </c>
      <c r="G956" s="266">
        <v>55223255131</v>
      </c>
      <c r="H956" s="266">
        <f t="shared" si="56"/>
        <v>2687644869</v>
      </c>
      <c r="I956" s="280">
        <v>44266</v>
      </c>
      <c r="J956" s="241">
        <v>182</v>
      </c>
      <c r="N956" s="256">
        <v>95.358999999999995</v>
      </c>
      <c r="O956" s="256">
        <v>9.3079999999999998</v>
      </c>
      <c r="P956" s="256">
        <v>9.76</v>
      </c>
      <c r="Q956" s="256">
        <v>9.9990000000000006</v>
      </c>
      <c r="R956" s="265">
        <f t="shared" si="57"/>
        <v>4024500000</v>
      </c>
      <c r="S956" s="307">
        <f t="shared" si="55"/>
        <v>1.7695828571428571</v>
      </c>
      <c r="T956" s="241">
        <f t="shared" si="51"/>
        <v>2020</v>
      </c>
    </row>
    <row r="957" spans="2:20">
      <c r="B957" s="280"/>
      <c r="E957" s="275"/>
      <c r="G957" s="266"/>
      <c r="I957" s="280"/>
      <c r="S957" s="307"/>
      <c r="T957" s="241">
        <f t="shared" si="51"/>
        <v>1900</v>
      </c>
    </row>
    <row r="958" spans="2:20">
      <c r="B958" s="280">
        <v>44098</v>
      </c>
      <c r="C958" s="265">
        <v>35000000000</v>
      </c>
      <c r="D958" s="265">
        <v>95809400000</v>
      </c>
      <c r="E958" s="275">
        <f>+D958-C958</f>
        <v>60809400000</v>
      </c>
      <c r="F958" s="265">
        <v>35000000000</v>
      </c>
      <c r="G958" s="265">
        <v>33421150000</v>
      </c>
      <c r="H958" s="266">
        <f>+F958-G958</f>
        <v>1578850000</v>
      </c>
      <c r="I958" s="280">
        <v>44280</v>
      </c>
      <c r="J958" s="241">
        <v>182</v>
      </c>
      <c r="N958" s="256">
        <v>95.489000000000004</v>
      </c>
      <c r="O958" s="256">
        <v>9.0470000000000006</v>
      </c>
      <c r="P958" s="256">
        <v>9.4740000000000002</v>
      </c>
      <c r="Q958" s="256">
        <v>9.6989999999999998</v>
      </c>
      <c r="R958" s="265">
        <f t="shared" si="57"/>
        <v>60809400000</v>
      </c>
      <c r="S958" s="307">
        <f t="shared" si="55"/>
        <v>2.7374114285714284</v>
      </c>
      <c r="T958" s="241">
        <f t="shared" si="51"/>
        <v>2020</v>
      </c>
    </row>
    <row r="959" spans="2:20">
      <c r="E959" s="275"/>
      <c r="S959" s="307"/>
      <c r="T959" s="241">
        <f t="shared" si="51"/>
        <v>1900</v>
      </c>
    </row>
    <row r="960" spans="2:20">
      <c r="B960" s="280">
        <v>44112</v>
      </c>
      <c r="C960" s="265">
        <v>35000000000</v>
      </c>
      <c r="D960" s="265">
        <v>65050300000</v>
      </c>
      <c r="E960" s="275">
        <f>+D960-C960</f>
        <v>30050300000</v>
      </c>
      <c r="F960" s="265">
        <v>41550300000</v>
      </c>
      <c r="G960" s="265">
        <v>39697572123</v>
      </c>
      <c r="H960" s="266">
        <f t="shared" ref="H960:H983" si="58">+F960-G960</f>
        <v>1852727877</v>
      </c>
      <c r="I960" s="280">
        <v>44294</v>
      </c>
      <c r="J960" s="241">
        <v>182</v>
      </c>
      <c r="N960" s="256">
        <v>95.540999999999997</v>
      </c>
      <c r="O960" s="256">
        <v>8.9429999999999996</v>
      </c>
      <c r="P960" s="256">
        <v>9.36</v>
      </c>
      <c r="Q960" s="256">
        <v>9.5790000000000006</v>
      </c>
      <c r="R960" s="265">
        <f t="shared" si="57"/>
        <v>23500000000</v>
      </c>
      <c r="S960" s="307">
        <f t="shared" si="55"/>
        <v>1.8585799999999999</v>
      </c>
      <c r="T960" s="241">
        <f t="shared" si="51"/>
        <v>2020</v>
      </c>
    </row>
    <row r="961" spans="2:20">
      <c r="E961" s="275"/>
      <c r="T961" s="241">
        <f t="shared" si="51"/>
        <v>1900</v>
      </c>
    </row>
    <row r="962" spans="2:20">
      <c r="B962" s="280">
        <v>44126</v>
      </c>
      <c r="C962" s="265">
        <v>35000000000</v>
      </c>
      <c r="D962" s="265">
        <v>127612600000</v>
      </c>
      <c r="E962" s="275">
        <f>+D962-C962</f>
        <v>92612600000</v>
      </c>
      <c r="F962" s="265">
        <v>35000000000</v>
      </c>
      <c r="G962" s="265">
        <v>33496750000</v>
      </c>
      <c r="H962" s="266">
        <f t="shared" si="58"/>
        <v>1503250000</v>
      </c>
      <c r="I962" s="280">
        <v>44308</v>
      </c>
      <c r="J962" s="241">
        <v>182</v>
      </c>
      <c r="N962" s="256">
        <v>95.704999999999998</v>
      </c>
      <c r="O962" s="256">
        <v>8.6140000000000008</v>
      </c>
      <c r="P962" s="256">
        <v>9</v>
      </c>
      <c r="Q962" s="256">
        <v>9.2029999999999994</v>
      </c>
      <c r="R962" s="265">
        <f>+D962-F962</f>
        <v>92612600000</v>
      </c>
      <c r="S962" s="307">
        <v>3.6459999999999999</v>
      </c>
      <c r="T962" s="241">
        <f t="shared" si="51"/>
        <v>2020</v>
      </c>
    </row>
    <row r="963" spans="2:20">
      <c r="E963" s="275"/>
      <c r="T963" s="241">
        <f t="shared" si="51"/>
        <v>1900</v>
      </c>
    </row>
    <row r="964" spans="2:20">
      <c r="B964" s="280">
        <v>44140</v>
      </c>
      <c r="C964" s="265">
        <v>35000000000</v>
      </c>
      <c r="D964" s="265">
        <v>86923100000</v>
      </c>
      <c r="E964" s="275">
        <f>+D964-C964</f>
        <v>51923100000</v>
      </c>
      <c r="F964" s="265">
        <v>35423100000</v>
      </c>
      <c r="G964" s="265">
        <v>33832957041</v>
      </c>
      <c r="H964" s="266">
        <f t="shared" si="58"/>
        <v>1590142959</v>
      </c>
      <c r="I964" s="280">
        <v>44322</v>
      </c>
      <c r="J964" s="241">
        <v>182</v>
      </c>
      <c r="N964" s="256">
        <v>95.510999999999996</v>
      </c>
      <c r="O964" s="256">
        <v>9.0030000000000001</v>
      </c>
      <c r="P964" s="256">
        <v>9.4260000000000002</v>
      </c>
      <c r="Q964" s="256">
        <v>9.6489999999999991</v>
      </c>
      <c r="R964" s="265">
        <f t="shared" ref="R964:R972" si="59">+D964-F964</f>
        <v>51500000000</v>
      </c>
      <c r="S964" s="307">
        <v>2.484</v>
      </c>
      <c r="T964" s="241">
        <f t="shared" si="51"/>
        <v>2020</v>
      </c>
    </row>
    <row r="965" spans="2:20">
      <c r="E965" s="275"/>
      <c r="T965" s="241">
        <f t="shared" si="51"/>
        <v>1900</v>
      </c>
    </row>
    <row r="966" spans="2:20">
      <c r="B966" s="280">
        <v>44154</v>
      </c>
      <c r="C966" s="265">
        <v>35000000000</v>
      </c>
      <c r="D966" s="265">
        <v>72155100000</v>
      </c>
      <c r="E966" s="275">
        <f>+D966-C966</f>
        <v>37155100000</v>
      </c>
      <c r="F966" s="265">
        <v>53655100000</v>
      </c>
      <c r="G966" s="265">
        <v>51252961173</v>
      </c>
      <c r="H966" s="266">
        <f t="shared" si="58"/>
        <v>2402138827</v>
      </c>
      <c r="I966" s="280">
        <v>44336</v>
      </c>
      <c r="J966" s="241">
        <v>182</v>
      </c>
      <c r="N966" s="256">
        <v>95.522999999999996</v>
      </c>
      <c r="O966" s="256">
        <v>8.9789999999999992</v>
      </c>
      <c r="P966" s="256">
        <v>9.3989999999999991</v>
      </c>
      <c r="Q966" s="256">
        <v>9.6210000000000004</v>
      </c>
      <c r="R966" s="265">
        <f t="shared" si="59"/>
        <v>18500000000</v>
      </c>
      <c r="S966" s="307">
        <v>2.0619999999999998</v>
      </c>
      <c r="T966" s="241">
        <f t="shared" ref="T966:T1026" si="60">+YEAR(B966)</f>
        <v>2020</v>
      </c>
    </row>
    <row r="967" spans="2:20">
      <c r="C967" s="280"/>
      <c r="E967" s="275"/>
      <c r="T967" s="241">
        <f t="shared" si="60"/>
        <v>1900</v>
      </c>
    </row>
    <row r="968" spans="2:20">
      <c r="B968" s="280">
        <v>44168</v>
      </c>
      <c r="C968" s="265">
        <v>35000000000</v>
      </c>
      <c r="D968" s="265">
        <v>47021800000</v>
      </c>
      <c r="E968" s="275">
        <f>+D968-C968</f>
        <v>12021800000</v>
      </c>
      <c r="F968" s="265">
        <v>25521800000</v>
      </c>
      <c r="G968" s="265">
        <v>24332739338</v>
      </c>
      <c r="H968" s="266">
        <f t="shared" si="58"/>
        <v>1189060662</v>
      </c>
      <c r="I968" s="280">
        <v>44350</v>
      </c>
      <c r="J968" s="241">
        <v>182</v>
      </c>
      <c r="K968" s="256"/>
      <c r="L968" s="256"/>
      <c r="M968" s="256"/>
      <c r="N968" s="256">
        <v>95.340999999999994</v>
      </c>
      <c r="O968" s="256">
        <v>9.3439999999999994</v>
      </c>
      <c r="P968" s="256">
        <v>9.8000000000000007</v>
      </c>
      <c r="Q968" s="256">
        <v>10.041</v>
      </c>
      <c r="R968" s="265">
        <f t="shared" si="59"/>
        <v>21500000000</v>
      </c>
      <c r="S968" s="307">
        <v>1.343</v>
      </c>
      <c r="T968" s="241">
        <f t="shared" si="60"/>
        <v>2020</v>
      </c>
    </row>
    <row r="969" spans="2:20">
      <c r="E969" s="275"/>
      <c r="S969" s="307"/>
      <c r="T969" s="241">
        <f t="shared" si="60"/>
        <v>1900</v>
      </c>
    </row>
    <row r="970" spans="2:20">
      <c r="B970" s="280">
        <v>44182</v>
      </c>
      <c r="C970" s="265">
        <v>35000000000</v>
      </c>
      <c r="D970" s="265">
        <v>59193500000</v>
      </c>
      <c r="E970" s="275">
        <f>+D970-C970</f>
        <v>24193500000</v>
      </c>
      <c r="F970" s="265">
        <v>30193500000</v>
      </c>
      <c r="G970" s="265">
        <v>28745721675</v>
      </c>
      <c r="H970" s="265">
        <f t="shared" si="58"/>
        <v>1447778325</v>
      </c>
      <c r="I970" s="280">
        <v>44364</v>
      </c>
      <c r="J970" s="241">
        <v>182</v>
      </c>
      <c r="N970" s="256">
        <v>95.204999999999998</v>
      </c>
      <c r="O970" s="256">
        <v>9.6159999999999997</v>
      </c>
      <c r="P970" s="256">
        <v>10.101000000000001</v>
      </c>
      <c r="Q970" s="256">
        <v>10.356</v>
      </c>
      <c r="R970" s="265">
        <f t="shared" si="59"/>
        <v>29000000000</v>
      </c>
      <c r="S970" s="307">
        <v>1.6910000000000001</v>
      </c>
      <c r="T970" s="241">
        <f t="shared" si="60"/>
        <v>2020</v>
      </c>
    </row>
    <row r="971" spans="2:20">
      <c r="E971" s="275"/>
      <c r="H971" s="265"/>
      <c r="I971" s="280"/>
      <c r="T971" s="241">
        <f t="shared" si="60"/>
        <v>1900</v>
      </c>
    </row>
    <row r="972" spans="2:20">
      <c r="B972" s="280">
        <v>44196</v>
      </c>
      <c r="C972" s="265">
        <v>35000000000</v>
      </c>
      <c r="D972" s="265">
        <v>41349700000</v>
      </c>
      <c r="E972" s="275">
        <f>+D972-C972</f>
        <v>6349700000</v>
      </c>
      <c r="F972" s="265">
        <v>18849700000</v>
      </c>
      <c r="G972" s="265">
        <v>17877997965</v>
      </c>
      <c r="H972" s="265">
        <f t="shared" si="58"/>
        <v>971702035</v>
      </c>
      <c r="I972" s="280">
        <v>44378</v>
      </c>
      <c r="J972" s="241">
        <v>182</v>
      </c>
      <c r="N972" s="256">
        <v>94.844999999999999</v>
      </c>
      <c r="O972" s="256">
        <v>10.337999999999999</v>
      </c>
      <c r="P972" s="256">
        <v>10.9</v>
      </c>
      <c r="Q972" s="256">
        <v>11.198</v>
      </c>
      <c r="R972" s="265">
        <f t="shared" si="59"/>
        <v>22500000000</v>
      </c>
      <c r="S972" s="307">
        <v>1.181</v>
      </c>
      <c r="T972" s="241">
        <f t="shared" si="60"/>
        <v>2020</v>
      </c>
    </row>
    <row r="973" spans="2:20">
      <c r="H973" s="265">
        <f t="shared" si="58"/>
        <v>0</v>
      </c>
      <c r="T973" s="241">
        <f t="shared" si="60"/>
        <v>1900</v>
      </c>
    </row>
    <row r="974" spans="2:20">
      <c r="B974" s="280">
        <v>44211</v>
      </c>
      <c r="C974" s="265">
        <v>35000000000</v>
      </c>
      <c r="D974" s="265">
        <v>53163300000</v>
      </c>
      <c r="E974" s="265">
        <v>18163300000</v>
      </c>
      <c r="F974" s="265">
        <v>14163300000</v>
      </c>
      <c r="G974" s="265">
        <v>13427091666.000002</v>
      </c>
      <c r="H974" s="265">
        <f t="shared" si="58"/>
        <v>736208333.99999809</v>
      </c>
      <c r="I974" s="280">
        <f>+B974+J974</f>
        <v>44393</v>
      </c>
      <c r="J974" s="266">
        <v>182</v>
      </c>
      <c r="N974" s="256">
        <v>94.802000000000007</v>
      </c>
      <c r="O974" s="256">
        <v>10.424560439560425</v>
      </c>
      <c r="P974" s="256">
        <v>10.996139785616785</v>
      </c>
      <c r="Q974" s="265">
        <v>11.299285729822618</v>
      </c>
      <c r="R974" s="265">
        <v>-20836700000</v>
      </c>
      <c r="S974" s="256">
        <f>+F974/C974</f>
        <v>0.4046657142857143</v>
      </c>
      <c r="T974" s="241">
        <f t="shared" si="60"/>
        <v>2021</v>
      </c>
    </row>
    <row r="975" spans="2:20">
      <c r="B975" s="280"/>
      <c r="H975" s="265"/>
      <c r="I975" s="280"/>
      <c r="T975" s="241">
        <f t="shared" si="60"/>
        <v>1900</v>
      </c>
    </row>
    <row r="976" spans="2:20">
      <c r="B976" s="280">
        <v>44223</v>
      </c>
      <c r="C976" s="265">
        <v>35000000000</v>
      </c>
      <c r="D976" s="265">
        <v>71611500000</v>
      </c>
      <c r="E976" s="265">
        <v>36611500000</v>
      </c>
      <c r="F976" s="265">
        <v>47361500000</v>
      </c>
      <c r="G976" s="265">
        <v>44959798335</v>
      </c>
      <c r="H976" s="265">
        <f t="shared" si="58"/>
        <v>2401701665</v>
      </c>
      <c r="I976" s="280">
        <f>+B976+J976</f>
        <v>44405</v>
      </c>
      <c r="J976" s="266">
        <v>182</v>
      </c>
      <c r="N976" s="256">
        <v>94.929000000000002</v>
      </c>
      <c r="O976" s="256">
        <v>10.169862637362634</v>
      </c>
      <c r="P976" s="256">
        <v>10.713125217122936</v>
      </c>
      <c r="Q976" s="265">
        <v>11.00086673289622</v>
      </c>
      <c r="R976" s="266">
        <v>12361500000</v>
      </c>
      <c r="S976" s="256">
        <f t="shared" ref="S976:S1038" si="61">+F976/C976</f>
        <v>1.3531857142857142</v>
      </c>
      <c r="T976" s="241">
        <f t="shared" si="60"/>
        <v>2021</v>
      </c>
    </row>
    <row r="977" spans="2:20">
      <c r="B977" s="280"/>
      <c r="H977" s="265">
        <f t="shared" si="58"/>
        <v>0</v>
      </c>
      <c r="I977" s="280"/>
      <c r="T977" s="241">
        <f t="shared" si="60"/>
        <v>1900</v>
      </c>
    </row>
    <row r="978" spans="2:20">
      <c r="B978" s="280">
        <v>44238</v>
      </c>
      <c r="C978" s="265">
        <v>35000000000</v>
      </c>
      <c r="D978" s="265">
        <v>51356600000</v>
      </c>
      <c r="E978" s="265">
        <v>16356600000</v>
      </c>
      <c r="F978" s="265">
        <v>33356600000</v>
      </c>
      <c r="G978" s="265">
        <v>31665420380</v>
      </c>
      <c r="H978" s="265">
        <f t="shared" si="58"/>
        <v>1691179620</v>
      </c>
      <c r="I978" s="280">
        <f>+B978+J978</f>
        <v>44420</v>
      </c>
      <c r="J978" s="266">
        <v>182</v>
      </c>
      <c r="N978" s="256">
        <v>94.93</v>
      </c>
      <c r="O978" s="256">
        <v>10.167857142857128</v>
      </c>
      <c r="P978" s="256">
        <v>10.710899760725933</v>
      </c>
      <c r="Q978" s="265">
        <v>10.998521737116285</v>
      </c>
      <c r="R978" s="265">
        <v>-1643400000</v>
      </c>
      <c r="S978" s="256">
        <f t="shared" si="61"/>
        <v>0.95304571428571427</v>
      </c>
      <c r="T978" s="241">
        <f t="shared" si="60"/>
        <v>2021</v>
      </c>
    </row>
    <row r="979" spans="2:20">
      <c r="B979" s="280"/>
      <c r="H979" s="265">
        <f t="shared" si="58"/>
        <v>0</v>
      </c>
      <c r="I979" s="280"/>
      <c r="T979" s="241">
        <f t="shared" si="60"/>
        <v>1900</v>
      </c>
    </row>
    <row r="980" spans="2:20">
      <c r="B980" s="280">
        <v>44252</v>
      </c>
      <c r="C980" s="265">
        <v>35000000000</v>
      </c>
      <c r="D980" s="265">
        <v>58942500000</v>
      </c>
      <c r="E980" s="265">
        <v>23942500000</v>
      </c>
      <c r="F980" s="265">
        <v>30942500000</v>
      </c>
      <c r="G980" s="265">
        <v>29403110625</v>
      </c>
      <c r="H980" s="265">
        <f t="shared" si="58"/>
        <v>1539389375</v>
      </c>
      <c r="I980" s="280">
        <f>+B980+J980</f>
        <v>44434</v>
      </c>
      <c r="J980" s="266">
        <v>182</v>
      </c>
      <c r="N980" s="256">
        <v>95.025000000000006</v>
      </c>
      <c r="O980" s="256">
        <v>9.9773351648351536</v>
      </c>
      <c r="P980" s="256">
        <v>10.499694990618419</v>
      </c>
      <c r="Q980" s="256">
        <v>10.776085232948351</v>
      </c>
      <c r="R980" s="265">
        <v>-4057500000</v>
      </c>
      <c r="S980" s="256">
        <f t="shared" si="61"/>
        <v>0.88407142857142862</v>
      </c>
      <c r="T980" s="241">
        <f t="shared" si="60"/>
        <v>2021</v>
      </c>
    </row>
    <row r="981" spans="2:20">
      <c r="B981" s="280"/>
      <c r="H981" s="265"/>
      <c r="I981" s="280"/>
      <c r="T981" s="241">
        <f t="shared" si="60"/>
        <v>1900</v>
      </c>
    </row>
    <row r="982" spans="2:20">
      <c r="B982" s="280">
        <v>44266</v>
      </c>
      <c r="C982" s="265">
        <v>35000000000</v>
      </c>
      <c r="D982" s="265">
        <v>68613600000</v>
      </c>
      <c r="E982" s="265">
        <v>33613600000</v>
      </c>
      <c r="F982" s="265">
        <v>35000000000</v>
      </c>
      <c r="G982" s="265">
        <v>33290249999.999996</v>
      </c>
      <c r="H982" s="265">
        <f t="shared" si="58"/>
        <v>1709750000.0000038</v>
      </c>
      <c r="I982" s="280">
        <f>+B982+J982</f>
        <v>44448</v>
      </c>
      <c r="J982" s="241">
        <v>182</v>
      </c>
      <c r="N982" s="256">
        <v>95.114999999999995</v>
      </c>
      <c r="O982" s="256">
        <v>9.7968406593406705</v>
      </c>
      <c r="P982" s="256">
        <v>10.299995436409263</v>
      </c>
      <c r="Q982" s="265">
        <v>10.565971547941233</v>
      </c>
      <c r="R982" s="265">
        <v>0</v>
      </c>
      <c r="S982" s="256">
        <f t="shared" si="61"/>
        <v>1</v>
      </c>
      <c r="T982" s="241">
        <f t="shared" si="60"/>
        <v>2021</v>
      </c>
    </row>
    <row r="983" spans="2:20">
      <c r="B983" s="280"/>
      <c r="H983" s="265">
        <f t="shared" si="58"/>
        <v>0</v>
      </c>
      <c r="T983" s="241">
        <f t="shared" si="60"/>
        <v>1900</v>
      </c>
    </row>
    <row r="984" spans="2:20">
      <c r="B984" s="280">
        <v>44280</v>
      </c>
      <c r="C984" s="265">
        <v>35000000000</v>
      </c>
      <c r="D984" s="265">
        <v>94140400000</v>
      </c>
      <c r="E984" s="265">
        <v>59140400000</v>
      </c>
      <c r="F984" s="265">
        <v>36290400000</v>
      </c>
      <c r="G984" s="265">
        <v>34554993072</v>
      </c>
      <c r="H984" s="265">
        <f t="shared" ref="H984:H1016" si="62">+F984-G984</f>
        <v>1735406928</v>
      </c>
      <c r="I984" s="280">
        <f>+B984+J984</f>
        <v>44462</v>
      </c>
      <c r="J984" s="241">
        <v>182</v>
      </c>
      <c r="N984" s="256">
        <v>95.218000000000004</v>
      </c>
      <c r="O984" s="256">
        <v>9.5902747252747176</v>
      </c>
      <c r="P984" s="256">
        <v>10.071913635315505</v>
      </c>
      <c r="Q984" s="265">
        <v>10.326240168828239</v>
      </c>
      <c r="R984" s="266">
        <v>1290400000</v>
      </c>
      <c r="S984" s="256">
        <f t="shared" si="61"/>
        <v>1.0368685714285715</v>
      </c>
      <c r="T984" s="241">
        <f t="shared" si="60"/>
        <v>2021</v>
      </c>
    </row>
    <row r="985" spans="2:20">
      <c r="H985" s="265">
        <f t="shared" si="62"/>
        <v>0</v>
      </c>
      <c r="I985" s="280">
        <f>+B985+J985</f>
        <v>0</v>
      </c>
      <c r="T985" s="241">
        <f t="shared" si="60"/>
        <v>1900</v>
      </c>
    </row>
    <row r="986" spans="2:20">
      <c r="B986" s="280">
        <v>44294</v>
      </c>
      <c r="C986" s="265">
        <v>35000000000</v>
      </c>
      <c r="D986" s="265">
        <v>92376800000</v>
      </c>
      <c r="E986" s="265">
        <v>57376800000</v>
      </c>
      <c r="F986" s="265">
        <v>26876800000</v>
      </c>
      <c r="G986" s="265">
        <v>25600420768</v>
      </c>
      <c r="H986" s="265">
        <f t="shared" si="62"/>
        <v>1276379232</v>
      </c>
      <c r="I986" s="280">
        <f>+B986+J986</f>
        <v>44476</v>
      </c>
      <c r="J986" s="241">
        <v>182</v>
      </c>
      <c r="N986" s="258">
        <v>95.251000000000005</v>
      </c>
      <c r="O986" s="258">
        <v>9.5239999999999991</v>
      </c>
      <c r="P986" s="258">
        <v>9.9990000000000006</v>
      </c>
      <c r="Q986" s="258">
        <v>10.25</v>
      </c>
      <c r="R986" s="265">
        <f>+F986-C986</f>
        <v>-8123200000</v>
      </c>
      <c r="S986" s="256">
        <f t="shared" si="61"/>
        <v>0.76790857142857138</v>
      </c>
      <c r="T986" s="241">
        <f t="shared" si="60"/>
        <v>2021</v>
      </c>
    </row>
    <row r="987" spans="2:20">
      <c r="B987" s="280"/>
      <c r="H987" s="265"/>
      <c r="I987" s="280"/>
      <c r="N987" s="258"/>
      <c r="O987" s="258"/>
      <c r="P987" s="258"/>
      <c r="Q987" s="258"/>
      <c r="T987" s="241">
        <f t="shared" si="60"/>
        <v>1900</v>
      </c>
    </row>
    <row r="988" spans="2:20">
      <c r="B988" s="280">
        <v>44308</v>
      </c>
      <c r="C988" s="265">
        <v>35000000000</v>
      </c>
      <c r="D988" s="265">
        <v>84608700000</v>
      </c>
      <c r="E988" s="265">
        <v>49608700000</v>
      </c>
      <c r="F988" s="265">
        <v>34608700000</v>
      </c>
      <c r="G988" s="265">
        <v>32972746751</v>
      </c>
      <c r="H988" s="265">
        <f t="shared" si="62"/>
        <v>1635953249</v>
      </c>
      <c r="I988" s="280">
        <f>+B988+J988</f>
        <v>44490</v>
      </c>
      <c r="J988" s="241">
        <v>182</v>
      </c>
      <c r="N988" s="257">
        <v>95.272999999999996</v>
      </c>
      <c r="O988" s="257">
        <v>9.48</v>
      </c>
      <c r="P988" s="257">
        <v>9.9499999999999993</v>
      </c>
      <c r="Q988" s="257">
        <v>10.199</v>
      </c>
      <c r="R988" s="265">
        <f t="shared" ref="R988:R1024" si="63">+F988-C988</f>
        <v>-391300000</v>
      </c>
      <c r="S988" s="256">
        <f t="shared" si="61"/>
        <v>0.98882000000000003</v>
      </c>
      <c r="T988" s="241">
        <f t="shared" si="60"/>
        <v>2021</v>
      </c>
    </row>
    <row r="989" spans="2:20">
      <c r="B989" s="280"/>
      <c r="H989" s="265"/>
      <c r="I989" s="280"/>
      <c r="N989" s="257"/>
      <c r="O989" s="257"/>
      <c r="P989" s="257"/>
      <c r="Q989" s="257"/>
      <c r="T989" s="241">
        <f t="shared" si="60"/>
        <v>1900</v>
      </c>
    </row>
    <row r="990" spans="2:20">
      <c r="B990" s="280">
        <v>44322</v>
      </c>
      <c r="C990" s="265">
        <v>35000000000</v>
      </c>
      <c r="D990" s="265">
        <v>91791900000</v>
      </c>
      <c r="E990" s="265">
        <v>56791900000</v>
      </c>
      <c r="F990" s="265">
        <v>35000000000</v>
      </c>
      <c r="G990" s="265">
        <v>33377400000</v>
      </c>
      <c r="H990" s="265">
        <f t="shared" si="62"/>
        <v>1622600000</v>
      </c>
      <c r="I990" s="280">
        <f>+B990+J990</f>
        <v>44504</v>
      </c>
      <c r="J990" s="241">
        <v>182</v>
      </c>
      <c r="N990" s="257">
        <v>95.364000000000004</v>
      </c>
      <c r="O990" s="257">
        <v>9.2974725274725198</v>
      </c>
      <c r="P990" s="257">
        <v>9.7494573712014159</v>
      </c>
      <c r="Q990" s="257">
        <v>9.9877591733605886</v>
      </c>
      <c r="R990" s="265">
        <f t="shared" si="63"/>
        <v>0</v>
      </c>
      <c r="S990" s="256">
        <f t="shared" si="61"/>
        <v>1</v>
      </c>
      <c r="T990" s="241">
        <f t="shared" si="60"/>
        <v>2021</v>
      </c>
    </row>
    <row r="991" spans="2:20">
      <c r="B991" s="280"/>
      <c r="H991" s="265"/>
      <c r="I991" s="280"/>
      <c r="N991" s="257"/>
      <c r="O991" s="257"/>
      <c r="P991" s="257"/>
      <c r="Q991" s="257"/>
      <c r="T991" s="241">
        <f t="shared" si="60"/>
        <v>1900</v>
      </c>
    </row>
    <row r="992" spans="2:20">
      <c r="B992" s="280">
        <v>44336</v>
      </c>
      <c r="C992" s="265">
        <v>35000000000</v>
      </c>
      <c r="D992" s="265">
        <v>80569400000</v>
      </c>
      <c r="E992" s="265">
        <v>45569400000</v>
      </c>
      <c r="F992" s="265">
        <v>35000000000</v>
      </c>
      <c r="G992" s="265">
        <v>33416950000</v>
      </c>
      <c r="H992" s="265">
        <f t="shared" si="62"/>
        <v>1583050000</v>
      </c>
      <c r="I992" s="280">
        <f>+B992+J992</f>
        <v>44518</v>
      </c>
      <c r="J992" s="266">
        <v>182</v>
      </c>
      <c r="N992" s="256">
        <v>95.477000000000004</v>
      </c>
      <c r="O992" s="256">
        <v>9.0709999999999997</v>
      </c>
      <c r="P992" s="256">
        <v>9.5009999999999994</v>
      </c>
      <c r="Q992" s="256">
        <v>9.7270000000000003</v>
      </c>
      <c r="R992" s="265">
        <f t="shared" si="63"/>
        <v>0</v>
      </c>
      <c r="S992" s="256">
        <f t="shared" si="61"/>
        <v>1</v>
      </c>
      <c r="T992" s="241">
        <f t="shared" si="60"/>
        <v>2021</v>
      </c>
    </row>
    <row r="993" spans="2:20">
      <c r="B993" s="280"/>
      <c r="H993" s="265"/>
      <c r="I993" s="280"/>
      <c r="J993" s="266"/>
      <c r="T993" s="241">
        <f t="shared" si="60"/>
        <v>1900</v>
      </c>
    </row>
    <row r="994" spans="2:20" ht="15" customHeight="1">
      <c r="B994" s="280">
        <v>44351</v>
      </c>
      <c r="C994" s="265">
        <v>35000000000</v>
      </c>
      <c r="D994" s="265">
        <v>76661000000</v>
      </c>
      <c r="E994" s="265">
        <f t="shared" ref="E994:E1010" si="64">+D994-C994</f>
        <v>41661000000</v>
      </c>
      <c r="F994" s="265">
        <v>32761000000</v>
      </c>
      <c r="G994" s="265">
        <v>31279219970</v>
      </c>
      <c r="H994" s="265">
        <f t="shared" si="62"/>
        <v>1481780030</v>
      </c>
      <c r="I994" s="280">
        <f>+B994+J994</f>
        <v>44533</v>
      </c>
      <c r="J994" s="241">
        <v>182</v>
      </c>
      <c r="N994" s="256">
        <v>95.477000000000004</v>
      </c>
      <c r="O994" s="256">
        <v>9.0909999999999993</v>
      </c>
      <c r="P994" s="256">
        <v>9.5009999999999994</v>
      </c>
      <c r="Q994" s="256">
        <v>9.7270000000000003</v>
      </c>
      <c r="R994" s="265">
        <f t="shared" si="63"/>
        <v>-2239000000</v>
      </c>
      <c r="S994" s="256">
        <f t="shared" si="61"/>
        <v>0.93602857142857143</v>
      </c>
      <c r="T994" s="241">
        <f t="shared" si="60"/>
        <v>2021</v>
      </c>
    </row>
    <row r="995" spans="2:20" ht="15" customHeight="1">
      <c r="B995" s="280"/>
      <c r="H995" s="265"/>
      <c r="I995" s="280"/>
      <c r="T995" s="241">
        <f t="shared" si="60"/>
        <v>1900</v>
      </c>
    </row>
    <row r="996" spans="2:20" ht="15" customHeight="1">
      <c r="B996" s="280">
        <v>44364</v>
      </c>
      <c r="C996" s="265">
        <v>35000000000</v>
      </c>
      <c r="D996" s="265">
        <v>70363900000</v>
      </c>
      <c r="E996" s="265">
        <f t="shared" si="64"/>
        <v>35363900000</v>
      </c>
      <c r="F996" s="265">
        <v>19863900000</v>
      </c>
      <c r="G996" s="265">
        <v>19010745495</v>
      </c>
      <c r="H996" s="265">
        <f t="shared" si="62"/>
        <v>853154505</v>
      </c>
      <c r="I996" s="280">
        <f>+B996+J996</f>
        <v>44546</v>
      </c>
      <c r="J996" s="241">
        <v>182</v>
      </c>
      <c r="N996" s="256">
        <v>95.704999999999998</v>
      </c>
      <c r="O996" s="256">
        <v>8.6140000000000008</v>
      </c>
      <c r="P996" s="256">
        <v>9</v>
      </c>
      <c r="Q996" s="256">
        <v>9.2029999999999994</v>
      </c>
      <c r="R996" s="265">
        <f t="shared" si="63"/>
        <v>-15136100000</v>
      </c>
      <c r="S996" s="256">
        <f t="shared" si="61"/>
        <v>0.56754000000000004</v>
      </c>
      <c r="T996" s="241">
        <f t="shared" si="60"/>
        <v>2021</v>
      </c>
    </row>
    <row r="997" spans="2:20" ht="15" customHeight="1">
      <c r="B997" s="280"/>
      <c r="H997" s="265"/>
      <c r="I997" s="280"/>
      <c r="T997" s="241">
        <f t="shared" si="60"/>
        <v>1900</v>
      </c>
    </row>
    <row r="998" spans="2:20" ht="15.5" customHeight="1">
      <c r="B998" s="280">
        <v>44371</v>
      </c>
      <c r="C998" s="265">
        <v>20000000000</v>
      </c>
      <c r="D998" s="265">
        <v>53690500000</v>
      </c>
      <c r="E998" s="265">
        <f t="shared" si="64"/>
        <v>33690500000</v>
      </c>
      <c r="F998" s="265">
        <v>18190500000</v>
      </c>
      <c r="G998" s="265">
        <v>17425953285</v>
      </c>
      <c r="H998" s="265">
        <f t="shared" si="62"/>
        <v>764546715</v>
      </c>
      <c r="I998" s="280">
        <f>+B998+J998</f>
        <v>44553</v>
      </c>
      <c r="J998" s="241">
        <v>182</v>
      </c>
      <c r="N998" s="256">
        <v>95.796999999999997</v>
      </c>
      <c r="O998" s="256">
        <v>8.4290000000000003</v>
      </c>
      <c r="P998" s="256">
        <v>8.7989999999999995</v>
      </c>
      <c r="Q998" s="256">
        <v>8.9930000000000003</v>
      </c>
      <c r="R998" s="265">
        <f t="shared" si="63"/>
        <v>-1809500000</v>
      </c>
      <c r="S998" s="256">
        <f t="shared" si="61"/>
        <v>0.90952500000000003</v>
      </c>
      <c r="T998" s="241">
        <f t="shared" si="60"/>
        <v>2021</v>
      </c>
    </row>
    <row r="999" spans="2:20" ht="15.5" customHeight="1">
      <c r="B999" s="280"/>
      <c r="H999" s="265"/>
      <c r="I999" s="280"/>
      <c r="T999" s="241">
        <f t="shared" si="60"/>
        <v>1900</v>
      </c>
    </row>
    <row r="1000" spans="2:20" ht="15.5" customHeight="1">
      <c r="B1000" s="280">
        <v>44385</v>
      </c>
      <c r="C1000" s="265">
        <v>50000000000</v>
      </c>
      <c r="D1000" s="265">
        <v>94556000000</v>
      </c>
      <c r="E1000" s="265">
        <f t="shared" si="64"/>
        <v>44556000000</v>
      </c>
      <c r="F1000" s="265">
        <v>33756000000</v>
      </c>
      <c r="G1000" s="265">
        <v>32306179800</v>
      </c>
      <c r="H1000" s="265">
        <f t="shared" si="62"/>
        <v>1449820200</v>
      </c>
      <c r="I1000" s="280">
        <f>+B1000+J1000</f>
        <v>44567</v>
      </c>
      <c r="J1000" s="241">
        <v>182</v>
      </c>
      <c r="N1000" s="256">
        <v>95.704999999999998</v>
      </c>
      <c r="O1000" s="256">
        <v>8.6140000000000008</v>
      </c>
      <c r="P1000" s="256">
        <v>9</v>
      </c>
      <c r="Q1000" s="256">
        <v>9.2029999999999994</v>
      </c>
      <c r="R1000" s="265">
        <f>+F1000-C1000</f>
        <v>-16244000000</v>
      </c>
      <c r="S1000" s="256">
        <f t="shared" si="61"/>
        <v>0.67512000000000005</v>
      </c>
      <c r="T1000" s="241">
        <f t="shared" si="60"/>
        <v>2021</v>
      </c>
    </row>
    <row r="1001" spans="2:20" ht="15.5" customHeight="1">
      <c r="B1001" s="280"/>
      <c r="H1001" s="265"/>
      <c r="I1001" s="280"/>
      <c r="T1001" s="241">
        <f t="shared" si="60"/>
        <v>1900</v>
      </c>
    </row>
    <row r="1002" spans="2:20" ht="15.5" customHeight="1">
      <c r="B1002" s="280">
        <v>44399</v>
      </c>
      <c r="C1002" s="265">
        <v>45000000000</v>
      </c>
      <c r="D1002" s="265">
        <v>77823300000</v>
      </c>
      <c r="E1002" s="265">
        <f>+D1002-C1002</f>
        <v>32823300000</v>
      </c>
      <c r="F1002" s="265">
        <v>29183300000</v>
      </c>
      <c r="G1002" s="265">
        <v>27929877265</v>
      </c>
      <c r="H1002" s="265">
        <f>+F1002-G1002</f>
        <v>1253422735</v>
      </c>
      <c r="I1002" s="280">
        <f>+B1002+J1002</f>
        <v>44581</v>
      </c>
      <c r="J1002" s="241">
        <v>182</v>
      </c>
      <c r="N1002" s="256">
        <v>95.704999999999998</v>
      </c>
      <c r="O1002" s="256">
        <v>8.6140000000000008</v>
      </c>
      <c r="P1002" s="256">
        <v>9</v>
      </c>
      <c r="Q1002" s="256">
        <v>9.2029999999999994</v>
      </c>
      <c r="R1002" s="265">
        <f t="shared" si="63"/>
        <v>-15816700000</v>
      </c>
      <c r="S1002" s="256">
        <f t="shared" si="61"/>
        <v>0.64851777777777775</v>
      </c>
      <c r="T1002" s="241">
        <f t="shared" si="60"/>
        <v>2021</v>
      </c>
    </row>
    <row r="1003" spans="2:20" ht="15.5" customHeight="1">
      <c r="B1003" s="280"/>
      <c r="H1003" s="265"/>
      <c r="I1003" s="280"/>
      <c r="T1003" s="241">
        <f t="shared" si="60"/>
        <v>1900</v>
      </c>
    </row>
    <row r="1004" spans="2:20" ht="15.5" customHeight="1">
      <c r="B1004" s="280">
        <v>44413</v>
      </c>
      <c r="C1004" s="265">
        <v>45000000000</v>
      </c>
      <c r="D1004" s="265">
        <v>101963800000</v>
      </c>
      <c r="E1004" s="265">
        <f t="shared" si="64"/>
        <v>56963800000</v>
      </c>
      <c r="F1004" s="265">
        <v>23033800000</v>
      </c>
      <c r="G1004" s="265">
        <v>22058318570</v>
      </c>
      <c r="H1004" s="265">
        <f t="shared" si="62"/>
        <v>975481430</v>
      </c>
      <c r="I1004" s="280">
        <f>+B1004+J1004</f>
        <v>44595</v>
      </c>
      <c r="J1004" s="241">
        <v>182</v>
      </c>
      <c r="N1004" s="256">
        <v>95.765000000000001</v>
      </c>
      <c r="O1004" s="256">
        <v>8.4930000000000003</v>
      </c>
      <c r="P1004" s="256">
        <v>8.8689999999999998</v>
      </c>
      <c r="Q1004" s="256">
        <v>9.0660000000000007</v>
      </c>
      <c r="R1004" s="265">
        <f t="shared" si="63"/>
        <v>-21966200000</v>
      </c>
      <c r="S1004" s="256">
        <f t="shared" si="61"/>
        <v>0.51186222222222222</v>
      </c>
      <c r="T1004" s="241">
        <f t="shared" si="60"/>
        <v>2021</v>
      </c>
    </row>
    <row r="1005" spans="2:20" ht="15.5" customHeight="1">
      <c r="B1005" s="280"/>
      <c r="H1005" s="265"/>
      <c r="I1005" s="280"/>
      <c r="T1005" s="241">
        <f t="shared" si="60"/>
        <v>1900</v>
      </c>
    </row>
    <row r="1006" spans="2:20" ht="15.5" customHeight="1">
      <c r="B1006" s="280">
        <v>44427</v>
      </c>
      <c r="C1006" s="265">
        <v>45000000000</v>
      </c>
      <c r="D1006" s="265">
        <v>111200200000</v>
      </c>
      <c r="E1006" s="265">
        <f t="shared" si="64"/>
        <v>66200200000</v>
      </c>
      <c r="F1006" s="265">
        <v>45000000000</v>
      </c>
      <c r="G1006" s="265">
        <v>43118550000</v>
      </c>
      <c r="H1006" s="265">
        <f t="shared" si="62"/>
        <v>1881450000</v>
      </c>
      <c r="I1006" s="280">
        <f>+B1006+J1006</f>
        <v>44609</v>
      </c>
      <c r="J1006" s="241">
        <v>182</v>
      </c>
      <c r="N1006" s="256">
        <v>95.819000000000003</v>
      </c>
      <c r="O1006" s="256">
        <v>8.3849999999999998</v>
      </c>
      <c r="P1006" s="256">
        <v>8.7509999999999994</v>
      </c>
      <c r="Q1006" s="256">
        <v>8.9429999999999996</v>
      </c>
      <c r="R1006" s="265">
        <f t="shared" si="63"/>
        <v>0</v>
      </c>
      <c r="S1006" s="256">
        <f t="shared" si="61"/>
        <v>1</v>
      </c>
      <c r="T1006" s="241">
        <f t="shared" si="60"/>
        <v>2021</v>
      </c>
    </row>
    <row r="1007" spans="2:20" ht="15.5" customHeight="1">
      <c r="B1007" s="280"/>
      <c r="H1007" s="265"/>
      <c r="I1007" s="280"/>
      <c r="T1007" s="241">
        <f t="shared" si="60"/>
        <v>1900</v>
      </c>
    </row>
    <row r="1008" spans="2:20" ht="15.5" customHeight="1">
      <c r="B1008" s="280">
        <v>44441</v>
      </c>
      <c r="C1008" s="265">
        <v>45000000000</v>
      </c>
      <c r="D1008" s="265">
        <v>102482600000</v>
      </c>
      <c r="E1008" s="265">
        <f t="shared" si="64"/>
        <v>57482600000</v>
      </c>
      <c r="F1008" s="265">
        <v>40552600000</v>
      </c>
      <c r="G1008" s="265">
        <v>38857095794</v>
      </c>
      <c r="H1008" s="265">
        <f t="shared" si="62"/>
        <v>1695504206</v>
      </c>
      <c r="I1008" s="280">
        <f>+B1008+J1008</f>
        <v>44623</v>
      </c>
      <c r="J1008" s="241">
        <v>182</v>
      </c>
      <c r="N1008" s="256">
        <v>95.819000000000003</v>
      </c>
      <c r="O1008" s="256">
        <v>8.3849999999999998</v>
      </c>
      <c r="P1008" s="256">
        <v>8.7509999999999994</v>
      </c>
      <c r="Q1008" s="256">
        <v>8.9429999999999996</v>
      </c>
      <c r="R1008" s="265">
        <f t="shared" si="63"/>
        <v>-4447400000</v>
      </c>
      <c r="S1008" s="256">
        <f t="shared" si="61"/>
        <v>0.90116888888888891</v>
      </c>
      <c r="T1008" s="241">
        <f t="shared" si="60"/>
        <v>2021</v>
      </c>
    </row>
    <row r="1009" spans="2:20" ht="15.5" customHeight="1">
      <c r="B1009" s="280"/>
      <c r="H1009" s="265"/>
      <c r="I1009" s="280"/>
      <c r="T1009" s="241">
        <f t="shared" si="60"/>
        <v>1900</v>
      </c>
    </row>
    <row r="1010" spans="2:20" ht="15.5" customHeight="1">
      <c r="B1010" s="280">
        <v>44455</v>
      </c>
      <c r="C1010" s="265">
        <v>45000000000</v>
      </c>
      <c r="D1010" s="265">
        <v>133920200000</v>
      </c>
      <c r="E1010" s="265">
        <f t="shared" si="64"/>
        <v>88920200000</v>
      </c>
      <c r="F1010" s="265">
        <v>45000000000</v>
      </c>
      <c r="G1010" s="265">
        <v>43273800000</v>
      </c>
      <c r="H1010" s="265">
        <f t="shared" si="62"/>
        <v>1726200000</v>
      </c>
      <c r="I1010" s="280">
        <f>+B1010+J1010</f>
        <v>44637</v>
      </c>
      <c r="J1010" s="241">
        <v>182</v>
      </c>
      <c r="N1010" s="256">
        <v>96.164000000000001</v>
      </c>
      <c r="O1010" s="256">
        <v>7.6929999999999996</v>
      </c>
      <c r="P1010" s="256">
        <v>8</v>
      </c>
      <c r="Q1010" s="256">
        <v>8.16</v>
      </c>
      <c r="R1010" s="265">
        <f t="shared" si="63"/>
        <v>0</v>
      </c>
      <c r="S1010" s="256">
        <f t="shared" si="61"/>
        <v>1</v>
      </c>
      <c r="T1010" s="241">
        <f t="shared" si="60"/>
        <v>2021</v>
      </c>
    </row>
    <row r="1011" spans="2:20" ht="15.5" customHeight="1">
      <c r="H1011" s="265"/>
      <c r="I1011" s="280"/>
      <c r="J1011" s="241">
        <v>182</v>
      </c>
      <c r="R1011" s="265">
        <f t="shared" si="63"/>
        <v>0</v>
      </c>
      <c r="T1011" s="241">
        <f t="shared" si="60"/>
        <v>1900</v>
      </c>
    </row>
    <row r="1012" spans="2:20">
      <c r="B1012" s="280">
        <v>44468</v>
      </c>
      <c r="C1012" s="265">
        <v>45000000000</v>
      </c>
      <c r="D1012" s="258">
        <v>92329500000</v>
      </c>
      <c r="E1012" s="265">
        <v>47329500000</v>
      </c>
      <c r="F1012" s="265">
        <v>40629500000</v>
      </c>
      <c r="G1012" s="265">
        <v>39052262810</v>
      </c>
      <c r="H1012" s="265">
        <f t="shared" si="62"/>
        <v>1577237190</v>
      </c>
      <c r="I1012" s="280">
        <f>+B1012+J1012</f>
        <v>44650</v>
      </c>
      <c r="J1012" s="241">
        <v>182</v>
      </c>
      <c r="N1012" s="256">
        <v>96.117999999999995</v>
      </c>
      <c r="O1012" s="256">
        <v>7.7853296703296806</v>
      </c>
      <c r="P1012" s="256">
        <v>8.0997624485837001</v>
      </c>
      <c r="Q1012" s="256">
        <v>8.2642392303931445</v>
      </c>
      <c r="R1012" s="265">
        <f t="shared" si="63"/>
        <v>-4370500000</v>
      </c>
      <c r="S1012" s="256">
        <f t="shared" si="61"/>
        <v>0.90287777777777778</v>
      </c>
      <c r="T1012" s="241">
        <f t="shared" si="60"/>
        <v>2021</v>
      </c>
    </row>
    <row r="1013" spans="2:20">
      <c r="D1013" s="258"/>
      <c r="H1013" s="265">
        <f t="shared" si="62"/>
        <v>0</v>
      </c>
      <c r="I1013" s="280"/>
      <c r="J1013" s="241">
        <v>182</v>
      </c>
      <c r="R1013" s="265">
        <f t="shared" si="63"/>
        <v>0</v>
      </c>
      <c r="T1013" s="241">
        <f t="shared" si="60"/>
        <v>1900</v>
      </c>
    </row>
    <row r="1014" spans="2:20">
      <c r="B1014" s="280">
        <v>44482</v>
      </c>
      <c r="C1014" s="265">
        <v>40000000000</v>
      </c>
      <c r="D1014" s="265">
        <v>85474700000</v>
      </c>
      <c r="E1014" s="265">
        <v>45474700000</v>
      </c>
      <c r="F1014" s="265">
        <v>15074700000</v>
      </c>
      <c r="G1014" s="265">
        <v>14473370216.999998</v>
      </c>
      <c r="H1014" s="265">
        <f t="shared" si="62"/>
        <v>601329783.00000191</v>
      </c>
      <c r="I1014" s="280">
        <f>+B1014+J1014</f>
        <v>44664</v>
      </c>
      <c r="J1014" s="241">
        <v>182</v>
      </c>
      <c r="N1014" s="256">
        <v>96.010999999999996</v>
      </c>
      <c r="O1014" s="256">
        <v>7.9999175824175905</v>
      </c>
      <c r="P1014" s="256">
        <v>8.3322927398085547</v>
      </c>
      <c r="Q1014" s="256">
        <v>8.5063491327280527</v>
      </c>
      <c r="R1014" s="265">
        <f t="shared" si="63"/>
        <v>-24925300000</v>
      </c>
      <c r="S1014" s="256">
        <f t="shared" si="61"/>
        <v>0.37686750000000002</v>
      </c>
      <c r="T1014" s="241">
        <f t="shared" si="60"/>
        <v>2021</v>
      </c>
    </row>
    <row r="1015" spans="2:20">
      <c r="D1015" s="258"/>
      <c r="H1015" s="265">
        <f t="shared" si="62"/>
        <v>0</v>
      </c>
      <c r="I1015" s="280"/>
      <c r="R1015" s="265">
        <f t="shared" si="63"/>
        <v>0</v>
      </c>
      <c r="T1015" s="241">
        <f t="shared" si="60"/>
        <v>1900</v>
      </c>
    </row>
    <row r="1016" spans="2:20">
      <c r="B1016" s="280">
        <v>44496</v>
      </c>
      <c r="C1016" s="265">
        <v>40000000000</v>
      </c>
      <c r="D1016" s="265">
        <v>66310800000</v>
      </c>
      <c r="E1016" s="265">
        <v>26310800000</v>
      </c>
      <c r="F1016" s="265">
        <v>40000000000</v>
      </c>
      <c r="G1016" s="265">
        <v>38388400000</v>
      </c>
      <c r="H1016" s="265">
        <f t="shared" si="62"/>
        <v>1611600000</v>
      </c>
      <c r="I1016" s="280">
        <f>+B1016+J1016</f>
        <v>44678</v>
      </c>
      <c r="J1016" s="266">
        <v>182</v>
      </c>
      <c r="N1016" s="256">
        <v>95.971000000000004</v>
      </c>
      <c r="O1016" s="256">
        <v>8.0801373626373554</v>
      </c>
      <c r="P1016" s="256">
        <v>8.4193530989958987</v>
      </c>
      <c r="Q1016" s="256">
        <v>8.5970659055387486</v>
      </c>
      <c r="R1016" s="265">
        <f t="shared" si="63"/>
        <v>0</v>
      </c>
      <c r="S1016" s="256">
        <f t="shared" si="61"/>
        <v>1</v>
      </c>
      <c r="T1016" s="241">
        <f t="shared" si="60"/>
        <v>2021</v>
      </c>
    </row>
    <row r="1017" spans="2:20">
      <c r="R1017" s="265">
        <f t="shared" si="63"/>
        <v>0</v>
      </c>
      <c r="T1017" s="241">
        <f t="shared" si="60"/>
        <v>1900</v>
      </c>
    </row>
    <row r="1018" spans="2:20">
      <c r="B1018" s="280">
        <v>44510</v>
      </c>
      <c r="C1018" s="265">
        <v>40000000000</v>
      </c>
      <c r="D1018" s="265">
        <v>59545100000</v>
      </c>
      <c r="E1018" s="265">
        <v>19545100000</v>
      </c>
      <c r="F1018" s="265">
        <v>23545100000</v>
      </c>
      <c r="G1018" s="265">
        <v>22587756234</v>
      </c>
      <c r="H1018" s="265">
        <f t="shared" ref="H1018" si="65">+F1018-G1018</f>
        <v>957343766</v>
      </c>
      <c r="I1018" s="280">
        <f>+B1018+J1018</f>
        <v>44692</v>
      </c>
      <c r="J1018" s="266">
        <v>182</v>
      </c>
      <c r="N1018" s="256">
        <v>95.933999999999997</v>
      </c>
      <c r="O1018" s="256">
        <v>8.1543406593406633</v>
      </c>
      <c r="P1018" s="256">
        <v>8.4999485681204412</v>
      </c>
      <c r="Q1018" s="256">
        <v>8.6810801528766532</v>
      </c>
      <c r="R1018" s="265">
        <f>+F1018-C1018</f>
        <v>-16454900000</v>
      </c>
      <c r="S1018" s="256">
        <f t="shared" si="61"/>
        <v>0.58862749999999997</v>
      </c>
      <c r="T1018" s="241">
        <f t="shared" si="60"/>
        <v>2021</v>
      </c>
    </row>
    <row r="1019" spans="2:20">
      <c r="R1019" s="265">
        <f t="shared" si="63"/>
        <v>0</v>
      </c>
      <c r="T1019" s="241">
        <f t="shared" si="60"/>
        <v>1900</v>
      </c>
    </row>
    <row r="1020" spans="2:20">
      <c r="B1020" s="280">
        <v>44524</v>
      </c>
      <c r="C1020" s="265">
        <v>40000000000</v>
      </c>
      <c r="D1020" s="265">
        <v>54288300000</v>
      </c>
      <c r="E1020" s="265">
        <v>14288300000</v>
      </c>
      <c r="F1020" s="265">
        <v>30788300000</v>
      </c>
      <c r="G1020" s="265">
        <v>29508122486</v>
      </c>
      <c r="H1020" s="265">
        <f t="shared" ref="H1020:H1030" si="66">+F1020-G1020</f>
        <v>1280177514</v>
      </c>
      <c r="I1020" s="280">
        <f>+B1020+J1020</f>
        <v>44706</v>
      </c>
      <c r="J1020" s="266">
        <v>182</v>
      </c>
      <c r="N1020" s="256">
        <v>95.841999999999999</v>
      </c>
      <c r="O1020" s="256">
        <v>8.3388461538461573</v>
      </c>
      <c r="P1020" s="256">
        <v>8.7006178437909867</v>
      </c>
      <c r="Q1020" s="256">
        <v>8.8904031380712567</v>
      </c>
      <c r="R1020" s="265">
        <f t="shared" si="63"/>
        <v>-9211700000</v>
      </c>
      <c r="S1020" s="256">
        <f t="shared" si="61"/>
        <v>0.76970749999999999</v>
      </c>
      <c r="T1020" s="241">
        <f t="shared" si="60"/>
        <v>2021</v>
      </c>
    </row>
    <row r="1021" spans="2:20">
      <c r="H1021" s="265"/>
      <c r="I1021" s="280"/>
      <c r="T1021" s="241">
        <f t="shared" si="60"/>
        <v>1900</v>
      </c>
    </row>
    <row r="1022" spans="2:20">
      <c r="B1022" s="280">
        <v>44539</v>
      </c>
      <c r="C1022" s="265">
        <v>40000000000</v>
      </c>
      <c r="D1022" s="265">
        <v>69822800000</v>
      </c>
      <c r="E1022" s="265">
        <f t="shared" ref="E1022:E1045" si="67">+D1022-C1022</f>
        <v>29822800000</v>
      </c>
      <c r="F1022" s="265">
        <v>37822800000</v>
      </c>
      <c r="G1022" s="265">
        <v>36284924952</v>
      </c>
      <c r="H1022" s="265">
        <f t="shared" si="66"/>
        <v>1537875048</v>
      </c>
      <c r="I1022" s="280">
        <f>+B1022+J1022</f>
        <v>44721</v>
      </c>
      <c r="J1022" s="241">
        <v>182</v>
      </c>
      <c r="N1022" s="256">
        <v>95.933999999999997</v>
      </c>
      <c r="O1022" s="256">
        <v>8.1539999999999999</v>
      </c>
      <c r="P1022" s="256">
        <v>8.5</v>
      </c>
      <c r="Q1022" s="256">
        <v>8.6809999999999992</v>
      </c>
      <c r="R1022" s="265">
        <f t="shared" si="63"/>
        <v>-2177200000</v>
      </c>
      <c r="S1022" s="256">
        <f t="shared" si="61"/>
        <v>0.94557000000000002</v>
      </c>
      <c r="T1022" s="241">
        <f t="shared" si="60"/>
        <v>2021</v>
      </c>
    </row>
    <row r="1023" spans="2:20">
      <c r="E1023" s="265">
        <f t="shared" si="67"/>
        <v>0</v>
      </c>
      <c r="H1023" s="265"/>
      <c r="I1023" s="280"/>
      <c r="T1023" s="241">
        <f t="shared" si="60"/>
        <v>1900</v>
      </c>
    </row>
    <row r="1024" spans="2:20">
      <c r="B1024" s="280">
        <v>44553</v>
      </c>
      <c r="C1024" s="265">
        <v>40000000000</v>
      </c>
      <c r="D1024" s="265">
        <v>62853300000</v>
      </c>
      <c r="E1024" s="265">
        <f t="shared" si="67"/>
        <v>22853300000</v>
      </c>
      <c r="F1024" s="265">
        <v>29853300000</v>
      </c>
      <c r="G1024" s="265">
        <v>28644241350</v>
      </c>
      <c r="H1024" s="265">
        <f t="shared" si="66"/>
        <v>1209058650</v>
      </c>
      <c r="I1024" s="280">
        <f>+B1024+J1024</f>
        <v>44735</v>
      </c>
      <c r="J1024" s="241">
        <v>182</v>
      </c>
      <c r="N1024" s="256">
        <v>95.95</v>
      </c>
      <c r="O1024" s="256">
        <v>8.1219999999999999</v>
      </c>
      <c r="P1024" s="256">
        <v>8.4649999999999999</v>
      </c>
      <c r="Q1024" s="256">
        <v>8.6449999999999996</v>
      </c>
      <c r="R1024" s="265">
        <f t="shared" si="63"/>
        <v>-10146700000</v>
      </c>
      <c r="S1024" s="256">
        <f t="shared" si="61"/>
        <v>0.74633249999999995</v>
      </c>
      <c r="T1024" s="241">
        <f t="shared" si="60"/>
        <v>2021</v>
      </c>
    </row>
    <row r="1025" spans="2:20">
      <c r="E1025" s="265">
        <f t="shared" si="67"/>
        <v>0</v>
      </c>
      <c r="H1025" s="265"/>
      <c r="I1025" s="280"/>
      <c r="T1025" s="241">
        <f t="shared" si="60"/>
        <v>1900</v>
      </c>
    </row>
    <row r="1026" spans="2:20">
      <c r="B1026" s="280">
        <v>44567</v>
      </c>
      <c r="C1026" s="265">
        <v>40000000000</v>
      </c>
      <c r="D1026" s="265">
        <v>56872400000</v>
      </c>
      <c r="E1026" s="265">
        <f t="shared" si="67"/>
        <v>16872400000</v>
      </c>
      <c r="F1026" s="265">
        <v>18872400000</v>
      </c>
      <c r="G1026" s="265">
        <v>18113729520</v>
      </c>
      <c r="H1026" s="265">
        <f t="shared" si="66"/>
        <v>758670480</v>
      </c>
      <c r="I1026" s="280">
        <f>+B1026+J1026</f>
        <v>44749</v>
      </c>
      <c r="J1026" s="241">
        <v>182</v>
      </c>
      <c r="N1026" s="256">
        <v>95.98</v>
      </c>
      <c r="O1026" s="256">
        <v>8.0619999999999994</v>
      </c>
      <c r="P1026" s="256">
        <v>8.4</v>
      </c>
      <c r="Q1026" s="256">
        <v>8.577</v>
      </c>
      <c r="R1026" s="265">
        <f>+F1026-C1026</f>
        <v>-21127600000</v>
      </c>
      <c r="S1026" s="256">
        <f t="shared" si="61"/>
        <v>0.47181000000000001</v>
      </c>
      <c r="T1026" s="241">
        <f t="shared" si="60"/>
        <v>2022</v>
      </c>
    </row>
    <row r="1027" spans="2:20">
      <c r="B1027" s="280"/>
      <c r="E1027" s="265">
        <f t="shared" si="67"/>
        <v>0</v>
      </c>
      <c r="H1027" s="265"/>
      <c r="I1027" s="280"/>
      <c r="R1027" s="265">
        <f t="shared" ref="R1027:R1053" si="68">+F1027-C1027</f>
        <v>0</v>
      </c>
    </row>
    <row r="1028" spans="2:20">
      <c r="B1028" s="280">
        <v>44581</v>
      </c>
      <c r="C1028" s="265">
        <v>40000000000</v>
      </c>
      <c r="D1028" s="265">
        <v>68474400000</v>
      </c>
      <c r="E1028" s="265">
        <f t="shared" si="67"/>
        <v>28474400000</v>
      </c>
      <c r="F1028" s="265">
        <v>39974400000</v>
      </c>
      <c r="G1028" s="265">
        <v>38367429120</v>
      </c>
      <c r="H1028" s="265">
        <f t="shared" si="66"/>
        <v>1606970880</v>
      </c>
      <c r="I1028" s="280">
        <f>+B1028+J1028</f>
        <v>44763</v>
      </c>
      <c r="J1028" s="241">
        <v>182</v>
      </c>
      <c r="N1028" s="256">
        <v>95.98</v>
      </c>
      <c r="O1028" s="256">
        <v>8.0619999999999994</v>
      </c>
      <c r="P1028" s="256">
        <v>8.4</v>
      </c>
      <c r="Q1028" s="256">
        <v>8.577</v>
      </c>
      <c r="R1028" s="265">
        <f t="shared" si="68"/>
        <v>-25600000</v>
      </c>
      <c r="S1028" s="256">
        <f t="shared" si="61"/>
        <v>0.99936000000000003</v>
      </c>
      <c r="T1028" s="241">
        <f>+YEAR(B1028)</f>
        <v>2022</v>
      </c>
    </row>
    <row r="1029" spans="2:20">
      <c r="E1029" s="265">
        <f t="shared" si="67"/>
        <v>0</v>
      </c>
      <c r="H1029" s="265"/>
      <c r="I1029" s="280"/>
      <c r="R1029" s="265">
        <f t="shared" si="68"/>
        <v>0</v>
      </c>
    </row>
    <row r="1030" spans="2:20">
      <c r="B1030" s="280">
        <v>44595</v>
      </c>
      <c r="C1030" s="265">
        <v>40000000000</v>
      </c>
      <c r="D1030" s="265">
        <v>56633000000</v>
      </c>
      <c r="E1030" s="265">
        <f t="shared" si="67"/>
        <v>16633000000</v>
      </c>
      <c r="F1030" s="265">
        <v>34133000000</v>
      </c>
      <c r="G1030" s="265">
        <v>32760853400</v>
      </c>
      <c r="H1030" s="265">
        <f t="shared" si="66"/>
        <v>1372146600</v>
      </c>
      <c r="I1030" s="280">
        <f>+B1030+J1030</f>
        <v>44777</v>
      </c>
      <c r="J1030" s="266">
        <v>182</v>
      </c>
      <c r="N1030" s="257">
        <v>95.98</v>
      </c>
      <c r="O1030" s="257">
        <v>8.0619999999999994</v>
      </c>
      <c r="P1030" s="257">
        <v>8.4</v>
      </c>
      <c r="Q1030" s="257">
        <v>8.577</v>
      </c>
      <c r="R1030" s="265">
        <f t="shared" si="68"/>
        <v>-5867000000</v>
      </c>
      <c r="S1030" s="256">
        <f t="shared" si="61"/>
        <v>0.853325</v>
      </c>
      <c r="T1030" s="241">
        <f>+YEAR(B1030)</f>
        <v>2022</v>
      </c>
    </row>
    <row r="1031" spans="2:20">
      <c r="E1031" s="265">
        <f t="shared" si="67"/>
        <v>0</v>
      </c>
      <c r="H1031" s="265"/>
      <c r="I1031" s="280"/>
      <c r="J1031" s="266"/>
      <c r="R1031" s="265">
        <f t="shared" si="68"/>
        <v>0</v>
      </c>
    </row>
    <row r="1032" spans="2:20">
      <c r="B1032" s="280">
        <v>44610</v>
      </c>
      <c r="C1032" s="265">
        <v>40000000000</v>
      </c>
      <c r="D1032" s="265">
        <v>66166700000</v>
      </c>
      <c r="E1032" s="265">
        <f t="shared" si="67"/>
        <v>26166700000</v>
      </c>
      <c r="F1032" s="265">
        <v>35166700000</v>
      </c>
      <c r="G1032" s="265">
        <v>33752998660</v>
      </c>
      <c r="H1032" s="265">
        <f t="shared" ref="H1032" si="69">+F1032-G1032</f>
        <v>1413701340</v>
      </c>
      <c r="I1032" s="280">
        <f>+B1032+J1032</f>
        <v>44792</v>
      </c>
      <c r="J1032" s="266">
        <v>182</v>
      </c>
      <c r="N1032" s="256">
        <v>95.98</v>
      </c>
      <c r="O1032" s="256">
        <v>8.0619999999999994</v>
      </c>
      <c r="P1032" s="256">
        <v>8.4</v>
      </c>
      <c r="Q1032" s="256">
        <v>8.577</v>
      </c>
      <c r="R1032" s="265">
        <f t="shared" si="68"/>
        <v>-4833300000</v>
      </c>
      <c r="S1032" s="256">
        <f t="shared" si="61"/>
        <v>0.87916749999999999</v>
      </c>
      <c r="T1032" s="241">
        <f>+YEAR(B1032)</f>
        <v>2022</v>
      </c>
    </row>
    <row r="1033" spans="2:20">
      <c r="E1033" s="265">
        <f t="shared" si="67"/>
        <v>0</v>
      </c>
      <c r="H1033" s="265"/>
      <c r="I1033" s="280"/>
      <c r="J1033" s="266"/>
      <c r="R1033" s="265">
        <f t="shared" si="68"/>
        <v>0</v>
      </c>
    </row>
    <row r="1034" spans="2:20">
      <c r="B1034" s="280">
        <v>44623</v>
      </c>
      <c r="C1034" s="265">
        <v>40000000000</v>
      </c>
      <c r="D1034" s="265">
        <v>56104400000</v>
      </c>
      <c r="E1034" s="265">
        <f t="shared" si="67"/>
        <v>16104400000</v>
      </c>
      <c r="F1034" s="265">
        <v>30904400000</v>
      </c>
      <c r="G1034" s="265">
        <v>29662043120</v>
      </c>
      <c r="H1034" s="265">
        <f t="shared" ref="H1034" si="70">+F1034-G1034</f>
        <v>1242356880</v>
      </c>
      <c r="I1034" s="280">
        <f>+B1034+J1034</f>
        <v>44805</v>
      </c>
      <c r="J1034" s="266">
        <v>182</v>
      </c>
      <c r="N1034" s="256">
        <v>95.98</v>
      </c>
      <c r="O1034" s="256">
        <v>8.0619999999999994</v>
      </c>
      <c r="P1034" s="256">
        <v>8.4</v>
      </c>
      <c r="Q1034" s="256">
        <v>8.577</v>
      </c>
      <c r="R1034" s="265">
        <f t="shared" si="68"/>
        <v>-9095600000</v>
      </c>
      <c r="S1034" s="256">
        <f t="shared" si="61"/>
        <v>0.77261000000000002</v>
      </c>
      <c r="T1034" s="241">
        <f>+YEAR(B1034)</f>
        <v>2022</v>
      </c>
    </row>
    <row r="1035" spans="2:20">
      <c r="C1035" s="257"/>
      <c r="E1035" s="265">
        <f t="shared" si="67"/>
        <v>0</v>
      </c>
      <c r="R1035" s="265">
        <f t="shared" si="68"/>
        <v>0</v>
      </c>
    </row>
    <row r="1036" spans="2:20">
      <c r="B1036" s="280">
        <v>44637</v>
      </c>
      <c r="C1036" s="265">
        <v>40000000000</v>
      </c>
      <c r="D1036" s="265">
        <v>50409400000</v>
      </c>
      <c r="E1036" s="265">
        <f t="shared" si="67"/>
        <v>10409400000</v>
      </c>
      <c r="F1036" s="265">
        <v>12209400000</v>
      </c>
      <c r="G1036" s="265">
        <v>11728471734</v>
      </c>
      <c r="H1036" s="265">
        <f t="shared" ref="H1036" si="71">+F1036-G1036</f>
        <v>480928266</v>
      </c>
      <c r="I1036" s="280">
        <f>+B1036+J1036</f>
        <v>44819</v>
      </c>
      <c r="J1036" s="266">
        <v>182</v>
      </c>
      <c r="N1036" s="256">
        <v>96.061000000000007</v>
      </c>
      <c r="O1036" s="256">
        <v>7.9</v>
      </c>
      <c r="P1036" s="256">
        <v>8.2240000000000002</v>
      </c>
      <c r="Q1036" s="256">
        <v>8.3930000000000007</v>
      </c>
      <c r="R1036" s="265">
        <f t="shared" si="68"/>
        <v>-27790600000</v>
      </c>
      <c r="S1036" s="256">
        <f t="shared" si="61"/>
        <v>0.30523499999999998</v>
      </c>
      <c r="T1036" s="241">
        <f>+YEAR(B1036)</f>
        <v>2022</v>
      </c>
    </row>
    <row r="1037" spans="2:20">
      <c r="B1037" s="280"/>
      <c r="C1037" s="257"/>
      <c r="E1037" s="265">
        <f t="shared" si="67"/>
        <v>0</v>
      </c>
      <c r="R1037" s="265">
        <f t="shared" si="68"/>
        <v>0</v>
      </c>
    </row>
    <row r="1038" spans="2:20">
      <c r="B1038" s="280">
        <v>44651</v>
      </c>
      <c r="C1038" s="265">
        <v>40000000000</v>
      </c>
      <c r="D1038" s="265">
        <v>89093300000</v>
      </c>
      <c r="E1038" s="265">
        <f t="shared" si="67"/>
        <v>49093300000</v>
      </c>
      <c r="F1038" s="265">
        <v>23098300000</v>
      </c>
      <c r="G1038" s="265">
        <v>22198159249</v>
      </c>
      <c r="H1038" s="265">
        <f>+F1038-G1038</f>
        <v>900140751</v>
      </c>
      <c r="I1038" s="280">
        <f>+B1038+J1038</f>
        <v>44833</v>
      </c>
      <c r="J1038" s="266">
        <v>182</v>
      </c>
      <c r="N1038" s="256">
        <v>96.102999999999994</v>
      </c>
      <c r="O1038" s="256">
        <v>7.8150000000000004</v>
      </c>
      <c r="P1038" s="256">
        <v>8.1319999999999997</v>
      </c>
      <c r="Q1038" s="256">
        <v>8.298</v>
      </c>
      <c r="R1038" s="265">
        <f t="shared" si="68"/>
        <v>-16901700000</v>
      </c>
      <c r="S1038" s="256">
        <f t="shared" si="61"/>
        <v>0.57745749999999996</v>
      </c>
      <c r="T1038" s="241">
        <f>+YEAR(B1038)</f>
        <v>2022</v>
      </c>
    </row>
    <row r="1039" spans="2:20">
      <c r="E1039" s="265">
        <f t="shared" si="67"/>
        <v>0</v>
      </c>
      <c r="H1039" s="265">
        <f t="shared" ref="H1039:H1055" si="72">+F1039-G1039</f>
        <v>0</v>
      </c>
      <c r="R1039" s="265">
        <f t="shared" si="68"/>
        <v>0</v>
      </c>
    </row>
    <row r="1040" spans="2:20">
      <c r="B1040" s="280">
        <v>44665</v>
      </c>
      <c r="C1040" s="265">
        <v>30000000000</v>
      </c>
      <c r="D1040" s="265">
        <v>48572100000</v>
      </c>
      <c r="E1040" s="265">
        <f t="shared" si="67"/>
        <v>18572100000</v>
      </c>
      <c r="F1040" s="265">
        <v>21822100000</v>
      </c>
      <c r="G1040" s="265">
        <v>20981076266</v>
      </c>
      <c r="H1040" s="265">
        <f t="shared" si="72"/>
        <v>841023734</v>
      </c>
      <c r="I1040" s="280">
        <v>44847</v>
      </c>
      <c r="J1040" s="241">
        <v>182</v>
      </c>
      <c r="N1040" s="256">
        <v>96.146000000000001</v>
      </c>
      <c r="O1040" s="256">
        <v>7.7290000000000001</v>
      </c>
      <c r="P1040" s="256">
        <v>8.0389999999999997</v>
      </c>
      <c r="Q1040" s="256">
        <v>8.2010000000000005</v>
      </c>
      <c r="R1040" s="265">
        <f t="shared" si="68"/>
        <v>-8177900000</v>
      </c>
      <c r="S1040" s="256">
        <f t="shared" ref="S1040:S1054" si="73">+F1040/C1040</f>
        <v>0.72740333333333329</v>
      </c>
      <c r="T1040" s="241">
        <f>+YEAR(B1040)</f>
        <v>2022</v>
      </c>
    </row>
    <row r="1041" spans="2:20">
      <c r="C1041" s="257"/>
      <c r="E1041" s="265">
        <f t="shared" si="67"/>
        <v>0</v>
      </c>
      <c r="H1041" s="265">
        <f t="shared" si="72"/>
        <v>0</v>
      </c>
      <c r="R1041" s="265">
        <f t="shared" si="68"/>
        <v>0</v>
      </c>
    </row>
    <row r="1042" spans="2:20">
      <c r="B1042" s="280">
        <v>44679</v>
      </c>
      <c r="C1042" s="265">
        <v>30000000000</v>
      </c>
      <c r="D1042" s="265">
        <v>57422400000</v>
      </c>
      <c r="E1042" s="265">
        <f t="shared" si="67"/>
        <v>27422400000</v>
      </c>
      <c r="F1042" s="265">
        <v>31672400000</v>
      </c>
      <c r="G1042" s="265">
        <v>30457446736</v>
      </c>
      <c r="H1042" s="265">
        <f t="shared" si="72"/>
        <v>1214953264</v>
      </c>
      <c r="I1042" s="280">
        <v>44861</v>
      </c>
      <c r="J1042" s="241">
        <v>182</v>
      </c>
      <c r="N1042" s="256">
        <v>96.164000000000001</v>
      </c>
      <c r="O1042" s="256">
        <v>7.6929999999999996</v>
      </c>
      <c r="P1042" s="256">
        <v>8</v>
      </c>
      <c r="Q1042" s="256">
        <v>8.16</v>
      </c>
      <c r="R1042" s="265">
        <f>+F1042-C1042</f>
        <v>1672400000</v>
      </c>
      <c r="S1042" s="256">
        <f t="shared" si="73"/>
        <v>1.0557466666666666</v>
      </c>
      <c r="T1042" s="241">
        <f>+YEAR(B1042)</f>
        <v>2022</v>
      </c>
    </row>
    <row r="1043" spans="2:20">
      <c r="C1043" s="257"/>
      <c r="E1043" s="265">
        <f t="shared" si="67"/>
        <v>0</v>
      </c>
      <c r="H1043" s="265">
        <f t="shared" si="72"/>
        <v>0</v>
      </c>
      <c r="R1043" s="265">
        <f t="shared" si="68"/>
        <v>0</v>
      </c>
    </row>
    <row r="1044" spans="2:20">
      <c r="B1044" s="280">
        <v>44693</v>
      </c>
      <c r="C1044" s="265">
        <v>30000000000</v>
      </c>
      <c r="D1044" s="265">
        <v>55390700000</v>
      </c>
      <c r="E1044" s="265">
        <f t="shared" si="67"/>
        <v>25390700000</v>
      </c>
      <c r="F1044" s="265">
        <v>22640700000</v>
      </c>
      <c r="G1044" s="265">
        <v>21772202748</v>
      </c>
      <c r="H1044" s="265">
        <f t="shared" si="72"/>
        <v>868497252</v>
      </c>
      <c r="I1044" s="280">
        <v>44875</v>
      </c>
      <c r="J1044" s="266">
        <v>182</v>
      </c>
      <c r="N1044" s="256">
        <v>96.164000000000001</v>
      </c>
      <c r="O1044" s="256">
        <v>7.6929999999999996</v>
      </c>
      <c r="P1044" s="256">
        <v>8</v>
      </c>
      <c r="Q1044" s="256">
        <v>8.16</v>
      </c>
      <c r="R1044" s="265">
        <f t="shared" si="68"/>
        <v>-7359300000</v>
      </c>
      <c r="S1044" s="256">
        <f t="shared" si="73"/>
        <v>0.75468999999999997</v>
      </c>
      <c r="T1044" s="241">
        <f>+YEAR(B1044)</f>
        <v>2022</v>
      </c>
    </row>
    <row r="1045" spans="2:20">
      <c r="E1045" s="265">
        <f t="shared" si="67"/>
        <v>0</v>
      </c>
      <c r="H1045" s="265">
        <f t="shared" si="72"/>
        <v>0</v>
      </c>
      <c r="R1045" s="265">
        <f t="shared" si="68"/>
        <v>0</v>
      </c>
    </row>
    <row r="1046" spans="2:20">
      <c r="B1046" s="280">
        <v>44707</v>
      </c>
      <c r="C1046" s="265">
        <v>30000000000</v>
      </c>
      <c r="D1046" s="265">
        <v>41876800000</v>
      </c>
      <c r="E1046" s="265">
        <f>+D1046-C1046</f>
        <v>11876800000</v>
      </c>
      <c r="F1046" s="265">
        <v>11626800000</v>
      </c>
      <c r="G1046" s="265">
        <v>11181377292</v>
      </c>
      <c r="H1046" s="265">
        <f t="shared" si="72"/>
        <v>445422708</v>
      </c>
      <c r="I1046" s="280">
        <v>44889</v>
      </c>
      <c r="J1046" s="266">
        <v>182</v>
      </c>
      <c r="N1046" s="256">
        <v>96.168999999999997</v>
      </c>
      <c r="O1046" s="256">
        <v>7.6829999999999998</v>
      </c>
      <c r="P1046" s="256">
        <v>7.9889999999999999</v>
      </c>
      <c r="Q1046" s="256">
        <v>8.1489999999999991</v>
      </c>
      <c r="R1046" s="265">
        <f t="shared" si="68"/>
        <v>-18373200000</v>
      </c>
      <c r="S1046" s="256">
        <f t="shared" si="73"/>
        <v>0.38756000000000002</v>
      </c>
      <c r="T1046" s="241">
        <f>+YEAR(B1046)</f>
        <v>2022</v>
      </c>
    </row>
    <row r="1047" spans="2:20">
      <c r="H1047" s="265">
        <f t="shared" si="72"/>
        <v>0</v>
      </c>
      <c r="R1047" s="265">
        <f t="shared" si="68"/>
        <v>0</v>
      </c>
    </row>
    <row r="1048" spans="2:20">
      <c r="B1048" s="280">
        <v>44722</v>
      </c>
      <c r="C1048" s="265">
        <v>30000000000</v>
      </c>
      <c r="D1048" s="265">
        <v>54718300000</v>
      </c>
      <c r="E1048" s="265">
        <f>+D1048-C1048</f>
        <v>24718300000</v>
      </c>
      <c r="F1048" s="265">
        <v>37718300000</v>
      </c>
      <c r="G1048" s="265">
        <v>36098299015</v>
      </c>
      <c r="H1048" s="265">
        <f t="shared" si="72"/>
        <v>1620000985</v>
      </c>
      <c r="I1048" s="280">
        <v>44904</v>
      </c>
      <c r="J1048" s="266">
        <v>182</v>
      </c>
      <c r="N1048" s="256">
        <v>95.704999999999998</v>
      </c>
      <c r="O1048" s="256">
        <v>8.6140000000000008</v>
      </c>
      <c r="P1048" s="256">
        <v>9</v>
      </c>
      <c r="Q1048" s="256">
        <v>9.2029999999999994</v>
      </c>
      <c r="R1048" s="265">
        <f t="shared" si="68"/>
        <v>7718300000</v>
      </c>
      <c r="S1048" s="256">
        <f t="shared" si="73"/>
        <v>1.2572766666666666</v>
      </c>
      <c r="T1048" s="241">
        <f>+YEAR(B1048)</f>
        <v>2022</v>
      </c>
    </row>
    <row r="1049" spans="2:20">
      <c r="E1049" s="265">
        <f t="shared" ref="E1049:E1055" si="74">+D1049-C1049</f>
        <v>0</v>
      </c>
      <c r="H1049" s="265">
        <f t="shared" si="72"/>
        <v>0</v>
      </c>
      <c r="R1049" s="265">
        <f t="shared" si="68"/>
        <v>0</v>
      </c>
    </row>
    <row r="1050" spans="2:20">
      <c r="B1050" s="280">
        <v>44735</v>
      </c>
      <c r="C1050" s="265">
        <v>30000000000</v>
      </c>
      <c r="D1050" s="265">
        <v>52461700000</v>
      </c>
      <c r="E1050" s="265">
        <f t="shared" si="74"/>
        <v>22461700000</v>
      </c>
      <c r="F1050" s="265">
        <v>22811700000</v>
      </c>
      <c r="G1050" s="265">
        <v>21852239898</v>
      </c>
      <c r="H1050" s="265">
        <f t="shared" si="72"/>
        <v>959460102</v>
      </c>
      <c r="I1050" s="266">
        <v>44917</v>
      </c>
      <c r="J1050" s="266">
        <v>182</v>
      </c>
      <c r="N1050" s="256">
        <v>95.793999999999997</v>
      </c>
      <c r="O1050" s="256">
        <v>8.4350000000000005</v>
      </c>
      <c r="P1050" s="256">
        <v>8.8049999999999997</v>
      </c>
      <c r="Q1050" s="256">
        <v>9</v>
      </c>
      <c r="R1050" s="265">
        <f>+F1050-C1050</f>
        <v>-7188300000</v>
      </c>
      <c r="S1050" s="256">
        <f t="shared" si="73"/>
        <v>0.76039000000000001</v>
      </c>
      <c r="T1050" s="241">
        <f>+YEAR(B1050)</f>
        <v>2022</v>
      </c>
    </row>
    <row r="1051" spans="2:20">
      <c r="E1051" s="265">
        <f t="shared" si="74"/>
        <v>0</v>
      </c>
      <c r="H1051" s="265">
        <f t="shared" si="72"/>
        <v>0</v>
      </c>
      <c r="R1051" s="265">
        <f t="shared" si="68"/>
        <v>0</v>
      </c>
    </row>
    <row r="1052" spans="2:20">
      <c r="B1052" s="280">
        <v>44749</v>
      </c>
      <c r="C1052" s="265">
        <v>45000000000</v>
      </c>
      <c r="D1052" s="265">
        <v>70245100000</v>
      </c>
      <c r="E1052" s="265">
        <f t="shared" si="74"/>
        <v>25245100000</v>
      </c>
      <c r="F1052" s="265">
        <v>26245100000</v>
      </c>
      <c r="G1052" s="265">
        <v>25153828742</v>
      </c>
      <c r="H1052" s="265">
        <f t="shared" si="72"/>
        <v>1091271258</v>
      </c>
      <c r="I1052" s="280">
        <v>44931</v>
      </c>
      <c r="J1052" s="266">
        <v>182</v>
      </c>
      <c r="N1052" s="256">
        <v>95.841999999999999</v>
      </c>
      <c r="O1052" s="256">
        <v>8.3390000000000004</v>
      </c>
      <c r="P1052" s="256">
        <v>8.7010000000000005</v>
      </c>
      <c r="Q1052" s="256">
        <v>8.89</v>
      </c>
      <c r="R1052" s="265">
        <f t="shared" si="68"/>
        <v>-18754900000</v>
      </c>
      <c r="S1052" s="256">
        <f t="shared" si="73"/>
        <v>0.58322444444444443</v>
      </c>
      <c r="T1052" s="241">
        <v>2022</v>
      </c>
    </row>
    <row r="1053" spans="2:20">
      <c r="B1053" s="280"/>
      <c r="C1053" s="241"/>
      <c r="D1053" s="241"/>
      <c r="E1053" s="265">
        <f t="shared" si="74"/>
        <v>0</v>
      </c>
      <c r="F1053" s="241"/>
      <c r="G1053" s="241"/>
      <c r="H1053" s="265">
        <f t="shared" si="72"/>
        <v>0</v>
      </c>
      <c r="I1053" s="280"/>
      <c r="N1053" s="241"/>
      <c r="O1053" s="241"/>
      <c r="P1053" s="241"/>
      <c r="Q1053" s="241"/>
      <c r="R1053" s="265">
        <f t="shared" si="68"/>
        <v>0</v>
      </c>
    </row>
    <row r="1054" spans="2:20">
      <c r="B1054" s="280">
        <v>44763</v>
      </c>
      <c r="C1054" s="265">
        <v>45000000000</v>
      </c>
      <c r="D1054" s="265">
        <v>98999400000</v>
      </c>
      <c r="E1054" s="265">
        <f>+D1054-C1054</f>
        <v>53999400000</v>
      </c>
      <c r="F1054" s="265">
        <v>73869400000</v>
      </c>
      <c r="G1054" s="265">
        <v>70277869772</v>
      </c>
      <c r="H1054" s="265">
        <f t="shared" si="72"/>
        <v>3591530228</v>
      </c>
      <c r="I1054" s="280">
        <v>44945</v>
      </c>
      <c r="J1054" s="266">
        <v>182</v>
      </c>
      <c r="N1054" s="256">
        <v>95.138000000000005</v>
      </c>
      <c r="O1054" s="256">
        <v>9.7509999999999994</v>
      </c>
      <c r="P1054" s="256">
        <v>10.249000000000001</v>
      </c>
      <c r="Q1054" s="256">
        <v>10.512</v>
      </c>
      <c r="R1054" s="265">
        <f>+F1054-C1054</f>
        <v>28869400000</v>
      </c>
      <c r="S1054" s="256">
        <f t="shared" si="73"/>
        <v>1.6415422222222222</v>
      </c>
      <c r="T1054" s="241">
        <v>2022</v>
      </c>
    </row>
    <row r="1055" spans="2:20">
      <c r="E1055" s="265">
        <f t="shared" si="74"/>
        <v>0</v>
      </c>
      <c r="H1055" s="265">
        <f t="shared" si="72"/>
        <v>0</v>
      </c>
      <c r="R1055" s="265">
        <f t="shared" ref="R1055" si="75">+F1055-C1055</f>
        <v>0</v>
      </c>
    </row>
    <row r="1056" spans="2:20">
      <c r="B1056" s="280">
        <v>44777</v>
      </c>
      <c r="C1056" s="265">
        <v>45000000000</v>
      </c>
      <c r="D1056" s="265">
        <v>90403200000</v>
      </c>
      <c r="E1056" s="265">
        <f>+D1056-C1056</f>
        <v>45403200000</v>
      </c>
      <c r="F1056" s="265">
        <v>6773200000</v>
      </c>
      <c r="G1056" s="265">
        <v>6451540732</v>
      </c>
      <c r="H1056" s="266">
        <f>+F1056-G1056</f>
        <v>321659268</v>
      </c>
      <c r="I1056" s="280">
        <v>44959</v>
      </c>
      <c r="J1056" s="266">
        <v>182</v>
      </c>
      <c r="N1056" s="257">
        <v>95.251000000000005</v>
      </c>
      <c r="O1056" s="257">
        <v>9.5239999999999991</v>
      </c>
      <c r="P1056" s="257">
        <v>9.9990000000000006</v>
      </c>
      <c r="Q1056" s="257">
        <v>10.25</v>
      </c>
      <c r="R1056" s="265">
        <f>+F1056-C1056</f>
        <v>-38226800000</v>
      </c>
      <c r="S1056" s="256">
        <f>+F1056/C1056</f>
        <v>0.15051555555555557</v>
      </c>
      <c r="T1056" s="241">
        <v>2022</v>
      </c>
    </row>
    <row r="1057" spans="2:20">
      <c r="R1057" s="265">
        <f t="shared" ref="R1057:R1099" si="76">+F1057-C1057</f>
        <v>0</v>
      </c>
    </row>
    <row r="1058" spans="2:20">
      <c r="B1058" s="280">
        <v>44791</v>
      </c>
      <c r="C1058" s="265">
        <v>45000000000</v>
      </c>
      <c r="D1058" s="265">
        <v>93061900000</v>
      </c>
      <c r="E1058" s="265">
        <f>+D1058-C1058</f>
        <v>48061900000</v>
      </c>
      <c r="F1058" s="265">
        <v>47931900000</v>
      </c>
      <c r="G1058" s="265">
        <v>45439441200</v>
      </c>
      <c r="H1058" s="266">
        <f>+F1058-G1058</f>
        <v>2492458800</v>
      </c>
      <c r="I1058" s="280">
        <v>44973</v>
      </c>
      <c r="J1058" s="266">
        <v>182</v>
      </c>
      <c r="N1058" s="257">
        <v>94.8</v>
      </c>
      <c r="O1058" s="257">
        <v>10.429</v>
      </c>
      <c r="P1058" s="257">
        <v>11.000999999999999</v>
      </c>
      <c r="Q1058" s="257">
        <v>11.304</v>
      </c>
      <c r="R1058" s="265">
        <f t="shared" si="76"/>
        <v>2931900000</v>
      </c>
      <c r="S1058" s="257">
        <f>+D1058/F1058</f>
        <v>1.9415441490948617</v>
      </c>
      <c r="T1058" s="241">
        <v>2022</v>
      </c>
    </row>
    <row r="1059" spans="2:20">
      <c r="E1059" s="265">
        <f t="shared" ref="E1059:E1067" si="77">+D1059-C1059</f>
        <v>0</v>
      </c>
      <c r="H1059" s="266">
        <f t="shared" ref="H1059:H1061" si="78">+F1059-G1059</f>
        <v>0</v>
      </c>
      <c r="R1059" s="265">
        <f t="shared" si="76"/>
        <v>0</v>
      </c>
      <c r="S1059" s="257"/>
    </row>
    <row r="1060" spans="2:20">
      <c r="B1060" s="280">
        <v>44805</v>
      </c>
      <c r="C1060" s="265">
        <v>45000000000</v>
      </c>
      <c r="D1060" s="265">
        <v>94008300000</v>
      </c>
      <c r="E1060" s="265">
        <f t="shared" si="77"/>
        <v>49008300000</v>
      </c>
      <c r="F1060" s="265">
        <v>58878300000</v>
      </c>
      <c r="G1060" s="265">
        <v>55685329791</v>
      </c>
      <c r="H1060" s="266">
        <f t="shared" si="78"/>
        <v>3192970209</v>
      </c>
      <c r="I1060" s="280">
        <v>44987</v>
      </c>
      <c r="J1060" s="266">
        <v>182</v>
      </c>
      <c r="N1060" s="256">
        <v>94.576999999999998</v>
      </c>
      <c r="O1060" s="256">
        <v>10.875999999999999</v>
      </c>
      <c r="P1060" s="256">
        <v>11.499000000000001</v>
      </c>
      <c r="Q1060" s="256">
        <v>11.831</v>
      </c>
      <c r="R1060" s="265">
        <f t="shared" si="76"/>
        <v>13878300000</v>
      </c>
      <c r="S1060" s="257">
        <f t="shared" ref="S1060:S1076" si="79">+D1060/F1060</f>
        <v>1.5966544550369151</v>
      </c>
      <c r="T1060" s="241">
        <v>2022</v>
      </c>
    </row>
    <row r="1061" spans="2:20">
      <c r="H1061" s="266">
        <f t="shared" si="78"/>
        <v>0</v>
      </c>
      <c r="I1061" s="280"/>
      <c r="R1061" s="265">
        <f t="shared" si="76"/>
        <v>0</v>
      </c>
      <c r="S1061" s="257"/>
    </row>
    <row r="1062" spans="2:20">
      <c r="B1062" s="280">
        <v>44819</v>
      </c>
      <c r="C1062" s="265">
        <v>45000000000</v>
      </c>
      <c r="D1062" s="265">
        <v>63053600000</v>
      </c>
      <c r="E1062" s="265">
        <f t="shared" si="77"/>
        <v>18053600000</v>
      </c>
      <c r="F1062" s="265">
        <v>19598600000</v>
      </c>
      <c r="G1062" s="265">
        <v>18535767922</v>
      </c>
      <c r="H1062" s="266">
        <f>+F1062-G1062</f>
        <v>1062832078</v>
      </c>
      <c r="I1062" s="280">
        <v>45001</v>
      </c>
      <c r="J1062" s="266">
        <v>182</v>
      </c>
      <c r="N1062" s="256">
        <v>94.576999999999998</v>
      </c>
      <c r="O1062" s="256">
        <v>10.875999999999999</v>
      </c>
      <c r="P1062" s="256">
        <v>11.499000000000001</v>
      </c>
      <c r="Q1062" s="256">
        <v>11.831</v>
      </c>
      <c r="R1062" s="265">
        <f t="shared" si="76"/>
        <v>-25401400000</v>
      </c>
      <c r="S1062" s="257">
        <f t="shared" si="79"/>
        <v>3.217250211749819</v>
      </c>
      <c r="T1062" s="241">
        <v>2022</v>
      </c>
    </row>
    <row r="1063" spans="2:20">
      <c r="R1063" s="265">
        <f t="shared" si="76"/>
        <v>0</v>
      </c>
      <c r="S1063" s="257"/>
    </row>
    <row r="1064" spans="2:20">
      <c r="B1064" s="280">
        <v>44833</v>
      </c>
      <c r="C1064" s="265">
        <v>45000000000</v>
      </c>
      <c r="D1064" s="265">
        <v>71550800000</v>
      </c>
      <c r="E1064" s="265">
        <f t="shared" si="77"/>
        <v>26550800000</v>
      </c>
      <c r="F1064" s="265">
        <v>30121800000</v>
      </c>
      <c r="G1064" s="265">
        <v>28387687974</v>
      </c>
      <c r="H1064" s="266">
        <f>+F1064-G1064</f>
        <v>1734112026</v>
      </c>
      <c r="I1064" s="280">
        <v>45015</v>
      </c>
      <c r="J1064" s="266">
        <v>182</v>
      </c>
      <c r="N1064" s="256">
        <v>94.242999999999995</v>
      </c>
      <c r="O1064" s="256">
        <v>11.545999999999999</v>
      </c>
      <c r="P1064" s="256">
        <v>12.250999999999999</v>
      </c>
      <c r="Q1064" s="256">
        <v>12.627000000000001</v>
      </c>
      <c r="R1064" s="265">
        <f t="shared" si="76"/>
        <v>-14878200000</v>
      </c>
      <c r="S1064" s="257">
        <f t="shared" si="79"/>
        <v>2.3753826132568441</v>
      </c>
      <c r="T1064" s="241">
        <v>2022</v>
      </c>
    </row>
    <row r="1065" spans="2:20">
      <c r="E1065" s="265">
        <f t="shared" si="77"/>
        <v>0</v>
      </c>
      <c r="H1065" s="266">
        <f t="shared" ref="H1065:H1067" si="80">+F1065-G1065</f>
        <v>0</v>
      </c>
      <c r="R1065" s="265">
        <f t="shared" si="76"/>
        <v>0</v>
      </c>
      <c r="S1065" s="257"/>
    </row>
    <row r="1066" spans="2:20">
      <c r="B1066" s="280">
        <v>44847</v>
      </c>
      <c r="C1066" s="265">
        <v>45000000000</v>
      </c>
      <c r="D1066" s="265">
        <v>46915100000</v>
      </c>
      <c r="E1066" s="265">
        <f t="shared" si="77"/>
        <v>1915100000</v>
      </c>
      <c r="F1066" s="265">
        <v>23285100000</v>
      </c>
      <c r="G1066" s="265">
        <v>21842122353</v>
      </c>
      <c r="H1066" s="266">
        <f t="shared" si="80"/>
        <v>1442977647</v>
      </c>
      <c r="I1066" s="280">
        <v>45029</v>
      </c>
      <c r="J1066" s="266">
        <v>182</v>
      </c>
      <c r="N1066" s="256">
        <v>93.802999999999997</v>
      </c>
      <c r="O1066" s="256">
        <v>12.428000000000001</v>
      </c>
      <c r="P1066" s="256">
        <v>13.249000000000001</v>
      </c>
      <c r="Q1066" s="256">
        <v>13.689</v>
      </c>
      <c r="R1066" s="265">
        <f t="shared" si="76"/>
        <v>-21714900000</v>
      </c>
      <c r="S1066" s="257">
        <f t="shared" si="79"/>
        <v>2.014812047188975</v>
      </c>
      <c r="T1066" s="241">
        <v>2022</v>
      </c>
    </row>
    <row r="1067" spans="2:20">
      <c r="E1067" s="265">
        <f t="shared" si="77"/>
        <v>0</v>
      </c>
      <c r="H1067" s="266">
        <f t="shared" si="80"/>
        <v>0</v>
      </c>
      <c r="R1067" s="265">
        <f t="shared" si="76"/>
        <v>0</v>
      </c>
      <c r="S1067" s="257"/>
    </row>
    <row r="1068" spans="2:20">
      <c r="B1068" s="280">
        <v>44861</v>
      </c>
      <c r="C1068" s="265">
        <v>45000000000</v>
      </c>
      <c r="D1068" s="265">
        <v>72359400000</v>
      </c>
      <c r="E1068" s="265">
        <f>+D1068-C1068</f>
        <v>27359400000</v>
      </c>
      <c r="F1068" s="265">
        <v>20930400000</v>
      </c>
      <c r="G1068" s="265">
        <v>19633343112</v>
      </c>
      <c r="H1068" s="266">
        <f>+F1068-G1068</f>
        <v>1297056888</v>
      </c>
      <c r="I1068" s="280">
        <v>45043</v>
      </c>
      <c r="J1068" s="266">
        <v>182</v>
      </c>
      <c r="N1068" s="256">
        <v>93.802999999999997</v>
      </c>
      <c r="O1068" s="256">
        <v>12.428000000000001</v>
      </c>
      <c r="P1068" s="256">
        <v>13.249000000000001</v>
      </c>
      <c r="Q1068" s="256">
        <v>13.689</v>
      </c>
      <c r="R1068" s="265">
        <f t="shared" si="76"/>
        <v>-24069600000</v>
      </c>
      <c r="S1068" s="257">
        <f t="shared" si="79"/>
        <v>3.4571436761839238</v>
      </c>
      <c r="T1068" s="241">
        <v>2022</v>
      </c>
    </row>
    <row r="1069" spans="2:20">
      <c r="R1069" s="265">
        <f t="shared" si="76"/>
        <v>0</v>
      </c>
      <c r="S1069" s="257"/>
    </row>
    <row r="1070" spans="2:20">
      <c r="B1070" s="280">
        <v>44875</v>
      </c>
      <c r="C1070" s="265">
        <v>45000000000</v>
      </c>
      <c r="D1070" s="265">
        <v>52225500000</v>
      </c>
      <c r="E1070" s="265">
        <f>+D1070-C1070</f>
        <v>7225500000</v>
      </c>
      <c r="F1070" s="265">
        <v>7470500000</v>
      </c>
      <c r="G1070" s="265">
        <v>7011811300</v>
      </c>
      <c r="H1070" s="266">
        <f>+F1070-G1070</f>
        <v>458688700</v>
      </c>
      <c r="I1070" s="280">
        <v>45057</v>
      </c>
      <c r="J1070" s="266">
        <v>182</v>
      </c>
      <c r="N1070" s="256">
        <v>93.86</v>
      </c>
      <c r="O1070" s="256">
        <v>12.314</v>
      </c>
      <c r="P1070" s="256">
        <v>13.119</v>
      </c>
      <c r="Q1070" s="256">
        <v>13.551</v>
      </c>
      <c r="R1070" s="265">
        <f t="shared" si="76"/>
        <v>-37529500000</v>
      </c>
      <c r="S1070" s="257">
        <f t="shared" si="79"/>
        <v>6.9908975302857908</v>
      </c>
      <c r="T1070" s="241">
        <v>2022</v>
      </c>
    </row>
    <row r="1071" spans="2:20">
      <c r="R1071" s="265">
        <f t="shared" si="76"/>
        <v>0</v>
      </c>
      <c r="S1071" s="257"/>
    </row>
    <row r="1072" spans="2:20">
      <c r="B1072" s="280">
        <v>44889</v>
      </c>
      <c r="C1072" s="265">
        <v>45000000000</v>
      </c>
      <c r="D1072" s="265">
        <v>69439300000</v>
      </c>
      <c r="E1072" s="265">
        <f>+D1072-C1072</f>
        <v>24439300000</v>
      </c>
      <c r="F1072" s="265">
        <v>24309300000</v>
      </c>
      <c r="G1072" s="265">
        <v>22872134184</v>
      </c>
      <c r="H1072" s="266">
        <f>+F1072-G1072</f>
        <v>1437165816</v>
      </c>
      <c r="I1072" s="280">
        <v>45071</v>
      </c>
      <c r="J1072" s="266">
        <v>182</v>
      </c>
      <c r="N1072" s="256">
        <v>94.087999999999994</v>
      </c>
      <c r="O1072" s="256">
        <v>11.856</v>
      </c>
      <c r="P1072" s="256">
        <v>12.601000000000001</v>
      </c>
      <c r="Q1072" s="256">
        <v>13</v>
      </c>
      <c r="R1072" s="265">
        <f t="shared" si="76"/>
        <v>-20690700000</v>
      </c>
      <c r="S1072" s="257">
        <f t="shared" si="79"/>
        <v>2.8564911371368158</v>
      </c>
      <c r="T1072" s="241">
        <v>2022</v>
      </c>
    </row>
    <row r="1073" spans="2:20">
      <c r="E1073" s="265">
        <f t="shared" ref="E1073:E1076" si="81">+D1073-C1073</f>
        <v>0</v>
      </c>
      <c r="H1073" s="266">
        <f t="shared" ref="H1073:H1076" si="82">+F1073-G1073</f>
        <v>0</v>
      </c>
      <c r="R1073" s="265">
        <f t="shared" si="76"/>
        <v>0</v>
      </c>
      <c r="S1073" s="257"/>
    </row>
    <row r="1074" spans="2:20">
      <c r="B1074" s="280">
        <v>44903</v>
      </c>
      <c r="C1074" s="265">
        <v>45000000000</v>
      </c>
      <c r="D1074" s="265">
        <v>85873300000</v>
      </c>
      <c r="E1074" s="265">
        <f t="shared" si="81"/>
        <v>40873300000</v>
      </c>
      <c r="F1074" s="265">
        <v>35643300000</v>
      </c>
      <c r="G1074" s="265">
        <v>33640146540</v>
      </c>
      <c r="H1074" s="266">
        <f t="shared" si="82"/>
        <v>2003153460</v>
      </c>
      <c r="I1074" s="280">
        <v>45085</v>
      </c>
      <c r="J1074" s="266">
        <v>182</v>
      </c>
      <c r="N1074" s="256">
        <v>94.38</v>
      </c>
      <c r="O1074" s="256">
        <v>11.271000000000001</v>
      </c>
      <c r="P1074" s="256">
        <v>11.942</v>
      </c>
      <c r="Q1074" s="256">
        <v>12.3</v>
      </c>
      <c r="R1074" s="265">
        <f t="shared" si="76"/>
        <v>-9356700000</v>
      </c>
      <c r="S1074" s="257">
        <f t="shared" si="79"/>
        <v>2.4092410074263606</v>
      </c>
      <c r="T1074" s="241">
        <v>2022</v>
      </c>
    </row>
    <row r="1075" spans="2:20">
      <c r="E1075" s="265">
        <f t="shared" si="81"/>
        <v>0</v>
      </c>
      <c r="H1075" s="266">
        <f t="shared" si="82"/>
        <v>0</v>
      </c>
      <c r="R1075" s="265">
        <f t="shared" si="76"/>
        <v>0</v>
      </c>
      <c r="S1075" s="257"/>
    </row>
    <row r="1076" spans="2:20">
      <c r="B1076" s="280">
        <v>44917</v>
      </c>
      <c r="C1076" s="265">
        <v>45000000000</v>
      </c>
      <c r="D1076" s="265">
        <v>78272200000</v>
      </c>
      <c r="E1076" s="265">
        <f t="shared" si="81"/>
        <v>33272200000</v>
      </c>
      <c r="F1076" s="265">
        <v>41642200000</v>
      </c>
      <c r="G1076" s="265">
        <v>39354377532</v>
      </c>
      <c r="H1076" s="266">
        <f t="shared" si="82"/>
        <v>2287822468</v>
      </c>
      <c r="I1076" s="280">
        <v>45099</v>
      </c>
      <c r="J1076" s="266">
        <v>182</v>
      </c>
      <c r="N1076" s="256">
        <v>94.506</v>
      </c>
      <c r="O1076" s="256">
        <v>11.018000000000001</v>
      </c>
      <c r="P1076" s="256">
        <v>11.659000000000001</v>
      </c>
      <c r="Q1076" s="256">
        <v>11.999000000000001</v>
      </c>
      <c r="R1076" s="265">
        <f t="shared" si="76"/>
        <v>-3357800000</v>
      </c>
      <c r="S1076" s="257">
        <f t="shared" si="79"/>
        <v>1.8796365225660507</v>
      </c>
      <c r="T1076" s="241">
        <v>2022</v>
      </c>
    </row>
    <row r="1077" spans="2:20">
      <c r="R1077" s="265">
        <f t="shared" si="76"/>
        <v>0</v>
      </c>
      <c r="S1077" s="257"/>
    </row>
    <row r="1078" spans="2:20">
      <c r="B1078" s="280">
        <v>44931</v>
      </c>
      <c r="C1078" s="265">
        <v>40000000000</v>
      </c>
      <c r="D1078" s="266">
        <v>118310700000</v>
      </c>
      <c r="E1078" s="265">
        <f>+D1078-C1078</f>
        <v>78310700000</v>
      </c>
      <c r="F1078" s="265">
        <v>22110700000</v>
      </c>
      <c r="G1078" s="265">
        <v>20989466403</v>
      </c>
      <c r="H1078" s="266">
        <v>1121233597</v>
      </c>
      <c r="I1078" s="280">
        <v>45113</v>
      </c>
      <c r="J1078" s="266">
        <v>182</v>
      </c>
      <c r="N1078" s="256">
        <v>94.929000000000002</v>
      </c>
      <c r="O1078" s="272">
        <v>10.169862637362634</v>
      </c>
      <c r="P1078" s="272">
        <v>10.713125217122936</v>
      </c>
      <c r="Q1078" s="272">
        <v>11.00086673289622</v>
      </c>
      <c r="R1078" s="265">
        <f t="shared" si="76"/>
        <v>-17889300000</v>
      </c>
      <c r="S1078" s="257">
        <f t="shared" ref="S1078" si="83">+D1078/F1078</f>
        <v>5.3508346637600797</v>
      </c>
      <c r="T1078" s="241">
        <v>2023</v>
      </c>
    </row>
    <row r="1079" spans="2:20">
      <c r="I1079" s="280"/>
      <c r="R1079" s="265">
        <f t="shared" si="76"/>
        <v>0</v>
      </c>
      <c r="S1079" s="257"/>
    </row>
    <row r="1080" spans="2:20">
      <c r="B1080" s="280">
        <v>44945</v>
      </c>
      <c r="C1080" s="265">
        <v>40000000000</v>
      </c>
      <c r="D1080" s="266">
        <v>67429500000</v>
      </c>
      <c r="E1080" s="265">
        <f>+D1080-C1080</f>
        <v>27429500000</v>
      </c>
      <c r="F1080" s="265">
        <v>32229500000</v>
      </c>
      <c r="G1080" s="265">
        <v>30609000740</v>
      </c>
      <c r="H1080" s="266">
        <v>1620499260</v>
      </c>
      <c r="I1080" s="280">
        <v>45127</v>
      </c>
      <c r="J1080" s="266">
        <v>182</v>
      </c>
      <c r="N1080" s="256">
        <v>94.971999999999994</v>
      </c>
      <c r="O1080" s="256">
        <v>10.083626373626386</v>
      </c>
      <c r="P1080" s="256">
        <v>10.617472911622778</v>
      </c>
      <c r="Q1080" s="256">
        <v>10.900098915935397</v>
      </c>
      <c r="R1080" s="265">
        <f t="shared" si="76"/>
        <v>-7770500000</v>
      </c>
      <c r="S1080" s="257">
        <f>+D1080/F1080</f>
        <v>2.0921671139794289</v>
      </c>
      <c r="T1080" s="241">
        <v>2023</v>
      </c>
    </row>
    <row r="1081" spans="2:20">
      <c r="E1081" s="265">
        <f t="shared" ref="E1081:E1086" si="84">+D1081-C1081</f>
        <v>0</v>
      </c>
      <c r="I1081" s="280"/>
      <c r="R1081" s="265">
        <f t="shared" si="76"/>
        <v>0</v>
      </c>
      <c r="S1081" s="257"/>
    </row>
    <row r="1082" spans="2:20">
      <c r="B1082" s="280">
        <f>+B1080+14</f>
        <v>44959</v>
      </c>
      <c r="C1082" s="265">
        <v>40000000000</v>
      </c>
      <c r="D1082" s="265">
        <v>40537000000</v>
      </c>
      <c r="E1082" s="265">
        <f t="shared" si="84"/>
        <v>537000000</v>
      </c>
      <c r="F1082" s="265">
        <v>6537000000</v>
      </c>
      <c r="G1082" s="265">
        <v>6220609200</v>
      </c>
      <c r="H1082" s="266">
        <f>+F1082-G1082</f>
        <v>316390800</v>
      </c>
      <c r="I1082" s="280">
        <f>+B1082+182</f>
        <v>45141</v>
      </c>
      <c r="J1082" s="241">
        <v>182</v>
      </c>
      <c r="N1082" s="256">
        <v>95.16</v>
      </c>
      <c r="O1082" s="256">
        <v>9.7070000000000007</v>
      </c>
      <c r="P1082" s="256">
        <v>10.199999999999999</v>
      </c>
      <c r="Q1082" s="256">
        <v>10.461</v>
      </c>
      <c r="R1082" s="265">
        <f t="shared" si="76"/>
        <v>-33463000000</v>
      </c>
      <c r="S1082" s="257">
        <f t="shared" ref="S1082" si="85">+D1082/F1082</f>
        <v>6.2011626128193358</v>
      </c>
      <c r="T1082" s="241">
        <v>2023</v>
      </c>
    </row>
    <row r="1083" spans="2:20">
      <c r="E1083" s="265">
        <f t="shared" si="84"/>
        <v>0</v>
      </c>
      <c r="I1083" s="280"/>
      <c r="R1083" s="265">
        <f t="shared" si="76"/>
        <v>0</v>
      </c>
      <c r="S1083" s="257"/>
    </row>
    <row r="1084" spans="2:20">
      <c r="B1084" s="280">
        <f>+B1082+15</f>
        <v>44974</v>
      </c>
      <c r="C1084" s="265">
        <v>40000000000</v>
      </c>
      <c r="D1084" s="265">
        <v>44134700000</v>
      </c>
      <c r="E1084" s="265">
        <f t="shared" si="84"/>
        <v>4134700000</v>
      </c>
      <c r="F1084" s="265">
        <v>13134700000</v>
      </c>
      <c r="G1084" s="265">
        <v>12496090886</v>
      </c>
      <c r="H1084" s="266">
        <f>+F1084-G1084</f>
        <v>638609114</v>
      </c>
      <c r="I1084" s="280">
        <f>+B1084+182</f>
        <v>45156</v>
      </c>
      <c r="J1084" s="241">
        <v>182</v>
      </c>
      <c r="N1084" s="256">
        <v>95.138000000000005</v>
      </c>
      <c r="O1084" s="256">
        <v>9.7509999999999994</v>
      </c>
      <c r="P1084" s="256">
        <v>10.249000000000001</v>
      </c>
      <c r="Q1084" s="256">
        <v>10.512</v>
      </c>
      <c r="R1084" s="265">
        <f t="shared" si="76"/>
        <v>-26865300000</v>
      </c>
      <c r="S1084" s="257">
        <f>+D1084/F1084</f>
        <v>3.360160490913382</v>
      </c>
      <c r="T1084" s="241">
        <v>2023</v>
      </c>
    </row>
    <row r="1085" spans="2:20">
      <c r="E1085" s="265">
        <f t="shared" si="84"/>
        <v>0</v>
      </c>
      <c r="H1085" s="266">
        <f t="shared" ref="H1085:H1090" si="86">+F1085-G1085</f>
        <v>0</v>
      </c>
      <c r="I1085" s="280"/>
      <c r="R1085" s="265">
        <f t="shared" si="76"/>
        <v>0</v>
      </c>
      <c r="S1085" s="257"/>
    </row>
    <row r="1086" spans="2:20">
      <c r="B1086" s="280">
        <f>+B1084+13</f>
        <v>44987</v>
      </c>
      <c r="C1086" s="265">
        <v>40000000000</v>
      </c>
      <c r="D1086" s="265">
        <v>41128800000</v>
      </c>
      <c r="E1086" s="265">
        <f t="shared" si="84"/>
        <v>1128800000</v>
      </c>
      <c r="F1086" s="265">
        <v>6128800000</v>
      </c>
      <c r="G1086" s="265">
        <v>5830817744</v>
      </c>
      <c r="H1086" s="266">
        <f t="shared" si="86"/>
        <v>297982256</v>
      </c>
      <c r="I1086" s="280">
        <f>+B1086+182</f>
        <v>45169</v>
      </c>
      <c r="J1086" s="241">
        <v>182</v>
      </c>
      <c r="N1086" s="256">
        <v>95.138000000000005</v>
      </c>
      <c r="O1086" s="256">
        <v>9.7509999999999994</v>
      </c>
      <c r="P1086" s="256">
        <v>10.249000000000001</v>
      </c>
      <c r="Q1086" s="256">
        <v>10.512</v>
      </c>
      <c r="R1086" s="265">
        <f>+F1086-C1086</f>
        <v>-33871200000</v>
      </c>
      <c r="S1086" s="257">
        <f t="shared" ref="S1086" si="87">+D1086/F1086</f>
        <v>6.7107427228821299</v>
      </c>
      <c r="T1086" s="241">
        <v>2023</v>
      </c>
    </row>
    <row r="1087" spans="2:20">
      <c r="B1087" s="280"/>
      <c r="C1087" s="272"/>
      <c r="D1087" s="272"/>
      <c r="R1087" s="265">
        <f t="shared" si="76"/>
        <v>0</v>
      </c>
    </row>
    <row r="1088" spans="2:20">
      <c r="B1088" s="280">
        <v>45001</v>
      </c>
      <c r="C1088" s="272">
        <v>40000000000</v>
      </c>
      <c r="D1088" s="265">
        <v>42433500000</v>
      </c>
      <c r="E1088" s="265">
        <v>2433500000</v>
      </c>
      <c r="F1088" s="265">
        <v>3933500000</v>
      </c>
      <c r="G1088" s="265">
        <v>3742253230</v>
      </c>
      <c r="H1088" s="266">
        <f t="shared" si="86"/>
        <v>191246770</v>
      </c>
      <c r="I1088" s="280">
        <f>+B1088+182</f>
        <v>45183</v>
      </c>
      <c r="J1088" s="241">
        <v>182</v>
      </c>
      <c r="N1088" s="257">
        <v>95.138000000000005</v>
      </c>
      <c r="O1088" s="257">
        <v>9.7507142857142757</v>
      </c>
      <c r="P1088" s="257">
        <v>10.249000000000001</v>
      </c>
      <c r="Q1088" s="257">
        <v>10.512</v>
      </c>
      <c r="R1088" s="265">
        <f t="shared" si="76"/>
        <v>-36066500000</v>
      </c>
      <c r="S1088" s="257">
        <f t="shared" ref="S1088" si="88">+D1088/F1088</f>
        <v>10.787720859285624</v>
      </c>
      <c r="T1088" s="241">
        <v>2023</v>
      </c>
    </row>
    <row r="1089" spans="2:20">
      <c r="B1089" s="280"/>
      <c r="C1089" s="272"/>
      <c r="D1089" s="272"/>
      <c r="R1089" s="265">
        <f t="shared" si="76"/>
        <v>0</v>
      </c>
    </row>
    <row r="1090" spans="2:20">
      <c r="B1090" s="280">
        <v>45013</v>
      </c>
      <c r="C1090" s="265">
        <v>40000000000</v>
      </c>
      <c r="D1090" s="257">
        <v>42342500000</v>
      </c>
      <c r="E1090" s="257">
        <v>2342500000</v>
      </c>
      <c r="F1090" s="257">
        <v>3342500000</v>
      </c>
      <c r="G1090" s="257">
        <v>3179987650</v>
      </c>
      <c r="H1090" s="266">
        <f t="shared" si="86"/>
        <v>162512350</v>
      </c>
      <c r="I1090" s="280">
        <f>+B1090+182</f>
        <v>45195</v>
      </c>
      <c r="J1090" s="241">
        <v>182</v>
      </c>
      <c r="N1090" s="256">
        <v>95.138000000000005</v>
      </c>
      <c r="O1090" s="256">
        <v>9.7507142857142757</v>
      </c>
      <c r="P1090" s="256">
        <v>10.249000000000001</v>
      </c>
      <c r="Q1090" s="256">
        <v>10.512</v>
      </c>
      <c r="R1090" s="265">
        <f t="shared" si="76"/>
        <v>-36657500000</v>
      </c>
      <c r="S1090" s="257">
        <f t="shared" ref="S1090" si="89">+D1090/F1090</f>
        <v>12.667913238593867</v>
      </c>
      <c r="T1090" s="241">
        <v>2023</v>
      </c>
    </row>
    <row r="1091" spans="2:20">
      <c r="B1091" s="280"/>
      <c r="D1091" s="272"/>
      <c r="R1091" s="265">
        <f t="shared" si="76"/>
        <v>0</v>
      </c>
    </row>
    <row r="1092" spans="2:20">
      <c r="B1092" s="280">
        <v>45029</v>
      </c>
      <c r="C1092" s="272">
        <v>30000000000</v>
      </c>
      <c r="D1092" s="266">
        <v>41778400000</v>
      </c>
      <c r="E1092" s="266">
        <v>11778400000</v>
      </c>
      <c r="F1092" s="266">
        <v>7778400000</v>
      </c>
      <c r="G1092" s="266">
        <v>7400214192</v>
      </c>
      <c r="H1092" s="266">
        <f>+F1092-G1092</f>
        <v>378185808</v>
      </c>
      <c r="I1092" s="280">
        <f>+B1092+182</f>
        <v>45211</v>
      </c>
      <c r="J1092" s="241">
        <v>182</v>
      </c>
      <c r="N1092" s="256">
        <v>95.138000000000005</v>
      </c>
      <c r="O1092" s="256">
        <v>9.7507142857142792</v>
      </c>
      <c r="P1092" s="272">
        <v>10.2490217218296</v>
      </c>
      <c r="Q1092" s="272">
        <v>10.5123716461854</v>
      </c>
      <c r="R1092" s="266">
        <f t="shared" si="76"/>
        <v>-22221600000</v>
      </c>
      <c r="S1092" s="272">
        <f>+D1092/F1092</f>
        <v>5.371078885117762</v>
      </c>
      <c r="T1092" s="241">
        <v>2023</v>
      </c>
    </row>
    <row r="1093" spans="2:20">
      <c r="B1093" s="280"/>
      <c r="D1093" s="272"/>
      <c r="R1093" s="265">
        <f t="shared" si="76"/>
        <v>0</v>
      </c>
      <c r="S1093" s="319"/>
    </row>
    <row r="1094" spans="2:20">
      <c r="B1094" s="280">
        <v>45043</v>
      </c>
      <c r="C1094" s="272">
        <v>30000000000</v>
      </c>
      <c r="D1094" s="265">
        <v>131343800000</v>
      </c>
      <c r="E1094" s="265">
        <v>101343800000</v>
      </c>
      <c r="F1094" s="265">
        <v>9943800000</v>
      </c>
      <c r="G1094" s="265">
        <v>9460332444</v>
      </c>
      <c r="H1094" s="266">
        <f>+F1094-G1094</f>
        <v>483467556</v>
      </c>
      <c r="I1094" s="280">
        <f>+B1094+182</f>
        <v>45225</v>
      </c>
      <c r="J1094" s="266">
        <v>182</v>
      </c>
      <c r="N1094" s="256">
        <v>95.138000000000005</v>
      </c>
      <c r="O1094" s="256">
        <v>9.7509999999999994</v>
      </c>
      <c r="P1094" s="256">
        <v>10.249000000000001</v>
      </c>
      <c r="Q1094" s="256">
        <v>10.512</v>
      </c>
      <c r="R1094" s="265">
        <f t="shared" si="76"/>
        <v>-20056200000</v>
      </c>
      <c r="S1094" s="319">
        <f t="shared" ref="S1094:S1114" si="90">+D1094/F1094</f>
        <v>13.20861240169754</v>
      </c>
      <c r="T1094" s="241">
        <v>2023</v>
      </c>
    </row>
    <row r="1095" spans="2:20">
      <c r="B1095" s="280"/>
      <c r="R1095" s="265">
        <f t="shared" si="76"/>
        <v>0</v>
      </c>
      <c r="S1095" s="319"/>
    </row>
    <row r="1096" spans="2:20">
      <c r="B1096" s="280">
        <v>45057</v>
      </c>
      <c r="C1096" s="265">
        <v>30000000000</v>
      </c>
      <c r="D1096" s="265">
        <v>131183500000</v>
      </c>
      <c r="E1096" s="265">
        <v>101183500000</v>
      </c>
      <c r="F1096" s="265">
        <v>7433500000</v>
      </c>
      <c r="G1096" s="265">
        <v>7072380569.999999</v>
      </c>
      <c r="H1096" s="266">
        <f>+F1096-G1096</f>
        <v>361119430.00000095</v>
      </c>
      <c r="I1096" s="280">
        <f>+B1096+182</f>
        <v>45239</v>
      </c>
      <c r="J1096" s="266">
        <v>182</v>
      </c>
      <c r="N1096" s="256">
        <v>95.141999999999996</v>
      </c>
      <c r="O1096" s="256">
        <v>9.742692307692316</v>
      </c>
      <c r="P1096" s="257">
        <v>10.24015924375388</v>
      </c>
      <c r="Q1096" s="257">
        <v>10.503053899257475</v>
      </c>
      <c r="R1096" s="265">
        <f t="shared" si="76"/>
        <v>-22566500000</v>
      </c>
      <c r="S1096" s="319">
        <f t="shared" si="90"/>
        <v>17.647608798009013</v>
      </c>
      <c r="T1096" s="241">
        <v>2023</v>
      </c>
    </row>
    <row r="1097" spans="2:20">
      <c r="B1097" s="280"/>
      <c r="R1097" s="265">
        <f t="shared" si="76"/>
        <v>0</v>
      </c>
      <c r="S1097" s="319"/>
    </row>
    <row r="1098" spans="2:20">
      <c r="B1098" s="280">
        <v>45071</v>
      </c>
      <c r="C1098" s="257">
        <v>30000000000</v>
      </c>
      <c r="D1098" s="265">
        <v>132161100000</v>
      </c>
      <c r="E1098" s="265">
        <v>102161100000</v>
      </c>
      <c r="F1098" s="265">
        <v>7161100000</v>
      </c>
      <c r="G1098" s="265">
        <v>6813213761.999999</v>
      </c>
      <c r="H1098" s="266">
        <f>+F1098-G1098</f>
        <v>347886238.00000095</v>
      </c>
      <c r="I1098" s="280">
        <f>+B1098+182</f>
        <v>45253</v>
      </c>
      <c r="J1098" s="266">
        <v>182</v>
      </c>
      <c r="N1098" s="256">
        <v>95.141999999999996</v>
      </c>
      <c r="O1098" s="256">
        <v>9.742692307692316</v>
      </c>
      <c r="P1098" s="256">
        <v>10.24015924375388</v>
      </c>
      <c r="Q1098" s="257">
        <v>10.503053899257475</v>
      </c>
      <c r="R1098" s="265">
        <f t="shared" si="76"/>
        <v>-22838900000</v>
      </c>
      <c r="S1098" s="319">
        <f t="shared" si="90"/>
        <v>18.455418860230971</v>
      </c>
      <c r="T1098" s="241">
        <v>2023</v>
      </c>
    </row>
    <row r="1099" spans="2:20">
      <c r="B1099" s="280"/>
      <c r="F1099" s="257"/>
      <c r="Q1099" s="320"/>
      <c r="R1099" s="265">
        <f t="shared" si="76"/>
        <v>0</v>
      </c>
      <c r="S1099" s="319"/>
    </row>
    <row r="1100" spans="2:20">
      <c r="B1100" s="280">
        <v>45085</v>
      </c>
      <c r="C1100" s="265">
        <v>30000000000</v>
      </c>
      <c r="D1100" s="265">
        <v>131760900000</v>
      </c>
      <c r="E1100" s="265">
        <v>101760900000</v>
      </c>
      <c r="F1100" s="265">
        <v>125760900000</v>
      </c>
      <c r="G1100" s="265">
        <v>118660439586</v>
      </c>
      <c r="H1100" s="266">
        <f>+F1100-G1100</f>
        <v>7100460414</v>
      </c>
      <c r="I1100" s="280">
        <f>+B1100+182</f>
        <v>45267</v>
      </c>
      <c r="J1100" s="266">
        <v>182</v>
      </c>
      <c r="N1100" s="256">
        <v>88.915999999999997</v>
      </c>
      <c r="O1100" s="256">
        <v>11.114450549450552</v>
      </c>
      <c r="P1100" s="256">
        <v>12.499944385094418</v>
      </c>
      <c r="Q1100" s="257">
        <v>12.502001222586712</v>
      </c>
      <c r="R1100" s="265">
        <f>+F1100-C1100</f>
        <v>95760900000</v>
      </c>
      <c r="S1100" s="319">
        <f t="shared" si="90"/>
        <v>1.0477095822310432</v>
      </c>
      <c r="T1100" s="241">
        <v>2023</v>
      </c>
    </row>
    <row r="1101" spans="2:20">
      <c r="B1101" s="280"/>
      <c r="F1101" s="257"/>
      <c r="S1101" s="319"/>
    </row>
    <row r="1102" spans="2:20">
      <c r="B1102" s="280">
        <v>45099</v>
      </c>
      <c r="C1102" s="265">
        <v>30000000000</v>
      </c>
      <c r="D1102" s="265">
        <v>254927700000</v>
      </c>
      <c r="E1102" s="265">
        <v>224927700000</v>
      </c>
      <c r="F1102" s="265">
        <v>32777700000</v>
      </c>
      <c r="G1102" s="265">
        <v>31115542833</v>
      </c>
      <c r="H1102" s="266">
        <f>+F1102-G1102</f>
        <v>1662157167</v>
      </c>
      <c r="I1102" s="280">
        <f>+B1102+182</f>
        <v>45281</v>
      </c>
      <c r="J1102" s="266">
        <v>182</v>
      </c>
      <c r="N1102" s="256">
        <v>94.929000000000002</v>
      </c>
      <c r="O1102" s="256">
        <v>10.17</v>
      </c>
      <c r="P1102" s="256">
        <v>10.712999999999999</v>
      </c>
      <c r="Q1102" s="257">
        <v>11.000999999999999</v>
      </c>
      <c r="R1102" s="265">
        <f>+F1102-C1102</f>
        <v>2777700000</v>
      </c>
      <c r="S1102" s="319">
        <f t="shared" si="90"/>
        <v>7.7774737092596489</v>
      </c>
      <c r="T1102" s="241">
        <v>2023</v>
      </c>
    </row>
    <row r="1103" spans="2:20">
      <c r="B1103" s="280"/>
      <c r="C1103" s="257"/>
      <c r="S1103" s="319"/>
    </row>
    <row r="1104" spans="2:20">
      <c r="B1104" s="280">
        <v>45113</v>
      </c>
      <c r="C1104" s="265">
        <v>50000000000</v>
      </c>
      <c r="D1104" s="265">
        <v>165728800000</v>
      </c>
      <c r="E1104" s="265">
        <v>115728800000</v>
      </c>
      <c r="F1104" s="265">
        <v>43678800000</v>
      </c>
      <c r="G1104" s="265">
        <v>41463848052</v>
      </c>
      <c r="H1104" s="266">
        <f>+F1104-G1104</f>
        <v>2214951948</v>
      </c>
      <c r="I1104" s="280">
        <f>+B1104+182</f>
        <v>45295</v>
      </c>
      <c r="J1104" s="241">
        <v>182</v>
      </c>
      <c r="N1104" s="256">
        <v>94.929000000000002</v>
      </c>
      <c r="O1104" s="256">
        <v>10.17</v>
      </c>
      <c r="P1104" s="256">
        <v>10.712999999999999</v>
      </c>
      <c r="Q1104" s="256">
        <v>11.000999999999999</v>
      </c>
      <c r="R1104" s="265">
        <f>+F1104-C1104</f>
        <v>-6321200000</v>
      </c>
      <c r="S1104" s="319">
        <f t="shared" si="90"/>
        <v>3.794261747117595</v>
      </c>
      <c r="T1104" s="241">
        <v>2023</v>
      </c>
    </row>
    <row r="1105" spans="2:20">
      <c r="B1105" s="280"/>
      <c r="C1105" s="257"/>
      <c r="S1105" s="319"/>
    </row>
    <row r="1106" spans="2:20">
      <c r="B1106" s="280">
        <v>45127</v>
      </c>
      <c r="C1106" s="265">
        <v>40000000000</v>
      </c>
      <c r="D1106" s="265">
        <v>215894200000</v>
      </c>
      <c r="E1106" s="265">
        <v>175894200000</v>
      </c>
      <c r="F1106" s="265">
        <v>36594200000</v>
      </c>
      <c r="G1106" s="265">
        <v>34724236380</v>
      </c>
      <c r="H1106" s="266">
        <f>+F1106-G1106</f>
        <v>1869963620</v>
      </c>
      <c r="I1106" s="280">
        <f>+B1106+182</f>
        <v>45309</v>
      </c>
      <c r="J1106" s="266">
        <v>182</v>
      </c>
      <c r="N1106" s="256">
        <v>94.89</v>
      </c>
      <c r="O1106" s="256">
        <v>10.247999999999999</v>
      </c>
      <c r="P1106" s="256">
        <v>10.8</v>
      </c>
      <c r="Q1106" s="256">
        <v>11.092000000000001</v>
      </c>
      <c r="R1106" s="265">
        <f>+F1106-C1106</f>
        <v>-3405800000</v>
      </c>
      <c r="S1106" s="319">
        <f t="shared" si="90"/>
        <v>5.8996835564105785</v>
      </c>
      <c r="T1106" s="241">
        <v>2023</v>
      </c>
    </row>
    <row r="1107" spans="2:20">
      <c r="B1107" s="280"/>
      <c r="C1107" s="257"/>
      <c r="R1107" s="265">
        <f t="shared" ref="R1107:R1115" si="91">+F1107-C1107</f>
        <v>0</v>
      </c>
      <c r="S1107" s="319"/>
    </row>
    <row r="1108" spans="2:20">
      <c r="B1108" s="280">
        <v>45141</v>
      </c>
      <c r="C1108" s="265">
        <v>70000000000</v>
      </c>
      <c r="D1108" s="265">
        <v>275674800000</v>
      </c>
      <c r="E1108" s="265">
        <v>205674800000</v>
      </c>
      <c r="F1108" s="265">
        <v>38674800000</v>
      </c>
      <c r="G1108" s="265">
        <v>36698517720</v>
      </c>
      <c r="H1108" s="266">
        <f>+F1108-G1108</f>
        <v>1976282280</v>
      </c>
      <c r="I1108" s="280">
        <v>45323</v>
      </c>
      <c r="J1108" s="266">
        <v>182</v>
      </c>
      <c r="N1108" s="257">
        <v>94.89</v>
      </c>
      <c r="O1108" s="257">
        <v>10.247999999999999</v>
      </c>
      <c r="P1108" s="257">
        <v>10.8</v>
      </c>
      <c r="Q1108" s="257">
        <v>11.092000000000001</v>
      </c>
      <c r="R1108" s="265">
        <f t="shared" si="91"/>
        <v>-31325200000</v>
      </c>
      <c r="S1108" s="319">
        <f t="shared" si="90"/>
        <v>7.1280213472338581</v>
      </c>
      <c r="T1108" s="241">
        <v>2023</v>
      </c>
    </row>
    <row r="1109" spans="2:20">
      <c r="C1109" s="257"/>
      <c r="R1109" s="265">
        <f t="shared" si="91"/>
        <v>0</v>
      </c>
      <c r="S1109" s="319"/>
    </row>
    <row r="1110" spans="2:20">
      <c r="B1110" s="280">
        <v>45155</v>
      </c>
      <c r="C1110" s="265">
        <v>40000000000</v>
      </c>
      <c r="D1110" s="265">
        <v>188695700000</v>
      </c>
      <c r="E1110" s="265">
        <v>148695700000</v>
      </c>
      <c r="F1110" s="265">
        <v>13795700000</v>
      </c>
      <c r="G1110" s="265">
        <v>13109363925</v>
      </c>
      <c r="H1110" s="266">
        <f>+F1110-G1110</f>
        <v>686336075</v>
      </c>
      <c r="I1110" s="280">
        <v>45337</v>
      </c>
      <c r="J1110" s="266">
        <v>182</v>
      </c>
      <c r="N1110" s="256">
        <v>95.025000000000006</v>
      </c>
      <c r="O1110" s="256">
        <v>9.9770000000000003</v>
      </c>
      <c r="P1110" s="256">
        <v>10.5</v>
      </c>
      <c r="Q1110" s="256">
        <v>10.776</v>
      </c>
      <c r="R1110" s="265">
        <f t="shared" si="91"/>
        <v>-26204300000</v>
      </c>
      <c r="S1110" s="319">
        <f t="shared" si="90"/>
        <v>13.677863392216416</v>
      </c>
      <c r="T1110" s="241">
        <v>2023</v>
      </c>
    </row>
    <row r="1111" spans="2:20">
      <c r="R1111" s="265">
        <f t="shared" si="91"/>
        <v>0</v>
      </c>
      <c r="S1111" s="319"/>
    </row>
    <row r="1112" spans="2:20">
      <c r="B1112" s="280">
        <v>45169</v>
      </c>
      <c r="C1112" s="265">
        <v>40000000000</v>
      </c>
      <c r="D1112" s="265">
        <v>139422200000</v>
      </c>
      <c r="E1112" s="265">
        <v>99422200000</v>
      </c>
      <c r="F1112" s="265">
        <v>124422200000</v>
      </c>
      <c r="G1112" s="265">
        <v>117397322588</v>
      </c>
      <c r="H1112" s="266">
        <f>+F1112-G1112</f>
        <v>7024877412</v>
      </c>
      <c r="I1112" s="280">
        <v>45351</v>
      </c>
      <c r="J1112" s="266">
        <v>182</v>
      </c>
      <c r="N1112" s="256">
        <v>94.353999999999999</v>
      </c>
      <c r="O1112" s="256">
        <v>11.323</v>
      </c>
      <c r="P1112" s="256">
        <v>12.000999999999999</v>
      </c>
      <c r="Q1112" s="256">
        <v>12.362</v>
      </c>
      <c r="R1112" s="265">
        <f t="shared" si="91"/>
        <v>84422200000</v>
      </c>
      <c r="S1112" s="319">
        <f t="shared" si="90"/>
        <v>1.1205572638966359</v>
      </c>
      <c r="T1112" s="241">
        <v>2023</v>
      </c>
    </row>
    <row r="1113" spans="2:20">
      <c r="R1113" s="265">
        <f t="shared" si="91"/>
        <v>0</v>
      </c>
      <c r="S1113" s="319"/>
    </row>
    <row r="1114" spans="2:20">
      <c r="B1114" s="280">
        <v>45183</v>
      </c>
      <c r="C1114" s="265">
        <v>40000000000</v>
      </c>
      <c r="D1114" s="265">
        <v>230364600000</v>
      </c>
      <c r="E1114" s="265">
        <f>+D1114-C1114</f>
        <v>190364600000</v>
      </c>
      <c r="F1114" s="265">
        <v>149864600000</v>
      </c>
      <c r="G1114" s="265">
        <v>141403244684</v>
      </c>
      <c r="H1114" s="266">
        <f t="shared" ref="H1114:H1115" si="92">+F1114-G1114</f>
        <v>8461355316</v>
      </c>
      <c r="I1114" s="280">
        <v>45365</v>
      </c>
      <c r="J1114" s="266">
        <v>182</v>
      </c>
      <c r="N1114" s="256">
        <v>94.353999999999999</v>
      </c>
      <c r="O1114" s="256">
        <v>11.323</v>
      </c>
      <c r="P1114" s="256">
        <v>12.000999999999999</v>
      </c>
      <c r="Q1114" s="256">
        <v>12.362</v>
      </c>
      <c r="R1114" s="265">
        <f t="shared" si="91"/>
        <v>109864600000</v>
      </c>
      <c r="S1114" s="319">
        <f t="shared" si="90"/>
        <v>1.5371515354526686</v>
      </c>
      <c r="T1114" s="241">
        <v>2023</v>
      </c>
    </row>
    <row r="1115" spans="2:20">
      <c r="E1115" s="265">
        <f t="shared" ref="E1115" si="93">+D1115-C1115</f>
        <v>0</v>
      </c>
      <c r="H1115" s="266">
        <f t="shared" si="92"/>
        <v>0</v>
      </c>
      <c r="J1115" s="266"/>
      <c r="R1115" s="265">
        <f t="shared" si="91"/>
        <v>0</v>
      </c>
      <c r="S1115" s="319"/>
    </row>
    <row r="1116" spans="2:20">
      <c r="B1116" s="280">
        <v>45196</v>
      </c>
      <c r="C1116" s="265">
        <v>40000000000</v>
      </c>
      <c r="D1116" s="265">
        <v>109612000000</v>
      </c>
      <c r="E1116" s="265">
        <f>+D1116-C1116</f>
        <v>69612000000</v>
      </c>
      <c r="F1116" s="265">
        <v>94612000000</v>
      </c>
      <c r="G1116" s="265">
        <v>89270206480</v>
      </c>
      <c r="H1116" s="266">
        <f>+F1116-G1116</f>
        <v>5341793520</v>
      </c>
      <c r="I1116" s="280">
        <v>45379</v>
      </c>
      <c r="J1116" s="266">
        <v>182</v>
      </c>
      <c r="N1116" s="256">
        <v>94.353999999999999</v>
      </c>
      <c r="O1116" s="256">
        <v>11.323</v>
      </c>
      <c r="P1116" s="256">
        <v>12.000999999999999</v>
      </c>
      <c r="Q1116" s="256">
        <v>12.362</v>
      </c>
      <c r="R1116" s="265">
        <f>+F1116-C1116</f>
        <v>54612000000</v>
      </c>
      <c r="S1116" s="319">
        <f>+D1116/F1116</f>
        <v>1.1585422567961781</v>
      </c>
      <c r="T1116" s="241">
        <v>2023</v>
      </c>
    </row>
    <row r="1117" spans="2:20">
      <c r="B1117" s="280"/>
      <c r="E1117" s="265">
        <f t="shared" ref="E1117:E1147" si="94">+D1117-C1117</f>
        <v>0</v>
      </c>
      <c r="H1117" s="266">
        <f t="shared" ref="H1117:H1148" si="95">+F1117-G1117</f>
        <v>0</v>
      </c>
      <c r="I1117" s="280"/>
      <c r="J1117" s="266"/>
      <c r="R1117" s="265">
        <f t="shared" ref="R1117:R1147" si="96">+F1117-C1117</f>
        <v>0</v>
      </c>
      <c r="S1117" s="319"/>
    </row>
    <row r="1118" spans="2:20">
      <c r="B1118" s="280">
        <v>45211</v>
      </c>
      <c r="C1118" s="265">
        <v>40000000000</v>
      </c>
      <c r="D1118" s="265">
        <v>178800100000</v>
      </c>
      <c r="E1118" s="265">
        <f t="shared" si="94"/>
        <v>138800100000</v>
      </c>
      <c r="F1118" s="265">
        <v>149800100000</v>
      </c>
      <c r="G1118" s="265">
        <v>141342386354</v>
      </c>
      <c r="H1118" s="266">
        <f t="shared" si="95"/>
        <v>8457713646</v>
      </c>
      <c r="I1118" s="280">
        <v>45393</v>
      </c>
      <c r="J1118" s="266">
        <v>182</v>
      </c>
      <c r="N1118" s="256">
        <v>94.353999999999999</v>
      </c>
      <c r="O1118" s="256">
        <v>11.323</v>
      </c>
      <c r="P1118" s="256">
        <v>12.000999999999999</v>
      </c>
      <c r="Q1118" s="256">
        <v>12.362</v>
      </c>
      <c r="R1118" s="265">
        <f t="shared" si="96"/>
        <v>109800100000</v>
      </c>
      <c r="S1118" s="319">
        <f t="shared" ref="S1118:S1136" si="97">+D1118/F1118</f>
        <v>1.1935913260405033</v>
      </c>
    </row>
    <row r="1119" spans="2:20">
      <c r="B1119" s="280"/>
      <c r="E1119" s="265">
        <f t="shared" si="94"/>
        <v>0</v>
      </c>
      <c r="H1119" s="266">
        <f t="shared" si="95"/>
        <v>0</v>
      </c>
      <c r="I1119" s="280"/>
      <c r="J1119" s="266"/>
      <c r="R1119" s="265">
        <f t="shared" si="96"/>
        <v>0</v>
      </c>
      <c r="S1119" s="319"/>
    </row>
    <row r="1120" spans="2:20">
      <c r="B1120" s="280">
        <v>45225</v>
      </c>
      <c r="C1120" s="265">
        <v>40000000000</v>
      </c>
      <c r="D1120" s="265">
        <v>66778400000</v>
      </c>
      <c r="E1120" s="265">
        <f t="shared" si="94"/>
        <v>26778400000</v>
      </c>
      <c r="F1120" s="265">
        <v>52778400000</v>
      </c>
      <c r="G1120" s="265">
        <v>49798531536</v>
      </c>
      <c r="H1120" s="266">
        <f t="shared" si="95"/>
        <v>2979868464</v>
      </c>
      <c r="I1120" s="280">
        <v>45407</v>
      </c>
      <c r="J1120" s="266">
        <v>182</v>
      </c>
      <c r="N1120" s="256">
        <v>94.353999999999999</v>
      </c>
      <c r="O1120" s="256">
        <v>11.323</v>
      </c>
      <c r="P1120" s="256">
        <v>12.000999999999999</v>
      </c>
      <c r="Q1120" s="256">
        <v>12.362</v>
      </c>
      <c r="R1120" s="265">
        <f>+F1120-C1120</f>
        <v>12778400000</v>
      </c>
      <c r="S1120" s="319">
        <f t="shared" si="97"/>
        <v>1.2652600306185864</v>
      </c>
    </row>
    <row r="1121" spans="2:19">
      <c r="B1121" s="280"/>
      <c r="E1121" s="265">
        <f t="shared" si="94"/>
        <v>0</v>
      </c>
      <c r="H1121" s="266">
        <f t="shared" si="95"/>
        <v>0</v>
      </c>
      <c r="I1121" s="280"/>
      <c r="J1121" s="266"/>
      <c r="R1121" s="265">
        <f t="shared" si="96"/>
        <v>0</v>
      </c>
      <c r="S1121" s="319"/>
    </row>
    <row r="1122" spans="2:19">
      <c r="B1122" s="280">
        <v>45239</v>
      </c>
      <c r="C1122" s="265">
        <v>40000000000</v>
      </c>
      <c r="D1122" s="265">
        <v>171242500000</v>
      </c>
      <c r="E1122" s="265">
        <f t="shared" si="94"/>
        <v>131242500000</v>
      </c>
      <c r="F1122" s="265">
        <v>156242500000</v>
      </c>
      <c r="G1122" s="265">
        <v>147421048450</v>
      </c>
      <c r="H1122" s="266">
        <f t="shared" si="95"/>
        <v>8821451550</v>
      </c>
      <c r="I1122" s="280">
        <v>45421</v>
      </c>
      <c r="J1122" s="266">
        <v>182</v>
      </c>
      <c r="N1122" s="256">
        <v>94.353999999999999</v>
      </c>
      <c r="O1122" s="256">
        <v>11.323</v>
      </c>
      <c r="P1122" s="256">
        <v>12.000999999999999</v>
      </c>
      <c r="Q1122" s="256">
        <v>12.362</v>
      </c>
      <c r="R1122" s="265">
        <f t="shared" si="96"/>
        <v>116242500000</v>
      </c>
      <c r="S1122" s="319">
        <f t="shared" si="97"/>
        <v>1.0960046082211947</v>
      </c>
    </row>
    <row r="1123" spans="2:19">
      <c r="B1123" s="280"/>
      <c r="E1123" s="265">
        <f t="shared" si="94"/>
        <v>0</v>
      </c>
      <c r="H1123" s="266">
        <f t="shared" si="95"/>
        <v>0</v>
      </c>
      <c r="I1123" s="280"/>
      <c r="J1123" s="266"/>
      <c r="R1123" s="265">
        <f t="shared" si="96"/>
        <v>0</v>
      </c>
      <c r="S1123" s="319"/>
    </row>
    <row r="1124" spans="2:19">
      <c r="B1124" s="280">
        <v>45253</v>
      </c>
      <c r="C1124" s="265">
        <v>40000000000</v>
      </c>
      <c r="D1124" s="265">
        <v>137318400000</v>
      </c>
      <c r="E1124" s="265">
        <f t="shared" si="94"/>
        <v>97318400000</v>
      </c>
      <c r="F1124" s="265">
        <v>122318400000</v>
      </c>
      <c r="G1124" s="265">
        <v>115412303136</v>
      </c>
      <c r="H1124" s="266">
        <f t="shared" si="95"/>
        <v>6906096864</v>
      </c>
      <c r="I1124" s="280">
        <v>45435</v>
      </c>
      <c r="J1124" s="266">
        <v>182</v>
      </c>
      <c r="N1124" s="256">
        <v>94.353999999999999</v>
      </c>
      <c r="O1124" s="256">
        <v>11.323</v>
      </c>
      <c r="P1124" s="256">
        <v>12.000999999999999</v>
      </c>
      <c r="Q1124" s="256">
        <v>12.362</v>
      </c>
      <c r="R1124" s="265">
        <f t="shared" si="96"/>
        <v>82318400000</v>
      </c>
      <c r="S1124" s="319">
        <f t="shared" si="97"/>
        <v>1.1226307734568144</v>
      </c>
    </row>
    <row r="1125" spans="2:19">
      <c r="B1125" s="280"/>
      <c r="E1125" s="265">
        <f t="shared" si="94"/>
        <v>0</v>
      </c>
      <c r="H1125" s="266">
        <f t="shared" si="95"/>
        <v>0</v>
      </c>
      <c r="I1125" s="280"/>
      <c r="J1125" s="266"/>
      <c r="R1125" s="265">
        <f t="shared" si="96"/>
        <v>0</v>
      </c>
      <c r="S1125" s="319"/>
    </row>
    <row r="1126" spans="2:19">
      <c r="B1126" s="280">
        <v>45267</v>
      </c>
      <c r="C1126" s="265">
        <v>40000000000</v>
      </c>
      <c r="D1126" s="265">
        <v>66982000000</v>
      </c>
      <c r="E1126" s="265">
        <f t="shared" si="94"/>
        <v>26982000000</v>
      </c>
      <c r="F1126" s="265">
        <v>48982000000</v>
      </c>
      <c r="G1126" s="265">
        <v>46216476280</v>
      </c>
      <c r="H1126" s="266">
        <f t="shared" si="95"/>
        <v>2765523720</v>
      </c>
      <c r="I1126" s="280">
        <v>45449</v>
      </c>
      <c r="J1126" s="266">
        <v>182</v>
      </c>
      <c r="N1126" s="256">
        <v>94.353999999999999</v>
      </c>
      <c r="O1126" s="256">
        <v>11.323</v>
      </c>
      <c r="P1126" s="256">
        <v>12.000999999999999</v>
      </c>
      <c r="Q1126" s="256">
        <v>12.362</v>
      </c>
      <c r="R1126" s="265">
        <f t="shared" si="96"/>
        <v>8982000000</v>
      </c>
      <c r="S1126" s="319">
        <f t="shared" si="97"/>
        <v>1.3674819321383365</v>
      </c>
    </row>
    <row r="1127" spans="2:19">
      <c r="B1127" s="280"/>
      <c r="E1127" s="265">
        <f t="shared" si="94"/>
        <v>0</v>
      </c>
      <c r="H1127" s="266">
        <f t="shared" si="95"/>
        <v>0</v>
      </c>
      <c r="I1127" s="280"/>
      <c r="J1127" s="266"/>
      <c r="R1127" s="265">
        <f t="shared" si="96"/>
        <v>0</v>
      </c>
      <c r="S1127" s="319"/>
    </row>
    <row r="1128" spans="2:19">
      <c r="B1128" s="280">
        <v>45281</v>
      </c>
      <c r="C1128" s="265">
        <v>40000000000</v>
      </c>
      <c r="D1128" s="265">
        <v>95042700000</v>
      </c>
      <c r="E1128" s="265">
        <f t="shared" si="94"/>
        <v>55042700000</v>
      </c>
      <c r="F1128" s="265">
        <v>85042700000</v>
      </c>
      <c r="G1128" s="265">
        <v>80241189158</v>
      </c>
      <c r="H1128" s="266">
        <f t="shared" si="95"/>
        <v>4801510842</v>
      </c>
      <c r="I1128" s="280">
        <v>45463</v>
      </c>
      <c r="J1128" s="266">
        <v>182</v>
      </c>
      <c r="N1128" s="256">
        <v>94.353999999999999</v>
      </c>
      <c r="O1128" s="256">
        <v>11.323</v>
      </c>
      <c r="P1128" s="256">
        <v>12.000999999999999</v>
      </c>
      <c r="Q1128" s="256">
        <v>12.362</v>
      </c>
      <c r="R1128" s="265">
        <f t="shared" si="96"/>
        <v>45042700000</v>
      </c>
      <c r="S1128" s="319">
        <f t="shared" si="97"/>
        <v>1.1175879881518342</v>
      </c>
    </row>
    <row r="1129" spans="2:19">
      <c r="E1129" s="265">
        <f t="shared" si="94"/>
        <v>0</v>
      </c>
      <c r="H1129" s="266">
        <f t="shared" si="95"/>
        <v>0</v>
      </c>
      <c r="I1129" s="280"/>
      <c r="J1129" s="266"/>
      <c r="R1129" s="265">
        <f t="shared" si="96"/>
        <v>0</v>
      </c>
      <c r="S1129" s="319"/>
    </row>
    <row r="1130" spans="2:19">
      <c r="B1130" s="280">
        <v>45295</v>
      </c>
      <c r="C1130" s="265">
        <v>40000000000</v>
      </c>
      <c r="D1130" s="265">
        <v>59930400000</v>
      </c>
      <c r="E1130" s="265">
        <f t="shared" si="94"/>
        <v>19930400000</v>
      </c>
      <c r="F1130" s="265">
        <v>41930400000</v>
      </c>
      <c r="G1130" s="265">
        <v>39563009616</v>
      </c>
      <c r="H1130" s="265">
        <f>+F1130-G1130</f>
        <v>2367390384</v>
      </c>
      <c r="I1130" s="280">
        <v>45477</v>
      </c>
      <c r="J1130" s="266">
        <v>182</v>
      </c>
      <c r="N1130" s="256">
        <v>94.353999999999999</v>
      </c>
      <c r="O1130" s="256">
        <v>11.323</v>
      </c>
      <c r="P1130" s="256">
        <v>12.000999999999999</v>
      </c>
      <c r="Q1130" s="256">
        <v>12.362</v>
      </c>
      <c r="R1130" s="265">
        <f>+F1130-C1130</f>
        <v>1930400000</v>
      </c>
      <c r="S1130" s="319">
        <f t="shared" si="97"/>
        <v>1.4292828115162268</v>
      </c>
    </row>
    <row r="1131" spans="2:19">
      <c r="E1131" s="265">
        <f t="shared" si="94"/>
        <v>0</v>
      </c>
      <c r="H1131" s="265">
        <f t="shared" si="95"/>
        <v>0</v>
      </c>
      <c r="I1131" s="280"/>
      <c r="J1131" s="266"/>
      <c r="R1131" s="265">
        <f t="shared" si="96"/>
        <v>0</v>
      </c>
      <c r="S1131" s="319"/>
    </row>
    <row r="1132" spans="2:19">
      <c r="B1132" s="280">
        <v>45309</v>
      </c>
      <c r="C1132" s="265">
        <v>40000000000</v>
      </c>
      <c r="D1132" s="265">
        <v>73670000000</v>
      </c>
      <c r="E1132" s="265">
        <f t="shared" si="94"/>
        <v>33670000000</v>
      </c>
      <c r="F1132" s="265">
        <v>41670000000</v>
      </c>
      <c r="G1132" s="265">
        <v>39363565500</v>
      </c>
      <c r="H1132" s="265">
        <f>+F1132-G1132</f>
        <v>2306434500</v>
      </c>
      <c r="I1132" s="280">
        <v>45491</v>
      </c>
      <c r="J1132" s="266">
        <v>182</v>
      </c>
      <c r="N1132" s="256">
        <v>94.465000000000003</v>
      </c>
      <c r="O1132" s="256">
        <v>11.1</v>
      </c>
      <c r="P1132" s="256">
        <v>11.750999999999999</v>
      </c>
      <c r="Q1132" s="256">
        <v>12.097</v>
      </c>
      <c r="R1132" s="265">
        <f t="shared" si="96"/>
        <v>1670000000</v>
      </c>
      <c r="S1132" s="319">
        <f t="shared" si="97"/>
        <v>1.7679385649148067</v>
      </c>
    </row>
    <row r="1133" spans="2:19">
      <c r="E1133" s="265">
        <f t="shared" si="94"/>
        <v>0</v>
      </c>
      <c r="H1133" s="265">
        <f t="shared" si="95"/>
        <v>0</v>
      </c>
      <c r="I1133" s="280"/>
      <c r="J1133" s="266"/>
      <c r="R1133" s="265">
        <f t="shared" si="96"/>
        <v>0</v>
      </c>
      <c r="S1133" s="319"/>
    </row>
    <row r="1134" spans="2:19">
      <c r="B1134" s="280">
        <v>45323</v>
      </c>
      <c r="C1134" s="265">
        <v>40000000000</v>
      </c>
      <c r="D1134" s="265">
        <v>49753300000</v>
      </c>
      <c r="E1134" s="265">
        <f t="shared" si="94"/>
        <v>9753300000</v>
      </c>
      <c r="F1134" s="265">
        <v>27753300000</v>
      </c>
      <c r="G1134" s="265">
        <v>26155542519</v>
      </c>
      <c r="H1134" s="265">
        <f t="shared" si="95"/>
        <v>1597757481</v>
      </c>
      <c r="I1134" s="280">
        <v>45505</v>
      </c>
      <c r="J1134" s="266">
        <v>182</v>
      </c>
      <c r="N1134" s="256">
        <v>94.242999999999995</v>
      </c>
      <c r="O1134" s="256">
        <v>11.545999999999999</v>
      </c>
      <c r="P1134" s="256">
        <v>12.250999999999999</v>
      </c>
      <c r="Q1134" s="256">
        <v>12.627000000000001</v>
      </c>
      <c r="R1134" s="265">
        <f t="shared" si="96"/>
        <v>-12246700000</v>
      </c>
      <c r="S1134" s="319">
        <f t="shared" si="97"/>
        <v>1.7926985259410593</v>
      </c>
    </row>
    <row r="1135" spans="2:19">
      <c r="E1135" s="265">
        <f t="shared" si="94"/>
        <v>0</v>
      </c>
      <c r="H1135" s="266">
        <f t="shared" si="95"/>
        <v>0</v>
      </c>
      <c r="J1135" s="266"/>
      <c r="R1135" s="265">
        <f t="shared" si="96"/>
        <v>0</v>
      </c>
      <c r="S1135" s="319"/>
    </row>
    <row r="1136" spans="2:19">
      <c r="B1136" s="280">
        <v>45337</v>
      </c>
      <c r="C1136" s="265">
        <v>40000000000</v>
      </c>
      <c r="D1136" s="265">
        <v>68429000000</v>
      </c>
      <c r="E1136" s="265">
        <f t="shared" si="94"/>
        <v>28429000000</v>
      </c>
      <c r="F1136" s="265">
        <v>28929000000</v>
      </c>
      <c r="G1136" s="265">
        <v>27295668660</v>
      </c>
      <c r="H1136" s="265">
        <f t="shared" si="95"/>
        <v>1633331340</v>
      </c>
      <c r="I1136" s="280">
        <v>45519</v>
      </c>
      <c r="J1136" s="266">
        <v>182</v>
      </c>
      <c r="N1136" s="256">
        <v>94.353999999999999</v>
      </c>
      <c r="O1136" s="256">
        <v>11.323</v>
      </c>
      <c r="P1136" s="256">
        <v>12.000999999999999</v>
      </c>
      <c r="Q1136" s="256">
        <v>12.362</v>
      </c>
      <c r="R1136" s="265">
        <f t="shared" si="96"/>
        <v>-11071000000</v>
      </c>
      <c r="S1136" s="319">
        <f t="shared" si="97"/>
        <v>2.3654118704414255</v>
      </c>
    </row>
    <row r="1137" spans="2:22">
      <c r="E1137" s="265">
        <f t="shared" si="94"/>
        <v>0</v>
      </c>
      <c r="H1137" s="266">
        <f t="shared" si="95"/>
        <v>0</v>
      </c>
      <c r="J1137" s="266"/>
      <c r="R1137" s="265">
        <f t="shared" si="96"/>
        <v>0</v>
      </c>
      <c r="S1137" s="319"/>
    </row>
    <row r="1138" spans="2:22">
      <c r="B1138" s="280">
        <v>45351</v>
      </c>
      <c r="C1138" s="265">
        <v>40000000000</v>
      </c>
      <c r="D1138" s="265">
        <v>91849100000</v>
      </c>
      <c r="E1138" s="265">
        <f>+D1138-C1138</f>
        <v>51849100000</v>
      </c>
      <c r="F1138" s="265">
        <v>22849100000</v>
      </c>
      <c r="G1138" s="265">
        <v>21559039814</v>
      </c>
      <c r="H1138" s="266">
        <f t="shared" si="95"/>
        <v>1290060186</v>
      </c>
      <c r="I1138" s="280">
        <f>+B1138+J1138</f>
        <v>45533</v>
      </c>
      <c r="J1138" s="266">
        <v>182</v>
      </c>
      <c r="N1138" s="256">
        <v>94.353999999999999</v>
      </c>
      <c r="O1138" s="256">
        <v>11.323</v>
      </c>
      <c r="P1138" s="256">
        <v>12.000999999999999</v>
      </c>
      <c r="Q1138" s="256">
        <v>12.362</v>
      </c>
      <c r="R1138" s="265">
        <f t="shared" si="96"/>
        <v>-17150900000</v>
      </c>
      <c r="S1138" s="319">
        <f>+D1138/F1138</f>
        <v>4.0198125965574141</v>
      </c>
    </row>
    <row r="1139" spans="2:22">
      <c r="D1139" s="396"/>
      <c r="E1139" s="397"/>
      <c r="F1139" s="398"/>
      <c r="G1139" s="399"/>
      <c r="H1139" s="266">
        <f t="shared" si="95"/>
        <v>0</v>
      </c>
      <c r="J1139" s="266"/>
      <c r="R1139" s="265">
        <f t="shared" si="96"/>
        <v>0</v>
      </c>
      <c r="S1139" s="319"/>
    </row>
    <row r="1140" spans="2:22">
      <c r="B1140" s="280">
        <v>45365</v>
      </c>
      <c r="C1140" s="265">
        <v>40000000000</v>
      </c>
      <c r="D1140" s="265">
        <v>52472500000</v>
      </c>
      <c r="E1140" s="265">
        <f t="shared" si="94"/>
        <v>12472500000</v>
      </c>
      <c r="F1140" s="265">
        <v>12472500000</v>
      </c>
      <c r="G1140" s="265">
        <v>11768302650</v>
      </c>
      <c r="H1140" s="266">
        <f>+F1140-G1140</f>
        <v>704197350</v>
      </c>
      <c r="I1140" s="280">
        <f>+B1140+J1140</f>
        <v>45547</v>
      </c>
      <c r="J1140" s="266">
        <v>182</v>
      </c>
      <c r="N1140" s="256">
        <v>94.353999999999999</v>
      </c>
      <c r="O1140" s="256">
        <v>11.323</v>
      </c>
      <c r="P1140" s="256">
        <v>12.000999999999999</v>
      </c>
      <c r="Q1140" s="256">
        <v>12.362</v>
      </c>
      <c r="R1140" s="265">
        <f t="shared" si="96"/>
        <v>-27527500000</v>
      </c>
      <c r="S1140" s="319">
        <f>+D1140/F1140</f>
        <v>4.2070555221487274</v>
      </c>
    </row>
    <row r="1141" spans="2:22">
      <c r="B1141" s="280"/>
      <c r="E1141" s="265">
        <f t="shared" si="94"/>
        <v>0</v>
      </c>
      <c r="H1141" s="266">
        <f t="shared" si="95"/>
        <v>0</v>
      </c>
      <c r="I1141" s="280"/>
      <c r="J1141" s="266"/>
      <c r="R1141" s="265">
        <f t="shared" si="96"/>
        <v>0</v>
      </c>
      <c r="S1141" s="319"/>
    </row>
    <row r="1142" spans="2:22">
      <c r="B1142" s="280">
        <v>45379</v>
      </c>
      <c r="C1142" s="265">
        <v>40000000000</v>
      </c>
      <c r="D1142" s="265">
        <v>98792500000</v>
      </c>
      <c r="E1142" s="265">
        <f t="shared" si="94"/>
        <v>58792500000</v>
      </c>
      <c r="F1142" s="265">
        <v>28792500000</v>
      </c>
      <c r="G1142" s="265">
        <v>27166875450</v>
      </c>
      <c r="H1142" s="266">
        <f t="shared" si="95"/>
        <v>1625624550</v>
      </c>
      <c r="I1142" s="280">
        <f>+B1142+J1142</f>
        <v>45561</v>
      </c>
      <c r="J1142" s="266">
        <v>182</v>
      </c>
      <c r="N1142" s="256">
        <v>94.353999999999999</v>
      </c>
      <c r="O1142" s="256">
        <v>11.323</v>
      </c>
      <c r="P1142" s="256">
        <v>12.000999999999999</v>
      </c>
      <c r="Q1142" s="256">
        <v>12.362</v>
      </c>
      <c r="R1142" s="265">
        <f t="shared" si="96"/>
        <v>-11207500000</v>
      </c>
      <c r="S1142" s="319"/>
    </row>
    <row r="1143" spans="2:22">
      <c r="E1143" s="265">
        <f t="shared" si="94"/>
        <v>0</v>
      </c>
      <c r="H1143" s="266">
        <f t="shared" si="95"/>
        <v>0</v>
      </c>
      <c r="J1143" s="266"/>
      <c r="R1143" s="265">
        <f t="shared" si="96"/>
        <v>0</v>
      </c>
    </row>
    <row r="1144" spans="2:22">
      <c r="B1144" s="280">
        <v>45394</v>
      </c>
      <c r="C1144" s="265">
        <v>40000000000</v>
      </c>
      <c r="D1144" s="265">
        <v>57646500000</v>
      </c>
      <c r="E1144" s="265">
        <f t="shared" si="94"/>
        <v>17646500000</v>
      </c>
      <c r="F1144" s="265">
        <v>22646500000</v>
      </c>
      <c r="G1144" s="265">
        <v>21373766700</v>
      </c>
      <c r="H1144" s="266">
        <f t="shared" si="95"/>
        <v>1272733300</v>
      </c>
      <c r="I1144" s="280">
        <f>+B1144+J1144</f>
        <v>45576</v>
      </c>
      <c r="J1144" s="266">
        <v>182</v>
      </c>
      <c r="N1144" s="256">
        <v>94.38</v>
      </c>
      <c r="O1144" s="256">
        <v>11.323</v>
      </c>
      <c r="P1144" s="256">
        <v>12.000999999999999</v>
      </c>
      <c r="Q1144" s="256">
        <v>12.362</v>
      </c>
      <c r="R1144" s="265">
        <f t="shared" si="96"/>
        <v>-17353500000</v>
      </c>
      <c r="S1144" s="256">
        <v>2.5449999999999999</v>
      </c>
    </row>
    <row r="1145" spans="2:22">
      <c r="E1145" s="265">
        <f t="shared" si="94"/>
        <v>0</v>
      </c>
      <c r="H1145" s="266">
        <f t="shared" si="95"/>
        <v>0</v>
      </c>
      <c r="J1145" s="266"/>
      <c r="R1145" s="265">
        <f t="shared" si="96"/>
        <v>0</v>
      </c>
    </row>
    <row r="1146" spans="2:22">
      <c r="B1146" s="280">
        <v>45407</v>
      </c>
      <c r="C1146" s="265">
        <v>40000000000</v>
      </c>
      <c r="D1146" s="265">
        <v>62988800000</v>
      </c>
      <c r="E1146" s="265">
        <f t="shared" si="94"/>
        <v>22988800000</v>
      </c>
      <c r="F1146" s="265">
        <v>29988800000</v>
      </c>
      <c r="G1146" s="265">
        <v>28229357104</v>
      </c>
      <c r="H1146" s="266">
        <f t="shared" si="95"/>
        <v>1759442896</v>
      </c>
      <c r="I1146" s="280">
        <f>+B1146+J1146</f>
        <v>45589</v>
      </c>
      <c r="J1146" s="266">
        <v>182</v>
      </c>
      <c r="N1146" s="256">
        <v>94.132999999999996</v>
      </c>
      <c r="O1146" s="256">
        <v>11.766</v>
      </c>
      <c r="P1146" s="256">
        <v>12.5</v>
      </c>
      <c r="Q1146" s="256">
        <v>12.891</v>
      </c>
      <c r="R1146" s="265">
        <f t="shared" si="96"/>
        <v>-10011200000</v>
      </c>
      <c r="S1146" s="256">
        <v>2.1</v>
      </c>
    </row>
    <row r="1147" spans="2:22">
      <c r="E1147" s="265">
        <f t="shared" si="94"/>
        <v>0</v>
      </c>
      <c r="H1147" s="266">
        <f t="shared" si="95"/>
        <v>0</v>
      </c>
      <c r="R1147" s="265">
        <f t="shared" si="96"/>
        <v>0</v>
      </c>
    </row>
    <row r="1148" spans="2:22">
      <c r="H1148" s="266">
        <f t="shared" si="95"/>
        <v>0</v>
      </c>
    </row>
    <row r="1150" spans="2:22">
      <c r="O1150" s="321"/>
      <c r="P1150" s="400"/>
      <c r="Q1150" s="400"/>
      <c r="R1150" s="323"/>
      <c r="S1150" s="324"/>
      <c r="T1150" s="323"/>
      <c r="U1150" s="321"/>
      <c r="V1150" s="322"/>
    </row>
  </sheetData>
  <sortState xmlns:xlrd2="http://schemas.microsoft.com/office/spreadsheetml/2017/richdata2" ref="U15:U266">
    <sortCondition ref="U15:U266"/>
  </sortState>
  <mergeCells count="3">
    <mergeCell ref="D1139:E1139"/>
    <mergeCell ref="F1139:G1139"/>
    <mergeCell ref="P1150:Q1150"/>
  </mergeCells>
  <phoneticPr fontId="0" type="noConversion"/>
  <pageMargins left="0.50900000000000001" right="0.50900000000000001" top="0.50900000000000001" bottom="0.50900000000000001" header="0.5" footer="0.5"/>
  <pageSetup scale="70" orientation="landscape" r:id="rId1"/>
  <headerFooter alignWithMargins="0"/>
  <rowBreaks count="2" manualBreakCount="2">
    <brk id="35" max="16383" man="1"/>
    <brk id="75" max="16383" man="1"/>
  </rowBreaks>
  <colBreaks count="1" manualBreakCount="1">
    <brk id="21"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codeName="Sheet5"/>
  <dimension ref="A1:Q2282"/>
  <sheetViews>
    <sheetView defaultGridColor="0" colorId="22" zoomScale="70" workbookViewId="0">
      <pane xSplit="1" ySplit="10" topLeftCell="B218" activePane="bottomRight" state="frozen"/>
      <selection pane="topRight" activeCell="B1" sqref="B1"/>
      <selection pane="bottomLeft" activeCell="A11" sqref="A11"/>
      <selection pane="bottomRight" activeCell="E246" sqref="E246"/>
    </sheetView>
  </sheetViews>
  <sheetFormatPr baseColWidth="10" defaultColWidth="9.85546875" defaultRowHeight="16"/>
  <cols>
    <col min="2" max="2" width="11.85546875" customWidth="1"/>
    <col min="3" max="3" width="1.85546875" customWidth="1"/>
    <col min="4" max="4" width="13.42578125" customWidth="1"/>
    <col min="5" max="5" width="15.5703125" customWidth="1"/>
    <col min="6" max="6" width="12.42578125" customWidth="1"/>
    <col min="7" max="7" width="15.5703125" customWidth="1"/>
    <col min="8" max="8" width="13.42578125" customWidth="1"/>
    <col min="9" max="9" width="13.5703125" customWidth="1"/>
    <col min="10" max="10" width="10" bestFit="1" customWidth="1"/>
    <col min="12" max="12" width="18.140625" bestFit="1" customWidth="1"/>
    <col min="13" max="13" width="12.5703125" bestFit="1" customWidth="1"/>
  </cols>
  <sheetData>
    <row r="1" spans="1:17">
      <c r="A1" s="2"/>
      <c r="B1" s="2"/>
      <c r="C1" s="2"/>
      <c r="D1" s="2"/>
      <c r="E1" s="2"/>
      <c r="F1" s="2"/>
      <c r="G1" s="2"/>
      <c r="H1" s="2"/>
      <c r="I1" s="2"/>
      <c r="J1" s="2"/>
      <c r="K1" s="2"/>
      <c r="L1" s="2"/>
      <c r="M1" s="2"/>
      <c r="N1" s="2"/>
      <c r="O1" s="2"/>
      <c r="P1" s="2"/>
      <c r="Q1" s="2"/>
    </row>
    <row r="2" spans="1:17">
      <c r="A2" s="4" t="s">
        <v>62</v>
      </c>
      <c r="B2" s="4"/>
      <c r="C2" s="4"/>
      <c r="D2" s="4"/>
      <c r="E2" s="4"/>
      <c r="F2" s="4"/>
      <c r="G2" s="4"/>
      <c r="H2" s="4"/>
      <c r="I2" s="4"/>
      <c r="J2" s="4"/>
      <c r="K2" s="4"/>
      <c r="L2" s="4"/>
      <c r="M2" s="4"/>
      <c r="N2" s="4"/>
      <c r="O2" s="4"/>
      <c r="P2" s="4"/>
      <c r="Q2" s="2"/>
    </row>
    <row r="3" spans="1:17">
      <c r="A3" s="4" t="s">
        <v>63</v>
      </c>
      <c r="B3" s="4"/>
      <c r="C3" s="4"/>
      <c r="D3" s="4"/>
      <c r="E3" s="4"/>
      <c r="F3" s="4"/>
      <c r="G3" s="4"/>
      <c r="H3" s="4"/>
      <c r="I3" s="4"/>
      <c r="J3" s="4"/>
      <c r="K3" s="4"/>
      <c r="L3" s="4"/>
      <c r="M3" s="4"/>
      <c r="N3" s="4"/>
      <c r="O3" s="4"/>
      <c r="P3" s="4"/>
      <c r="Q3" s="2"/>
    </row>
    <row r="4" spans="1:17">
      <c r="A4" s="27" t="s">
        <v>2</v>
      </c>
      <c r="B4" s="27" t="s">
        <v>2</v>
      </c>
      <c r="C4" s="4"/>
      <c r="D4" s="27" t="s">
        <v>2</v>
      </c>
      <c r="E4" s="27" t="s">
        <v>2</v>
      </c>
      <c r="F4" s="27" t="s">
        <v>2</v>
      </c>
      <c r="G4" s="27" t="s">
        <v>2</v>
      </c>
      <c r="H4" s="27" t="s">
        <v>2</v>
      </c>
      <c r="I4" s="27" t="s">
        <v>2</v>
      </c>
      <c r="J4" s="27" t="s">
        <v>2</v>
      </c>
      <c r="K4" s="27" t="s">
        <v>2</v>
      </c>
      <c r="L4" s="27" t="s">
        <v>2</v>
      </c>
      <c r="M4" s="27" t="s">
        <v>2</v>
      </c>
      <c r="N4" s="27" t="s">
        <v>2</v>
      </c>
      <c r="O4" s="27" t="s">
        <v>2</v>
      </c>
      <c r="P4" s="27" t="s">
        <v>2</v>
      </c>
      <c r="Q4" s="27" t="s">
        <v>2</v>
      </c>
    </row>
    <row r="5" spans="1:17">
      <c r="A5" s="19" t="s">
        <v>3</v>
      </c>
      <c r="B5" s="4" t="s">
        <v>4</v>
      </c>
      <c r="C5" s="4"/>
      <c r="D5" s="4" t="s">
        <v>5</v>
      </c>
      <c r="E5" s="4" t="s">
        <v>6</v>
      </c>
      <c r="F5" s="4" t="s">
        <v>7</v>
      </c>
      <c r="G5" s="4" t="s">
        <v>8</v>
      </c>
      <c r="H5" s="4" t="s">
        <v>9</v>
      </c>
      <c r="I5" s="4" t="s">
        <v>10</v>
      </c>
      <c r="J5" s="4" t="s">
        <v>11</v>
      </c>
      <c r="K5" s="4" t="s">
        <v>12</v>
      </c>
      <c r="L5" s="4" t="s">
        <v>13</v>
      </c>
      <c r="M5" s="4" t="s">
        <v>14</v>
      </c>
      <c r="N5" s="19" t="s">
        <v>15</v>
      </c>
      <c r="O5" s="4" t="s">
        <v>16</v>
      </c>
      <c r="P5" s="4" t="s">
        <v>17</v>
      </c>
      <c r="Q5" s="4" t="s">
        <v>69</v>
      </c>
    </row>
    <row r="6" spans="1:17">
      <c r="A6" s="19" t="s">
        <v>19</v>
      </c>
      <c r="B6" s="4"/>
      <c r="C6" s="4"/>
      <c r="D6" s="19" t="s">
        <v>20</v>
      </c>
      <c r="E6" s="4" t="s">
        <v>21</v>
      </c>
      <c r="F6" s="4" t="s">
        <v>22</v>
      </c>
      <c r="G6" s="19" t="s">
        <v>23</v>
      </c>
      <c r="H6" s="4"/>
      <c r="I6" s="4"/>
      <c r="J6" s="4"/>
      <c r="K6" s="4"/>
      <c r="L6" s="4" t="s">
        <v>24</v>
      </c>
      <c r="M6" s="19" t="s">
        <v>25</v>
      </c>
      <c r="N6" s="19" t="s">
        <v>25</v>
      </c>
      <c r="O6" s="4" t="s">
        <v>17</v>
      </c>
      <c r="P6" s="4" t="s">
        <v>26</v>
      </c>
      <c r="Q6" s="4" t="s">
        <v>27</v>
      </c>
    </row>
    <row r="7" spans="1:17">
      <c r="A7" s="4"/>
      <c r="B7" s="4"/>
      <c r="C7" s="4"/>
      <c r="D7" s="19" t="s">
        <v>28</v>
      </c>
      <c r="E7" s="4" t="s">
        <v>29</v>
      </c>
      <c r="F7" s="4"/>
      <c r="G7" s="4"/>
      <c r="H7" s="4"/>
      <c r="I7" s="4"/>
      <c r="J7" s="4"/>
      <c r="K7" s="4"/>
      <c r="L7" s="4"/>
      <c r="M7" s="19" t="s">
        <v>30</v>
      </c>
      <c r="N7" s="19" t="s">
        <v>30</v>
      </c>
      <c r="O7" s="4" t="s">
        <v>31</v>
      </c>
      <c r="P7" s="19" t="s">
        <v>25</v>
      </c>
      <c r="Q7" s="2"/>
    </row>
    <row r="8" spans="1:17">
      <c r="A8" s="4"/>
      <c r="B8" s="19" t="s">
        <v>32</v>
      </c>
      <c r="C8" s="4"/>
      <c r="D8" s="19" t="s">
        <v>33</v>
      </c>
      <c r="E8" s="19" t="s">
        <v>34</v>
      </c>
      <c r="F8" s="4"/>
      <c r="G8" s="19" t="s">
        <v>35</v>
      </c>
      <c r="H8" s="19" t="s">
        <v>36</v>
      </c>
      <c r="I8" s="19" t="s">
        <v>37</v>
      </c>
      <c r="J8" s="19" t="s">
        <v>38</v>
      </c>
      <c r="K8" s="19" t="s">
        <v>39</v>
      </c>
      <c r="L8" s="19" t="s">
        <v>40</v>
      </c>
      <c r="M8" s="19" t="s">
        <v>41</v>
      </c>
      <c r="N8" s="19" t="s">
        <v>42</v>
      </c>
      <c r="O8" s="19" t="s">
        <v>43</v>
      </c>
      <c r="P8" s="19" t="s">
        <v>44</v>
      </c>
      <c r="Q8" s="2"/>
    </row>
    <row r="9" spans="1:17">
      <c r="A9" s="27" t="s">
        <v>2</v>
      </c>
      <c r="B9" s="27" t="s">
        <v>2</v>
      </c>
      <c r="C9" s="4" t="s">
        <v>45</v>
      </c>
      <c r="D9" s="27" t="s">
        <v>2</v>
      </c>
      <c r="E9" s="27" t="s">
        <v>2</v>
      </c>
      <c r="F9" s="27" t="s">
        <v>2</v>
      </c>
      <c r="G9" s="27" t="s">
        <v>2</v>
      </c>
      <c r="H9" s="27" t="s">
        <v>2</v>
      </c>
      <c r="I9" s="27" t="s">
        <v>2</v>
      </c>
      <c r="J9" s="27" t="s">
        <v>2</v>
      </c>
      <c r="K9" s="27" t="s">
        <v>2</v>
      </c>
      <c r="L9" s="27" t="s">
        <v>2</v>
      </c>
      <c r="M9" s="27" t="s">
        <v>2</v>
      </c>
      <c r="N9" s="27" t="s">
        <v>2</v>
      </c>
      <c r="O9" s="27" t="s">
        <v>2</v>
      </c>
      <c r="P9" s="27" t="s">
        <v>2</v>
      </c>
      <c r="Q9" s="27" t="s">
        <v>2</v>
      </c>
    </row>
    <row r="10" spans="1:17">
      <c r="A10" s="4">
        <v>469</v>
      </c>
      <c r="B10" s="5">
        <v>37076</v>
      </c>
      <c r="C10" s="2"/>
      <c r="D10" s="20">
        <f>'ISS10102'!D13</f>
        <v>4000000000</v>
      </c>
      <c r="E10" s="20">
        <f>'ISS10102'!E13</f>
        <v>5477000000</v>
      </c>
      <c r="F10" s="20">
        <f>'ISS10102'!F13</f>
        <v>1477000000</v>
      </c>
      <c r="G10" s="20">
        <f>'ISS10102'!G13</f>
        <v>4000000000</v>
      </c>
      <c r="H10" s="20">
        <f>'ISS10102'!H13</f>
        <v>3698699840</v>
      </c>
      <c r="I10" s="20">
        <f>'ISS10102'!I13</f>
        <v>301300160</v>
      </c>
      <c r="J10" s="5">
        <f>B10+K10+1</f>
        <v>37350</v>
      </c>
      <c r="K10" s="6">
        <f>'ISS10102'!K13</f>
        <v>273</v>
      </c>
      <c r="L10" s="16"/>
      <c r="M10" s="16"/>
      <c r="N10" s="16">
        <f>'ISS10102'!N13</f>
        <v>9.4260000000000002</v>
      </c>
      <c r="O10" s="16">
        <f>'ISS10102'!O13</f>
        <v>92.467496000000011</v>
      </c>
      <c r="P10" s="16">
        <f>'ISS10102'!P13</f>
        <v>10.070930256410241</v>
      </c>
      <c r="Q10" s="10">
        <f>((100-O10)/O10*(365/273))*100</f>
        <v>10.891319319829144</v>
      </c>
    </row>
    <row r="11" spans="1:17">
      <c r="A11" s="4">
        <f>A10+1</f>
        <v>470</v>
      </c>
      <c r="B11" s="5">
        <f>B10+7</f>
        <v>37083</v>
      </c>
      <c r="C11" s="2"/>
      <c r="D11" s="20">
        <f>'ISS10102'!D18</f>
        <v>5000000000</v>
      </c>
      <c r="E11" s="20">
        <f>'ISS10102'!E18</f>
        <v>5000000000</v>
      </c>
      <c r="F11" s="20">
        <f>'ISS10102'!F18</f>
        <v>0</v>
      </c>
      <c r="G11" s="20">
        <f>'ISS10102'!G18</f>
        <v>5000000000</v>
      </c>
      <c r="H11" s="20">
        <f>'ISS10102'!H18</f>
        <v>4570702500</v>
      </c>
      <c r="I11" s="20">
        <f>'ISS10102'!I18</f>
        <v>429297500</v>
      </c>
      <c r="J11" s="5">
        <f>J10+7</f>
        <v>37357</v>
      </c>
      <c r="K11" s="6">
        <f>'ISS10102'!K18</f>
        <v>273</v>
      </c>
      <c r="L11" s="16"/>
      <c r="M11" s="16"/>
      <c r="N11" s="16">
        <f>'ISS10102'!N18</f>
        <v>10.629</v>
      </c>
      <c r="O11" s="16">
        <f>'ISS10102'!O18</f>
        <v>91.414050000000003</v>
      </c>
      <c r="P11" s="16">
        <f>'ISS10102'!P18</f>
        <v>11.479383699633694</v>
      </c>
      <c r="Q11" s="10">
        <f>((100-O11)/O11*(365/273))*100</f>
        <v>12.557570416838216</v>
      </c>
    </row>
    <row r="12" spans="1:17">
      <c r="A12" s="4">
        <f>A11+1</f>
        <v>471</v>
      </c>
      <c r="B12" s="5">
        <f>B11+7</f>
        <v>37090</v>
      </c>
      <c r="C12" s="2"/>
      <c r="D12" s="20">
        <f>'ISS10102'!D23</f>
        <v>5000000000</v>
      </c>
      <c r="E12" s="20">
        <f>'ISS10102'!E23</f>
        <v>5000000000</v>
      </c>
      <c r="F12" s="20">
        <f>'ISS10102'!F23</f>
        <v>0</v>
      </c>
      <c r="G12" s="20">
        <f>'ISS10102'!G23</f>
        <v>5000000000</v>
      </c>
      <c r="H12" s="20">
        <f>'ISS10102'!H23</f>
        <v>4483755000</v>
      </c>
      <c r="I12" s="20">
        <f>'ISS10102'!I23</f>
        <v>516245000</v>
      </c>
      <c r="J12" s="5">
        <f>J11+7</f>
        <v>37364</v>
      </c>
      <c r="K12" s="6">
        <f>'ISS10102'!K23</f>
        <v>273</v>
      </c>
      <c r="L12" s="16"/>
      <c r="M12" s="16"/>
      <c r="N12" s="16">
        <f>'ISS10102'!N23</f>
        <v>11.848000000000001</v>
      </c>
      <c r="O12" s="16">
        <f>'ISS10102'!O23</f>
        <v>89.6751</v>
      </c>
      <c r="P12" s="16">
        <f>'ISS10102'!P23</f>
        <v>13.804353479853479</v>
      </c>
      <c r="Q12" s="10">
        <f>((100-O12)/O12*(365/273))*100</f>
        <v>15.393741941579634</v>
      </c>
    </row>
    <row r="13" spans="1:17">
      <c r="A13" s="4">
        <f>A12+1</f>
        <v>472</v>
      </c>
      <c r="B13" s="5">
        <f>B12+7</f>
        <v>37097</v>
      </c>
      <c r="C13" s="2"/>
      <c r="D13" s="20">
        <f>'ISS10102'!D28</f>
        <v>5000000000</v>
      </c>
      <c r="E13" s="20">
        <f>'ISS10102'!E28</f>
        <v>5000000000</v>
      </c>
      <c r="F13" s="20">
        <f>'ISS10102'!F28</f>
        <v>0</v>
      </c>
      <c r="G13" s="20">
        <f>'ISS10102'!G28</f>
        <v>5000000000</v>
      </c>
      <c r="H13" s="20">
        <f>'ISS10102'!H28</f>
        <v>4265972900</v>
      </c>
      <c r="I13" s="20">
        <f>'ISS10102'!I28</f>
        <v>734027100</v>
      </c>
      <c r="J13" s="5">
        <f>J12+7</f>
        <v>37371</v>
      </c>
      <c r="K13" s="6">
        <f>'ISS10102'!K28</f>
        <v>273</v>
      </c>
      <c r="L13" s="16"/>
      <c r="M13" s="16"/>
      <c r="N13" s="16">
        <f>'ISS10102'!N28</f>
        <v>12</v>
      </c>
      <c r="O13" s="16">
        <f>'ISS10102'!O28</f>
        <v>85.319457999999997</v>
      </c>
      <c r="P13" s="16">
        <f>'ISS10102'!P28</f>
        <v>19.627830879120882</v>
      </c>
      <c r="Q13" s="10">
        <f>((100-O13)/O13*(365/273))*100</f>
        <v>23.005104977484596</v>
      </c>
    </row>
    <row r="14" spans="1:17">
      <c r="A14" s="4"/>
      <c r="B14" s="5"/>
      <c r="C14" s="2"/>
      <c r="D14" s="20"/>
      <c r="E14" s="20"/>
      <c r="F14" s="20"/>
      <c r="G14" s="20"/>
      <c r="H14" s="20"/>
      <c r="I14" s="20"/>
      <c r="J14" s="5"/>
      <c r="K14" s="6"/>
      <c r="L14" s="16"/>
      <c r="M14" s="16"/>
      <c r="N14" s="16"/>
      <c r="O14" s="16"/>
      <c r="P14" s="16"/>
      <c r="Q14" s="10"/>
    </row>
    <row r="15" spans="1:17">
      <c r="A15" s="4"/>
      <c r="B15" s="11" t="s">
        <v>70</v>
      </c>
      <c r="C15" s="2"/>
      <c r="D15" s="21">
        <f t="shared" ref="D15:I15" si="0">SUM(D10:D13)</f>
        <v>19000000000</v>
      </c>
      <c r="E15" s="22">
        <f t="shared" si="0"/>
        <v>20477000000</v>
      </c>
      <c r="F15" s="22">
        <f t="shared" si="0"/>
        <v>1477000000</v>
      </c>
      <c r="G15" s="22">
        <f t="shared" si="0"/>
        <v>19000000000</v>
      </c>
      <c r="H15" s="22">
        <f t="shared" si="0"/>
        <v>17019130240</v>
      </c>
      <c r="I15" s="22">
        <f t="shared" si="0"/>
        <v>1980869760</v>
      </c>
      <c r="J15" s="5"/>
      <c r="K15" s="6"/>
      <c r="L15" s="16"/>
      <c r="M15" s="16"/>
      <c r="N15" s="13"/>
      <c r="O15" s="13">
        <f>AVERAGEA(O10:O13)</f>
        <v>89.719025999999999</v>
      </c>
      <c r="P15" s="13">
        <f>AVERAGEA(P10:P13)</f>
        <v>13.745624578754573</v>
      </c>
      <c r="Q15" s="13">
        <f>AVERAGEA(Q10:Q13)</f>
        <v>15.461934163932899</v>
      </c>
    </row>
    <row r="16" spans="1:17">
      <c r="A16" s="4"/>
      <c r="B16" s="5"/>
      <c r="C16" s="2"/>
      <c r="D16" s="20"/>
      <c r="E16" s="20"/>
      <c r="F16" s="20"/>
      <c r="G16" s="20"/>
      <c r="H16" s="20"/>
      <c r="I16" s="20"/>
      <c r="J16" s="5"/>
      <c r="K16" s="6"/>
      <c r="L16" s="16"/>
      <c r="M16" s="16"/>
      <c r="N16" s="16"/>
      <c r="O16" s="16"/>
      <c r="P16" s="16"/>
      <c r="Q16" s="10"/>
    </row>
    <row r="17" spans="1:17">
      <c r="A17" s="4">
        <f>A13+1</f>
        <v>473</v>
      </c>
      <c r="B17" s="5">
        <f>B13+7</f>
        <v>37104</v>
      </c>
      <c r="C17" s="2"/>
      <c r="D17" s="20">
        <f>'ISS10102'!D38</f>
        <v>4000000000</v>
      </c>
      <c r="E17" s="20">
        <f>'ISS10102'!E38</f>
        <v>10723700000</v>
      </c>
      <c r="F17" s="20">
        <f>'ISS10102'!F38</f>
        <v>6723700000</v>
      </c>
      <c r="G17" s="23">
        <f>'ISS10102'!G38</f>
        <v>3999900000</v>
      </c>
      <c r="H17" s="20">
        <f>'ISS10102'!H38</f>
        <v>3411615570</v>
      </c>
      <c r="I17" s="20">
        <f>'ISS10102'!I38</f>
        <v>588284430</v>
      </c>
      <c r="J17" s="5">
        <f>J13+7</f>
        <v>37378</v>
      </c>
      <c r="K17" s="6">
        <f>'ISS10102'!K38</f>
        <v>273</v>
      </c>
      <c r="L17" s="16"/>
      <c r="M17" s="16"/>
      <c r="N17" s="16">
        <f>'ISS10102'!N38</f>
        <v>17.381</v>
      </c>
      <c r="O17" s="16">
        <f>'ISS10102'!O38</f>
        <v>85.292521563039088</v>
      </c>
      <c r="P17" s="16">
        <f>'ISS10102'!P38</f>
        <v>19.663844796669348</v>
      </c>
      <c r="Q17" s="10">
        <f>((100-O17)/O17*(365/273))*100</f>
        <v>23.054594278979014</v>
      </c>
    </row>
    <row r="18" spans="1:17">
      <c r="A18" s="4">
        <f>A17+1</f>
        <v>474</v>
      </c>
      <c r="B18" s="5">
        <f>B17+7</f>
        <v>37111</v>
      </c>
      <c r="C18" s="2"/>
      <c r="D18" s="20">
        <f>'ISS10102'!D43</f>
        <v>6000000000</v>
      </c>
      <c r="E18" s="20">
        <f>'ISS10102'!E43</f>
        <v>10552200000</v>
      </c>
      <c r="F18" s="20">
        <f>'ISS10102'!F43</f>
        <v>4552200000</v>
      </c>
      <c r="G18" s="23">
        <f>'ISS10102'!G43</f>
        <v>6000000000</v>
      </c>
      <c r="H18" s="20">
        <f>'ISS10102'!H43</f>
        <v>5070862258</v>
      </c>
      <c r="I18" s="20">
        <f>'ISS10102'!I43</f>
        <v>929137742</v>
      </c>
      <c r="J18" s="5">
        <f>J17+7</f>
        <v>37385</v>
      </c>
      <c r="K18" s="6">
        <f>'ISS10102'!K43</f>
        <v>273</v>
      </c>
      <c r="L18" s="16"/>
      <c r="M18" s="16"/>
      <c r="N18" s="16">
        <f>'ISS10102'!N43</f>
        <v>18</v>
      </c>
      <c r="O18" s="16">
        <f>'ISS10102'!O43</f>
        <v>84.514370966666661</v>
      </c>
      <c r="P18" s="16">
        <f>'ISS10102'!P43</f>
        <v>20.704229293650801</v>
      </c>
      <c r="Q18" s="10">
        <f>((100-O18)/O18*(365/273))*100</f>
        <v>24.497880131908882</v>
      </c>
    </row>
    <row r="19" spans="1:17">
      <c r="A19" s="4">
        <f>A18+1</f>
        <v>475</v>
      </c>
      <c r="B19" s="5">
        <f>B18+7</f>
        <v>37118</v>
      </c>
      <c r="C19" s="2"/>
      <c r="D19" s="20">
        <f>'ISS10102'!D48</f>
        <v>5000000000</v>
      </c>
      <c r="E19" s="20">
        <f>'ISS10102'!E48</f>
        <v>9401000000</v>
      </c>
      <c r="F19" s="20">
        <f>'ISS10102'!F48</f>
        <v>4401000000</v>
      </c>
      <c r="G19" s="23">
        <f>'ISS10102'!G48</f>
        <v>5000000000</v>
      </c>
      <c r="H19" s="20">
        <f>'ISS10102'!H48</f>
        <v>4213782060</v>
      </c>
      <c r="I19" s="20">
        <f>'ISS10102'!I48</f>
        <v>786217940</v>
      </c>
      <c r="J19" s="5">
        <f>J18+7</f>
        <v>37392</v>
      </c>
      <c r="K19" s="6">
        <f>'ISS10102'!K48</f>
        <v>273</v>
      </c>
      <c r="L19" s="16"/>
      <c r="M19" s="16"/>
      <c r="N19" s="16">
        <f>'ISS10102'!N48</f>
        <v>18.917999999999999</v>
      </c>
      <c r="O19" s="16">
        <f>'ISS10102'!O48</f>
        <v>84.275641199999995</v>
      </c>
      <c r="P19" s="16">
        <f>'ISS10102'!P48</f>
        <v>21.02341011721612</v>
      </c>
      <c r="Q19" s="10">
        <f>((100-O19)/O19*(365/273))*100</f>
        <v>24.946010279914816</v>
      </c>
    </row>
    <row r="20" spans="1:17">
      <c r="A20" s="4">
        <f>A19+1</f>
        <v>476</v>
      </c>
      <c r="B20" s="5">
        <f>B19+7</f>
        <v>37125</v>
      </c>
      <c r="C20" s="2"/>
      <c r="D20" s="20">
        <f>'ISS10102'!D53</f>
        <v>5000000000</v>
      </c>
      <c r="E20" s="20">
        <f>'ISS10102'!E53</f>
        <v>14861900000</v>
      </c>
      <c r="F20" s="20">
        <f>'ISS10102'!F53</f>
        <v>9861900000</v>
      </c>
      <c r="G20" s="23">
        <f>'ISS10102'!G53</f>
        <v>4999900000</v>
      </c>
      <c r="H20" s="20">
        <f>'ISS10102'!H53</f>
        <v>4271361534</v>
      </c>
      <c r="I20" s="20">
        <f>'ISS10102'!I53</f>
        <v>728538466</v>
      </c>
      <c r="J20" s="5">
        <f>J19+7</f>
        <v>37399</v>
      </c>
      <c r="K20" s="6">
        <f>'ISS10102'!K53</f>
        <v>273</v>
      </c>
      <c r="L20" s="16"/>
      <c r="M20" s="16"/>
      <c r="N20" s="16">
        <f>'ISS10102'!N53</f>
        <v>17.381</v>
      </c>
      <c r="O20" s="16">
        <f>'ISS10102'!O53</f>
        <v>85.428939258785178</v>
      </c>
      <c r="P20" s="16">
        <f>'ISS10102'!P53</f>
        <v>19.481454837155347</v>
      </c>
      <c r="Q20" s="10">
        <f>((100-O20)/O20*(365/273))*100</f>
        <v>22.804280383420483</v>
      </c>
    </row>
    <row r="21" spans="1:17">
      <c r="A21" s="4">
        <f>A20+1</f>
        <v>477</v>
      </c>
      <c r="B21" s="5">
        <f>B20+7</f>
        <v>37132</v>
      </c>
      <c r="C21" s="2"/>
      <c r="D21" s="20">
        <f>'ISS10102'!D58</f>
        <v>4000000000</v>
      </c>
      <c r="E21" s="20">
        <f>'ISS10102'!E58</f>
        <v>12127000000</v>
      </c>
      <c r="F21" s="20">
        <f>'ISS10102'!F58</f>
        <v>8127000000</v>
      </c>
      <c r="G21" s="23">
        <f>'ISS10102'!G58</f>
        <v>3999900000</v>
      </c>
      <c r="H21" s="20">
        <f>'ISS10102'!H58</f>
        <v>3461414160</v>
      </c>
      <c r="I21" s="20">
        <f>'ISS10102'!I58</f>
        <v>538485840</v>
      </c>
      <c r="J21" s="5">
        <f>J20+7</f>
        <v>37406</v>
      </c>
      <c r="K21" s="6">
        <f>'ISS10102'!K58</f>
        <v>273</v>
      </c>
      <c r="L21" s="16"/>
      <c r="M21" s="16"/>
      <c r="N21" s="16">
        <f>'ISS10102'!N58</f>
        <v>17.515000000000001</v>
      </c>
      <c r="O21" s="16">
        <f>'ISS10102'!O58</f>
        <v>86.537517437935946</v>
      </c>
      <c r="P21" s="16">
        <f>'ISS10102'!P58</f>
        <v>17.999289872356702</v>
      </c>
      <c r="Q21" s="10">
        <f>((100-O21)/O21*(365/273))*100</f>
        <v>20.799406321386162</v>
      </c>
    </row>
    <row r="22" spans="1:17">
      <c r="A22" s="4"/>
      <c r="B22" s="5"/>
      <c r="C22" s="2"/>
      <c r="D22" s="20"/>
      <c r="E22" s="20"/>
      <c r="F22" s="20"/>
      <c r="G22" s="23"/>
      <c r="H22" s="20"/>
      <c r="I22" s="20"/>
      <c r="J22" s="5"/>
      <c r="K22" s="6"/>
      <c r="L22" s="16"/>
      <c r="M22" s="16"/>
      <c r="N22" s="16"/>
      <c r="O22" s="16"/>
      <c r="P22" s="16"/>
      <c r="Q22" s="10"/>
    </row>
    <row r="23" spans="1:17">
      <c r="A23" s="4"/>
      <c r="B23" s="11" t="s">
        <v>65</v>
      </c>
      <c r="C23" s="2"/>
      <c r="D23" s="24">
        <f t="shared" ref="D23:I23" si="1">SUM(D17:D21)</f>
        <v>24000000000</v>
      </c>
      <c r="E23" s="24">
        <f t="shared" si="1"/>
        <v>57665800000</v>
      </c>
      <c r="F23" s="24">
        <f t="shared" si="1"/>
        <v>33665800000</v>
      </c>
      <c r="G23" s="22">
        <f t="shared" si="1"/>
        <v>23999700000</v>
      </c>
      <c r="H23" s="24">
        <f t="shared" si="1"/>
        <v>20429035582</v>
      </c>
      <c r="I23" s="24">
        <f t="shared" si="1"/>
        <v>3570664418</v>
      </c>
      <c r="J23" s="5"/>
      <c r="K23" s="6"/>
      <c r="L23" s="16"/>
      <c r="M23" s="16"/>
      <c r="N23" s="16"/>
      <c r="O23" s="13">
        <f>AVERAGEA(O17:O21)</f>
        <v>85.209798085285371</v>
      </c>
      <c r="P23" s="13">
        <f>AVERAGEA(P17:P21)</f>
        <v>19.774445783409661</v>
      </c>
      <c r="Q23" s="13">
        <f>AVERAGEA(Q17:Q21)</f>
        <v>23.220434279121871</v>
      </c>
    </row>
    <row r="24" spans="1:17">
      <c r="A24" s="4"/>
      <c r="B24" s="5"/>
      <c r="C24" s="2"/>
      <c r="D24" s="20"/>
      <c r="E24" s="20"/>
      <c r="F24" s="20"/>
      <c r="G24" s="23"/>
      <c r="H24" s="20"/>
      <c r="I24" s="20"/>
      <c r="J24" s="5"/>
      <c r="K24" s="6"/>
      <c r="L24" s="16"/>
      <c r="M24" s="16"/>
      <c r="N24" s="16"/>
      <c r="O24" s="16"/>
      <c r="P24" s="16"/>
      <c r="Q24" s="10"/>
    </row>
    <row r="25" spans="1:17">
      <c r="A25" s="4">
        <f>A21+1</f>
        <v>478</v>
      </c>
      <c r="B25" s="5">
        <f>B21+7</f>
        <v>37139</v>
      </c>
      <c r="C25" s="2"/>
      <c r="D25" s="20">
        <f>'ISS10102'!D68</f>
        <v>5000000000</v>
      </c>
      <c r="E25" s="20">
        <f>'ISS10102'!E68</f>
        <v>4999800000</v>
      </c>
      <c r="F25" s="20">
        <f>'ISS10102'!F68</f>
        <v>-200000</v>
      </c>
      <c r="G25" s="23">
        <f>'ISS10102'!G68</f>
        <v>4999800000</v>
      </c>
      <c r="H25" s="20">
        <f>'ISS10102'!H68</f>
        <v>4342526855</v>
      </c>
      <c r="I25" s="20">
        <f>G25-H25</f>
        <v>657273145</v>
      </c>
      <c r="J25" s="5">
        <f>J21+7</f>
        <v>37413</v>
      </c>
      <c r="K25" s="6">
        <f>'ISS10102'!K68</f>
        <v>273</v>
      </c>
      <c r="L25" s="16"/>
      <c r="M25" s="16"/>
      <c r="N25" s="16">
        <v>17</v>
      </c>
      <c r="O25" s="16">
        <f>'ISS10102'!O68</f>
        <v>86.85401126045042</v>
      </c>
      <c r="P25" s="16">
        <f>'ISS10102'!P68</f>
        <v>17.57613879097288</v>
      </c>
      <c r="Q25" s="10">
        <f>((100-O25)/O25*(365/273))*100</f>
        <v>20.236415723238217</v>
      </c>
    </row>
    <row r="26" spans="1:17">
      <c r="A26" s="4">
        <f>A25+1</f>
        <v>479</v>
      </c>
      <c r="B26" s="5">
        <f>B25+7</f>
        <v>37146</v>
      </c>
      <c r="C26" s="2"/>
      <c r="D26" s="20">
        <f>'ISS10102'!D73</f>
        <v>5000000000</v>
      </c>
      <c r="E26" s="20">
        <f>'ISS10102'!E73</f>
        <v>16566000000</v>
      </c>
      <c r="F26" s="20">
        <f>'ISS10102'!F73</f>
        <v>11566000000</v>
      </c>
      <c r="G26" s="23">
        <f>'ISS10102'!G73</f>
        <v>5000000000</v>
      </c>
      <c r="H26" s="20">
        <f>'ISS10102'!H73</f>
        <v>4397456245</v>
      </c>
      <c r="I26" s="20">
        <f>G26-H26</f>
        <v>602543755</v>
      </c>
      <c r="J26" s="5">
        <f>J25+7</f>
        <v>37420</v>
      </c>
      <c r="K26" s="6">
        <f>'ISS10102'!K73</f>
        <v>273</v>
      </c>
      <c r="L26" s="16"/>
      <c r="M26" s="16"/>
      <c r="N26" s="16">
        <f>'ISS10102'!N73</f>
        <v>15.119</v>
      </c>
      <c r="O26" s="16">
        <f>'ISS10102'!O73</f>
        <v>87.949124900000001</v>
      </c>
      <c r="P26" s="16">
        <f>'ISS10102'!P73</f>
        <v>16.111975866300362</v>
      </c>
      <c r="Q26" s="10">
        <f>((100-O26)/O26*(365/273))*100</f>
        <v>18.319654555539941</v>
      </c>
    </row>
    <row r="27" spans="1:17">
      <c r="A27" s="4">
        <f>A26+1</f>
        <v>480</v>
      </c>
      <c r="B27" s="5">
        <f>B26+7</f>
        <v>37153</v>
      </c>
      <c r="C27" s="2"/>
      <c r="D27" s="20">
        <f>'ISS10102'!D78</f>
        <v>5000000000</v>
      </c>
      <c r="E27" s="20">
        <f>'ISS10102'!E78</f>
        <v>12395200000</v>
      </c>
      <c r="F27" s="20">
        <f>'ISS10102'!F78</f>
        <v>7395200000</v>
      </c>
      <c r="G27" s="23">
        <f>'ISS10102'!G78</f>
        <v>4999700000</v>
      </c>
      <c r="H27" s="20">
        <f>'ISS10102'!H78</f>
        <v>4432431555</v>
      </c>
      <c r="I27" s="20">
        <f>G27-H27</f>
        <v>567268445</v>
      </c>
      <c r="J27" s="5">
        <f>J26+7</f>
        <v>37427</v>
      </c>
      <c r="K27" s="6">
        <f>'ISS10102'!K78</f>
        <v>273</v>
      </c>
      <c r="L27" s="16"/>
      <c r="M27" s="16"/>
      <c r="N27" s="16">
        <f>'ISS10102'!N78</f>
        <v>14.292</v>
      </c>
      <c r="O27" s="16">
        <f>'ISS10102'!O78</f>
        <v>88.65395033702022</v>
      </c>
      <c r="P27" s="16">
        <f>'ISS10102'!P78</f>
        <v>15.169626838782492</v>
      </c>
      <c r="Q27" s="10">
        <f>((100-O27)/O27*(365/273))*100</f>
        <v>17.111055718458985</v>
      </c>
    </row>
    <row r="28" spans="1:17">
      <c r="A28" s="4">
        <f>A27+1</f>
        <v>481</v>
      </c>
      <c r="B28" s="5">
        <f>B27+7</f>
        <v>37160</v>
      </c>
      <c r="C28" s="2"/>
      <c r="D28" s="20">
        <f>'ISS10102'!D83</f>
        <v>4000000000</v>
      </c>
      <c r="E28" s="20">
        <f>'ISS10102'!E83</f>
        <v>11636000000</v>
      </c>
      <c r="F28" s="20">
        <f>'ISS10102'!F83</f>
        <v>7636000000</v>
      </c>
      <c r="G28" s="23">
        <f>'ISS10102'!G83</f>
        <v>3999900000</v>
      </c>
      <c r="H28" s="20">
        <f>'ISS10102'!H83</f>
        <v>3584442625</v>
      </c>
      <c r="I28" s="20">
        <f>G28-H28</f>
        <v>415457375</v>
      </c>
      <c r="J28" s="5">
        <f>J27+7</f>
        <v>37434</v>
      </c>
      <c r="K28" s="6">
        <f>'ISS10102'!K83</f>
        <v>273</v>
      </c>
      <c r="L28" s="16"/>
      <c r="M28" s="16"/>
      <c r="N28" s="16">
        <f>'ISS10102'!N83</f>
        <v>13.169</v>
      </c>
      <c r="O28" s="16">
        <f>'ISS10102'!O83</f>
        <v>89.613305957648933</v>
      </c>
      <c r="P28" s="16">
        <f>'ISS10102'!P83</f>
        <v>13.886971888125052</v>
      </c>
      <c r="Q28" s="10">
        <f>((100-O28)/O28*(365/273))*100</f>
        <v>15.49655125399347</v>
      </c>
    </row>
    <row r="29" spans="1:17">
      <c r="A29" s="4"/>
      <c r="B29" s="5"/>
      <c r="C29" s="2"/>
      <c r="D29" s="20"/>
      <c r="E29" s="20"/>
      <c r="F29" s="20"/>
      <c r="G29" s="23"/>
      <c r="H29" s="20"/>
      <c r="I29" s="20"/>
      <c r="J29" s="5"/>
      <c r="K29" s="6"/>
      <c r="L29" s="16"/>
      <c r="M29" s="16"/>
      <c r="N29" s="16"/>
      <c r="O29" s="16"/>
      <c r="P29" s="16"/>
      <c r="Q29" s="10"/>
    </row>
    <row r="30" spans="1:17">
      <c r="A30" s="4"/>
      <c r="B30" s="11" t="s">
        <v>66</v>
      </c>
      <c r="C30" s="2"/>
      <c r="D30" s="22">
        <f t="shared" ref="D30:K30" si="2">SUM(D25:D28)</f>
        <v>19000000000</v>
      </c>
      <c r="E30" s="24">
        <f t="shared" si="2"/>
        <v>45597000000</v>
      </c>
      <c r="F30" s="24">
        <f t="shared" si="2"/>
        <v>26597000000</v>
      </c>
      <c r="G30" s="22">
        <f t="shared" si="2"/>
        <v>18999400000</v>
      </c>
      <c r="H30" s="24">
        <f t="shared" si="2"/>
        <v>16756857280</v>
      </c>
      <c r="I30" s="24">
        <f t="shared" si="2"/>
        <v>2242542720</v>
      </c>
      <c r="J30" s="24">
        <f t="shared" si="2"/>
        <v>149694</v>
      </c>
      <c r="K30" s="24">
        <f t="shared" si="2"/>
        <v>1092</v>
      </c>
      <c r="L30" s="16"/>
      <c r="M30" s="16"/>
      <c r="N30" s="13"/>
      <c r="O30" s="13">
        <f>AVERAGEA(O25:O28)</f>
        <v>88.267598113779897</v>
      </c>
      <c r="P30" s="13">
        <f>AVERAGEA(P25:P28)</f>
        <v>15.686178346045198</v>
      </c>
      <c r="Q30" s="13">
        <f>AVERAGEA(Q25:Q28)</f>
        <v>17.790919312807652</v>
      </c>
    </row>
    <row r="31" spans="1:17">
      <c r="A31" s="4"/>
      <c r="B31" s="5"/>
      <c r="C31" s="2"/>
      <c r="D31" s="20"/>
      <c r="E31" s="20"/>
      <c r="F31" s="20"/>
      <c r="G31" s="23"/>
      <c r="H31" s="20"/>
      <c r="I31" s="20"/>
      <c r="J31" s="5"/>
      <c r="K31" s="6"/>
      <c r="L31" s="16"/>
      <c r="M31" s="16"/>
      <c r="N31" s="16"/>
      <c r="O31" s="16"/>
      <c r="P31" s="16"/>
      <c r="Q31" s="10"/>
    </row>
    <row r="32" spans="1:17">
      <c r="A32" s="4">
        <f>A28+1</f>
        <v>482</v>
      </c>
      <c r="B32" s="5">
        <f>B28+7</f>
        <v>37167</v>
      </c>
      <c r="C32" s="2"/>
      <c r="D32" s="20">
        <f>'ISS10102'!D93</f>
        <v>4000000000</v>
      </c>
      <c r="E32" s="20">
        <f>'ISS10102'!E93</f>
        <v>8376000000</v>
      </c>
      <c r="F32" s="20">
        <f>'ISS10102'!F93</f>
        <v>4376000000</v>
      </c>
      <c r="G32" s="23">
        <f>'ISS10102'!G93</f>
        <v>3999900000</v>
      </c>
      <c r="H32" s="20">
        <f>'ISS10102'!H93</f>
        <v>3603379951</v>
      </c>
      <c r="I32" s="20">
        <f>G32-H32</f>
        <v>396520049</v>
      </c>
      <c r="J32" s="5">
        <f>J28+7</f>
        <v>37441</v>
      </c>
      <c r="K32" s="6">
        <f>'ISS10102'!K93</f>
        <v>273</v>
      </c>
      <c r="L32" s="16"/>
      <c r="M32" s="16"/>
      <c r="N32" s="16">
        <f>'ISS10102'!N93</f>
        <v>12.568</v>
      </c>
      <c r="O32" s="16">
        <f>'ISS10102'!O93</f>
        <v>90.086750943773595</v>
      </c>
      <c r="P32" s="16">
        <f>'ISS10102'!P93</f>
        <v>13.2539776759071</v>
      </c>
      <c r="Q32" s="10">
        <f>((100-O32)/O32*(365/273))*100</f>
        <v>14.712460530604979</v>
      </c>
    </row>
    <row r="33" spans="1:17">
      <c r="A33" s="4">
        <f>A32+1</f>
        <v>483</v>
      </c>
      <c r="B33" s="5">
        <f>B32+7</f>
        <v>37174</v>
      </c>
      <c r="C33" s="2"/>
      <c r="D33" s="20">
        <f>'ISS10102'!D98</f>
        <v>4000000000</v>
      </c>
      <c r="E33" s="20">
        <f>'ISS10102'!E98</f>
        <v>9208000000</v>
      </c>
      <c r="F33" s="20">
        <f>'ISS10102'!F98</f>
        <v>5208000000</v>
      </c>
      <c r="G33" s="23">
        <f>'ISS10102'!G98</f>
        <v>4000000000</v>
      </c>
      <c r="H33" s="20">
        <f>'ISS10102'!H98</f>
        <v>3613052690</v>
      </c>
      <c r="I33" s="20">
        <f>G33-H33</f>
        <v>386947310</v>
      </c>
      <c r="J33" s="5">
        <f>B33+K33+1</f>
        <v>37448</v>
      </c>
      <c r="K33" s="6">
        <f>'ISS10102'!K98</f>
        <v>273</v>
      </c>
      <c r="L33" s="16"/>
      <c r="M33" s="16"/>
      <c r="N33" s="16">
        <f>'ISS10102'!N98</f>
        <v>12.16</v>
      </c>
      <c r="O33" s="16">
        <f>'ISS10102'!O98</f>
        <v>90.326317250000002</v>
      </c>
      <c r="P33" s="16">
        <f>'ISS10102'!P98</f>
        <v>12.933678402014648</v>
      </c>
      <c r="Q33" s="10">
        <f>((100-O33)/O33*(365/273))*100</f>
        <v>14.318837295466786</v>
      </c>
    </row>
    <row r="34" spans="1:17">
      <c r="A34" s="4">
        <f>A33+1</f>
        <v>484</v>
      </c>
      <c r="B34" s="5">
        <f>B33+7</f>
        <v>37181</v>
      </c>
      <c r="C34" s="2"/>
      <c r="D34" s="20">
        <f>'ISS10102'!D103</f>
        <v>4000000000</v>
      </c>
      <c r="E34" s="20">
        <f>'ISS10102'!E103</f>
        <v>12281000000</v>
      </c>
      <c r="F34" s="20">
        <f>'ISS10102'!F103</f>
        <v>8281000000</v>
      </c>
      <c r="G34" s="23">
        <f>'ISS10102'!G103</f>
        <v>4000000000</v>
      </c>
      <c r="H34" s="20">
        <f>'ISS10102'!H103</f>
        <v>3628802660</v>
      </c>
      <c r="I34" s="20">
        <f>G34-H34</f>
        <v>371197340</v>
      </c>
      <c r="J34" s="5">
        <f>B34+K34+1</f>
        <v>37455</v>
      </c>
      <c r="K34" s="6">
        <f>'ISS10102'!K103</f>
        <v>273</v>
      </c>
      <c r="L34" s="16"/>
      <c r="M34" s="16"/>
      <c r="N34" s="16">
        <f>'ISS10102'!N103</f>
        <v>12</v>
      </c>
      <c r="O34" s="16">
        <f>'ISS10102'!O103</f>
        <v>90.720066500000001</v>
      </c>
      <c r="P34" s="16">
        <f>'ISS10102'!P103</f>
        <v>12.407237097069594</v>
      </c>
      <c r="Q34" s="10">
        <f>((100-O34)/O34*(365/273))*100</f>
        <v>13.676397709727864</v>
      </c>
    </row>
    <row r="35" spans="1:17">
      <c r="A35" s="4">
        <f>A34+1</f>
        <v>485</v>
      </c>
      <c r="B35" s="5">
        <f>B34+7</f>
        <v>37188</v>
      </c>
      <c r="C35" s="2"/>
      <c r="D35" s="20">
        <f>'ISS10102'!D108</f>
        <v>4000000000</v>
      </c>
      <c r="E35" s="20">
        <f>'ISS10102'!E108</f>
        <v>5369500000</v>
      </c>
      <c r="F35" s="20">
        <f>'ISS10102'!F108</f>
        <v>1369500000</v>
      </c>
      <c r="G35" s="23">
        <f>'ISS10102'!G108</f>
        <v>4000000000</v>
      </c>
      <c r="H35" s="20">
        <f>'ISS10102'!H108</f>
        <v>3647779923</v>
      </c>
      <c r="I35" s="20">
        <f>G35-H35</f>
        <v>352220077</v>
      </c>
      <c r="J35" s="5">
        <f>B35+K35+1</f>
        <v>37462</v>
      </c>
      <c r="K35" s="6">
        <f>'ISS10102'!K108</f>
        <v>273</v>
      </c>
      <c r="L35" s="16"/>
      <c r="M35" s="16"/>
      <c r="N35" s="16">
        <f>'ISS10102'!N108</f>
        <v>8.6660000000000004</v>
      </c>
      <c r="O35" s="16">
        <f>'ISS10102'!O108</f>
        <v>91.194498074999998</v>
      </c>
      <c r="P35" s="16">
        <f>'ISS10102'!P108</f>
        <v>11.772923819139196</v>
      </c>
      <c r="Q35" s="10">
        <f>((100-O35)/O35*(365/273))*100</f>
        <v>12.90968651360626</v>
      </c>
    </row>
    <row r="36" spans="1:17">
      <c r="A36" s="4">
        <f>A35+1</f>
        <v>486</v>
      </c>
      <c r="B36" s="5">
        <f>B35+7</f>
        <v>37195</v>
      </c>
      <c r="C36" s="2"/>
      <c r="D36" s="20">
        <f>'ISS10102'!D113</f>
        <v>3000000000</v>
      </c>
      <c r="E36" s="20">
        <f>'ISS10102'!E113</f>
        <v>8260800000</v>
      </c>
      <c r="F36" s="20">
        <f>'ISS10102'!F113</f>
        <v>5260800000</v>
      </c>
      <c r="G36" s="23">
        <f>'ISS10102'!G113</f>
        <v>3000000000</v>
      </c>
      <c r="H36" s="20">
        <f>'ISS10102'!H113</f>
        <v>2768805482</v>
      </c>
      <c r="I36" s="20">
        <f>G36-H36</f>
        <v>231194518</v>
      </c>
      <c r="J36" s="5">
        <f>B36+K36+1</f>
        <v>37469</v>
      </c>
      <c r="K36" s="6">
        <f>'ISS10102'!K113</f>
        <v>273</v>
      </c>
      <c r="L36" s="16"/>
      <c r="M36" s="16"/>
      <c r="N36" s="16">
        <f>'ISS10102'!N113</f>
        <v>9.4990000000000006</v>
      </c>
      <c r="O36" s="16">
        <f>'ISS10102'!O113</f>
        <v>92.293516066666669</v>
      </c>
      <c r="P36" s="16">
        <f>'ISS10102'!P113</f>
        <v>10.303540789987787</v>
      </c>
      <c r="Q36" s="10">
        <f>((100-O36)/O36*(365/273))*100</f>
        <v>11.163883693135276</v>
      </c>
    </row>
    <row r="37" spans="1:17">
      <c r="A37" s="4"/>
      <c r="B37" s="5"/>
      <c r="C37" s="2"/>
      <c r="D37" s="20"/>
      <c r="E37" s="20"/>
      <c r="F37" s="20"/>
      <c r="G37" s="23"/>
      <c r="H37" s="20"/>
      <c r="I37" s="20"/>
      <c r="J37" s="5"/>
      <c r="K37" s="6"/>
      <c r="L37" s="16"/>
      <c r="M37" s="16"/>
      <c r="N37" s="16"/>
      <c r="O37" s="16"/>
      <c r="P37" s="16"/>
      <c r="Q37" s="10"/>
    </row>
    <row r="38" spans="1:17">
      <c r="A38" s="4"/>
      <c r="B38" s="11" t="s">
        <v>67</v>
      </c>
      <c r="C38" s="2"/>
      <c r="D38" s="24">
        <f t="shared" ref="D38:I38" si="3">SUM(D32:D36)</f>
        <v>19000000000</v>
      </c>
      <c r="E38" s="24">
        <f t="shared" si="3"/>
        <v>43495300000</v>
      </c>
      <c r="F38" s="24">
        <f t="shared" si="3"/>
        <v>24495300000</v>
      </c>
      <c r="G38" s="22">
        <f t="shared" si="3"/>
        <v>18999900000</v>
      </c>
      <c r="H38" s="24">
        <f t="shared" si="3"/>
        <v>17261820706</v>
      </c>
      <c r="I38" s="24">
        <f t="shared" si="3"/>
        <v>1738079294</v>
      </c>
      <c r="J38" s="5"/>
      <c r="K38" s="6"/>
      <c r="L38" s="16"/>
      <c r="M38" s="16"/>
      <c r="N38" s="16"/>
      <c r="O38" s="13">
        <f>AVERAGEA(O32:O36)</f>
        <v>90.924229767088065</v>
      </c>
      <c r="P38" s="13">
        <f>AVERAGEA(P32:P36)</f>
        <v>12.134271556823665</v>
      </c>
      <c r="Q38" s="13">
        <f>AVERAGEA(Q32:Q36)</f>
        <v>13.356253148508234</v>
      </c>
    </row>
    <row r="39" spans="1:17">
      <c r="A39" s="4"/>
      <c r="B39" s="5"/>
      <c r="C39" s="2"/>
      <c r="D39" s="20"/>
      <c r="E39" s="20"/>
      <c r="F39" s="20"/>
      <c r="G39" s="23"/>
      <c r="H39" s="20"/>
      <c r="I39" s="20"/>
      <c r="J39" s="5"/>
      <c r="K39" s="6"/>
      <c r="L39" s="16"/>
      <c r="M39" s="16"/>
      <c r="N39" s="16"/>
      <c r="O39" s="16"/>
      <c r="P39" s="16"/>
      <c r="Q39" s="10"/>
    </row>
    <row r="40" spans="1:17">
      <c r="A40" s="4">
        <f>A36+1</f>
        <v>487</v>
      </c>
      <c r="B40" s="5">
        <f>B36+7</f>
        <v>37202</v>
      </c>
      <c r="C40" s="2"/>
      <c r="D40" s="20">
        <f>'ISS10102'!D123</f>
        <v>4000000000</v>
      </c>
      <c r="E40" s="20">
        <f>'ISS10102'!E123</f>
        <v>9789600000</v>
      </c>
      <c r="F40" s="20">
        <f>'ISS10102'!F123</f>
        <v>5789600000</v>
      </c>
      <c r="G40" s="23">
        <f>'ISS10102'!G123</f>
        <v>4000000000</v>
      </c>
      <c r="H40" s="20">
        <f>'ISS10102'!H123</f>
        <v>3694062442</v>
      </c>
      <c r="I40" s="20">
        <f>G40-H40</f>
        <v>305937558</v>
      </c>
      <c r="J40" s="5">
        <f>B40+K40+1</f>
        <v>37476</v>
      </c>
      <c r="K40" s="6">
        <f>'ISS10102'!K123</f>
        <v>273</v>
      </c>
      <c r="L40" s="16"/>
      <c r="M40" s="16"/>
      <c r="N40" s="16">
        <f>'ISS10102'!N123</f>
        <v>9.4990000000000006</v>
      </c>
      <c r="O40" s="16">
        <f>'ISS10102'!O123</f>
        <v>92.351561050000001</v>
      </c>
      <c r="P40" s="16">
        <f>'ISS10102'!P123</f>
        <v>10.225934859890106</v>
      </c>
      <c r="Q40" s="10">
        <f>((100-O40)/O40*(365/273))*100</f>
        <v>11.072833792548121</v>
      </c>
    </row>
    <row r="41" spans="1:17">
      <c r="A41" s="4">
        <f>A40+1</f>
        <v>488</v>
      </c>
      <c r="B41" s="5">
        <f>B40+7</f>
        <v>37209</v>
      </c>
      <c r="C41" s="2"/>
      <c r="D41" s="20">
        <f>'ISS10102'!D128</f>
        <v>5000000000</v>
      </c>
      <c r="E41" s="20">
        <f>'ISS10102'!E128</f>
        <v>12591300000</v>
      </c>
      <c r="F41" s="20">
        <f>'ISS10102'!F128</f>
        <v>7591300000</v>
      </c>
      <c r="G41" s="23">
        <f>'ISS10102'!G128</f>
        <v>5000000000</v>
      </c>
      <c r="H41" s="20">
        <f>'ISS10102'!H128</f>
        <v>4626930920</v>
      </c>
      <c r="I41" s="20">
        <f>G41-H41</f>
        <v>373069080</v>
      </c>
      <c r="J41" s="5">
        <f>B41+K41+1</f>
        <v>37483</v>
      </c>
      <c r="K41" s="6">
        <f>'ISS10102'!K128</f>
        <v>273</v>
      </c>
      <c r="L41" s="16"/>
      <c r="M41" s="16"/>
      <c r="N41" s="16">
        <f>'ISS10102'!N128</f>
        <v>9.3279999999999994</v>
      </c>
      <c r="O41" s="16">
        <f>'ISS10102'!O128</f>
        <v>92.53861839999999</v>
      </c>
      <c r="P41" s="16">
        <f>'ISS10102'!P128</f>
        <v>9.9758398681318798</v>
      </c>
      <c r="Q41" s="10">
        <f>((100-O41)/O41*(365/273))*100</f>
        <v>10.780191060353978</v>
      </c>
    </row>
    <row r="42" spans="1:17">
      <c r="A42" s="4">
        <f>A41+1</f>
        <v>489</v>
      </c>
      <c r="B42" s="5">
        <f>B41+7</f>
        <v>37216</v>
      </c>
      <c r="C42" s="2"/>
      <c r="D42" s="20">
        <f>'ISS10102'!D133</f>
        <v>5000000000</v>
      </c>
      <c r="E42" s="20">
        <f>'ISS10102'!E133</f>
        <v>11940000000</v>
      </c>
      <c r="F42" s="20">
        <f>'ISS10102'!F133</f>
        <v>6940000000</v>
      </c>
      <c r="G42" s="23">
        <f>'ISS10102'!G133</f>
        <v>5000000000</v>
      </c>
      <c r="H42" s="20">
        <f>'ISS10102'!H133</f>
        <v>4620339900</v>
      </c>
      <c r="I42" s="20">
        <f>G42-H42</f>
        <v>379660100</v>
      </c>
      <c r="J42" s="5">
        <f>B42+K42+1</f>
        <v>37490</v>
      </c>
      <c r="K42" s="6">
        <f>'ISS10102'!K133</f>
        <v>273</v>
      </c>
      <c r="L42" s="16"/>
      <c r="M42" s="16"/>
      <c r="N42" s="16">
        <f>'ISS10102'!N133</f>
        <v>9.85</v>
      </c>
      <c r="O42" s="16">
        <f>'ISS10102'!O133</f>
        <v>92.406797999999995</v>
      </c>
      <c r="P42" s="16">
        <f>'ISS10102'!P133</f>
        <v>10.152083260073265</v>
      </c>
      <c r="Q42" s="10">
        <f>((100-O42)/O42*(365/273))*100</f>
        <v>10.986294817912928</v>
      </c>
    </row>
    <row r="43" spans="1:17">
      <c r="A43" s="4">
        <f>A42+1</f>
        <v>490</v>
      </c>
      <c r="B43" s="5">
        <f>B42+7</f>
        <v>37223</v>
      </c>
      <c r="C43" s="2"/>
      <c r="D43" s="20">
        <f>'ISS10102'!D138</f>
        <v>5000000000</v>
      </c>
      <c r="E43" s="20">
        <f>'ISS10102'!E138</f>
        <v>13460500000</v>
      </c>
      <c r="F43" s="20">
        <f>'ISS10102'!F138</f>
        <v>8460500000</v>
      </c>
      <c r="G43" s="23">
        <f>'ISS10102'!G138</f>
        <v>4999900000</v>
      </c>
      <c r="H43" s="20">
        <f>'ISS10102'!H138</f>
        <v>4622696692</v>
      </c>
      <c r="I43" s="20">
        <f>G43-H43</f>
        <v>377203308</v>
      </c>
      <c r="J43" s="5">
        <f>B43+K43+1</f>
        <v>37497</v>
      </c>
      <c r="K43" s="6">
        <f>'ISS10102'!K138</f>
        <v>273</v>
      </c>
      <c r="L43" s="16"/>
      <c r="M43" s="16"/>
      <c r="N43" s="16">
        <f>'ISS10102'!N138</f>
        <v>9.9990000000000006</v>
      </c>
      <c r="O43" s="16">
        <f>'ISS10102'!O138</f>
        <v>92.455782955659117</v>
      </c>
      <c r="P43" s="16">
        <f>'ISS10102'!P138</f>
        <v>10.086590553789092</v>
      </c>
      <c r="Q43" s="10">
        <f>((100-O43)/O43*(365/273))*100</f>
        <v>10.909637268040356</v>
      </c>
    </row>
    <row r="44" spans="1:17">
      <c r="A44" s="4"/>
      <c r="B44" s="5"/>
      <c r="C44" s="2"/>
      <c r="D44" s="20"/>
      <c r="E44" s="20"/>
      <c r="F44" s="20"/>
      <c r="G44" s="23"/>
      <c r="H44" s="20"/>
      <c r="I44" s="20"/>
      <c r="J44" s="5"/>
      <c r="K44" s="6"/>
      <c r="L44" s="16"/>
      <c r="M44" s="16"/>
      <c r="N44" s="16"/>
      <c r="O44" s="16"/>
      <c r="P44" s="16"/>
      <c r="Q44" s="10"/>
    </row>
    <row r="45" spans="1:17">
      <c r="A45" s="4"/>
      <c r="B45" s="11" t="s">
        <v>68</v>
      </c>
      <c r="C45" s="2"/>
      <c r="D45" s="24">
        <f t="shared" ref="D45:I45" si="4">SUM(D40:D43)</f>
        <v>19000000000</v>
      </c>
      <c r="E45" s="24">
        <f t="shared" si="4"/>
        <v>47781400000</v>
      </c>
      <c r="F45" s="24">
        <f t="shared" si="4"/>
        <v>28781400000</v>
      </c>
      <c r="G45" s="22">
        <f t="shared" si="4"/>
        <v>18999900000</v>
      </c>
      <c r="H45" s="24">
        <f t="shared" si="4"/>
        <v>17564029954</v>
      </c>
      <c r="I45" s="24">
        <f t="shared" si="4"/>
        <v>1435870046</v>
      </c>
      <c r="J45" s="5"/>
      <c r="K45" s="6"/>
      <c r="L45" s="16"/>
      <c r="M45" s="16"/>
      <c r="N45" s="16"/>
      <c r="O45" s="13">
        <f>AVERAGEA(O40:O43)</f>
        <v>92.438190101414776</v>
      </c>
      <c r="P45" s="13">
        <f>AVERAGEA(P40:P43)</f>
        <v>10.110112135471086</v>
      </c>
      <c r="Q45" s="13">
        <f>AVERAGEA(Q40:Q43)</f>
        <v>10.937239234713847</v>
      </c>
    </row>
    <row r="46" spans="1:17">
      <c r="A46" s="4"/>
      <c r="B46" s="5"/>
      <c r="C46" s="2"/>
      <c r="D46" s="20"/>
      <c r="E46" s="20"/>
      <c r="F46" s="20"/>
      <c r="G46" s="23"/>
      <c r="H46" s="20"/>
      <c r="I46" s="20"/>
      <c r="J46" s="5"/>
      <c r="K46" s="6"/>
      <c r="L46" s="16"/>
      <c r="M46" s="16"/>
      <c r="N46" s="16"/>
      <c r="O46" s="16"/>
      <c r="P46" s="16"/>
      <c r="Q46" s="10"/>
    </row>
    <row r="47" spans="1:17">
      <c r="A47" s="4">
        <f>A43+1</f>
        <v>491</v>
      </c>
      <c r="B47" s="5">
        <f>B43+7</f>
        <v>37230</v>
      </c>
      <c r="C47" s="2"/>
      <c r="D47" s="20">
        <f>'ISS10102'!D148</f>
        <v>5000000000</v>
      </c>
      <c r="E47" s="20">
        <f>'ISS10102'!E148</f>
        <v>11046600000</v>
      </c>
      <c r="F47" s="20">
        <f>'ISS10102'!F148</f>
        <v>6046600000</v>
      </c>
      <c r="G47" s="23">
        <f>'ISS10102'!G148</f>
        <v>5000000000</v>
      </c>
      <c r="H47" s="20">
        <f>'ISS10102'!H148</f>
        <v>4641359698</v>
      </c>
      <c r="I47" s="20">
        <f>G47-H47</f>
        <v>358640302</v>
      </c>
      <c r="J47" s="5">
        <f>B47+K47+1</f>
        <v>37504</v>
      </c>
      <c r="K47" s="6">
        <v>273</v>
      </c>
      <c r="L47" s="16"/>
      <c r="M47" s="16"/>
      <c r="N47" s="16">
        <f>'ISS10102'!N148</f>
        <v>9.0009999999999994</v>
      </c>
      <c r="O47" s="16">
        <f>'ISS10102'!O148</f>
        <v>92.827193960000002</v>
      </c>
      <c r="P47" s="16">
        <f>'ISS10102'!P148</f>
        <v>9.5900154014651982</v>
      </c>
      <c r="Q47" s="10">
        <f>((100-O47)/O47*(365/273))*100</f>
        <v>10.331040929232024</v>
      </c>
    </row>
    <row r="48" spans="1:17">
      <c r="A48" s="4">
        <f>A47+1</f>
        <v>492</v>
      </c>
      <c r="B48" s="5">
        <f>B47+7</f>
        <v>37237</v>
      </c>
      <c r="C48" s="2"/>
      <c r="D48" s="20">
        <f>'ISS10102'!D153</f>
        <v>5000000000</v>
      </c>
      <c r="E48" s="20">
        <f>'ISS10102'!E153</f>
        <v>12881000000</v>
      </c>
      <c r="F48" s="20">
        <f>'ISS10102'!F153</f>
        <v>7881000000</v>
      </c>
      <c r="G48" s="23">
        <f>'ISS10102'!G153</f>
        <v>5000000000</v>
      </c>
      <c r="H48" s="20">
        <f>'ISS10102'!H153</f>
        <v>4661725350</v>
      </c>
      <c r="I48" s="20">
        <f>G48-H48</f>
        <v>338274650</v>
      </c>
      <c r="J48" s="5">
        <f>B48+K48+1</f>
        <v>37511</v>
      </c>
      <c r="K48" s="6">
        <v>273</v>
      </c>
      <c r="L48" s="16"/>
      <c r="M48" s="16"/>
      <c r="N48" s="16">
        <f>'ISS10102'!N153</f>
        <v>8.4909999999999997</v>
      </c>
      <c r="O48" s="16">
        <f>'ISS10102'!O153</f>
        <v>93.234506999999994</v>
      </c>
      <c r="P48" s="16">
        <f>'ISS10102'!P153</f>
        <v>9.0454393589743667</v>
      </c>
      <c r="Q48" s="10">
        <f>((100-O48)/O48*(365/273))*100</f>
        <v>9.701814971761868</v>
      </c>
    </row>
    <row r="49" spans="1:17">
      <c r="A49" s="4">
        <f>A48+1</f>
        <v>493</v>
      </c>
      <c r="B49" s="5">
        <f>B48+7</f>
        <v>37244</v>
      </c>
      <c r="C49" s="2"/>
      <c r="D49" s="20">
        <f>'ISS10102'!D158</f>
        <v>5000000000</v>
      </c>
      <c r="E49" s="20">
        <f>'ISS10102'!E158</f>
        <v>10769300000</v>
      </c>
      <c r="F49" s="20">
        <f>'ISS10102'!F158</f>
        <v>5769300000</v>
      </c>
      <c r="G49" s="23">
        <f>'ISS10102'!G158</f>
        <v>5000000000</v>
      </c>
      <c r="H49" s="20">
        <f>'ISS10102'!H158</f>
        <v>4649306756</v>
      </c>
      <c r="I49" s="20">
        <f>G49-H49</f>
        <v>350693244</v>
      </c>
      <c r="J49" s="5">
        <f>B49+K49+1</f>
        <v>37518</v>
      </c>
      <c r="K49" s="6">
        <v>273</v>
      </c>
      <c r="L49" s="16"/>
      <c r="M49" s="16"/>
      <c r="N49" s="16">
        <f>'ISS10102'!N158</f>
        <v>9.3040000000000003</v>
      </c>
      <c r="O49" s="16">
        <f>'ISS10102'!O158</f>
        <v>92.98613512</v>
      </c>
      <c r="P49" s="16">
        <f>'ISS10102'!P158</f>
        <v>9.377511652747252</v>
      </c>
      <c r="Q49" s="10">
        <f>((100-O49)/O49*(365/273))*100</f>
        <v>10.084849360224975</v>
      </c>
    </row>
    <row r="50" spans="1:17">
      <c r="A50" s="4">
        <f>A49+1</f>
        <v>494</v>
      </c>
      <c r="B50" s="5">
        <f>B49+7</f>
        <v>37251</v>
      </c>
      <c r="C50" s="2"/>
      <c r="D50" s="20">
        <f>'ISS10102'!D163</f>
        <v>4000000000</v>
      </c>
      <c r="E50" s="20">
        <f>'ISS10102'!E163</f>
        <v>3650000000</v>
      </c>
      <c r="F50" s="20">
        <f>'ISS10102'!F163</f>
        <v>-350000000</v>
      </c>
      <c r="G50" s="23">
        <f>'ISS10102'!G163</f>
        <v>3650000000</v>
      </c>
      <c r="H50" s="20">
        <f>'ISS10102'!H163</f>
        <v>3386184000</v>
      </c>
      <c r="I50" s="20">
        <f>G50-H50</f>
        <v>263816000</v>
      </c>
      <c r="J50" s="5">
        <f>B50+K50+1</f>
        <v>37525</v>
      </c>
      <c r="K50" s="6">
        <v>273</v>
      </c>
      <c r="L50" s="16"/>
      <c r="M50" s="16"/>
      <c r="N50" s="16">
        <f>'ISS10102'!N163</f>
        <v>9.2609999999999992</v>
      </c>
      <c r="O50" s="16">
        <f>'ISS10102'!O163</f>
        <v>92.772164383561645</v>
      </c>
      <c r="P50" s="16">
        <f>'ISS10102'!P163</f>
        <v>9.6635897435897409</v>
      </c>
      <c r="Q50" s="10">
        <f>((100-O50)/O50*(365/273))*100</f>
        <v>10.416475467400046</v>
      </c>
    </row>
    <row r="51" spans="1:17">
      <c r="A51" s="4"/>
      <c r="B51" s="5"/>
      <c r="C51" s="2"/>
      <c r="D51" s="20"/>
      <c r="E51" s="20"/>
      <c r="F51" s="20"/>
      <c r="G51" s="20"/>
      <c r="H51" s="20"/>
      <c r="I51" s="20"/>
      <c r="J51" s="5"/>
      <c r="K51" s="6"/>
      <c r="L51" s="16"/>
      <c r="M51" s="16"/>
      <c r="N51" s="16"/>
      <c r="O51" s="16"/>
      <c r="P51" s="16"/>
      <c r="Q51" s="10"/>
    </row>
    <row r="52" spans="1:17">
      <c r="A52" s="4">
        <f>A50+1</f>
        <v>495</v>
      </c>
      <c r="B52" s="5">
        <f>B50+7</f>
        <v>37258</v>
      </c>
      <c r="C52" s="2"/>
      <c r="D52" s="6">
        <v>3000000000</v>
      </c>
      <c r="E52" s="6">
        <v>1051000000</v>
      </c>
      <c r="F52" s="6">
        <f>E52-D52</f>
        <v>-1949000000</v>
      </c>
      <c r="G52" s="6">
        <v>3000000000</v>
      </c>
      <c r="H52" s="6">
        <v>2786309700</v>
      </c>
      <c r="I52" s="6">
        <f>G52-H52</f>
        <v>213690300</v>
      </c>
      <c r="J52" s="5">
        <f>B52+K52+1</f>
        <v>37532</v>
      </c>
      <c r="K52" s="6">
        <v>273</v>
      </c>
      <c r="L52" s="2"/>
      <c r="M52" s="2"/>
      <c r="N52" s="16">
        <v>9.359</v>
      </c>
      <c r="O52" s="16">
        <f>H52/G52*100</f>
        <v>92.876990000000006</v>
      </c>
      <c r="P52" s="16">
        <f>(100-O52)/100*(365/273)*100</f>
        <v>9.5234382783882694</v>
      </c>
      <c r="Q52" s="16">
        <f>((100-O52)/O52*(365/273))*100</f>
        <v>10.25381881818981</v>
      </c>
    </row>
    <row r="53" spans="1:17">
      <c r="A53" s="4">
        <f t="shared" ref="A53:A75" si="5">A52+1</f>
        <v>496</v>
      </c>
      <c r="B53" s="5">
        <f>B52+6</f>
        <v>37264</v>
      </c>
      <c r="C53" s="2"/>
      <c r="D53" s="6">
        <v>4000000000</v>
      </c>
      <c r="E53" s="6">
        <v>12811100000</v>
      </c>
      <c r="F53" s="6">
        <f>E53-D53</f>
        <v>8811100000</v>
      </c>
      <c r="G53" s="6">
        <v>3999900000</v>
      </c>
      <c r="H53" s="6">
        <v>3730252749</v>
      </c>
      <c r="I53" s="6">
        <f>G53-H53</f>
        <v>269647251</v>
      </c>
      <c r="J53" s="5">
        <f>B53+K53+1</f>
        <v>37538</v>
      </c>
      <c r="K53" s="6">
        <v>273</v>
      </c>
      <c r="L53" s="2"/>
      <c r="M53" s="2"/>
      <c r="N53" s="16">
        <v>8.69</v>
      </c>
      <c r="O53" s="16">
        <f>H53/G53*100</f>
        <v>93.258650191254773</v>
      </c>
      <c r="P53" s="16">
        <f>(100-O53)/100*(365/273)*100</f>
        <v>9.0131600007033263</v>
      </c>
      <c r="Q53" s="16">
        <f>((100-O53)/O53*(365/273))*100</f>
        <v>9.6646906021255319</v>
      </c>
    </row>
    <row r="54" spans="1:17">
      <c r="A54" s="4">
        <f t="shared" si="5"/>
        <v>497</v>
      </c>
      <c r="B54" s="5">
        <f>B53+7</f>
        <v>37271</v>
      </c>
      <c r="C54" s="2"/>
      <c r="D54" s="6">
        <v>5000000000</v>
      </c>
      <c r="E54" s="6">
        <v>14182000000</v>
      </c>
      <c r="F54" s="6">
        <f>E54-D54</f>
        <v>9182000000</v>
      </c>
      <c r="G54" s="6">
        <v>5000000000</v>
      </c>
      <c r="H54" s="6">
        <v>4666249410</v>
      </c>
      <c r="I54" s="6">
        <f>G54-H54</f>
        <v>333750590</v>
      </c>
      <c r="J54" s="5">
        <f>B54+K54+1</f>
        <v>37545</v>
      </c>
      <c r="K54" s="6">
        <v>273</v>
      </c>
      <c r="L54" s="2"/>
      <c r="M54" s="2"/>
      <c r="N54" s="16">
        <v>8.69</v>
      </c>
      <c r="O54" s="16">
        <f>H54/G54*100</f>
        <v>93.324988200000007</v>
      </c>
      <c r="P54" s="16">
        <f>(100-O54)/100*(365/273)*100</f>
        <v>8.924466326007316</v>
      </c>
      <c r="Q54" s="16">
        <f>((100-O54)/O54*(365/273))*100</f>
        <v>9.5627832353771627</v>
      </c>
    </row>
    <row r="55" spans="1:17">
      <c r="A55" s="4">
        <f t="shared" si="5"/>
        <v>498</v>
      </c>
      <c r="B55" s="5">
        <f>B54+7</f>
        <v>37278</v>
      </c>
      <c r="C55" s="2"/>
      <c r="D55" s="6">
        <v>4000000000</v>
      </c>
      <c r="E55" s="6">
        <v>10592800000</v>
      </c>
      <c r="F55" s="6">
        <f>E55-D55</f>
        <v>6592800000</v>
      </c>
      <c r="G55" s="6">
        <v>4000000000</v>
      </c>
      <c r="H55" s="6">
        <v>3745373251</v>
      </c>
      <c r="I55" s="6">
        <f>G55-H55</f>
        <v>254626749</v>
      </c>
      <c r="J55" s="5">
        <f>B55+K55+1</f>
        <v>37552</v>
      </c>
      <c r="K55" s="6">
        <v>273</v>
      </c>
      <c r="L55" s="2"/>
      <c r="M55" s="2"/>
      <c r="N55" s="16">
        <v>7.8</v>
      </c>
      <c r="O55" s="16">
        <f>H55/G55*100</f>
        <v>93.634331275000008</v>
      </c>
      <c r="P55" s="16">
        <f>(100-O55)/100*(365/273)*100</f>
        <v>8.5108757678571312</v>
      </c>
      <c r="Q55" s="16">
        <f>((100-O55)/O55*(365/273))*100</f>
        <v>9.0894820862884735</v>
      </c>
    </row>
    <row r="56" spans="1:17">
      <c r="A56" s="4">
        <f t="shared" si="5"/>
        <v>499</v>
      </c>
      <c r="B56" s="5">
        <f>B55+7</f>
        <v>37285</v>
      </c>
      <c r="C56" s="2"/>
      <c r="D56" s="6">
        <v>4000000000</v>
      </c>
      <c r="E56" s="6">
        <v>10232100000</v>
      </c>
      <c r="F56" s="6">
        <f>E56-D56</f>
        <v>6232100000</v>
      </c>
      <c r="G56" s="6">
        <v>3999900000</v>
      </c>
      <c r="H56" s="6">
        <v>3766371350</v>
      </c>
      <c r="I56" s="6">
        <f>G56-H56</f>
        <v>233528650</v>
      </c>
      <c r="J56" s="5">
        <f>B56+K56+1</f>
        <v>37559</v>
      </c>
      <c r="K56" s="6">
        <v>273</v>
      </c>
      <c r="L56" s="2"/>
      <c r="M56" s="2"/>
      <c r="N56" s="16">
        <v>7.6210000000000004</v>
      </c>
      <c r="O56" s="16">
        <f>H56/G56*100</f>
        <v>94.161637790944781</v>
      </c>
      <c r="P56" s="16">
        <f>(100-O56)/100*(365/273)*100</f>
        <v>7.8058688875646691</v>
      </c>
      <c r="Q56" s="16">
        <f>((100-O56)/O56*(365/273))*100</f>
        <v>8.289860999332932</v>
      </c>
    </row>
    <row r="57" spans="1:17">
      <c r="A57" s="4"/>
      <c r="B57" s="5"/>
      <c r="C57" s="2"/>
      <c r="D57" s="20"/>
      <c r="E57" s="20"/>
      <c r="F57" s="20"/>
      <c r="G57" s="22">
        <f>SUM(G52:G56)</f>
        <v>19999800000</v>
      </c>
      <c r="H57" s="20"/>
      <c r="I57" s="20"/>
      <c r="J57" s="5"/>
      <c r="K57" s="6"/>
      <c r="L57" s="16"/>
      <c r="M57" s="16"/>
      <c r="N57" s="16"/>
      <c r="O57" s="16"/>
      <c r="P57" s="16"/>
      <c r="Q57" s="10"/>
    </row>
    <row r="58" spans="1:17">
      <c r="A58" s="4"/>
      <c r="B58" s="5"/>
      <c r="C58" s="2"/>
      <c r="D58" s="20"/>
      <c r="E58" s="20"/>
      <c r="F58" s="20"/>
      <c r="G58" s="20"/>
      <c r="H58" s="20"/>
      <c r="I58" s="20"/>
      <c r="J58" s="5"/>
      <c r="K58" s="6"/>
      <c r="L58" s="16"/>
      <c r="M58" s="16"/>
      <c r="N58" s="16"/>
      <c r="O58" s="16"/>
      <c r="P58" s="16"/>
      <c r="Q58" s="10"/>
    </row>
    <row r="59" spans="1:17">
      <c r="A59" s="4"/>
      <c r="B59" s="5"/>
      <c r="C59" s="2"/>
      <c r="D59" s="20"/>
      <c r="E59" s="20"/>
      <c r="F59" s="20"/>
      <c r="G59" s="20"/>
      <c r="H59" s="20"/>
      <c r="I59" s="20"/>
      <c r="J59" s="5"/>
      <c r="K59" s="6"/>
      <c r="L59" s="16"/>
      <c r="M59" s="16"/>
      <c r="N59" s="16"/>
      <c r="O59" s="16"/>
      <c r="P59" s="16"/>
      <c r="Q59" s="10"/>
    </row>
    <row r="60" spans="1:17">
      <c r="A60" s="4">
        <f>A56+1</f>
        <v>500</v>
      </c>
      <c r="B60" s="5">
        <f>B56+7</f>
        <v>37292</v>
      </c>
      <c r="C60" s="2"/>
      <c r="D60" s="6">
        <v>3000000000</v>
      </c>
      <c r="E60" s="6">
        <v>9200000000</v>
      </c>
      <c r="F60" s="6">
        <f>E60-D60</f>
        <v>6200000000</v>
      </c>
      <c r="G60" s="6">
        <v>3000000000</v>
      </c>
      <c r="H60" s="6">
        <v>2838765000</v>
      </c>
      <c r="I60" s="6">
        <f>G60-H60</f>
        <v>161235000</v>
      </c>
      <c r="J60" s="5">
        <f>B60+K60+1</f>
        <v>37566</v>
      </c>
      <c r="K60" s="6">
        <v>273</v>
      </c>
      <c r="L60" s="2"/>
      <c r="M60" s="2"/>
      <c r="N60" s="16">
        <v>7.0060000000000002</v>
      </c>
      <c r="O60" s="16">
        <f>H60/G60*100</f>
        <v>94.625500000000002</v>
      </c>
      <c r="P60" s="16">
        <f>(100-O60)/100*(365/273)*100</f>
        <v>7.185686813186809</v>
      </c>
      <c r="Q60" s="16">
        <f>((100-O60)/O60*(365/273))*100</f>
        <v>7.5938164798989805</v>
      </c>
    </row>
    <row r="61" spans="1:17">
      <c r="A61" s="4">
        <f t="shared" si="5"/>
        <v>501</v>
      </c>
      <c r="B61" s="5">
        <f>B60+7</f>
        <v>37299</v>
      </c>
      <c r="C61" s="2"/>
      <c r="D61" s="6">
        <v>5000000000</v>
      </c>
      <c r="E61" s="6">
        <v>11773000000</v>
      </c>
      <c r="F61" s="6">
        <f>E61-D61</f>
        <v>6773000000</v>
      </c>
      <c r="G61" s="6">
        <v>4999900000</v>
      </c>
      <c r="H61" s="6">
        <v>4744320356</v>
      </c>
      <c r="I61" s="6">
        <f>G61-H61</f>
        <v>255579644</v>
      </c>
      <c r="J61" s="5">
        <f>B61+K61+1</f>
        <v>37573</v>
      </c>
      <c r="K61" s="6">
        <v>273</v>
      </c>
      <c r="L61" s="2"/>
      <c r="M61" s="2"/>
      <c r="N61" s="16">
        <v>6.6520000000000001</v>
      </c>
      <c r="O61" s="16">
        <f>H61/G61*100</f>
        <v>94.888304886097714</v>
      </c>
      <c r="P61" s="16">
        <f>(100-O61)/100*(365/273)*100</f>
        <v>6.8343176431294301</v>
      </c>
      <c r="Q61" s="16">
        <f>((100-O61)/O61*(365/273))*100</f>
        <v>7.2024868094474099</v>
      </c>
    </row>
    <row r="62" spans="1:17">
      <c r="A62" s="4">
        <f t="shared" si="5"/>
        <v>502</v>
      </c>
      <c r="B62" s="5">
        <f>B61+7</f>
        <v>37306</v>
      </c>
      <c r="C62" s="2"/>
      <c r="D62" s="6">
        <v>5000000000</v>
      </c>
      <c r="E62" s="6">
        <v>10394500000</v>
      </c>
      <c r="F62" s="6">
        <f>E62-D62</f>
        <v>5394500000</v>
      </c>
      <c r="G62" s="6">
        <v>5000000000</v>
      </c>
      <c r="H62" s="6">
        <v>4761961255</v>
      </c>
      <c r="I62" s="6">
        <f>G62-H62</f>
        <v>238038745</v>
      </c>
      <c r="J62" s="5">
        <f>B62+K62+1</f>
        <v>37580</v>
      </c>
      <c r="K62" s="6">
        <v>273</v>
      </c>
      <c r="L62" s="2"/>
      <c r="M62" s="2"/>
      <c r="N62" s="16">
        <v>6.6520000000000001</v>
      </c>
      <c r="O62" s="16">
        <f>H62/G62*100</f>
        <v>95.239225099999999</v>
      </c>
      <c r="P62" s="16">
        <f>(100-O62)/100*(365/273)*100</f>
        <v>6.3651386025641035</v>
      </c>
      <c r="Q62" s="16">
        <f>((100-O62)/O62*(365/273))*100</f>
        <v>6.6833162448358729</v>
      </c>
    </row>
    <row r="63" spans="1:17">
      <c r="A63" s="4">
        <f t="shared" si="5"/>
        <v>503</v>
      </c>
      <c r="B63" s="5">
        <f>B62+7</f>
        <v>37313</v>
      </c>
      <c r="C63" s="2"/>
      <c r="D63" s="6">
        <v>5000000000</v>
      </c>
      <c r="E63" s="6">
        <v>18533000000</v>
      </c>
      <c r="F63" s="6">
        <f>E63-D63</f>
        <v>13533000000</v>
      </c>
      <c r="G63" s="6">
        <v>4999800000</v>
      </c>
      <c r="H63" s="6">
        <v>4783420776</v>
      </c>
      <c r="I63" s="6">
        <f>G63-H63</f>
        <v>216379224</v>
      </c>
      <c r="J63" s="5">
        <f>B63+K63+1</f>
        <v>37587</v>
      </c>
      <c r="K63" s="6">
        <v>273</v>
      </c>
      <c r="L63" s="2"/>
      <c r="M63" s="2"/>
      <c r="N63" s="16">
        <v>5.25</v>
      </c>
      <c r="O63" s="16">
        <f>H63/G63*100</f>
        <v>95.672242409696381</v>
      </c>
      <c r="P63" s="16">
        <f>(100-O63)/100*(365/273)*100</f>
        <v>5.7861960456440329</v>
      </c>
      <c r="Q63" s="16">
        <f>((100-O63)/O63*(365/273))*100</f>
        <v>6.0479360574259964</v>
      </c>
    </row>
    <row r="64" spans="1:17">
      <c r="A64" s="4"/>
      <c r="B64" s="5"/>
      <c r="C64" s="2"/>
      <c r="D64" s="20"/>
      <c r="E64" s="20"/>
      <c r="F64" s="20"/>
      <c r="G64" s="22">
        <f>SUM(G60:G63)</f>
        <v>17999700000</v>
      </c>
      <c r="H64" s="20"/>
      <c r="I64" s="20"/>
      <c r="J64" s="5"/>
      <c r="K64" s="6"/>
      <c r="L64" s="16"/>
      <c r="M64" s="16"/>
      <c r="N64" s="16"/>
      <c r="O64" s="16"/>
      <c r="P64" s="16"/>
      <c r="Q64" s="2"/>
    </row>
    <row r="65" spans="1:17">
      <c r="A65" s="4"/>
      <c r="B65" s="5"/>
      <c r="C65" s="2"/>
      <c r="D65" s="20"/>
      <c r="E65" s="20"/>
      <c r="F65" s="20"/>
      <c r="G65" s="20"/>
      <c r="H65" s="20"/>
      <c r="I65" s="20"/>
      <c r="J65" s="5"/>
      <c r="K65" s="6"/>
      <c r="L65" s="16"/>
      <c r="M65" s="16"/>
      <c r="N65" s="16"/>
      <c r="O65" s="16"/>
      <c r="P65" s="16"/>
      <c r="Q65" s="2"/>
    </row>
    <row r="66" spans="1:17">
      <c r="A66" s="4"/>
      <c r="B66" s="5"/>
      <c r="C66" s="2"/>
      <c r="D66" s="20"/>
      <c r="E66" s="20"/>
      <c r="F66" s="20"/>
      <c r="G66" s="20"/>
      <c r="H66" s="20"/>
      <c r="I66" s="20"/>
      <c r="J66" s="5"/>
      <c r="K66" s="6"/>
      <c r="L66" s="16"/>
      <c r="M66" s="16"/>
      <c r="N66" s="16"/>
      <c r="O66" s="16"/>
      <c r="P66" s="16"/>
      <c r="Q66" s="2"/>
    </row>
    <row r="67" spans="1:17">
      <c r="A67" s="4">
        <f>A63+1</f>
        <v>504</v>
      </c>
      <c r="B67" s="5">
        <f>B63+8</f>
        <v>37321</v>
      </c>
      <c r="C67" s="2"/>
      <c r="D67" s="6">
        <v>7000000000</v>
      </c>
      <c r="E67" s="6">
        <v>15020000000</v>
      </c>
      <c r="F67" s="6">
        <f>E67-D67</f>
        <v>8020000000</v>
      </c>
      <c r="G67" s="6">
        <v>6999900000</v>
      </c>
      <c r="H67" s="6">
        <v>6718719514</v>
      </c>
      <c r="I67" s="6">
        <f>G67-H67</f>
        <v>281180486</v>
      </c>
      <c r="J67" s="5">
        <f>B67+K67+1</f>
        <v>37595</v>
      </c>
      <c r="K67" s="6">
        <v>273</v>
      </c>
      <c r="L67" s="2"/>
      <c r="M67" s="2"/>
      <c r="N67" s="16">
        <v>5.25</v>
      </c>
      <c r="O67" s="16">
        <f>H67/G67*100</f>
        <v>95.983078529693273</v>
      </c>
      <c r="P67" s="16">
        <f>(100-O67)/100*(365/273)*100</f>
        <v>5.3706092918020332</v>
      </c>
      <c r="Q67" s="16">
        <f>((100-O67)/O67*(365/273))*100</f>
        <v>5.5953709487871706</v>
      </c>
    </row>
    <row r="68" spans="1:17">
      <c r="A68" s="4">
        <f t="shared" si="5"/>
        <v>505</v>
      </c>
      <c r="B68" s="5">
        <f>B67+7</f>
        <v>37328</v>
      </c>
      <c r="C68" s="2"/>
      <c r="D68" s="6">
        <v>4000000000</v>
      </c>
      <c r="E68" s="6">
        <v>10455000000</v>
      </c>
      <c r="F68" s="6">
        <f>E68-D68</f>
        <v>6455000000</v>
      </c>
      <c r="G68" s="6">
        <v>4000000000</v>
      </c>
      <c r="H68" s="6">
        <v>3848369700</v>
      </c>
      <c r="I68" s="6">
        <f>G68-H68</f>
        <v>151630300</v>
      </c>
      <c r="J68" s="5">
        <f>B68+K68+1</f>
        <v>37602</v>
      </c>
      <c r="K68" s="6">
        <v>273</v>
      </c>
      <c r="L68" s="2"/>
      <c r="M68" s="2"/>
      <c r="N68" s="17">
        <v>5</v>
      </c>
      <c r="O68" s="16">
        <f>H68/G68*100</f>
        <v>96.209242500000002</v>
      </c>
      <c r="P68" s="16">
        <f>(100-O68)/100*(365/273)*100</f>
        <v>5.0682288919413887</v>
      </c>
      <c r="Q68" s="16">
        <f>((100-O68)/O68*(365/273))*100</f>
        <v>5.267923081237635</v>
      </c>
    </row>
    <row r="69" spans="1:17">
      <c r="A69" s="4">
        <f t="shared" si="5"/>
        <v>506</v>
      </c>
      <c r="B69" s="5">
        <f>B68+7</f>
        <v>37335</v>
      </c>
      <c r="C69" s="2"/>
      <c r="D69" s="6">
        <v>5000000000</v>
      </c>
      <c r="E69" s="6">
        <v>9361400000</v>
      </c>
      <c r="F69" s="6">
        <f>E69-D69</f>
        <v>4361400000</v>
      </c>
      <c r="G69" s="6">
        <v>5000000000</v>
      </c>
      <c r="H69" s="6">
        <v>4811428536</v>
      </c>
      <c r="I69" s="6">
        <f>G69-H69</f>
        <v>188571464</v>
      </c>
      <c r="J69" s="5">
        <f>B69+K69+1</f>
        <v>37609</v>
      </c>
      <c r="K69" s="6">
        <v>273</v>
      </c>
      <c r="L69" s="2"/>
      <c r="M69" s="2"/>
      <c r="N69" s="17">
        <v>4.5</v>
      </c>
      <c r="O69" s="16">
        <f>H69/G69*100</f>
        <v>96.228570719999993</v>
      </c>
      <c r="P69" s="16">
        <f>(100-O69)/100*(365/273)*100</f>
        <v>5.0423871326007417</v>
      </c>
      <c r="Q69" s="16">
        <f>((100-O69)/O69*(365/273))*100</f>
        <v>5.2400104198500159</v>
      </c>
    </row>
    <row r="70" spans="1:17">
      <c r="A70" s="4">
        <f t="shared" si="5"/>
        <v>507</v>
      </c>
      <c r="B70" s="5">
        <f>B69+7</f>
        <v>37342</v>
      </c>
      <c r="C70" s="2"/>
      <c r="D70" s="6">
        <v>5000000000</v>
      </c>
      <c r="E70" s="6">
        <v>5000000000</v>
      </c>
      <c r="F70" s="6">
        <f>E70-D70</f>
        <v>0</v>
      </c>
      <c r="G70" s="6">
        <v>5000000000</v>
      </c>
      <c r="H70" s="6">
        <v>4746283943</v>
      </c>
      <c r="I70" s="6">
        <f>G70-H70</f>
        <v>253716057</v>
      </c>
      <c r="J70" s="5">
        <f>B70+K70+1</f>
        <v>37616</v>
      </c>
      <c r="K70" s="6">
        <v>273</v>
      </c>
      <c r="L70" s="2"/>
      <c r="M70" s="2"/>
      <c r="N70" s="17">
        <v>5.141</v>
      </c>
      <c r="O70" s="16">
        <f>H70/G70*100</f>
        <v>94.925678859999991</v>
      </c>
      <c r="P70" s="16">
        <f>(100-O70)/100*(365/273)*100</f>
        <v>6.7843487769230881</v>
      </c>
      <c r="Q70" s="16">
        <f>((100-O70)/O70*(365/273))*100</f>
        <v>7.1470110705543695</v>
      </c>
    </row>
    <row r="71" spans="1:17">
      <c r="A71" s="4"/>
      <c r="B71" s="5"/>
      <c r="C71" s="2"/>
      <c r="D71" s="20"/>
      <c r="E71" s="20"/>
      <c r="F71" s="20"/>
      <c r="G71" s="22">
        <f>SUM(G67:G70)</f>
        <v>20999900000</v>
      </c>
      <c r="H71" s="20"/>
      <c r="I71" s="20"/>
      <c r="J71" s="5"/>
      <c r="K71" s="6"/>
      <c r="L71" s="16"/>
      <c r="M71" s="16"/>
      <c r="N71" s="16"/>
      <c r="O71" s="16"/>
      <c r="P71" s="16"/>
      <c r="Q71" s="2"/>
    </row>
    <row r="72" spans="1:17">
      <c r="A72" s="4"/>
      <c r="B72" s="5"/>
      <c r="C72" s="2"/>
      <c r="D72" s="20"/>
      <c r="E72" s="20"/>
      <c r="F72" s="20"/>
      <c r="G72" s="20"/>
      <c r="H72" s="20"/>
      <c r="I72" s="20"/>
      <c r="J72" s="5"/>
      <c r="K72" s="6"/>
      <c r="L72" s="16"/>
      <c r="M72" s="16"/>
      <c r="N72" s="16"/>
      <c r="O72" s="16"/>
      <c r="P72" s="16"/>
      <c r="Q72" s="2"/>
    </row>
    <row r="73" spans="1:17">
      <c r="A73" s="4"/>
      <c r="B73" s="5"/>
      <c r="C73" s="2"/>
      <c r="D73" s="20"/>
      <c r="E73" s="20"/>
      <c r="F73" s="20"/>
      <c r="G73" s="20"/>
      <c r="H73" s="20"/>
      <c r="I73" s="20"/>
      <c r="J73" s="5"/>
      <c r="K73" s="6"/>
      <c r="L73" s="16"/>
      <c r="M73" s="16"/>
      <c r="N73" s="16"/>
      <c r="O73" s="16"/>
      <c r="P73" s="16"/>
      <c r="Q73" s="2"/>
    </row>
    <row r="74" spans="1:17">
      <c r="A74" s="4">
        <f>A70+1</f>
        <v>508</v>
      </c>
      <c r="B74" s="5">
        <f>B70+7</f>
        <v>37349</v>
      </c>
      <c r="C74" s="2"/>
      <c r="D74" s="6">
        <v>3000000000</v>
      </c>
      <c r="E74" s="6">
        <v>7563700000</v>
      </c>
      <c r="F74" s="6">
        <f>E74-D74</f>
        <v>4563700000</v>
      </c>
      <c r="G74" s="6">
        <v>3000000000</v>
      </c>
      <c r="H74" s="6">
        <v>2815153506</v>
      </c>
      <c r="I74" s="6">
        <f>G74-H74</f>
        <v>184846494</v>
      </c>
      <c r="J74" s="5">
        <f>B74+K74+1</f>
        <v>37623</v>
      </c>
      <c r="K74" s="6">
        <v>273</v>
      </c>
      <c r="L74" s="2"/>
      <c r="M74" s="2"/>
      <c r="N74" s="17">
        <v>7.0010000000000003</v>
      </c>
      <c r="O74" s="16">
        <f>H74/G74*100</f>
        <v>93.838450199999997</v>
      </c>
      <c r="P74" s="16">
        <f>(100-O74)/100*(365/273)*100</f>
        <v>8.2379695128205164</v>
      </c>
      <c r="Q74" s="16">
        <f>((100-O74)/O74*(365/273))*100</f>
        <v>8.7788848763622447</v>
      </c>
    </row>
    <row r="75" spans="1:17">
      <c r="A75" s="4">
        <f t="shared" si="5"/>
        <v>509</v>
      </c>
      <c r="B75" s="5">
        <f>B74+7</f>
        <v>37356</v>
      </c>
      <c r="C75" s="2"/>
      <c r="D75" s="6">
        <v>2500000000</v>
      </c>
      <c r="E75" s="6">
        <v>7294000000</v>
      </c>
      <c r="F75" s="6">
        <f>E75-D75</f>
        <v>4794000000</v>
      </c>
      <c r="G75" s="6">
        <v>2499900000</v>
      </c>
      <c r="H75" s="6">
        <v>2349503402</v>
      </c>
      <c r="I75" s="6">
        <f>G75-H75</f>
        <v>150396598</v>
      </c>
      <c r="J75" s="5">
        <f>B75+K75+1</f>
        <v>37630</v>
      </c>
      <c r="K75" s="6">
        <v>273</v>
      </c>
      <c r="L75" s="2"/>
      <c r="M75" s="2"/>
      <c r="N75" s="17">
        <v>7.5010000000000003</v>
      </c>
      <c r="O75" s="16">
        <f>H75/G75*100</f>
        <v>93.983895435817431</v>
      </c>
      <c r="P75" s="16">
        <f>(100-O75)/100*(365/273)*100</f>
        <v>8.0435097652990386</v>
      </c>
      <c r="Q75" s="16">
        <f>((100-O75)/O75*(365/273))*100</f>
        <v>8.5583915499565943</v>
      </c>
    </row>
    <row r="76" spans="1:17">
      <c r="A76" s="4">
        <f>A75+1</f>
        <v>510</v>
      </c>
      <c r="B76" s="5">
        <f>B75+7</f>
        <v>37363</v>
      </c>
      <c r="C76" s="2"/>
      <c r="D76" s="6">
        <v>2500000000</v>
      </c>
      <c r="E76" s="6">
        <v>9764500000</v>
      </c>
      <c r="F76" s="6">
        <f>E76-D76</f>
        <v>7264500000</v>
      </c>
      <c r="G76" s="6">
        <v>2499900000</v>
      </c>
      <c r="H76" s="6">
        <v>2352231649</v>
      </c>
      <c r="I76" s="6">
        <f>G76-H76</f>
        <v>147668351</v>
      </c>
      <c r="J76" s="5">
        <f>B76+K76+1</f>
        <v>37637</v>
      </c>
      <c r="K76" s="6">
        <v>273</v>
      </c>
      <c r="L76" s="2"/>
      <c r="M76" s="2"/>
      <c r="N76" s="17">
        <v>7.7549999999999999</v>
      </c>
      <c r="O76" s="16">
        <f>H76/G76*100</f>
        <v>94.093029681187247</v>
      </c>
      <c r="P76" s="16">
        <f>(100-O76)/100*(365/273)*100</f>
        <v>7.8975976789987357</v>
      </c>
      <c r="Q76" s="16">
        <f>((100-O76)/O76*(365/273))*100</f>
        <v>8.393392906741278</v>
      </c>
    </row>
    <row r="77" spans="1:17">
      <c r="A77" s="4">
        <f>A76+1</f>
        <v>511</v>
      </c>
      <c r="B77" s="5">
        <f>B76+7</f>
        <v>37370</v>
      </c>
      <c r="C77" s="2"/>
      <c r="D77" s="6">
        <v>3000000000</v>
      </c>
      <c r="E77" s="6">
        <v>12230000000</v>
      </c>
      <c r="F77" s="6">
        <f>E77-D77</f>
        <v>9230000000</v>
      </c>
      <c r="G77" s="6">
        <v>3000000000</v>
      </c>
      <c r="H77" s="6">
        <v>2831268900</v>
      </c>
      <c r="I77" s="6">
        <f>G77-H77</f>
        <v>168731100</v>
      </c>
      <c r="J77" s="5">
        <f>B77+K77+1</f>
        <v>37644</v>
      </c>
      <c r="K77" s="6">
        <v>273</v>
      </c>
      <c r="L77" s="2"/>
      <c r="M77" s="2"/>
      <c r="N77" s="17">
        <v>7.0010000000000003</v>
      </c>
      <c r="O77" s="16">
        <f>H77/G77*100</f>
        <v>94.375630000000001</v>
      </c>
      <c r="P77" s="16">
        <f>(100-O77)/100*(365/273)*100</f>
        <v>7.5197620879120848</v>
      </c>
      <c r="Q77" s="16">
        <f>((100-O77)/O77*(365/273))*100</f>
        <v>7.9679066385168351</v>
      </c>
    </row>
    <row r="78" spans="1:17">
      <c r="A78" s="4">
        <f>A77+1</f>
        <v>512</v>
      </c>
      <c r="B78" s="5">
        <f>B77+8</f>
        <v>37378</v>
      </c>
      <c r="C78" s="2"/>
      <c r="D78" s="6">
        <v>4000000000</v>
      </c>
      <c r="E78" s="6">
        <v>8401700000</v>
      </c>
      <c r="F78" s="6">
        <f>E78-D78</f>
        <v>4401700000</v>
      </c>
      <c r="G78" s="6">
        <v>4000000000</v>
      </c>
      <c r="H78" s="6">
        <v>3784482319</v>
      </c>
      <c r="I78" s="6">
        <f>G78-H78</f>
        <v>215517681</v>
      </c>
      <c r="J78" s="5">
        <f>B78+K78+1</f>
        <v>37652</v>
      </c>
      <c r="K78" s="6">
        <v>273</v>
      </c>
      <c r="L78" s="2"/>
      <c r="M78" s="2"/>
      <c r="N78" s="17">
        <v>6.6619999999999999</v>
      </c>
      <c r="O78" s="16">
        <f>H78/G78*100</f>
        <v>94.612057974999999</v>
      </c>
      <c r="P78" s="16">
        <f>(100-O78)/100*(365/273)*100</f>
        <v>7.2036587513736272</v>
      </c>
      <c r="Q78" s="16">
        <f>((100-O78)/O78*(365/273))*100</f>
        <v>7.6138907720167124</v>
      </c>
    </row>
    <row r="79" spans="1:17">
      <c r="A79" s="4"/>
      <c r="B79" s="5"/>
      <c r="C79" s="2"/>
      <c r="D79" s="20"/>
      <c r="E79" s="20"/>
      <c r="F79" s="20"/>
      <c r="G79" s="22">
        <f>SUM(G74:G78)</f>
        <v>14999800000</v>
      </c>
      <c r="H79" s="20"/>
      <c r="I79" s="48">
        <f>SUM(I74:I77)</f>
        <v>651642543</v>
      </c>
      <c r="J79" s="5"/>
      <c r="K79" s="6"/>
      <c r="L79" s="16"/>
      <c r="M79" s="16"/>
      <c r="N79" s="16"/>
      <c r="O79" s="16"/>
      <c r="P79" s="16"/>
      <c r="Q79" s="2"/>
    </row>
    <row r="80" spans="1:17">
      <c r="A80" s="4"/>
      <c r="B80" s="5"/>
      <c r="C80" s="2"/>
      <c r="D80" s="20"/>
      <c r="E80" s="20"/>
      <c r="F80" s="20"/>
      <c r="G80" s="20"/>
      <c r="H80" s="20"/>
      <c r="I80" s="41">
        <f>+I79+I78</f>
        <v>867160224</v>
      </c>
      <c r="J80" s="5"/>
      <c r="K80" s="6"/>
      <c r="L80" s="16"/>
      <c r="M80" s="16"/>
      <c r="N80" s="16"/>
      <c r="O80" s="16"/>
      <c r="P80" s="16"/>
      <c r="Q80" s="2"/>
    </row>
    <row r="81" spans="1:17">
      <c r="A81" s="4"/>
      <c r="B81" s="5"/>
      <c r="C81" s="2"/>
      <c r="D81" s="20"/>
      <c r="E81" s="20"/>
      <c r="F81" s="20"/>
      <c r="G81" s="20"/>
      <c r="H81" s="20"/>
      <c r="I81" s="20"/>
      <c r="J81" s="5"/>
      <c r="K81" s="6"/>
      <c r="L81" s="16"/>
      <c r="M81" s="16"/>
      <c r="N81" s="16"/>
      <c r="O81" s="16"/>
      <c r="P81" s="16"/>
      <c r="Q81" s="2"/>
    </row>
    <row r="83" spans="1:17">
      <c r="A83" s="4">
        <f>A78+1</f>
        <v>513</v>
      </c>
      <c r="B83" s="5">
        <f>B78+7</f>
        <v>37385</v>
      </c>
      <c r="C83" s="2"/>
      <c r="D83" s="6">
        <v>5000000000</v>
      </c>
      <c r="E83" s="6">
        <v>11622100000</v>
      </c>
      <c r="F83" s="6">
        <f>E83-D83</f>
        <v>6622100000</v>
      </c>
      <c r="G83" s="6">
        <v>5000000000</v>
      </c>
      <c r="H83" s="6">
        <v>4734247830</v>
      </c>
      <c r="I83" s="6">
        <f>G83-H83</f>
        <v>265752170</v>
      </c>
      <c r="J83" s="5">
        <f>B83+K83+1</f>
        <v>37659</v>
      </c>
      <c r="K83" s="6">
        <v>273</v>
      </c>
      <c r="L83" s="2"/>
      <c r="M83" s="2"/>
      <c r="N83" s="17">
        <v>6.5</v>
      </c>
      <c r="O83" s="16">
        <f>H83/G83*100</f>
        <v>94.684956600000007</v>
      </c>
      <c r="P83" s="16">
        <f>(100-O83)/100*(365/273)*100</f>
        <v>7.1061935567765477</v>
      </c>
      <c r="Q83" s="16">
        <f>((100-O83)/O83*(365/273))*100</f>
        <v>7.5050924792593161</v>
      </c>
    </row>
    <row r="84" spans="1:17">
      <c r="A84" s="4">
        <f>A83+1</f>
        <v>514</v>
      </c>
      <c r="B84" s="5">
        <f>B83+7</f>
        <v>37392</v>
      </c>
      <c r="C84" s="2"/>
      <c r="D84" s="6">
        <v>6000000000</v>
      </c>
      <c r="E84" s="6">
        <v>17233900000</v>
      </c>
      <c r="F84" s="6">
        <f>E84-D84</f>
        <v>11233900000</v>
      </c>
      <c r="G84" s="6">
        <v>6000000000</v>
      </c>
      <c r="H84" s="6">
        <v>5681541098</v>
      </c>
      <c r="I84" s="6">
        <f>G84-H84</f>
        <v>318458902</v>
      </c>
      <c r="J84" s="5">
        <f>B84+K84+1</f>
        <v>37666</v>
      </c>
      <c r="K84" s="6">
        <v>273</v>
      </c>
      <c r="L84" s="2"/>
      <c r="M84" s="2"/>
      <c r="N84" s="17">
        <v>6.5990000000000002</v>
      </c>
      <c r="O84" s="16">
        <f>H84/G84*100</f>
        <v>94.692351633333345</v>
      </c>
      <c r="P84" s="16">
        <f>(100-O84)/100*(365/273)*100</f>
        <v>7.096306424297909</v>
      </c>
      <c r="Q84" s="16">
        <f>((100-O84)/O84*(365/273))*100</f>
        <v>7.4940650452701245</v>
      </c>
    </row>
    <row r="85" spans="1:17">
      <c r="A85" s="4">
        <f>A84+1</f>
        <v>515</v>
      </c>
      <c r="B85" s="5">
        <f>B84+7</f>
        <v>37399</v>
      </c>
      <c r="C85" s="2"/>
      <c r="D85" s="6">
        <v>7000000000</v>
      </c>
      <c r="E85" s="6">
        <v>14977000000</v>
      </c>
      <c r="F85" s="6">
        <f>E85-D85</f>
        <v>7977000000</v>
      </c>
      <c r="G85" s="6">
        <v>7000000000</v>
      </c>
      <c r="H85" s="6">
        <v>6611735350</v>
      </c>
      <c r="I85" s="6">
        <f>G85-H85</f>
        <v>388264650</v>
      </c>
      <c r="J85" s="5">
        <f>B85+K85+1</f>
        <v>37673</v>
      </c>
      <c r="K85" s="6">
        <v>273</v>
      </c>
      <c r="L85" s="2"/>
      <c r="M85" s="2"/>
      <c r="N85" s="17">
        <v>7.2510000000000003</v>
      </c>
      <c r="O85" s="16">
        <f>H85/G85*100</f>
        <v>94.453362142857145</v>
      </c>
      <c r="P85" s="16">
        <f>(100-O85)/100*(365/273)*100</f>
        <v>7.4158344976452089</v>
      </c>
      <c r="Q85" s="16">
        <f>((100-O85)/O85*(365/273))*100</f>
        <v>7.8513187137044822</v>
      </c>
    </row>
    <row r="86" spans="1:17">
      <c r="A86" s="4">
        <f>A85+1</f>
        <v>516</v>
      </c>
      <c r="B86" s="5">
        <f>B85+7</f>
        <v>37406</v>
      </c>
      <c r="C86" s="2"/>
      <c r="D86" s="6">
        <v>8000000000</v>
      </c>
      <c r="E86" s="6">
        <v>19149700000</v>
      </c>
      <c r="F86" s="6">
        <f>E86-D86</f>
        <v>11149700000</v>
      </c>
      <c r="G86" s="6">
        <v>7999900000</v>
      </c>
      <c r="H86" s="6">
        <v>7544200725</v>
      </c>
      <c r="I86" s="6">
        <f>G86-H86</f>
        <v>455699275</v>
      </c>
      <c r="J86" s="5">
        <f>B86+K86+1</f>
        <v>37680</v>
      </c>
      <c r="K86" s="6">
        <v>273</v>
      </c>
      <c r="L86" s="2"/>
      <c r="M86" s="2"/>
      <c r="N86" s="17">
        <v>7.2510000000000003</v>
      </c>
      <c r="O86" s="16">
        <f>H86/G86*100</f>
        <v>94.303687858598224</v>
      </c>
      <c r="P86" s="16">
        <f>(100-O86)/100*(365/273)*100</f>
        <v>7.6159484674419353</v>
      </c>
      <c r="Q86" s="16">
        <f>((100-O86)/O86*(365/273))*100</f>
        <v>8.0759815871268117</v>
      </c>
    </row>
    <row r="87" spans="1:17">
      <c r="A87" s="4"/>
      <c r="B87" s="5"/>
      <c r="C87" s="2"/>
      <c r="D87" s="25"/>
      <c r="E87" s="25"/>
      <c r="F87" s="25"/>
      <c r="G87" s="57">
        <f>SUM(G83:G86)</f>
        <v>25999900000</v>
      </c>
      <c r="H87" s="25"/>
      <c r="I87" s="49">
        <f>SUM(I78:I86)</f>
        <v>3162495445</v>
      </c>
      <c r="J87" s="2"/>
      <c r="K87" s="2"/>
      <c r="L87" s="2"/>
      <c r="M87" s="2"/>
      <c r="N87" s="2"/>
      <c r="O87" s="2"/>
      <c r="P87" s="2"/>
      <c r="Q87" s="2"/>
    </row>
    <row r="88" spans="1:17">
      <c r="A88" s="4"/>
      <c r="B88" s="5"/>
      <c r="C88" s="2"/>
      <c r="D88" s="25"/>
      <c r="E88" s="25"/>
      <c r="F88" s="25"/>
      <c r="G88" s="25"/>
      <c r="H88" s="25"/>
      <c r="I88" s="50">
        <f>+I87-I78</f>
        <v>2946977764</v>
      </c>
      <c r="J88" s="2"/>
      <c r="K88" s="2"/>
      <c r="L88" s="2"/>
      <c r="M88" s="2"/>
      <c r="N88" s="2"/>
      <c r="O88" s="2"/>
      <c r="P88" s="2"/>
      <c r="Q88" s="2"/>
    </row>
    <row r="89" spans="1:17">
      <c r="A89" s="4"/>
      <c r="B89" s="5"/>
      <c r="C89" s="2"/>
      <c r="D89" s="25"/>
      <c r="E89" s="25"/>
      <c r="F89" s="25"/>
      <c r="G89" s="25"/>
      <c r="H89" s="25"/>
      <c r="I89" s="25"/>
      <c r="J89" s="2"/>
      <c r="K89" s="2"/>
      <c r="L89" s="2"/>
      <c r="M89" s="2"/>
      <c r="N89" s="2"/>
      <c r="O89" s="2"/>
      <c r="P89" s="2"/>
      <c r="Q89" s="2"/>
    </row>
    <row r="90" spans="1:17">
      <c r="A90" s="4">
        <f>A86+1</f>
        <v>517</v>
      </c>
      <c r="B90" s="5">
        <f>B86+6</f>
        <v>37412</v>
      </c>
      <c r="C90" s="2"/>
      <c r="D90" s="6">
        <v>8000000000</v>
      </c>
      <c r="E90" s="6">
        <v>8539000000</v>
      </c>
      <c r="F90" s="6">
        <f>E90-D90</f>
        <v>539000000</v>
      </c>
      <c r="G90" s="6">
        <v>8000000000</v>
      </c>
      <c r="H90" s="6">
        <v>7500810650</v>
      </c>
      <c r="I90" s="6">
        <f>G90-H90</f>
        <v>499189350</v>
      </c>
      <c r="J90" s="5">
        <f>B90+K90+1</f>
        <v>37686</v>
      </c>
      <c r="K90" s="6">
        <v>273</v>
      </c>
      <c r="L90" s="2"/>
      <c r="M90" s="2"/>
      <c r="N90" s="17">
        <v>7.3</v>
      </c>
      <c r="O90" s="16">
        <f>H90/G90*100</f>
        <v>93.760133124999996</v>
      </c>
      <c r="P90" s="16">
        <f>(100-O90)/100*(365/273)*100</f>
        <v>8.3426791552197841</v>
      </c>
      <c r="Q90" s="16">
        <f>((100-O90)/O90*(365/273))*100</f>
        <v>8.8978960216464458</v>
      </c>
    </row>
    <row r="91" spans="1:17">
      <c r="A91" s="4">
        <f>A90+1</f>
        <v>518</v>
      </c>
      <c r="B91" s="5">
        <f>B90+7</f>
        <v>37419</v>
      </c>
      <c r="C91" s="2"/>
      <c r="D91" s="6">
        <v>8000000000</v>
      </c>
      <c r="E91" s="6">
        <v>16803000000</v>
      </c>
      <c r="F91" s="6">
        <f>E91-D91</f>
        <v>8803000000</v>
      </c>
      <c r="G91" s="6">
        <v>8000000000</v>
      </c>
      <c r="H91" s="6">
        <v>7461812480</v>
      </c>
      <c r="I91" s="6">
        <f>G91-H91</f>
        <v>538187520</v>
      </c>
      <c r="J91" s="5">
        <f>B91+K91+1</f>
        <v>37693</v>
      </c>
      <c r="K91" s="6">
        <v>273</v>
      </c>
      <c r="L91" s="2"/>
      <c r="M91" s="2"/>
      <c r="N91" s="17">
        <v>7.9989999999999997</v>
      </c>
      <c r="O91" s="16">
        <f>H91/G91*100</f>
        <v>93.272655999999998</v>
      </c>
      <c r="P91" s="16">
        <f>(100-O91)/100*(365/273)*100</f>
        <v>8.9944342857142878</v>
      </c>
      <c r="Q91" s="16">
        <f>((100-O91)/O91*(365/273))*100</f>
        <v>9.6431630355999385</v>
      </c>
    </row>
    <row r="92" spans="1:17">
      <c r="A92" s="4">
        <f>A91+1</f>
        <v>519</v>
      </c>
      <c r="B92" s="5">
        <f>B91+7</f>
        <v>37426</v>
      </c>
      <c r="C92" s="2"/>
      <c r="D92" s="6">
        <v>8000000000</v>
      </c>
      <c r="E92" s="6">
        <v>15200000000</v>
      </c>
      <c r="F92" s="6">
        <f>E92-D92</f>
        <v>7200000000</v>
      </c>
      <c r="G92" s="6">
        <v>8000000000</v>
      </c>
      <c r="H92" s="6">
        <v>7480150500</v>
      </c>
      <c r="I92" s="6">
        <f>G92-H92</f>
        <v>519849500</v>
      </c>
      <c r="J92" s="5">
        <f>B92+K92+1</f>
        <v>37700</v>
      </c>
      <c r="K92" s="6">
        <v>273</v>
      </c>
      <c r="L92" s="2"/>
      <c r="M92" s="2"/>
      <c r="N92" s="17">
        <v>7.5010000000000003</v>
      </c>
      <c r="O92" s="16">
        <f>H92/G92*100</f>
        <v>93.501881249999997</v>
      </c>
      <c r="P92" s="16">
        <f>(100-O92)/100*(365/273)*100</f>
        <v>8.6879609661172204</v>
      </c>
      <c r="Q92" s="16">
        <f>((100-O92)/O92*(365/273))*100</f>
        <v>9.2917499091679705</v>
      </c>
    </row>
    <row r="93" spans="1:17">
      <c r="A93" s="4">
        <f>A92+1</f>
        <v>520</v>
      </c>
      <c r="B93" s="5">
        <f>B92+7</f>
        <v>37433</v>
      </c>
      <c r="C93" s="2"/>
      <c r="D93" s="6">
        <v>7000000000</v>
      </c>
      <c r="E93" s="6">
        <v>12519100000</v>
      </c>
      <c r="F93" s="6">
        <f>E93-D93</f>
        <v>5519100000</v>
      </c>
      <c r="G93" s="6">
        <v>7000000000</v>
      </c>
      <c r="H93" s="6">
        <v>6551726648</v>
      </c>
      <c r="I93" s="6">
        <f>G93-H93</f>
        <v>448273352</v>
      </c>
      <c r="J93" s="5">
        <f>B93+K93+1</f>
        <v>37707</v>
      </c>
      <c r="K93" s="6">
        <v>273</v>
      </c>
      <c r="L93" s="2"/>
      <c r="M93" s="2"/>
      <c r="N93" s="17">
        <v>7.9989999999999997</v>
      </c>
      <c r="O93" s="16">
        <f>H93/G93*100</f>
        <v>93.59609497142857</v>
      </c>
      <c r="P93" s="16">
        <f>(100-O93)/100*(365/273)*100</f>
        <v>8.5619975656724243</v>
      </c>
      <c r="Q93" s="16">
        <f>((100-O93)/O93*(365/273))*100</f>
        <v>9.1478149470724031</v>
      </c>
    </row>
    <row r="94" spans="1:17">
      <c r="A94" s="4"/>
      <c r="B94" s="5"/>
      <c r="C94" s="2"/>
      <c r="D94" s="25"/>
      <c r="E94" s="25"/>
      <c r="F94" s="25"/>
      <c r="G94" s="57">
        <f>SUM(G90:G93)</f>
        <v>31000000000</v>
      </c>
      <c r="H94" s="25"/>
      <c r="I94" s="49">
        <f>SUM(I90:I93)</f>
        <v>2005499722</v>
      </c>
      <c r="J94" s="2"/>
      <c r="K94" s="2"/>
      <c r="L94" s="2"/>
      <c r="M94" s="2"/>
      <c r="N94" s="2"/>
      <c r="O94" s="2"/>
      <c r="P94" s="2"/>
      <c r="Q94" s="2"/>
    </row>
    <row r="95" spans="1:17">
      <c r="A95" s="4"/>
      <c r="B95" s="5"/>
      <c r="C95" s="2"/>
      <c r="D95" s="25"/>
      <c r="E95" s="25"/>
      <c r="F95" s="25"/>
      <c r="G95" s="25"/>
      <c r="H95" s="25"/>
      <c r="I95" s="25"/>
      <c r="J95" s="2"/>
      <c r="K95" s="2"/>
      <c r="L95" s="2"/>
      <c r="M95" s="2"/>
      <c r="N95" s="2"/>
      <c r="O95" s="2"/>
      <c r="P95" s="2"/>
      <c r="Q95" s="2"/>
    </row>
    <row r="96" spans="1:17">
      <c r="A96" s="4"/>
      <c r="B96" s="5"/>
      <c r="C96" s="2"/>
      <c r="D96" s="25"/>
      <c r="E96" s="25"/>
      <c r="F96" s="25"/>
      <c r="G96" s="25"/>
      <c r="H96" s="25"/>
      <c r="I96" s="25"/>
      <c r="J96" s="2"/>
      <c r="K96" s="2"/>
      <c r="L96" s="2"/>
      <c r="M96" s="2"/>
      <c r="N96" s="2"/>
      <c r="O96" s="2"/>
      <c r="P96" s="2"/>
      <c r="Q96" s="2"/>
    </row>
    <row r="97" spans="1:17">
      <c r="A97" s="4">
        <f>A93+1</f>
        <v>521</v>
      </c>
      <c r="B97" s="5">
        <f>B93+7</f>
        <v>37440</v>
      </c>
      <c r="C97" s="2"/>
      <c r="D97" s="6">
        <v>7000000000</v>
      </c>
      <c r="E97" s="6">
        <v>8025400000</v>
      </c>
      <c r="F97" s="6">
        <f>E97-D97</f>
        <v>1025400000</v>
      </c>
      <c r="G97" s="6">
        <v>7000000000</v>
      </c>
      <c r="H97" s="6">
        <v>6483990462</v>
      </c>
      <c r="I97" s="6">
        <f>G97-H97</f>
        <v>516009538</v>
      </c>
      <c r="J97" s="5">
        <f>B97+K97+1</f>
        <v>37714</v>
      </c>
      <c r="K97" s="6">
        <v>273</v>
      </c>
      <c r="L97" s="2"/>
      <c r="M97" s="2"/>
      <c r="N97" s="17">
        <v>8.6</v>
      </c>
      <c r="O97" s="16">
        <f>H97/G97*100</f>
        <v>92.628435171428563</v>
      </c>
      <c r="P97" s="16">
        <f>(100-O97)/100*(365/273)*100</f>
        <v>9.8557551737310405</v>
      </c>
      <c r="Q97" s="16">
        <f>((100-O97)/O97*(365/273))*100</f>
        <v>10.640096807736064</v>
      </c>
    </row>
    <row r="98" spans="1:17">
      <c r="A98" s="4">
        <f>A97+1</f>
        <v>522</v>
      </c>
      <c r="B98" s="5">
        <f>B97+7</f>
        <v>37447</v>
      </c>
      <c r="C98" s="2"/>
      <c r="D98" s="6">
        <v>5000000000</v>
      </c>
      <c r="E98" s="6">
        <v>7463000000</v>
      </c>
      <c r="F98" s="6">
        <f>E98-D98</f>
        <v>2463000000</v>
      </c>
      <c r="G98" s="6">
        <v>5000000000</v>
      </c>
      <c r="H98" s="6">
        <v>4571256550</v>
      </c>
      <c r="I98" s="6">
        <f>G98-H98</f>
        <v>428743450</v>
      </c>
      <c r="J98" s="5">
        <f>B98+K98+1</f>
        <v>37721</v>
      </c>
      <c r="K98" s="6">
        <v>273</v>
      </c>
      <c r="L98" s="2"/>
      <c r="M98" s="2"/>
      <c r="N98" s="17">
        <v>10.164</v>
      </c>
      <c r="O98" s="16">
        <f>H98/G98*100</f>
        <v>91.425131000000007</v>
      </c>
      <c r="P98" s="16">
        <f>(100-O98)/100*(365/273)*100</f>
        <v>11.464568443223431</v>
      </c>
      <c r="Q98" s="16">
        <f>((100-O98)/O98*(365/273))*100</f>
        <v>12.539843605171791</v>
      </c>
    </row>
    <row r="99" spans="1:17">
      <c r="A99" s="4">
        <f>A98+1</f>
        <v>523</v>
      </c>
      <c r="B99" s="5">
        <f>B98+7</f>
        <v>37454</v>
      </c>
      <c r="D99" s="6">
        <v>8000000000</v>
      </c>
      <c r="E99" s="6">
        <v>19011000000</v>
      </c>
      <c r="F99" s="6">
        <f>E99-D99</f>
        <v>11011000000</v>
      </c>
      <c r="G99" s="6">
        <v>8000000000</v>
      </c>
      <c r="H99" s="6">
        <v>7311496900</v>
      </c>
      <c r="I99" s="6">
        <f>G99-H99</f>
        <v>688503100</v>
      </c>
      <c r="J99" s="5">
        <f>B99+K99+1</f>
        <v>37728</v>
      </c>
      <c r="K99" s="6">
        <v>273</v>
      </c>
      <c r="L99" s="2"/>
      <c r="M99" s="2"/>
      <c r="N99" s="17">
        <v>10.199999999999999</v>
      </c>
      <c r="O99" s="16">
        <f>H99/G99*100</f>
        <v>91.393711249999996</v>
      </c>
      <c r="P99" s="16">
        <f>(100-O99)/100*(365/273)*100</f>
        <v>11.506576533882789</v>
      </c>
      <c r="Q99" s="16">
        <f>((100-O99)/O99*(365/273))*100</f>
        <v>12.590118484637847</v>
      </c>
    </row>
    <row r="100" spans="1:17">
      <c r="A100" s="4">
        <f>A99+1</f>
        <v>524</v>
      </c>
      <c r="B100" s="5">
        <f>B99+7</f>
        <v>37461</v>
      </c>
      <c r="D100" s="6">
        <v>8000000000</v>
      </c>
      <c r="E100" s="6">
        <v>15965600000</v>
      </c>
      <c r="F100" s="6">
        <f>E100-D100</f>
        <v>7965600000</v>
      </c>
      <c r="G100" s="6">
        <v>8000000000</v>
      </c>
      <c r="H100" s="6">
        <v>7305812716</v>
      </c>
      <c r="I100" s="6">
        <f>G100-H100</f>
        <v>694187284</v>
      </c>
      <c r="J100" s="5">
        <f>B100+K100+1</f>
        <v>37735</v>
      </c>
      <c r="K100" s="6">
        <v>273</v>
      </c>
      <c r="L100" s="2"/>
      <c r="M100" s="2"/>
      <c r="N100" s="17">
        <v>11.03</v>
      </c>
      <c r="O100" s="16">
        <f>H100/G100*100</f>
        <v>91.322658950000005</v>
      </c>
      <c r="P100" s="16">
        <f>(100-O100)/100*(365/273)*100</f>
        <v>11.601573198717942</v>
      </c>
      <c r="Q100" s="16">
        <f>((100-O100)/O100*(365/273))*100</f>
        <v>12.703937152191234</v>
      </c>
    </row>
    <row r="102" spans="1:17">
      <c r="A102" s="4"/>
      <c r="B102" s="5"/>
      <c r="G102" s="56">
        <f>SUM(G97:G101)</f>
        <v>28000000000</v>
      </c>
    </row>
    <row r="103" spans="1:17">
      <c r="A103" s="4"/>
      <c r="B103" s="5"/>
    </row>
    <row r="104" spans="1:17">
      <c r="A104" s="4">
        <f>A100+1</f>
        <v>525</v>
      </c>
      <c r="B104" s="5">
        <f>B100+7</f>
        <v>37468</v>
      </c>
      <c r="D104" s="14">
        <v>8000000000</v>
      </c>
      <c r="E104" s="14">
        <v>15958700000</v>
      </c>
      <c r="F104" s="6">
        <f>E104-D104</f>
        <v>7958700000</v>
      </c>
      <c r="G104" s="14">
        <v>7999900000</v>
      </c>
      <c r="H104" s="14">
        <v>7323535915</v>
      </c>
      <c r="I104" s="6">
        <f>G104-H104</f>
        <v>676364085</v>
      </c>
      <c r="J104" s="5">
        <f>B104+K104+1</f>
        <v>37742</v>
      </c>
      <c r="K104" s="6">
        <v>273</v>
      </c>
      <c r="L104" s="2"/>
      <c r="M104" s="2"/>
      <c r="N104" s="17">
        <v>10.901</v>
      </c>
      <c r="O104" s="16">
        <f>H104/G104*100</f>
        <v>91.545343254290685</v>
      </c>
      <c r="P104" s="16">
        <f>(100-O104)/100*(365/273)*100</f>
        <v>11.303845099574723</v>
      </c>
      <c r="Q104" s="16">
        <f>((100-O104)/O104*(365/273))*100</f>
        <v>12.347810055368292</v>
      </c>
    </row>
    <row r="105" spans="1:17">
      <c r="A105" s="4">
        <f>A104+1</f>
        <v>526</v>
      </c>
      <c r="B105" s="5">
        <f>B104+7</f>
        <v>37475</v>
      </c>
      <c r="D105" s="14">
        <v>4000000000</v>
      </c>
      <c r="E105" s="14">
        <v>10664700000</v>
      </c>
      <c r="F105" s="6">
        <f>E105-D105</f>
        <v>6664700000</v>
      </c>
      <c r="G105" s="31">
        <v>3999900000</v>
      </c>
      <c r="H105" s="14">
        <v>3669435386</v>
      </c>
      <c r="I105" s="6">
        <f>G105-H105</f>
        <v>330464614</v>
      </c>
      <c r="J105" s="5">
        <f>B105+K105+1</f>
        <v>37749</v>
      </c>
      <c r="K105" s="6">
        <v>273</v>
      </c>
      <c r="L105" s="2"/>
      <c r="M105" s="2"/>
      <c r="N105" s="17">
        <v>10.901</v>
      </c>
      <c r="O105" s="16">
        <f>H105/G105*100</f>
        <v>91.738178104452615</v>
      </c>
      <c r="P105" s="16">
        <f>(100-O105)/100*(365/273)*100</f>
        <v>11.046025611262985</v>
      </c>
      <c r="Q105" s="16">
        <f>((100-O105)/O105*(365/273))*100</f>
        <v>12.040816418531922</v>
      </c>
    </row>
    <row r="106" spans="1:17">
      <c r="A106" s="4">
        <f>A105+1</f>
        <v>527</v>
      </c>
      <c r="B106" s="5">
        <f>B105+7</f>
        <v>37482</v>
      </c>
      <c r="D106" s="14">
        <v>5000000000</v>
      </c>
      <c r="E106" s="14">
        <v>6348000000</v>
      </c>
      <c r="F106" s="6">
        <f>E106-D106</f>
        <v>1348000000</v>
      </c>
      <c r="G106" s="31">
        <v>5000000000</v>
      </c>
      <c r="H106" s="14">
        <v>4543608900</v>
      </c>
      <c r="I106" s="6">
        <f>G106-H106</f>
        <v>456391100</v>
      </c>
      <c r="J106" s="5">
        <f>B106+K106+1</f>
        <v>37756</v>
      </c>
      <c r="K106" s="6">
        <v>273</v>
      </c>
      <c r="L106" s="2"/>
      <c r="M106" s="2"/>
      <c r="N106" s="17">
        <v>10.901</v>
      </c>
      <c r="O106" s="16">
        <f>H106/G106*100</f>
        <v>90.872178000000005</v>
      </c>
      <c r="P106" s="16">
        <f>(100-O106)/100*(365/273)*100</f>
        <v>12.203864578754571</v>
      </c>
      <c r="Q106" s="16">
        <f>((100-O106)/O106*(365/273))*100</f>
        <v>13.429704060526173</v>
      </c>
    </row>
    <row r="107" spans="1:17">
      <c r="A107" s="4">
        <f>A106+1</f>
        <v>528</v>
      </c>
      <c r="B107" s="5">
        <f>B106+7</f>
        <v>37489</v>
      </c>
      <c r="D107" s="2">
        <v>6000000000</v>
      </c>
      <c r="E107" s="2">
        <v>10870300000</v>
      </c>
      <c r="F107" s="6">
        <f>E107-D107</f>
        <v>4870300000</v>
      </c>
      <c r="G107" s="31">
        <v>5999900000</v>
      </c>
      <c r="H107" s="2">
        <v>5421715939</v>
      </c>
      <c r="I107" s="6">
        <f>G107-H107</f>
        <v>578184061</v>
      </c>
      <c r="J107" s="5">
        <f>B107+K107+1</f>
        <v>37763</v>
      </c>
      <c r="K107" s="2">
        <v>273</v>
      </c>
      <c r="L107" s="2"/>
      <c r="M107" s="2"/>
      <c r="N107" s="2"/>
      <c r="O107" s="16">
        <f>H107/G107*100</f>
        <v>90.363438373972897</v>
      </c>
      <c r="P107" s="16">
        <f>(100-O107)/100*(365/273)*100</f>
        <v>12.884047595237702</v>
      </c>
      <c r="Q107" s="16">
        <f>((100-O107)/O107*(365/273))*100</f>
        <v>14.258031596713403</v>
      </c>
    </row>
    <row r="108" spans="1:17">
      <c r="A108" s="4">
        <f>A107+1</f>
        <v>529</v>
      </c>
      <c r="B108" s="5">
        <f>B107+7</f>
        <v>37496</v>
      </c>
      <c r="D108">
        <v>6000000000</v>
      </c>
      <c r="E108">
        <v>14885700000</v>
      </c>
      <c r="F108" s="6">
        <f>E108-D108</f>
        <v>8885700000</v>
      </c>
      <c r="G108" s="58">
        <v>6000000000</v>
      </c>
      <c r="H108">
        <v>5417941843</v>
      </c>
      <c r="I108" s="6">
        <f>G108-H108</f>
        <v>582058157</v>
      </c>
      <c r="J108" s="5">
        <f>B108+K108+1</f>
        <v>37770</v>
      </c>
      <c r="K108">
        <v>273</v>
      </c>
      <c r="O108" s="16">
        <f>H108/G108*100</f>
        <v>90.299030716666664</v>
      </c>
      <c r="P108" s="16">
        <f>(100-O108)/100*(365/273)*100</f>
        <v>12.970160397130648</v>
      </c>
      <c r="Q108" s="16">
        <f>((100-O108)/O108*(365/273))*100</f>
        <v>14.363565471513665</v>
      </c>
    </row>
    <row r="109" spans="1:17">
      <c r="A109" s="4"/>
      <c r="B109" s="5"/>
      <c r="G109" s="56">
        <f>SUM(G104:G108)</f>
        <v>28999700000</v>
      </c>
    </row>
    <row r="110" spans="1:17">
      <c r="A110" s="4"/>
      <c r="B110" s="5"/>
      <c r="G110" s="58"/>
    </row>
    <row r="111" spans="1:17">
      <c r="A111" s="4"/>
      <c r="B111" s="5"/>
      <c r="G111" s="58"/>
    </row>
    <row r="112" spans="1:17">
      <c r="A112" s="4">
        <f>A108+1</f>
        <v>530</v>
      </c>
      <c r="B112" s="5">
        <f>B108+7</f>
        <v>37503</v>
      </c>
      <c r="D112">
        <v>7000000000</v>
      </c>
      <c r="E112">
        <v>12797600000</v>
      </c>
      <c r="F112" s="6">
        <f>E112-D112</f>
        <v>5797600000</v>
      </c>
      <c r="G112" s="58">
        <v>7000000000</v>
      </c>
      <c r="H112">
        <v>6321387876</v>
      </c>
      <c r="I112" s="6">
        <f>G112-H112</f>
        <v>678612124</v>
      </c>
      <c r="J112" s="5">
        <f>B112+K112+1</f>
        <v>37777</v>
      </c>
      <c r="K112">
        <v>273</v>
      </c>
      <c r="O112" s="16">
        <f>H112/G112*100</f>
        <v>90.305541085714282</v>
      </c>
      <c r="P112" s="16">
        <f>(100-O112)/100*(365/273)*100</f>
        <v>12.96145605756149</v>
      </c>
      <c r="Q112" s="16">
        <f>((100-O112)/O112*(365/273))*100</f>
        <v>14.352891197738368</v>
      </c>
    </row>
    <row r="113" spans="1:17">
      <c r="A113" s="4">
        <f>A112+1</f>
        <v>531</v>
      </c>
      <c r="B113" s="5">
        <f>B112+7</f>
        <v>37510</v>
      </c>
      <c r="D113">
        <v>8000000000</v>
      </c>
      <c r="E113">
        <v>12675300000</v>
      </c>
      <c r="F113" s="6">
        <f>E113-D113</f>
        <v>4675300000</v>
      </c>
      <c r="G113" s="58">
        <v>7999800000</v>
      </c>
      <c r="H113">
        <v>7220848839</v>
      </c>
      <c r="I113" s="6">
        <f>G113-H113</f>
        <v>778951161</v>
      </c>
      <c r="J113" s="5">
        <f>B113+K113+1</f>
        <v>37784</v>
      </c>
      <c r="K113">
        <v>273</v>
      </c>
      <c r="O113" s="16">
        <f>H113/G113*100</f>
        <v>90.262867059176472</v>
      </c>
      <c r="P113" s="16">
        <f>(100-O113)/100*(365/273)*100</f>
        <v>13.018511074727426</v>
      </c>
      <c r="Q113" s="16">
        <f>((100-O113)/O113*(365/273))*100</f>
        <v>14.42288672948143</v>
      </c>
    </row>
    <row r="114" spans="1:17">
      <c r="A114" s="4">
        <f>A113+1</f>
        <v>532</v>
      </c>
      <c r="B114" s="5">
        <f>B113+7</f>
        <v>37517</v>
      </c>
      <c r="D114">
        <v>9000000000</v>
      </c>
      <c r="E114">
        <v>13563400000</v>
      </c>
      <c r="F114" s="6">
        <f>E114-D114</f>
        <v>4563400000</v>
      </c>
      <c r="G114" s="58">
        <v>9000000000</v>
      </c>
      <c r="H114">
        <v>8123340666</v>
      </c>
      <c r="I114" s="6">
        <f>G114-H114</f>
        <v>876659334</v>
      </c>
      <c r="J114" s="5">
        <f>B114+K114+1</f>
        <v>37791</v>
      </c>
      <c r="K114">
        <v>273</v>
      </c>
      <c r="O114" s="16">
        <f>H114/G114*100</f>
        <v>90.259340733333332</v>
      </c>
      <c r="P114" s="16">
        <f>(100-O114)/100*(365/273)*100</f>
        <v>13.023225759462761</v>
      </c>
      <c r="Q114" s="16">
        <f>((100-O114)/O114*(365/273))*100</f>
        <v>14.428673701416924</v>
      </c>
    </row>
    <row r="115" spans="1:17">
      <c r="A115" s="4">
        <f>A114+1</f>
        <v>533</v>
      </c>
      <c r="B115" s="5">
        <f>B114+7</f>
        <v>37524</v>
      </c>
      <c r="D115">
        <v>10000000000</v>
      </c>
      <c r="E115">
        <v>19400000000</v>
      </c>
      <c r="F115" s="6">
        <f>E115-D115</f>
        <v>9400000000</v>
      </c>
      <c r="G115" s="58">
        <v>10000000000</v>
      </c>
      <c r="H115">
        <v>9023461000</v>
      </c>
      <c r="I115" s="6">
        <f>G115-H115</f>
        <v>976539000</v>
      </c>
      <c r="J115" s="5">
        <f>B115+K115+1</f>
        <v>37798</v>
      </c>
      <c r="K115">
        <v>273</v>
      </c>
      <c r="O115" s="16">
        <f>H115/G115*100</f>
        <v>90.234610000000004</v>
      </c>
      <c r="P115" s="16">
        <f>(100-O115)/100*(365/273)*100</f>
        <v>13.056290659340652</v>
      </c>
      <c r="Q115" s="16">
        <f>((100-O115)/O115*(365/273))*100</f>
        <v>14.469271446222967</v>
      </c>
    </row>
    <row r="116" spans="1:17">
      <c r="A116" s="4"/>
      <c r="B116" s="5"/>
      <c r="G116" s="56">
        <f>SUM(G112:G115)</f>
        <v>33999800000</v>
      </c>
    </row>
    <row r="117" spans="1:17">
      <c r="A117" s="4"/>
      <c r="B117" s="5"/>
      <c r="G117" s="58"/>
    </row>
    <row r="118" spans="1:17">
      <c r="A118" s="4"/>
      <c r="B118" s="5"/>
      <c r="G118" s="58"/>
    </row>
    <row r="119" spans="1:17">
      <c r="A119" s="4">
        <f>A115+1</f>
        <v>534</v>
      </c>
      <c r="B119" s="5">
        <f>B115+7</f>
        <v>37531</v>
      </c>
      <c r="D119">
        <v>9000000000</v>
      </c>
      <c r="E119">
        <v>12301500000</v>
      </c>
      <c r="F119" s="6">
        <f>E119-D119</f>
        <v>3301500000</v>
      </c>
      <c r="G119" s="58">
        <v>8999900000</v>
      </c>
      <c r="H119">
        <v>8121558335</v>
      </c>
      <c r="I119" s="6">
        <f>G119-H119</f>
        <v>878341665</v>
      </c>
      <c r="J119" s="5">
        <f>B119+K119+1</f>
        <v>37805</v>
      </c>
      <c r="K119">
        <v>273</v>
      </c>
      <c r="O119" s="16">
        <f>H119/G119*100</f>
        <v>90.240539728219204</v>
      </c>
      <c r="P119" s="16">
        <f>(100-O119)/100*(365/273)*100</f>
        <v>13.048362634432198</v>
      </c>
      <c r="Q119" s="16">
        <f>((100-O119)/O119*(365/273))*100</f>
        <v>14.459535230762627</v>
      </c>
    </row>
    <row r="120" spans="1:17">
      <c r="A120" s="4">
        <f>A119+1</f>
        <v>535</v>
      </c>
      <c r="B120" s="5">
        <f>B119+8</f>
        <v>37539</v>
      </c>
      <c r="D120">
        <v>8000000000</v>
      </c>
      <c r="E120">
        <v>8000000000</v>
      </c>
      <c r="F120" s="6">
        <f>E120-D120</f>
        <v>0</v>
      </c>
      <c r="G120" s="58">
        <v>8000000000</v>
      </c>
      <c r="H120">
        <v>7189597200</v>
      </c>
      <c r="I120" s="6">
        <f>G120-H120</f>
        <v>810402800</v>
      </c>
      <c r="J120" s="5">
        <f>B120+K120+1</f>
        <v>37813</v>
      </c>
      <c r="K120">
        <v>273</v>
      </c>
      <c r="O120" s="16">
        <f>H120/G120*100</f>
        <v>89.869964999999993</v>
      </c>
      <c r="P120" s="16">
        <f>(100-O120)/100*(365/273)*100</f>
        <v>13.543819688644696</v>
      </c>
      <c r="Q120" s="16">
        <f>((100-O120)/O120*(365/273))*100</f>
        <v>15.070462850013014</v>
      </c>
    </row>
    <row r="121" spans="1:17">
      <c r="A121" s="4">
        <f>A120+1</f>
        <v>536</v>
      </c>
      <c r="B121" s="5">
        <f>B120+6</f>
        <v>37545</v>
      </c>
      <c r="D121">
        <v>8000000000</v>
      </c>
      <c r="E121">
        <v>15660000000</v>
      </c>
      <c r="F121" s="6">
        <f>E121-D121</f>
        <v>7660000000</v>
      </c>
      <c r="G121" s="58">
        <v>8000000000</v>
      </c>
      <c r="H121">
        <v>7162824500</v>
      </c>
      <c r="I121" s="6">
        <f>G121-H121</f>
        <v>837175500</v>
      </c>
      <c r="J121" s="5">
        <f>B121+K121+1</f>
        <v>37819</v>
      </c>
      <c r="K121">
        <v>273</v>
      </c>
      <c r="O121" s="16">
        <f>H121/G121*100</f>
        <v>89.535306250000005</v>
      </c>
      <c r="P121" s="16">
        <f>(100-O121)/100*(365/273)*100</f>
        <v>13.991257211538455</v>
      </c>
      <c r="Q121" s="16">
        <f>((100-O121)/O121*(365/273))*100</f>
        <v>15.626525219528641</v>
      </c>
    </row>
    <row r="122" spans="1:17">
      <c r="A122" s="4">
        <f>A121+1</f>
        <v>537</v>
      </c>
      <c r="B122" s="5">
        <f>B121+7</f>
        <v>37552</v>
      </c>
      <c r="D122">
        <v>10000000000</v>
      </c>
      <c r="E122">
        <v>15460000000</v>
      </c>
      <c r="F122" s="6">
        <f>E122-D122</f>
        <v>5460000000</v>
      </c>
      <c r="G122" s="58">
        <v>10000000000</v>
      </c>
      <c r="H122">
        <v>8946885400</v>
      </c>
      <c r="I122" s="6">
        <f>G122-H122</f>
        <v>1053114600</v>
      </c>
      <c r="J122" s="5">
        <f>B122+K122+1</f>
        <v>37826</v>
      </c>
      <c r="K122">
        <v>273</v>
      </c>
      <c r="O122" s="16">
        <f>H122/G122*100</f>
        <v>89.468853999999993</v>
      </c>
      <c r="P122" s="16">
        <f>(100-O122)/100*(365/273)*100</f>
        <v>14.080103626373633</v>
      </c>
      <c r="Q122" s="16">
        <f>((100-O122)/O122*(365/273))*100</f>
        <v>15.737435986800094</v>
      </c>
    </row>
    <row r="123" spans="1:17">
      <c r="A123" s="4">
        <f>A122+1</f>
        <v>538</v>
      </c>
      <c r="B123" s="5">
        <f>B122+7</f>
        <v>37559</v>
      </c>
      <c r="D123">
        <v>6000000000</v>
      </c>
      <c r="E123">
        <v>10040000000</v>
      </c>
      <c r="F123" s="6">
        <f>E123-D123</f>
        <v>4040000000</v>
      </c>
      <c r="G123" s="58">
        <v>6000000000</v>
      </c>
      <c r="H123">
        <v>5380365300</v>
      </c>
      <c r="I123" s="6">
        <f>G123-H123</f>
        <v>619634700</v>
      </c>
      <c r="J123" s="5">
        <f>B123+K123+1</f>
        <v>37833</v>
      </c>
      <c r="K123">
        <v>273</v>
      </c>
      <c r="O123" s="16">
        <f>H123/G123*100</f>
        <v>89.672755000000009</v>
      </c>
      <c r="P123" s="16">
        <f>(100-O123)/100*(365/273)*100</f>
        <v>13.807488736263723</v>
      </c>
      <c r="Q123" s="16">
        <f>((100-O123)/O123*(365/273))*100</f>
        <v>15.397640828882441</v>
      </c>
    </row>
    <row r="124" spans="1:17">
      <c r="A124" s="4"/>
      <c r="B124" s="5"/>
      <c r="G124" s="58"/>
    </row>
    <row r="125" spans="1:17">
      <c r="A125" s="4"/>
      <c r="B125" s="5"/>
      <c r="G125" s="58"/>
    </row>
    <row r="126" spans="1:17">
      <c r="A126" s="4"/>
      <c r="B126" s="5"/>
      <c r="G126" s="58"/>
    </row>
    <row r="127" spans="1:17">
      <c r="A127" s="4">
        <f>A123+1</f>
        <v>539</v>
      </c>
      <c r="B127" s="5">
        <f>B123+7</f>
        <v>37566</v>
      </c>
      <c r="D127">
        <v>7000000000</v>
      </c>
      <c r="E127">
        <v>7136200000</v>
      </c>
      <c r="F127" s="6">
        <f>E127-D127</f>
        <v>136200000</v>
      </c>
      <c r="G127" s="58">
        <v>7000000000</v>
      </c>
      <c r="H127">
        <v>6253986328</v>
      </c>
      <c r="I127" s="6">
        <f>G127-H127</f>
        <v>746013672</v>
      </c>
      <c r="J127" s="5">
        <f>B127+K127+1</f>
        <v>37840</v>
      </c>
      <c r="K127">
        <v>273</v>
      </c>
      <c r="O127" s="16">
        <f>H127/G127*100</f>
        <v>89.342661828571423</v>
      </c>
      <c r="P127" s="16">
        <f>(100-O127)/100*(365/273)*100</f>
        <v>14.248822097331249</v>
      </c>
      <c r="Q127" s="16">
        <f>((100-O127)/O127*(365/273))*100</f>
        <v>15.948508591194146</v>
      </c>
    </row>
    <row r="128" spans="1:17">
      <c r="A128" s="4">
        <f>A127+1</f>
        <v>540</v>
      </c>
      <c r="B128" s="5">
        <f>B127+7</f>
        <v>37573</v>
      </c>
      <c r="D128">
        <v>7000000000</v>
      </c>
      <c r="E128">
        <v>7721400000</v>
      </c>
      <c r="F128" s="6">
        <f>E128-D128</f>
        <v>721400000</v>
      </c>
      <c r="G128" s="58">
        <v>7000000000</v>
      </c>
      <c r="H128">
        <v>6223291396</v>
      </c>
      <c r="I128" s="6">
        <f>G128-H128</f>
        <v>776708604</v>
      </c>
      <c r="J128" s="5">
        <f>B128+K128+1</f>
        <v>37847</v>
      </c>
      <c r="K128">
        <v>273</v>
      </c>
      <c r="O128" s="16">
        <f>H128/G128*100</f>
        <v>88.904162799999995</v>
      </c>
      <c r="P128" s="16">
        <f>(100-O128)/100*(365/273)*100</f>
        <v>14.8350936923077</v>
      </c>
      <c r="Q128" s="16">
        <f>((100-O128)/O128*(365/273))*100</f>
        <v>16.686613118084161</v>
      </c>
    </row>
    <row r="129" spans="1:17">
      <c r="A129" s="4">
        <f>A128+1</f>
        <v>541</v>
      </c>
      <c r="B129" s="5">
        <f>B128+7</f>
        <v>37580</v>
      </c>
      <c r="D129">
        <v>9000000000</v>
      </c>
      <c r="E129">
        <v>11360000000</v>
      </c>
      <c r="F129" s="6">
        <f>E129-D129</f>
        <v>2360000000</v>
      </c>
      <c r="G129" s="58">
        <v>9000000000</v>
      </c>
      <c r="H129">
        <v>7932395200</v>
      </c>
      <c r="I129" s="6">
        <f>G129-H129</f>
        <v>1067604800</v>
      </c>
      <c r="J129" s="5">
        <f>B129+K129+1</f>
        <v>37854</v>
      </c>
      <c r="K129">
        <v>273</v>
      </c>
      <c r="O129" s="16">
        <f>H129/G129*100</f>
        <v>88.137724444444444</v>
      </c>
      <c r="P129" s="16">
        <f>(100-O129)/100*(365/273)*100</f>
        <v>15.859818966218967</v>
      </c>
      <c r="Q129" s="16">
        <f>((100-O129)/O129*(365/273))*100</f>
        <v>17.994359471143181</v>
      </c>
    </row>
    <row r="130" spans="1:17">
      <c r="A130" s="4">
        <f>A129+1</f>
        <v>542</v>
      </c>
      <c r="B130" s="5">
        <f>B129+7</f>
        <v>37587</v>
      </c>
      <c r="D130">
        <v>8000000000</v>
      </c>
      <c r="E130">
        <v>15813000000</v>
      </c>
      <c r="F130" s="6">
        <f>E130-D130</f>
        <v>7813000000</v>
      </c>
      <c r="G130" s="58">
        <v>8000000000</v>
      </c>
      <c r="H130">
        <v>7064857530</v>
      </c>
      <c r="I130" s="6">
        <f>G130-H130</f>
        <v>935142470</v>
      </c>
      <c r="J130" s="5">
        <f>B130+K130+1</f>
        <v>37861</v>
      </c>
      <c r="K130">
        <v>273</v>
      </c>
      <c r="O130" s="16">
        <f>H130/G130*100</f>
        <v>88.310719125000006</v>
      </c>
      <c r="P130" s="16">
        <f>(100-O130)/100*(365/273)*100</f>
        <v>15.628525711996327</v>
      </c>
      <c r="Q130" s="16">
        <f>((100-O130)/O130*(365/273))*100</f>
        <v>17.697201276183502</v>
      </c>
    </row>
    <row r="131" spans="1:17">
      <c r="A131" s="4"/>
      <c r="B131" s="5"/>
      <c r="G131" s="58"/>
    </row>
    <row r="132" spans="1:17">
      <c r="A132" s="4"/>
      <c r="B132" s="5"/>
      <c r="G132" s="58"/>
    </row>
    <row r="133" spans="1:17">
      <c r="A133" s="4"/>
      <c r="B133" s="5"/>
      <c r="G133" s="58"/>
    </row>
    <row r="134" spans="1:17">
      <c r="A134" s="4">
        <f>A130+1</f>
        <v>543</v>
      </c>
      <c r="B134" s="5">
        <f>B130+7</f>
        <v>37594</v>
      </c>
      <c r="D134">
        <v>8000000000</v>
      </c>
      <c r="E134">
        <v>12743500000</v>
      </c>
      <c r="F134" s="6">
        <f>E134-D134</f>
        <v>4743500000</v>
      </c>
      <c r="G134" s="58">
        <v>8000000000</v>
      </c>
      <c r="H134">
        <v>7067928445</v>
      </c>
      <c r="I134" s="6">
        <f>G134-H134</f>
        <v>932071555</v>
      </c>
      <c r="J134" s="5">
        <f>B134+K134+1</f>
        <v>37868</v>
      </c>
      <c r="K134">
        <v>273</v>
      </c>
      <c r="O134" s="16">
        <f>H134/G134*100</f>
        <v>88.3491055625</v>
      </c>
      <c r="P134" s="16">
        <f>(100-O134)/100*(365/273)*100</f>
        <v>15.577203185668495</v>
      </c>
      <c r="Q134" s="16">
        <f>((100-O134)/O134*(365/273))*100</f>
        <v>17.631421491470402</v>
      </c>
    </row>
    <row r="135" spans="1:17">
      <c r="A135" s="4">
        <f>A134+1</f>
        <v>544</v>
      </c>
      <c r="B135" s="5">
        <f>B134+7</f>
        <v>37601</v>
      </c>
      <c r="D135">
        <v>8000000000</v>
      </c>
      <c r="E135">
        <v>13730000000</v>
      </c>
      <c r="F135" s="6">
        <f>E135-D135</f>
        <v>5730000000</v>
      </c>
      <c r="G135" s="58">
        <v>8000000000</v>
      </c>
      <c r="H135">
        <v>7062551400</v>
      </c>
      <c r="I135" s="6">
        <f>G135-H135</f>
        <v>937448600</v>
      </c>
      <c r="J135" s="5">
        <f>B135+K135+1</f>
        <v>37875</v>
      </c>
      <c r="K135">
        <v>273</v>
      </c>
      <c r="O135" s="16">
        <f>H135/G135*100</f>
        <v>88.281892499999998</v>
      </c>
      <c r="P135" s="16">
        <f>(100-O135)/100*(365/273)*100</f>
        <v>15.667066804029306</v>
      </c>
      <c r="Q135" s="16">
        <f>((100-O135)/O135*(365/273))*100</f>
        <v>17.746636779483751</v>
      </c>
    </row>
    <row r="136" spans="1:17">
      <c r="A136" s="4">
        <f>A135+1</f>
        <v>545</v>
      </c>
      <c r="B136" s="5">
        <f>B135+7</f>
        <v>37608</v>
      </c>
      <c r="D136">
        <v>8000000000</v>
      </c>
      <c r="E136">
        <v>9899300000</v>
      </c>
      <c r="F136" s="6">
        <f>E136-D136</f>
        <v>1899300000</v>
      </c>
      <c r="G136" s="58">
        <v>7999900000</v>
      </c>
      <c r="H136">
        <v>7065968318</v>
      </c>
      <c r="I136" s="6">
        <f>G136-H136</f>
        <v>933931682</v>
      </c>
      <c r="J136" s="5">
        <f>B136+K136+1</f>
        <v>37882</v>
      </c>
      <c r="K136">
        <v>273</v>
      </c>
      <c r="O136" s="16">
        <f>H136/G136*100</f>
        <v>88.325708046350584</v>
      </c>
      <c r="P136" s="16">
        <f>(100-O136)/100*(365/273)*100</f>
        <v>15.608485579055079</v>
      </c>
      <c r="Q136" s="16">
        <f>((100-O136)/O136*(365/273))*100</f>
        <v>17.671509149821059</v>
      </c>
    </row>
    <row r="137" spans="1:17">
      <c r="A137" s="4">
        <f>A136+1</f>
        <v>546</v>
      </c>
      <c r="B137" s="5">
        <f>B136+6</f>
        <v>37614</v>
      </c>
      <c r="D137">
        <v>8000000000</v>
      </c>
      <c r="E137">
        <v>7587000000</v>
      </c>
      <c r="F137" s="6">
        <f>E137-D137</f>
        <v>-413000000</v>
      </c>
      <c r="G137" s="58">
        <v>7587000000</v>
      </c>
      <c r="H137">
        <v>6653861670</v>
      </c>
      <c r="I137" s="6">
        <f>G137-H137</f>
        <v>933138330</v>
      </c>
      <c r="J137" s="5">
        <f>B137+K137+1</f>
        <v>37888</v>
      </c>
      <c r="K137">
        <v>273</v>
      </c>
      <c r="O137" s="16">
        <f>H137/G137*100</f>
        <v>87.700826018189005</v>
      </c>
      <c r="P137" s="16">
        <f>(100-O137)/100*(365/273)*100</f>
        <v>16.443950561761952</v>
      </c>
      <c r="Q137" s="16">
        <f>((100-O137)/O137*(365/273))*100</f>
        <v>18.750052089990014</v>
      </c>
    </row>
    <row r="138" spans="1:17">
      <c r="A138" s="4"/>
      <c r="B138" s="5"/>
      <c r="F138" s="6"/>
      <c r="G138" s="56"/>
      <c r="I138" s="6"/>
      <c r="J138" s="5"/>
      <c r="O138" s="16"/>
      <c r="P138" s="16"/>
      <c r="Q138" s="16"/>
    </row>
    <row r="139" spans="1:17">
      <c r="A139" s="4"/>
      <c r="B139" s="5"/>
      <c r="F139" s="6"/>
      <c r="G139" s="56"/>
      <c r="I139" s="6"/>
      <c r="J139" s="5"/>
      <c r="O139" s="16"/>
      <c r="P139" s="16"/>
      <c r="Q139" s="16"/>
    </row>
    <row r="140" spans="1:17">
      <c r="A140" s="4"/>
      <c r="B140" s="5"/>
      <c r="F140" s="6"/>
      <c r="G140" s="58"/>
      <c r="I140" s="6"/>
      <c r="J140" s="5"/>
      <c r="O140" s="16"/>
      <c r="P140" s="16"/>
      <c r="Q140" s="16"/>
    </row>
    <row r="141" spans="1:17">
      <c r="A141" s="4">
        <f>A137+1</f>
        <v>547</v>
      </c>
      <c r="B141" s="5">
        <f>B137+9</f>
        <v>37623</v>
      </c>
      <c r="D141">
        <v>6000000000</v>
      </c>
      <c r="E141">
        <v>7728400000</v>
      </c>
      <c r="F141" s="6">
        <f>E141-D141</f>
        <v>1728400000</v>
      </c>
      <c r="G141" s="58">
        <v>6000000000</v>
      </c>
      <c r="H141">
        <v>5246072460</v>
      </c>
      <c r="I141" s="6">
        <f t="shared" ref="I141:I149" si="6">G141-H141</f>
        <v>753927540</v>
      </c>
      <c r="J141" s="5">
        <f t="shared" ref="J141:J155" si="7">B141+K141+1</f>
        <v>37897</v>
      </c>
      <c r="K141">
        <v>273</v>
      </c>
      <c r="O141" s="16">
        <f t="shared" ref="O141:O149" si="8">H141/G141*100</f>
        <v>87.434540999999996</v>
      </c>
      <c r="P141" s="16">
        <f t="shared" ref="P141:P149" si="9">(100-O141)/100*(365/273)*100</f>
        <v>16.79997265567766</v>
      </c>
      <c r="Q141" s="16">
        <f t="shared" ref="Q141:Q149" si="10">((100-O141)/O141*(365/273))*100</f>
        <v>19.214343054282931</v>
      </c>
    </row>
    <row r="142" spans="1:17">
      <c r="A142" s="4">
        <f>A141+1</f>
        <v>548</v>
      </c>
      <c r="B142" s="5">
        <f>B141+6</f>
        <v>37629</v>
      </c>
      <c r="D142" s="44">
        <v>5000000000</v>
      </c>
      <c r="E142" s="44">
        <v>5000000000</v>
      </c>
      <c r="F142" s="45">
        <f>E142-D142</f>
        <v>0</v>
      </c>
      <c r="G142" s="44">
        <v>5000000000</v>
      </c>
      <c r="H142" s="44">
        <v>4333029720</v>
      </c>
      <c r="I142" s="41">
        <f t="shared" si="6"/>
        <v>666970280</v>
      </c>
      <c r="J142" s="42">
        <f t="shared" si="7"/>
        <v>37903</v>
      </c>
      <c r="K142" s="40">
        <v>273</v>
      </c>
      <c r="L142" s="40"/>
      <c r="M142" s="40"/>
      <c r="N142" s="40"/>
      <c r="O142" s="43">
        <f t="shared" si="8"/>
        <v>86.660594400000008</v>
      </c>
      <c r="P142" s="43">
        <f t="shared" si="9"/>
        <v>17.834736424908414</v>
      </c>
      <c r="Q142" s="43">
        <f t="shared" si="10"/>
        <v>20.579983957401073</v>
      </c>
    </row>
    <row r="143" spans="1:17">
      <c r="A143" s="4">
        <f>A142+1</f>
        <v>549</v>
      </c>
      <c r="B143" s="5">
        <f>B142+7</f>
        <v>37636</v>
      </c>
      <c r="D143" s="44">
        <v>3500000000</v>
      </c>
      <c r="E143" s="44">
        <v>7488500000</v>
      </c>
      <c r="F143" s="44">
        <v>3988500000</v>
      </c>
      <c r="G143" s="44">
        <v>3500000000</v>
      </c>
      <c r="H143" s="44">
        <v>3065183410</v>
      </c>
      <c r="I143" s="41">
        <f t="shared" si="6"/>
        <v>434816590</v>
      </c>
      <c r="J143" s="42">
        <f t="shared" si="7"/>
        <v>37910</v>
      </c>
      <c r="K143" s="40">
        <v>273</v>
      </c>
      <c r="O143" s="47">
        <f t="shared" si="8"/>
        <v>87.576668857142863</v>
      </c>
      <c r="P143" s="47">
        <f t="shared" si="9"/>
        <v>16.60994823129251</v>
      </c>
      <c r="Q143" s="47">
        <f t="shared" si="10"/>
        <v>18.966179517957059</v>
      </c>
    </row>
    <row r="144" spans="1:17">
      <c r="A144" s="4">
        <f>A143+1</f>
        <v>550</v>
      </c>
      <c r="B144" s="5">
        <f>B143+7</f>
        <v>37643</v>
      </c>
      <c r="D144" s="44">
        <v>3000000000</v>
      </c>
      <c r="E144" s="44">
        <v>5032000000</v>
      </c>
      <c r="F144" s="44">
        <v>2032000000</v>
      </c>
      <c r="G144" s="44">
        <v>3000000000</v>
      </c>
      <c r="H144" s="44">
        <v>2638536120</v>
      </c>
      <c r="I144" s="41">
        <f t="shared" si="6"/>
        <v>361463880</v>
      </c>
      <c r="J144" s="42">
        <f t="shared" si="7"/>
        <v>37917</v>
      </c>
      <c r="K144" s="40">
        <v>273</v>
      </c>
      <c r="O144" s="47">
        <f t="shared" si="8"/>
        <v>87.951204000000004</v>
      </c>
      <c r="P144" s="47">
        <f t="shared" si="9"/>
        <v>16.109196117216111</v>
      </c>
      <c r="Q144" s="47">
        <f t="shared" si="10"/>
        <v>18.316060934442817</v>
      </c>
    </row>
    <row r="145" spans="1:17">
      <c r="A145" s="4">
        <f>A144+1</f>
        <v>551</v>
      </c>
      <c r="B145" s="5">
        <f>B144+7</f>
        <v>37650</v>
      </c>
      <c r="D145" s="44">
        <v>2000000000</v>
      </c>
      <c r="E145" s="44">
        <v>6452000000</v>
      </c>
      <c r="F145" s="44">
        <v>4452000000</v>
      </c>
      <c r="G145" s="44">
        <v>2000000000</v>
      </c>
      <c r="H145" s="44">
        <v>1770726260</v>
      </c>
      <c r="I145" s="41">
        <f t="shared" si="6"/>
        <v>229273740</v>
      </c>
      <c r="J145" s="42">
        <f t="shared" si="7"/>
        <v>37924</v>
      </c>
      <c r="K145" s="40">
        <v>273</v>
      </c>
      <c r="O145" s="47">
        <f t="shared" si="8"/>
        <v>88.536313000000007</v>
      </c>
      <c r="P145" s="47">
        <f t="shared" si="9"/>
        <v>15.326907527472516</v>
      </c>
      <c r="Q145" s="47">
        <f t="shared" si="10"/>
        <v>17.311436413071004</v>
      </c>
    </row>
    <row r="146" spans="1:17">
      <c r="A146" s="4"/>
      <c r="B146" s="5"/>
      <c r="D146" s="44"/>
      <c r="E146" s="44"/>
      <c r="F146" s="44"/>
      <c r="G146" s="44"/>
      <c r="H146" s="44"/>
      <c r="I146" s="41"/>
      <c r="J146" s="42"/>
      <c r="K146" s="40"/>
      <c r="O146" s="47"/>
      <c r="P146" s="47"/>
      <c r="Q146" s="47"/>
    </row>
    <row r="147" spans="1:17">
      <c r="A147" s="4"/>
      <c r="B147" s="5"/>
      <c r="D147" s="44"/>
      <c r="E147" s="44"/>
      <c r="F147" s="44"/>
      <c r="G147" s="44"/>
      <c r="H147" s="44"/>
      <c r="I147" s="41"/>
      <c r="J147" s="42"/>
      <c r="K147" s="40"/>
      <c r="O147" s="47"/>
      <c r="P147" s="47"/>
      <c r="Q147" s="47"/>
    </row>
    <row r="148" spans="1:17">
      <c r="A148" s="4"/>
      <c r="B148" s="5"/>
      <c r="D148" s="44"/>
      <c r="E148" s="44"/>
      <c r="F148" s="44"/>
      <c r="G148" s="44"/>
      <c r="H148" s="44"/>
      <c r="I148" s="41"/>
      <c r="J148" s="42"/>
      <c r="K148" s="40"/>
      <c r="O148" s="47"/>
      <c r="P148" s="47"/>
      <c r="Q148" s="47"/>
    </row>
    <row r="149" spans="1:17">
      <c r="A149" s="4">
        <f>A145+1</f>
        <v>552</v>
      </c>
      <c r="B149" s="5">
        <f>B145+7</f>
        <v>37657</v>
      </c>
      <c r="D149" s="44">
        <v>2000000000</v>
      </c>
      <c r="E149" s="44">
        <v>6163900000</v>
      </c>
      <c r="F149" s="44">
        <v>4163900000</v>
      </c>
      <c r="G149" s="44">
        <v>2000000000</v>
      </c>
      <c r="H149" s="44">
        <v>1781662642</v>
      </c>
      <c r="I149" s="41">
        <f t="shared" si="6"/>
        <v>218337358</v>
      </c>
      <c r="J149" s="42">
        <f t="shared" si="7"/>
        <v>37931</v>
      </c>
      <c r="K149" s="40">
        <v>273</v>
      </c>
      <c r="O149" s="47">
        <f t="shared" si="8"/>
        <v>89.0831321</v>
      </c>
      <c r="P149" s="47">
        <f t="shared" si="9"/>
        <v>14.595812393772892</v>
      </c>
      <c r="Q149" s="47">
        <f t="shared" si="10"/>
        <v>16.384484974538623</v>
      </c>
    </row>
    <row r="150" spans="1:17">
      <c r="A150" s="4">
        <f>A149+1</f>
        <v>553</v>
      </c>
      <c r="B150" s="5">
        <f>B149+14</f>
        <v>37671</v>
      </c>
      <c r="D150" s="44">
        <v>7000000000</v>
      </c>
      <c r="E150" s="44">
        <v>10023000000</v>
      </c>
      <c r="F150" s="44">
        <v>3023000000</v>
      </c>
      <c r="G150" s="44">
        <v>7000000000</v>
      </c>
      <c r="H150" s="44">
        <v>6230893349</v>
      </c>
      <c r="I150" s="41">
        <f t="shared" ref="I150:I161" si="11">G150-H150</f>
        <v>769106651</v>
      </c>
      <c r="J150" s="42">
        <f t="shared" si="7"/>
        <v>37945</v>
      </c>
      <c r="K150" s="40">
        <v>273</v>
      </c>
      <c r="O150" s="47">
        <f t="shared" ref="O150:O161" si="12">H150/G150*100</f>
        <v>89.012762128571438</v>
      </c>
      <c r="P150" s="47">
        <f t="shared" ref="P150:P161" si="13">(100-O150)/100*(365/273)*100</f>
        <v>14.689896787807418</v>
      </c>
      <c r="Q150" s="47">
        <f t="shared" ref="Q150:Q161" si="14">((100-O150)/O150*(365/273))*100</f>
        <v>16.503135546551288</v>
      </c>
    </row>
    <row r="151" spans="1:17">
      <c r="A151" s="4"/>
      <c r="B151" s="5"/>
      <c r="D151" s="44"/>
      <c r="E151" s="44"/>
      <c r="F151" s="44"/>
      <c r="G151" s="44"/>
      <c r="H151" s="44"/>
      <c r="I151" s="41"/>
      <c r="J151" s="42"/>
      <c r="K151" s="40"/>
      <c r="O151" s="47"/>
      <c r="P151" s="47"/>
      <c r="Q151" s="47"/>
    </row>
    <row r="152" spans="1:17">
      <c r="A152" s="4"/>
      <c r="B152" s="5"/>
      <c r="D152" s="44"/>
      <c r="E152" s="44"/>
      <c r="F152" s="44"/>
      <c r="G152" s="44"/>
      <c r="H152" s="44"/>
      <c r="I152" s="41"/>
      <c r="J152" s="42"/>
      <c r="K152" s="40"/>
      <c r="O152" s="47"/>
      <c r="P152" s="47"/>
      <c r="Q152" s="47"/>
    </row>
    <row r="153" spans="1:17">
      <c r="A153" s="4"/>
      <c r="B153" s="5"/>
      <c r="D153" s="44"/>
      <c r="E153" s="44"/>
      <c r="F153" s="44"/>
      <c r="G153" s="44"/>
      <c r="H153" s="44"/>
      <c r="I153" s="41"/>
      <c r="J153" s="42"/>
      <c r="K153" s="40"/>
      <c r="O153" s="47"/>
      <c r="P153" s="47"/>
      <c r="Q153" s="47"/>
    </row>
    <row r="154" spans="1:17">
      <c r="A154" s="4">
        <f>A150+1</f>
        <v>554</v>
      </c>
      <c r="B154" s="5">
        <f>+B150+14</f>
        <v>37685</v>
      </c>
      <c r="D154">
        <v>7000000000</v>
      </c>
      <c r="E154">
        <v>20205100000</v>
      </c>
      <c r="F154">
        <v>13205100000</v>
      </c>
      <c r="G154" s="58">
        <v>6999900000</v>
      </c>
      <c r="H154">
        <v>6296454367</v>
      </c>
      <c r="I154" s="41">
        <f t="shared" si="11"/>
        <v>703445633</v>
      </c>
      <c r="J154" s="42">
        <f t="shared" si="7"/>
        <v>37959</v>
      </c>
      <c r="K154" s="40">
        <v>273</v>
      </c>
      <c r="O154" s="47">
        <f t="shared" si="12"/>
        <v>89.950633109044418</v>
      </c>
      <c r="P154" s="47">
        <f t="shared" si="13"/>
        <v>13.435966722339881</v>
      </c>
      <c r="Q154" s="47">
        <f t="shared" si="14"/>
        <v>14.937045196837989</v>
      </c>
    </row>
    <row r="155" spans="1:17">
      <c r="A155" s="4">
        <f>A154+1</f>
        <v>555</v>
      </c>
      <c r="B155" s="5">
        <f>+B154+14</f>
        <v>37699</v>
      </c>
      <c r="D155">
        <v>15000000000</v>
      </c>
      <c r="E155">
        <v>25225700000</v>
      </c>
      <c r="F155">
        <v>10225700000</v>
      </c>
      <c r="G155" s="58">
        <v>15000000000</v>
      </c>
      <c r="H155">
        <v>13433073400</v>
      </c>
      <c r="I155" s="41">
        <f t="shared" si="11"/>
        <v>1566926600</v>
      </c>
      <c r="J155" s="42">
        <f t="shared" si="7"/>
        <v>37973</v>
      </c>
      <c r="K155" s="40">
        <v>273</v>
      </c>
      <c r="O155" s="47">
        <f t="shared" si="12"/>
        <v>89.553822666666676</v>
      </c>
      <c r="P155" s="47">
        <f t="shared" si="13"/>
        <v>13.966500830280818</v>
      </c>
      <c r="Q155" s="47">
        <f t="shared" si="14"/>
        <v>15.595650095547922</v>
      </c>
    </row>
    <row r="156" spans="1:17">
      <c r="A156" s="4"/>
      <c r="B156" s="5"/>
      <c r="G156" s="58"/>
      <c r="I156" s="41"/>
      <c r="J156" s="42"/>
      <c r="K156" s="40"/>
      <c r="O156" s="47"/>
      <c r="P156" s="47"/>
      <c r="Q156" s="47"/>
    </row>
    <row r="157" spans="1:17">
      <c r="A157" s="4"/>
      <c r="B157" s="5"/>
      <c r="G157" s="58"/>
      <c r="I157" s="41"/>
      <c r="J157" s="42"/>
      <c r="K157" s="40"/>
      <c r="O157" s="47"/>
      <c r="P157" s="47"/>
      <c r="Q157" s="47"/>
    </row>
    <row r="158" spans="1:17">
      <c r="A158" s="4"/>
      <c r="B158" s="5"/>
      <c r="G158" s="58"/>
      <c r="I158" s="41"/>
      <c r="J158" s="42"/>
      <c r="K158" s="40"/>
      <c r="O158" s="47"/>
      <c r="P158" s="47"/>
      <c r="Q158" s="47"/>
    </row>
    <row r="159" spans="1:17">
      <c r="A159" s="4">
        <f>A155+1</f>
        <v>556</v>
      </c>
      <c r="B159" s="5">
        <f>+B155+14</f>
        <v>37713</v>
      </c>
      <c r="D159">
        <v>7000000000</v>
      </c>
      <c r="E159">
        <v>11586500000</v>
      </c>
      <c r="F159">
        <v>4586500000</v>
      </c>
      <c r="G159" s="58">
        <v>7000000000</v>
      </c>
      <c r="H159">
        <v>6293085079</v>
      </c>
      <c r="I159" s="41">
        <f t="shared" si="11"/>
        <v>706914921</v>
      </c>
      <c r="J159" s="42">
        <f>B159+K159+1</f>
        <v>37987</v>
      </c>
      <c r="K159" s="40">
        <v>273</v>
      </c>
      <c r="O159" s="47">
        <f t="shared" si="12"/>
        <v>89.901215414285716</v>
      </c>
      <c r="P159" s="47">
        <f t="shared" si="13"/>
        <v>13.502037999215069</v>
      </c>
      <c r="Q159" s="47">
        <f t="shared" si="14"/>
        <v>15.018749120347858</v>
      </c>
    </row>
    <row r="160" spans="1:17">
      <c r="A160" s="4">
        <f>A159+1</f>
        <v>557</v>
      </c>
      <c r="B160" s="5">
        <f>+B159+14</f>
        <v>37727</v>
      </c>
      <c r="D160">
        <v>15000000000</v>
      </c>
      <c r="E160">
        <v>15158300000</v>
      </c>
      <c r="F160">
        <v>158300000</v>
      </c>
      <c r="G160" s="58">
        <v>15000000000</v>
      </c>
      <c r="H160">
        <v>13429710473</v>
      </c>
      <c r="I160" s="41">
        <f t="shared" si="11"/>
        <v>1570289527</v>
      </c>
      <c r="J160" s="42">
        <f>B160+K160+1</f>
        <v>38001</v>
      </c>
      <c r="K160" s="40">
        <v>273</v>
      </c>
      <c r="O160" s="47">
        <f t="shared" si="12"/>
        <v>89.531403153333329</v>
      </c>
      <c r="P160" s="47">
        <f t="shared" si="13"/>
        <v>13.996475637484743</v>
      </c>
      <c r="Q160" s="47">
        <f t="shared" si="14"/>
        <v>15.633035051973987</v>
      </c>
    </row>
    <row r="161" spans="1:17">
      <c r="A161" s="4">
        <f>A160+1</f>
        <v>558</v>
      </c>
      <c r="B161" s="5">
        <f>+B160+14</f>
        <v>37741</v>
      </c>
      <c r="D161">
        <v>14000000000</v>
      </c>
      <c r="E161">
        <v>17525000000</v>
      </c>
      <c r="F161">
        <v>3592000000</v>
      </c>
      <c r="G161" s="58">
        <v>14000000000</v>
      </c>
      <c r="H161">
        <v>12371765650</v>
      </c>
      <c r="I161" s="41">
        <f t="shared" si="11"/>
        <v>1628234350</v>
      </c>
      <c r="J161" s="42">
        <f>B161+K161+1</f>
        <v>38015</v>
      </c>
      <c r="K161" s="40">
        <v>273</v>
      </c>
      <c r="O161" s="47">
        <f t="shared" si="12"/>
        <v>88.369754642857146</v>
      </c>
      <c r="P161" s="47">
        <f t="shared" si="13"/>
        <v>15.54959544086865</v>
      </c>
      <c r="Q161" s="47">
        <f t="shared" si="14"/>
        <v>17.596060443657137</v>
      </c>
    </row>
    <row r="162" spans="1:17">
      <c r="A162" s="4"/>
      <c r="B162" s="5"/>
      <c r="G162" s="58"/>
      <c r="I162" s="41"/>
      <c r="J162" s="42"/>
      <c r="K162" s="40"/>
      <c r="O162" s="47"/>
      <c r="P162" s="47"/>
      <c r="Q162" s="47"/>
    </row>
    <row r="163" spans="1:17">
      <c r="A163" s="4"/>
      <c r="B163" s="5"/>
      <c r="G163" s="58"/>
      <c r="I163" s="41"/>
      <c r="J163" s="42"/>
      <c r="K163" s="40"/>
      <c r="O163" s="47"/>
      <c r="P163" s="47"/>
      <c r="Q163" s="47"/>
    </row>
    <row r="164" spans="1:17">
      <c r="A164" s="4"/>
      <c r="B164" s="5"/>
      <c r="G164" s="58"/>
      <c r="I164" s="41"/>
      <c r="J164" s="42"/>
      <c r="K164" s="40"/>
      <c r="O164" s="47"/>
      <c r="P164" s="47"/>
      <c r="Q164" s="47"/>
    </row>
    <row r="165" spans="1:17">
      <c r="A165" s="4">
        <f>A161+1</f>
        <v>559</v>
      </c>
      <c r="B165" s="5">
        <f>+B161+14</f>
        <v>37755</v>
      </c>
      <c r="D165">
        <v>15000000000</v>
      </c>
      <c r="E165">
        <v>16246400000</v>
      </c>
      <c r="F165">
        <v>1246400000</v>
      </c>
      <c r="G165" s="58">
        <v>15000000000</v>
      </c>
      <c r="H165">
        <v>13175911278</v>
      </c>
      <c r="I165" s="41">
        <f>G165-H165</f>
        <v>1824088722</v>
      </c>
      <c r="J165" s="42">
        <f>B165+K165+1</f>
        <v>38029</v>
      </c>
      <c r="K165" s="40">
        <v>273</v>
      </c>
      <c r="O165" s="47">
        <f>H165/G165*100</f>
        <v>87.839408519999992</v>
      </c>
      <c r="P165" s="47">
        <f>(100-O165)/100*(365/273)*100</f>
        <v>16.258666264468875</v>
      </c>
      <c r="Q165" s="47">
        <f>((100-O165)/O165*(365/273))*100</f>
        <v>18.509535228447003</v>
      </c>
    </row>
    <row r="166" spans="1:17">
      <c r="A166" s="4">
        <f>A165+1</f>
        <v>560</v>
      </c>
      <c r="B166" s="5">
        <f>+B165+14</f>
        <v>37769</v>
      </c>
      <c r="D166">
        <v>12000000000</v>
      </c>
      <c r="E166">
        <v>17648700000</v>
      </c>
      <c r="F166">
        <v>5648700000</v>
      </c>
      <c r="G166" s="58">
        <v>12000000000</v>
      </c>
      <c r="H166">
        <v>10481118279</v>
      </c>
      <c r="I166" s="41">
        <f>G166-H166</f>
        <v>1518881721</v>
      </c>
      <c r="J166" s="42">
        <f>B166+K166+1</f>
        <v>38043</v>
      </c>
      <c r="K166" s="40">
        <v>273</v>
      </c>
      <c r="O166" s="47">
        <f>H166/G166*100</f>
        <v>87.342652325000003</v>
      </c>
      <c r="P166" s="47">
        <f>(100-O166)/100*(365/273)*100</f>
        <v>16.922827477564098</v>
      </c>
      <c r="Q166" s="47">
        <f>((100-O166)/O166*(365/273))*100</f>
        <v>19.375215919244866</v>
      </c>
    </row>
    <row r="167" spans="1:17">
      <c r="A167" s="4"/>
      <c r="B167" s="5"/>
      <c r="G167" s="58"/>
      <c r="I167" s="41"/>
      <c r="J167" s="42"/>
      <c r="K167" s="40"/>
      <c r="O167" s="47"/>
      <c r="P167" s="47"/>
      <c r="Q167" s="47"/>
    </row>
    <row r="168" spans="1:17">
      <c r="A168" s="4"/>
      <c r="B168" s="5"/>
      <c r="G168" s="58"/>
      <c r="I168" s="41"/>
      <c r="J168" s="42"/>
      <c r="K168" s="40"/>
      <c r="O168" s="47"/>
      <c r="P168" s="47"/>
      <c r="Q168" s="47"/>
    </row>
    <row r="169" spans="1:17">
      <c r="A169" s="4"/>
      <c r="B169" s="5"/>
      <c r="G169" s="58"/>
      <c r="I169" s="41"/>
      <c r="J169" s="42"/>
      <c r="K169" s="40"/>
      <c r="O169" s="47"/>
      <c r="P169" s="47"/>
      <c r="Q169" s="47"/>
    </row>
    <row r="170" spans="1:17">
      <c r="A170" s="4">
        <f>A166+1</f>
        <v>561</v>
      </c>
      <c r="B170" s="5">
        <f>+B166+14</f>
        <v>37783</v>
      </c>
      <c r="D170">
        <v>18000000000</v>
      </c>
      <c r="E170">
        <v>20494800000</v>
      </c>
      <c r="F170">
        <v>2494800000</v>
      </c>
      <c r="G170">
        <v>18000000000</v>
      </c>
      <c r="H170">
        <v>15647270373</v>
      </c>
      <c r="I170" s="41">
        <f>G170-H170</f>
        <v>2352729627</v>
      </c>
      <c r="J170" s="42">
        <f>B170+K170+1</f>
        <v>38057</v>
      </c>
      <c r="K170" s="40">
        <v>273</v>
      </c>
      <c r="O170" s="47">
        <f>H170/G170*100</f>
        <v>86.92927985</v>
      </c>
      <c r="P170" s="47">
        <f>(100-O170)/100*(365/273)*100</f>
        <v>17.475504962454213</v>
      </c>
      <c r="Q170" s="47">
        <f>((100-O170)/O170*(365/273))*100</f>
        <v>20.103128649643601</v>
      </c>
    </row>
    <row r="171" spans="1:17">
      <c r="A171" s="4">
        <f>A170+1</f>
        <v>562</v>
      </c>
      <c r="B171" s="5">
        <f>+B170+14</f>
        <v>37797</v>
      </c>
      <c r="D171">
        <v>21000000000</v>
      </c>
      <c r="E171">
        <v>32350500000</v>
      </c>
      <c r="F171">
        <v>11350500000</v>
      </c>
      <c r="G171">
        <v>21000000000</v>
      </c>
      <c r="H171">
        <v>18171318200</v>
      </c>
      <c r="I171" s="41">
        <f>G171-H171</f>
        <v>2828681800</v>
      </c>
      <c r="J171" s="42">
        <f>B171+K171+1</f>
        <v>38071</v>
      </c>
      <c r="K171" s="40">
        <v>273</v>
      </c>
      <c r="O171" s="47">
        <f>H171/G171*100</f>
        <v>86.530086666666662</v>
      </c>
      <c r="P171" s="47">
        <f>(100-O171)/100*(365/273)*100</f>
        <v>18.009224786324793</v>
      </c>
      <c r="Q171" s="47">
        <f>((100-O171)/O171*(365/273))*100</f>
        <v>20.812673926585063</v>
      </c>
    </row>
    <row r="172" spans="1:17">
      <c r="A172" s="4"/>
      <c r="B172" s="5"/>
      <c r="I172" s="41"/>
      <c r="J172" s="42"/>
      <c r="K172" s="40"/>
      <c r="O172" s="47"/>
      <c r="P172" s="47"/>
      <c r="Q172" s="47"/>
    </row>
    <row r="173" spans="1:17">
      <c r="A173" s="4"/>
      <c r="B173" s="5"/>
      <c r="I173" s="41"/>
      <c r="J173" s="42"/>
      <c r="K173" s="40"/>
      <c r="L173" s="60"/>
      <c r="O173" s="47"/>
      <c r="P173" s="47"/>
      <c r="Q173" s="47"/>
    </row>
    <row r="174" spans="1:17">
      <c r="A174" s="4"/>
      <c r="B174" s="5"/>
      <c r="I174" s="41"/>
      <c r="J174" s="42"/>
      <c r="K174" s="40"/>
      <c r="O174" s="47"/>
      <c r="P174" s="47"/>
      <c r="Q174" s="47"/>
    </row>
    <row r="175" spans="1:17">
      <c r="A175" s="4">
        <f>A171+1</f>
        <v>563</v>
      </c>
      <c r="B175" s="5">
        <f>+B171+14</f>
        <v>37811</v>
      </c>
      <c r="D175">
        <v>25000000000</v>
      </c>
      <c r="E175">
        <v>25000000000</v>
      </c>
      <c r="F175">
        <v>0</v>
      </c>
      <c r="G175">
        <v>25000000000</v>
      </c>
      <c r="H175">
        <v>21449986000</v>
      </c>
      <c r="I175">
        <f>G175-H175</f>
        <v>3550014000</v>
      </c>
      <c r="J175" s="42">
        <f>B175+K175+1</f>
        <v>38085</v>
      </c>
      <c r="K175">
        <v>273</v>
      </c>
      <c r="O175" s="47">
        <f>H175/G175*100</f>
        <v>85.799943999999996</v>
      </c>
      <c r="P175" s="47">
        <f>(100-O175)/100*(365/273)*100</f>
        <v>18.985422857142858</v>
      </c>
      <c r="Q175" s="47">
        <f>((100-O175)/O175*(365/273))*100</f>
        <v>22.12754690975423</v>
      </c>
    </row>
    <row r="176" spans="1:17">
      <c r="A176" s="4">
        <f>A175+1</f>
        <v>564</v>
      </c>
      <c r="B176" s="5">
        <f>+B175+14</f>
        <v>37825</v>
      </c>
      <c r="D176">
        <v>21000000000</v>
      </c>
      <c r="E176">
        <v>25590800000</v>
      </c>
      <c r="F176">
        <v>4590800000</v>
      </c>
      <c r="G176">
        <v>21000000000</v>
      </c>
      <c r="H176">
        <v>17878085281</v>
      </c>
      <c r="I176">
        <f>G176-H176</f>
        <v>3121914719</v>
      </c>
      <c r="J176" s="42">
        <f>B176+K176+1</f>
        <v>38099</v>
      </c>
      <c r="K176">
        <v>273</v>
      </c>
      <c r="O176" s="47">
        <f>H176/G176*100</f>
        <v>85.133739433333332</v>
      </c>
      <c r="P176" s="47">
        <f>(100-O176)/100*(365/273)*100</f>
        <v>19.876135922466421</v>
      </c>
      <c r="Q176" s="47">
        <f>((100-O176)/O176*(365/273))*100</f>
        <v>23.34695510236698</v>
      </c>
    </row>
    <row r="177" spans="1:17">
      <c r="A177" s="4"/>
      <c r="B177" s="5"/>
      <c r="J177" s="42"/>
      <c r="O177" s="47"/>
      <c r="P177" s="47"/>
      <c r="Q177" s="47"/>
    </row>
    <row r="178" spans="1:17">
      <c r="A178" s="4">
        <f>A176+1</f>
        <v>565</v>
      </c>
      <c r="B178" s="5">
        <f>+B176+14</f>
        <v>37839</v>
      </c>
      <c r="D178">
        <v>17000000000</v>
      </c>
      <c r="E178">
        <v>42651100000</v>
      </c>
      <c r="F178">
        <v>25651100000</v>
      </c>
      <c r="G178">
        <v>17000000000</v>
      </c>
      <c r="H178">
        <v>14770819198</v>
      </c>
      <c r="I178">
        <f>G178-H178</f>
        <v>2229180802</v>
      </c>
      <c r="J178" s="42">
        <f>B178+K178+1</f>
        <v>38113</v>
      </c>
      <c r="K178">
        <v>273</v>
      </c>
      <c r="O178" s="47">
        <f>H178/G178*100</f>
        <v>86.887171752941171</v>
      </c>
      <c r="P178" s="47">
        <f>(100-O178)/100*(365/273)*100</f>
        <v>17.531803333979752</v>
      </c>
      <c r="Q178" s="47">
        <f>((100-O178)/O178*(365/273))*100</f>
        <v>20.177666023967792</v>
      </c>
    </row>
    <row r="179" spans="1:17">
      <c r="A179" s="4">
        <f>A178+1</f>
        <v>566</v>
      </c>
      <c r="B179" s="5">
        <f>+B178+14</f>
        <v>37853</v>
      </c>
      <c r="D179">
        <v>23000000000</v>
      </c>
      <c r="E179">
        <v>32566500000</v>
      </c>
      <c r="F179">
        <v>9566500000</v>
      </c>
      <c r="G179">
        <v>22999900000</v>
      </c>
      <c r="H179">
        <v>19953803627</v>
      </c>
      <c r="I179">
        <f>G179-H179</f>
        <v>3046096373</v>
      </c>
      <c r="J179" s="42">
        <f>B179+K179+1</f>
        <v>38127</v>
      </c>
      <c r="K179">
        <v>273</v>
      </c>
      <c r="O179" s="47">
        <f>H179/G179*100</f>
        <v>86.756045143674541</v>
      </c>
      <c r="P179" s="47">
        <f>(100-O179)/100*(365/273)*100</f>
        <v>17.707119130251989</v>
      </c>
      <c r="Q179" s="47">
        <f>((100-O179)/O179*(365/273))*100</f>
        <v>20.410242422793324</v>
      </c>
    </row>
    <row r="180" spans="1:17">
      <c r="A180" s="4"/>
      <c r="B180" s="5"/>
      <c r="J180" s="42"/>
      <c r="O180" s="47"/>
      <c r="P180" s="47"/>
      <c r="Q180" s="47"/>
    </row>
    <row r="181" spans="1:17">
      <c r="A181" s="4">
        <f>A179+1</f>
        <v>567</v>
      </c>
      <c r="B181" s="39">
        <v>37867</v>
      </c>
      <c r="D181">
        <f>'ISS10102'!D718</f>
        <v>20000000000</v>
      </c>
      <c r="E181">
        <f>'ISS10102'!E718</f>
        <v>32875900000</v>
      </c>
      <c r="F181">
        <f>E181-D181</f>
        <v>12875900000</v>
      </c>
      <c r="G181">
        <f>'ISS10102'!G718</f>
        <v>20000000000</v>
      </c>
      <c r="H181">
        <f>'ISS10102'!H718</f>
        <v>17539388828</v>
      </c>
      <c r="I181">
        <f>G181-H181</f>
        <v>2460611172</v>
      </c>
      <c r="J181" s="42">
        <f>B181+K181+1</f>
        <v>38141</v>
      </c>
      <c r="K181">
        <v>273</v>
      </c>
      <c r="O181" s="47">
        <f>H181/G181*100</f>
        <v>87.696944139999999</v>
      </c>
      <c r="P181" s="47">
        <f>(100-O181)/100*(365/273)*100</f>
        <v>16.449140618681319</v>
      </c>
      <c r="Q181" s="47">
        <f>((100-O181)/O181*(365/273))*100</f>
        <v>18.756800228320152</v>
      </c>
    </row>
    <row r="182" spans="1:17">
      <c r="A182" s="4">
        <f>A181+1</f>
        <v>568</v>
      </c>
      <c r="B182" s="39">
        <v>37881</v>
      </c>
      <c r="D182">
        <v>22000000000</v>
      </c>
      <c r="E182">
        <v>56797400000</v>
      </c>
      <c r="F182">
        <f>E182-D182</f>
        <v>34797400000</v>
      </c>
      <c r="G182">
        <v>21999900000</v>
      </c>
      <c r="H182">
        <v>19476261515</v>
      </c>
      <c r="I182">
        <f>G182-H182</f>
        <v>2523638485</v>
      </c>
      <c r="J182" s="42">
        <f>B182+K182+1</f>
        <v>38155</v>
      </c>
      <c r="K182">
        <v>273</v>
      </c>
      <c r="O182" s="47">
        <f>H182/G182*100</f>
        <v>88.528863835744716</v>
      </c>
      <c r="P182" s="47">
        <f>(100-O182)/100*(365/273)*100</f>
        <v>15.336867032795526</v>
      </c>
      <c r="Q182" s="47">
        <f>((100-O182)/O182*(365/273))*100</f>
        <v>17.324143074118005</v>
      </c>
    </row>
    <row r="183" spans="1:17">
      <c r="A183" s="4"/>
      <c r="J183" s="42"/>
      <c r="O183" s="47"/>
      <c r="P183" s="47"/>
      <c r="Q183" s="47"/>
    </row>
    <row r="184" spans="1:17">
      <c r="A184" s="4">
        <f>A182+1</f>
        <v>569</v>
      </c>
      <c r="B184" s="39">
        <v>37895</v>
      </c>
      <c r="D184">
        <v>22000000000</v>
      </c>
      <c r="E184">
        <v>28580700000</v>
      </c>
      <c r="F184">
        <f>E184-D184</f>
        <v>6580700000</v>
      </c>
      <c r="G184">
        <v>22000000000</v>
      </c>
      <c r="H184">
        <v>19462165907</v>
      </c>
      <c r="I184">
        <f>G184-H184</f>
        <v>2537834093</v>
      </c>
      <c r="J184" s="42">
        <f>B184+K184+1</f>
        <v>38169</v>
      </c>
      <c r="K184">
        <v>273</v>
      </c>
      <c r="O184" s="47">
        <f>H184/G184*100</f>
        <v>88.464390486363627</v>
      </c>
      <c r="P184" s="47">
        <f>(100-O184)/100*(365/273)*100</f>
        <v>15.423067664751928</v>
      </c>
      <c r="Q184" s="47">
        <f>((100-O184)/O184*(365/273))*100</f>
        <v>17.434210058938142</v>
      </c>
    </row>
    <row r="185" spans="1:17">
      <c r="A185" s="4">
        <f>A184+1</f>
        <v>570</v>
      </c>
      <c r="B185" s="39">
        <f>+B184+14</f>
        <v>37909</v>
      </c>
      <c r="D185">
        <v>16000000000</v>
      </c>
      <c r="E185">
        <v>16000000000</v>
      </c>
      <c r="F185">
        <v>0</v>
      </c>
      <c r="G185">
        <v>16000000000</v>
      </c>
      <c r="H185">
        <v>14003013557</v>
      </c>
      <c r="I185">
        <f>G185-H185</f>
        <v>1996986443</v>
      </c>
      <c r="J185" s="42">
        <f>$B$185+K185+1</f>
        <v>38183</v>
      </c>
      <c r="K185">
        <v>273</v>
      </c>
      <c r="O185" s="47">
        <f>H185/G185*100</f>
        <v>87.518834731249996</v>
      </c>
      <c r="P185" s="47">
        <f>(100-O185)/100*(365/273)*100</f>
        <v>16.687272245764657</v>
      </c>
      <c r="Q185" s="47">
        <f>((100-O185)/O185*(365/273))*100</f>
        <v>19.067064017713893</v>
      </c>
    </row>
    <row r="186" spans="1:17">
      <c r="A186" s="4">
        <f>A185+1</f>
        <v>571</v>
      </c>
      <c r="B186" s="39">
        <f>+B185+14</f>
        <v>37923</v>
      </c>
      <c r="D186">
        <v>14000000000</v>
      </c>
      <c r="E186">
        <v>19686500000</v>
      </c>
      <c r="F186">
        <f>E186-D186</f>
        <v>5686500000</v>
      </c>
      <c r="G186">
        <v>14000000000</v>
      </c>
      <c r="H186">
        <v>12162957845</v>
      </c>
      <c r="I186">
        <f>G186-H186</f>
        <v>1837042155</v>
      </c>
      <c r="J186" s="42">
        <f>$B$186+K186+1</f>
        <v>38197</v>
      </c>
      <c r="K186">
        <v>273</v>
      </c>
      <c r="O186" s="47">
        <v>86.878</v>
      </c>
      <c r="P186" s="47">
        <v>17.544</v>
      </c>
      <c r="Q186" s="47">
        <v>20.193999999999999</v>
      </c>
    </row>
    <row r="188" spans="1:17">
      <c r="A188" s="4">
        <f>A186+1</f>
        <v>572</v>
      </c>
      <c r="B188" s="39">
        <f>+B186+14</f>
        <v>37937</v>
      </c>
      <c r="D188">
        <v>14000000000</v>
      </c>
      <c r="E188">
        <v>14000000000</v>
      </c>
      <c r="F188">
        <f>E188-D188</f>
        <v>0</v>
      </c>
      <c r="G188">
        <v>14000000000</v>
      </c>
      <c r="H188">
        <v>12035570088</v>
      </c>
      <c r="I188">
        <f>G188-H188</f>
        <v>1964429912</v>
      </c>
      <c r="J188" s="39">
        <f>$B$188+K188+1</f>
        <v>38211</v>
      </c>
      <c r="K188">
        <v>273</v>
      </c>
      <c r="O188" s="47">
        <v>85.968000000000004</v>
      </c>
      <c r="P188" s="47">
        <v>18.760000000000002</v>
      </c>
      <c r="Q188" s="47">
        <v>21.823</v>
      </c>
    </row>
    <row r="189" spans="1:17">
      <c r="A189" s="4">
        <f>A188+1</f>
        <v>573</v>
      </c>
      <c r="B189" s="39">
        <f>+B188+14</f>
        <v>37951</v>
      </c>
      <c r="D189">
        <v>13000000000</v>
      </c>
      <c r="E189">
        <v>18329800000</v>
      </c>
      <c r="F189">
        <f>E189-D189</f>
        <v>5329800000</v>
      </c>
      <c r="G189">
        <v>13000000000</v>
      </c>
      <c r="H189">
        <v>10990392701</v>
      </c>
      <c r="I189">
        <f>G189-H189</f>
        <v>2009607299</v>
      </c>
      <c r="J189" s="39">
        <f>$B$189+K189+1</f>
        <v>38225</v>
      </c>
      <c r="K189">
        <v>273</v>
      </c>
      <c r="O189" s="47">
        <v>84.540999999999997</v>
      </c>
      <c r="P189" s="47">
        <v>20.667999999999999</v>
      </c>
      <c r="Q189" s="47">
        <v>24.448</v>
      </c>
    </row>
    <row r="190" spans="1:17">
      <c r="A190" s="4"/>
    </row>
    <row r="191" spans="1:17">
      <c r="A191" s="4">
        <f>A189+1</f>
        <v>574</v>
      </c>
      <c r="B191" s="39">
        <f>+B189+14</f>
        <v>37965</v>
      </c>
      <c r="D191">
        <v>13000000000</v>
      </c>
      <c r="E191">
        <v>20028600000</v>
      </c>
      <c r="F191">
        <f>E191-D191</f>
        <v>7028600000</v>
      </c>
      <c r="G191">
        <v>13000000000</v>
      </c>
      <c r="H191">
        <v>11081891468</v>
      </c>
      <c r="I191">
        <f>G191-H191</f>
        <v>1918108532</v>
      </c>
      <c r="J191" s="39">
        <f>$B$191+K191+1</f>
        <v>38239</v>
      </c>
      <c r="K191">
        <v>273</v>
      </c>
      <c r="O191" s="47">
        <v>85.245000000000005</v>
      </c>
      <c r="P191" s="47">
        <v>19.727</v>
      </c>
      <c r="Q191" s="47">
        <v>23.141999999999999</v>
      </c>
    </row>
    <row r="192" spans="1:17">
      <c r="A192" s="4">
        <f>A191+1</f>
        <v>575</v>
      </c>
      <c r="B192" s="39">
        <f>+B191+14</f>
        <v>37979</v>
      </c>
      <c r="D192">
        <v>16000000000</v>
      </c>
      <c r="E192">
        <v>24433700000</v>
      </c>
      <c r="F192">
        <f>E192-D192</f>
        <v>8433700000</v>
      </c>
      <c r="G192">
        <v>15999900000</v>
      </c>
      <c r="H192">
        <v>10728269282</v>
      </c>
      <c r="I192">
        <f>G192-H192</f>
        <v>5271630718</v>
      </c>
      <c r="J192" s="39">
        <f>$B$192+K192+1</f>
        <v>38253</v>
      </c>
      <c r="K192">
        <v>273</v>
      </c>
      <c r="O192" s="47">
        <v>95.201999999999998</v>
      </c>
      <c r="P192" s="47">
        <v>19.245000000000001</v>
      </c>
      <c r="Q192" s="47">
        <v>20.215</v>
      </c>
    </row>
    <row r="193" spans="1:17">
      <c r="A193" s="4"/>
      <c r="B193" s="39"/>
      <c r="J193" s="39"/>
      <c r="O193" s="47"/>
      <c r="P193" s="47"/>
      <c r="Q193" s="47"/>
    </row>
    <row r="194" spans="1:17">
      <c r="A194" s="4">
        <f>A192+1</f>
        <v>576</v>
      </c>
      <c r="B194" s="39">
        <f>+B192+14</f>
        <v>37993</v>
      </c>
      <c r="D194">
        <v>16000000000</v>
      </c>
      <c r="E194">
        <v>24833500000</v>
      </c>
      <c r="F194">
        <f>E194-D194</f>
        <v>8833500000</v>
      </c>
      <c r="G194">
        <v>16000000000</v>
      </c>
      <c r="H194">
        <v>13679610225</v>
      </c>
      <c r="I194">
        <f>G194-H194</f>
        <v>2320389775</v>
      </c>
      <c r="J194" s="39">
        <f>$B$194+K194+1</f>
        <v>38267</v>
      </c>
      <c r="K194">
        <v>273</v>
      </c>
      <c r="O194" s="47">
        <v>85.498000000000005</v>
      </c>
      <c r="P194" s="47">
        <v>19.39</v>
      </c>
      <c r="Q194" s="47">
        <v>22.678000000000001</v>
      </c>
    </row>
    <row r="195" spans="1:17">
      <c r="A195" s="4">
        <f>A194+1</f>
        <v>577</v>
      </c>
      <c r="B195" s="39">
        <f>+B194+14</f>
        <v>38007</v>
      </c>
      <c r="D195">
        <v>11000000000</v>
      </c>
      <c r="E195">
        <v>18841000000</v>
      </c>
      <c r="F195">
        <f>E195-D195</f>
        <v>7841000000</v>
      </c>
      <c r="G195">
        <v>11000000000</v>
      </c>
      <c r="H195">
        <v>9531420935</v>
      </c>
      <c r="I195">
        <f>G195-H195</f>
        <v>1468579065</v>
      </c>
      <c r="J195" s="39">
        <f>$B$195+K195+1</f>
        <v>38281</v>
      </c>
      <c r="K195">
        <v>273</v>
      </c>
      <c r="O195" s="47">
        <v>86.649000000000001</v>
      </c>
      <c r="P195" s="47">
        <v>17.850000000000001</v>
      </c>
      <c r="Q195" s="47">
        <v>20.600999999999999</v>
      </c>
    </row>
    <row r="196" spans="1:17">
      <c r="A196" s="4"/>
      <c r="B196" s="39"/>
      <c r="J196" s="39"/>
      <c r="O196" s="47"/>
      <c r="P196" s="47"/>
      <c r="Q196" s="47"/>
    </row>
    <row r="197" spans="1:17">
      <c r="A197" s="4">
        <f>A195+1</f>
        <v>578</v>
      </c>
      <c r="B197" s="39">
        <f>+B195+14</f>
        <v>38021</v>
      </c>
      <c r="D197">
        <v>12000000000</v>
      </c>
      <c r="E197">
        <v>27371400000</v>
      </c>
      <c r="F197">
        <f>E197-D197</f>
        <v>15371400000</v>
      </c>
      <c r="G197">
        <v>12000000000</v>
      </c>
      <c r="H197">
        <v>10546628194</v>
      </c>
      <c r="I197">
        <f>G197-H197</f>
        <v>1453371806</v>
      </c>
      <c r="J197" s="39">
        <f>$B$197+K197+1</f>
        <v>38295</v>
      </c>
      <c r="K197">
        <v>273</v>
      </c>
      <c r="O197" s="47">
        <v>87.888999999999996</v>
      </c>
      <c r="P197" s="47">
        <v>16.193000000000001</v>
      </c>
      <c r="Q197" s="47">
        <v>18.423999999999999</v>
      </c>
    </row>
    <row r="198" spans="1:17">
      <c r="A198" s="4">
        <f>A197+1</f>
        <v>579</v>
      </c>
      <c r="B198" s="39">
        <f>+B197+14</f>
        <v>38035</v>
      </c>
      <c r="D198">
        <v>12000000000</v>
      </c>
      <c r="E198">
        <v>42178600000</v>
      </c>
      <c r="F198">
        <f>E198-D198</f>
        <v>30178600000</v>
      </c>
      <c r="G198">
        <v>12000000000</v>
      </c>
      <c r="H198">
        <v>10767828908</v>
      </c>
      <c r="I198">
        <f>G198-H198</f>
        <v>1232171092</v>
      </c>
      <c r="J198" s="39">
        <f>$B$198+K198+1</f>
        <v>38309</v>
      </c>
      <c r="K198">
        <v>273</v>
      </c>
      <c r="O198" s="47">
        <v>89.731999999999999</v>
      </c>
      <c r="P198" s="47">
        <v>13.728</v>
      </c>
      <c r="Q198" s="47">
        <v>15.298999999999999</v>
      </c>
    </row>
    <row r="199" spans="1:17">
      <c r="A199" s="4"/>
      <c r="B199" s="39"/>
      <c r="J199" s="39"/>
      <c r="O199" s="47"/>
      <c r="P199" s="47"/>
      <c r="Q199" s="47"/>
    </row>
    <row r="200" spans="1:17">
      <c r="A200" s="4">
        <f>A198+1</f>
        <v>580</v>
      </c>
      <c r="B200" s="39">
        <f>+B198+14</f>
        <v>38049</v>
      </c>
      <c r="D200">
        <v>13000000000</v>
      </c>
      <c r="E200">
        <v>22149600000</v>
      </c>
      <c r="F200">
        <f>E200-D200</f>
        <v>9149600000</v>
      </c>
      <c r="G200">
        <v>13000000000</v>
      </c>
      <c r="H200">
        <v>11996583503</v>
      </c>
      <c r="I200">
        <f>G200-H200</f>
        <v>1003416497</v>
      </c>
      <c r="J200" s="39">
        <f>$B$200+K200+1</f>
        <v>38323</v>
      </c>
      <c r="K200">
        <v>273</v>
      </c>
      <c r="O200" s="47">
        <v>92.281000000000006</v>
      </c>
      <c r="P200" s="47">
        <v>10.32</v>
      </c>
      <c r="Q200" s="47">
        <v>11.183999999999999</v>
      </c>
    </row>
    <row r="201" spans="1:17">
      <c r="A201" s="4">
        <f>A200+1</f>
        <v>581</v>
      </c>
      <c r="B201" s="39">
        <f>+B200+14</f>
        <v>38063</v>
      </c>
      <c r="D201">
        <v>13000000000</v>
      </c>
      <c r="E201">
        <v>31026700000</v>
      </c>
      <c r="F201">
        <f>E201-D201</f>
        <v>18026700000</v>
      </c>
      <c r="G201">
        <v>13000000000</v>
      </c>
      <c r="H201">
        <v>12109191411</v>
      </c>
      <c r="I201">
        <f>G201-H201</f>
        <v>890808589</v>
      </c>
      <c r="J201" s="39">
        <f>$B$201+K201+1</f>
        <v>38337</v>
      </c>
      <c r="K201">
        <v>273</v>
      </c>
      <c r="O201" s="47">
        <v>93.147999999999996</v>
      </c>
      <c r="P201" s="47">
        <v>9.1620000000000008</v>
      </c>
      <c r="Q201" s="47">
        <v>9.8350000000000009</v>
      </c>
    </row>
    <row r="202" spans="1:17">
      <c r="A202" s="4">
        <f>A201+1</f>
        <v>582</v>
      </c>
      <c r="B202" s="39">
        <f>+B201+14</f>
        <v>38077</v>
      </c>
      <c r="D202">
        <v>15000000000</v>
      </c>
      <c r="E202">
        <v>17738400000</v>
      </c>
      <c r="F202">
        <f>E202-D202</f>
        <v>2738400000</v>
      </c>
      <c r="G202">
        <v>15000000000</v>
      </c>
      <c r="H202">
        <v>14108256485</v>
      </c>
      <c r="I202">
        <f>G202-H202</f>
        <v>891743515</v>
      </c>
      <c r="J202" s="39">
        <f>$B$202+K202+1</f>
        <v>38351</v>
      </c>
      <c r="K202">
        <v>273</v>
      </c>
      <c r="O202" s="47">
        <f>H202/G202*100</f>
        <v>94.055043233333336</v>
      </c>
      <c r="P202" s="47">
        <f>(100-O202)/100*(365/273)*100</f>
        <v>7.9483854206349163</v>
      </c>
      <c r="Q202" s="47">
        <f>((100-O202)/O202*(365/273))*100</f>
        <v>8.4507806784123503</v>
      </c>
    </row>
    <row r="203" spans="1:17">
      <c r="A203" s="4"/>
      <c r="B203" s="39"/>
      <c r="J203" s="39"/>
      <c r="O203" s="47"/>
      <c r="P203" s="47"/>
      <c r="Q203" s="47"/>
    </row>
    <row r="204" spans="1:17">
      <c r="A204" s="4">
        <v>583</v>
      </c>
      <c r="B204" s="39">
        <f>+B202+14</f>
        <v>38091</v>
      </c>
      <c r="D204">
        <v>16000000000</v>
      </c>
      <c r="E204">
        <v>17075000000</v>
      </c>
      <c r="F204">
        <f>E204-D204</f>
        <v>1075000000</v>
      </c>
      <c r="G204">
        <v>16000000000</v>
      </c>
      <c r="H204">
        <v>15079248410</v>
      </c>
      <c r="I204">
        <f>G204-H204</f>
        <v>920751590</v>
      </c>
      <c r="J204" s="39">
        <f>$B$204+K204+1</f>
        <v>38365</v>
      </c>
      <c r="K204">
        <v>273</v>
      </c>
      <c r="O204" s="47">
        <f>H204/G204*100</f>
        <v>94.245302562500001</v>
      </c>
      <c r="P204" s="47">
        <f>(100-O204)/100*(365/273)*100</f>
        <v>7.6940093944597052</v>
      </c>
      <c r="Q204" s="47">
        <f>((100-O204)/O204*(365/273))*100</f>
        <v>8.1638120789705386</v>
      </c>
    </row>
    <row r="205" spans="1:17">
      <c r="A205" s="4">
        <f>A204+1</f>
        <v>584</v>
      </c>
      <c r="B205" s="39">
        <f>+B204+14</f>
        <v>38105</v>
      </c>
      <c r="D205">
        <v>15000000000</v>
      </c>
      <c r="E205">
        <v>17735900000</v>
      </c>
      <c r="F205">
        <f>E205-D205</f>
        <v>2735900000</v>
      </c>
      <c r="G205">
        <v>15000000000</v>
      </c>
      <c r="H205">
        <v>14038686720</v>
      </c>
      <c r="I205">
        <f>G205-H205</f>
        <v>961313280</v>
      </c>
      <c r="J205" s="39">
        <f>$B$205+K205+1</f>
        <v>38379</v>
      </c>
      <c r="K205">
        <v>273</v>
      </c>
      <c r="O205" s="47">
        <f>H205/G205*100</f>
        <v>93.591244799999998</v>
      </c>
      <c r="P205" s="47">
        <f>(100-O205)/100*(365/273)*100</f>
        <v>8.5684822271062284</v>
      </c>
      <c r="Q205" s="47">
        <f>((100-O205)/O205*(365/273))*100</f>
        <v>9.1552177187264316</v>
      </c>
    </row>
    <row r="206" spans="1:17">
      <c r="A206" s="4"/>
      <c r="B206" s="39"/>
      <c r="J206" s="39"/>
      <c r="O206" s="47"/>
      <c r="P206" s="47"/>
      <c r="Q206" s="47"/>
    </row>
    <row r="207" spans="1:17">
      <c r="A207" s="4">
        <f>+A205+1</f>
        <v>585</v>
      </c>
      <c r="B207" s="39">
        <f>+B205+14</f>
        <v>38119</v>
      </c>
      <c r="D207">
        <v>15000000000</v>
      </c>
      <c r="E207">
        <v>25619500000</v>
      </c>
      <c r="F207">
        <f>E207-D207</f>
        <v>10619500000</v>
      </c>
      <c r="G207">
        <v>15000000000</v>
      </c>
      <c r="H207">
        <v>13999884705</v>
      </c>
      <c r="I207">
        <f>G207-H207</f>
        <v>1000115295</v>
      </c>
      <c r="J207" s="39">
        <f>$B$207+K207+1</f>
        <v>38393</v>
      </c>
      <c r="K207">
        <v>273</v>
      </c>
      <c r="O207" s="47">
        <f>H207/G207*100</f>
        <v>93.332564699999992</v>
      </c>
      <c r="P207" s="47">
        <f>(100-O207)/100*(365/273)*100</f>
        <v>8.9143365732600834</v>
      </c>
      <c r="Q207" s="47">
        <f>((100-O207)/O207*(365/273))*100</f>
        <v>9.5511535570821877</v>
      </c>
    </row>
    <row r="208" spans="1:17">
      <c r="A208" s="4">
        <f>+A207+1</f>
        <v>586</v>
      </c>
      <c r="B208" s="39">
        <f>+B207+14</f>
        <v>38133</v>
      </c>
      <c r="D208">
        <v>16000000000</v>
      </c>
      <c r="E208">
        <v>23738800000</v>
      </c>
      <c r="F208">
        <f>E208-D208</f>
        <v>7738800000</v>
      </c>
      <c r="G208">
        <v>16000000000</v>
      </c>
      <c r="H208">
        <v>14901585875</v>
      </c>
      <c r="I208">
        <f>G208-H208</f>
        <v>1098414125</v>
      </c>
      <c r="J208" s="39">
        <f>$B$208+K208+1</f>
        <v>38407</v>
      </c>
      <c r="K208">
        <v>273</v>
      </c>
      <c r="O208" s="47">
        <f>H208/G208*100</f>
        <v>93.134911718750004</v>
      </c>
      <c r="P208" s="47">
        <f>(100-O208)/100*(365/273)*100</f>
        <v>9.1785978851877221</v>
      </c>
      <c r="Q208" s="47">
        <f>((100-O208)/O208*(365/273))*100</f>
        <v>9.8551635641265971</v>
      </c>
    </row>
    <row r="209" spans="1:17">
      <c r="A209" s="4"/>
      <c r="J209" s="39"/>
      <c r="O209" s="47"/>
      <c r="P209" s="47"/>
      <c r="Q209" s="47"/>
    </row>
    <row r="210" spans="1:17">
      <c r="A210" s="4">
        <f>A208+1</f>
        <v>587</v>
      </c>
      <c r="B210" s="39">
        <v>38148</v>
      </c>
      <c r="D210">
        <v>16000000000</v>
      </c>
      <c r="E210">
        <v>19052700000</v>
      </c>
      <c r="F210">
        <f>E210-D210</f>
        <v>3052700000</v>
      </c>
      <c r="G210">
        <v>16000000000</v>
      </c>
      <c r="H210">
        <v>14822202253</v>
      </c>
      <c r="I210">
        <f>G210-H210</f>
        <v>1177797747</v>
      </c>
      <c r="J210" s="39">
        <f>$B$210+K210+1</f>
        <v>38422</v>
      </c>
      <c r="K210">
        <v>273</v>
      </c>
      <c r="O210" s="47">
        <f>H210/G210*100</f>
        <v>92.638764081250002</v>
      </c>
      <c r="P210" s="47">
        <f>(100-O210)/100*(365/273)*100</f>
        <v>9.8419454591346121</v>
      </c>
      <c r="Q210" s="47">
        <f>((100-O210)/O210*(365/273))*100</f>
        <v>10.624003414491376</v>
      </c>
    </row>
    <row r="211" spans="1:17">
      <c r="A211" s="4">
        <f>A210+1</f>
        <v>588</v>
      </c>
      <c r="B211" s="39">
        <v>38161</v>
      </c>
      <c r="D211">
        <v>15000000000</v>
      </c>
      <c r="E211">
        <v>25741800000</v>
      </c>
      <c r="F211">
        <f>E211-D211</f>
        <v>10741800000</v>
      </c>
      <c r="G211">
        <v>15000000000</v>
      </c>
      <c r="H211">
        <v>13918581028</v>
      </c>
      <c r="I211">
        <f>G211-H211</f>
        <v>1081418972</v>
      </c>
      <c r="J211" s="39">
        <f>$B$211+K211+1</f>
        <v>38435</v>
      </c>
      <c r="K211">
        <v>273</v>
      </c>
      <c r="O211" s="47">
        <f>H211/G211*100</f>
        <v>92.790540186666675</v>
      </c>
      <c r="P211" s="47">
        <f>(100-O211)/100*(365/273)*100</f>
        <v>9.6390213621489504</v>
      </c>
      <c r="Q211" s="47">
        <f>((100-O211)/O211*(365/273))*100</f>
        <v>10.387935389489206</v>
      </c>
    </row>
    <row r="212" spans="1:17">
      <c r="A212" s="4"/>
      <c r="J212" s="39"/>
      <c r="O212" s="47"/>
      <c r="P212" s="47"/>
      <c r="Q212" s="47"/>
    </row>
    <row r="213" spans="1:17">
      <c r="A213" s="4">
        <f>A211+1</f>
        <v>589</v>
      </c>
      <c r="B213" s="39">
        <v>38175</v>
      </c>
      <c r="D213">
        <v>15000000000</v>
      </c>
      <c r="E213">
        <f>14610400000+389600000</f>
        <v>15000000000</v>
      </c>
      <c r="F213">
        <f>E213-D213</f>
        <v>0</v>
      </c>
      <c r="G213">
        <f>14610400000+389600000</f>
        <v>15000000000</v>
      </c>
      <c r="H213">
        <f>13474315859+359304704</f>
        <v>13833620563</v>
      </c>
      <c r="I213">
        <f>G213-H213</f>
        <v>1166379437</v>
      </c>
      <c r="J213" s="39">
        <f>$B$213+K213+1</f>
        <v>38449</v>
      </c>
      <c r="K213">
        <v>273</v>
      </c>
      <c r="O213" s="47">
        <f>H213/G213*100</f>
        <v>92.224137086666673</v>
      </c>
      <c r="P213" s="47">
        <f>(100-O213)/100*(365/273)*100</f>
        <v>10.396300232112322</v>
      </c>
      <c r="Q213" s="47">
        <f>((100-O213)/O213*(365/273))*100</f>
        <v>11.272862572129581</v>
      </c>
    </row>
    <row r="214" spans="1:17">
      <c r="A214" s="4">
        <f>A213+1</f>
        <v>590</v>
      </c>
      <c r="B214" s="39">
        <v>38189</v>
      </c>
      <c r="D214">
        <v>16000000000</v>
      </c>
      <c r="E214">
        <v>18333000000</v>
      </c>
      <c r="F214">
        <f>E214-D214</f>
        <v>2333000000</v>
      </c>
      <c r="G214">
        <v>16000000000</v>
      </c>
      <c r="H214">
        <v>14592123920</v>
      </c>
      <c r="I214">
        <f>G214-H214</f>
        <v>1407876080</v>
      </c>
      <c r="J214" s="39">
        <f>$B$213+K214+1</f>
        <v>38449</v>
      </c>
      <c r="K214">
        <v>273</v>
      </c>
      <c r="O214" s="47">
        <f>H214/G214*100</f>
        <v>91.200774500000009</v>
      </c>
      <c r="P214" s="47">
        <f>(100-O214)/100*(365/273)*100</f>
        <v>11.764532261904749</v>
      </c>
      <c r="Q214" s="47">
        <f>((100-O214)/O214*(365/273))*100</f>
        <v>12.89959687996372</v>
      </c>
    </row>
    <row r="215" spans="1:17">
      <c r="A215" s="4"/>
      <c r="B215" s="39"/>
      <c r="J215" s="39"/>
      <c r="O215" s="47"/>
      <c r="P215" s="47"/>
      <c r="Q215" s="47"/>
    </row>
    <row r="216" spans="1:17">
      <c r="A216" s="4">
        <f>A214+1</f>
        <v>591</v>
      </c>
      <c r="B216" s="39">
        <v>38203</v>
      </c>
      <c r="D216">
        <v>16000000000</v>
      </c>
      <c r="E216">
        <v>27300400000</v>
      </c>
      <c r="F216">
        <f>E216-D216</f>
        <v>11300400000</v>
      </c>
      <c r="G216">
        <v>16000000000</v>
      </c>
      <c r="H216">
        <v>14547354952</v>
      </c>
      <c r="I216">
        <f>G216-H216</f>
        <v>1452645048</v>
      </c>
      <c r="J216" s="39">
        <f>$B$216+K216+1</f>
        <v>38477</v>
      </c>
      <c r="K216">
        <v>273</v>
      </c>
      <c r="O216" s="47">
        <f>H216/G216*100</f>
        <v>90.92096844999999</v>
      </c>
      <c r="P216" s="47">
        <f>(100-O216)/100*(365/273)*100</f>
        <v>12.138631925824189</v>
      </c>
      <c r="Q216" s="47">
        <f>((100-O216)/O216*(365/273))*100</f>
        <v>13.350750803429426</v>
      </c>
    </row>
    <row r="217" spans="1:17">
      <c r="A217" s="4">
        <f>A216+1</f>
        <v>592</v>
      </c>
      <c r="B217" s="39">
        <v>38217</v>
      </c>
      <c r="D217">
        <v>15000000000</v>
      </c>
      <c r="E217">
        <v>28409900000</v>
      </c>
      <c r="F217">
        <f>E217-D217</f>
        <v>13409900000</v>
      </c>
      <c r="G217">
        <v>15000000000</v>
      </c>
      <c r="H217">
        <v>13617070984</v>
      </c>
      <c r="I217">
        <f>G217-H217</f>
        <v>1382929016</v>
      </c>
      <c r="J217" s="39">
        <f>$B$217+K217+1</f>
        <v>38491</v>
      </c>
      <c r="K217">
        <v>273</v>
      </c>
      <c r="O217" s="47">
        <f>H217/G217*100</f>
        <v>90.780473226666672</v>
      </c>
      <c r="P217" s="47">
        <f>(100-O217)/100*(365/273)*100</f>
        <v>12.326473524786318</v>
      </c>
      <c r="Q217" s="47">
        <f>((100-O217)/O217*(365/273))*100</f>
        <v>13.578331425976121</v>
      </c>
    </row>
    <row r="218" spans="1:17">
      <c r="A218" s="4"/>
      <c r="B218" s="39"/>
      <c r="J218" s="39"/>
      <c r="O218" s="47"/>
      <c r="P218" s="47"/>
      <c r="Q218" s="47"/>
    </row>
    <row r="219" spans="1:17">
      <c r="A219">
        <v>593</v>
      </c>
      <c r="B219" s="39">
        <v>38231</v>
      </c>
      <c r="D219">
        <v>15000000000</v>
      </c>
      <c r="E219">
        <v>24632800000</v>
      </c>
      <c r="F219">
        <f>E219-D219</f>
        <v>9632800000</v>
      </c>
      <c r="G219">
        <v>15000000000</v>
      </c>
      <c r="H219">
        <v>13619575764</v>
      </c>
      <c r="I219">
        <f>G219-H219</f>
        <v>1380424236</v>
      </c>
      <c r="J219" s="39">
        <f>$B$219+K219+1</f>
        <v>38505</v>
      </c>
      <c r="K219">
        <v>273</v>
      </c>
      <c r="O219" s="47">
        <f>H219/G219*100</f>
        <v>90.797171759999998</v>
      </c>
      <c r="P219" s="47">
        <f>(100-O219)/100*(365/273)*100</f>
        <v>12.304147646886449</v>
      </c>
      <c r="Q219" s="47">
        <f>((100-O219)/O219*(365/273))*100</f>
        <v>13.551245494088118</v>
      </c>
    </row>
    <row r="220" spans="1:17">
      <c r="A220">
        <v>594</v>
      </c>
      <c r="B220" s="39">
        <v>38245</v>
      </c>
      <c r="D220">
        <v>15000000000</v>
      </c>
      <c r="E220">
        <v>23319400000</v>
      </c>
      <c r="F220">
        <f>E220-D220</f>
        <v>8319400000</v>
      </c>
      <c r="G220">
        <v>15000000000</v>
      </c>
      <c r="H220">
        <v>13629480208</v>
      </c>
      <c r="I220">
        <f>G220-H220</f>
        <v>1370519792</v>
      </c>
      <c r="J220" s="39">
        <f>$B$220+K220+1</f>
        <v>38519</v>
      </c>
      <c r="K220">
        <v>273</v>
      </c>
      <c r="O220" s="47">
        <f>H220/G220*100</f>
        <v>90.863201386666674</v>
      </c>
      <c r="P220" s="47">
        <f>(100-O220)/100*(365/273)*100</f>
        <v>12.215866277899867</v>
      </c>
      <c r="Q220" s="47">
        <f>((100-O220)/O220*(365/273))*100</f>
        <v>13.444239352645603</v>
      </c>
    </row>
    <row r="221" spans="1:17">
      <c r="A221">
        <v>595</v>
      </c>
      <c r="B221" s="39">
        <v>38259</v>
      </c>
      <c r="D221">
        <v>15000000000</v>
      </c>
      <c r="E221">
        <v>32434100000</v>
      </c>
      <c r="F221">
        <f>E221-D221</f>
        <v>17434100000</v>
      </c>
      <c r="G221">
        <v>15000000000</v>
      </c>
      <c r="H221">
        <v>13658203027</v>
      </c>
      <c r="I221">
        <f>G221-H221</f>
        <v>1341796973</v>
      </c>
      <c r="J221" s="39">
        <f>$B$221+K221+1</f>
        <v>38533</v>
      </c>
      <c r="K221">
        <v>273</v>
      </c>
      <c r="O221" s="47">
        <f>H221/G221*100</f>
        <v>91.054686846666669</v>
      </c>
      <c r="P221" s="47">
        <f>(100-O221)/100*(365/273)*100</f>
        <v>11.959850919291814</v>
      </c>
      <c r="Q221" s="47">
        <f>((100-O221)/O221*(365/273))*100</f>
        <v>13.134799902647339</v>
      </c>
    </row>
    <row r="222" spans="1:17">
      <c r="B222" s="39"/>
      <c r="O222" s="47"/>
      <c r="P222" s="47"/>
      <c r="Q222" s="47"/>
    </row>
    <row r="223" spans="1:17">
      <c r="A223">
        <v>596</v>
      </c>
      <c r="B223" s="39">
        <v>38273</v>
      </c>
      <c r="D223">
        <v>15000000000</v>
      </c>
      <c r="E223">
        <f>14576900000+423100000</f>
        <v>15000000000</v>
      </c>
      <c r="F223">
        <f>E223-D223</f>
        <v>0</v>
      </c>
      <c r="G223">
        <f>14576900000+423100000</f>
        <v>15000000000</v>
      </c>
      <c r="H223">
        <f>13283103502+385545644</f>
        <v>13668649146</v>
      </c>
      <c r="I223">
        <f>G223-H223</f>
        <v>1331350854</v>
      </c>
      <c r="J223" s="39">
        <f>$B$223+K223+1</f>
        <v>38547</v>
      </c>
      <c r="K223">
        <v>273</v>
      </c>
      <c r="O223" s="47">
        <f>H223/G223*100</f>
        <v>91.124327640000004</v>
      </c>
      <c r="P223" s="47">
        <f>(100-O223)/100*(365/273)*100</f>
        <v>11.866741433699628</v>
      </c>
      <c r="Q223" s="47">
        <f>((100-O223)/O223*(365/273))*100</f>
        <v>13.022583256340642</v>
      </c>
    </row>
    <row r="224" spans="1:17">
      <c r="A224">
        <v>597</v>
      </c>
      <c r="B224" s="39">
        <v>38287</v>
      </c>
      <c r="D224">
        <v>15000000000</v>
      </c>
      <c r="E224">
        <v>27530900000</v>
      </c>
      <c r="F224">
        <f>E224-D224</f>
        <v>12530900000</v>
      </c>
      <c r="G224">
        <v>15000000000</v>
      </c>
      <c r="H224">
        <v>13663632037</v>
      </c>
      <c r="I224">
        <f>G224-H224</f>
        <v>1336367963</v>
      </c>
      <c r="J224" s="39">
        <f>$B$224+K224+1</f>
        <v>38561</v>
      </c>
      <c r="K224">
        <v>273</v>
      </c>
      <c r="O224" s="47">
        <f>H224/G224*100</f>
        <v>91.090880246666657</v>
      </c>
      <c r="P224" s="47">
        <f>(100-O224)/100*(365/273)*100</f>
        <v>11.911460476068388</v>
      </c>
      <c r="Q224" s="47">
        <f>((100-O224)/O224*(365/273))*100</f>
        <v>13.076457757146628</v>
      </c>
    </row>
    <row r="225" spans="1:17">
      <c r="B225" s="39"/>
      <c r="J225" s="39"/>
      <c r="O225" s="47"/>
      <c r="P225" s="47"/>
      <c r="Q225" s="47"/>
    </row>
    <row r="226" spans="1:17">
      <c r="A226">
        <v>598</v>
      </c>
      <c r="B226" s="39">
        <v>38301</v>
      </c>
      <c r="D226">
        <v>15000000000</v>
      </c>
      <c r="E226">
        <v>23277200000</v>
      </c>
      <c r="F226">
        <f>E226-D226</f>
        <v>8277200000</v>
      </c>
      <c r="G226">
        <v>14999900000</v>
      </c>
      <c r="H226">
        <v>13673268409</v>
      </c>
      <c r="I226">
        <f>G226-H226</f>
        <v>1326631591</v>
      </c>
      <c r="J226" s="39">
        <f>$B$226+K226+1</f>
        <v>38575</v>
      </c>
      <c r="K226">
        <v>273</v>
      </c>
      <c r="O226" s="47">
        <f>H226/G226*100</f>
        <v>91.155730431536213</v>
      </c>
      <c r="P226" s="47">
        <f>(100-O226)/100*(365/273)*100</f>
        <v>11.824756016444256</v>
      </c>
      <c r="Q226" s="47">
        <f>((100-O226)/O226*(365/273))*100</f>
        <v>12.97203802818014</v>
      </c>
    </row>
    <row r="227" spans="1:17">
      <c r="A227">
        <v>599</v>
      </c>
      <c r="B227" s="39">
        <v>38315</v>
      </c>
      <c r="D227">
        <v>15000000000</v>
      </c>
      <c r="E227">
        <v>24870200000</v>
      </c>
      <c r="F227">
        <f>E227-D227</f>
        <v>9870200000</v>
      </c>
      <c r="G227">
        <v>14999900000</v>
      </c>
      <c r="H227">
        <v>13649323264</v>
      </c>
      <c r="I227">
        <f>G227-H227</f>
        <v>1350576736</v>
      </c>
      <c r="J227" s="39">
        <f>$B$227+K227+1</f>
        <v>38589</v>
      </c>
      <c r="K227">
        <v>273</v>
      </c>
      <c r="O227" s="47">
        <f>H227/G227*100</f>
        <v>90.996095067300459</v>
      </c>
      <c r="P227" s="47">
        <f>(100-O227)/100*(365/273)*100</f>
        <v>12.038187913682536</v>
      </c>
      <c r="Q227" s="47">
        <f>((100-O227)/O227*(365/273))*100</f>
        <v>13.229345616181801</v>
      </c>
    </row>
    <row r="228" spans="1:17">
      <c r="B228" s="39"/>
      <c r="O228" s="47"/>
      <c r="P228" s="47"/>
      <c r="Q228" s="47"/>
    </row>
    <row r="229" spans="1:17">
      <c r="A229">
        <v>600</v>
      </c>
      <c r="B229" s="39">
        <v>38329</v>
      </c>
      <c r="D229">
        <v>15000000000</v>
      </c>
      <c r="E229">
        <v>24870200000</v>
      </c>
      <c r="F229">
        <f>E229-D229</f>
        <v>9870200000</v>
      </c>
      <c r="G229" s="87">
        <v>15000000000</v>
      </c>
      <c r="H229">
        <v>13541213917</v>
      </c>
      <c r="I229">
        <f>G229-H229</f>
        <v>1458786083</v>
      </c>
      <c r="J229" s="39">
        <f>$B$229+K229+1</f>
        <v>38603</v>
      </c>
      <c r="K229">
        <v>273</v>
      </c>
      <c r="O229" s="47">
        <f>H229/G229*100</f>
        <v>90.274759446666664</v>
      </c>
      <c r="P229" s="47">
        <f>(100-O229)/100*(365/273)*100</f>
        <v>13.0026109962149</v>
      </c>
      <c r="Q229" s="47">
        <f>((100-O229)/O229*(365/273))*100</f>
        <v>14.403373740249839</v>
      </c>
    </row>
    <row r="230" spans="1:17">
      <c r="A230">
        <v>601</v>
      </c>
      <c r="B230" s="39">
        <v>38343</v>
      </c>
      <c r="D230">
        <v>8000000000</v>
      </c>
      <c r="E230">
        <v>19589900000</v>
      </c>
      <c r="F230">
        <f>E230-D230</f>
        <v>11589900000</v>
      </c>
      <c r="G230" s="87">
        <v>8000000000</v>
      </c>
      <c r="H230" s="87">
        <v>7239126063</v>
      </c>
      <c r="I230">
        <f>G230-H230</f>
        <v>760873937</v>
      </c>
      <c r="J230" s="39">
        <f>$B$230+K230+1</f>
        <v>38617</v>
      </c>
      <c r="K230">
        <v>273</v>
      </c>
      <c r="O230" s="47">
        <f>H230/G230*100</f>
        <v>90.489075787499999</v>
      </c>
      <c r="P230" s="47">
        <f>(100-O230)/100*(365/273)*100</f>
        <v>12.71607083356227</v>
      </c>
      <c r="Q230" s="47">
        <f>((100-O230)/O230*(365/273))*100</f>
        <v>14.052603281554177</v>
      </c>
    </row>
    <row r="231" spans="1:17">
      <c r="B231" s="39"/>
      <c r="G231" s="87"/>
      <c r="H231" s="87"/>
      <c r="J231" s="39"/>
      <c r="O231" s="47"/>
      <c r="P231" s="47"/>
      <c r="Q231" s="47"/>
    </row>
    <row r="232" spans="1:17">
      <c r="A232">
        <v>602</v>
      </c>
      <c r="B232" s="39">
        <v>38357</v>
      </c>
      <c r="D232">
        <v>8000000000</v>
      </c>
      <c r="E232">
        <v>29490200000</v>
      </c>
      <c r="F232">
        <f>E232-D232</f>
        <v>21490200000</v>
      </c>
      <c r="G232" s="87">
        <v>7999900000</v>
      </c>
      <c r="H232" s="87">
        <v>7258097211</v>
      </c>
      <c r="I232">
        <f>G232-H232</f>
        <v>741802789</v>
      </c>
      <c r="J232" s="39">
        <f>$B$232+K232+1</f>
        <v>38631</v>
      </c>
      <c r="K232">
        <v>273</v>
      </c>
      <c r="O232" s="47">
        <f>H232/G232*100</f>
        <v>90.727349229365359</v>
      </c>
      <c r="P232" s="47">
        <f>(100-O232)/100*(365/273)*100</f>
        <v>12.397500114584775</v>
      </c>
      <c r="Q232" s="47">
        <f>((100-O232)/O232*(365/273))*100</f>
        <v>13.664567762519978</v>
      </c>
    </row>
    <row r="233" spans="1:17">
      <c r="A233">
        <v>603</v>
      </c>
      <c r="B233" s="39">
        <v>38371</v>
      </c>
      <c r="D233">
        <v>12000000000</v>
      </c>
      <c r="E233">
        <v>34243600000</v>
      </c>
      <c r="F233">
        <f>E233-D233</f>
        <v>22243600000</v>
      </c>
      <c r="G233" s="87">
        <v>12000000000</v>
      </c>
      <c r="H233" s="87">
        <v>10926138646</v>
      </c>
      <c r="I233">
        <f>G233-H233</f>
        <v>1073861354</v>
      </c>
      <c r="J233" s="39">
        <f>$B$233+K233+1</f>
        <v>38645</v>
      </c>
      <c r="K233">
        <v>273</v>
      </c>
      <c r="O233" s="47">
        <f>H233/G233*100</f>
        <v>91.051155383333338</v>
      </c>
      <c r="P233" s="47">
        <f>(100-O233)/100*(365/273)*100</f>
        <v>11.964572472832716</v>
      </c>
      <c r="Q233" s="47">
        <f>((100-O233)/O233*(365/273))*100</f>
        <v>13.140494947549888</v>
      </c>
    </row>
    <row r="234" spans="1:17">
      <c r="B234" s="39"/>
      <c r="G234" s="87"/>
      <c r="H234" s="87"/>
      <c r="J234" s="39"/>
      <c r="O234" s="47"/>
      <c r="P234" s="47"/>
      <c r="Q234" s="47"/>
    </row>
    <row r="235" spans="1:17">
      <c r="A235">
        <v>604</v>
      </c>
      <c r="B235" s="39">
        <v>38385</v>
      </c>
      <c r="D235">
        <v>12000000000</v>
      </c>
      <c r="E235">
        <v>26699000000</v>
      </c>
      <c r="F235">
        <f>E235-D235</f>
        <v>14699000000</v>
      </c>
      <c r="G235" s="87">
        <v>12000000000</v>
      </c>
      <c r="H235" s="87">
        <v>10973960852</v>
      </c>
      <c r="I235">
        <f>G235-H235</f>
        <v>1026039148</v>
      </c>
      <c r="J235" s="39">
        <f>$B$235+K235+1</f>
        <v>38659</v>
      </c>
      <c r="K235">
        <v>273</v>
      </c>
      <c r="O235" s="47">
        <f>H235/G235*100</f>
        <v>91.449673766666663</v>
      </c>
      <c r="P235" s="47">
        <f>(100-O235)/100*(365/273)*100</f>
        <v>11.431754854090359</v>
      </c>
      <c r="Q235" s="47">
        <f>((100-O235)/O235*(365/273))*100</f>
        <v>12.500596648664288</v>
      </c>
    </row>
    <row r="236" spans="1:17">
      <c r="A236">
        <v>605</v>
      </c>
      <c r="B236" s="39">
        <v>38399</v>
      </c>
      <c r="D236">
        <v>15000000000</v>
      </c>
      <c r="E236">
        <v>32331900000</v>
      </c>
      <c r="F236">
        <f>E236-D236</f>
        <v>17331900000</v>
      </c>
      <c r="G236" s="87">
        <v>14999900000</v>
      </c>
      <c r="H236" s="87">
        <v>13764452392</v>
      </c>
      <c r="I236">
        <f>G236-H236</f>
        <v>1235447608</v>
      </c>
      <c r="J236" s="39">
        <f>$B$236+K236+1</f>
        <v>38673</v>
      </c>
      <c r="K236">
        <v>273</v>
      </c>
      <c r="O236" s="47">
        <f>H236/G236*100</f>
        <v>91.763627704184685</v>
      </c>
      <c r="P236" s="47">
        <f>(100-O236)/100*(365/273)*100</f>
        <v>11.011999589643185</v>
      </c>
      <c r="Q236" s="47">
        <f>((100-O236)/O236*(365/273))*100</f>
        <v>12.000396960266434</v>
      </c>
    </row>
    <row r="237" spans="1:17">
      <c r="B237" s="39"/>
      <c r="O237" s="47"/>
      <c r="P237" s="47"/>
      <c r="Q237" s="47"/>
    </row>
    <row r="238" spans="1:17">
      <c r="B238" s="39"/>
      <c r="E238" s="401" t="s">
        <v>151</v>
      </c>
      <c r="F238" s="401"/>
      <c r="G238" s="401"/>
      <c r="H238" s="401"/>
      <c r="I238" s="401"/>
      <c r="J238" s="401"/>
      <c r="K238" s="401"/>
      <c r="L238" s="401"/>
      <c r="M238" s="401"/>
      <c r="O238" s="47"/>
      <c r="P238" s="47"/>
      <c r="Q238" s="47"/>
    </row>
    <row r="239" spans="1:17">
      <c r="B239" s="39"/>
      <c r="E239" s="401"/>
      <c r="F239" s="401"/>
      <c r="G239" s="401"/>
      <c r="H239" s="401"/>
      <c r="I239" s="401"/>
      <c r="J239" s="401"/>
      <c r="K239" s="401"/>
      <c r="L239" s="401"/>
      <c r="M239" s="401"/>
      <c r="O239" s="47"/>
      <c r="P239" s="47"/>
      <c r="Q239" s="47"/>
    </row>
    <row r="240" spans="1:17">
      <c r="B240" s="39"/>
      <c r="E240" s="401"/>
      <c r="F240" s="401"/>
      <c r="G240" s="401"/>
      <c r="H240" s="401"/>
      <c r="I240" s="401"/>
      <c r="J240" s="401"/>
      <c r="K240" s="401"/>
      <c r="L240" s="401"/>
      <c r="M240" s="401"/>
      <c r="O240" s="47"/>
      <c r="P240" s="47"/>
      <c r="Q240" s="47"/>
    </row>
    <row r="241" spans="2:17">
      <c r="B241" s="39"/>
      <c r="E241" s="401"/>
      <c r="F241" s="401"/>
      <c r="G241" s="401"/>
      <c r="H241" s="401"/>
      <c r="I241" s="401"/>
      <c r="J241" s="401"/>
      <c r="K241" s="401"/>
      <c r="L241" s="401"/>
      <c r="M241" s="401"/>
      <c r="O241" s="47"/>
      <c r="P241" s="47"/>
      <c r="Q241" s="47"/>
    </row>
    <row r="242" spans="2:17">
      <c r="B242" s="39"/>
      <c r="E242" s="401"/>
      <c r="F242" s="401"/>
      <c r="G242" s="401"/>
      <c r="H242" s="401"/>
      <c r="I242" s="401"/>
      <c r="J242" s="401"/>
      <c r="K242" s="401"/>
      <c r="L242" s="401"/>
      <c r="M242" s="401"/>
      <c r="O242" s="47"/>
      <c r="P242" s="47"/>
      <c r="Q242" s="47"/>
    </row>
    <row r="243" spans="2:17">
      <c r="B243" s="39"/>
      <c r="E243" s="401"/>
      <c r="F243" s="401"/>
      <c r="G243" s="401"/>
      <c r="H243" s="401"/>
      <c r="I243" s="401"/>
      <c r="J243" s="401"/>
      <c r="K243" s="401"/>
      <c r="L243" s="401"/>
      <c r="M243" s="401"/>
      <c r="O243" s="47"/>
      <c r="P243" s="47"/>
      <c r="Q243" s="47"/>
    </row>
    <row r="244" spans="2:17">
      <c r="B244" s="39"/>
      <c r="O244" s="47"/>
      <c r="P244" s="47"/>
      <c r="Q244" s="47"/>
    </row>
    <row r="245" spans="2:17">
      <c r="B245" s="39"/>
      <c r="O245" s="47"/>
      <c r="P245" s="47"/>
      <c r="Q245" s="47"/>
    </row>
    <row r="246" spans="2:17">
      <c r="B246" s="39"/>
      <c r="O246" s="47"/>
      <c r="P246" s="47"/>
      <c r="Q246" s="47"/>
    </row>
    <row r="247" spans="2:17">
      <c r="B247" s="39"/>
      <c r="O247" s="47"/>
      <c r="P247" s="47"/>
      <c r="Q247" s="47"/>
    </row>
    <row r="248" spans="2:17">
      <c r="B248" s="39"/>
      <c r="O248" s="47"/>
      <c r="P248" s="47"/>
      <c r="Q248" s="47"/>
    </row>
    <row r="249" spans="2:17">
      <c r="B249" s="39"/>
      <c r="O249" s="47"/>
      <c r="P249" s="47"/>
      <c r="Q249" s="47"/>
    </row>
    <row r="250" spans="2:17">
      <c r="B250" s="39"/>
      <c r="O250" s="47"/>
      <c r="P250" s="47"/>
      <c r="Q250" s="47"/>
    </row>
    <row r="251" spans="2:17">
      <c r="B251" s="39"/>
      <c r="O251" s="47"/>
      <c r="P251" s="47"/>
      <c r="Q251" s="47"/>
    </row>
    <row r="252" spans="2:17">
      <c r="B252" s="39"/>
      <c r="O252" s="47"/>
      <c r="P252" s="47"/>
      <c r="Q252" s="47"/>
    </row>
    <row r="253" spans="2:17">
      <c r="B253" s="39"/>
      <c r="O253" s="47"/>
      <c r="P253" s="47"/>
      <c r="Q253" s="47"/>
    </row>
    <row r="254" spans="2:17">
      <c r="B254" s="39"/>
      <c r="O254" s="47"/>
      <c r="P254" s="47"/>
      <c r="Q254" s="47"/>
    </row>
    <row r="255" spans="2:17">
      <c r="B255" s="39"/>
      <c r="O255" s="47"/>
      <c r="P255" s="47"/>
      <c r="Q255" s="47"/>
    </row>
    <row r="256" spans="2:17">
      <c r="B256" s="39"/>
      <c r="O256" s="47"/>
      <c r="P256" s="47"/>
      <c r="Q256" s="47"/>
    </row>
    <row r="257" spans="2:17">
      <c r="B257" s="39"/>
      <c r="O257" s="47"/>
      <c r="P257" s="47"/>
      <c r="Q257" s="47"/>
    </row>
    <row r="258" spans="2:17">
      <c r="B258" s="39"/>
      <c r="O258" s="47"/>
      <c r="P258" s="47"/>
      <c r="Q258" s="47"/>
    </row>
    <row r="259" spans="2:17">
      <c r="B259" s="39"/>
      <c r="O259" s="47"/>
      <c r="P259" s="47"/>
      <c r="Q259" s="47"/>
    </row>
    <row r="260" spans="2:17">
      <c r="B260" s="39"/>
      <c r="O260" s="47"/>
      <c r="P260" s="47"/>
      <c r="Q260" s="47"/>
    </row>
    <row r="261" spans="2:17">
      <c r="B261" s="39"/>
      <c r="O261" s="47"/>
      <c r="P261" s="47"/>
      <c r="Q261" s="47"/>
    </row>
    <row r="262" spans="2:17">
      <c r="B262" s="39"/>
      <c r="O262" s="47"/>
      <c r="P262" s="47"/>
      <c r="Q262" s="47"/>
    </row>
    <row r="263" spans="2:17">
      <c r="B263" s="39"/>
      <c r="O263" s="47"/>
      <c r="P263" s="47"/>
      <c r="Q263" s="47"/>
    </row>
    <row r="264" spans="2:17">
      <c r="B264" s="39"/>
      <c r="O264" s="47"/>
      <c r="P264" s="47"/>
      <c r="Q264" s="47"/>
    </row>
    <row r="265" spans="2:17">
      <c r="B265" s="39"/>
      <c r="O265" s="47"/>
      <c r="P265" s="47"/>
      <c r="Q265" s="47"/>
    </row>
    <row r="266" spans="2:17">
      <c r="B266" s="39"/>
      <c r="O266" s="47"/>
      <c r="P266" s="47"/>
      <c r="Q266" s="47"/>
    </row>
    <row r="267" spans="2:17">
      <c r="B267" s="39"/>
      <c r="O267" s="47"/>
      <c r="P267" s="47"/>
      <c r="Q267" s="47"/>
    </row>
    <row r="268" spans="2:17">
      <c r="B268" s="39"/>
      <c r="O268" s="47"/>
      <c r="P268" s="47"/>
      <c r="Q268" s="47"/>
    </row>
    <row r="269" spans="2:17">
      <c r="B269" s="39"/>
      <c r="O269" s="47"/>
      <c r="P269" s="47"/>
      <c r="Q269" s="47"/>
    </row>
    <row r="270" spans="2:17">
      <c r="B270" s="39"/>
      <c r="O270" s="47"/>
      <c r="P270" s="47"/>
      <c r="Q270" s="47"/>
    </row>
    <row r="271" spans="2:17">
      <c r="B271" s="39"/>
      <c r="O271" s="47"/>
      <c r="P271" s="47"/>
      <c r="Q271" s="47"/>
    </row>
    <row r="272" spans="2:17">
      <c r="B272" s="39"/>
      <c r="O272" s="47"/>
      <c r="P272" s="47"/>
      <c r="Q272" s="47"/>
    </row>
    <row r="273" spans="2:17">
      <c r="B273" s="39"/>
      <c r="O273" s="47"/>
      <c r="P273" s="47"/>
      <c r="Q273" s="47"/>
    </row>
    <row r="274" spans="2:17">
      <c r="B274" s="39"/>
      <c r="O274" s="47"/>
      <c r="P274" s="47"/>
      <c r="Q274" s="47"/>
    </row>
    <row r="275" spans="2:17">
      <c r="B275" s="39"/>
      <c r="O275" s="47"/>
      <c r="P275" s="47"/>
      <c r="Q275" s="47"/>
    </row>
    <row r="276" spans="2:17">
      <c r="B276" s="39"/>
      <c r="O276" s="47"/>
      <c r="P276" s="47"/>
      <c r="Q276" s="47"/>
    </row>
    <row r="277" spans="2:17">
      <c r="B277" s="39"/>
      <c r="O277" s="47"/>
      <c r="P277" s="47"/>
      <c r="Q277" s="47"/>
    </row>
    <row r="278" spans="2:17">
      <c r="B278" s="39"/>
      <c r="O278" s="47"/>
      <c r="P278" s="47"/>
      <c r="Q278" s="47"/>
    </row>
    <row r="279" spans="2:17">
      <c r="B279" s="39"/>
      <c r="O279" s="47"/>
      <c r="P279" s="47"/>
      <c r="Q279" s="47"/>
    </row>
    <row r="280" spans="2:17">
      <c r="B280" s="39"/>
      <c r="O280" s="47"/>
      <c r="P280" s="47"/>
      <c r="Q280" s="47"/>
    </row>
    <row r="281" spans="2:17">
      <c r="B281" s="39"/>
      <c r="O281" s="47"/>
      <c r="P281" s="47"/>
      <c r="Q281" s="47"/>
    </row>
    <row r="282" spans="2:17">
      <c r="B282" s="39"/>
      <c r="O282" s="47"/>
      <c r="P282" s="47"/>
      <c r="Q282" s="47"/>
    </row>
    <row r="283" spans="2:17">
      <c r="B283" s="39"/>
      <c r="O283" s="47"/>
      <c r="P283" s="47"/>
      <c r="Q283" s="47"/>
    </row>
    <row r="284" spans="2:17">
      <c r="B284" s="39"/>
      <c r="O284" s="47"/>
      <c r="P284" s="47"/>
      <c r="Q284" s="47"/>
    </row>
    <row r="285" spans="2:17">
      <c r="B285" s="39"/>
      <c r="O285" s="47"/>
      <c r="P285" s="47"/>
      <c r="Q285" s="47"/>
    </row>
    <row r="286" spans="2:17">
      <c r="B286" s="39"/>
      <c r="O286" s="47"/>
      <c r="P286" s="47"/>
      <c r="Q286" s="47"/>
    </row>
    <row r="287" spans="2:17">
      <c r="B287" s="39"/>
      <c r="O287" s="47"/>
      <c r="P287" s="47"/>
      <c r="Q287" s="47"/>
    </row>
    <row r="288" spans="2:17">
      <c r="B288" s="39"/>
      <c r="O288" s="47"/>
      <c r="P288" s="47"/>
      <c r="Q288" s="47"/>
    </row>
    <row r="289" spans="2:17">
      <c r="B289" s="39"/>
      <c r="O289" s="47"/>
      <c r="P289" s="47"/>
      <c r="Q289" s="47"/>
    </row>
    <row r="290" spans="2:17">
      <c r="B290" s="39"/>
      <c r="O290" s="47"/>
      <c r="P290" s="47"/>
      <c r="Q290" s="47"/>
    </row>
    <row r="291" spans="2:17">
      <c r="B291" s="39"/>
      <c r="O291" s="47"/>
      <c r="P291" s="47"/>
      <c r="Q291" s="47"/>
    </row>
    <row r="292" spans="2:17">
      <c r="B292" s="39"/>
      <c r="O292" s="47"/>
      <c r="P292" s="47"/>
      <c r="Q292" s="47"/>
    </row>
    <row r="293" spans="2:17">
      <c r="B293" s="39"/>
      <c r="O293" s="47"/>
      <c r="P293" s="47"/>
      <c r="Q293" s="47"/>
    </row>
    <row r="294" spans="2:17">
      <c r="B294" s="39"/>
      <c r="O294" s="47"/>
      <c r="P294" s="47"/>
      <c r="Q294" s="47"/>
    </row>
    <row r="295" spans="2:17">
      <c r="B295" s="39"/>
      <c r="O295" s="47"/>
      <c r="P295" s="47"/>
      <c r="Q295" s="47"/>
    </row>
    <row r="296" spans="2:17">
      <c r="B296" s="39"/>
      <c r="O296" s="47"/>
      <c r="P296" s="47"/>
      <c r="Q296" s="47"/>
    </row>
    <row r="297" spans="2:17">
      <c r="B297" s="39"/>
      <c r="O297" s="47"/>
      <c r="P297" s="47"/>
      <c r="Q297" s="47"/>
    </row>
    <row r="298" spans="2:17">
      <c r="B298" s="39"/>
      <c r="O298" s="47"/>
      <c r="P298" s="47"/>
      <c r="Q298" s="47"/>
    </row>
    <row r="299" spans="2:17">
      <c r="B299" s="39"/>
      <c r="O299" s="47"/>
      <c r="P299" s="47"/>
      <c r="Q299" s="47"/>
    </row>
    <row r="300" spans="2:17">
      <c r="B300" s="39"/>
      <c r="O300" s="47"/>
      <c r="P300" s="47"/>
      <c r="Q300" s="47"/>
    </row>
    <row r="301" spans="2:17">
      <c r="B301" s="39"/>
      <c r="O301" s="47"/>
      <c r="P301" s="47"/>
      <c r="Q301" s="47"/>
    </row>
    <row r="302" spans="2:17">
      <c r="B302" s="39"/>
      <c r="O302" s="47"/>
      <c r="P302" s="47"/>
      <c r="Q302" s="47"/>
    </row>
    <row r="303" spans="2:17">
      <c r="B303" s="39"/>
      <c r="O303" s="47"/>
      <c r="P303" s="47"/>
      <c r="Q303" s="47"/>
    </row>
    <row r="304" spans="2:17">
      <c r="B304" s="39"/>
      <c r="O304" s="47"/>
      <c r="P304" s="47"/>
      <c r="Q304" s="47"/>
    </row>
    <row r="305" spans="2:17">
      <c r="B305" s="39"/>
      <c r="O305" s="47"/>
      <c r="P305" s="47"/>
      <c r="Q305" s="47"/>
    </row>
    <row r="306" spans="2:17">
      <c r="B306" s="39"/>
      <c r="O306" s="47"/>
      <c r="P306" s="47"/>
      <c r="Q306" s="47"/>
    </row>
    <row r="307" spans="2:17">
      <c r="B307" s="39"/>
      <c r="O307" s="47"/>
      <c r="P307" s="47"/>
      <c r="Q307" s="47"/>
    </row>
    <row r="308" spans="2:17">
      <c r="B308" s="39"/>
      <c r="O308" s="47"/>
      <c r="P308" s="47"/>
      <c r="Q308" s="47"/>
    </row>
    <row r="309" spans="2:17">
      <c r="B309" s="39"/>
      <c r="O309" s="47"/>
      <c r="P309" s="47"/>
      <c r="Q309" s="47"/>
    </row>
    <row r="310" spans="2:17">
      <c r="B310" s="39"/>
      <c r="O310" s="47"/>
      <c r="P310" s="47"/>
      <c r="Q310" s="47"/>
    </row>
    <row r="311" spans="2:17">
      <c r="B311" s="39"/>
      <c r="O311" s="47"/>
      <c r="P311" s="47"/>
      <c r="Q311" s="47"/>
    </row>
    <row r="312" spans="2:17">
      <c r="B312" s="39"/>
      <c r="O312" s="47"/>
      <c r="P312" s="47"/>
      <c r="Q312" s="47"/>
    </row>
    <row r="313" spans="2:17">
      <c r="B313" s="39"/>
      <c r="O313" s="47"/>
      <c r="P313" s="47"/>
      <c r="Q313" s="47"/>
    </row>
    <row r="314" spans="2:17">
      <c r="B314" s="39"/>
      <c r="O314" s="47"/>
      <c r="P314" s="47"/>
      <c r="Q314" s="47"/>
    </row>
    <row r="315" spans="2:17">
      <c r="B315" s="39"/>
      <c r="O315" s="47"/>
      <c r="P315" s="47"/>
      <c r="Q315" s="47"/>
    </row>
    <row r="316" spans="2:17">
      <c r="B316" s="39"/>
      <c r="O316" s="47"/>
      <c r="P316" s="47"/>
      <c r="Q316" s="47"/>
    </row>
    <row r="317" spans="2:17">
      <c r="B317" s="39"/>
      <c r="O317" s="47"/>
      <c r="P317" s="47"/>
      <c r="Q317" s="47"/>
    </row>
    <row r="318" spans="2:17">
      <c r="B318" s="39"/>
      <c r="O318" s="47"/>
      <c r="P318" s="47"/>
      <c r="Q318" s="47"/>
    </row>
    <row r="319" spans="2:17">
      <c r="B319" s="39"/>
      <c r="O319" s="47"/>
      <c r="P319" s="47"/>
      <c r="Q319" s="47"/>
    </row>
    <row r="320" spans="2:17">
      <c r="B320" s="39"/>
      <c r="O320" s="47"/>
      <c r="P320" s="47"/>
      <c r="Q320" s="47"/>
    </row>
    <row r="321" spans="2:17">
      <c r="B321" s="39"/>
      <c r="O321" s="47"/>
      <c r="P321" s="47"/>
      <c r="Q321" s="47"/>
    </row>
    <row r="322" spans="2:17">
      <c r="B322" s="39"/>
      <c r="O322" s="47"/>
      <c r="P322" s="47"/>
      <c r="Q322" s="47"/>
    </row>
    <row r="323" spans="2:17">
      <c r="B323" s="39"/>
      <c r="O323" s="47"/>
      <c r="P323" s="47"/>
      <c r="Q323" s="47"/>
    </row>
    <row r="324" spans="2:17">
      <c r="B324" s="39"/>
      <c r="O324" s="47"/>
      <c r="P324" s="47"/>
      <c r="Q324" s="47"/>
    </row>
    <row r="325" spans="2:17">
      <c r="B325" s="39"/>
      <c r="O325" s="47"/>
      <c r="P325" s="47"/>
      <c r="Q325" s="47"/>
    </row>
    <row r="326" spans="2:17">
      <c r="B326" s="39"/>
      <c r="O326" s="47"/>
      <c r="P326" s="47"/>
      <c r="Q326" s="47"/>
    </row>
    <row r="327" spans="2:17">
      <c r="B327" s="39"/>
      <c r="O327" s="47"/>
      <c r="P327" s="47"/>
      <c r="Q327" s="47"/>
    </row>
    <row r="328" spans="2:17">
      <c r="B328" s="39"/>
      <c r="O328" s="47"/>
      <c r="P328" s="47"/>
      <c r="Q328" s="47"/>
    </row>
    <row r="329" spans="2:17">
      <c r="B329" s="39"/>
      <c r="O329" s="47"/>
      <c r="P329" s="47"/>
      <c r="Q329" s="47"/>
    </row>
    <row r="330" spans="2:17">
      <c r="B330" s="39"/>
      <c r="O330" s="47"/>
      <c r="P330" s="47"/>
      <c r="Q330" s="47"/>
    </row>
    <row r="331" spans="2:17">
      <c r="B331" s="39"/>
      <c r="O331" s="47"/>
      <c r="P331" s="47"/>
      <c r="Q331" s="47"/>
    </row>
    <row r="332" spans="2:17">
      <c r="B332" s="39"/>
      <c r="O332" s="47"/>
      <c r="P332" s="47"/>
      <c r="Q332" s="47"/>
    </row>
    <row r="333" spans="2:17">
      <c r="B333" s="39"/>
      <c r="O333" s="47"/>
      <c r="P333" s="47"/>
      <c r="Q333" s="47"/>
    </row>
    <row r="334" spans="2:17">
      <c r="B334" s="39"/>
      <c r="O334" s="47"/>
      <c r="P334" s="47"/>
      <c r="Q334" s="47"/>
    </row>
    <row r="335" spans="2:17">
      <c r="B335" s="39"/>
      <c r="O335" s="47"/>
      <c r="P335" s="47"/>
      <c r="Q335" s="47"/>
    </row>
    <row r="336" spans="2:17">
      <c r="B336" s="39"/>
      <c r="O336" s="47"/>
      <c r="P336" s="47"/>
      <c r="Q336" s="47"/>
    </row>
    <row r="337" spans="2:17">
      <c r="B337" s="39"/>
      <c r="O337" s="47"/>
      <c r="P337" s="47"/>
      <c r="Q337" s="47"/>
    </row>
    <row r="338" spans="2:17">
      <c r="B338" s="39"/>
      <c r="O338" s="47"/>
      <c r="P338" s="47"/>
      <c r="Q338" s="47"/>
    </row>
    <row r="339" spans="2:17">
      <c r="B339" s="39"/>
      <c r="O339" s="47"/>
      <c r="P339" s="47"/>
      <c r="Q339" s="47"/>
    </row>
    <row r="340" spans="2:17">
      <c r="B340" s="39"/>
      <c r="O340" s="47"/>
      <c r="P340" s="47"/>
      <c r="Q340" s="47"/>
    </row>
    <row r="341" spans="2:17">
      <c r="B341" s="39"/>
      <c r="O341" s="47"/>
      <c r="P341" s="47"/>
      <c r="Q341" s="47"/>
    </row>
    <row r="342" spans="2:17">
      <c r="B342" s="39"/>
      <c r="O342" s="47"/>
      <c r="P342" s="47"/>
      <c r="Q342" s="47"/>
    </row>
    <row r="343" spans="2:17">
      <c r="B343" s="39"/>
      <c r="O343" s="47"/>
      <c r="P343" s="47"/>
      <c r="Q343" s="47"/>
    </row>
    <row r="344" spans="2:17">
      <c r="B344" s="39"/>
      <c r="O344" s="47"/>
      <c r="P344" s="47"/>
      <c r="Q344" s="47"/>
    </row>
    <row r="345" spans="2:17">
      <c r="B345" s="39"/>
      <c r="O345" s="47"/>
      <c r="P345" s="47"/>
      <c r="Q345" s="47"/>
    </row>
    <row r="346" spans="2:17">
      <c r="B346" s="39"/>
      <c r="O346" s="47"/>
      <c r="P346" s="47"/>
      <c r="Q346" s="47"/>
    </row>
    <row r="347" spans="2:17">
      <c r="B347" s="39"/>
      <c r="O347" s="47"/>
      <c r="P347" s="47"/>
      <c r="Q347" s="47"/>
    </row>
    <row r="348" spans="2:17">
      <c r="B348" s="39"/>
      <c r="O348" s="47"/>
      <c r="P348" s="47"/>
      <c r="Q348" s="47"/>
    </row>
    <row r="349" spans="2:17">
      <c r="B349" s="39"/>
      <c r="O349" s="47"/>
      <c r="P349" s="47"/>
      <c r="Q349" s="47"/>
    </row>
    <row r="350" spans="2:17">
      <c r="B350" s="39"/>
      <c r="O350" s="47"/>
      <c r="P350" s="47"/>
      <c r="Q350" s="47"/>
    </row>
    <row r="351" spans="2:17">
      <c r="B351" s="39"/>
      <c r="O351" s="47"/>
      <c r="P351" s="47"/>
      <c r="Q351" s="47"/>
    </row>
    <row r="352" spans="2:17">
      <c r="B352" s="39"/>
      <c r="O352" s="47"/>
      <c r="P352" s="47"/>
      <c r="Q352" s="47"/>
    </row>
    <row r="353" spans="2:17">
      <c r="B353" s="39"/>
      <c r="O353" s="47"/>
      <c r="P353" s="47"/>
      <c r="Q353" s="47"/>
    </row>
    <row r="354" spans="2:17">
      <c r="B354" s="39"/>
      <c r="O354" s="47"/>
      <c r="P354" s="47"/>
      <c r="Q354" s="47"/>
    </row>
    <row r="355" spans="2:17">
      <c r="B355" s="39"/>
      <c r="O355" s="47"/>
      <c r="P355" s="47"/>
      <c r="Q355" s="47"/>
    </row>
    <row r="356" spans="2:17">
      <c r="B356" s="39"/>
      <c r="O356" s="47"/>
      <c r="P356" s="47"/>
      <c r="Q356" s="47"/>
    </row>
    <row r="357" spans="2:17">
      <c r="B357" s="39"/>
      <c r="O357" s="47"/>
      <c r="P357" s="47"/>
      <c r="Q357" s="47"/>
    </row>
    <row r="358" spans="2:17">
      <c r="B358" s="39"/>
      <c r="O358" s="47"/>
      <c r="P358" s="47"/>
      <c r="Q358" s="47"/>
    </row>
    <row r="359" spans="2:17">
      <c r="B359" s="39"/>
      <c r="O359" s="47"/>
      <c r="P359" s="47"/>
      <c r="Q359" s="47"/>
    </row>
    <row r="360" spans="2:17">
      <c r="B360" s="39"/>
      <c r="O360" s="47"/>
      <c r="P360" s="47"/>
      <c r="Q360" s="47"/>
    </row>
    <row r="361" spans="2:17">
      <c r="B361" s="39"/>
      <c r="O361" s="47"/>
      <c r="P361" s="47"/>
      <c r="Q361" s="47"/>
    </row>
    <row r="362" spans="2:17">
      <c r="B362" s="39"/>
      <c r="O362" s="47"/>
      <c r="P362" s="47"/>
      <c r="Q362" s="47"/>
    </row>
    <row r="363" spans="2:17">
      <c r="B363" s="39"/>
      <c r="O363" s="47"/>
      <c r="P363" s="47"/>
      <c r="Q363" s="47"/>
    </row>
    <row r="364" spans="2:17">
      <c r="B364" s="39"/>
      <c r="O364" s="47"/>
      <c r="P364" s="47"/>
      <c r="Q364" s="47"/>
    </row>
    <row r="365" spans="2:17">
      <c r="B365" s="39"/>
      <c r="O365" s="47"/>
      <c r="P365" s="47"/>
      <c r="Q365" s="47"/>
    </row>
    <row r="366" spans="2:17">
      <c r="B366" s="39"/>
      <c r="O366" s="47"/>
      <c r="P366" s="47"/>
      <c r="Q366" s="47"/>
    </row>
    <row r="367" spans="2:17">
      <c r="B367" s="39"/>
      <c r="O367" s="47"/>
      <c r="P367" s="47"/>
      <c r="Q367" s="47"/>
    </row>
    <row r="368" spans="2:17">
      <c r="B368" s="39"/>
      <c r="O368" s="47"/>
      <c r="P368" s="47"/>
      <c r="Q368" s="47"/>
    </row>
    <row r="369" spans="2:17">
      <c r="B369" s="39"/>
      <c r="O369" s="47"/>
      <c r="P369" s="47"/>
      <c r="Q369" s="47"/>
    </row>
    <row r="370" spans="2:17">
      <c r="O370" s="47"/>
      <c r="P370" s="47"/>
      <c r="Q370" s="47"/>
    </row>
    <row r="371" spans="2:17">
      <c r="O371" s="47"/>
      <c r="P371" s="47"/>
      <c r="Q371" s="47"/>
    </row>
    <row r="372" spans="2:17">
      <c r="O372" s="47"/>
      <c r="P372" s="47"/>
      <c r="Q372" s="47"/>
    </row>
    <row r="373" spans="2:17">
      <c r="O373" s="47"/>
      <c r="P373" s="47"/>
      <c r="Q373" s="47"/>
    </row>
    <row r="374" spans="2:17">
      <c r="O374" s="47"/>
      <c r="P374" s="47"/>
      <c r="Q374" s="47"/>
    </row>
    <row r="375" spans="2:17">
      <c r="O375" s="47"/>
      <c r="P375" s="47"/>
      <c r="Q375" s="47"/>
    </row>
    <row r="376" spans="2:17">
      <c r="O376" s="47"/>
      <c r="P376" s="47"/>
      <c r="Q376" s="47"/>
    </row>
    <row r="377" spans="2:17">
      <c r="O377" s="47"/>
      <c r="P377" s="47"/>
      <c r="Q377" s="47"/>
    </row>
    <row r="378" spans="2:17">
      <c r="O378" s="47"/>
      <c r="P378" s="47"/>
      <c r="Q378" s="47"/>
    </row>
    <row r="379" spans="2:17">
      <c r="O379" s="47"/>
      <c r="P379" s="47"/>
      <c r="Q379" s="47"/>
    </row>
    <row r="380" spans="2:17">
      <c r="O380" s="47"/>
      <c r="P380" s="47"/>
      <c r="Q380" s="47"/>
    </row>
    <row r="381" spans="2:17">
      <c r="O381" s="47"/>
      <c r="P381" s="47"/>
      <c r="Q381" s="47"/>
    </row>
    <row r="382" spans="2:17">
      <c r="O382" s="47"/>
      <c r="P382" s="47"/>
      <c r="Q382" s="47"/>
    </row>
    <row r="383" spans="2:17">
      <c r="O383" s="47"/>
      <c r="P383" s="47"/>
      <c r="Q383" s="47"/>
    </row>
    <row r="384" spans="2:17">
      <c r="O384" s="47"/>
      <c r="P384" s="47"/>
      <c r="Q384" s="47"/>
    </row>
    <row r="385" spans="15:17">
      <c r="O385" s="47"/>
      <c r="P385" s="47"/>
      <c r="Q385" s="47"/>
    </row>
    <row r="386" spans="15:17">
      <c r="O386" s="47"/>
      <c r="P386" s="47"/>
      <c r="Q386" s="47"/>
    </row>
    <row r="387" spans="15:17">
      <c r="O387" s="47"/>
      <c r="P387" s="47"/>
      <c r="Q387" s="47"/>
    </row>
    <row r="388" spans="15:17">
      <c r="O388" s="47"/>
      <c r="P388" s="47"/>
      <c r="Q388" s="47"/>
    </row>
    <row r="389" spans="15:17">
      <c r="O389" s="47"/>
      <c r="P389" s="47"/>
      <c r="Q389" s="47"/>
    </row>
    <row r="390" spans="15:17">
      <c r="O390" s="47"/>
      <c r="P390" s="47"/>
      <c r="Q390" s="47"/>
    </row>
    <row r="391" spans="15:17">
      <c r="O391" s="47"/>
      <c r="P391" s="47"/>
      <c r="Q391" s="47"/>
    </row>
    <row r="392" spans="15:17">
      <c r="O392" s="47"/>
      <c r="P392" s="47"/>
      <c r="Q392" s="47"/>
    </row>
    <row r="393" spans="15:17">
      <c r="O393" s="47"/>
      <c r="P393" s="47"/>
      <c r="Q393" s="47"/>
    </row>
    <row r="394" spans="15:17">
      <c r="O394" s="47"/>
      <c r="P394" s="47"/>
      <c r="Q394" s="47"/>
    </row>
    <row r="395" spans="15:17">
      <c r="O395" s="47"/>
      <c r="P395" s="47"/>
      <c r="Q395" s="47"/>
    </row>
    <row r="396" spans="15:17">
      <c r="O396" s="47"/>
      <c r="P396" s="47"/>
      <c r="Q396" s="47"/>
    </row>
    <row r="397" spans="15:17">
      <c r="O397" s="47"/>
      <c r="P397" s="47"/>
      <c r="Q397" s="47"/>
    </row>
    <row r="398" spans="15:17">
      <c r="O398" s="47"/>
      <c r="P398" s="47"/>
      <c r="Q398" s="47"/>
    </row>
    <row r="399" spans="15:17">
      <c r="O399" s="47"/>
      <c r="P399" s="47"/>
      <c r="Q399" s="47"/>
    </row>
    <row r="400" spans="15:17">
      <c r="O400" s="47"/>
      <c r="P400" s="47"/>
      <c r="Q400" s="47"/>
    </row>
    <row r="401" spans="15:17">
      <c r="O401" s="47"/>
      <c r="P401" s="47"/>
      <c r="Q401" s="47"/>
    </row>
    <row r="402" spans="15:17">
      <c r="O402" s="47"/>
      <c r="P402" s="47"/>
      <c r="Q402" s="47"/>
    </row>
    <row r="403" spans="15:17">
      <c r="O403" s="47"/>
      <c r="P403" s="47"/>
      <c r="Q403" s="47"/>
    </row>
    <row r="404" spans="15:17">
      <c r="O404" s="47"/>
      <c r="P404" s="47"/>
      <c r="Q404" s="47"/>
    </row>
    <row r="405" spans="15:17">
      <c r="O405" s="47"/>
      <c r="P405" s="47"/>
      <c r="Q405" s="47"/>
    </row>
    <row r="406" spans="15:17">
      <c r="O406" s="47"/>
      <c r="P406" s="47"/>
      <c r="Q406" s="47"/>
    </row>
    <row r="407" spans="15:17">
      <c r="O407" s="47"/>
      <c r="P407" s="47"/>
      <c r="Q407" s="47"/>
    </row>
    <row r="408" spans="15:17">
      <c r="O408" s="47"/>
      <c r="P408" s="47"/>
      <c r="Q408" s="47"/>
    </row>
    <row r="409" spans="15:17">
      <c r="O409" s="47"/>
      <c r="P409" s="47"/>
      <c r="Q409" s="47"/>
    </row>
    <row r="410" spans="15:17">
      <c r="O410" s="47"/>
      <c r="P410" s="47"/>
      <c r="Q410" s="47"/>
    </row>
    <row r="411" spans="15:17">
      <c r="O411" s="47"/>
      <c r="P411" s="47"/>
      <c r="Q411" s="47"/>
    </row>
    <row r="412" spans="15:17">
      <c r="O412" s="47"/>
      <c r="P412" s="47"/>
      <c r="Q412" s="47"/>
    </row>
    <row r="413" spans="15:17">
      <c r="O413" s="47"/>
      <c r="P413" s="47"/>
      <c r="Q413" s="47"/>
    </row>
    <row r="414" spans="15:17">
      <c r="O414" s="47"/>
      <c r="P414" s="47"/>
      <c r="Q414" s="47"/>
    </row>
    <row r="415" spans="15:17">
      <c r="O415" s="47"/>
      <c r="P415" s="47"/>
      <c r="Q415" s="47"/>
    </row>
    <row r="416" spans="15:17">
      <c r="O416" s="47"/>
      <c r="P416" s="47"/>
      <c r="Q416" s="47"/>
    </row>
    <row r="417" spans="15:17">
      <c r="O417" s="47"/>
      <c r="P417" s="47"/>
      <c r="Q417" s="47"/>
    </row>
    <row r="418" spans="15:17">
      <c r="O418" s="47"/>
      <c r="P418" s="47"/>
      <c r="Q418" s="47"/>
    </row>
    <row r="419" spans="15:17">
      <c r="O419" s="47"/>
      <c r="P419" s="47"/>
      <c r="Q419" s="47"/>
    </row>
    <row r="420" spans="15:17">
      <c r="O420" s="47"/>
      <c r="P420" s="47"/>
      <c r="Q420" s="47"/>
    </row>
    <row r="421" spans="15:17">
      <c r="O421" s="47"/>
      <c r="P421" s="47"/>
      <c r="Q421" s="47"/>
    </row>
    <row r="422" spans="15:17">
      <c r="O422" s="47"/>
      <c r="P422" s="47"/>
      <c r="Q422" s="47"/>
    </row>
    <row r="423" spans="15:17">
      <c r="O423" s="47"/>
      <c r="P423" s="47"/>
      <c r="Q423" s="47"/>
    </row>
    <row r="424" spans="15:17">
      <c r="O424" s="47"/>
      <c r="P424" s="47"/>
      <c r="Q424" s="47"/>
    </row>
    <row r="425" spans="15:17">
      <c r="O425" s="47"/>
      <c r="P425" s="47"/>
      <c r="Q425" s="47"/>
    </row>
    <row r="426" spans="15:17">
      <c r="O426" s="47"/>
      <c r="P426" s="47"/>
      <c r="Q426" s="47"/>
    </row>
    <row r="427" spans="15:17">
      <c r="O427" s="47"/>
      <c r="P427" s="47"/>
      <c r="Q427" s="47"/>
    </row>
    <row r="428" spans="15:17">
      <c r="O428" s="47"/>
      <c r="P428" s="47"/>
      <c r="Q428" s="47"/>
    </row>
    <row r="429" spans="15:17">
      <c r="O429" s="47"/>
      <c r="P429" s="47"/>
      <c r="Q429" s="47"/>
    </row>
    <row r="430" spans="15:17">
      <c r="O430" s="47"/>
      <c r="P430" s="47"/>
      <c r="Q430" s="47"/>
    </row>
    <row r="431" spans="15:17">
      <c r="O431" s="47"/>
      <c r="P431" s="47"/>
      <c r="Q431" s="47"/>
    </row>
    <row r="432" spans="15:17">
      <c r="O432" s="47"/>
      <c r="P432" s="47"/>
      <c r="Q432" s="47"/>
    </row>
    <row r="433" spans="15:17">
      <c r="O433" s="47"/>
      <c r="P433" s="47"/>
      <c r="Q433" s="47"/>
    </row>
    <row r="434" spans="15:17">
      <c r="O434" s="47"/>
      <c r="P434" s="47"/>
      <c r="Q434" s="47"/>
    </row>
    <row r="435" spans="15:17">
      <c r="O435" s="47"/>
      <c r="P435" s="47"/>
      <c r="Q435" s="47"/>
    </row>
    <row r="436" spans="15:17">
      <c r="O436" s="47"/>
      <c r="P436" s="47"/>
      <c r="Q436" s="47"/>
    </row>
    <row r="437" spans="15:17">
      <c r="O437" s="47"/>
      <c r="P437" s="47"/>
      <c r="Q437" s="47"/>
    </row>
    <row r="438" spans="15:17">
      <c r="O438" s="47"/>
      <c r="P438" s="47"/>
      <c r="Q438" s="47"/>
    </row>
    <row r="439" spans="15:17">
      <c r="O439" s="47"/>
      <c r="P439" s="47"/>
      <c r="Q439" s="47"/>
    </row>
    <row r="440" spans="15:17">
      <c r="O440" s="47"/>
      <c r="P440" s="47"/>
      <c r="Q440" s="47"/>
    </row>
    <row r="441" spans="15:17">
      <c r="O441" s="47"/>
      <c r="P441" s="47"/>
      <c r="Q441" s="47"/>
    </row>
    <row r="442" spans="15:17">
      <c r="O442" s="47"/>
      <c r="P442" s="47"/>
      <c r="Q442" s="47"/>
    </row>
    <row r="443" spans="15:17">
      <c r="O443" s="47"/>
      <c r="P443" s="47"/>
      <c r="Q443" s="47"/>
    </row>
    <row r="444" spans="15:17">
      <c r="O444" s="47"/>
      <c r="P444" s="47"/>
      <c r="Q444" s="47"/>
    </row>
    <row r="445" spans="15:17">
      <c r="O445" s="47"/>
      <c r="P445" s="47"/>
      <c r="Q445" s="47"/>
    </row>
    <row r="446" spans="15:17">
      <c r="O446" s="47"/>
      <c r="P446" s="47"/>
      <c r="Q446" s="47"/>
    </row>
    <row r="447" spans="15:17">
      <c r="O447" s="47"/>
      <c r="P447" s="47"/>
      <c r="Q447" s="47"/>
    </row>
    <row r="448" spans="15:17">
      <c r="O448" s="47"/>
      <c r="P448" s="47"/>
      <c r="Q448" s="47"/>
    </row>
    <row r="449" spans="15:17">
      <c r="O449" s="47"/>
      <c r="P449" s="47"/>
      <c r="Q449" s="47"/>
    </row>
    <row r="450" spans="15:17">
      <c r="O450" s="47"/>
      <c r="P450" s="47"/>
      <c r="Q450" s="47"/>
    </row>
    <row r="451" spans="15:17">
      <c r="O451" s="47"/>
      <c r="P451" s="47"/>
      <c r="Q451" s="47"/>
    </row>
    <row r="452" spans="15:17">
      <c r="O452" s="47"/>
      <c r="P452" s="47"/>
      <c r="Q452" s="47"/>
    </row>
    <row r="453" spans="15:17">
      <c r="O453" s="47"/>
      <c r="P453" s="47"/>
      <c r="Q453" s="47"/>
    </row>
    <row r="454" spans="15:17">
      <c r="O454" s="47"/>
      <c r="P454" s="47"/>
      <c r="Q454" s="47"/>
    </row>
    <row r="455" spans="15:17">
      <c r="O455" s="47"/>
      <c r="P455" s="47"/>
      <c r="Q455" s="47"/>
    </row>
    <row r="456" spans="15:17">
      <c r="O456" s="47"/>
      <c r="P456" s="47"/>
      <c r="Q456" s="47"/>
    </row>
    <row r="457" spans="15:17">
      <c r="O457" s="47"/>
      <c r="P457" s="47"/>
      <c r="Q457" s="47"/>
    </row>
    <row r="458" spans="15:17">
      <c r="O458" s="47"/>
      <c r="P458" s="47"/>
      <c r="Q458" s="47"/>
    </row>
    <row r="459" spans="15:17">
      <c r="O459" s="47"/>
      <c r="P459" s="47"/>
      <c r="Q459" s="47"/>
    </row>
    <row r="460" spans="15:17">
      <c r="O460" s="47"/>
      <c r="P460" s="47"/>
      <c r="Q460" s="47"/>
    </row>
    <row r="461" spans="15:17">
      <c r="O461" s="47"/>
      <c r="P461" s="47"/>
      <c r="Q461" s="47"/>
    </row>
    <row r="462" spans="15:17">
      <c r="O462" s="47"/>
      <c r="P462" s="47"/>
      <c r="Q462" s="47"/>
    </row>
    <row r="463" spans="15:17">
      <c r="O463" s="47"/>
      <c r="P463" s="47"/>
      <c r="Q463" s="47"/>
    </row>
    <row r="464" spans="15:17">
      <c r="O464" s="47"/>
      <c r="P464" s="47"/>
      <c r="Q464" s="47"/>
    </row>
    <row r="465" spans="15:17">
      <c r="O465" s="47"/>
      <c r="P465" s="47"/>
      <c r="Q465" s="47"/>
    </row>
    <row r="466" spans="15:17">
      <c r="O466" s="47"/>
      <c r="P466" s="47"/>
      <c r="Q466" s="47"/>
    </row>
    <row r="467" spans="15:17">
      <c r="O467" s="47"/>
      <c r="P467" s="47"/>
      <c r="Q467" s="47"/>
    </row>
    <row r="468" spans="15:17">
      <c r="O468" s="47"/>
      <c r="P468" s="47"/>
      <c r="Q468" s="47"/>
    </row>
    <row r="469" spans="15:17">
      <c r="O469" s="47"/>
      <c r="P469" s="47"/>
      <c r="Q469" s="47"/>
    </row>
    <row r="470" spans="15:17">
      <c r="O470" s="47"/>
      <c r="P470" s="47"/>
      <c r="Q470" s="47"/>
    </row>
    <row r="471" spans="15:17">
      <c r="O471" s="47"/>
      <c r="P471" s="47"/>
      <c r="Q471" s="47"/>
    </row>
    <row r="472" spans="15:17">
      <c r="O472" s="47"/>
      <c r="P472" s="47"/>
      <c r="Q472" s="47"/>
    </row>
    <row r="473" spans="15:17">
      <c r="O473" s="47"/>
      <c r="P473" s="47"/>
      <c r="Q473" s="47"/>
    </row>
    <row r="474" spans="15:17">
      <c r="O474" s="47"/>
      <c r="P474" s="47"/>
      <c r="Q474" s="47"/>
    </row>
    <row r="475" spans="15:17">
      <c r="O475" s="47"/>
      <c r="P475" s="47"/>
      <c r="Q475" s="47"/>
    </row>
    <row r="476" spans="15:17">
      <c r="O476" s="47"/>
      <c r="P476" s="47"/>
      <c r="Q476" s="47"/>
    </row>
    <row r="477" spans="15:17">
      <c r="O477" s="47"/>
      <c r="P477" s="47"/>
      <c r="Q477" s="47"/>
    </row>
    <row r="478" spans="15:17">
      <c r="O478" s="47"/>
      <c r="P478" s="47"/>
      <c r="Q478" s="47"/>
    </row>
    <row r="479" spans="15:17">
      <c r="O479" s="47"/>
      <c r="P479" s="47"/>
      <c r="Q479" s="47"/>
    </row>
    <row r="480" spans="15:17">
      <c r="O480" s="47"/>
      <c r="P480" s="47"/>
      <c r="Q480" s="47"/>
    </row>
    <row r="481" spans="15:17">
      <c r="O481" s="47"/>
      <c r="P481" s="47"/>
      <c r="Q481" s="47"/>
    </row>
    <row r="482" spans="15:17">
      <c r="O482" s="47"/>
      <c r="P482" s="47"/>
      <c r="Q482" s="47"/>
    </row>
    <row r="483" spans="15:17">
      <c r="O483" s="47"/>
      <c r="P483" s="47"/>
      <c r="Q483" s="47"/>
    </row>
    <row r="484" spans="15:17">
      <c r="O484" s="47"/>
      <c r="P484" s="47"/>
      <c r="Q484" s="47"/>
    </row>
    <row r="485" spans="15:17">
      <c r="O485" s="47"/>
      <c r="P485" s="47"/>
      <c r="Q485" s="47"/>
    </row>
    <row r="486" spans="15:17">
      <c r="O486" s="47"/>
      <c r="P486" s="47"/>
      <c r="Q486" s="47"/>
    </row>
    <row r="487" spans="15:17">
      <c r="O487" s="47"/>
      <c r="P487" s="47"/>
      <c r="Q487" s="47"/>
    </row>
    <row r="488" spans="15:17">
      <c r="O488" s="47"/>
      <c r="P488" s="47"/>
      <c r="Q488" s="47"/>
    </row>
    <row r="489" spans="15:17">
      <c r="O489" s="47"/>
      <c r="P489" s="47"/>
      <c r="Q489" s="47"/>
    </row>
    <row r="490" spans="15:17">
      <c r="O490" s="47"/>
      <c r="P490" s="47"/>
      <c r="Q490" s="47"/>
    </row>
    <row r="491" spans="15:17">
      <c r="O491" s="47"/>
      <c r="P491" s="47"/>
      <c r="Q491" s="47"/>
    </row>
    <row r="492" spans="15:17">
      <c r="O492" s="47"/>
      <c r="P492" s="47"/>
      <c r="Q492" s="47"/>
    </row>
    <row r="493" spans="15:17">
      <c r="O493" s="47"/>
      <c r="P493" s="47"/>
      <c r="Q493" s="47"/>
    </row>
    <row r="494" spans="15:17">
      <c r="O494" s="47"/>
      <c r="P494" s="47"/>
      <c r="Q494" s="47"/>
    </row>
    <row r="495" spans="15:17">
      <c r="O495" s="47"/>
      <c r="P495" s="47"/>
      <c r="Q495" s="47"/>
    </row>
    <row r="496" spans="15:17">
      <c r="O496" s="47"/>
      <c r="P496" s="47"/>
      <c r="Q496" s="47"/>
    </row>
    <row r="497" spans="15:17">
      <c r="O497" s="47"/>
      <c r="P497" s="47"/>
      <c r="Q497" s="47"/>
    </row>
    <row r="498" spans="15:17">
      <c r="O498" s="47"/>
      <c r="P498" s="47"/>
      <c r="Q498" s="47"/>
    </row>
    <row r="499" spans="15:17">
      <c r="O499" s="47"/>
      <c r="P499" s="47"/>
      <c r="Q499" s="47"/>
    </row>
    <row r="500" spans="15:17">
      <c r="O500" s="47"/>
      <c r="P500" s="47"/>
      <c r="Q500" s="47"/>
    </row>
    <row r="501" spans="15:17">
      <c r="O501" s="47"/>
      <c r="P501" s="47"/>
      <c r="Q501" s="47"/>
    </row>
    <row r="502" spans="15:17">
      <c r="O502" s="47"/>
      <c r="P502" s="47"/>
      <c r="Q502" s="47"/>
    </row>
    <row r="503" spans="15:17">
      <c r="O503" s="47"/>
      <c r="P503" s="47"/>
      <c r="Q503" s="47"/>
    </row>
    <row r="504" spans="15:17">
      <c r="O504" s="47"/>
      <c r="P504" s="47"/>
      <c r="Q504" s="47"/>
    </row>
    <row r="505" spans="15:17">
      <c r="O505" s="47"/>
      <c r="P505" s="47"/>
      <c r="Q505" s="47"/>
    </row>
    <row r="506" spans="15:17">
      <c r="O506" s="47"/>
      <c r="P506" s="47"/>
      <c r="Q506" s="47"/>
    </row>
    <row r="507" spans="15:17">
      <c r="O507" s="47"/>
      <c r="P507" s="47"/>
      <c r="Q507" s="47"/>
    </row>
    <row r="508" spans="15:17">
      <c r="O508" s="47"/>
      <c r="P508" s="47"/>
      <c r="Q508" s="47"/>
    </row>
    <row r="509" spans="15:17">
      <c r="O509" s="47"/>
      <c r="P509" s="47"/>
      <c r="Q509" s="47"/>
    </row>
    <row r="510" spans="15:17">
      <c r="O510" s="47"/>
      <c r="P510" s="47"/>
      <c r="Q510" s="47"/>
    </row>
    <row r="511" spans="15:17">
      <c r="O511" s="47"/>
      <c r="P511" s="47"/>
      <c r="Q511" s="47"/>
    </row>
    <row r="512" spans="15:17">
      <c r="O512" s="47"/>
      <c r="P512" s="47"/>
      <c r="Q512" s="47"/>
    </row>
    <row r="513" spans="15:17">
      <c r="O513" s="47"/>
      <c r="P513" s="47"/>
      <c r="Q513" s="47"/>
    </row>
    <row r="514" spans="15:17">
      <c r="O514" s="47"/>
      <c r="P514" s="47"/>
      <c r="Q514" s="47"/>
    </row>
    <row r="515" spans="15:17">
      <c r="O515" s="47"/>
      <c r="P515" s="47"/>
      <c r="Q515" s="47"/>
    </row>
    <row r="516" spans="15:17">
      <c r="O516" s="47"/>
      <c r="P516" s="47"/>
      <c r="Q516" s="47"/>
    </row>
    <row r="517" spans="15:17">
      <c r="O517" s="47"/>
      <c r="P517" s="47"/>
      <c r="Q517" s="47"/>
    </row>
    <row r="518" spans="15:17">
      <c r="O518" s="47"/>
      <c r="P518" s="47"/>
      <c r="Q518" s="47"/>
    </row>
    <row r="519" spans="15:17">
      <c r="O519" s="47"/>
      <c r="P519" s="47"/>
      <c r="Q519" s="47"/>
    </row>
    <row r="520" spans="15:17">
      <c r="O520" s="47"/>
      <c r="P520" s="47"/>
      <c r="Q520" s="47"/>
    </row>
    <row r="521" spans="15:17">
      <c r="O521" s="47"/>
      <c r="P521" s="47"/>
      <c r="Q521" s="47"/>
    </row>
    <row r="522" spans="15:17">
      <c r="O522" s="47"/>
      <c r="P522" s="47"/>
      <c r="Q522" s="47"/>
    </row>
    <row r="523" spans="15:17">
      <c r="O523" s="47"/>
      <c r="P523" s="47"/>
      <c r="Q523" s="47"/>
    </row>
    <row r="524" spans="15:17">
      <c r="O524" s="47"/>
      <c r="P524" s="47"/>
      <c r="Q524" s="47"/>
    </row>
    <row r="525" spans="15:17">
      <c r="O525" s="47"/>
      <c r="P525" s="47"/>
      <c r="Q525" s="47"/>
    </row>
    <row r="526" spans="15:17">
      <c r="O526" s="47"/>
      <c r="P526" s="47"/>
      <c r="Q526" s="47"/>
    </row>
    <row r="527" spans="15:17">
      <c r="O527" s="47"/>
      <c r="P527" s="47"/>
      <c r="Q527" s="47"/>
    </row>
    <row r="528" spans="15:17">
      <c r="O528" s="47"/>
      <c r="P528" s="47"/>
      <c r="Q528" s="47"/>
    </row>
    <row r="529" spans="15:17">
      <c r="O529" s="47"/>
      <c r="P529" s="47"/>
      <c r="Q529" s="47"/>
    </row>
    <row r="530" spans="15:17">
      <c r="O530" s="47"/>
      <c r="P530" s="47"/>
      <c r="Q530" s="47"/>
    </row>
    <row r="531" spans="15:17">
      <c r="O531" s="47"/>
      <c r="P531" s="47"/>
      <c r="Q531" s="47"/>
    </row>
    <row r="532" spans="15:17">
      <c r="O532" s="47"/>
      <c r="P532" s="47"/>
      <c r="Q532" s="47"/>
    </row>
    <row r="533" spans="15:17">
      <c r="O533" s="47"/>
      <c r="P533" s="47"/>
      <c r="Q533" s="47"/>
    </row>
    <row r="534" spans="15:17">
      <c r="O534" s="47"/>
      <c r="P534" s="47"/>
      <c r="Q534" s="47"/>
    </row>
    <row r="535" spans="15:17">
      <c r="O535" s="47"/>
      <c r="P535" s="47"/>
      <c r="Q535" s="47"/>
    </row>
    <row r="536" spans="15:17">
      <c r="O536" s="47"/>
      <c r="P536" s="47"/>
      <c r="Q536" s="47"/>
    </row>
    <row r="537" spans="15:17">
      <c r="O537" s="47"/>
      <c r="P537" s="47"/>
      <c r="Q537" s="47"/>
    </row>
    <row r="538" spans="15:17">
      <c r="O538" s="47"/>
      <c r="P538" s="47"/>
      <c r="Q538" s="47"/>
    </row>
    <row r="539" spans="15:17">
      <c r="O539" s="47"/>
      <c r="P539" s="47"/>
      <c r="Q539" s="47"/>
    </row>
    <row r="540" spans="15:17">
      <c r="O540" s="47"/>
      <c r="P540" s="47"/>
      <c r="Q540" s="47"/>
    </row>
    <row r="541" spans="15:17">
      <c r="O541" s="47"/>
      <c r="P541" s="47"/>
      <c r="Q541" s="47"/>
    </row>
    <row r="542" spans="15:17">
      <c r="O542" s="47"/>
      <c r="P542" s="47"/>
      <c r="Q542" s="47"/>
    </row>
    <row r="543" spans="15:17">
      <c r="O543" s="47"/>
      <c r="P543" s="47"/>
      <c r="Q543" s="47"/>
    </row>
    <row r="544" spans="15:17">
      <c r="O544" s="47"/>
      <c r="P544" s="47"/>
      <c r="Q544" s="47"/>
    </row>
    <row r="545" spans="15:17">
      <c r="O545" s="47"/>
      <c r="P545" s="47"/>
      <c r="Q545" s="47"/>
    </row>
    <row r="546" spans="15:17">
      <c r="O546" s="47"/>
      <c r="P546" s="47"/>
      <c r="Q546" s="47"/>
    </row>
    <row r="547" spans="15:17">
      <c r="O547" s="47"/>
      <c r="P547" s="47"/>
      <c r="Q547" s="47"/>
    </row>
    <row r="548" spans="15:17">
      <c r="O548" s="47"/>
      <c r="P548" s="47"/>
      <c r="Q548" s="47"/>
    </row>
    <row r="549" spans="15:17">
      <c r="O549" s="47"/>
      <c r="P549" s="47"/>
      <c r="Q549" s="47"/>
    </row>
    <row r="550" spans="15:17">
      <c r="O550" s="47"/>
      <c r="P550" s="47"/>
      <c r="Q550" s="47"/>
    </row>
    <row r="551" spans="15:17">
      <c r="O551" s="47"/>
      <c r="P551" s="47"/>
      <c r="Q551" s="47"/>
    </row>
    <row r="552" spans="15:17">
      <c r="O552" s="47"/>
      <c r="P552" s="47"/>
      <c r="Q552" s="47"/>
    </row>
    <row r="553" spans="15:17">
      <c r="O553" s="47"/>
      <c r="P553" s="47"/>
      <c r="Q553" s="47"/>
    </row>
    <row r="554" spans="15:17">
      <c r="O554" s="47"/>
      <c r="P554" s="47"/>
      <c r="Q554" s="47"/>
    </row>
    <row r="555" spans="15:17">
      <c r="O555" s="47"/>
      <c r="P555" s="47"/>
      <c r="Q555" s="47"/>
    </row>
    <row r="556" spans="15:17">
      <c r="O556" s="47"/>
      <c r="P556" s="47"/>
      <c r="Q556" s="47"/>
    </row>
    <row r="557" spans="15:17">
      <c r="O557" s="47"/>
      <c r="P557" s="47"/>
      <c r="Q557" s="47"/>
    </row>
    <row r="558" spans="15:17">
      <c r="O558" s="47"/>
      <c r="P558" s="47"/>
      <c r="Q558" s="47"/>
    </row>
    <row r="559" spans="15:17">
      <c r="O559" s="47"/>
      <c r="P559" s="47"/>
      <c r="Q559" s="47"/>
    </row>
    <row r="560" spans="15:17">
      <c r="O560" s="47"/>
      <c r="P560" s="47"/>
      <c r="Q560" s="47"/>
    </row>
    <row r="561" spans="15:17">
      <c r="O561" s="47"/>
      <c r="P561" s="47"/>
      <c r="Q561" s="47"/>
    </row>
    <row r="562" spans="15:17">
      <c r="O562" s="47"/>
      <c r="P562" s="47"/>
      <c r="Q562" s="47"/>
    </row>
    <row r="563" spans="15:17">
      <c r="O563" s="47"/>
      <c r="P563" s="47"/>
      <c r="Q563" s="47"/>
    </row>
    <row r="564" spans="15:17">
      <c r="O564" s="47"/>
      <c r="P564" s="47"/>
      <c r="Q564" s="47"/>
    </row>
    <row r="565" spans="15:17">
      <c r="O565" s="47"/>
      <c r="P565" s="47"/>
      <c r="Q565" s="47"/>
    </row>
    <row r="566" spans="15:17">
      <c r="O566" s="47"/>
      <c r="P566" s="47"/>
      <c r="Q566" s="47"/>
    </row>
    <row r="567" spans="15:17">
      <c r="O567" s="47"/>
      <c r="P567" s="47"/>
      <c r="Q567" s="47"/>
    </row>
    <row r="568" spans="15:17">
      <c r="O568" s="47"/>
      <c r="P568" s="47"/>
      <c r="Q568" s="47"/>
    </row>
    <row r="569" spans="15:17">
      <c r="O569" s="47"/>
      <c r="P569" s="47"/>
      <c r="Q569" s="47"/>
    </row>
    <row r="570" spans="15:17">
      <c r="O570" s="47"/>
      <c r="P570" s="47"/>
      <c r="Q570" s="47"/>
    </row>
    <row r="571" spans="15:17">
      <c r="O571" s="47"/>
      <c r="P571" s="47"/>
      <c r="Q571" s="47"/>
    </row>
    <row r="572" spans="15:17">
      <c r="O572" s="47"/>
      <c r="P572" s="47"/>
      <c r="Q572" s="47"/>
    </row>
    <row r="573" spans="15:17">
      <c r="O573" s="47"/>
      <c r="P573" s="47"/>
      <c r="Q573" s="47"/>
    </row>
    <row r="574" spans="15:17">
      <c r="O574" s="47"/>
      <c r="P574" s="47"/>
      <c r="Q574" s="47"/>
    </row>
    <row r="575" spans="15:17">
      <c r="O575" s="47"/>
      <c r="P575" s="47"/>
      <c r="Q575" s="47"/>
    </row>
    <row r="576" spans="15:17">
      <c r="O576" s="47"/>
      <c r="P576" s="47"/>
      <c r="Q576" s="47"/>
    </row>
    <row r="577" spans="15:17">
      <c r="O577" s="47"/>
      <c r="P577" s="47"/>
      <c r="Q577" s="47"/>
    </row>
    <row r="578" spans="15:17">
      <c r="O578" s="47"/>
      <c r="P578" s="47"/>
      <c r="Q578" s="47"/>
    </row>
    <row r="579" spans="15:17">
      <c r="O579" s="47"/>
      <c r="P579" s="47"/>
      <c r="Q579" s="47"/>
    </row>
    <row r="580" spans="15:17">
      <c r="O580" s="47"/>
      <c r="P580" s="47"/>
      <c r="Q580" s="47"/>
    </row>
    <row r="581" spans="15:17">
      <c r="O581" s="47"/>
      <c r="P581" s="47"/>
      <c r="Q581" s="47"/>
    </row>
    <row r="582" spans="15:17">
      <c r="O582" s="47"/>
      <c r="P582" s="47"/>
      <c r="Q582" s="47"/>
    </row>
    <row r="583" spans="15:17">
      <c r="O583" s="47"/>
      <c r="P583" s="47"/>
      <c r="Q583" s="47"/>
    </row>
    <row r="584" spans="15:17">
      <c r="O584" s="47"/>
      <c r="P584" s="47"/>
      <c r="Q584" s="47"/>
    </row>
    <row r="585" spans="15:17">
      <c r="O585" s="47"/>
      <c r="P585" s="47"/>
      <c r="Q585" s="47"/>
    </row>
    <row r="586" spans="15:17">
      <c r="O586" s="47"/>
      <c r="P586" s="47"/>
      <c r="Q586" s="47"/>
    </row>
    <row r="587" spans="15:17">
      <c r="O587" s="47"/>
      <c r="P587" s="47"/>
      <c r="Q587" s="47"/>
    </row>
    <row r="588" spans="15:17">
      <c r="O588" s="47"/>
      <c r="P588" s="47"/>
      <c r="Q588" s="47"/>
    </row>
    <row r="589" spans="15:17">
      <c r="O589" s="47"/>
      <c r="P589" s="47"/>
      <c r="Q589" s="47"/>
    </row>
    <row r="590" spans="15:17">
      <c r="O590" s="47"/>
      <c r="P590" s="47"/>
      <c r="Q590" s="47"/>
    </row>
    <row r="591" spans="15:17">
      <c r="O591" s="47"/>
      <c r="P591" s="47"/>
      <c r="Q591" s="47"/>
    </row>
    <row r="592" spans="15:17">
      <c r="O592" s="47"/>
      <c r="P592" s="47"/>
      <c r="Q592" s="47"/>
    </row>
    <row r="593" spans="15:17">
      <c r="O593" s="47"/>
      <c r="P593" s="47"/>
      <c r="Q593" s="47"/>
    </row>
    <row r="594" spans="15:17">
      <c r="O594" s="47"/>
      <c r="P594" s="47"/>
      <c r="Q594" s="47"/>
    </row>
    <row r="595" spans="15:17">
      <c r="O595" s="47"/>
      <c r="P595" s="47"/>
      <c r="Q595" s="47"/>
    </row>
    <row r="596" spans="15:17">
      <c r="O596" s="47"/>
      <c r="P596" s="47"/>
      <c r="Q596" s="47"/>
    </row>
    <row r="597" spans="15:17">
      <c r="O597" s="47"/>
      <c r="P597" s="47"/>
      <c r="Q597" s="47"/>
    </row>
    <row r="598" spans="15:17">
      <c r="O598" s="47"/>
      <c r="P598" s="47"/>
      <c r="Q598" s="47"/>
    </row>
    <row r="599" spans="15:17">
      <c r="O599" s="47"/>
      <c r="P599" s="47"/>
      <c r="Q599" s="47"/>
    </row>
    <row r="600" spans="15:17">
      <c r="O600" s="47"/>
      <c r="P600" s="47"/>
      <c r="Q600" s="47"/>
    </row>
    <row r="601" spans="15:17">
      <c r="O601" s="47"/>
      <c r="P601" s="47"/>
      <c r="Q601" s="47"/>
    </row>
    <row r="602" spans="15:17">
      <c r="O602" s="47"/>
      <c r="P602" s="47"/>
      <c r="Q602" s="47"/>
    </row>
    <row r="603" spans="15:17">
      <c r="O603" s="47"/>
      <c r="P603" s="47"/>
      <c r="Q603" s="47"/>
    </row>
    <row r="604" spans="15:17">
      <c r="O604" s="47"/>
      <c r="P604" s="47"/>
      <c r="Q604" s="47"/>
    </row>
    <row r="605" spans="15:17">
      <c r="O605" s="47"/>
      <c r="P605" s="47"/>
      <c r="Q605" s="47"/>
    </row>
    <row r="606" spans="15:17">
      <c r="O606" s="47"/>
      <c r="P606" s="47"/>
      <c r="Q606" s="47"/>
    </row>
    <row r="607" spans="15:17">
      <c r="O607" s="47"/>
      <c r="P607" s="47"/>
      <c r="Q607" s="47"/>
    </row>
    <row r="608" spans="15:17">
      <c r="O608" s="47"/>
      <c r="P608" s="47"/>
      <c r="Q608" s="47"/>
    </row>
    <row r="609" spans="15:17">
      <c r="O609" s="47"/>
      <c r="P609" s="47"/>
      <c r="Q609" s="47"/>
    </row>
    <row r="610" spans="15:17">
      <c r="O610" s="47"/>
      <c r="P610" s="47"/>
      <c r="Q610" s="47"/>
    </row>
    <row r="611" spans="15:17">
      <c r="O611" s="47"/>
      <c r="P611" s="47"/>
      <c r="Q611" s="47"/>
    </row>
    <row r="612" spans="15:17">
      <c r="O612" s="47"/>
      <c r="P612" s="47"/>
      <c r="Q612" s="47"/>
    </row>
    <row r="613" spans="15:17">
      <c r="O613" s="47"/>
      <c r="P613" s="47"/>
      <c r="Q613" s="47"/>
    </row>
    <row r="614" spans="15:17">
      <c r="O614" s="47"/>
      <c r="P614" s="47"/>
      <c r="Q614" s="47"/>
    </row>
    <row r="615" spans="15:17">
      <c r="O615" s="47"/>
      <c r="P615" s="47"/>
      <c r="Q615" s="47"/>
    </row>
    <row r="616" spans="15:17">
      <c r="O616" s="47"/>
      <c r="P616" s="47"/>
      <c r="Q616" s="47"/>
    </row>
    <row r="617" spans="15:17">
      <c r="O617" s="47"/>
      <c r="P617" s="47"/>
      <c r="Q617" s="47"/>
    </row>
    <row r="618" spans="15:17">
      <c r="O618" s="47"/>
      <c r="P618" s="47"/>
      <c r="Q618" s="47"/>
    </row>
    <row r="619" spans="15:17">
      <c r="O619" s="47"/>
      <c r="P619" s="47"/>
      <c r="Q619" s="47"/>
    </row>
    <row r="620" spans="15:17">
      <c r="O620" s="47"/>
      <c r="P620" s="47"/>
      <c r="Q620" s="47"/>
    </row>
    <row r="621" spans="15:17">
      <c r="O621" s="47"/>
      <c r="P621" s="47"/>
      <c r="Q621" s="47"/>
    </row>
    <row r="622" spans="15:17">
      <c r="O622" s="47"/>
      <c r="P622" s="47"/>
      <c r="Q622" s="47"/>
    </row>
    <row r="623" spans="15:17">
      <c r="O623" s="47"/>
      <c r="P623" s="47"/>
      <c r="Q623" s="47"/>
    </row>
    <row r="624" spans="15:17">
      <c r="O624" s="47"/>
      <c r="P624" s="47"/>
      <c r="Q624" s="47"/>
    </row>
    <row r="625" spans="15:17">
      <c r="O625" s="47"/>
      <c r="P625" s="47"/>
      <c r="Q625" s="47"/>
    </row>
    <row r="626" spans="15:17">
      <c r="O626" s="47"/>
      <c r="P626" s="47"/>
      <c r="Q626" s="47"/>
    </row>
    <row r="627" spans="15:17">
      <c r="O627" s="47"/>
      <c r="P627" s="47"/>
      <c r="Q627" s="47"/>
    </row>
    <row r="628" spans="15:17">
      <c r="O628" s="47"/>
      <c r="P628" s="47"/>
      <c r="Q628" s="47"/>
    </row>
    <row r="629" spans="15:17">
      <c r="O629" s="47"/>
      <c r="P629" s="47"/>
      <c r="Q629" s="47"/>
    </row>
    <row r="630" spans="15:17">
      <c r="O630" s="47"/>
      <c r="P630" s="47"/>
      <c r="Q630" s="47"/>
    </row>
    <row r="631" spans="15:17">
      <c r="O631" s="47"/>
      <c r="P631" s="47"/>
      <c r="Q631" s="47"/>
    </row>
    <row r="632" spans="15:17">
      <c r="O632" s="47"/>
      <c r="P632" s="47"/>
      <c r="Q632" s="47"/>
    </row>
    <row r="633" spans="15:17">
      <c r="O633" s="47"/>
      <c r="P633" s="47"/>
      <c r="Q633" s="47"/>
    </row>
    <row r="634" spans="15:17">
      <c r="O634" s="47"/>
      <c r="P634" s="47"/>
      <c r="Q634" s="47"/>
    </row>
    <row r="635" spans="15:17">
      <c r="O635" s="47"/>
      <c r="P635" s="47"/>
      <c r="Q635" s="47"/>
    </row>
    <row r="636" spans="15:17">
      <c r="O636" s="47"/>
      <c r="P636" s="47"/>
      <c r="Q636" s="47"/>
    </row>
    <row r="637" spans="15:17">
      <c r="O637" s="47"/>
      <c r="P637" s="47"/>
      <c r="Q637" s="47"/>
    </row>
    <row r="638" spans="15:17">
      <c r="O638" s="47"/>
      <c r="P638" s="47"/>
      <c r="Q638" s="47"/>
    </row>
    <row r="639" spans="15:17">
      <c r="O639" s="47"/>
      <c r="P639" s="47"/>
      <c r="Q639" s="47"/>
    </row>
    <row r="640" spans="15:17">
      <c r="O640" s="47"/>
      <c r="P640" s="47"/>
      <c r="Q640" s="47"/>
    </row>
    <row r="641" spans="15:17">
      <c r="O641" s="47"/>
      <c r="P641" s="47"/>
      <c r="Q641" s="47"/>
    </row>
    <row r="642" spans="15:17">
      <c r="O642" s="47"/>
      <c r="P642" s="47"/>
      <c r="Q642" s="47"/>
    </row>
    <row r="643" spans="15:17">
      <c r="O643" s="47"/>
      <c r="P643" s="47"/>
      <c r="Q643" s="47"/>
    </row>
    <row r="644" spans="15:17">
      <c r="O644" s="47"/>
      <c r="P644" s="47"/>
      <c r="Q644" s="47"/>
    </row>
    <row r="645" spans="15:17">
      <c r="O645" s="47"/>
      <c r="P645" s="47"/>
      <c r="Q645" s="47"/>
    </row>
    <row r="646" spans="15:17">
      <c r="O646" s="47"/>
      <c r="P646" s="47"/>
      <c r="Q646" s="47"/>
    </row>
    <row r="647" spans="15:17">
      <c r="O647" s="47"/>
      <c r="P647" s="47"/>
      <c r="Q647" s="47"/>
    </row>
    <row r="648" spans="15:17">
      <c r="O648" s="47"/>
      <c r="P648" s="47"/>
      <c r="Q648" s="47"/>
    </row>
    <row r="649" spans="15:17">
      <c r="O649" s="47"/>
      <c r="P649" s="47"/>
      <c r="Q649" s="47"/>
    </row>
    <row r="650" spans="15:17">
      <c r="O650" s="47"/>
      <c r="P650" s="47"/>
      <c r="Q650" s="47"/>
    </row>
    <row r="651" spans="15:17">
      <c r="O651" s="47"/>
      <c r="P651" s="47"/>
      <c r="Q651" s="47"/>
    </row>
    <row r="652" spans="15:17">
      <c r="O652" s="47"/>
      <c r="P652" s="47"/>
      <c r="Q652" s="47"/>
    </row>
    <row r="653" spans="15:17">
      <c r="O653" s="47"/>
      <c r="P653" s="47"/>
      <c r="Q653" s="47"/>
    </row>
    <row r="654" spans="15:17">
      <c r="O654" s="47"/>
      <c r="P654" s="47"/>
      <c r="Q654" s="47"/>
    </row>
    <row r="655" spans="15:17">
      <c r="O655" s="47"/>
      <c r="P655" s="47"/>
      <c r="Q655" s="47"/>
    </row>
    <row r="656" spans="15:17">
      <c r="O656" s="47"/>
      <c r="P656" s="47"/>
      <c r="Q656" s="47"/>
    </row>
    <row r="657" spans="15:17">
      <c r="O657" s="47"/>
      <c r="P657" s="47"/>
      <c r="Q657" s="47"/>
    </row>
    <row r="658" spans="15:17">
      <c r="O658" s="47"/>
      <c r="P658" s="47"/>
      <c r="Q658" s="47"/>
    </row>
    <row r="659" spans="15:17">
      <c r="O659" s="47"/>
      <c r="P659" s="47"/>
      <c r="Q659" s="47"/>
    </row>
    <row r="660" spans="15:17">
      <c r="O660" s="47"/>
      <c r="P660" s="47"/>
      <c r="Q660" s="47"/>
    </row>
    <row r="661" spans="15:17">
      <c r="O661" s="47"/>
      <c r="P661" s="47"/>
      <c r="Q661" s="47"/>
    </row>
    <row r="662" spans="15:17">
      <c r="O662" s="47"/>
      <c r="P662" s="47"/>
      <c r="Q662" s="47"/>
    </row>
    <row r="663" spans="15:17">
      <c r="O663" s="47"/>
      <c r="P663" s="47"/>
      <c r="Q663" s="47"/>
    </row>
    <row r="664" spans="15:17">
      <c r="O664" s="47"/>
      <c r="P664" s="47"/>
      <c r="Q664" s="47"/>
    </row>
    <row r="665" spans="15:17">
      <c r="O665" s="47"/>
      <c r="P665" s="47"/>
      <c r="Q665" s="47"/>
    </row>
    <row r="666" spans="15:17">
      <c r="O666" s="47"/>
      <c r="P666" s="47"/>
      <c r="Q666" s="47"/>
    </row>
    <row r="667" spans="15:17">
      <c r="O667" s="47"/>
      <c r="P667" s="47"/>
      <c r="Q667" s="47"/>
    </row>
    <row r="668" spans="15:17">
      <c r="O668" s="47"/>
      <c r="P668" s="47"/>
      <c r="Q668" s="47"/>
    </row>
    <row r="669" spans="15:17">
      <c r="O669" s="47"/>
      <c r="P669" s="47"/>
      <c r="Q669" s="47"/>
    </row>
    <row r="670" spans="15:17">
      <c r="O670" s="47"/>
      <c r="P670" s="47"/>
      <c r="Q670" s="47"/>
    </row>
    <row r="671" spans="15:17">
      <c r="O671" s="47"/>
      <c r="P671" s="47"/>
      <c r="Q671" s="47"/>
    </row>
    <row r="672" spans="15:17">
      <c r="O672" s="47"/>
      <c r="P672" s="47"/>
      <c r="Q672" s="47"/>
    </row>
    <row r="673" spans="15:17">
      <c r="O673" s="47"/>
      <c r="P673" s="47"/>
      <c r="Q673" s="47"/>
    </row>
    <row r="674" spans="15:17">
      <c r="O674" s="47"/>
      <c r="P674" s="47"/>
      <c r="Q674" s="47"/>
    </row>
    <row r="675" spans="15:17">
      <c r="O675" s="47"/>
      <c r="P675" s="47"/>
      <c r="Q675" s="47"/>
    </row>
    <row r="676" spans="15:17">
      <c r="O676" s="47"/>
      <c r="P676" s="47"/>
      <c r="Q676" s="47"/>
    </row>
    <row r="677" spans="15:17">
      <c r="O677" s="47"/>
      <c r="P677" s="47"/>
      <c r="Q677" s="47"/>
    </row>
    <row r="678" spans="15:17">
      <c r="O678" s="47"/>
      <c r="P678" s="47"/>
      <c r="Q678" s="47"/>
    </row>
    <row r="679" spans="15:17">
      <c r="O679" s="47"/>
      <c r="P679" s="47"/>
      <c r="Q679" s="47"/>
    </row>
    <row r="680" spans="15:17">
      <c r="O680" s="47"/>
      <c r="P680" s="47"/>
      <c r="Q680" s="47"/>
    </row>
    <row r="681" spans="15:17">
      <c r="O681" s="47"/>
      <c r="P681" s="47"/>
      <c r="Q681" s="47"/>
    </row>
    <row r="682" spans="15:17">
      <c r="O682" s="47"/>
      <c r="P682" s="47"/>
      <c r="Q682" s="47"/>
    </row>
    <row r="683" spans="15:17">
      <c r="O683" s="47"/>
      <c r="P683" s="47"/>
      <c r="Q683" s="47"/>
    </row>
    <row r="684" spans="15:17">
      <c r="O684" s="47"/>
      <c r="P684" s="47"/>
      <c r="Q684" s="47"/>
    </row>
    <row r="685" spans="15:17">
      <c r="O685" s="47"/>
      <c r="P685" s="47"/>
      <c r="Q685" s="47"/>
    </row>
    <row r="686" spans="15:17">
      <c r="O686" s="47"/>
      <c r="P686" s="47"/>
      <c r="Q686" s="47"/>
    </row>
    <row r="687" spans="15:17">
      <c r="O687" s="47"/>
      <c r="P687" s="47"/>
      <c r="Q687" s="47"/>
    </row>
    <row r="688" spans="15:17">
      <c r="O688" s="47"/>
      <c r="P688" s="47"/>
      <c r="Q688" s="47"/>
    </row>
    <row r="689" spans="15:17">
      <c r="O689" s="47"/>
      <c r="P689" s="47"/>
      <c r="Q689" s="47"/>
    </row>
    <row r="690" spans="15:17">
      <c r="O690" s="47"/>
      <c r="P690" s="47"/>
      <c r="Q690" s="47"/>
    </row>
    <row r="691" spans="15:17">
      <c r="O691" s="47"/>
      <c r="P691" s="47"/>
      <c r="Q691" s="47"/>
    </row>
    <row r="692" spans="15:17">
      <c r="O692" s="47"/>
      <c r="P692" s="47"/>
      <c r="Q692" s="47"/>
    </row>
    <row r="693" spans="15:17">
      <c r="O693" s="47"/>
      <c r="P693" s="47"/>
      <c r="Q693" s="47"/>
    </row>
    <row r="694" spans="15:17">
      <c r="O694" s="47"/>
      <c r="P694" s="47"/>
      <c r="Q694" s="47"/>
    </row>
    <row r="695" spans="15:17">
      <c r="O695" s="47"/>
      <c r="P695" s="47"/>
      <c r="Q695" s="47"/>
    </row>
    <row r="696" spans="15:17">
      <c r="O696" s="47"/>
      <c r="P696" s="47"/>
      <c r="Q696" s="47"/>
    </row>
    <row r="697" spans="15:17">
      <c r="O697" s="47"/>
      <c r="P697" s="47"/>
      <c r="Q697" s="47"/>
    </row>
    <row r="698" spans="15:17">
      <c r="O698" s="47"/>
      <c r="P698" s="47"/>
      <c r="Q698" s="47"/>
    </row>
    <row r="699" spans="15:17">
      <c r="O699" s="47"/>
      <c r="P699" s="47"/>
      <c r="Q699" s="47"/>
    </row>
    <row r="700" spans="15:17">
      <c r="O700" s="47"/>
      <c r="P700" s="47"/>
      <c r="Q700" s="47"/>
    </row>
    <row r="701" spans="15:17">
      <c r="O701" s="47"/>
      <c r="P701" s="47"/>
      <c r="Q701" s="47"/>
    </row>
    <row r="702" spans="15:17">
      <c r="O702" s="47"/>
      <c r="P702" s="47"/>
      <c r="Q702" s="47"/>
    </row>
    <row r="703" spans="15:17">
      <c r="O703" s="47"/>
      <c r="P703" s="47"/>
      <c r="Q703" s="47"/>
    </row>
    <row r="704" spans="15:17">
      <c r="O704" s="47"/>
      <c r="P704" s="47"/>
      <c r="Q704" s="47"/>
    </row>
    <row r="705" spans="15:17">
      <c r="O705" s="47"/>
      <c r="P705" s="47"/>
      <c r="Q705" s="47"/>
    </row>
    <row r="706" spans="15:17">
      <c r="O706" s="47"/>
      <c r="P706" s="47"/>
      <c r="Q706" s="47"/>
    </row>
    <row r="707" spans="15:17">
      <c r="O707" s="47"/>
      <c r="P707" s="47"/>
      <c r="Q707" s="47"/>
    </row>
    <row r="708" spans="15:17">
      <c r="O708" s="47"/>
      <c r="P708" s="47"/>
      <c r="Q708" s="47"/>
    </row>
    <row r="709" spans="15:17">
      <c r="O709" s="47"/>
      <c r="P709" s="47"/>
      <c r="Q709" s="47"/>
    </row>
    <row r="710" spans="15:17">
      <c r="O710" s="47"/>
      <c r="P710" s="47"/>
      <c r="Q710" s="47"/>
    </row>
    <row r="711" spans="15:17">
      <c r="O711" s="47"/>
      <c r="P711" s="47"/>
      <c r="Q711" s="47"/>
    </row>
    <row r="712" spans="15:17">
      <c r="O712" s="47"/>
      <c r="P712" s="47"/>
      <c r="Q712" s="47"/>
    </row>
    <row r="713" spans="15:17">
      <c r="O713" s="47"/>
      <c r="P713" s="47"/>
      <c r="Q713" s="47"/>
    </row>
    <row r="714" spans="15:17">
      <c r="O714" s="47"/>
      <c r="P714" s="47"/>
      <c r="Q714" s="47"/>
    </row>
    <row r="715" spans="15:17">
      <c r="O715" s="47"/>
      <c r="P715" s="47"/>
      <c r="Q715" s="47"/>
    </row>
    <row r="716" spans="15:17">
      <c r="O716" s="47"/>
      <c r="P716" s="47"/>
      <c r="Q716" s="47"/>
    </row>
    <row r="717" spans="15:17">
      <c r="O717" s="47"/>
      <c r="P717" s="47"/>
      <c r="Q717" s="47"/>
    </row>
    <row r="718" spans="15:17">
      <c r="O718" s="47"/>
      <c r="P718" s="47"/>
      <c r="Q718" s="47"/>
    </row>
    <row r="719" spans="15:17">
      <c r="O719" s="47"/>
      <c r="P719" s="47"/>
      <c r="Q719" s="47"/>
    </row>
    <row r="720" spans="15:17">
      <c r="O720" s="47"/>
      <c r="P720" s="47"/>
      <c r="Q720" s="47"/>
    </row>
    <row r="721" spans="15:17">
      <c r="O721" s="47"/>
      <c r="P721" s="47"/>
      <c r="Q721" s="47"/>
    </row>
    <row r="722" spans="15:17">
      <c r="O722" s="47"/>
      <c r="P722" s="47"/>
      <c r="Q722" s="47"/>
    </row>
    <row r="723" spans="15:17">
      <c r="O723" s="47"/>
      <c r="P723" s="47"/>
      <c r="Q723" s="47"/>
    </row>
    <row r="724" spans="15:17">
      <c r="O724" s="47"/>
      <c r="P724" s="47"/>
      <c r="Q724" s="47"/>
    </row>
    <row r="725" spans="15:17">
      <c r="O725" s="47"/>
      <c r="P725" s="47"/>
      <c r="Q725" s="47"/>
    </row>
    <row r="726" spans="15:17">
      <c r="O726" s="47"/>
      <c r="P726" s="47"/>
      <c r="Q726" s="47"/>
    </row>
    <row r="727" spans="15:17">
      <c r="O727" s="47"/>
      <c r="P727" s="47"/>
      <c r="Q727" s="47"/>
    </row>
    <row r="728" spans="15:17">
      <c r="O728" s="47"/>
      <c r="P728" s="47"/>
      <c r="Q728" s="47"/>
    </row>
    <row r="729" spans="15:17">
      <c r="O729" s="47"/>
      <c r="P729" s="47"/>
      <c r="Q729" s="47"/>
    </row>
    <row r="730" spans="15:17">
      <c r="O730" s="47"/>
      <c r="P730" s="47"/>
      <c r="Q730" s="47"/>
    </row>
    <row r="731" spans="15:17">
      <c r="O731" s="47"/>
      <c r="P731" s="47"/>
      <c r="Q731" s="47"/>
    </row>
    <row r="732" spans="15:17">
      <c r="O732" s="47"/>
      <c r="P732" s="47"/>
      <c r="Q732" s="47"/>
    </row>
    <row r="733" spans="15:17">
      <c r="O733" s="47"/>
      <c r="P733" s="47"/>
      <c r="Q733" s="47"/>
    </row>
    <row r="734" spans="15:17">
      <c r="O734" s="47"/>
      <c r="P734" s="47"/>
      <c r="Q734" s="47"/>
    </row>
    <row r="735" spans="15:17">
      <c r="O735" s="47"/>
      <c r="P735" s="47"/>
      <c r="Q735" s="47"/>
    </row>
    <row r="736" spans="15:17">
      <c r="O736" s="47"/>
      <c r="P736" s="47"/>
      <c r="Q736" s="47"/>
    </row>
    <row r="737" spans="15:17">
      <c r="O737" s="47"/>
      <c r="P737" s="47"/>
      <c r="Q737" s="47"/>
    </row>
    <row r="738" spans="15:17">
      <c r="O738" s="47"/>
      <c r="P738" s="47"/>
      <c r="Q738" s="47"/>
    </row>
    <row r="739" spans="15:17">
      <c r="O739" s="47"/>
      <c r="P739" s="47"/>
      <c r="Q739" s="47"/>
    </row>
    <row r="740" spans="15:17">
      <c r="O740" s="47"/>
      <c r="P740" s="47"/>
      <c r="Q740" s="47"/>
    </row>
    <row r="741" spans="15:17">
      <c r="O741" s="47"/>
      <c r="P741" s="47"/>
      <c r="Q741" s="47"/>
    </row>
    <row r="742" spans="15:17">
      <c r="O742" s="47"/>
      <c r="P742" s="47"/>
      <c r="Q742" s="47"/>
    </row>
    <row r="743" spans="15:17">
      <c r="O743" s="47"/>
      <c r="P743" s="47"/>
      <c r="Q743" s="47"/>
    </row>
    <row r="744" spans="15:17">
      <c r="O744" s="47"/>
      <c r="P744" s="47"/>
      <c r="Q744" s="47"/>
    </row>
    <row r="745" spans="15:17">
      <c r="O745" s="47"/>
      <c r="P745" s="47"/>
      <c r="Q745" s="47"/>
    </row>
    <row r="746" spans="15:17">
      <c r="O746" s="47"/>
      <c r="P746" s="47"/>
      <c r="Q746" s="47"/>
    </row>
    <row r="747" spans="15:17">
      <c r="O747" s="47"/>
      <c r="P747" s="47"/>
      <c r="Q747" s="47"/>
    </row>
    <row r="748" spans="15:17">
      <c r="O748" s="47"/>
      <c r="P748" s="47"/>
      <c r="Q748" s="47"/>
    </row>
    <row r="749" spans="15:17">
      <c r="O749" s="47"/>
      <c r="P749" s="47"/>
      <c r="Q749" s="47"/>
    </row>
    <row r="750" spans="15:17">
      <c r="O750" s="47"/>
      <c r="P750" s="47"/>
      <c r="Q750" s="47"/>
    </row>
    <row r="751" spans="15:17">
      <c r="O751" s="47"/>
      <c r="P751" s="47"/>
      <c r="Q751" s="47"/>
    </row>
    <row r="752" spans="15:17">
      <c r="O752" s="47"/>
      <c r="P752" s="47"/>
      <c r="Q752" s="47"/>
    </row>
    <row r="753" spans="15:17">
      <c r="O753" s="47"/>
      <c r="P753" s="47"/>
      <c r="Q753" s="47"/>
    </row>
    <row r="754" spans="15:17">
      <c r="O754" s="47"/>
      <c r="P754" s="47"/>
      <c r="Q754" s="47"/>
    </row>
    <row r="755" spans="15:17">
      <c r="O755" s="47"/>
      <c r="P755" s="47"/>
      <c r="Q755" s="47"/>
    </row>
    <row r="756" spans="15:17">
      <c r="O756" s="47"/>
      <c r="P756" s="47"/>
      <c r="Q756" s="47"/>
    </row>
    <row r="757" spans="15:17">
      <c r="O757" s="47"/>
      <c r="P757" s="47"/>
      <c r="Q757" s="47"/>
    </row>
    <row r="758" spans="15:17">
      <c r="O758" s="47"/>
      <c r="P758" s="47"/>
      <c r="Q758" s="47"/>
    </row>
    <row r="759" spans="15:17">
      <c r="O759" s="47"/>
      <c r="P759" s="47"/>
      <c r="Q759" s="47"/>
    </row>
    <row r="760" spans="15:17">
      <c r="O760" s="47"/>
      <c r="P760" s="47"/>
      <c r="Q760" s="47"/>
    </row>
    <row r="761" spans="15:17">
      <c r="O761" s="47"/>
      <c r="P761" s="47"/>
      <c r="Q761" s="47"/>
    </row>
    <row r="762" spans="15:17">
      <c r="O762" s="47"/>
      <c r="P762" s="47"/>
      <c r="Q762" s="47"/>
    </row>
    <row r="763" spans="15:17">
      <c r="O763" s="47"/>
      <c r="P763" s="47"/>
      <c r="Q763" s="47"/>
    </row>
    <row r="764" spans="15:17">
      <c r="O764" s="47"/>
      <c r="P764" s="47"/>
      <c r="Q764" s="47"/>
    </row>
    <row r="765" spans="15:17">
      <c r="O765" s="47"/>
      <c r="P765" s="47"/>
      <c r="Q765" s="47"/>
    </row>
    <row r="766" spans="15:17">
      <c r="O766" s="47"/>
      <c r="P766" s="47"/>
      <c r="Q766" s="47"/>
    </row>
    <row r="767" spans="15:17">
      <c r="O767" s="47"/>
      <c r="P767" s="47"/>
      <c r="Q767" s="47"/>
    </row>
    <row r="768" spans="15:17">
      <c r="O768" s="47"/>
      <c r="P768" s="47"/>
      <c r="Q768" s="47"/>
    </row>
    <row r="769" spans="15:17">
      <c r="O769" s="47"/>
      <c r="P769" s="47"/>
      <c r="Q769" s="47"/>
    </row>
    <row r="770" spans="15:17">
      <c r="O770" s="47"/>
      <c r="P770" s="47"/>
      <c r="Q770" s="47"/>
    </row>
    <row r="771" spans="15:17">
      <c r="O771" s="47"/>
      <c r="P771" s="47"/>
      <c r="Q771" s="47"/>
    </row>
    <row r="772" spans="15:17">
      <c r="O772" s="47"/>
      <c r="P772" s="47"/>
      <c r="Q772" s="47"/>
    </row>
    <row r="773" spans="15:17">
      <c r="O773" s="47"/>
      <c r="P773" s="47"/>
      <c r="Q773" s="47"/>
    </row>
    <row r="774" spans="15:17">
      <c r="O774" s="47"/>
      <c r="P774" s="47"/>
      <c r="Q774" s="47"/>
    </row>
    <row r="775" spans="15:17">
      <c r="O775" s="47"/>
      <c r="P775" s="47"/>
      <c r="Q775" s="47"/>
    </row>
    <row r="776" spans="15:17">
      <c r="O776" s="47"/>
      <c r="P776" s="47"/>
      <c r="Q776" s="47"/>
    </row>
    <row r="777" spans="15:17">
      <c r="O777" s="47"/>
      <c r="P777" s="47"/>
      <c r="Q777" s="47"/>
    </row>
    <row r="778" spans="15:17">
      <c r="O778" s="47"/>
      <c r="P778" s="47"/>
      <c r="Q778" s="47"/>
    </row>
    <row r="779" spans="15:17">
      <c r="O779" s="47"/>
      <c r="P779" s="47"/>
      <c r="Q779" s="47"/>
    </row>
    <row r="780" spans="15:17">
      <c r="O780" s="47"/>
      <c r="P780" s="47"/>
      <c r="Q780" s="47"/>
    </row>
    <row r="781" spans="15:17">
      <c r="O781" s="47"/>
      <c r="P781" s="47"/>
      <c r="Q781" s="47"/>
    </row>
    <row r="782" spans="15:17">
      <c r="O782" s="47"/>
      <c r="P782" s="47"/>
      <c r="Q782" s="47"/>
    </row>
    <row r="783" spans="15:17">
      <c r="O783" s="47"/>
      <c r="P783" s="47"/>
      <c r="Q783" s="47"/>
    </row>
    <row r="784" spans="15:17">
      <c r="O784" s="47"/>
      <c r="P784" s="47"/>
      <c r="Q784" s="47"/>
    </row>
    <row r="785" spans="15:17">
      <c r="O785" s="47"/>
      <c r="P785" s="47"/>
      <c r="Q785" s="47"/>
    </row>
    <row r="786" spans="15:17">
      <c r="O786" s="47"/>
      <c r="P786" s="47"/>
      <c r="Q786" s="47"/>
    </row>
    <row r="787" spans="15:17">
      <c r="O787" s="47"/>
      <c r="P787" s="47"/>
      <c r="Q787" s="47"/>
    </row>
    <row r="788" spans="15:17">
      <c r="O788" s="47"/>
      <c r="P788" s="47"/>
      <c r="Q788" s="47"/>
    </row>
    <row r="789" spans="15:17">
      <c r="O789" s="47"/>
      <c r="P789" s="47"/>
      <c r="Q789" s="47"/>
    </row>
    <row r="790" spans="15:17">
      <c r="O790" s="47"/>
      <c r="P790" s="47"/>
      <c r="Q790" s="47"/>
    </row>
    <row r="791" spans="15:17">
      <c r="O791" s="47"/>
      <c r="P791" s="47"/>
      <c r="Q791" s="47"/>
    </row>
    <row r="792" spans="15:17">
      <c r="O792" s="47"/>
      <c r="P792" s="47"/>
      <c r="Q792" s="47"/>
    </row>
    <row r="793" spans="15:17">
      <c r="O793" s="47"/>
      <c r="P793" s="47"/>
      <c r="Q793" s="47"/>
    </row>
    <row r="794" spans="15:17">
      <c r="O794" s="47"/>
      <c r="P794" s="47"/>
      <c r="Q794" s="47"/>
    </row>
    <row r="795" spans="15:17">
      <c r="O795" s="47"/>
      <c r="P795" s="47"/>
      <c r="Q795" s="47"/>
    </row>
    <row r="796" spans="15:17">
      <c r="O796" s="47"/>
      <c r="P796" s="47"/>
      <c r="Q796" s="47"/>
    </row>
    <row r="797" spans="15:17">
      <c r="O797" s="47"/>
      <c r="P797" s="47"/>
      <c r="Q797" s="47"/>
    </row>
    <row r="798" spans="15:17">
      <c r="O798" s="47"/>
      <c r="P798" s="47"/>
      <c r="Q798" s="47"/>
    </row>
    <row r="799" spans="15:17">
      <c r="O799" s="47"/>
      <c r="P799" s="47"/>
      <c r="Q799" s="47"/>
    </row>
    <row r="800" spans="15:17">
      <c r="O800" s="47"/>
      <c r="P800" s="47"/>
      <c r="Q800" s="47"/>
    </row>
    <row r="801" spans="15:17">
      <c r="O801" s="47"/>
      <c r="P801" s="47"/>
      <c r="Q801" s="47"/>
    </row>
    <row r="802" spans="15:17">
      <c r="O802" s="47"/>
      <c r="P802" s="47"/>
      <c r="Q802" s="47"/>
    </row>
    <row r="803" spans="15:17">
      <c r="O803" s="47"/>
      <c r="P803" s="47"/>
      <c r="Q803" s="47"/>
    </row>
    <row r="804" spans="15:17">
      <c r="O804" s="47"/>
      <c r="P804" s="47"/>
      <c r="Q804" s="47"/>
    </row>
    <row r="805" spans="15:17">
      <c r="O805" s="47"/>
      <c r="P805" s="47"/>
      <c r="Q805" s="47"/>
    </row>
    <row r="806" spans="15:17">
      <c r="O806" s="47"/>
      <c r="P806" s="47"/>
      <c r="Q806" s="47"/>
    </row>
    <row r="807" spans="15:17">
      <c r="O807" s="47"/>
      <c r="P807" s="47"/>
      <c r="Q807" s="47"/>
    </row>
    <row r="808" spans="15:17">
      <c r="O808" s="47"/>
      <c r="P808" s="47"/>
      <c r="Q808" s="47"/>
    </row>
    <row r="809" spans="15:17">
      <c r="O809" s="47"/>
      <c r="P809" s="47"/>
      <c r="Q809" s="47"/>
    </row>
    <row r="810" spans="15:17">
      <c r="O810" s="47"/>
      <c r="P810" s="47"/>
      <c r="Q810" s="47"/>
    </row>
    <row r="811" spans="15:17">
      <c r="O811" s="47"/>
      <c r="P811" s="47"/>
      <c r="Q811" s="47"/>
    </row>
    <row r="812" spans="15:17">
      <c r="O812" s="47"/>
      <c r="P812" s="47"/>
      <c r="Q812" s="47"/>
    </row>
    <row r="813" spans="15:17">
      <c r="O813" s="47"/>
      <c r="P813" s="47"/>
      <c r="Q813" s="47"/>
    </row>
    <row r="814" spans="15:17">
      <c r="O814" s="47"/>
      <c r="P814" s="47"/>
      <c r="Q814" s="47"/>
    </row>
    <row r="815" spans="15:17">
      <c r="O815" s="47"/>
      <c r="P815" s="47"/>
      <c r="Q815" s="47"/>
    </row>
    <row r="816" spans="15:17">
      <c r="O816" s="47"/>
      <c r="P816" s="47"/>
      <c r="Q816" s="47"/>
    </row>
    <row r="817" spans="15:17">
      <c r="O817" s="47"/>
      <c r="P817" s="47"/>
      <c r="Q817" s="47"/>
    </row>
    <row r="818" spans="15:17">
      <c r="O818" s="47"/>
      <c r="P818" s="47"/>
      <c r="Q818" s="47"/>
    </row>
    <row r="819" spans="15:17">
      <c r="O819" s="47"/>
      <c r="P819" s="47"/>
      <c r="Q819" s="47"/>
    </row>
    <row r="820" spans="15:17">
      <c r="O820" s="47"/>
      <c r="P820" s="47"/>
      <c r="Q820" s="47"/>
    </row>
    <row r="821" spans="15:17">
      <c r="O821" s="47"/>
      <c r="P821" s="47"/>
      <c r="Q821" s="47"/>
    </row>
    <row r="822" spans="15:17">
      <c r="O822" s="47"/>
      <c r="P822" s="47"/>
      <c r="Q822" s="47"/>
    </row>
    <row r="823" spans="15:17">
      <c r="O823" s="47"/>
      <c r="P823" s="47"/>
      <c r="Q823" s="47"/>
    </row>
    <row r="824" spans="15:17">
      <c r="O824" s="47"/>
      <c r="P824" s="47"/>
      <c r="Q824" s="47"/>
    </row>
    <row r="825" spans="15:17">
      <c r="O825" s="47"/>
      <c r="P825" s="47"/>
      <c r="Q825" s="47"/>
    </row>
    <row r="826" spans="15:17">
      <c r="O826" s="47"/>
      <c r="P826" s="47"/>
      <c r="Q826" s="47"/>
    </row>
    <row r="827" spans="15:17">
      <c r="O827" s="47"/>
      <c r="P827" s="47"/>
      <c r="Q827" s="47"/>
    </row>
    <row r="828" spans="15:17">
      <c r="O828" s="47"/>
      <c r="P828" s="47"/>
      <c r="Q828" s="47"/>
    </row>
    <row r="829" spans="15:17">
      <c r="O829" s="47"/>
      <c r="P829" s="47"/>
      <c r="Q829" s="47"/>
    </row>
    <row r="830" spans="15:17">
      <c r="O830" s="47"/>
      <c r="P830" s="47"/>
      <c r="Q830" s="47"/>
    </row>
    <row r="831" spans="15:17">
      <c r="O831" s="47"/>
      <c r="P831" s="47"/>
      <c r="Q831" s="47"/>
    </row>
    <row r="832" spans="15:17">
      <c r="O832" s="47"/>
      <c r="P832" s="47"/>
      <c r="Q832" s="47"/>
    </row>
    <row r="833" spans="15:17">
      <c r="O833" s="47"/>
      <c r="P833" s="47"/>
      <c r="Q833" s="47"/>
    </row>
    <row r="834" spans="15:17">
      <c r="O834" s="47"/>
      <c r="P834" s="47"/>
      <c r="Q834" s="47"/>
    </row>
    <row r="835" spans="15:17">
      <c r="O835" s="47"/>
      <c r="P835" s="47"/>
      <c r="Q835" s="47"/>
    </row>
    <row r="836" spans="15:17">
      <c r="O836" s="47"/>
      <c r="P836" s="47"/>
      <c r="Q836" s="47"/>
    </row>
    <row r="837" spans="15:17">
      <c r="O837" s="47"/>
      <c r="P837" s="47"/>
      <c r="Q837" s="47"/>
    </row>
    <row r="838" spans="15:17">
      <c r="O838" s="47"/>
      <c r="P838" s="47"/>
      <c r="Q838" s="47"/>
    </row>
    <row r="839" spans="15:17">
      <c r="O839" s="47"/>
      <c r="P839" s="47"/>
      <c r="Q839" s="47"/>
    </row>
    <row r="840" spans="15:17">
      <c r="O840" s="47"/>
      <c r="P840" s="47"/>
      <c r="Q840" s="47"/>
    </row>
    <row r="841" spans="15:17">
      <c r="O841" s="47"/>
      <c r="P841" s="47"/>
      <c r="Q841" s="47"/>
    </row>
    <row r="842" spans="15:17">
      <c r="O842" s="47"/>
      <c r="P842" s="47"/>
      <c r="Q842" s="47"/>
    </row>
    <row r="843" spans="15:17">
      <c r="O843" s="47"/>
      <c r="P843" s="47"/>
      <c r="Q843" s="47"/>
    </row>
    <row r="844" spans="15:17">
      <c r="O844" s="47"/>
      <c r="P844" s="47"/>
      <c r="Q844" s="47"/>
    </row>
    <row r="845" spans="15:17">
      <c r="O845" s="47"/>
      <c r="P845" s="47"/>
      <c r="Q845" s="47"/>
    </row>
    <row r="846" spans="15:17">
      <c r="O846" s="47"/>
      <c r="P846" s="47"/>
      <c r="Q846" s="47"/>
    </row>
    <row r="847" spans="15:17">
      <c r="O847" s="47"/>
      <c r="P847" s="47"/>
      <c r="Q847" s="47"/>
    </row>
    <row r="848" spans="15:17">
      <c r="O848" s="47"/>
      <c r="P848" s="47"/>
      <c r="Q848" s="47"/>
    </row>
    <row r="849" spans="15:17">
      <c r="O849" s="47"/>
      <c r="P849" s="47"/>
      <c r="Q849" s="47"/>
    </row>
    <row r="850" spans="15:17">
      <c r="O850" s="47"/>
      <c r="P850" s="47"/>
      <c r="Q850" s="47"/>
    </row>
    <row r="851" spans="15:17">
      <c r="O851" s="47"/>
      <c r="P851" s="47"/>
      <c r="Q851" s="47"/>
    </row>
    <row r="852" spans="15:17">
      <c r="O852" s="47"/>
      <c r="P852" s="47"/>
      <c r="Q852" s="47"/>
    </row>
    <row r="853" spans="15:17">
      <c r="O853" s="47"/>
      <c r="P853" s="47"/>
      <c r="Q853" s="47"/>
    </row>
    <row r="854" spans="15:17">
      <c r="O854" s="47"/>
      <c r="P854" s="47"/>
      <c r="Q854" s="47"/>
    </row>
    <row r="855" spans="15:17">
      <c r="O855" s="47"/>
      <c r="P855" s="47"/>
      <c r="Q855" s="47"/>
    </row>
    <row r="856" spans="15:17">
      <c r="O856" s="47"/>
      <c r="P856" s="47"/>
      <c r="Q856" s="47"/>
    </row>
    <row r="857" spans="15:17">
      <c r="O857" s="47"/>
      <c r="P857" s="47"/>
      <c r="Q857" s="47"/>
    </row>
    <row r="858" spans="15:17">
      <c r="O858" s="47"/>
      <c r="P858" s="47"/>
      <c r="Q858" s="47"/>
    </row>
    <row r="859" spans="15:17">
      <c r="O859" s="47"/>
      <c r="P859" s="47"/>
      <c r="Q859" s="47"/>
    </row>
    <row r="860" spans="15:17">
      <c r="O860" s="47"/>
      <c r="P860" s="47"/>
      <c r="Q860" s="47"/>
    </row>
    <row r="861" spans="15:17">
      <c r="O861" s="47"/>
      <c r="P861" s="47"/>
      <c r="Q861" s="47"/>
    </row>
    <row r="862" spans="15:17">
      <c r="O862" s="47"/>
      <c r="P862" s="47"/>
      <c r="Q862" s="47"/>
    </row>
    <row r="863" spans="15:17">
      <c r="O863" s="47"/>
      <c r="P863" s="47"/>
      <c r="Q863" s="47"/>
    </row>
    <row r="864" spans="15:17">
      <c r="O864" s="47"/>
      <c r="P864" s="47"/>
      <c r="Q864" s="47"/>
    </row>
    <row r="865" spans="15:17">
      <c r="O865" s="47"/>
      <c r="P865" s="47"/>
      <c r="Q865" s="47"/>
    </row>
    <row r="866" spans="15:17">
      <c r="O866" s="47"/>
      <c r="P866" s="47"/>
      <c r="Q866" s="47"/>
    </row>
    <row r="867" spans="15:17">
      <c r="O867" s="47"/>
      <c r="P867" s="47"/>
      <c r="Q867" s="47"/>
    </row>
    <row r="868" spans="15:17">
      <c r="O868" s="47"/>
      <c r="P868" s="47"/>
      <c r="Q868" s="47"/>
    </row>
    <row r="869" spans="15:17">
      <c r="O869" s="47"/>
      <c r="P869" s="47"/>
      <c r="Q869" s="47"/>
    </row>
    <row r="870" spans="15:17">
      <c r="O870" s="47"/>
      <c r="P870" s="47"/>
      <c r="Q870" s="47"/>
    </row>
    <row r="871" spans="15:17">
      <c r="O871" s="47"/>
      <c r="P871" s="47"/>
      <c r="Q871" s="47"/>
    </row>
    <row r="872" spans="15:17">
      <c r="O872" s="47"/>
      <c r="P872" s="47"/>
      <c r="Q872" s="47"/>
    </row>
    <row r="873" spans="15:17">
      <c r="O873" s="47"/>
      <c r="P873" s="47"/>
      <c r="Q873" s="47"/>
    </row>
    <row r="874" spans="15:17">
      <c r="O874" s="47"/>
      <c r="P874" s="47"/>
      <c r="Q874" s="47"/>
    </row>
    <row r="875" spans="15:17">
      <c r="O875" s="47"/>
      <c r="P875" s="47"/>
      <c r="Q875" s="47"/>
    </row>
    <row r="876" spans="15:17">
      <c r="O876" s="47"/>
      <c r="P876" s="47"/>
      <c r="Q876" s="47"/>
    </row>
    <row r="877" spans="15:17">
      <c r="O877" s="47"/>
      <c r="P877" s="47"/>
      <c r="Q877" s="47"/>
    </row>
    <row r="878" spans="15:17">
      <c r="O878" s="47"/>
      <c r="P878" s="47"/>
      <c r="Q878" s="47"/>
    </row>
    <row r="879" spans="15:17">
      <c r="O879" s="47"/>
      <c r="P879" s="47"/>
      <c r="Q879" s="47"/>
    </row>
    <row r="880" spans="15:17">
      <c r="O880" s="47"/>
      <c r="P880" s="47"/>
      <c r="Q880" s="47"/>
    </row>
    <row r="881" spans="15:17">
      <c r="O881" s="47"/>
      <c r="P881" s="47"/>
      <c r="Q881" s="47"/>
    </row>
    <row r="882" spans="15:17">
      <c r="O882" s="47"/>
      <c r="P882" s="47"/>
      <c r="Q882" s="47"/>
    </row>
    <row r="883" spans="15:17">
      <c r="O883" s="47"/>
      <c r="P883" s="47"/>
      <c r="Q883" s="47"/>
    </row>
    <row r="884" spans="15:17">
      <c r="O884" s="47"/>
      <c r="P884" s="47"/>
      <c r="Q884" s="47"/>
    </row>
    <row r="885" spans="15:17">
      <c r="O885" s="47"/>
      <c r="P885" s="47"/>
      <c r="Q885" s="47"/>
    </row>
    <row r="886" spans="15:17">
      <c r="O886" s="47"/>
      <c r="P886" s="47"/>
      <c r="Q886" s="47"/>
    </row>
    <row r="887" spans="15:17">
      <c r="O887" s="47"/>
      <c r="P887" s="47"/>
      <c r="Q887" s="47"/>
    </row>
    <row r="888" spans="15:17">
      <c r="O888" s="47"/>
      <c r="P888" s="47"/>
      <c r="Q888" s="47"/>
    </row>
    <row r="889" spans="15:17">
      <c r="O889" s="47"/>
      <c r="P889" s="47"/>
      <c r="Q889" s="47"/>
    </row>
    <row r="890" spans="15:17">
      <c r="O890" s="47"/>
      <c r="P890" s="47"/>
      <c r="Q890" s="47"/>
    </row>
    <row r="891" spans="15:17">
      <c r="O891" s="47"/>
      <c r="P891" s="47"/>
      <c r="Q891" s="47"/>
    </row>
    <row r="892" spans="15:17">
      <c r="O892" s="47"/>
      <c r="P892" s="47"/>
      <c r="Q892" s="47"/>
    </row>
    <row r="893" spans="15:17">
      <c r="O893" s="47"/>
      <c r="P893" s="47"/>
      <c r="Q893" s="47"/>
    </row>
    <row r="894" spans="15:17">
      <c r="O894" s="47"/>
      <c r="P894" s="47"/>
      <c r="Q894" s="47"/>
    </row>
    <row r="895" spans="15:17">
      <c r="O895" s="47"/>
      <c r="P895" s="47"/>
      <c r="Q895" s="47"/>
    </row>
    <row r="896" spans="15:17">
      <c r="O896" s="47"/>
      <c r="P896" s="47"/>
      <c r="Q896" s="47"/>
    </row>
    <row r="897" spans="15:17">
      <c r="O897" s="47"/>
      <c r="P897" s="47"/>
      <c r="Q897" s="47"/>
    </row>
    <row r="898" spans="15:17">
      <c r="O898" s="47"/>
      <c r="P898" s="47"/>
      <c r="Q898" s="47"/>
    </row>
    <row r="899" spans="15:17">
      <c r="O899" s="47"/>
      <c r="P899" s="47"/>
      <c r="Q899" s="47"/>
    </row>
    <row r="900" spans="15:17">
      <c r="O900" s="47"/>
      <c r="P900" s="47"/>
      <c r="Q900" s="47"/>
    </row>
    <row r="901" spans="15:17">
      <c r="O901" s="47"/>
      <c r="P901" s="47"/>
      <c r="Q901" s="47"/>
    </row>
    <row r="902" spans="15:17">
      <c r="O902" s="47"/>
      <c r="P902" s="47"/>
      <c r="Q902" s="47"/>
    </row>
    <row r="903" spans="15:17">
      <c r="O903" s="47"/>
      <c r="P903" s="47"/>
      <c r="Q903" s="47"/>
    </row>
    <row r="904" spans="15:17">
      <c r="O904" s="47"/>
      <c r="P904" s="47"/>
      <c r="Q904" s="47"/>
    </row>
    <row r="905" spans="15:17">
      <c r="O905" s="47"/>
      <c r="P905" s="47"/>
      <c r="Q905" s="47"/>
    </row>
    <row r="906" spans="15:17">
      <c r="O906" s="47"/>
      <c r="P906" s="47"/>
      <c r="Q906" s="47"/>
    </row>
    <row r="907" spans="15:17">
      <c r="O907" s="47"/>
      <c r="P907" s="47"/>
      <c r="Q907" s="47"/>
    </row>
    <row r="908" spans="15:17">
      <c r="O908" s="47"/>
      <c r="P908" s="47"/>
      <c r="Q908" s="47"/>
    </row>
    <row r="909" spans="15:17">
      <c r="O909" s="47"/>
      <c r="P909" s="47"/>
      <c r="Q909" s="47"/>
    </row>
    <row r="910" spans="15:17">
      <c r="O910" s="47"/>
      <c r="P910" s="47"/>
      <c r="Q910" s="47"/>
    </row>
    <row r="911" spans="15:17">
      <c r="O911" s="47"/>
      <c r="P911" s="47"/>
      <c r="Q911" s="47"/>
    </row>
    <row r="912" spans="15:17">
      <c r="O912" s="47"/>
      <c r="P912" s="47"/>
      <c r="Q912" s="47"/>
    </row>
    <row r="913" spans="15:17">
      <c r="O913" s="47"/>
      <c r="P913" s="47"/>
      <c r="Q913" s="47"/>
    </row>
    <row r="914" spans="15:17">
      <c r="O914" s="47"/>
      <c r="P914" s="47"/>
      <c r="Q914" s="47"/>
    </row>
    <row r="915" spans="15:17">
      <c r="O915" s="47"/>
      <c r="P915" s="47"/>
      <c r="Q915" s="47"/>
    </row>
    <row r="916" spans="15:17">
      <c r="O916" s="47"/>
      <c r="P916" s="47"/>
      <c r="Q916" s="47"/>
    </row>
    <row r="917" spans="15:17">
      <c r="O917" s="47"/>
      <c r="P917" s="47"/>
      <c r="Q917" s="47"/>
    </row>
    <row r="918" spans="15:17">
      <c r="O918" s="47"/>
      <c r="P918" s="47"/>
      <c r="Q918" s="47"/>
    </row>
    <row r="919" spans="15:17">
      <c r="O919" s="47"/>
      <c r="P919" s="47"/>
      <c r="Q919" s="47"/>
    </row>
    <row r="920" spans="15:17">
      <c r="O920" s="47"/>
      <c r="P920" s="47"/>
      <c r="Q920" s="47"/>
    </row>
    <row r="921" spans="15:17">
      <c r="O921" s="47"/>
      <c r="P921" s="47"/>
      <c r="Q921" s="47"/>
    </row>
    <row r="922" spans="15:17">
      <c r="O922" s="47"/>
      <c r="P922" s="47"/>
      <c r="Q922" s="47"/>
    </row>
    <row r="923" spans="15:17">
      <c r="O923" s="47"/>
      <c r="P923" s="47"/>
      <c r="Q923" s="47"/>
    </row>
    <row r="924" spans="15:17">
      <c r="O924" s="47"/>
      <c r="P924" s="47"/>
      <c r="Q924" s="47"/>
    </row>
    <row r="925" spans="15:17">
      <c r="O925" s="47"/>
      <c r="P925" s="47"/>
      <c r="Q925" s="47"/>
    </row>
    <row r="926" spans="15:17">
      <c r="O926" s="47"/>
      <c r="P926" s="47"/>
      <c r="Q926" s="47"/>
    </row>
    <row r="927" spans="15:17">
      <c r="O927" s="47"/>
      <c r="P927" s="47"/>
      <c r="Q927" s="47"/>
    </row>
    <row r="928" spans="15:17">
      <c r="O928" s="47"/>
      <c r="P928" s="47"/>
      <c r="Q928" s="47"/>
    </row>
    <row r="929" spans="15:17">
      <c r="O929" s="47"/>
      <c r="P929" s="47"/>
      <c r="Q929" s="47"/>
    </row>
    <row r="930" spans="15:17">
      <c r="O930" s="47"/>
      <c r="P930" s="47"/>
      <c r="Q930" s="47"/>
    </row>
    <row r="931" spans="15:17">
      <c r="O931" s="47"/>
      <c r="P931" s="47"/>
      <c r="Q931" s="47"/>
    </row>
    <row r="932" spans="15:17">
      <c r="O932" s="47"/>
      <c r="P932" s="47"/>
      <c r="Q932" s="47"/>
    </row>
    <row r="933" spans="15:17">
      <c r="O933" s="47"/>
      <c r="P933" s="47"/>
      <c r="Q933" s="47"/>
    </row>
    <row r="934" spans="15:17">
      <c r="O934" s="47"/>
      <c r="P934" s="47"/>
      <c r="Q934" s="47"/>
    </row>
    <row r="935" spans="15:17">
      <c r="O935" s="47"/>
      <c r="P935" s="47"/>
      <c r="Q935" s="47"/>
    </row>
    <row r="936" spans="15:17">
      <c r="O936" s="47"/>
      <c r="P936" s="47"/>
      <c r="Q936" s="47"/>
    </row>
    <row r="937" spans="15:17">
      <c r="O937" s="47"/>
      <c r="P937" s="47"/>
      <c r="Q937" s="47"/>
    </row>
    <row r="938" spans="15:17">
      <c r="O938" s="47"/>
      <c r="P938" s="47"/>
      <c r="Q938" s="47"/>
    </row>
    <row r="939" spans="15:17">
      <c r="O939" s="47"/>
      <c r="P939" s="47"/>
      <c r="Q939" s="47"/>
    </row>
    <row r="940" spans="15:17">
      <c r="O940" s="47"/>
      <c r="P940" s="47"/>
      <c r="Q940" s="47"/>
    </row>
    <row r="941" spans="15:17">
      <c r="O941" s="47"/>
      <c r="P941" s="47"/>
      <c r="Q941" s="47"/>
    </row>
    <row r="942" spans="15:17">
      <c r="O942" s="47"/>
      <c r="P942" s="47"/>
      <c r="Q942" s="47"/>
    </row>
    <row r="943" spans="15:17">
      <c r="O943" s="47"/>
      <c r="P943" s="47"/>
      <c r="Q943" s="47"/>
    </row>
    <row r="944" spans="15:17">
      <c r="O944" s="47"/>
      <c r="P944" s="47"/>
      <c r="Q944" s="47"/>
    </row>
    <row r="945" spans="15:17">
      <c r="O945" s="47"/>
      <c r="P945" s="47"/>
      <c r="Q945" s="47"/>
    </row>
    <row r="946" spans="15:17">
      <c r="O946" s="47"/>
      <c r="P946" s="47"/>
      <c r="Q946" s="47"/>
    </row>
    <row r="947" spans="15:17">
      <c r="O947" s="47"/>
      <c r="P947" s="47"/>
      <c r="Q947" s="47"/>
    </row>
    <row r="948" spans="15:17">
      <c r="O948" s="47"/>
      <c r="P948" s="47"/>
      <c r="Q948" s="47"/>
    </row>
    <row r="949" spans="15:17">
      <c r="O949" s="47"/>
      <c r="P949" s="47"/>
      <c r="Q949" s="47"/>
    </row>
    <row r="950" spans="15:17">
      <c r="O950" s="47"/>
      <c r="P950" s="47"/>
      <c r="Q950" s="47"/>
    </row>
    <row r="951" spans="15:17">
      <c r="O951" s="47"/>
      <c r="P951" s="47"/>
      <c r="Q951" s="47"/>
    </row>
    <row r="952" spans="15:17">
      <c r="O952" s="47"/>
      <c r="P952" s="47"/>
      <c r="Q952" s="47"/>
    </row>
    <row r="953" spans="15:17">
      <c r="O953" s="47"/>
      <c r="P953" s="47"/>
      <c r="Q953" s="47"/>
    </row>
    <row r="954" spans="15:17">
      <c r="O954" s="47"/>
      <c r="P954" s="47"/>
      <c r="Q954" s="47"/>
    </row>
    <row r="955" spans="15:17">
      <c r="O955" s="47"/>
      <c r="P955" s="47"/>
      <c r="Q955" s="47"/>
    </row>
    <row r="956" spans="15:17">
      <c r="O956" s="47"/>
      <c r="P956" s="47"/>
      <c r="Q956" s="47"/>
    </row>
    <row r="957" spans="15:17">
      <c r="O957" s="47"/>
      <c r="P957" s="47"/>
      <c r="Q957" s="47"/>
    </row>
    <row r="958" spans="15:17">
      <c r="O958" s="47"/>
      <c r="P958" s="47"/>
      <c r="Q958" s="47"/>
    </row>
    <row r="959" spans="15:17">
      <c r="O959" s="47"/>
      <c r="P959" s="47"/>
      <c r="Q959" s="47"/>
    </row>
    <row r="960" spans="15:17">
      <c r="O960" s="47"/>
      <c r="P960" s="47"/>
      <c r="Q960" s="47"/>
    </row>
    <row r="961" spans="15:17">
      <c r="O961" s="47"/>
      <c r="P961" s="47"/>
      <c r="Q961" s="47"/>
    </row>
    <row r="962" spans="15:17">
      <c r="O962" s="47"/>
      <c r="P962" s="47"/>
      <c r="Q962" s="47"/>
    </row>
    <row r="963" spans="15:17">
      <c r="O963" s="47"/>
      <c r="P963" s="47"/>
      <c r="Q963" s="47"/>
    </row>
    <row r="964" spans="15:17">
      <c r="O964" s="47"/>
      <c r="P964" s="47"/>
      <c r="Q964" s="47"/>
    </row>
    <row r="965" spans="15:17">
      <c r="O965" s="47"/>
      <c r="P965" s="47"/>
      <c r="Q965" s="47"/>
    </row>
    <row r="966" spans="15:17">
      <c r="O966" s="47"/>
      <c r="P966" s="47"/>
      <c r="Q966" s="47"/>
    </row>
    <row r="967" spans="15:17">
      <c r="O967" s="47"/>
      <c r="P967" s="47"/>
      <c r="Q967" s="47"/>
    </row>
    <row r="968" spans="15:17">
      <c r="O968" s="47"/>
      <c r="P968" s="47"/>
      <c r="Q968" s="47"/>
    </row>
    <row r="969" spans="15:17">
      <c r="O969" s="47"/>
      <c r="P969" s="47"/>
      <c r="Q969" s="47"/>
    </row>
    <row r="970" spans="15:17">
      <c r="O970" s="47"/>
      <c r="P970" s="47"/>
      <c r="Q970" s="47"/>
    </row>
    <row r="971" spans="15:17">
      <c r="O971" s="47"/>
      <c r="P971" s="47"/>
      <c r="Q971" s="47"/>
    </row>
    <row r="972" spans="15:17">
      <c r="O972" s="47"/>
      <c r="P972" s="47"/>
      <c r="Q972" s="47"/>
    </row>
    <row r="973" spans="15:17">
      <c r="O973" s="47"/>
      <c r="P973" s="47"/>
      <c r="Q973" s="47"/>
    </row>
    <row r="974" spans="15:17">
      <c r="O974" s="47"/>
      <c r="P974" s="47"/>
      <c r="Q974" s="47"/>
    </row>
    <row r="975" spans="15:17">
      <c r="O975" s="47"/>
      <c r="P975" s="47"/>
      <c r="Q975" s="47"/>
    </row>
    <row r="976" spans="15:17">
      <c r="O976" s="47"/>
      <c r="P976" s="47"/>
      <c r="Q976" s="47"/>
    </row>
    <row r="977" spans="15:17">
      <c r="O977" s="47"/>
      <c r="P977" s="47"/>
      <c r="Q977" s="47"/>
    </row>
    <row r="978" spans="15:17">
      <c r="O978" s="47"/>
      <c r="P978" s="47"/>
      <c r="Q978" s="47"/>
    </row>
    <row r="979" spans="15:17">
      <c r="O979" s="47"/>
      <c r="P979" s="47"/>
      <c r="Q979" s="47"/>
    </row>
    <row r="980" spans="15:17">
      <c r="O980" s="47"/>
      <c r="P980" s="47"/>
      <c r="Q980" s="47"/>
    </row>
    <row r="981" spans="15:17">
      <c r="O981" s="47"/>
      <c r="P981" s="47"/>
      <c r="Q981" s="47"/>
    </row>
    <row r="982" spans="15:17">
      <c r="O982" s="47"/>
      <c r="P982" s="47"/>
      <c r="Q982" s="47"/>
    </row>
    <row r="983" spans="15:17">
      <c r="O983" s="47"/>
      <c r="P983" s="47"/>
      <c r="Q983" s="47"/>
    </row>
    <row r="984" spans="15:17">
      <c r="O984" s="47"/>
      <c r="P984" s="47"/>
      <c r="Q984" s="47"/>
    </row>
    <row r="985" spans="15:17">
      <c r="O985" s="47"/>
      <c r="P985" s="47"/>
      <c r="Q985" s="47"/>
    </row>
    <row r="986" spans="15:17">
      <c r="O986" s="47"/>
      <c r="P986" s="47"/>
      <c r="Q986" s="47"/>
    </row>
    <row r="987" spans="15:17">
      <c r="O987" s="47"/>
      <c r="P987" s="47"/>
      <c r="Q987" s="47"/>
    </row>
    <row r="988" spans="15:17">
      <c r="O988" s="47"/>
      <c r="P988" s="47"/>
      <c r="Q988" s="47"/>
    </row>
    <row r="989" spans="15:17">
      <c r="O989" s="47"/>
      <c r="P989" s="47"/>
      <c r="Q989" s="47"/>
    </row>
    <row r="990" spans="15:17">
      <c r="O990" s="47"/>
      <c r="P990" s="47"/>
      <c r="Q990" s="47"/>
    </row>
    <row r="991" spans="15:17">
      <c r="O991" s="47"/>
      <c r="P991" s="47"/>
      <c r="Q991" s="47"/>
    </row>
    <row r="992" spans="15:17">
      <c r="O992" s="47"/>
      <c r="P992" s="47"/>
      <c r="Q992" s="47"/>
    </row>
    <row r="993" spans="15:17">
      <c r="O993" s="47"/>
      <c r="P993" s="47"/>
      <c r="Q993" s="47"/>
    </row>
    <row r="994" spans="15:17">
      <c r="O994" s="47"/>
      <c r="P994" s="47"/>
      <c r="Q994" s="47"/>
    </row>
    <row r="995" spans="15:17">
      <c r="O995" s="47"/>
      <c r="P995" s="47"/>
      <c r="Q995" s="47"/>
    </row>
    <row r="996" spans="15:17">
      <c r="O996" s="47"/>
      <c r="P996" s="47"/>
      <c r="Q996" s="47"/>
    </row>
    <row r="997" spans="15:17">
      <c r="O997" s="47"/>
      <c r="P997" s="47"/>
      <c r="Q997" s="47"/>
    </row>
    <row r="998" spans="15:17">
      <c r="O998" s="47"/>
      <c r="P998" s="47"/>
      <c r="Q998" s="47"/>
    </row>
    <row r="999" spans="15:17">
      <c r="O999" s="47"/>
      <c r="P999" s="47"/>
      <c r="Q999" s="47"/>
    </row>
    <row r="1000" spans="15:17">
      <c r="O1000" s="47"/>
      <c r="P1000" s="47"/>
      <c r="Q1000" s="47"/>
    </row>
    <row r="1001" spans="15:17">
      <c r="O1001" s="47"/>
      <c r="P1001" s="47"/>
      <c r="Q1001" s="47"/>
    </row>
    <row r="1002" spans="15:17">
      <c r="O1002" s="47"/>
      <c r="P1002" s="47"/>
      <c r="Q1002" s="47"/>
    </row>
    <row r="1003" spans="15:17">
      <c r="O1003" s="47"/>
      <c r="P1003" s="47"/>
      <c r="Q1003" s="47"/>
    </row>
    <row r="1004" spans="15:17">
      <c r="O1004" s="47"/>
      <c r="P1004" s="47"/>
      <c r="Q1004" s="47"/>
    </row>
    <row r="1005" spans="15:17">
      <c r="O1005" s="47"/>
      <c r="P1005" s="47"/>
      <c r="Q1005" s="47"/>
    </row>
    <row r="1006" spans="15:17">
      <c r="O1006" s="47"/>
      <c r="P1006" s="47"/>
      <c r="Q1006" s="47"/>
    </row>
    <row r="1007" spans="15:17">
      <c r="O1007" s="47"/>
      <c r="P1007" s="47"/>
      <c r="Q1007" s="47"/>
    </row>
    <row r="1008" spans="15:17">
      <c r="O1008" s="47"/>
      <c r="P1008" s="47"/>
      <c r="Q1008" s="47"/>
    </row>
    <row r="1009" spans="15:17">
      <c r="O1009" s="47"/>
      <c r="P1009" s="47"/>
      <c r="Q1009" s="47"/>
    </row>
    <row r="1010" spans="15:17">
      <c r="O1010" s="47"/>
      <c r="P1010" s="47"/>
      <c r="Q1010" s="47"/>
    </row>
    <row r="1011" spans="15:17">
      <c r="O1011" s="47"/>
      <c r="P1011" s="47"/>
      <c r="Q1011" s="47"/>
    </row>
    <row r="1012" spans="15:17">
      <c r="O1012" s="47"/>
      <c r="P1012" s="47"/>
      <c r="Q1012" s="47"/>
    </row>
    <row r="1013" spans="15:17">
      <c r="O1013" s="47"/>
      <c r="P1013" s="47"/>
      <c r="Q1013" s="47"/>
    </row>
    <row r="1014" spans="15:17">
      <c r="O1014" s="47"/>
      <c r="P1014" s="47"/>
      <c r="Q1014" s="47"/>
    </row>
    <row r="1015" spans="15:17">
      <c r="O1015" s="47"/>
      <c r="P1015" s="47"/>
      <c r="Q1015" s="47"/>
    </row>
    <row r="1016" spans="15:17">
      <c r="O1016" s="47"/>
      <c r="P1016" s="47"/>
      <c r="Q1016" s="47"/>
    </row>
    <row r="1017" spans="15:17">
      <c r="O1017" s="47"/>
      <c r="P1017" s="47"/>
      <c r="Q1017" s="47"/>
    </row>
    <row r="1018" spans="15:17">
      <c r="O1018" s="47"/>
      <c r="P1018" s="47"/>
      <c r="Q1018" s="47"/>
    </row>
    <row r="1019" spans="15:17">
      <c r="O1019" s="47"/>
      <c r="P1019" s="47"/>
      <c r="Q1019" s="47"/>
    </row>
    <row r="1020" spans="15:17">
      <c r="O1020" s="47"/>
      <c r="P1020" s="47"/>
      <c r="Q1020" s="47"/>
    </row>
    <row r="1021" spans="15:17">
      <c r="O1021" s="47"/>
      <c r="P1021" s="47"/>
      <c r="Q1021" s="47"/>
    </row>
    <row r="1022" spans="15:17">
      <c r="O1022" s="47"/>
      <c r="P1022" s="47"/>
      <c r="Q1022" s="47"/>
    </row>
    <row r="1023" spans="15:17">
      <c r="O1023" s="47"/>
      <c r="P1023" s="47"/>
      <c r="Q1023" s="47"/>
    </row>
    <row r="1024" spans="15:17">
      <c r="O1024" s="47"/>
      <c r="P1024" s="47"/>
      <c r="Q1024" s="47"/>
    </row>
    <row r="1025" spans="15:17">
      <c r="O1025" s="47"/>
      <c r="P1025" s="47"/>
      <c r="Q1025" s="47"/>
    </row>
    <row r="1026" spans="15:17">
      <c r="O1026" s="47"/>
      <c r="P1026" s="47"/>
      <c r="Q1026" s="47"/>
    </row>
    <row r="1027" spans="15:17">
      <c r="O1027" s="47"/>
      <c r="P1027" s="47"/>
      <c r="Q1027" s="47"/>
    </row>
    <row r="1028" spans="15:17">
      <c r="O1028" s="47"/>
      <c r="P1028" s="47"/>
      <c r="Q1028" s="47"/>
    </row>
    <row r="1029" spans="15:17">
      <c r="O1029" s="47"/>
      <c r="P1029" s="47"/>
      <c r="Q1029" s="47"/>
    </row>
    <row r="1030" spans="15:17">
      <c r="O1030" s="47"/>
      <c r="P1030" s="47"/>
      <c r="Q1030" s="47"/>
    </row>
    <row r="1031" spans="15:17">
      <c r="O1031" s="47"/>
      <c r="P1031" s="47"/>
      <c r="Q1031" s="47"/>
    </row>
    <row r="1032" spans="15:17">
      <c r="O1032" s="47"/>
      <c r="P1032" s="47"/>
      <c r="Q1032" s="47"/>
    </row>
    <row r="1033" spans="15:17">
      <c r="O1033" s="47"/>
      <c r="P1033" s="47"/>
      <c r="Q1033" s="47"/>
    </row>
    <row r="1034" spans="15:17">
      <c r="O1034" s="47"/>
      <c r="P1034" s="47"/>
      <c r="Q1034" s="47"/>
    </row>
    <row r="1035" spans="15:17">
      <c r="O1035" s="47"/>
      <c r="P1035" s="47"/>
      <c r="Q1035" s="47"/>
    </row>
    <row r="1036" spans="15:17">
      <c r="O1036" s="47"/>
      <c r="P1036" s="47"/>
      <c r="Q1036" s="47"/>
    </row>
    <row r="1037" spans="15:17">
      <c r="O1037" s="47"/>
      <c r="P1037" s="47"/>
      <c r="Q1037" s="47"/>
    </row>
    <row r="1038" spans="15:17">
      <c r="O1038" s="47"/>
      <c r="P1038" s="47"/>
      <c r="Q1038" s="47"/>
    </row>
    <row r="1039" spans="15:17">
      <c r="O1039" s="47"/>
      <c r="P1039" s="47"/>
      <c r="Q1039" s="47"/>
    </row>
    <row r="1040" spans="15:17">
      <c r="O1040" s="47"/>
      <c r="P1040" s="47"/>
      <c r="Q1040" s="47"/>
    </row>
    <row r="1041" spans="15:17">
      <c r="O1041" s="47"/>
      <c r="P1041" s="47"/>
      <c r="Q1041" s="47"/>
    </row>
    <row r="1042" spans="15:17">
      <c r="O1042" s="47"/>
      <c r="P1042" s="47"/>
      <c r="Q1042" s="47"/>
    </row>
    <row r="1043" spans="15:17">
      <c r="O1043" s="47"/>
      <c r="P1043" s="47"/>
      <c r="Q1043" s="47"/>
    </row>
    <row r="1044" spans="15:17">
      <c r="O1044" s="47"/>
      <c r="P1044" s="47"/>
      <c r="Q1044" s="47"/>
    </row>
    <row r="1045" spans="15:17">
      <c r="O1045" s="47"/>
      <c r="P1045" s="47"/>
      <c r="Q1045" s="47"/>
    </row>
    <row r="1046" spans="15:17">
      <c r="O1046" s="47"/>
      <c r="P1046" s="47"/>
      <c r="Q1046" s="47"/>
    </row>
    <row r="1047" spans="15:17">
      <c r="O1047" s="47"/>
      <c r="P1047" s="47"/>
      <c r="Q1047" s="47"/>
    </row>
    <row r="1048" spans="15:17">
      <c r="O1048" s="47"/>
      <c r="P1048" s="47"/>
      <c r="Q1048" s="47"/>
    </row>
    <row r="1049" spans="15:17">
      <c r="O1049" s="47"/>
      <c r="P1049" s="47"/>
      <c r="Q1049" s="47"/>
    </row>
    <row r="1050" spans="15:17">
      <c r="O1050" s="47"/>
      <c r="P1050" s="47"/>
      <c r="Q1050" s="47"/>
    </row>
    <row r="1051" spans="15:17">
      <c r="O1051" s="47"/>
      <c r="P1051" s="47"/>
      <c r="Q1051" s="47"/>
    </row>
    <row r="1052" spans="15:17">
      <c r="O1052" s="47"/>
      <c r="P1052" s="47"/>
      <c r="Q1052" s="47"/>
    </row>
    <row r="1053" spans="15:17">
      <c r="O1053" s="47"/>
      <c r="P1053" s="47"/>
      <c r="Q1053" s="47"/>
    </row>
    <row r="1054" spans="15:17">
      <c r="O1054" s="47"/>
      <c r="P1054" s="47"/>
      <c r="Q1054" s="47"/>
    </row>
    <row r="1055" spans="15:17">
      <c r="O1055" s="47"/>
      <c r="P1055" s="47"/>
      <c r="Q1055" s="47"/>
    </row>
    <row r="1056" spans="15:17">
      <c r="O1056" s="47"/>
      <c r="P1056" s="47"/>
      <c r="Q1056" s="47"/>
    </row>
    <row r="1057" spans="15:17">
      <c r="O1057" s="47"/>
      <c r="P1057" s="47"/>
      <c r="Q1057" s="47"/>
    </row>
    <row r="1058" spans="15:17">
      <c r="O1058" s="47"/>
      <c r="P1058" s="47"/>
      <c r="Q1058" s="47"/>
    </row>
    <row r="1059" spans="15:17">
      <c r="O1059" s="47"/>
      <c r="P1059" s="47"/>
      <c r="Q1059" s="47"/>
    </row>
    <row r="1060" spans="15:17">
      <c r="O1060" s="47"/>
      <c r="P1060" s="47"/>
      <c r="Q1060" s="47"/>
    </row>
    <row r="1061" spans="15:17">
      <c r="O1061" s="47"/>
      <c r="P1061" s="47"/>
      <c r="Q1061" s="47"/>
    </row>
    <row r="1062" spans="15:17">
      <c r="O1062" s="47"/>
      <c r="P1062" s="47"/>
      <c r="Q1062" s="47"/>
    </row>
    <row r="1063" spans="15:17">
      <c r="O1063" s="47"/>
      <c r="P1063" s="47"/>
      <c r="Q1063" s="47"/>
    </row>
    <row r="1064" spans="15:17">
      <c r="O1064" s="47"/>
      <c r="P1064" s="47"/>
      <c r="Q1064" s="47"/>
    </row>
    <row r="1065" spans="15:17">
      <c r="O1065" s="47"/>
      <c r="P1065" s="47"/>
      <c r="Q1065" s="47"/>
    </row>
    <row r="1066" spans="15:17">
      <c r="O1066" s="47"/>
      <c r="P1066" s="47"/>
      <c r="Q1066" s="47"/>
    </row>
    <row r="1067" spans="15:17">
      <c r="O1067" s="47"/>
      <c r="P1067" s="47"/>
      <c r="Q1067" s="47"/>
    </row>
    <row r="1068" spans="15:17">
      <c r="O1068" s="47"/>
      <c r="P1068" s="47"/>
      <c r="Q1068" s="47"/>
    </row>
    <row r="1069" spans="15:17">
      <c r="O1069" s="47"/>
      <c r="P1069" s="47"/>
      <c r="Q1069" s="47"/>
    </row>
    <row r="1070" spans="15:17">
      <c r="O1070" s="47"/>
      <c r="P1070" s="47"/>
      <c r="Q1070" s="47"/>
    </row>
    <row r="1071" spans="15:17">
      <c r="O1071" s="47"/>
      <c r="P1071" s="47"/>
      <c r="Q1071" s="47"/>
    </row>
    <row r="1072" spans="15:17">
      <c r="O1072" s="47"/>
      <c r="P1072" s="47"/>
      <c r="Q1072" s="47"/>
    </row>
    <row r="1073" spans="15:17">
      <c r="O1073" s="47"/>
      <c r="P1073" s="47"/>
      <c r="Q1073" s="47"/>
    </row>
    <row r="1074" spans="15:17">
      <c r="O1074" s="47"/>
      <c r="P1074" s="47"/>
      <c r="Q1074" s="47"/>
    </row>
    <row r="1075" spans="15:17">
      <c r="O1075" s="47"/>
      <c r="P1075" s="47"/>
      <c r="Q1075" s="47"/>
    </row>
    <row r="1076" spans="15:17">
      <c r="O1076" s="47"/>
      <c r="P1076" s="47"/>
      <c r="Q1076" s="47"/>
    </row>
    <row r="1077" spans="15:17">
      <c r="O1077" s="47"/>
      <c r="P1077" s="47"/>
      <c r="Q1077" s="47"/>
    </row>
    <row r="1078" spans="15:17">
      <c r="O1078" s="47"/>
      <c r="P1078" s="47"/>
      <c r="Q1078" s="47"/>
    </row>
    <row r="1079" spans="15:17">
      <c r="O1079" s="47"/>
      <c r="P1079" s="47"/>
      <c r="Q1079" s="47"/>
    </row>
    <row r="1080" spans="15:17">
      <c r="O1080" s="47"/>
      <c r="P1080" s="47"/>
      <c r="Q1080" s="47"/>
    </row>
    <row r="1081" spans="15:17">
      <c r="O1081" s="47"/>
      <c r="P1081" s="47"/>
      <c r="Q1081" s="47"/>
    </row>
    <row r="1082" spans="15:17">
      <c r="O1082" s="47"/>
      <c r="P1082" s="47"/>
      <c r="Q1082" s="47"/>
    </row>
    <row r="1083" spans="15:17">
      <c r="O1083" s="47"/>
      <c r="P1083" s="47"/>
      <c r="Q1083" s="47"/>
    </row>
    <row r="1084" spans="15:17">
      <c r="O1084" s="47"/>
      <c r="P1084" s="47"/>
      <c r="Q1084" s="47"/>
    </row>
    <row r="1085" spans="15:17">
      <c r="O1085" s="47"/>
      <c r="P1085" s="47"/>
      <c r="Q1085" s="47"/>
    </row>
    <row r="1086" spans="15:17">
      <c r="O1086" s="47"/>
      <c r="P1086" s="47"/>
      <c r="Q1086" s="47"/>
    </row>
    <row r="1087" spans="15:17">
      <c r="O1087" s="47"/>
      <c r="P1087" s="47"/>
      <c r="Q1087" s="47"/>
    </row>
    <row r="1088" spans="15:17">
      <c r="O1088" s="47"/>
      <c r="P1088" s="47"/>
      <c r="Q1088" s="47"/>
    </row>
    <row r="1089" spans="15:17">
      <c r="O1089" s="47"/>
      <c r="P1089" s="47"/>
      <c r="Q1089" s="47"/>
    </row>
    <row r="1090" spans="15:17">
      <c r="O1090" s="47"/>
      <c r="P1090" s="47"/>
      <c r="Q1090" s="47"/>
    </row>
    <row r="1091" spans="15:17">
      <c r="O1091" s="47"/>
      <c r="P1091" s="47"/>
      <c r="Q1091" s="47"/>
    </row>
    <row r="1092" spans="15:17">
      <c r="O1092" s="47"/>
      <c r="P1092" s="47"/>
      <c r="Q1092" s="47"/>
    </row>
    <row r="1093" spans="15:17">
      <c r="O1093" s="47"/>
      <c r="P1093" s="47"/>
      <c r="Q1093" s="47"/>
    </row>
    <row r="1094" spans="15:17">
      <c r="O1094" s="47"/>
      <c r="P1094" s="47"/>
      <c r="Q1094" s="47"/>
    </row>
    <row r="1095" spans="15:17">
      <c r="O1095" s="47"/>
      <c r="P1095" s="47"/>
      <c r="Q1095" s="47"/>
    </row>
    <row r="1096" spans="15:17">
      <c r="O1096" s="47"/>
      <c r="P1096" s="47"/>
      <c r="Q1096" s="47"/>
    </row>
    <row r="1097" spans="15:17">
      <c r="O1097" s="47"/>
      <c r="P1097" s="47"/>
      <c r="Q1097" s="47"/>
    </row>
    <row r="1098" spans="15:17">
      <c r="O1098" s="47"/>
      <c r="P1098" s="47"/>
      <c r="Q1098" s="47"/>
    </row>
    <row r="1099" spans="15:17">
      <c r="O1099" s="47"/>
      <c r="P1099" s="47"/>
      <c r="Q1099" s="47"/>
    </row>
    <row r="1100" spans="15:17">
      <c r="O1100" s="47"/>
      <c r="P1100" s="47"/>
      <c r="Q1100" s="47"/>
    </row>
    <row r="1101" spans="15:17">
      <c r="O1101" s="47"/>
      <c r="P1101" s="47"/>
      <c r="Q1101" s="47"/>
    </row>
    <row r="1102" spans="15:17">
      <c r="O1102" s="47"/>
      <c r="P1102" s="47"/>
      <c r="Q1102" s="47"/>
    </row>
    <row r="1103" spans="15:17">
      <c r="O1103" s="47"/>
      <c r="P1103" s="47"/>
      <c r="Q1103" s="47"/>
    </row>
    <row r="1104" spans="15:17">
      <c r="O1104" s="47"/>
      <c r="P1104" s="47"/>
      <c r="Q1104" s="47"/>
    </row>
    <row r="1105" spans="15:17">
      <c r="O1105" s="47"/>
      <c r="P1105" s="47"/>
      <c r="Q1105" s="47"/>
    </row>
    <row r="1106" spans="15:17">
      <c r="O1106" s="47"/>
      <c r="P1106" s="47"/>
      <c r="Q1106" s="47"/>
    </row>
    <row r="1107" spans="15:17">
      <c r="O1107" s="47"/>
      <c r="P1107" s="47"/>
      <c r="Q1107" s="47"/>
    </row>
    <row r="1108" spans="15:17">
      <c r="O1108" s="47"/>
      <c r="P1108" s="47"/>
      <c r="Q1108" s="47"/>
    </row>
    <row r="1109" spans="15:17">
      <c r="O1109" s="47"/>
      <c r="P1109" s="47"/>
      <c r="Q1109" s="47"/>
    </row>
    <row r="1110" spans="15:17">
      <c r="O1110" s="47"/>
      <c r="P1110" s="47"/>
      <c r="Q1110" s="47"/>
    </row>
    <row r="1111" spans="15:17">
      <c r="O1111" s="47"/>
      <c r="P1111" s="47"/>
      <c r="Q1111" s="47"/>
    </row>
    <row r="1112" spans="15:17">
      <c r="O1112" s="47"/>
      <c r="P1112" s="47"/>
      <c r="Q1112" s="47"/>
    </row>
    <row r="1113" spans="15:17">
      <c r="O1113" s="47"/>
      <c r="P1113" s="47"/>
      <c r="Q1113" s="47"/>
    </row>
    <row r="1114" spans="15:17">
      <c r="O1114" s="47"/>
      <c r="P1114" s="47"/>
      <c r="Q1114" s="47"/>
    </row>
    <row r="1115" spans="15:17">
      <c r="O1115" s="47"/>
      <c r="P1115" s="47"/>
      <c r="Q1115" s="47"/>
    </row>
    <row r="1116" spans="15:17">
      <c r="O1116" s="47"/>
      <c r="P1116" s="47"/>
      <c r="Q1116" s="47"/>
    </row>
    <row r="1117" spans="15:17">
      <c r="O1117" s="47"/>
      <c r="P1117" s="47"/>
      <c r="Q1117" s="47"/>
    </row>
    <row r="1118" spans="15:17">
      <c r="O1118" s="47"/>
      <c r="P1118" s="47"/>
      <c r="Q1118" s="47"/>
    </row>
    <row r="1119" spans="15:17">
      <c r="O1119" s="47"/>
      <c r="P1119" s="47"/>
      <c r="Q1119" s="47"/>
    </row>
    <row r="1120" spans="15:17">
      <c r="O1120" s="47"/>
      <c r="P1120" s="47"/>
      <c r="Q1120" s="47"/>
    </row>
    <row r="1121" spans="15:17">
      <c r="O1121" s="47"/>
      <c r="P1121" s="47"/>
      <c r="Q1121" s="47"/>
    </row>
    <row r="1122" spans="15:17">
      <c r="O1122" s="47"/>
      <c r="P1122" s="47"/>
      <c r="Q1122" s="47"/>
    </row>
    <row r="1123" spans="15:17">
      <c r="O1123" s="47"/>
      <c r="P1123" s="47"/>
      <c r="Q1123" s="47"/>
    </row>
    <row r="1124" spans="15:17">
      <c r="O1124" s="47"/>
      <c r="P1124" s="47"/>
      <c r="Q1124" s="47"/>
    </row>
    <row r="1125" spans="15:17">
      <c r="O1125" s="47"/>
      <c r="P1125" s="47"/>
      <c r="Q1125" s="47"/>
    </row>
    <row r="1126" spans="15:17">
      <c r="O1126" s="47"/>
      <c r="P1126" s="47"/>
      <c r="Q1126" s="47"/>
    </row>
    <row r="1127" spans="15:17">
      <c r="O1127" s="47"/>
      <c r="P1127" s="47"/>
      <c r="Q1127" s="47"/>
    </row>
    <row r="1128" spans="15:17">
      <c r="O1128" s="47"/>
      <c r="P1128" s="47"/>
      <c r="Q1128" s="47"/>
    </row>
    <row r="1129" spans="15:17">
      <c r="O1129" s="47"/>
      <c r="P1129" s="47"/>
      <c r="Q1129" s="47"/>
    </row>
    <row r="1130" spans="15:17">
      <c r="O1130" s="47"/>
      <c r="P1130" s="47"/>
      <c r="Q1130" s="47"/>
    </row>
    <row r="1131" spans="15:17">
      <c r="O1131" s="47"/>
      <c r="P1131" s="47"/>
      <c r="Q1131" s="47"/>
    </row>
    <row r="1132" spans="15:17">
      <c r="O1132" s="47"/>
      <c r="P1132" s="47"/>
      <c r="Q1132" s="47"/>
    </row>
    <row r="1133" spans="15:17">
      <c r="O1133" s="47"/>
      <c r="P1133" s="47"/>
      <c r="Q1133" s="47"/>
    </row>
    <row r="1134" spans="15:17">
      <c r="O1134" s="47"/>
      <c r="P1134" s="47"/>
      <c r="Q1134" s="47"/>
    </row>
    <row r="1135" spans="15:17">
      <c r="O1135" s="47"/>
      <c r="P1135" s="47"/>
      <c r="Q1135" s="47"/>
    </row>
    <row r="1136" spans="15:17">
      <c r="O1136" s="47"/>
      <c r="P1136" s="47"/>
      <c r="Q1136" s="47"/>
    </row>
    <row r="1137" spans="15:17">
      <c r="O1137" s="47"/>
      <c r="P1137" s="47"/>
      <c r="Q1137" s="47"/>
    </row>
    <row r="1138" spans="15:17">
      <c r="O1138" s="47"/>
      <c r="P1138" s="47"/>
      <c r="Q1138" s="47"/>
    </row>
    <row r="1139" spans="15:17">
      <c r="O1139" s="47"/>
      <c r="P1139" s="47"/>
      <c r="Q1139" s="47"/>
    </row>
    <row r="1140" spans="15:17">
      <c r="O1140" s="47"/>
      <c r="P1140" s="47"/>
      <c r="Q1140" s="47"/>
    </row>
    <row r="1141" spans="15:17">
      <c r="O1141" s="47"/>
      <c r="P1141" s="47"/>
      <c r="Q1141" s="47"/>
    </row>
    <row r="1142" spans="15:17">
      <c r="O1142" s="47"/>
      <c r="P1142" s="47"/>
      <c r="Q1142" s="47"/>
    </row>
    <row r="1143" spans="15:17">
      <c r="O1143" s="47"/>
      <c r="P1143" s="47"/>
      <c r="Q1143" s="47"/>
    </row>
    <row r="1144" spans="15:17">
      <c r="O1144" s="47"/>
      <c r="P1144" s="47"/>
      <c r="Q1144" s="47"/>
    </row>
    <row r="1145" spans="15:17">
      <c r="O1145" s="47"/>
      <c r="P1145" s="47"/>
      <c r="Q1145" s="47"/>
    </row>
    <row r="1146" spans="15:17">
      <c r="O1146" s="47"/>
      <c r="P1146" s="47"/>
      <c r="Q1146" s="47"/>
    </row>
    <row r="1147" spans="15:17">
      <c r="O1147" s="47"/>
      <c r="P1147" s="47"/>
      <c r="Q1147" s="47"/>
    </row>
    <row r="1148" spans="15:17">
      <c r="O1148" s="47"/>
      <c r="P1148" s="47"/>
      <c r="Q1148" s="47"/>
    </row>
    <row r="1149" spans="15:17">
      <c r="O1149" s="47"/>
      <c r="P1149" s="47"/>
      <c r="Q1149" s="47"/>
    </row>
    <row r="1150" spans="15:17">
      <c r="O1150" s="47"/>
      <c r="P1150" s="47"/>
      <c r="Q1150" s="47"/>
    </row>
    <row r="1151" spans="15:17">
      <c r="O1151" s="47"/>
      <c r="P1151" s="47"/>
      <c r="Q1151" s="47"/>
    </row>
    <row r="1152" spans="15:17">
      <c r="O1152" s="47"/>
      <c r="P1152" s="47"/>
      <c r="Q1152" s="47"/>
    </row>
    <row r="1153" spans="15:17">
      <c r="O1153" s="47"/>
      <c r="P1153" s="47"/>
      <c r="Q1153" s="47"/>
    </row>
    <row r="1154" spans="15:17">
      <c r="O1154" s="47"/>
      <c r="P1154" s="47"/>
      <c r="Q1154" s="47"/>
    </row>
    <row r="1155" spans="15:17">
      <c r="O1155" s="47"/>
      <c r="P1155" s="47"/>
      <c r="Q1155" s="47"/>
    </row>
    <row r="1156" spans="15:17">
      <c r="O1156" s="47"/>
      <c r="P1156" s="47"/>
      <c r="Q1156" s="47"/>
    </row>
    <row r="1157" spans="15:17">
      <c r="O1157" s="47"/>
      <c r="P1157" s="47"/>
      <c r="Q1157" s="47"/>
    </row>
    <row r="1158" spans="15:17">
      <c r="O1158" s="47"/>
      <c r="P1158" s="47"/>
      <c r="Q1158" s="47"/>
    </row>
    <row r="1159" spans="15:17">
      <c r="O1159" s="47"/>
      <c r="P1159" s="47"/>
      <c r="Q1159" s="47"/>
    </row>
    <row r="1160" spans="15:17">
      <c r="O1160" s="47"/>
      <c r="P1160" s="47"/>
      <c r="Q1160" s="47"/>
    </row>
    <row r="1161" spans="15:17">
      <c r="O1161" s="47"/>
      <c r="P1161" s="47"/>
      <c r="Q1161" s="47"/>
    </row>
    <row r="1162" spans="15:17">
      <c r="O1162" s="47"/>
      <c r="P1162" s="47"/>
      <c r="Q1162" s="47"/>
    </row>
    <row r="1163" spans="15:17">
      <c r="O1163" s="47"/>
      <c r="P1163" s="47"/>
      <c r="Q1163" s="47"/>
    </row>
    <row r="1164" spans="15:17">
      <c r="O1164" s="47"/>
      <c r="P1164" s="47"/>
      <c r="Q1164" s="47"/>
    </row>
    <row r="1165" spans="15:17">
      <c r="O1165" s="47"/>
      <c r="P1165" s="47"/>
      <c r="Q1165" s="47"/>
    </row>
    <row r="1166" spans="15:17">
      <c r="O1166" s="47"/>
      <c r="P1166" s="47"/>
      <c r="Q1166" s="47"/>
    </row>
    <row r="1167" spans="15:17">
      <c r="O1167" s="47"/>
      <c r="P1167" s="47"/>
      <c r="Q1167" s="47"/>
    </row>
    <row r="1168" spans="15:17">
      <c r="O1168" s="47"/>
      <c r="P1168" s="47"/>
      <c r="Q1168" s="47"/>
    </row>
    <row r="1169" spans="15:17">
      <c r="O1169" s="47"/>
      <c r="P1169" s="47"/>
      <c r="Q1169" s="47"/>
    </row>
    <row r="1170" spans="15:17">
      <c r="O1170" s="47"/>
      <c r="P1170" s="47"/>
      <c r="Q1170" s="47"/>
    </row>
    <row r="1171" spans="15:17">
      <c r="O1171" s="47"/>
      <c r="P1171" s="47"/>
      <c r="Q1171" s="47"/>
    </row>
    <row r="1172" spans="15:17">
      <c r="O1172" s="47"/>
      <c r="P1172" s="47"/>
      <c r="Q1172" s="47"/>
    </row>
    <row r="1173" spans="15:17">
      <c r="O1173" s="47"/>
      <c r="P1173" s="47"/>
      <c r="Q1173" s="47"/>
    </row>
    <row r="1174" spans="15:17">
      <c r="O1174" s="47"/>
      <c r="P1174" s="47"/>
      <c r="Q1174" s="47"/>
    </row>
    <row r="1175" spans="15:17">
      <c r="O1175" s="47"/>
      <c r="P1175" s="47"/>
      <c r="Q1175" s="47"/>
    </row>
    <row r="1176" spans="15:17">
      <c r="O1176" s="47"/>
      <c r="P1176" s="47"/>
      <c r="Q1176" s="47"/>
    </row>
    <row r="1177" spans="15:17">
      <c r="O1177" s="47"/>
      <c r="P1177" s="47"/>
      <c r="Q1177" s="47"/>
    </row>
    <row r="1178" spans="15:17">
      <c r="O1178" s="47"/>
      <c r="P1178" s="47"/>
      <c r="Q1178" s="47"/>
    </row>
    <row r="1179" spans="15:17">
      <c r="O1179" s="47"/>
      <c r="P1179" s="47"/>
      <c r="Q1179" s="47"/>
    </row>
    <row r="1180" spans="15:17">
      <c r="O1180" s="47"/>
      <c r="P1180" s="47"/>
      <c r="Q1180" s="47"/>
    </row>
    <row r="1181" spans="15:17">
      <c r="O1181" s="47"/>
      <c r="P1181" s="47"/>
      <c r="Q1181" s="47"/>
    </row>
    <row r="1182" spans="15:17">
      <c r="O1182" s="47"/>
      <c r="P1182" s="47"/>
      <c r="Q1182" s="47"/>
    </row>
    <row r="1183" spans="15:17">
      <c r="O1183" s="47"/>
      <c r="P1183" s="47"/>
      <c r="Q1183" s="47"/>
    </row>
    <row r="1184" spans="15:17">
      <c r="O1184" s="47"/>
      <c r="P1184" s="47"/>
      <c r="Q1184" s="47"/>
    </row>
    <row r="1185" spans="15:17">
      <c r="O1185" s="47"/>
      <c r="P1185" s="47"/>
      <c r="Q1185" s="47"/>
    </row>
    <row r="1186" spans="15:17">
      <c r="O1186" s="47"/>
      <c r="P1186" s="47"/>
      <c r="Q1186" s="47"/>
    </row>
    <row r="1187" spans="15:17">
      <c r="O1187" s="47"/>
      <c r="P1187" s="47"/>
      <c r="Q1187" s="47"/>
    </row>
    <row r="1188" spans="15:17">
      <c r="O1188" s="47"/>
      <c r="P1188" s="47"/>
      <c r="Q1188" s="47"/>
    </row>
    <row r="1189" spans="15:17">
      <c r="O1189" s="47"/>
      <c r="P1189" s="47"/>
      <c r="Q1189" s="47"/>
    </row>
    <row r="1190" spans="15:17">
      <c r="O1190" s="47"/>
      <c r="P1190" s="47"/>
      <c r="Q1190" s="47"/>
    </row>
    <row r="1191" spans="15:17">
      <c r="O1191" s="47"/>
      <c r="P1191" s="47"/>
      <c r="Q1191" s="47"/>
    </row>
    <row r="1192" spans="15:17">
      <c r="O1192" s="47"/>
      <c r="P1192" s="47"/>
      <c r="Q1192" s="47"/>
    </row>
    <row r="1193" spans="15:17">
      <c r="O1193" s="47"/>
      <c r="P1193" s="47"/>
      <c r="Q1193" s="47"/>
    </row>
    <row r="1194" spans="15:17">
      <c r="O1194" s="47"/>
      <c r="P1194" s="47"/>
      <c r="Q1194" s="47"/>
    </row>
    <row r="1195" spans="15:17">
      <c r="O1195" s="47"/>
      <c r="P1195" s="47"/>
      <c r="Q1195" s="47"/>
    </row>
    <row r="1196" spans="15:17">
      <c r="O1196" s="47"/>
      <c r="P1196" s="47"/>
      <c r="Q1196" s="47"/>
    </row>
    <row r="1197" spans="15:17">
      <c r="O1197" s="47"/>
      <c r="P1197" s="47"/>
      <c r="Q1197" s="47"/>
    </row>
    <row r="1198" spans="15:17">
      <c r="O1198" s="47"/>
      <c r="P1198" s="47"/>
      <c r="Q1198" s="47"/>
    </row>
    <row r="1199" spans="15:17">
      <c r="O1199" s="47"/>
      <c r="P1199" s="47"/>
      <c r="Q1199" s="47"/>
    </row>
    <row r="1200" spans="15:17">
      <c r="O1200" s="47"/>
      <c r="P1200" s="47"/>
      <c r="Q1200" s="47"/>
    </row>
    <row r="1201" spans="15:17">
      <c r="O1201" s="47"/>
      <c r="P1201" s="47"/>
      <c r="Q1201" s="47"/>
    </row>
    <row r="1202" spans="15:17">
      <c r="O1202" s="47"/>
      <c r="P1202" s="47"/>
      <c r="Q1202" s="47"/>
    </row>
    <row r="1203" spans="15:17">
      <c r="O1203" s="47"/>
      <c r="P1203" s="47"/>
      <c r="Q1203" s="47"/>
    </row>
    <row r="1204" spans="15:17">
      <c r="O1204" s="47"/>
      <c r="P1204" s="47"/>
      <c r="Q1204" s="47"/>
    </row>
    <row r="1205" spans="15:17">
      <c r="O1205" s="47"/>
      <c r="P1205" s="47"/>
      <c r="Q1205" s="47"/>
    </row>
    <row r="1206" spans="15:17">
      <c r="O1206" s="47"/>
      <c r="P1206" s="47"/>
      <c r="Q1206" s="47"/>
    </row>
    <row r="1207" spans="15:17">
      <c r="O1207" s="47"/>
      <c r="P1207" s="47"/>
      <c r="Q1207" s="47"/>
    </row>
    <row r="1208" spans="15:17">
      <c r="O1208" s="47"/>
      <c r="P1208" s="47"/>
      <c r="Q1208" s="47"/>
    </row>
    <row r="1209" spans="15:17">
      <c r="O1209" s="47"/>
      <c r="P1209" s="47"/>
      <c r="Q1209" s="47"/>
    </row>
    <row r="1210" spans="15:17">
      <c r="O1210" s="47"/>
      <c r="P1210" s="47"/>
      <c r="Q1210" s="47"/>
    </row>
    <row r="1211" spans="15:17">
      <c r="O1211" s="47"/>
      <c r="P1211" s="47"/>
      <c r="Q1211" s="47"/>
    </row>
    <row r="1212" spans="15:17">
      <c r="O1212" s="47"/>
      <c r="P1212" s="47"/>
      <c r="Q1212" s="47"/>
    </row>
    <row r="1213" spans="15:17">
      <c r="O1213" s="47"/>
      <c r="P1213" s="47"/>
      <c r="Q1213" s="47"/>
    </row>
    <row r="1214" spans="15:17">
      <c r="O1214" s="47"/>
      <c r="P1214" s="47"/>
      <c r="Q1214" s="47"/>
    </row>
    <row r="1215" spans="15:17">
      <c r="O1215" s="47"/>
      <c r="P1215" s="47"/>
      <c r="Q1215" s="47"/>
    </row>
    <row r="1216" spans="15:17">
      <c r="O1216" s="47"/>
      <c r="P1216" s="47"/>
      <c r="Q1216" s="47"/>
    </row>
    <row r="1217" spans="15:17">
      <c r="O1217" s="47"/>
      <c r="P1217" s="47"/>
      <c r="Q1217" s="47"/>
    </row>
    <row r="1218" spans="15:17">
      <c r="O1218" s="47"/>
      <c r="P1218" s="47"/>
      <c r="Q1218" s="47"/>
    </row>
    <row r="1219" spans="15:17">
      <c r="O1219" s="47"/>
      <c r="P1219" s="47"/>
      <c r="Q1219" s="47"/>
    </row>
    <row r="1220" spans="15:17">
      <c r="O1220" s="47"/>
      <c r="P1220" s="47"/>
      <c r="Q1220" s="47"/>
    </row>
    <row r="1221" spans="15:17">
      <c r="O1221" s="47"/>
      <c r="P1221" s="47"/>
      <c r="Q1221" s="47"/>
    </row>
    <row r="1222" spans="15:17">
      <c r="O1222" s="47"/>
      <c r="P1222" s="47"/>
      <c r="Q1222" s="47"/>
    </row>
    <row r="1223" spans="15:17">
      <c r="O1223" s="47"/>
      <c r="P1223" s="47"/>
      <c r="Q1223" s="47"/>
    </row>
    <row r="1224" spans="15:17">
      <c r="O1224" s="47"/>
      <c r="P1224" s="47"/>
      <c r="Q1224" s="47"/>
    </row>
    <row r="1225" spans="15:17">
      <c r="O1225" s="47"/>
      <c r="P1225" s="47"/>
      <c r="Q1225" s="47"/>
    </row>
    <row r="1226" spans="15:17">
      <c r="O1226" s="47"/>
      <c r="P1226" s="47"/>
      <c r="Q1226" s="47"/>
    </row>
    <row r="1227" spans="15:17">
      <c r="O1227" s="47"/>
      <c r="P1227" s="47"/>
      <c r="Q1227" s="47"/>
    </row>
    <row r="1228" spans="15:17">
      <c r="O1228" s="47"/>
      <c r="P1228" s="47"/>
      <c r="Q1228" s="47"/>
    </row>
    <row r="1229" spans="15:17">
      <c r="O1229" s="47"/>
      <c r="P1229" s="47"/>
      <c r="Q1229" s="47"/>
    </row>
    <row r="1230" spans="15:17">
      <c r="O1230" s="47"/>
      <c r="P1230" s="47"/>
      <c r="Q1230" s="47"/>
    </row>
    <row r="1231" spans="15:17">
      <c r="O1231" s="47"/>
      <c r="P1231" s="47"/>
      <c r="Q1231" s="47"/>
    </row>
    <row r="1232" spans="15:17">
      <c r="O1232" s="47"/>
      <c r="P1232" s="47"/>
      <c r="Q1232" s="47"/>
    </row>
    <row r="1233" spans="15:17">
      <c r="O1233" s="47"/>
      <c r="P1233" s="47"/>
      <c r="Q1233" s="47"/>
    </row>
    <row r="1234" spans="15:17">
      <c r="O1234" s="47"/>
      <c r="P1234" s="47"/>
      <c r="Q1234" s="47"/>
    </row>
    <row r="1235" spans="15:17">
      <c r="O1235" s="47"/>
      <c r="P1235" s="47"/>
      <c r="Q1235" s="47"/>
    </row>
    <row r="1236" spans="15:17">
      <c r="O1236" s="47"/>
      <c r="P1236" s="47"/>
      <c r="Q1236" s="47"/>
    </row>
    <row r="1237" spans="15:17">
      <c r="O1237" s="47"/>
      <c r="P1237" s="47"/>
      <c r="Q1237" s="47"/>
    </row>
    <row r="1238" spans="15:17">
      <c r="O1238" s="47"/>
      <c r="P1238" s="47"/>
      <c r="Q1238" s="47"/>
    </row>
    <row r="1239" spans="15:17">
      <c r="O1239" s="47"/>
      <c r="P1239" s="47"/>
      <c r="Q1239" s="47"/>
    </row>
    <row r="1240" spans="15:17">
      <c r="O1240" s="47"/>
      <c r="P1240" s="47"/>
      <c r="Q1240" s="47"/>
    </row>
    <row r="1241" spans="15:17">
      <c r="O1241" s="47"/>
      <c r="P1241" s="47"/>
      <c r="Q1241" s="47"/>
    </row>
    <row r="1242" spans="15:17">
      <c r="O1242" s="47"/>
      <c r="P1242" s="47"/>
      <c r="Q1242" s="47"/>
    </row>
    <row r="1243" spans="15:17">
      <c r="O1243" s="47"/>
      <c r="P1243" s="47"/>
      <c r="Q1243" s="47"/>
    </row>
    <row r="1244" spans="15:17">
      <c r="O1244" s="47"/>
      <c r="P1244" s="47"/>
      <c r="Q1244" s="47"/>
    </row>
    <row r="1245" spans="15:17">
      <c r="O1245" s="47"/>
      <c r="P1245" s="47"/>
      <c r="Q1245" s="47"/>
    </row>
    <row r="1246" spans="15:17">
      <c r="O1246" s="47"/>
      <c r="P1246" s="47"/>
      <c r="Q1246" s="47"/>
    </row>
    <row r="1247" spans="15:17">
      <c r="O1247" s="47"/>
      <c r="P1247" s="47"/>
      <c r="Q1247" s="47"/>
    </row>
    <row r="1248" spans="15:17">
      <c r="O1248" s="47"/>
      <c r="P1248" s="47"/>
      <c r="Q1248" s="47"/>
    </row>
    <row r="1249" spans="15:17">
      <c r="O1249" s="47"/>
      <c r="P1249" s="47"/>
      <c r="Q1249" s="47"/>
    </row>
    <row r="1250" spans="15:17">
      <c r="O1250" s="47"/>
      <c r="P1250" s="47"/>
      <c r="Q1250" s="47"/>
    </row>
    <row r="1251" spans="15:17">
      <c r="O1251" s="47"/>
      <c r="P1251" s="47"/>
      <c r="Q1251" s="47"/>
    </row>
    <row r="1252" spans="15:17">
      <c r="O1252" s="47"/>
      <c r="P1252" s="47"/>
      <c r="Q1252" s="47"/>
    </row>
    <row r="1253" spans="15:17">
      <c r="O1253" s="47"/>
      <c r="P1253" s="47"/>
      <c r="Q1253" s="47"/>
    </row>
    <row r="1254" spans="15:17">
      <c r="O1254" s="47"/>
      <c r="P1254" s="47"/>
      <c r="Q1254" s="47"/>
    </row>
    <row r="1255" spans="15:17">
      <c r="O1255" s="47"/>
      <c r="P1255" s="47"/>
      <c r="Q1255" s="47"/>
    </row>
    <row r="1256" spans="15:17">
      <c r="O1256" s="47"/>
      <c r="P1256" s="47"/>
      <c r="Q1256" s="47"/>
    </row>
    <row r="1257" spans="15:17">
      <c r="O1257" s="47"/>
      <c r="P1257" s="47"/>
      <c r="Q1257" s="47"/>
    </row>
    <row r="1258" spans="15:17">
      <c r="O1258" s="47"/>
      <c r="P1258" s="47"/>
      <c r="Q1258" s="47"/>
    </row>
    <row r="1259" spans="15:17">
      <c r="O1259" s="47"/>
      <c r="P1259" s="47"/>
      <c r="Q1259" s="47"/>
    </row>
    <row r="1260" spans="15:17">
      <c r="O1260" s="47"/>
      <c r="P1260" s="47"/>
      <c r="Q1260" s="47"/>
    </row>
    <row r="1261" spans="15:17">
      <c r="O1261" s="47"/>
      <c r="P1261" s="47"/>
      <c r="Q1261" s="47"/>
    </row>
    <row r="1262" spans="15:17">
      <c r="O1262" s="47"/>
      <c r="P1262" s="47"/>
      <c r="Q1262" s="47"/>
    </row>
    <row r="1263" spans="15:17">
      <c r="O1263" s="47"/>
      <c r="P1263" s="47"/>
      <c r="Q1263" s="47"/>
    </row>
    <row r="1264" spans="15:17">
      <c r="O1264" s="47"/>
      <c r="P1264" s="47"/>
      <c r="Q1264" s="47"/>
    </row>
    <row r="1265" spans="15:17">
      <c r="O1265" s="47"/>
      <c r="P1265" s="47"/>
      <c r="Q1265" s="47"/>
    </row>
    <row r="1266" spans="15:17">
      <c r="O1266" s="47"/>
      <c r="P1266" s="47"/>
      <c r="Q1266" s="47"/>
    </row>
    <row r="1267" spans="15:17">
      <c r="O1267" s="47"/>
      <c r="P1267" s="47"/>
      <c r="Q1267" s="47"/>
    </row>
    <row r="1268" spans="15:17">
      <c r="O1268" s="47"/>
      <c r="P1268" s="47"/>
      <c r="Q1268" s="47"/>
    </row>
    <row r="1269" spans="15:17">
      <c r="O1269" s="47"/>
      <c r="P1269" s="47"/>
      <c r="Q1269" s="47"/>
    </row>
    <row r="1270" spans="15:17">
      <c r="O1270" s="47"/>
      <c r="P1270" s="47"/>
      <c r="Q1270" s="47"/>
    </row>
    <row r="1271" spans="15:17">
      <c r="O1271" s="47"/>
      <c r="P1271" s="47"/>
      <c r="Q1271" s="47"/>
    </row>
    <row r="1272" spans="15:17">
      <c r="O1272" s="47"/>
      <c r="P1272" s="47"/>
      <c r="Q1272" s="47"/>
    </row>
    <row r="1273" spans="15:17">
      <c r="O1273" s="47"/>
      <c r="P1273" s="47"/>
      <c r="Q1273" s="47"/>
    </row>
    <row r="1274" spans="15:17">
      <c r="O1274" s="47"/>
      <c r="P1274" s="47"/>
      <c r="Q1274" s="47"/>
    </row>
    <row r="1275" spans="15:17">
      <c r="O1275" s="47"/>
      <c r="P1275" s="47"/>
      <c r="Q1275" s="47"/>
    </row>
    <row r="1276" spans="15:17">
      <c r="O1276" s="47"/>
      <c r="P1276" s="47"/>
      <c r="Q1276" s="47"/>
    </row>
    <row r="1277" spans="15:17">
      <c r="O1277" s="47"/>
      <c r="P1277" s="47"/>
      <c r="Q1277" s="47"/>
    </row>
    <row r="1278" spans="15:17">
      <c r="O1278" s="47"/>
      <c r="P1278" s="47"/>
      <c r="Q1278" s="47"/>
    </row>
    <row r="1279" spans="15:17">
      <c r="O1279" s="47"/>
      <c r="P1279" s="47"/>
      <c r="Q1279" s="47"/>
    </row>
    <row r="1280" spans="15:17">
      <c r="O1280" s="47"/>
      <c r="P1280" s="47"/>
      <c r="Q1280" s="47"/>
    </row>
    <row r="1281" spans="15:17">
      <c r="O1281" s="47"/>
      <c r="P1281" s="47"/>
      <c r="Q1281" s="47"/>
    </row>
    <row r="1282" spans="15:17">
      <c r="O1282" s="47"/>
      <c r="P1282" s="47"/>
      <c r="Q1282" s="47"/>
    </row>
    <row r="1283" spans="15:17">
      <c r="O1283" s="47"/>
      <c r="P1283" s="47"/>
      <c r="Q1283" s="47"/>
    </row>
    <row r="1284" spans="15:17">
      <c r="O1284" s="47"/>
      <c r="P1284" s="47"/>
      <c r="Q1284" s="47"/>
    </row>
    <row r="1285" spans="15:17">
      <c r="O1285" s="47"/>
      <c r="P1285" s="47"/>
      <c r="Q1285" s="47"/>
    </row>
    <row r="1286" spans="15:17">
      <c r="O1286" s="47"/>
      <c r="P1286" s="47"/>
      <c r="Q1286" s="47"/>
    </row>
    <row r="1287" spans="15:17">
      <c r="O1287" s="47"/>
      <c r="P1287" s="47"/>
      <c r="Q1287" s="47"/>
    </row>
    <row r="1288" spans="15:17">
      <c r="O1288" s="47"/>
      <c r="P1288" s="47"/>
      <c r="Q1288" s="47"/>
    </row>
    <row r="1289" spans="15:17">
      <c r="O1289" s="47"/>
      <c r="P1289" s="47"/>
      <c r="Q1289" s="47"/>
    </row>
    <row r="1290" spans="15:17">
      <c r="O1290" s="47"/>
      <c r="P1290" s="47"/>
      <c r="Q1290" s="47"/>
    </row>
    <row r="1291" spans="15:17">
      <c r="O1291" s="47"/>
      <c r="P1291" s="47"/>
      <c r="Q1291" s="47"/>
    </row>
    <row r="1292" spans="15:17">
      <c r="O1292" s="47"/>
      <c r="P1292" s="47"/>
      <c r="Q1292" s="47"/>
    </row>
    <row r="1293" spans="15:17">
      <c r="O1293" s="47"/>
      <c r="P1293" s="47"/>
      <c r="Q1293" s="47"/>
    </row>
    <row r="1294" spans="15:17">
      <c r="O1294" s="47"/>
      <c r="P1294" s="47"/>
      <c r="Q1294" s="47"/>
    </row>
    <row r="1295" spans="15:17">
      <c r="O1295" s="47"/>
      <c r="P1295" s="47"/>
      <c r="Q1295" s="47"/>
    </row>
    <row r="1296" spans="15:17">
      <c r="O1296" s="47"/>
      <c r="P1296" s="47"/>
      <c r="Q1296" s="47"/>
    </row>
    <row r="1297" spans="15:17">
      <c r="O1297" s="47"/>
      <c r="P1297" s="47"/>
      <c r="Q1297" s="47"/>
    </row>
    <row r="1298" spans="15:17">
      <c r="O1298" s="47"/>
      <c r="P1298" s="47"/>
      <c r="Q1298" s="47"/>
    </row>
    <row r="1299" spans="15:17">
      <c r="O1299" s="47"/>
      <c r="P1299" s="47"/>
      <c r="Q1299" s="47"/>
    </row>
    <row r="1300" spans="15:17">
      <c r="O1300" s="47"/>
      <c r="P1300" s="47"/>
      <c r="Q1300" s="47"/>
    </row>
    <row r="1301" spans="15:17">
      <c r="O1301" s="47"/>
      <c r="P1301" s="47"/>
      <c r="Q1301" s="47"/>
    </row>
    <row r="1302" spans="15:17">
      <c r="O1302" s="47"/>
      <c r="P1302" s="47"/>
      <c r="Q1302" s="47"/>
    </row>
    <row r="1303" spans="15:17">
      <c r="O1303" s="47"/>
      <c r="P1303" s="47"/>
      <c r="Q1303" s="47"/>
    </row>
    <row r="1304" spans="15:17">
      <c r="O1304" s="47"/>
      <c r="P1304" s="47"/>
      <c r="Q1304" s="47"/>
    </row>
    <row r="1305" spans="15:17">
      <c r="O1305" s="47"/>
      <c r="P1305" s="47"/>
      <c r="Q1305" s="47"/>
    </row>
    <row r="1306" spans="15:17">
      <c r="O1306" s="47"/>
      <c r="P1306" s="47"/>
      <c r="Q1306" s="47"/>
    </row>
    <row r="1307" spans="15:17">
      <c r="O1307" s="47"/>
      <c r="P1307" s="47"/>
      <c r="Q1307" s="47"/>
    </row>
    <row r="1308" spans="15:17">
      <c r="O1308" s="47"/>
      <c r="P1308" s="47"/>
      <c r="Q1308" s="47"/>
    </row>
    <row r="1309" spans="15:17">
      <c r="O1309" s="47"/>
      <c r="P1309" s="47"/>
      <c r="Q1309" s="47"/>
    </row>
    <row r="1310" spans="15:17">
      <c r="O1310" s="47"/>
      <c r="P1310" s="47"/>
      <c r="Q1310" s="47"/>
    </row>
    <row r="1311" spans="15:17">
      <c r="O1311" s="47"/>
      <c r="P1311" s="47"/>
      <c r="Q1311" s="47"/>
    </row>
    <row r="1312" spans="15:17">
      <c r="O1312" s="47"/>
      <c r="P1312" s="47"/>
      <c r="Q1312" s="47"/>
    </row>
    <row r="1313" spans="15:17">
      <c r="O1313" s="47"/>
      <c r="P1313" s="47"/>
      <c r="Q1313" s="47"/>
    </row>
    <row r="1314" spans="15:17">
      <c r="O1314" s="47"/>
      <c r="P1314" s="47"/>
      <c r="Q1314" s="47"/>
    </row>
    <row r="1315" spans="15:17">
      <c r="O1315" s="47"/>
      <c r="P1315" s="47"/>
      <c r="Q1315" s="47"/>
    </row>
    <row r="1316" spans="15:17">
      <c r="O1316" s="47"/>
      <c r="P1316" s="47"/>
      <c r="Q1316" s="47"/>
    </row>
    <row r="1317" spans="15:17">
      <c r="O1317" s="47"/>
      <c r="P1317" s="47"/>
      <c r="Q1317" s="47"/>
    </row>
    <row r="1318" spans="15:17">
      <c r="O1318" s="47"/>
      <c r="P1318" s="47"/>
      <c r="Q1318" s="47"/>
    </row>
    <row r="1319" spans="15:17">
      <c r="O1319" s="47"/>
      <c r="P1319" s="47"/>
      <c r="Q1319" s="47"/>
    </row>
    <row r="1320" spans="15:17">
      <c r="O1320" s="47"/>
      <c r="P1320" s="47"/>
      <c r="Q1320" s="47"/>
    </row>
    <row r="1321" spans="15:17">
      <c r="O1321" s="47"/>
      <c r="P1321" s="47"/>
      <c r="Q1321" s="47"/>
    </row>
    <row r="1322" spans="15:17">
      <c r="O1322" s="47"/>
      <c r="P1322" s="47"/>
      <c r="Q1322" s="47"/>
    </row>
    <row r="1323" spans="15:17">
      <c r="O1323" s="47"/>
      <c r="P1323" s="47"/>
      <c r="Q1323" s="47"/>
    </row>
    <row r="1324" spans="15:17">
      <c r="O1324" s="47"/>
      <c r="P1324" s="47"/>
      <c r="Q1324" s="47"/>
    </row>
    <row r="1325" spans="15:17">
      <c r="O1325" s="47"/>
      <c r="P1325" s="47"/>
      <c r="Q1325" s="47"/>
    </row>
    <row r="1326" spans="15:17">
      <c r="O1326" s="47"/>
      <c r="P1326" s="47"/>
      <c r="Q1326" s="47"/>
    </row>
    <row r="1327" spans="15:17">
      <c r="O1327" s="47"/>
      <c r="P1327" s="47"/>
      <c r="Q1327" s="47"/>
    </row>
    <row r="1328" spans="15:17">
      <c r="O1328" s="47"/>
      <c r="P1328" s="47"/>
      <c r="Q1328" s="47"/>
    </row>
    <row r="1329" spans="15:17">
      <c r="O1329" s="47"/>
      <c r="P1329" s="47"/>
      <c r="Q1329" s="47"/>
    </row>
    <row r="1330" spans="15:17">
      <c r="O1330" s="47"/>
      <c r="P1330" s="47"/>
      <c r="Q1330" s="47"/>
    </row>
    <row r="1331" spans="15:17">
      <c r="O1331" s="47"/>
      <c r="P1331" s="47"/>
      <c r="Q1331" s="47"/>
    </row>
    <row r="1332" spans="15:17">
      <c r="O1332" s="47"/>
      <c r="P1332" s="47"/>
      <c r="Q1332" s="47"/>
    </row>
    <row r="1333" spans="15:17">
      <c r="O1333" s="47"/>
      <c r="P1333" s="47"/>
      <c r="Q1333" s="47"/>
    </row>
    <row r="1334" spans="15:17">
      <c r="O1334" s="47"/>
      <c r="P1334" s="47"/>
      <c r="Q1334" s="47"/>
    </row>
    <row r="1335" spans="15:17">
      <c r="O1335" s="47"/>
      <c r="P1335" s="47"/>
      <c r="Q1335" s="47"/>
    </row>
    <row r="1336" spans="15:17">
      <c r="O1336" s="47"/>
      <c r="P1336" s="47"/>
      <c r="Q1336" s="47"/>
    </row>
    <row r="1337" spans="15:17">
      <c r="O1337" s="47"/>
      <c r="P1337" s="47"/>
      <c r="Q1337" s="47"/>
    </row>
    <row r="1338" spans="15:17">
      <c r="O1338" s="47"/>
      <c r="P1338" s="47"/>
      <c r="Q1338" s="47"/>
    </row>
    <row r="1339" spans="15:17">
      <c r="O1339" s="47"/>
      <c r="P1339" s="47"/>
      <c r="Q1339" s="47"/>
    </row>
    <row r="1340" spans="15:17">
      <c r="O1340" s="47"/>
      <c r="P1340" s="47"/>
      <c r="Q1340" s="47"/>
    </row>
    <row r="1341" spans="15:17">
      <c r="O1341" s="47"/>
      <c r="P1341" s="47"/>
      <c r="Q1341" s="47"/>
    </row>
    <row r="1342" spans="15:17">
      <c r="O1342" s="47"/>
      <c r="P1342" s="47"/>
      <c r="Q1342" s="47"/>
    </row>
    <row r="1343" spans="15:17">
      <c r="O1343" s="47"/>
      <c r="P1343" s="47"/>
      <c r="Q1343" s="47"/>
    </row>
    <row r="1344" spans="15:17">
      <c r="O1344" s="47"/>
      <c r="P1344" s="47"/>
      <c r="Q1344" s="47"/>
    </row>
    <row r="1345" spans="15:17">
      <c r="O1345" s="47"/>
      <c r="P1345" s="47"/>
      <c r="Q1345" s="47"/>
    </row>
    <row r="1346" spans="15:17">
      <c r="O1346" s="47"/>
      <c r="P1346" s="47"/>
      <c r="Q1346" s="47"/>
    </row>
    <row r="1347" spans="15:17">
      <c r="O1347" s="47"/>
      <c r="P1347" s="47"/>
      <c r="Q1347" s="47"/>
    </row>
    <row r="1348" spans="15:17">
      <c r="O1348" s="47"/>
      <c r="P1348" s="47"/>
      <c r="Q1348" s="47"/>
    </row>
    <row r="1349" spans="15:17">
      <c r="O1349" s="47"/>
      <c r="P1349" s="47"/>
      <c r="Q1349" s="47"/>
    </row>
    <row r="1350" spans="15:17">
      <c r="O1350" s="47"/>
      <c r="P1350" s="47"/>
      <c r="Q1350" s="47"/>
    </row>
    <row r="1351" spans="15:17">
      <c r="O1351" s="47"/>
      <c r="P1351" s="47"/>
      <c r="Q1351" s="47"/>
    </row>
    <row r="1352" spans="15:17">
      <c r="O1352" s="47"/>
      <c r="P1352" s="47"/>
      <c r="Q1352" s="47"/>
    </row>
    <row r="1353" spans="15:17">
      <c r="O1353" s="47"/>
      <c r="P1353" s="47"/>
      <c r="Q1353" s="47"/>
    </row>
    <row r="1354" spans="15:17">
      <c r="O1354" s="47"/>
      <c r="P1354" s="47"/>
      <c r="Q1354" s="47"/>
    </row>
    <row r="1355" spans="15:17">
      <c r="O1355" s="47"/>
      <c r="P1355" s="47"/>
      <c r="Q1355" s="47"/>
    </row>
    <row r="1356" spans="15:17">
      <c r="O1356" s="47"/>
      <c r="P1356" s="47"/>
      <c r="Q1356" s="47"/>
    </row>
    <row r="1357" spans="15:17">
      <c r="O1357" s="47"/>
      <c r="P1357" s="47"/>
      <c r="Q1357" s="47"/>
    </row>
    <row r="1358" spans="15:17">
      <c r="O1358" s="47"/>
      <c r="P1358" s="47"/>
      <c r="Q1358" s="47"/>
    </row>
    <row r="1359" spans="15:17">
      <c r="O1359" s="47"/>
      <c r="P1359" s="47"/>
      <c r="Q1359" s="47"/>
    </row>
    <row r="1360" spans="15:17">
      <c r="O1360" s="47"/>
      <c r="P1360" s="47"/>
      <c r="Q1360" s="47"/>
    </row>
    <row r="1361" spans="15:17">
      <c r="O1361" s="47"/>
      <c r="P1361" s="47"/>
      <c r="Q1361" s="47"/>
    </row>
    <row r="1362" spans="15:17">
      <c r="O1362" s="47"/>
      <c r="P1362" s="47"/>
      <c r="Q1362" s="47"/>
    </row>
    <row r="1363" spans="15:17">
      <c r="O1363" s="47"/>
      <c r="P1363" s="47"/>
      <c r="Q1363" s="47"/>
    </row>
    <row r="1364" spans="15:17">
      <c r="O1364" s="47"/>
      <c r="P1364" s="47"/>
      <c r="Q1364" s="47"/>
    </row>
    <row r="1365" spans="15:17">
      <c r="O1365" s="47"/>
      <c r="P1365" s="47"/>
      <c r="Q1365" s="47"/>
    </row>
    <row r="1366" spans="15:17">
      <c r="O1366" s="47"/>
      <c r="P1366" s="47"/>
      <c r="Q1366" s="47"/>
    </row>
    <row r="1367" spans="15:17">
      <c r="O1367" s="47"/>
      <c r="P1367" s="47"/>
      <c r="Q1367" s="47"/>
    </row>
    <row r="1368" spans="15:17">
      <c r="O1368" s="47"/>
      <c r="P1368" s="47"/>
      <c r="Q1368" s="47"/>
    </row>
    <row r="1369" spans="15:17">
      <c r="O1369" s="47"/>
      <c r="P1369" s="47"/>
      <c r="Q1369" s="47"/>
    </row>
    <row r="1370" spans="15:17">
      <c r="O1370" s="47"/>
      <c r="P1370" s="47"/>
      <c r="Q1370" s="47"/>
    </row>
    <row r="1371" spans="15:17">
      <c r="O1371" s="47"/>
      <c r="P1371" s="47"/>
      <c r="Q1371" s="47"/>
    </row>
    <row r="1372" spans="15:17">
      <c r="O1372" s="47"/>
      <c r="P1372" s="47"/>
      <c r="Q1372" s="47"/>
    </row>
    <row r="1373" spans="15:17">
      <c r="O1373" s="47"/>
      <c r="P1373" s="47"/>
      <c r="Q1373" s="47"/>
    </row>
    <row r="1374" spans="15:17">
      <c r="O1374" s="47"/>
      <c r="P1374" s="47"/>
      <c r="Q1374" s="47"/>
    </row>
    <row r="1375" spans="15:17">
      <c r="O1375" s="47"/>
      <c r="P1375" s="47"/>
      <c r="Q1375" s="47"/>
    </row>
    <row r="1376" spans="15:17">
      <c r="O1376" s="47"/>
      <c r="P1376" s="47"/>
      <c r="Q1376" s="47"/>
    </row>
    <row r="1377" spans="15:17">
      <c r="O1377" s="47"/>
      <c r="P1377" s="47"/>
      <c r="Q1377" s="47"/>
    </row>
    <row r="1378" spans="15:17">
      <c r="O1378" s="47"/>
      <c r="P1378" s="47"/>
      <c r="Q1378" s="47"/>
    </row>
    <row r="1379" spans="15:17">
      <c r="O1379" s="47"/>
      <c r="P1379" s="47"/>
      <c r="Q1379" s="47"/>
    </row>
    <row r="1380" spans="15:17">
      <c r="O1380" s="47"/>
      <c r="P1380" s="47"/>
      <c r="Q1380" s="47"/>
    </row>
    <row r="1381" spans="15:17">
      <c r="O1381" s="47"/>
      <c r="P1381" s="47"/>
      <c r="Q1381" s="47"/>
    </row>
    <row r="1382" spans="15:17">
      <c r="O1382" s="47"/>
      <c r="P1382" s="47"/>
      <c r="Q1382" s="47"/>
    </row>
    <row r="1383" spans="15:17">
      <c r="O1383" s="47"/>
      <c r="P1383" s="47"/>
      <c r="Q1383" s="47"/>
    </row>
    <row r="1384" spans="15:17">
      <c r="O1384" s="47"/>
      <c r="P1384" s="47"/>
      <c r="Q1384" s="47"/>
    </row>
    <row r="1385" spans="15:17">
      <c r="O1385" s="47"/>
      <c r="P1385" s="47"/>
      <c r="Q1385" s="47"/>
    </row>
    <row r="1386" spans="15:17">
      <c r="O1386" s="47"/>
      <c r="P1386" s="47"/>
      <c r="Q1386" s="47"/>
    </row>
    <row r="1387" spans="15:17">
      <c r="O1387" s="47"/>
      <c r="P1387" s="47"/>
      <c r="Q1387" s="47"/>
    </row>
    <row r="1388" spans="15:17">
      <c r="O1388" s="47"/>
      <c r="P1388" s="47"/>
      <c r="Q1388" s="47"/>
    </row>
    <row r="1389" spans="15:17">
      <c r="O1389" s="47"/>
      <c r="P1389" s="47"/>
      <c r="Q1389" s="47"/>
    </row>
    <row r="1390" spans="15:17">
      <c r="O1390" s="47"/>
      <c r="P1390" s="47"/>
      <c r="Q1390" s="47"/>
    </row>
    <row r="1391" spans="15:17">
      <c r="O1391" s="47"/>
      <c r="P1391" s="47"/>
      <c r="Q1391" s="47"/>
    </row>
    <row r="1392" spans="15:17">
      <c r="O1392" s="47"/>
      <c r="P1392" s="47"/>
      <c r="Q1392" s="47"/>
    </row>
    <row r="1393" spans="15:17">
      <c r="O1393" s="47"/>
      <c r="P1393" s="47"/>
      <c r="Q1393" s="47"/>
    </row>
    <row r="1394" spans="15:17">
      <c r="O1394" s="47"/>
      <c r="P1394" s="47"/>
      <c r="Q1394" s="47"/>
    </row>
    <row r="1395" spans="15:17">
      <c r="O1395" s="47"/>
      <c r="P1395" s="47"/>
      <c r="Q1395" s="47"/>
    </row>
    <row r="1396" spans="15:17">
      <c r="O1396" s="47"/>
      <c r="P1396" s="47"/>
      <c r="Q1396" s="47"/>
    </row>
    <row r="1397" spans="15:17">
      <c r="O1397" s="47"/>
      <c r="P1397" s="47"/>
      <c r="Q1397" s="47"/>
    </row>
    <row r="1398" spans="15:17">
      <c r="O1398" s="47"/>
      <c r="P1398" s="47"/>
      <c r="Q1398" s="47"/>
    </row>
    <row r="1399" spans="15:17">
      <c r="O1399" s="47"/>
      <c r="P1399" s="47"/>
      <c r="Q1399" s="47"/>
    </row>
    <row r="1400" spans="15:17">
      <c r="O1400" s="47"/>
      <c r="P1400" s="47"/>
      <c r="Q1400" s="47"/>
    </row>
    <row r="1401" spans="15:17">
      <c r="O1401" s="47"/>
      <c r="P1401" s="47"/>
      <c r="Q1401" s="47"/>
    </row>
    <row r="1402" spans="15:17">
      <c r="O1402" s="47"/>
      <c r="P1402" s="47"/>
      <c r="Q1402" s="47"/>
    </row>
    <row r="1403" spans="15:17">
      <c r="O1403" s="47"/>
      <c r="P1403" s="47"/>
      <c r="Q1403" s="47"/>
    </row>
    <row r="1404" spans="15:17">
      <c r="O1404" s="47"/>
      <c r="P1404" s="47"/>
      <c r="Q1404" s="47"/>
    </row>
    <row r="1405" spans="15:17">
      <c r="O1405" s="47"/>
      <c r="P1405" s="47"/>
      <c r="Q1405" s="47"/>
    </row>
    <row r="1406" spans="15:17">
      <c r="O1406" s="47"/>
      <c r="P1406" s="47"/>
      <c r="Q1406" s="47"/>
    </row>
    <row r="1407" spans="15:17">
      <c r="O1407" s="47"/>
      <c r="P1407" s="47"/>
      <c r="Q1407" s="47"/>
    </row>
    <row r="1408" spans="15:17">
      <c r="O1408" s="47"/>
      <c r="P1408" s="47"/>
      <c r="Q1408" s="47"/>
    </row>
    <row r="1409" spans="15:17">
      <c r="O1409" s="47"/>
      <c r="P1409" s="47"/>
      <c r="Q1409" s="47"/>
    </row>
    <row r="1410" spans="15:17">
      <c r="O1410" s="47"/>
      <c r="P1410" s="47"/>
      <c r="Q1410" s="47"/>
    </row>
    <row r="1411" spans="15:17">
      <c r="O1411" s="47"/>
      <c r="P1411" s="47"/>
      <c r="Q1411" s="47"/>
    </row>
    <row r="1412" spans="15:17">
      <c r="O1412" s="47"/>
      <c r="P1412" s="47"/>
      <c r="Q1412" s="47"/>
    </row>
    <row r="1413" spans="15:17">
      <c r="O1413" s="47"/>
      <c r="P1413" s="47"/>
      <c r="Q1413" s="47"/>
    </row>
    <row r="1414" spans="15:17">
      <c r="O1414" s="47"/>
      <c r="P1414" s="47"/>
      <c r="Q1414" s="47"/>
    </row>
    <row r="1415" spans="15:17">
      <c r="O1415" s="47"/>
      <c r="P1415" s="47"/>
      <c r="Q1415" s="47"/>
    </row>
    <row r="1416" spans="15:17">
      <c r="O1416" s="47"/>
      <c r="P1416" s="47"/>
      <c r="Q1416" s="47"/>
    </row>
    <row r="1417" spans="15:17">
      <c r="O1417" s="47"/>
      <c r="P1417" s="47"/>
      <c r="Q1417" s="47"/>
    </row>
    <row r="1418" spans="15:17">
      <c r="O1418" s="47"/>
      <c r="P1418" s="47"/>
      <c r="Q1418" s="47"/>
    </row>
    <row r="1419" spans="15:17">
      <c r="O1419" s="47"/>
      <c r="P1419" s="47"/>
      <c r="Q1419" s="47"/>
    </row>
    <row r="1420" spans="15:17">
      <c r="O1420" s="47"/>
      <c r="P1420" s="47"/>
      <c r="Q1420" s="47"/>
    </row>
    <row r="1421" spans="15:17">
      <c r="O1421" s="47"/>
      <c r="P1421" s="47"/>
      <c r="Q1421" s="47"/>
    </row>
    <row r="1422" spans="15:17">
      <c r="O1422" s="47"/>
      <c r="P1422" s="47"/>
      <c r="Q1422" s="47"/>
    </row>
    <row r="1423" spans="15:17">
      <c r="O1423" s="47"/>
      <c r="P1423" s="47"/>
      <c r="Q1423" s="47"/>
    </row>
    <row r="1424" spans="15:17">
      <c r="O1424" s="47"/>
      <c r="P1424" s="47"/>
      <c r="Q1424" s="47"/>
    </row>
    <row r="1425" spans="15:17">
      <c r="O1425" s="47"/>
      <c r="P1425" s="47"/>
      <c r="Q1425" s="47"/>
    </row>
    <row r="1426" spans="15:17">
      <c r="O1426" s="47"/>
      <c r="P1426" s="47"/>
      <c r="Q1426" s="47"/>
    </row>
    <row r="1427" spans="15:17">
      <c r="O1427" s="47"/>
      <c r="P1427" s="47"/>
      <c r="Q1427" s="47"/>
    </row>
    <row r="1428" spans="15:17">
      <c r="O1428" s="47"/>
      <c r="P1428" s="47"/>
      <c r="Q1428" s="47"/>
    </row>
    <row r="1429" spans="15:17">
      <c r="O1429" s="47"/>
      <c r="P1429" s="47"/>
      <c r="Q1429" s="47"/>
    </row>
    <row r="1430" spans="15:17">
      <c r="O1430" s="47"/>
      <c r="P1430" s="47"/>
      <c r="Q1430" s="47"/>
    </row>
    <row r="1431" spans="15:17">
      <c r="O1431" s="47"/>
      <c r="P1431" s="47"/>
      <c r="Q1431" s="47"/>
    </row>
    <row r="1432" spans="15:17">
      <c r="O1432" s="47"/>
      <c r="P1432" s="47"/>
      <c r="Q1432" s="47"/>
    </row>
    <row r="1433" spans="15:17">
      <c r="O1433" s="47"/>
      <c r="P1433" s="47"/>
      <c r="Q1433" s="47"/>
    </row>
    <row r="1434" spans="15:17">
      <c r="O1434" s="47"/>
      <c r="P1434" s="47"/>
      <c r="Q1434" s="47"/>
    </row>
    <row r="1435" spans="15:17">
      <c r="O1435" s="47"/>
      <c r="P1435" s="47"/>
      <c r="Q1435" s="47"/>
    </row>
    <row r="1436" spans="15:17">
      <c r="O1436" s="47"/>
      <c r="P1436" s="47"/>
      <c r="Q1436" s="47"/>
    </row>
    <row r="1437" spans="15:17">
      <c r="O1437" s="47"/>
      <c r="P1437" s="47"/>
      <c r="Q1437" s="47"/>
    </row>
    <row r="1438" spans="15:17">
      <c r="O1438" s="47"/>
      <c r="P1438" s="47"/>
      <c r="Q1438" s="47"/>
    </row>
    <row r="1439" spans="15:17">
      <c r="O1439" s="47"/>
      <c r="P1439" s="47"/>
      <c r="Q1439" s="47"/>
    </row>
    <row r="1440" spans="15:17">
      <c r="O1440" s="47"/>
      <c r="P1440" s="47"/>
      <c r="Q1440" s="47"/>
    </row>
    <row r="1441" spans="15:17">
      <c r="O1441" s="47"/>
      <c r="P1441" s="47"/>
      <c r="Q1441" s="47"/>
    </row>
    <row r="1442" spans="15:17">
      <c r="O1442" s="47"/>
      <c r="P1442" s="47"/>
      <c r="Q1442" s="47"/>
    </row>
    <row r="1443" spans="15:17">
      <c r="O1443" s="47"/>
      <c r="P1443" s="47"/>
      <c r="Q1443" s="47"/>
    </row>
    <row r="1444" spans="15:17">
      <c r="O1444" s="47"/>
      <c r="P1444" s="47"/>
      <c r="Q1444" s="47"/>
    </row>
    <row r="1445" spans="15:17">
      <c r="O1445" s="47"/>
      <c r="P1445" s="47"/>
      <c r="Q1445" s="47"/>
    </row>
    <row r="1446" spans="15:17">
      <c r="O1446" s="47"/>
      <c r="P1446" s="47"/>
      <c r="Q1446" s="47"/>
    </row>
    <row r="1447" spans="15:17">
      <c r="O1447" s="47"/>
      <c r="P1447" s="47"/>
      <c r="Q1447" s="47"/>
    </row>
    <row r="1448" spans="15:17">
      <c r="O1448" s="47"/>
      <c r="P1448" s="47"/>
      <c r="Q1448" s="47"/>
    </row>
    <row r="1449" spans="15:17">
      <c r="O1449" s="47"/>
      <c r="P1449" s="47"/>
      <c r="Q1449" s="47"/>
    </row>
    <row r="1450" spans="15:17">
      <c r="O1450" s="47"/>
      <c r="P1450" s="47"/>
      <c r="Q1450" s="47"/>
    </row>
    <row r="1451" spans="15:17">
      <c r="O1451" s="47"/>
      <c r="P1451" s="47"/>
      <c r="Q1451" s="47"/>
    </row>
    <row r="1452" spans="15:17">
      <c r="O1452" s="47"/>
      <c r="P1452" s="47"/>
      <c r="Q1452" s="47"/>
    </row>
    <row r="1453" spans="15:17">
      <c r="O1453" s="47"/>
      <c r="P1453" s="47"/>
      <c r="Q1453" s="47"/>
    </row>
    <row r="1454" spans="15:17">
      <c r="O1454" s="47"/>
      <c r="P1454" s="47"/>
      <c r="Q1454" s="47"/>
    </row>
    <row r="1455" spans="15:17">
      <c r="O1455" s="47"/>
      <c r="P1455" s="47"/>
      <c r="Q1455" s="47"/>
    </row>
    <row r="1456" spans="15:17">
      <c r="O1456" s="47"/>
      <c r="P1456" s="47"/>
      <c r="Q1456" s="47"/>
    </row>
    <row r="1457" spans="15:17">
      <c r="O1457" s="47"/>
      <c r="P1457" s="47"/>
      <c r="Q1457" s="47"/>
    </row>
    <row r="1458" spans="15:17">
      <c r="O1458" s="47"/>
      <c r="P1458" s="47"/>
      <c r="Q1458" s="47"/>
    </row>
    <row r="1459" spans="15:17">
      <c r="O1459" s="47"/>
      <c r="P1459" s="47"/>
      <c r="Q1459" s="47"/>
    </row>
    <row r="1460" spans="15:17">
      <c r="O1460" s="47"/>
      <c r="P1460" s="47"/>
      <c r="Q1460" s="47"/>
    </row>
    <row r="1461" spans="15:17">
      <c r="O1461" s="47"/>
      <c r="P1461" s="47"/>
      <c r="Q1461" s="47"/>
    </row>
    <row r="1462" spans="15:17">
      <c r="O1462" s="47"/>
      <c r="P1462" s="47"/>
      <c r="Q1462" s="47"/>
    </row>
    <row r="1463" spans="15:17">
      <c r="O1463" s="47"/>
      <c r="P1463" s="47"/>
      <c r="Q1463" s="47"/>
    </row>
    <row r="1464" spans="15:17">
      <c r="O1464" s="47"/>
      <c r="P1464" s="47"/>
      <c r="Q1464" s="47"/>
    </row>
    <row r="1465" spans="15:17">
      <c r="O1465" s="47"/>
      <c r="P1465" s="47"/>
      <c r="Q1465" s="47"/>
    </row>
    <row r="1466" spans="15:17">
      <c r="O1466" s="47"/>
      <c r="P1466" s="47"/>
      <c r="Q1466" s="47"/>
    </row>
    <row r="1467" spans="15:17">
      <c r="O1467" s="47"/>
      <c r="P1467" s="47"/>
      <c r="Q1467" s="47"/>
    </row>
    <row r="1468" spans="15:17">
      <c r="O1468" s="47"/>
      <c r="P1468" s="47"/>
      <c r="Q1468" s="47"/>
    </row>
    <row r="1469" spans="15:17">
      <c r="O1469" s="47"/>
      <c r="P1469" s="47"/>
      <c r="Q1469" s="47"/>
    </row>
    <row r="1470" spans="15:17">
      <c r="O1470" s="47"/>
      <c r="P1470" s="47"/>
      <c r="Q1470" s="47"/>
    </row>
    <row r="1471" spans="15:17">
      <c r="O1471" s="47"/>
      <c r="P1471" s="47"/>
      <c r="Q1471" s="47"/>
    </row>
    <row r="1472" spans="15:17">
      <c r="O1472" s="47"/>
      <c r="P1472" s="47"/>
      <c r="Q1472" s="47"/>
    </row>
    <row r="1473" spans="15:17">
      <c r="O1473" s="47"/>
      <c r="P1473" s="47"/>
      <c r="Q1473" s="47"/>
    </row>
    <row r="1474" spans="15:17">
      <c r="O1474" s="47"/>
      <c r="P1474" s="47"/>
      <c r="Q1474" s="47"/>
    </row>
    <row r="1475" spans="15:17">
      <c r="O1475" s="47"/>
      <c r="P1475" s="47"/>
      <c r="Q1475" s="47"/>
    </row>
    <row r="1476" spans="15:17">
      <c r="O1476" s="47"/>
      <c r="P1476" s="47"/>
      <c r="Q1476" s="47"/>
    </row>
    <row r="1477" spans="15:17">
      <c r="O1477" s="47"/>
      <c r="P1477" s="47"/>
      <c r="Q1477" s="47"/>
    </row>
    <row r="1478" spans="15:17">
      <c r="O1478" s="47"/>
      <c r="P1478" s="47"/>
      <c r="Q1478" s="47"/>
    </row>
    <row r="1479" spans="15:17">
      <c r="O1479" s="47"/>
      <c r="P1479" s="47"/>
      <c r="Q1479" s="47"/>
    </row>
    <row r="1480" spans="15:17">
      <c r="O1480" s="47"/>
      <c r="P1480" s="47"/>
      <c r="Q1480" s="47"/>
    </row>
    <row r="1481" spans="15:17">
      <c r="O1481" s="47"/>
      <c r="P1481" s="47"/>
      <c r="Q1481" s="47"/>
    </row>
    <row r="1482" spans="15:17">
      <c r="O1482" s="47"/>
      <c r="P1482" s="47"/>
      <c r="Q1482" s="47"/>
    </row>
    <row r="1483" spans="15:17">
      <c r="O1483" s="47"/>
      <c r="P1483" s="47"/>
      <c r="Q1483" s="47"/>
    </row>
    <row r="1484" spans="15:17">
      <c r="O1484" s="47"/>
      <c r="P1484" s="47"/>
      <c r="Q1484" s="47"/>
    </row>
    <row r="1485" spans="15:17">
      <c r="O1485" s="47"/>
      <c r="P1485" s="47"/>
      <c r="Q1485" s="47"/>
    </row>
    <row r="1486" spans="15:17">
      <c r="O1486" s="47"/>
      <c r="P1486" s="47"/>
      <c r="Q1486" s="47"/>
    </row>
    <row r="1487" spans="15:17">
      <c r="O1487" s="47"/>
      <c r="P1487" s="47"/>
      <c r="Q1487" s="47"/>
    </row>
    <row r="1488" spans="15:17">
      <c r="O1488" s="47"/>
      <c r="P1488" s="47"/>
      <c r="Q1488" s="47"/>
    </row>
    <row r="1489" spans="15:17">
      <c r="O1489" s="47"/>
      <c r="P1489" s="47"/>
      <c r="Q1489" s="47"/>
    </row>
    <row r="1490" spans="15:17">
      <c r="O1490" s="47"/>
      <c r="P1490" s="47"/>
      <c r="Q1490" s="47"/>
    </row>
    <row r="1491" spans="15:17">
      <c r="O1491" s="47"/>
      <c r="P1491" s="47"/>
      <c r="Q1491" s="47"/>
    </row>
    <row r="1492" spans="15:17">
      <c r="O1492" s="47"/>
      <c r="P1492" s="47"/>
      <c r="Q1492" s="47"/>
    </row>
    <row r="1493" spans="15:17">
      <c r="O1493" s="47"/>
      <c r="P1493" s="47"/>
      <c r="Q1493" s="47"/>
    </row>
    <row r="1494" spans="15:17">
      <c r="O1494" s="47"/>
      <c r="P1494" s="47"/>
      <c r="Q1494" s="47"/>
    </row>
    <row r="1495" spans="15:17">
      <c r="O1495" s="47"/>
      <c r="P1495" s="47"/>
      <c r="Q1495" s="47"/>
    </row>
    <row r="1496" spans="15:17">
      <c r="O1496" s="47"/>
      <c r="P1496" s="47"/>
      <c r="Q1496" s="47"/>
    </row>
    <row r="1497" spans="15:17">
      <c r="O1497" s="47"/>
      <c r="P1497" s="47"/>
      <c r="Q1497" s="47"/>
    </row>
    <row r="1498" spans="15:17">
      <c r="O1498" s="47"/>
      <c r="P1498" s="47"/>
      <c r="Q1498" s="47"/>
    </row>
    <row r="1499" spans="15:17">
      <c r="O1499" s="47"/>
      <c r="P1499" s="47"/>
      <c r="Q1499" s="47"/>
    </row>
    <row r="1500" spans="15:17">
      <c r="O1500" s="47"/>
      <c r="P1500" s="47"/>
      <c r="Q1500" s="47"/>
    </row>
    <row r="1501" spans="15:17">
      <c r="O1501" s="47"/>
      <c r="P1501" s="47"/>
      <c r="Q1501" s="47"/>
    </row>
    <row r="1502" spans="15:17">
      <c r="O1502" s="47"/>
      <c r="P1502" s="47"/>
      <c r="Q1502" s="47"/>
    </row>
    <row r="1503" spans="15:17">
      <c r="O1503" s="47"/>
      <c r="P1503" s="47"/>
      <c r="Q1503" s="47"/>
    </row>
    <row r="1504" spans="15:17">
      <c r="O1504" s="47"/>
      <c r="P1504" s="47"/>
      <c r="Q1504" s="47"/>
    </row>
    <row r="1505" spans="15:17">
      <c r="O1505" s="47"/>
      <c r="P1505" s="47"/>
      <c r="Q1505" s="47"/>
    </row>
    <row r="1506" spans="15:17">
      <c r="O1506" s="47"/>
      <c r="P1506" s="47"/>
      <c r="Q1506" s="47"/>
    </row>
    <row r="1507" spans="15:17">
      <c r="O1507" s="47"/>
      <c r="P1507" s="47"/>
      <c r="Q1507" s="47"/>
    </row>
    <row r="1508" spans="15:17">
      <c r="O1508" s="47"/>
      <c r="P1508" s="47"/>
      <c r="Q1508" s="47"/>
    </row>
    <row r="1509" spans="15:17">
      <c r="O1509" s="47"/>
      <c r="P1509" s="47"/>
      <c r="Q1509" s="47"/>
    </row>
    <row r="1510" spans="15:17">
      <c r="O1510" s="47"/>
      <c r="P1510" s="47"/>
      <c r="Q1510" s="47"/>
    </row>
    <row r="1511" spans="15:17">
      <c r="O1511" s="47"/>
      <c r="P1511" s="47"/>
      <c r="Q1511" s="47"/>
    </row>
    <row r="1512" spans="15:17">
      <c r="O1512" s="47"/>
      <c r="P1512" s="47"/>
      <c r="Q1512" s="47"/>
    </row>
    <row r="1513" spans="15:17">
      <c r="O1513" s="47"/>
      <c r="P1513" s="47"/>
      <c r="Q1513" s="47"/>
    </row>
    <row r="1514" spans="15:17">
      <c r="O1514" s="47"/>
      <c r="P1514" s="47"/>
      <c r="Q1514" s="47"/>
    </row>
    <row r="1515" spans="15:17">
      <c r="O1515" s="47"/>
      <c r="P1515" s="47"/>
      <c r="Q1515" s="47"/>
    </row>
    <row r="1516" spans="15:17">
      <c r="O1516" s="47"/>
      <c r="P1516" s="47"/>
      <c r="Q1516" s="47"/>
    </row>
    <row r="1517" spans="15:17">
      <c r="O1517" s="47"/>
      <c r="P1517" s="47"/>
      <c r="Q1517" s="47"/>
    </row>
    <row r="1518" spans="15:17">
      <c r="O1518" s="47"/>
      <c r="P1518" s="47"/>
      <c r="Q1518" s="47"/>
    </row>
    <row r="1519" spans="15:17">
      <c r="O1519" s="47"/>
      <c r="P1519" s="47"/>
      <c r="Q1519" s="47"/>
    </row>
    <row r="1520" spans="15:17">
      <c r="O1520" s="47"/>
      <c r="P1520" s="47"/>
      <c r="Q1520" s="47"/>
    </row>
    <row r="1521" spans="15:17">
      <c r="O1521" s="47"/>
      <c r="P1521" s="47"/>
      <c r="Q1521" s="47"/>
    </row>
    <row r="1522" spans="15:17">
      <c r="O1522" s="47"/>
      <c r="P1522" s="47"/>
      <c r="Q1522" s="47"/>
    </row>
    <row r="1523" spans="15:17">
      <c r="O1523" s="47"/>
      <c r="P1523" s="47"/>
      <c r="Q1523" s="47"/>
    </row>
    <row r="1524" spans="15:17">
      <c r="O1524" s="47"/>
      <c r="P1524" s="47"/>
      <c r="Q1524" s="47"/>
    </row>
    <row r="1525" spans="15:17">
      <c r="O1525" s="47"/>
      <c r="P1525" s="47"/>
      <c r="Q1525" s="47"/>
    </row>
    <row r="1526" spans="15:17">
      <c r="O1526" s="47"/>
      <c r="P1526" s="47"/>
      <c r="Q1526" s="47"/>
    </row>
    <row r="1527" spans="15:17">
      <c r="O1527" s="47"/>
      <c r="P1527" s="47"/>
      <c r="Q1527" s="47"/>
    </row>
    <row r="1528" spans="15:17">
      <c r="O1528" s="47"/>
      <c r="P1528" s="47"/>
      <c r="Q1528" s="47"/>
    </row>
    <row r="1529" spans="15:17">
      <c r="O1529" s="47"/>
      <c r="P1529" s="47"/>
      <c r="Q1529" s="47"/>
    </row>
    <row r="1530" spans="15:17">
      <c r="O1530" s="47"/>
      <c r="P1530" s="47"/>
      <c r="Q1530" s="47"/>
    </row>
    <row r="1531" spans="15:17">
      <c r="O1531" s="47"/>
      <c r="P1531" s="47"/>
      <c r="Q1531" s="47"/>
    </row>
    <row r="1532" spans="15:17">
      <c r="O1532" s="47"/>
      <c r="P1532" s="47"/>
      <c r="Q1532" s="47"/>
    </row>
    <row r="1533" spans="15:17">
      <c r="O1533" s="47"/>
      <c r="P1533" s="47"/>
      <c r="Q1533" s="47"/>
    </row>
    <row r="1534" spans="15:17">
      <c r="O1534" s="47"/>
      <c r="P1534" s="47"/>
      <c r="Q1534" s="47"/>
    </row>
    <row r="1535" spans="15:17">
      <c r="O1535" s="47"/>
      <c r="P1535" s="47"/>
      <c r="Q1535" s="47"/>
    </row>
    <row r="1536" spans="15:17">
      <c r="O1536" s="47"/>
      <c r="P1536" s="47"/>
      <c r="Q1536" s="47"/>
    </row>
    <row r="1537" spans="15:17">
      <c r="O1537" s="47"/>
      <c r="P1537" s="47"/>
      <c r="Q1537" s="47"/>
    </row>
    <row r="1538" spans="15:17">
      <c r="O1538" s="47"/>
      <c r="P1538" s="47"/>
      <c r="Q1538" s="47"/>
    </row>
    <row r="1539" spans="15:17">
      <c r="O1539" s="47"/>
      <c r="P1539" s="47"/>
      <c r="Q1539" s="47"/>
    </row>
    <row r="1540" spans="15:17">
      <c r="O1540" s="47"/>
      <c r="P1540" s="47"/>
      <c r="Q1540" s="47"/>
    </row>
    <row r="1541" spans="15:17">
      <c r="O1541" s="47"/>
      <c r="P1541" s="47"/>
      <c r="Q1541" s="47"/>
    </row>
    <row r="1542" spans="15:17">
      <c r="O1542" s="47"/>
      <c r="P1542" s="47"/>
      <c r="Q1542" s="47"/>
    </row>
    <row r="1543" spans="15:17">
      <c r="O1543" s="47"/>
      <c r="P1543" s="47"/>
      <c r="Q1543" s="47"/>
    </row>
    <row r="1544" spans="15:17">
      <c r="O1544" s="47"/>
      <c r="P1544" s="47"/>
      <c r="Q1544" s="47"/>
    </row>
    <row r="1545" spans="15:17">
      <c r="O1545" s="47"/>
      <c r="P1545" s="47"/>
      <c r="Q1545" s="47"/>
    </row>
    <row r="1546" spans="15:17">
      <c r="O1546" s="47"/>
      <c r="P1546" s="47"/>
      <c r="Q1546" s="47"/>
    </row>
    <row r="1547" spans="15:17">
      <c r="O1547" s="47"/>
      <c r="P1547" s="47"/>
      <c r="Q1547" s="47"/>
    </row>
    <row r="1548" spans="15:17">
      <c r="O1548" s="47"/>
      <c r="P1548" s="47"/>
      <c r="Q1548" s="47"/>
    </row>
    <row r="1549" spans="15:17">
      <c r="O1549" s="47"/>
      <c r="P1549" s="47"/>
      <c r="Q1549" s="47"/>
    </row>
    <row r="1550" spans="15:17">
      <c r="O1550" s="47"/>
      <c r="P1550" s="47"/>
      <c r="Q1550" s="47"/>
    </row>
    <row r="1551" spans="15:17">
      <c r="O1551" s="47"/>
      <c r="P1551" s="47"/>
      <c r="Q1551" s="47"/>
    </row>
    <row r="1552" spans="15:17">
      <c r="O1552" s="47"/>
      <c r="P1552" s="47"/>
      <c r="Q1552" s="47"/>
    </row>
    <row r="1553" spans="15:17">
      <c r="O1553" s="47"/>
      <c r="P1553" s="47"/>
      <c r="Q1553" s="47"/>
    </row>
    <row r="1554" spans="15:17">
      <c r="O1554" s="47"/>
      <c r="P1554" s="47"/>
      <c r="Q1554" s="47"/>
    </row>
    <row r="1555" spans="15:17">
      <c r="O1555" s="47"/>
      <c r="P1555" s="47"/>
      <c r="Q1555" s="47"/>
    </row>
    <row r="1556" spans="15:17">
      <c r="O1556" s="47"/>
      <c r="P1556" s="47"/>
      <c r="Q1556" s="47"/>
    </row>
    <row r="1557" spans="15:17">
      <c r="O1557" s="47"/>
      <c r="P1557" s="47"/>
      <c r="Q1557" s="47"/>
    </row>
    <row r="1558" spans="15:17">
      <c r="O1558" s="47"/>
      <c r="P1558" s="47"/>
      <c r="Q1558" s="47"/>
    </row>
    <row r="1559" spans="15:17">
      <c r="O1559" s="47"/>
      <c r="P1559" s="47"/>
      <c r="Q1559" s="47"/>
    </row>
    <row r="1560" spans="15:17">
      <c r="O1560" s="47"/>
      <c r="P1560" s="47"/>
      <c r="Q1560" s="47"/>
    </row>
    <row r="1561" spans="15:17">
      <c r="O1561" s="47"/>
      <c r="P1561" s="47"/>
      <c r="Q1561" s="47"/>
    </row>
    <row r="1562" spans="15:17">
      <c r="O1562" s="47"/>
      <c r="P1562" s="47"/>
      <c r="Q1562" s="47"/>
    </row>
    <row r="1563" spans="15:17">
      <c r="O1563" s="47"/>
      <c r="P1563" s="47"/>
      <c r="Q1563" s="47"/>
    </row>
    <row r="1564" spans="15:17">
      <c r="O1564" s="47"/>
      <c r="P1564" s="47"/>
      <c r="Q1564" s="47"/>
    </row>
    <row r="1565" spans="15:17">
      <c r="O1565" s="47"/>
      <c r="P1565" s="47"/>
      <c r="Q1565" s="47"/>
    </row>
    <row r="1566" spans="15:17">
      <c r="O1566" s="47"/>
      <c r="P1566" s="47"/>
      <c r="Q1566" s="47"/>
    </row>
    <row r="1567" spans="15:17">
      <c r="O1567" s="47"/>
      <c r="P1567" s="47"/>
      <c r="Q1567" s="47"/>
    </row>
    <row r="1568" spans="15:17">
      <c r="O1568" s="47"/>
      <c r="P1568" s="47"/>
      <c r="Q1568" s="47"/>
    </row>
    <row r="1569" spans="15:17">
      <c r="O1569" s="47"/>
      <c r="P1569" s="47"/>
      <c r="Q1569" s="47"/>
    </row>
    <row r="1570" spans="15:17">
      <c r="O1570" s="47"/>
      <c r="P1570" s="47"/>
      <c r="Q1570" s="47"/>
    </row>
    <row r="1571" spans="15:17">
      <c r="O1571" s="47"/>
      <c r="P1571" s="47"/>
      <c r="Q1571" s="47"/>
    </row>
    <row r="1572" spans="15:17">
      <c r="O1572" s="47"/>
      <c r="P1572" s="47"/>
      <c r="Q1572" s="47"/>
    </row>
    <row r="1573" spans="15:17">
      <c r="O1573" s="47"/>
      <c r="P1573" s="47"/>
      <c r="Q1573" s="47"/>
    </row>
    <row r="1574" spans="15:17">
      <c r="O1574" s="47"/>
      <c r="P1574" s="47"/>
      <c r="Q1574" s="47"/>
    </row>
    <row r="1575" spans="15:17">
      <c r="O1575" s="47"/>
      <c r="P1575" s="47"/>
      <c r="Q1575" s="47"/>
    </row>
    <row r="1576" spans="15:17">
      <c r="O1576" s="47"/>
      <c r="P1576" s="47"/>
      <c r="Q1576" s="47"/>
    </row>
    <row r="1577" spans="15:17">
      <c r="O1577" s="47"/>
      <c r="P1577" s="47"/>
      <c r="Q1577" s="47"/>
    </row>
    <row r="1578" spans="15:17">
      <c r="O1578" s="47"/>
      <c r="P1578" s="47"/>
      <c r="Q1578" s="47"/>
    </row>
    <row r="1579" spans="15:17">
      <c r="O1579" s="47"/>
      <c r="P1579" s="47"/>
      <c r="Q1579" s="47"/>
    </row>
    <row r="1580" spans="15:17">
      <c r="O1580" s="47"/>
      <c r="P1580" s="47"/>
      <c r="Q1580" s="47"/>
    </row>
    <row r="1581" spans="15:17">
      <c r="O1581" s="47"/>
      <c r="P1581" s="47"/>
      <c r="Q1581" s="47"/>
    </row>
    <row r="1582" spans="15:17">
      <c r="O1582" s="47"/>
      <c r="P1582" s="47"/>
      <c r="Q1582" s="47"/>
    </row>
    <row r="1583" spans="15:17">
      <c r="O1583" s="47"/>
      <c r="P1583" s="47"/>
      <c r="Q1583" s="47"/>
    </row>
    <row r="1584" spans="15:17">
      <c r="O1584" s="47"/>
      <c r="P1584" s="47"/>
      <c r="Q1584" s="47"/>
    </row>
    <row r="1585" spans="15:17">
      <c r="O1585" s="47"/>
      <c r="P1585" s="47"/>
      <c r="Q1585" s="47"/>
    </row>
    <row r="1586" spans="15:17">
      <c r="O1586" s="47"/>
      <c r="P1586" s="47"/>
      <c r="Q1586" s="47"/>
    </row>
    <row r="1587" spans="15:17">
      <c r="O1587" s="47"/>
      <c r="P1587" s="47"/>
      <c r="Q1587" s="47"/>
    </row>
    <row r="1588" spans="15:17">
      <c r="O1588" s="47"/>
      <c r="P1588" s="47"/>
      <c r="Q1588" s="47"/>
    </row>
    <row r="1589" spans="15:17">
      <c r="O1589" s="47"/>
      <c r="P1589" s="47"/>
      <c r="Q1589" s="47"/>
    </row>
    <row r="1590" spans="15:17">
      <c r="O1590" s="47"/>
      <c r="P1590" s="47"/>
      <c r="Q1590" s="47"/>
    </row>
    <row r="1591" spans="15:17">
      <c r="O1591" s="47"/>
      <c r="P1591" s="47"/>
      <c r="Q1591" s="47"/>
    </row>
    <row r="1592" spans="15:17">
      <c r="O1592" s="47"/>
      <c r="P1592" s="47"/>
      <c r="Q1592" s="47"/>
    </row>
    <row r="1593" spans="15:17">
      <c r="O1593" s="47"/>
      <c r="P1593" s="47"/>
      <c r="Q1593" s="47"/>
    </row>
    <row r="1594" spans="15:17">
      <c r="O1594" s="47"/>
      <c r="P1594" s="47"/>
      <c r="Q1594" s="47"/>
    </row>
    <row r="1595" spans="15:17">
      <c r="O1595" s="47"/>
      <c r="P1595" s="47"/>
      <c r="Q1595" s="47"/>
    </row>
    <row r="1596" spans="15:17">
      <c r="O1596" s="47"/>
      <c r="P1596" s="47"/>
      <c r="Q1596" s="47"/>
    </row>
    <row r="1597" spans="15:17">
      <c r="O1597" s="47"/>
      <c r="P1597" s="47"/>
      <c r="Q1597" s="47"/>
    </row>
    <row r="1598" spans="15:17">
      <c r="O1598" s="47"/>
      <c r="P1598" s="47"/>
      <c r="Q1598" s="47"/>
    </row>
    <row r="1599" spans="15:17">
      <c r="O1599" s="47"/>
      <c r="P1599" s="47"/>
      <c r="Q1599" s="47"/>
    </row>
    <row r="1600" spans="15:17">
      <c r="O1600" s="47"/>
      <c r="P1600" s="47"/>
      <c r="Q1600" s="47"/>
    </row>
    <row r="1601" spans="15:17">
      <c r="O1601" s="47"/>
      <c r="P1601" s="47"/>
      <c r="Q1601" s="47"/>
    </row>
    <row r="1602" spans="15:17">
      <c r="O1602" s="47"/>
      <c r="P1602" s="47"/>
      <c r="Q1602" s="47"/>
    </row>
    <row r="1603" spans="15:17">
      <c r="O1603" s="47"/>
      <c r="P1603" s="47"/>
      <c r="Q1603" s="47"/>
    </row>
    <row r="1604" spans="15:17">
      <c r="O1604" s="47"/>
      <c r="P1604" s="47"/>
      <c r="Q1604" s="47"/>
    </row>
    <row r="1605" spans="15:17">
      <c r="O1605" s="47"/>
      <c r="P1605" s="47"/>
      <c r="Q1605" s="47"/>
    </row>
    <row r="1606" spans="15:17">
      <c r="O1606" s="47"/>
      <c r="P1606" s="47"/>
      <c r="Q1606" s="47"/>
    </row>
    <row r="1607" spans="15:17">
      <c r="O1607" s="47"/>
      <c r="P1607" s="47"/>
      <c r="Q1607" s="47"/>
    </row>
    <row r="1608" spans="15:17">
      <c r="O1608" s="47"/>
      <c r="P1608" s="47"/>
      <c r="Q1608" s="47"/>
    </row>
    <row r="1609" spans="15:17">
      <c r="O1609" s="47"/>
      <c r="P1609" s="47"/>
      <c r="Q1609" s="47"/>
    </row>
    <row r="1610" spans="15:17">
      <c r="O1610" s="47"/>
      <c r="P1610" s="47"/>
      <c r="Q1610" s="47"/>
    </row>
    <row r="1611" spans="15:17">
      <c r="O1611" s="47"/>
      <c r="P1611" s="47"/>
      <c r="Q1611" s="47"/>
    </row>
    <row r="1612" spans="15:17">
      <c r="O1612" s="47"/>
      <c r="P1612" s="47"/>
      <c r="Q1612" s="47"/>
    </row>
    <row r="1613" spans="15:17">
      <c r="O1613" s="47"/>
      <c r="P1613" s="47"/>
      <c r="Q1613" s="47"/>
    </row>
    <row r="1614" spans="15:17">
      <c r="O1614" s="47"/>
      <c r="P1614" s="47"/>
      <c r="Q1614" s="47"/>
    </row>
    <row r="1615" spans="15:17">
      <c r="O1615" s="47"/>
      <c r="P1615" s="47"/>
      <c r="Q1615" s="47"/>
    </row>
    <row r="1616" spans="15:17">
      <c r="O1616" s="47"/>
      <c r="P1616" s="47"/>
      <c r="Q1616" s="47"/>
    </row>
    <row r="1617" spans="15:17">
      <c r="O1617" s="47"/>
      <c r="P1617" s="47"/>
      <c r="Q1617" s="47"/>
    </row>
    <row r="1618" spans="15:17">
      <c r="O1618" s="47"/>
      <c r="P1618" s="47"/>
      <c r="Q1618" s="47"/>
    </row>
    <row r="1619" spans="15:17">
      <c r="O1619" s="47"/>
      <c r="P1619" s="47"/>
      <c r="Q1619" s="47"/>
    </row>
    <row r="1620" spans="15:17">
      <c r="O1620" s="47"/>
      <c r="P1620" s="47"/>
      <c r="Q1620" s="47"/>
    </row>
    <row r="1621" spans="15:17">
      <c r="O1621" s="47"/>
      <c r="P1621" s="47"/>
      <c r="Q1621" s="47"/>
    </row>
    <row r="1622" spans="15:17">
      <c r="O1622" s="47"/>
      <c r="P1622" s="47"/>
      <c r="Q1622" s="47"/>
    </row>
    <row r="1623" spans="15:17">
      <c r="O1623" s="47"/>
      <c r="P1623" s="47"/>
      <c r="Q1623" s="47"/>
    </row>
    <row r="1624" spans="15:17">
      <c r="O1624" s="47"/>
      <c r="P1624" s="47"/>
      <c r="Q1624" s="47"/>
    </row>
    <row r="1625" spans="15:17">
      <c r="O1625" s="47"/>
      <c r="P1625" s="47"/>
      <c r="Q1625" s="47"/>
    </row>
    <row r="1626" spans="15:17">
      <c r="O1626" s="47"/>
      <c r="P1626" s="47"/>
      <c r="Q1626" s="47"/>
    </row>
    <row r="1627" spans="15:17">
      <c r="O1627" s="47"/>
      <c r="P1627" s="47"/>
      <c r="Q1627" s="47"/>
    </row>
    <row r="1628" spans="15:17">
      <c r="O1628" s="47"/>
      <c r="P1628" s="47"/>
      <c r="Q1628" s="47"/>
    </row>
    <row r="1629" spans="15:17">
      <c r="O1629" s="47"/>
      <c r="P1629" s="47"/>
      <c r="Q1629" s="47"/>
    </row>
    <row r="1630" spans="15:17">
      <c r="O1630" s="47"/>
      <c r="P1630" s="47"/>
      <c r="Q1630" s="47"/>
    </row>
    <row r="1631" spans="15:17">
      <c r="O1631" s="47"/>
      <c r="P1631" s="47"/>
      <c r="Q1631" s="47"/>
    </row>
    <row r="1632" spans="15:17">
      <c r="O1632" s="47"/>
      <c r="P1632" s="47"/>
      <c r="Q1632" s="47"/>
    </row>
    <row r="1633" spans="15:17">
      <c r="O1633" s="47"/>
      <c r="P1633" s="47"/>
      <c r="Q1633" s="47"/>
    </row>
    <row r="1634" spans="15:17">
      <c r="O1634" s="47"/>
      <c r="P1634" s="47"/>
      <c r="Q1634" s="47"/>
    </row>
    <row r="1635" spans="15:17">
      <c r="O1635" s="47"/>
      <c r="P1635" s="47"/>
      <c r="Q1635" s="47"/>
    </row>
    <row r="1636" spans="15:17">
      <c r="O1636" s="47"/>
      <c r="P1636" s="47"/>
      <c r="Q1636" s="47"/>
    </row>
    <row r="1637" spans="15:17">
      <c r="O1637" s="47"/>
      <c r="P1637" s="47"/>
      <c r="Q1637" s="47"/>
    </row>
    <row r="1638" spans="15:17">
      <c r="O1638" s="47"/>
      <c r="P1638" s="47"/>
      <c r="Q1638" s="47"/>
    </row>
    <row r="1639" spans="15:17">
      <c r="O1639" s="47"/>
      <c r="P1639" s="47"/>
      <c r="Q1639" s="47"/>
    </row>
    <row r="1640" spans="15:17">
      <c r="O1640" s="47"/>
      <c r="P1640" s="47"/>
      <c r="Q1640" s="47"/>
    </row>
    <row r="1641" spans="15:17">
      <c r="O1641" s="47"/>
      <c r="P1641" s="47"/>
      <c r="Q1641" s="47"/>
    </row>
    <row r="1642" spans="15:17">
      <c r="O1642" s="47"/>
      <c r="P1642" s="47"/>
      <c r="Q1642" s="47"/>
    </row>
    <row r="1643" spans="15:17">
      <c r="O1643" s="47"/>
      <c r="P1643" s="47"/>
      <c r="Q1643" s="47"/>
    </row>
    <row r="1644" spans="15:17">
      <c r="O1644" s="47"/>
      <c r="P1644" s="47"/>
      <c r="Q1644" s="47"/>
    </row>
    <row r="1645" spans="15:17">
      <c r="O1645" s="47"/>
      <c r="P1645" s="47"/>
      <c r="Q1645" s="47"/>
    </row>
    <row r="1646" spans="15:17">
      <c r="O1646" s="47"/>
      <c r="P1646" s="47"/>
      <c r="Q1646" s="47"/>
    </row>
    <row r="1647" spans="15:17">
      <c r="O1647" s="47"/>
      <c r="P1647" s="47"/>
      <c r="Q1647" s="47"/>
    </row>
    <row r="1648" spans="15:17">
      <c r="O1648" s="47"/>
      <c r="P1648" s="47"/>
      <c r="Q1648" s="47"/>
    </row>
    <row r="1649" spans="15:17">
      <c r="O1649" s="47"/>
      <c r="P1649" s="47"/>
      <c r="Q1649" s="47"/>
    </row>
    <row r="1650" spans="15:17">
      <c r="O1650" s="47"/>
      <c r="P1650" s="47"/>
      <c r="Q1650" s="47"/>
    </row>
    <row r="1651" spans="15:17">
      <c r="O1651" s="47"/>
      <c r="P1651" s="47"/>
      <c r="Q1651" s="47"/>
    </row>
    <row r="1652" spans="15:17">
      <c r="O1652" s="47"/>
      <c r="P1652" s="47"/>
      <c r="Q1652" s="47"/>
    </row>
    <row r="1653" spans="15:17">
      <c r="O1653" s="47"/>
      <c r="P1653" s="47"/>
      <c r="Q1653" s="47"/>
    </row>
    <row r="1654" spans="15:17">
      <c r="O1654" s="47"/>
      <c r="P1654" s="47"/>
      <c r="Q1654" s="47"/>
    </row>
    <row r="1655" spans="15:17">
      <c r="O1655" s="47"/>
      <c r="P1655" s="47"/>
      <c r="Q1655" s="47"/>
    </row>
    <row r="1656" spans="15:17">
      <c r="O1656" s="47"/>
      <c r="P1656" s="47"/>
      <c r="Q1656" s="47"/>
    </row>
    <row r="1657" spans="15:17">
      <c r="O1657" s="47"/>
      <c r="P1657" s="47"/>
      <c r="Q1657" s="47"/>
    </row>
    <row r="1658" spans="15:17">
      <c r="O1658" s="47"/>
      <c r="P1658" s="47"/>
      <c r="Q1658" s="47"/>
    </row>
    <row r="1659" spans="15:17">
      <c r="O1659" s="47"/>
      <c r="P1659" s="47"/>
      <c r="Q1659" s="47"/>
    </row>
    <row r="1660" spans="15:17">
      <c r="O1660" s="47"/>
      <c r="P1660" s="47"/>
      <c r="Q1660" s="47"/>
    </row>
    <row r="1661" spans="15:17">
      <c r="O1661" s="47"/>
      <c r="P1661" s="47"/>
      <c r="Q1661" s="47"/>
    </row>
    <row r="1662" spans="15:17">
      <c r="O1662" s="47"/>
      <c r="P1662" s="47"/>
      <c r="Q1662" s="47"/>
    </row>
    <row r="1663" spans="15:17">
      <c r="O1663" s="47"/>
      <c r="P1663" s="47"/>
      <c r="Q1663" s="47"/>
    </row>
    <row r="1664" spans="15:17">
      <c r="O1664" s="47"/>
      <c r="P1664" s="47"/>
      <c r="Q1664" s="47"/>
    </row>
    <row r="1665" spans="15:17">
      <c r="O1665" s="47"/>
      <c r="P1665" s="47"/>
      <c r="Q1665" s="47"/>
    </row>
    <row r="1666" spans="15:17">
      <c r="O1666" s="47"/>
      <c r="P1666" s="47"/>
      <c r="Q1666" s="47"/>
    </row>
    <row r="1667" spans="15:17">
      <c r="O1667" s="47"/>
      <c r="P1667" s="47"/>
      <c r="Q1667" s="47"/>
    </row>
    <row r="1668" spans="15:17">
      <c r="O1668" s="47"/>
      <c r="P1668" s="47"/>
      <c r="Q1668" s="47"/>
    </row>
    <row r="1669" spans="15:17">
      <c r="O1669" s="47"/>
      <c r="P1669" s="47"/>
      <c r="Q1669" s="47"/>
    </row>
    <row r="1670" spans="15:17">
      <c r="O1670" s="47"/>
      <c r="P1670" s="47"/>
      <c r="Q1670" s="47"/>
    </row>
    <row r="1671" spans="15:17">
      <c r="O1671" s="47"/>
      <c r="P1671" s="47"/>
      <c r="Q1671" s="47"/>
    </row>
    <row r="1672" spans="15:17">
      <c r="O1672" s="47"/>
      <c r="P1672" s="47"/>
      <c r="Q1672" s="47"/>
    </row>
    <row r="1673" spans="15:17">
      <c r="O1673" s="47"/>
      <c r="P1673" s="47"/>
      <c r="Q1673" s="47"/>
    </row>
    <row r="1674" spans="15:17">
      <c r="O1674" s="47"/>
      <c r="P1674" s="47"/>
      <c r="Q1674" s="47"/>
    </row>
    <row r="1675" spans="15:17">
      <c r="O1675" s="47"/>
      <c r="P1675" s="47"/>
      <c r="Q1675" s="47"/>
    </row>
    <row r="1676" spans="15:17">
      <c r="O1676" s="47"/>
      <c r="P1676" s="47"/>
      <c r="Q1676" s="47"/>
    </row>
    <row r="1677" spans="15:17">
      <c r="O1677" s="47"/>
      <c r="P1677" s="47"/>
      <c r="Q1677" s="47"/>
    </row>
    <row r="1678" spans="15:17">
      <c r="O1678" s="47"/>
      <c r="P1678" s="47"/>
      <c r="Q1678" s="47"/>
    </row>
    <row r="1679" spans="15:17">
      <c r="O1679" s="47"/>
      <c r="P1679" s="47"/>
      <c r="Q1679" s="47"/>
    </row>
    <row r="1680" spans="15:17">
      <c r="O1680" s="47"/>
      <c r="P1680" s="47"/>
      <c r="Q1680" s="47"/>
    </row>
    <row r="1681" spans="15:17">
      <c r="O1681" s="47"/>
      <c r="P1681" s="47"/>
      <c r="Q1681" s="47"/>
    </row>
    <row r="1682" spans="15:17">
      <c r="O1682" s="47"/>
      <c r="P1682" s="47"/>
      <c r="Q1682" s="47"/>
    </row>
    <row r="1683" spans="15:17">
      <c r="O1683" s="47"/>
      <c r="P1683" s="47"/>
      <c r="Q1683" s="47"/>
    </row>
    <row r="1684" spans="15:17">
      <c r="O1684" s="47"/>
      <c r="P1684" s="47"/>
      <c r="Q1684" s="47"/>
    </row>
    <row r="1685" spans="15:17">
      <c r="O1685" s="47"/>
      <c r="P1685" s="47"/>
      <c r="Q1685" s="47"/>
    </row>
    <row r="1686" spans="15:17">
      <c r="O1686" s="47"/>
      <c r="P1686" s="47"/>
      <c r="Q1686" s="47"/>
    </row>
    <row r="1687" spans="15:17">
      <c r="O1687" s="47"/>
      <c r="P1687" s="47"/>
      <c r="Q1687" s="47"/>
    </row>
    <row r="1688" spans="15:17">
      <c r="O1688" s="47"/>
      <c r="P1688" s="47"/>
      <c r="Q1688" s="47"/>
    </row>
    <row r="1689" spans="15:17">
      <c r="O1689" s="47"/>
      <c r="P1689" s="47"/>
      <c r="Q1689" s="47"/>
    </row>
    <row r="1690" spans="15:17">
      <c r="O1690" s="47"/>
      <c r="P1690" s="47"/>
      <c r="Q1690" s="47"/>
    </row>
    <row r="1691" spans="15:17">
      <c r="O1691" s="47"/>
      <c r="P1691" s="47"/>
      <c r="Q1691" s="47"/>
    </row>
    <row r="1692" spans="15:17">
      <c r="O1692" s="47"/>
      <c r="P1692" s="47"/>
      <c r="Q1692" s="47"/>
    </row>
    <row r="1693" spans="15:17">
      <c r="O1693" s="47"/>
      <c r="P1693" s="47"/>
      <c r="Q1693" s="47"/>
    </row>
    <row r="1694" spans="15:17">
      <c r="O1694" s="47"/>
      <c r="P1694" s="47"/>
      <c r="Q1694" s="47"/>
    </row>
    <row r="1695" spans="15:17">
      <c r="O1695" s="47"/>
      <c r="P1695" s="47"/>
      <c r="Q1695" s="47"/>
    </row>
    <row r="1696" spans="15:17">
      <c r="O1696" s="47"/>
      <c r="P1696" s="47"/>
      <c r="Q1696" s="47"/>
    </row>
    <row r="1697" spans="15:17">
      <c r="O1697" s="47"/>
      <c r="P1697" s="47"/>
      <c r="Q1697" s="47"/>
    </row>
    <row r="1698" spans="15:17">
      <c r="O1698" s="47"/>
      <c r="P1698" s="47"/>
      <c r="Q1698" s="47"/>
    </row>
    <row r="1699" spans="15:17">
      <c r="O1699" s="47"/>
      <c r="P1699" s="47"/>
      <c r="Q1699" s="47"/>
    </row>
    <row r="1700" spans="15:17">
      <c r="O1700" s="47"/>
      <c r="P1700" s="47"/>
      <c r="Q1700" s="47"/>
    </row>
    <row r="1701" spans="15:17">
      <c r="O1701" s="47"/>
      <c r="P1701" s="47"/>
      <c r="Q1701" s="47"/>
    </row>
    <row r="1702" spans="15:17">
      <c r="O1702" s="47"/>
      <c r="P1702" s="47"/>
      <c r="Q1702" s="47"/>
    </row>
    <row r="1703" spans="15:17">
      <c r="O1703" s="47"/>
      <c r="P1703" s="47"/>
      <c r="Q1703" s="47"/>
    </row>
    <row r="1704" spans="15:17">
      <c r="O1704" s="47"/>
      <c r="P1704" s="47"/>
      <c r="Q1704" s="47"/>
    </row>
    <row r="1705" spans="15:17">
      <c r="O1705" s="47"/>
      <c r="P1705" s="47"/>
      <c r="Q1705" s="47"/>
    </row>
    <row r="1706" spans="15:17">
      <c r="O1706" s="47"/>
      <c r="P1706" s="47"/>
      <c r="Q1706" s="47"/>
    </row>
    <row r="1707" spans="15:17">
      <c r="O1707" s="47"/>
      <c r="P1707" s="47"/>
      <c r="Q1707" s="47"/>
    </row>
    <row r="1708" spans="15:17">
      <c r="O1708" s="47"/>
      <c r="P1708" s="47"/>
      <c r="Q1708" s="47"/>
    </row>
    <row r="1709" spans="15:17">
      <c r="O1709" s="47"/>
      <c r="P1709" s="47"/>
      <c r="Q1709" s="47"/>
    </row>
    <row r="1710" spans="15:17">
      <c r="O1710" s="47"/>
      <c r="P1710" s="47"/>
      <c r="Q1710" s="47"/>
    </row>
    <row r="1711" spans="15:17">
      <c r="O1711" s="47"/>
      <c r="P1711" s="47"/>
      <c r="Q1711" s="47"/>
    </row>
    <row r="1712" spans="15:17">
      <c r="O1712" s="47"/>
      <c r="P1712" s="47"/>
      <c r="Q1712" s="47"/>
    </row>
    <row r="1713" spans="15:17">
      <c r="O1713" s="47"/>
      <c r="P1713" s="47"/>
      <c r="Q1713" s="47"/>
    </row>
    <row r="1714" spans="15:17">
      <c r="O1714" s="47"/>
      <c r="P1714" s="47"/>
      <c r="Q1714" s="47"/>
    </row>
    <row r="1715" spans="15:17">
      <c r="O1715" s="47"/>
      <c r="P1715" s="47"/>
      <c r="Q1715" s="47"/>
    </row>
    <row r="1716" spans="15:17">
      <c r="O1716" s="47"/>
      <c r="P1716" s="47"/>
      <c r="Q1716" s="47"/>
    </row>
    <row r="1717" spans="15:17">
      <c r="O1717" s="47"/>
      <c r="P1717" s="47"/>
      <c r="Q1717" s="47"/>
    </row>
    <row r="1718" spans="15:17">
      <c r="O1718" s="47"/>
      <c r="P1718" s="47"/>
      <c r="Q1718" s="47"/>
    </row>
    <row r="1719" spans="15:17">
      <c r="O1719" s="47"/>
      <c r="P1719" s="47"/>
      <c r="Q1719" s="47"/>
    </row>
    <row r="1720" spans="15:17">
      <c r="O1720" s="47"/>
      <c r="P1720" s="47"/>
      <c r="Q1720" s="47"/>
    </row>
    <row r="1721" spans="15:17">
      <c r="O1721" s="47"/>
      <c r="P1721" s="47"/>
      <c r="Q1721" s="47"/>
    </row>
    <row r="1722" spans="15:17">
      <c r="O1722" s="47"/>
      <c r="P1722" s="47"/>
      <c r="Q1722" s="47"/>
    </row>
    <row r="1723" spans="15:17">
      <c r="O1723" s="47"/>
      <c r="P1723" s="47"/>
      <c r="Q1723" s="47"/>
    </row>
    <row r="1724" spans="15:17">
      <c r="O1724" s="47"/>
      <c r="P1724" s="47"/>
      <c r="Q1724" s="47"/>
    </row>
    <row r="1725" spans="15:17">
      <c r="O1725" s="47"/>
      <c r="P1725" s="47"/>
      <c r="Q1725" s="47"/>
    </row>
    <row r="1726" spans="15:17">
      <c r="O1726" s="47"/>
      <c r="P1726" s="47"/>
      <c r="Q1726" s="47"/>
    </row>
    <row r="1727" spans="15:17">
      <c r="O1727" s="47"/>
      <c r="P1727" s="47"/>
      <c r="Q1727" s="47"/>
    </row>
    <row r="1728" spans="15:17">
      <c r="O1728" s="47"/>
      <c r="P1728" s="47"/>
      <c r="Q1728" s="47"/>
    </row>
    <row r="1729" spans="15:17">
      <c r="O1729" s="47"/>
      <c r="P1729" s="47"/>
      <c r="Q1729" s="47"/>
    </row>
    <row r="1730" spans="15:17">
      <c r="O1730" s="47"/>
      <c r="P1730" s="47"/>
      <c r="Q1730" s="47"/>
    </row>
    <row r="1731" spans="15:17">
      <c r="O1731" s="47"/>
      <c r="P1731" s="47"/>
      <c r="Q1731" s="47"/>
    </row>
    <row r="1732" spans="15:17">
      <c r="O1732" s="47"/>
      <c r="P1732" s="47"/>
      <c r="Q1732" s="47"/>
    </row>
    <row r="1733" spans="15:17">
      <c r="O1733" s="47"/>
      <c r="P1733" s="47"/>
      <c r="Q1733" s="47"/>
    </row>
    <row r="1734" spans="15:17">
      <c r="O1734" s="47"/>
      <c r="P1734" s="47"/>
      <c r="Q1734" s="47"/>
    </row>
    <row r="1735" spans="15:17">
      <c r="O1735" s="47"/>
      <c r="P1735" s="47"/>
      <c r="Q1735" s="47"/>
    </row>
    <row r="1736" spans="15:17">
      <c r="O1736" s="47"/>
      <c r="P1736" s="47"/>
      <c r="Q1736" s="47"/>
    </row>
    <row r="1737" spans="15:17">
      <c r="O1737" s="47"/>
      <c r="P1737" s="47"/>
      <c r="Q1737" s="47"/>
    </row>
    <row r="1738" spans="15:17">
      <c r="O1738" s="47"/>
      <c r="P1738" s="47"/>
      <c r="Q1738" s="47"/>
    </row>
    <row r="1739" spans="15:17">
      <c r="O1739" s="47"/>
      <c r="P1739" s="47"/>
      <c r="Q1739" s="47"/>
    </row>
    <row r="1740" spans="15:17">
      <c r="O1740" s="47"/>
      <c r="P1740" s="47"/>
      <c r="Q1740" s="47"/>
    </row>
    <row r="1741" spans="15:17">
      <c r="O1741" s="47"/>
      <c r="P1741" s="47"/>
      <c r="Q1741" s="47"/>
    </row>
    <row r="1742" spans="15:17">
      <c r="O1742" s="47"/>
      <c r="P1742" s="47"/>
      <c r="Q1742" s="47"/>
    </row>
    <row r="1743" spans="15:17">
      <c r="O1743" s="47"/>
      <c r="P1743" s="47"/>
      <c r="Q1743" s="47"/>
    </row>
    <row r="1744" spans="15:17">
      <c r="O1744" s="47"/>
      <c r="P1744" s="47"/>
      <c r="Q1744" s="47"/>
    </row>
    <row r="1745" spans="15:17">
      <c r="O1745" s="47"/>
      <c r="P1745" s="47"/>
      <c r="Q1745" s="47"/>
    </row>
    <row r="1746" spans="15:17">
      <c r="O1746" s="47"/>
      <c r="P1746" s="47"/>
      <c r="Q1746" s="47"/>
    </row>
    <row r="1747" spans="15:17">
      <c r="O1747" s="47"/>
      <c r="P1747" s="47"/>
      <c r="Q1747" s="47"/>
    </row>
    <row r="1748" spans="15:17">
      <c r="O1748" s="47"/>
      <c r="P1748" s="47"/>
      <c r="Q1748" s="47"/>
    </row>
    <row r="1749" spans="15:17">
      <c r="O1749" s="47"/>
      <c r="P1749" s="47"/>
      <c r="Q1749" s="47"/>
    </row>
    <row r="1750" spans="15:17">
      <c r="O1750" s="47"/>
      <c r="P1750" s="47"/>
      <c r="Q1750" s="47"/>
    </row>
    <row r="1751" spans="15:17">
      <c r="O1751" s="47"/>
      <c r="P1751" s="47"/>
      <c r="Q1751" s="47"/>
    </row>
    <row r="1752" spans="15:17">
      <c r="O1752" s="47"/>
      <c r="P1752" s="47"/>
      <c r="Q1752" s="47"/>
    </row>
    <row r="1753" spans="15:17">
      <c r="O1753" s="47"/>
      <c r="P1753" s="47"/>
      <c r="Q1753" s="47"/>
    </row>
    <row r="1754" spans="15:17">
      <c r="O1754" s="47"/>
      <c r="P1754" s="47"/>
      <c r="Q1754" s="47"/>
    </row>
    <row r="1755" spans="15:17">
      <c r="O1755" s="47"/>
      <c r="P1755" s="47"/>
      <c r="Q1755" s="47"/>
    </row>
    <row r="1756" spans="15:17">
      <c r="O1756" s="47"/>
      <c r="P1756" s="47"/>
      <c r="Q1756" s="47"/>
    </row>
    <row r="1757" spans="15:17">
      <c r="O1757" s="47"/>
      <c r="P1757" s="47"/>
      <c r="Q1757" s="47"/>
    </row>
    <row r="1758" spans="15:17">
      <c r="O1758" s="47"/>
      <c r="P1758" s="47"/>
      <c r="Q1758" s="47"/>
    </row>
    <row r="1759" spans="15:17">
      <c r="O1759" s="47"/>
      <c r="P1759" s="47"/>
      <c r="Q1759" s="47"/>
    </row>
    <row r="1760" spans="15:17">
      <c r="O1760" s="47"/>
      <c r="P1760" s="47"/>
      <c r="Q1760" s="47"/>
    </row>
    <row r="1761" spans="15:17">
      <c r="O1761" s="47"/>
      <c r="P1761" s="47"/>
      <c r="Q1761" s="47"/>
    </row>
    <row r="1762" spans="15:17">
      <c r="O1762" s="47"/>
      <c r="P1762" s="47"/>
      <c r="Q1762" s="47"/>
    </row>
    <row r="1763" spans="15:17">
      <c r="O1763" s="47"/>
      <c r="P1763" s="47"/>
      <c r="Q1763" s="47"/>
    </row>
    <row r="1764" spans="15:17">
      <c r="O1764" s="47"/>
      <c r="P1764" s="47"/>
      <c r="Q1764" s="47"/>
    </row>
    <row r="1765" spans="15:17">
      <c r="O1765" s="47"/>
      <c r="P1765" s="47"/>
      <c r="Q1765" s="47"/>
    </row>
    <row r="1766" spans="15:17">
      <c r="O1766" s="47"/>
      <c r="P1766" s="47"/>
      <c r="Q1766" s="47"/>
    </row>
    <row r="1767" spans="15:17">
      <c r="O1767" s="47"/>
      <c r="P1767" s="47"/>
      <c r="Q1767" s="47"/>
    </row>
    <row r="1768" spans="15:17">
      <c r="O1768" s="47"/>
      <c r="P1768" s="47"/>
      <c r="Q1768" s="47"/>
    </row>
    <row r="1769" spans="15:17">
      <c r="O1769" s="47"/>
      <c r="P1769" s="47"/>
      <c r="Q1769" s="47"/>
    </row>
    <row r="1770" spans="15:17">
      <c r="O1770" s="47"/>
      <c r="P1770" s="47"/>
      <c r="Q1770" s="47"/>
    </row>
    <row r="1771" spans="15:17">
      <c r="O1771" s="47"/>
      <c r="P1771" s="47"/>
      <c r="Q1771" s="47"/>
    </row>
    <row r="1772" spans="15:17">
      <c r="O1772" s="47"/>
      <c r="P1772" s="47"/>
      <c r="Q1772" s="47"/>
    </row>
    <row r="1773" spans="15:17">
      <c r="O1773" s="47"/>
      <c r="P1773" s="47"/>
      <c r="Q1773" s="47"/>
    </row>
    <row r="1774" spans="15:17">
      <c r="O1774" s="47"/>
      <c r="P1774" s="47"/>
      <c r="Q1774" s="47"/>
    </row>
    <row r="1775" spans="15:17">
      <c r="O1775" s="47"/>
      <c r="P1775" s="47"/>
      <c r="Q1775" s="47"/>
    </row>
    <row r="1776" spans="15:17">
      <c r="O1776" s="47"/>
      <c r="P1776" s="47"/>
      <c r="Q1776" s="47"/>
    </row>
    <row r="1777" spans="15:17">
      <c r="O1777" s="47"/>
      <c r="P1777" s="47"/>
      <c r="Q1777" s="47"/>
    </row>
    <row r="1778" spans="15:17">
      <c r="O1778" s="47"/>
      <c r="P1778" s="47"/>
      <c r="Q1778" s="47"/>
    </row>
    <row r="1779" spans="15:17">
      <c r="O1779" s="47"/>
      <c r="P1779" s="47"/>
      <c r="Q1779" s="47"/>
    </row>
    <row r="1780" spans="15:17">
      <c r="O1780" s="47"/>
      <c r="P1780" s="47"/>
      <c r="Q1780" s="47"/>
    </row>
    <row r="1781" spans="15:17">
      <c r="O1781" s="47"/>
      <c r="P1781" s="47"/>
      <c r="Q1781" s="47"/>
    </row>
    <row r="1782" spans="15:17">
      <c r="O1782" s="47"/>
      <c r="P1782" s="47"/>
      <c r="Q1782" s="47"/>
    </row>
    <row r="1783" spans="15:17">
      <c r="O1783" s="47"/>
      <c r="P1783" s="47"/>
      <c r="Q1783" s="47"/>
    </row>
    <row r="1784" spans="15:17">
      <c r="O1784" s="47"/>
      <c r="P1784" s="47"/>
      <c r="Q1784" s="47"/>
    </row>
    <row r="1785" spans="15:17">
      <c r="O1785" s="47"/>
      <c r="P1785" s="47"/>
      <c r="Q1785" s="47"/>
    </row>
    <row r="1786" spans="15:17">
      <c r="O1786" s="47"/>
      <c r="P1786" s="47"/>
      <c r="Q1786" s="47"/>
    </row>
    <row r="1787" spans="15:17">
      <c r="O1787" s="47"/>
      <c r="P1787" s="47"/>
      <c r="Q1787" s="47"/>
    </row>
    <row r="1788" spans="15:17">
      <c r="O1788" s="47"/>
      <c r="P1788" s="47"/>
      <c r="Q1788" s="47"/>
    </row>
    <row r="1789" spans="15:17">
      <c r="O1789" s="47"/>
      <c r="P1789" s="47"/>
      <c r="Q1789" s="47"/>
    </row>
    <row r="1790" spans="15:17">
      <c r="O1790" s="47"/>
      <c r="P1790" s="47"/>
      <c r="Q1790" s="47"/>
    </row>
    <row r="1791" spans="15:17">
      <c r="O1791" s="47"/>
      <c r="P1791" s="47"/>
      <c r="Q1791" s="47"/>
    </row>
    <row r="1792" spans="15:17">
      <c r="O1792" s="47"/>
      <c r="P1792" s="47"/>
      <c r="Q1792" s="47"/>
    </row>
    <row r="1793" spans="15:17">
      <c r="O1793" s="47"/>
      <c r="P1793" s="47"/>
      <c r="Q1793" s="47"/>
    </row>
    <row r="1794" spans="15:17">
      <c r="O1794" s="47"/>
      <c r="P1794" s="47"/>
      <c r="Q1794" s="47"/>
    </row>
    <row r="1795" spans="15:17">
      <c r="O1795" s="47"/>
      <c r="P1795" s="47"/>
      <c r="Q1795" s="47"/>
    </row>
    <row r="1796" spans="15:17">
      <c r="O1796" s="47"/>
      <c r="P1796" s="47"/>
      <c r="Q1796" s="47"/>
    </row>
    <row r="1797" spans="15:17">
      <c r="O1797" s="47"/>
      <c r="P1797" s="47"/>
      <c r="Q1797" s="47"/>
    </row>
    <row r="1798" spans="15:17">
      <c r="O1798" s="47"/>
      <c r="P1798" s="47"/>
      <c r="Q1798" s="47"/>
    </row>
    <row r="1799" spans="15:17">
      <c r="O1799" s="47"/>
      <c r="P1799" s="47"/>
      <c r="Q1799" s="47"/>
    </row>
    <row r="1800" spans="15:17">
      <c r="O1800" s="47"/>
      <c r="P1800" s="47"/>
      <c r="Q1800" s="47"/>
    </row>
    <row r="1801" spans="15:17">
      <c r="O1801" s="47"/>
      <c r="P1801" s="47"/>
      <c r="Q1801" s="47"/>
    </row>
    <row r="1802" spans="15:17">
      <c r="O1802" s="47"/>
      <c r="P1802" s="47"/>
      <c r="Q1802" s="47"/>
    </row>
    <row r="1803" spans="15:17">
      <c r="O1803" s="47"/>
      <c r="P1803" s="47"/>
      <c r="Q1803" s="47"/>
    </row>
    <row r="1804" spans="15:17">
      <c r="O1804" s="47"/>
      <c r="P1804" s="47"/>
      <c r="Q1804" s="47"/>
    </row>
    <row r="1805" spans="15:17">
      <c r="O1805" s="47"/>
      <c r="P1805" s="47"/>
      <c r="Q1805" s="47"/>
    </row>
    <row r="1806" spans="15:17">
      <c r="O1806" s="47"/>
      <c r="P1806" s="47"/>
      <c r="Q1806" s="47"/>
    </row>
    <row r="1807" spans="15:17">
      <c r="O1807" s="47"/>
      <c r="P1807" s="47"/>
      <c r="Q1807" s="47"/>
    </row>
    <row r="1808" spans="15:17">
      <c r="O1808" s="47"/>
      <c r="P1808" s="47"/>
      <c r="Q1808" s="47"/>
    </row>
    <row r="1809" spans="15:17">
      <c r="O1809" s="47"/>
      <c r="P1809" s="47"/>
      <c r="Q1809" s="47"/>
    </row>
    <row r="1810" spans="15:17">
      <c r="O1810" s="47"/>
      <c r="P1810" s="47"/>
      <c r="Q1810" s="47"/>
    </row>
    <row r="1811" spans="15:17">
      <c r="O1811" s="47"/>
      <c r="P1811" s="47"/>
      <c r="Q1811" s="47"/>
    </row>
    <row r="1812" spans="15:17">
      <c r="O1812" s="47"/>
      <c r="P1812" s="47"/>
      <c r="Q1812" s="47"/>
    </row>
    <row r="1813" spans="15:17">
      <c r="O1813" s="47"/>
      <c r="P1813" s="47"/>
      <c r="Q1813" s="47"/>
    </row>
    <row r="1814" spans="15:17">
      <c r="O1814" s="47"/>
      <c r="P1814" s="47"/>
      <c r="Q1814" s="47"/>
    </row>
    <row r="1815" spans="15:17">
      <c r="O1815" s="47"/>
      <c r="P1815" s="47"/>
      <c r="Q1815" s="47"/>
    </row>
    <row r="1816" spans="15:17">
      <c r="O1816" s="47"/>
      <c r="P1816" s="47"/>
      <c r="Q1816" s="47"/>
    </row>
    <row r="1817" spans="15:17">
      <c r="O1817" s="47"/>
      <c r="P1817" s="47"/>
      <c r="Q1817" s="47"/>
    </row>
    <row r="1818" spans="15:17">
      <c r="O1818" s="47"/>
      <c r="P1818" s="47"/>
      <c r="Q1818" s="47"/>
    </row>
    <row r="1819" spans="15:17">
      <c r="O1819" s="47"/>
      <c r="P1819" s="47"/>
      <c r="Q1819" s="47"/>
    </row>
    <row r="1820" spans="15:17">
      <c r="O1820" s="47"/>
      <c r="P1820" s="47"/>
      <c r="Q1820" s="47"/>
    </row>
    <row r="1821" spans="15:17">
      <c r="O1821" s="47"/>
      <c r="P1821" s="47"/>
      <c r="Q1821" s="47"/>
    </row>
    <row r="1822" spans="15:17">
      <c r="O1822" s="47"/>
      <c r="P1822" s="47"/>
      <c r="Q1822" s="47"/>
    </row>
    <row r="1823" spans="15:17">
      <c r="O1823" s="47"/>
      <c r="P1823" s="47"/>
      <c r="Q1823" s="47"/>
    </row>
    <row r="1824" spans="15:17">
      <c r="O1824" s="47"/>
      <c r="P1824" s="47"/>
      <c r="Q1824" s="47"/>
    </row>
    <row r="1825" spans="15:17">
      <c r="O1825" s="47"/>
      <c r="P1825" s="47"/>
      <c r="Q1825" s="47"/>
    </row>
    <row r="1826" spans="15:17">
      <c r="O1826" s="47"/>
      <c r="P1826" s="47"/>
      <c r="Q1826" s="47"/>
    </row>
    <row r="1827" spans="15:17">
      <c r="O1827" s="47"/>
      <c r="P1827" s="47"/>
      <c r="Q1827" s="47"/>
    </row>
    <row r="1828" spans="15:17">
      <c r="O1828" s="47"/>
      <c r="P1828" s="47"/>
      <c r="Q1828" s="47"/>
    </row>
    <row r="1829" spans="15:17">
      <c r="O1829" s="47"/>
      <c r="P1829" s="47"/>
      <c r="Q1829" s="47"/>
    </row>
    <row r="1830" spans="15:17">
      <c r="O1830" s="47"/>
      <c r="P1830" s="47"/>
      <c r="Q1830" s="47"/>
    </row>
    <row r="1831" spans="15:17">
      <c r="O1831" s="47"/>
      <c r="P1831" s="47"/>
      <c r="Q1831" s="47"/>
    </row>
    <row r="1832" spans="15:17">
      <c r="O1832" s="47"/>
      <c r="P1832" s="47"/>
      <c r="Q1832" s="47"/>
    </row>
    <row r="1833" spans="15:17">
      <c r="O1833" s="47"/>
      <c r="P1833" s="47"/>
      <c r="Q1833" s="47"/>
    </row>
    <row r="1834" spans="15:17">
      <c r="O1834" s="47"/>
      <c r="P1834" s="47"/>
      <c r="Q1834" s="47"/>
    </row>
    <row r="1835" spans="15:17">
      <c r="O1835" s="47"/>
      <c r="P1835" s="47"/>
      <c r="Q1835" s="47"/>
    </row>
    <row r="1836" spans="15:17">
      <c r="O1836" s="47"/>
      <c r="P1836" s="47"/>
      <c r="Q1836" s="47"/>
    </row>
    <row r="1837" spans="15:17">
      <c r="O1837" s="47"/>
      <c r="P1837" s="47"/>
      <c r="Q1837" s="47"/>
    </row>
    <row r="1838" spans="15:17">
      <c r="O1838" s="47"/>
      <c r="P1838" s="47"/>
      <c r="Q1838" s="47"/>
    </row>
    <row r="1839" spans="15:17">
      <c r="O1839" s="47"/>
      <c r="P1839" s="47"/>
      <c r="Q1839" s="47"/>
    </row>
    <row r="1840" spans="15:17">
      <c r="O1840" s="47"/>
      <c r="P1840" s="47"/>
      <c r="Q1840" s="47"/>
    </row>
    <row r="1841" spans="15:17">
      <c r="O1841" s="47"/>
      <c r="P1841" s="47"/>
      <c r="Q1841" s="47"/>
    </row>
    <row r="1842" spans="15:17">
      <c r="O1842" s="47"/>
      <c r="P1842" s="47"/>
      <c r="Q1842" s="47"/>
    </row>
    <row r="1843" spans="15:17">
      <c r="O1843" s="47"/>
      <c r="P1843" s="47"/>
      <c r="Q1843" s="47"/>
    </row>
    <row r="1844" spans="15:17">
      <c r="O1844" s="47"/>
      <c r="P1844" s="47"/>
      <c r="Q1844" s="47"/>
    </row>
    <row r="1845" spans="15:17">
      <c r="O1845" s="47"/>
      <c r="P1845" s="47"/>
      <c r="Q1845" s="47"/>
    </row>
    <row r="1846" spans="15:17">
      <c r="O1846" s="47"/>
      <c r="P1846" s="47"/>
      <c r="Q1846" s="47"/>
    </row>
    <row r="1847" spans="15:17">
      <c r="O1847" s="47"/>
      <c r="P1847" s="47"/>
      <c r="Q1847" s="47"/>
    </row>
    <row r="1848" spans="15:17">
      <c r="O1848" s="47"/>
      <c r="P1848" s="47"/>
      <c r="Q1848" s="47"/>
    </row>
    <row r="1849" spans="15:17">
      <c r="O1849" s="47"/>
      <c r="P1849" s="47"/>
      <c r="Q1849" s="47"/>
    </row>
    <row r="1850" spans="15:17">
      <c r="O1850" s="47"/>
      <c r="P1850" s="47"/>
      <c r="Q1850" s="47"/>
    </row>
    <row r="1851" spans="15:17">
      <c r="O1851" s="47"/>
      <c r="P1851" s="47"/>
      <c r="Q1851" s="47"/>
    </row>
    <row r="1852" spans="15:17">
      <c r="O1852" s="47"/>
      <c r="P1852" s="47"/>
      <c r="Q1852" s="47"/>
    </row>
    <row r="1853" spans="15:17">
      <c r="O1853" s="47"/>
      <c r="P1853" s="47"/>
      <c r="Q1853" s="47"/>
    </row>
    <row r="1854" spans="15:17">
      <c r="O1854" s="47"/>
      <c r="P1854" s="47"/>
      <c r="Q1854" s="47"/>
    </row>
    <row r="1855" spans="15:17">
      <c r="O1855" s="47"/>
      <c r="P1855" s="47"/>
      <c r="Q1855" s="47"/>
    </row>
    <row r="1856" spans="15:17">
      <c r="O1856" s="47"/>
      <c r="P1856" s="47"/>
      <c r="Q1856" s="47"/>
    </row>
    <row r="1857" spans="15:17">
      <c r="O1857" s="47"/>
      <c r="P1857" s="47"/>
      <c r="Q1857" s="47"/>
    </row>
    <row r="1858" spans="15:17">
      <c r="O1858" s="47"/>
      <c r="P1858" s="47"/>
      <c r="Q1858" s="47"/>
    </row>
    <row r="1859" spans="15:17">
      <c r="O1859" s="47"/>
      <c r="P1859" s="47"/>
      <c r="Q1859" s="47"/>
    </row>
    <row r="1860" spans="15:17">
      <c r="O1860" s="47"/>
      <c r="P1860" s="47"/>
      <c r="Q1860" s="47"/>
    </row>
    <row r="1861" spans="15:17">
      <c r="O1861" s="47"/>
      <c r="P1861" s="47"/>
      <c r="Q1861" s="47"/>
    </row>
    <row r="1862" spans="15:17">
      <c r="O1862" s="47"/>
      <c r="P1862" s="47"/>
      <c r="Q1862" s="47"/>
    </row>
    <row r="1863" spans="15:17">
      <c r="O1863" s="47"/>
      <c r="P1863" s="47"/>
      <c r="Q1863" s="47"/>
    </row>
    <row r="1864" spans="15:17">
      <c r="O1864" s="47"/>
      <c r="P1864" s="47"/>
      <c r="Q1864" s="47"/>
    </row>
    <row r="1865" spans="15:17">
      <c r="O1865" s="47"/>
      <c r="P1865" s="47"/>
      <c r="Q1865" s="47"/>
    </row>
    <row r="1866" spans="15:17">
      <c r="O1866" s="47"/>
      <c r="P1866" s="47"/>
      <c r="Q1866" s="47"/>
    </row>
    <row r="1867" spans="15:17">
      <c r="O1867" s="47"/>
      <c r="P1867" s="47"/>
      <c r="Q1867" s="47"/>
    </row>
    <row r="1868" spans="15:17">
      <c r="O1868" s="47"/>
      <c r="P1868" s="47"/>
      <c r="Q1868" s="47"/>
    </row>
    <row r="1869" spans="15:17">
      <c r="O1869" s="47"/>
      <c r="P1869" s="47"/>
      <c r="Q1869" s="47"/>
    </row>
    <row r="1870" spans="15:17">
      <c r="O1870" s="47"/>
      <c r="P1870" s="47"/>
      <c r="Q1870" s="47"/>
    </row>
    <row r="1871" spans="15:17">
      <c r="O1871" s="47"/>
      <c r="P1871" s="47"/>
      <c r="Q1871" s="47"/>
    </row>
    <row r="1872" spans="15:17">
      <c r="O1872" s="47"/>
      <c r="P1872" s="47"/>
      <c r="Q1872" s="47"/>
    </row>
    <row r="1873" spans="15:17">
      <c r="O1873" s="47"/>
      <c r="P1873" s="47"/>
      <c r="Q1873" s="47"/>
    </row>
    <row r="1874" spans="15:17">
      <c r="O1874" s="47"/>
      <c r="P1874" s="47"/>
      <c r="Q1874" s="47"/>
    </row>
    <row r="1875" spans="15:17">
      <c r="O1875" s="47"/>
      <c r="P1875" s="47"/>
      <c r="Q1875" s="47"/>
    </row>
    <row r="1876" spans="15:17">
      <c r="O1876" s="47"/>
      <c r="P1876" s="47"/>
      <c r="Q1876" s="47"/>
    </row>
    <row r="1877" spans="15:17">
      <c r="O1877" s="47"/>
      <c r="P1877" s="47"/>
      <c r="Q1877" s="47"/>
    </row>
    <row r="1878" spans="15:17">
      <c r="O1878" s="47"/>
      <c r="P1878" s="47"/>
      <c r="Q1878" s="47"/>
    </row>
    <row r="1879" spans="15:17">
      <c r="O1879" s="47"/>
      <c r="P1879" s="47"/>
      <c r="Q1879" s="47"/>
    </row>
    <row r="1880" spans="15:17">
      <c r="O1880" s="47"/>
      <c r="P1880" s="47"/>
      <c r="Q1880" s="47"/>
    </row>
    <row r="1881" spans="15:17">
      <c r="O1881" s="47"/>
      <c r="P1881" s="47"/>
      <c r="Q1881" s="47"/>
    </row>
    <row r="1882" spans="15:17">
      <c r="O1882" s="47"/>
      <c r="P1882" s="47"/>
      <c r="Q1882" s="47"/>
    </row>
    <row r="1883" spans="15:17">
      <c r="O1883" s="47"/>
      <c r="P1883" s="47"/>
      <c r="Q1883" s="47"/>
    </row>
    <row r="1884" spans="15:17">
      <c r="O1884" s="47"/>
      <c r="P1884" s="47"/>
      <c r="Q1884" s="47"/>
    </row>
    <row r="1885" spans="15:17">
      <c r="O1885" s="47"/>
      <c r="P1885" s="47"/>
      <c r="Q1885" s="47"/>
    </row>
    <row r="1886" spans="15:17">
      <c r="O1886" s="47"/>
      <c r="P1886" s="47"/>
      <c r="Q1886" s="47"/>
    </row>
    <row r="1887" spans="15:17">
      <c r="O1887" s="47"/>
      <c r="P1887" s="47"/>
      <c r="Q1887" s="47"/>
    </row>
    <row r="1888" spans="15:17">
      <c r="O1888" s="47"/>
      <c r="P1888" s="47"/>
      <c r="Q1888" s="47"/>
    </row>
    <row r="1889" spans="15:17">
      <c r="O1889" s="47"/>
      <c r="P1889" s="47"/>
      <c r="Q1889" s="47"/>
    </row>
    <row r="1890" spans="15:17">
      <c r="O1890" s="47"/>
      <c r="P1890" s="47"/>
      <c r="Q1890" s="47"/>
    </row>
    <row r="1891" spans="15:17">
      <c r="O1891" s="47"/>
      <c r="P1891" s="47"/>
      <c r="Q1891" s="47"/>
    </row>
    <row r="1892" spans="15:17">
      <c r="O1892" s="47"/>
      <c r="P1892" s="47"/>
      <c r="Q1892" s="47"/>
    </row>
    <row r="1893" spans="15:17">
      <c r="O1893" s="47"/>
      <c r="P1893" s="47"/>
      <c r="Q1893" s="47"/>
    </row>
    <row r="1894" spans="15:17">
      <c r="O1894" s="47"/>
      <c r="P1894" s="47"/>
      <c r="Q1894" s="47"/>
    </row>
    <row r="1895" spans="15:17">
      <c r="O1895" s="47"/>
      <c r="P1895" s="47"/>
      <c r="Q1895" s="47"/>
    </row>
    <row r="1896" spans="15:17">
      <c r="O1896" s="47"/>
      <c r="P1896" s="47"/>
      <c r="Q1896" s="47"/>
    </row>
    <row r="1897" spans="15:17">
      <c r="O1897" s="47"/>
      <c r="P1897" s="47"/>
      <c r="Q1897" s="47"/>
    </row>
    <row r="1898" spans="15:17">
      <c r="O1898" s="47"/>
      <c r="P1898" s="47"/>
      <c r="Q1898" s="47"/>
    </row>
    <row r="1899" spans="15:17">
      <c r="O1899" s="47"/>
      <c r="P1899" s="47"/>
      <c r="Q1899" s="47"/>
    </row>
    <row r="1900" spans="15:17">
      <c r="O1900" s="47"/>
      <c r="P1900" s="47"/>
      <c r="Q1900" s="47"/>
    </row>
    <row r="1901" spans="15:17">
      <c r="O1901" s="47"/>
      <c r="P1901" s="47"/>
      <c r="Q1901" s="47"/>
    </row>
    <row r="1902" spans="15:17">
      <c r="O1902" s="47"/>
      <c r="P1902" s="47"/>
      <c r="Q1902" s="47"/>
    </row>
    <row r="1903" spans="15:17">
      <c r="O1903" s="47"/>
      <c r="P1903" s="47"/>
      <c r="Q1903" s="47"/>
    </row>
    <row r="1904" spans="15:17">
      <c r="O1904" s="47"/>
      <c r="P1904" s="47"/>
      <c r="Q1904" s="47"/>
    </row>
    <row r="1905" spans="15:17">
      <c r="O1905" s="47"/>
      <c r="P1905" s="47"/>
      <c r="Q1905" s="47"/>
    </row>
    <row r="1906" spans="15:17">
      <c r="O1906" s="47"/>
      <c r="P1906" s="47"/>
      <c r="Q1906" s="47"/>
    </row>
    <row r="1907" spans="15:17">
      <c r="O1907" s="47"/>
      <c r="P1907" s="47"/>
      <c r="Q1907" s="47"/>
    </row>
    <row r="1908" spans="15:17">
      <c r="O1908" s="47"/>
      <c r="P1908" s="47"/>
      <c r="Q1908" s="47"/>
    </row>
    <row r="1909" spans="15:17">
      <c r="O1909" s="47"/>
      <c r="P1909" s="47"/>
      <c r="Q1909" s="47"/>
    </row>
    <row r="1910" spans="15:17">
      <c r="O1910" s="47"/>
      <c r="P1910" s="47"/>
      <c r="Q1910" s="47"/>
    </row>
    <row r="1911" spans="15:17">
      <c r="O1911" s="47"/>
      <c r="P1911" s="47"/>
      <c r="Q1911" s="47"/>
    </row>
    <row r="1912" spans="15:17">
      <c r="O1912" s="47"/>
      <c r="P1912" s="47"/>
      <c r="Q1912" s="47"/>
    </row>
    <row r="1913" spans="15:17">
      <c r="O1913" s="47"/>
      <c r="P1913" s="47"/>
      <c r="Q1913" s="47"/>
    </row>
    <row r="1914" spans="15:17">
      <c r="O1914" s="47"/>
      <c r="P1914" s="47"/>
      <c r="Q1914" s="47"/>
    </row>
    <row r="1915" spans="15:17">
      <c r="O1915" s="47"/>
      <c r="P1915" s="47"/>
      <c r="Q1915" s="47"/>
    </row>
    <row r="1916" spans="15:17">
      <c r="O1916" s="47"/>
      <c r="P1916" s="47"/>
      <c r="Q1916" s="47"/>
    </row>
    <row r="1917" spans="15:17">
      <c r="O1917" s="47"/>
      <c r="P1917" s="47"/>
      <c r="Q1917" s="47"/>
    </row>
    <row r="1918" spans="15:17">
      <c r="O1918" s="47"/>
      <c r="P1918" s="47"/>
      <c r="Q1918" s="47"/>
    </row>
    <row r="1919" spans="15:17">
      <c r="O1919" s="47"/>
      <c r="P1919" s="47"/>
      <c r="Q1919" s="47"/>
    </row>
    <row r="1920" spans="15:17">
      <c r="O1920" s="47"/>
      <c r="P1920" s="47"/>
      <c r="Q1920" s="47"/>
    </row>
    <row r="1921" spans="15:17">
      <c r="O1921" s="47"/>
      <c r="P1921" s="47"/>
      <c r="Q1921" s="47"/>
    </row>
    <row r="1922" spans="15:17">
      <c r="O1922" s="47"/>
      <c r="P1922" s="47"/>
      <c r="Q1922" s="47"/>
    </row>
    <row r="1923" spans="15:17">
      <c r="O1923" s="47"/>
      <c r="P1923" s="47"/>
      <c r="Q1923" s="47"/>
    </row>
    <row r="1924" spans="15:17">
      <c r="O1924" s="47"/>
      <c r="P1924" s="47"/>
      <c r="Q1924" s="47"/>
    </row>
    <row r="1925" spans="15:17">
      <c r="O1925" s="47"/>
      <c r="P1925" s="47"/>
      <c r="Q1925" s="47"/>
    </row>
    <row r="1926" spans="15:17">
      <c r="O1926" s="47"/>
      <c r="P1926" s="47"/>
      <c r="Q1926" s="47"/>
    </row>
    <row r="1927" spans="15:17">
      <c r="O1927" s="47"/>
      <c r="P1927" s="47"/>
      <c r="Q1927" s="47"/>
    </row>
    <row r="1928" spans="15:17">
      <c r="O1928" s="47"/>
      <c r="P1928" s="47"/>
      <c r="Q1928" s="47"/>
    </row>
    <row r="1929" spans="15:17">
      <c r="O1929" s="47"/>
      <c r="P1929" s="47"/>
      <c r="Q1929" s="47"/>
    </row>
    <row r="1930" spans="15:17">
      <c r="O1930" s="47"/>
      <c r="P1930" s="47"/>
      <c r="Q1930" s="47"/>
    </row>
    <row r="1931" spans="15:17">
      <c r="O1931" s="47"/>
      <c r="P1931" s="47"/>
      <c r="Q1931" s="47"/>
    </row>
    <row r="1932" spans="15:17">
      <c r="O1932" s="47"/>
      <c r="P1932" s="47"/>
      <c r="Q1932" s="47"/>
    </row>
    <row r="1933" spans="15:17">
      <c r="O1933" s="47"/>
      <c r="P1933" s="47"/>
      <c r="Q1933" s="47"/>
    </row>
    <row r="1934" spans="15:17">
      <c r="O1934" s="47"/>
      <c r="P1934" s="47"/>
      <c r="Q1934" s="47"/>
    </row>
    <row r="1935" spans="15:17">
      <c r="O1935" s="47"/>
      <c r="P1935" s="47"/>
      <c r="Q1935" s="47"/>
    </row>
    <row r="1936" spans="15:17">
      <c r="O1936" s="47"/>
      <c r="P1936" s="47"/>
      <c r="Q1936" s="47"/>
    </row>
    <row r="1937" spans="15:17">
      <c r="O1937" s="47"/>
      <c r="P1937" s="47"/>
      <c r="Q1937" s="47"/>
    </row>
    <row r="1938" spans="15:17">
      <c r="O1938" s="47"/>
      <c r="P1938" s="47"/>
      <c r="Q1938" s="47"/>
    </row>
    <row r="1939" spans="15:17">
      <c r="O1939" s="47"/>
      <c r="P1939" s="47"/>
      <c r="Q1939" s="47"/>
    </row>
    <row r="1940" spans="15:17">
      <c r="O1940" s="47"/>
      <c r="P1940" s="47"/>
      <c r="Q1940" s="47"/>
    </row>
    <row r="1941" spans="15:17">
      <c r="O1941" s="47"/>
      <c r="P1941" s="47"/>
      <c r="Q1941" s="47"/>
    </row>
    <row r="1942" spans="15:17">
      <c r="O1942" s="47"/>
      <c r="P1942" s="47"/>
      <c r="Q1942" s="47"/>
    </row>
    <row r="1943" spans="15:17">
      <c r="O1943" s="47"/>
      <c r="P1943" s="47"/>
      <c r="Q1943" s="47"/>
    </row>
    <row r="1944" spans="15:17">
      <c r="O1944" s="47"/>
      <c r="P1944" s="47"/>
      <c r="Q1944" s="47"/>
    </row>
    <row r="1945" spans="15:17">
      <c r="O1945" s="47"/>
      <c r="P1945" s="47"/>
      <c r="Q1945" s="47"/>
    </row>
    <row r="1946" spans="15:17">
      <c r="O1946" s="47"/>
      <c r="P1946" s="47"/>
      <c r="Q1946" s="47"/>
    </row>
    <row r="1947" spans="15:17">
      <c r="O1947" s="47"/>
      <c r="P1947" s="47"/>
      <c r="Q1947" s="47"/>
    </row>
    <row r="1948" spans="15:17">
      <c r="O1948" s="47"/>
      <c r="P1948" s="47"/>
      <c r="Q1948" s="47"/>
    </row>
    <row r="1949" spans="15:17">
      <c r="O1949" s="47"/>
      <c r="P1949" s="47"/>
      <c r="Q1949" s="47"/>
    </row>
    <row r="1950" spans="15:17">
      <c r="O1950" s="47"/>
      <c r="P1950" s="47"/>
      <c r="Q1950" s="47"/>
    </row>
    <row r="1951" spans="15:17">
      <c r="O1951" s="47"/>
      <c r="P1951" s="47"/>
      <c r="Q1951" s="47"/>
    </row>
    <row r="1952" spans="15:17">
      <c r="O1952" s="47"/>
      <c r="P1952" s="47"/>
      <c r="Q1952" s="47"/>
    </row>
    <row r="1953" spans="15:17">
      <c r="O1953" s="47"/>
      <c r="P1953" s="47"/>
      <c r="Q1953" s="47"/>
    </row>
    <row r="1954" spans="15:17">
      <c r="O1954" s="47"/>
      <c r="P1954" s="47"/>
      <c r="Q1954" s="47"/>
    </row>
    <row r="1955" spans="15:17">
      <c r="O1955" s="47"/>
      <c r="P1955" s="47"/>
      <c r="Q1955" s="47"/>
    </row>
    <row r="1956" spans="15:17">
      <c r="O1956" s="47"/>
      <c r="P1956" s="47"/>
      <c r="Q1956" s="47"/>
    </row>
    <row r="1957" spans="15:17">
      <c r="O1957" s="47"/>
      <c r="P1957" s="47"/>
      <c r="Q1957" s="47"/>
    </row>
    <row r="1958" spans="15:17">
      <c r="O1958" s="47"/>
      <c r="P1958" s="47"/>
      <c r="Q1958" s="47"/>
    </row>
    <row r="1959" spans="15:17">
      <c r="O1959" s="47"/>
      <c r="P1959" s="47"/>
      <c r="Q1959" s="47"/>
    </row>
    <row r="1960" spans="15:17">
      <c r="O1960" s="47"/>
      <c r="P1960" s="47"/>
      <c r="Q1960" s="47"/>
    </row>
    <row r="1961" spans="15:17">
      <c r="O1961" s="47"/>
      <c r="P1961" s="47"/>
      <c r="Q1961" s="47"/>
    </row>
    <row r="1962" spans="15:17">
      <c r="O1962" s="47"/>
      <c r="P1962" s="47"/>
      <c r="Q1962" s="47"/>
    </row>
    <row r="1963" spans="15:17">
      <c r="O1963" s="47"/>
      <c r="P1963" s="47"/>
      <c r="Q1963" s="47"/>
    </row>
    <row r="1964" spans="15:17">
      <c r="O1964" s="47"/>
      <c r="P1964" s="47"/>
      <c r="Q1964" s="47"/>
    </row>
    <row r="1965" spans="15:17">
      <c r="O1965" s="47"/>
      <c r="P1965" s="47"/>
      <c r="Q1965" s="47"/>
    </row>
    <row r="1966" spans="15:17">
      <c r="O1966" s="47"/>
      <c r="P1966" s="47"/>
      <c r="Q1966" s="47"/>
    </row>
    <row r="1967" spans="15:17">
      <c r="O1967" s="47"/>
      <c r="P1967" s="47"/>
      <c r="Q1967" s="47"/>
    </row>
    <row r="1968" spans="15:17">
      <c r="O1968" s="47"/>
      <c r="P1968" s="47"/>
      <c r="Q1968" s="47"/>
    </row>
    <row r="1969" spans="15:17">
      <c r="O1969" s="47"/>
      <c r="P1969" s="47"/>
      <c r="Q1969" s="47"/>
    </row>
    <row r="1970" spans="15:17">
      <c r="O1970" s="47"/>
      <c r="P1970" s="47"/>
      <c r="Q1970" s="47"/>
    </row>
    <row r="1971" spans="15:17">
      <c r="O1971" s="47"/>
      <c r="P1971" s="47"/>
      <c r="Q1971" s="47"/>
    </row>
    <row r="1972" spans="15:17">
      <c r="O1972" s="47"/>
      <c r="P1972" s="47"/>
      <c r="Q1972" s="47"/>
    </row>
    <row r="1973" spans="15:17">
      <c r="O1973" s="47"/>
      <c r="P1973" s="47"/>
      <c r="Q1973" s="47"/>
    </row>
    <row r="1974" spans="15:17">
      <c r="O1974" s="47"/>
      <c r="P1974" s="47"/>
      <c r="Q1974" s="47"/>
    </row>
    <row r="1975" spans="15:17">
      <c r="O1975" s="47"/>
      <c r="P1975" s="47"/>
      <c r="Q1975" s="47"/>
    </row>
    <row r="1976" spans="15:17">
      <c r="O1976" s="47"/>
      <c r="P1976" s="47"/>
      <c r="Q1976" s="47"/>
    </row>
    <row r="1977" spans="15:17">
      <c r="O1977" s="47"/>
      <c r="P1977" s="47"/>
      <c r="Q1977" s="47"/>
    </row>
    <row r="1978" spans="15:17">
      <c r="O1978" s="47"/>
      <c r="P1978" s="47"/>
      <c r="Q1978" s="47"/>
    </row>
    <row r="1979" spans="15:17">
      <c r="O1979" s="47"/>
      <c r="P1979" s="47"/>
      <c r="Q1979" s="47"/>
    </row>
    <row r="1980" spans="15:17">
      <c r="O1980" s="47"/>
      <c r="P1980" s="47"/>
      <c r="Q1980" s="47"/>
    </row>
    <row r="1981" spans="15:17">
      <c r="O1981" s="47"/>
      <c r="P1981" s="47"/>
      <c r="Q1981" s="47"/>
    </row>
    <row r="1982" spans="15:17">
      <c r="O1982" s="47"/>
      <c r="P1982" s="47"/>
      <c r="Q1982" s="47"/>
    </row>
    <row r="1983" spans="15:17">
      <c r="O1983" s="47"/>
      <c r="P1983" s="47"/>
      <c r="Q1983" s="47"/>
    </row>
    <row r="1984" spans="15:17">
      <c r="O1984" s="47"/>
      <c r="P1984" s="47"/>
      <c r="Q1984" s="47"/>
    </row>
    <row r="1985" spans="15:17">
      <c r="O1985" s="47"/>
      <c r="P1985" s="47"/>
      <c r="Q1985" s="47"/>
    </row>
    <row r="1986" spans="15:17">
      <c r="O1986" s="47"/>
      <c r="P1986" s="47"/>
      <c r="Q1986" s="47"/>
    </row>
    <row r="1987" spans="15:17">
      <c r="O1987" s="47"/>
      <c r="P1987" s="47"/>
      <c r="Q1987" s="47"/>
    </row>
    <row r="1988" spans="15:17">
      <c r="O1988" s="47"/>
      <c r="P1988" s="47"/>
      <c r="Q1988" s="47"/>
    </row>
    <row r="1989" spans="15:17">
      <c r="O1989" s="47"/>
      <c r="P1989" s="47"/>
      <c r="Q1989" s="47"/>
    </row>
    <row r="1990" spans="15:17">
      <c r="O1990" s="47"/>
      <c r="P1990" s="47"/>
      <c r="Q1990" s="47"/>
    </row>
    <row r="1991" spans="15:17">
      <c r="O1991" s="47"/>
      <c r="P1991" s="47"/>
      <c r="Q1991" s="47"/>
    </row>
    <row r="1992" spans="15:17">
      <c r="O1992" s="47"/>
      <c r="P1992" s="47"/>
      <c r="Q1992" s="47"/>
    </row>
    <row r="1993" spans="15:17">
      <c r="O1993" s="47"/>
      <c r="P1993" s="47"/>
      <c r="Q1993" s="47"/>
    </row>
    <row r="1994" spans="15:17">
      <c r="O1994" s="47"/>
      <c r="P1994" s="47"/>
      <c r="Q1994" s="47"/>
    </row>
    <row r="1995" spans="15:17">
      <c r="O1995" s="47"/>
      <c r="P1995" s="47"/>
      <c r="Q1995" s="47"/>
    </row>
    <row r="1996" spans="15:17">
      <c r="O1996" s="47"/>
      <c r="P1996" s="47"/>
      <c r="Q1996" s="47"/>
    </row>
    <row r="1997" spans="15:17">
      <c r="O1997" s="47"/>
      <c r="P1997" s="47"/>
      <c r="Q1997" s="47"/>
    </row>
    <row r="1998" spans="15:17">
      <c r="O1998" s="47"/>
      <c r="P1998" s="47"/>
      <c r="Q1998" s="47"/>
    </row>
    <row r="1999" spans="15:17">
      <c r="O1999" s="47"/>
      <c r="P1999" s="47"/>
      <c r="Q1999" s="47"/>
    </row>
    <row r="2000" spans="15:17">
      <c r="O2000" s="47"/>
      <c r="P2000" s="47"/>
      <c r="Q2000" s="47"/>
    </row>
    <row r="2001" spans="15:17">
      <c r="O2001" s="47"/>
      <c r="P2001" s="47"/>
      <c r="Q2001" s="47"/>
    </row>
    <row r="2002" spans="15:17">
      <c r="O2002" s="47"/>
      <c r="P2002" s="47"/>
      <c r="Q2002" s="47"/>
    </row>
    <row r="2003" spans="15:17">
      <c r="O2003" s="47"/>
      <c r="P2003" s="47"/>
      <c r="Q2003" s="47"/>
    </row>
    <row r="2004" spans="15:17">
      <c r="O2004" s="47"/>
      <c r="P2004" s="47"/>
      <c r="Q2004" s="47"/>
    </row>
    <row r="2005" spans="15:17">
      <c r="O2005" s="47"/>
      <c r="P2005" s="47"/>
      <c r="Q2005" s="47"/>
    </row>
    <row r="2006" spans="15:17">
      <c r="O2006" s="47"/>
      <c r="P2006" s="47"/>
      <c r="Q2006" s="47"/>
    </row>
    <row r="2007" spans="15:17">
      <c r="O2007" s="47"/>
      <c r="P2007" s="47"/>
      <c r="Q2007" s="47"/>
    </row>
    <row r="2008" spans="15:17">
      <c r="O2008" s="47"/>
      <c r="P2008" s="47"/>
      <c r="Q2008" s="47"/>
    </row>
    <row r="2009" spans="15:17">
      <c r="O2009" s="47"/>
      <c r="P2009" s="47"/>
      <c r="Q2009" s="47"/>
    </row>
    <row r="2010" spans="15:17">
      <c r="O2010" s="47"/>
      <c r="P2010" s="47"/>
      <c r="Q2010" s="47"/>
    </row>
    <row r="2011" spans="15:17">
      <c r="O2011" s="47"/>
      <c r="P2011" s="47"/>
      <c r="Q2011" s="47"/>
    </row>
    <row r="2012" spans="15:17">
      <c r="O2012" s="47"/>
      <c r="P2012" s="47"/>
      <c r="Q2012" s="47"/>
    </row>
    <row r="2013" spans="15:17">
      <c r="O2013" s="47"/>
      <c r="P2013" s="47"/>
      <c r="Q2013" s="47"/>
    </row>
    <row r="2014" spans="15:17">
      <c r="O2014" s="47"/>
      <c r="P2014" s="47"/>
      <c r="Q2014" s="47"/>
    </row>
    <row r="2015" spans="15:17">
      <c r="O2015" s="47"/>
      <c r="P2015" s="47"/>
      <c r="Q2015" s="47"/>
    </row>
    <row r="2016" spans="15:17">
      <c r="O2016" s="47"/>
      <c r="P2016" s="47"/>
      <c r="Q2016" s="47"/>
    </row>
    <row r="2017" spans="15:17">
      <c r="O2017" s="47"/>
      <c r="P2017" s="47"/>
      <c r="Q2017" s="47"/>
    </row>
    <row r="2018" spans="15:17">
      <c r="O2018" s="47"/>
      <c r="P2018" s="47"/>
      <c r="Q2018" s="47"/>
    </row>
    <row r="2019" spans="15:17">
      <c r="O2019" s="47"/>
      <c r="P2019" s="47"/>
      <c r="Q2019" s="47"/>
    </row>
    <row r="2020" spans="15:17">
      <c r="O2020" s="47"/>
      <c r="P2020" s="47"/>
      <c r="Q2020" s="47"/>
    </row>
    <row r="2021" spans="15:17">
      <c r="O2021" s="47"/>
      <c r="P2021" s="47"/>
      <c r="Q2021" s="47"/>
    </row>
    <row r="2022" spans="15:17">
      <c r="O2022" s="47"/>
      <c r="P2022" s="47"/>
      <c r="Q2022" s="47"/>
    </row>
    <row r="2023" spans="15:17">
      <c r="O2023" s="47"/>
      <c r="P2023" s="47"/>
      <c r="Q2023" s="47"/>
    </row>
    <row r="2024" spans="15:17">
      <c r="O2024" s="47"/>
      <c r="P2024" s="47"/>
      <c r="Q2024" s="47"/>
    </row>
    <row r="2025" spans="15:17">
      <c r="O2025" s="47"/>
      <c r="P2025" s="47"/>
      <c r="Q2025" s="47"/>
    </row>
    <row r="2026" spans="15:17">
      <c r="O2026" s="47"/>
      <c r="P2026" s="47"/>
      <c r="Q2026" s="47"/>
    </row>
    <row r="2027" spans="15:17">
      <c r="O2027" s="47"/>
      <c r="P2027" s="47"/>
      <c r="Q2027" s="47"/>
    </row>
    <row r="2028" spans="15:17">
      <c r="O2028" s="47"/>
      <c r="P2028" s="47"/>
      <c r="Q2028" s="47"/>
    </row>
    <row r="2029" spans="15:17">
      <c r="O2029" s="47"/>
      <c r="P2029" s="47"/>
      <c r="Q2029" s="47"/>
    </row>
    <row r="2030" spans="15:17">
      <c r="O2030" s="47"/>
      <c r="P2030" s="47"/>
      <c r="Q2030" s="47"/>
    </row>
    <row r="2031" spans="15:17">
      <c r="O2031" s="47"/>
      <c r="P2031" s="47"/>
      <c r="Q2031" s="47"/>
    </row>
    <row r="2032" spans="15:17">
      <c r="O2032" s="47"/>
      <c r="P2032" s="47"/>
      <c r="Q2032" s="47"/>
    </row>
    <row r="2033" spans="15:17">
      <c r="O2033" s="47"/>
      <c r="P2033" s="47"/>
      <c r="Q2033" s="47"/>
    </row>
    <row r="2034" spans="15:17">
      <c r="O2034" s="47"/>
      <c r="P2034" s="47"/>
      <c r="Q2034" s="47"/>
    </row>
    <row r="2035" spans="15:17">
      <c r="O2035" s="47"/>
      <c r="P2035" s="47"/>
      <c r="Q2035" s="47"/>
    </row>
    <row r="2036" spans="15:17">
      <c r="O2036" s="47"/>
      <c r="P2036" s="47"/>
      <c r="Q2036" s="47"/>
    </row>
    <row r="2037" spans="15:17">
      <c r="O2037" s="47"/>
      <c r="P2037" s="47"/>
      <c r="Q2037" s="47"/>
    </row>
    <row r="2038" spans="15:17">
      <c r="O2038" s="47"/>
      <c r="P2038" s="47"/>
      <c r="Q2038" s="47"/>
    </row>
    <row r="2039" spans="15:17">
      <c r="O2039" s="47"/>
      <c r="P2039" s="47"/>
      <c r="Q2039" s="47"/>
    </row>
    <row r="2040" spans="15:17">
      <c r="O2040" s="47"/>
      <c r="P2040" s="47"/>
      <c r="Q2040" s="47"/>
    </row>
    <row r="2041" spans="15:17">
      <c r="O2041" s="47"/>
      <c r="P2041" s="47"/>
      <c r="Q2041" s="47"/>
    </row>
    <row r="2042" spans="15:17">
      <c r="O2042" s="47"/>
      <c r="P2042" s="47"/>
      <c r="Q2042" s="47"/>
    </row>
    <row r="2043" spans="15:17">
      <c r="O2043" s="47"/>
      <c r="P2043" s="47"/>
      <c r="Q2043" s="47"/>
    </row>
    <row r="2044" spans="15:17">
      <c r="O2044" s="47"/>
      <c r="P2044" s="47"/>
      <c r="Q2044" s="47"/>
    </row>
    <row r="2045" spans="15:17">
      <c r="O2045" s="47"/>
      <c r="P2045" s="47"/>
      <c r="Q2045" s="47"/>
    </row>
    <row r="2046" spans="15:17">
      <c r="O2046" s="47"/>
      <c r="P2046" s="47"/>
      <c r="Q2046" s="47"/>
    </row>
    <row r="2047" spans="15:17">
      <c r="O2047" s="47"/>
      <c r="P2047" s="47"/>
      <c r="Q2047" s="47"/>
    </row>
    <row r="2048" spans="15:17">
      <c r="O2048" s="47"/>
      <c r="P2048" s="47"/>
      <c r="Q2048" s="47"/>
    </row>
    <row r="2049" spans="15:17">
      <c r="O2049" s="47"/>
      <c r="P2049" s="47"/>
      <c r="Q2049" s="47"/>
    </row>
    <row r="2050" spans="15:17">
      <c r="O2050" s="47"/>
      <c r="P2050" s="47"/>
      <c r="Q2050" s="47"/>
    </row>
    <row r="2051" spans="15:17">
      <c r="O2051" s="47"/>
      <c r="P2051" s="47"/>
      <c r="Q2051" s="47"/>
    </row>
    <row r="2052" spans="15:17">
      <c r="O2052" s="47"/>
      <c r="P2052" s="47"/>
      <c r="Q2052" s="47"/>
    </row>
    <row r="2053" spans="15:17">
      <c r="O2053" s="47"/>
      <c r="P2053" s="47"/>
      <c r="Q2053" s="47"/>
    </row>
    <row r="2054" spans="15:17">
      <c r="O2054" s="47"/>
      <c r="P2054" s="47"/>
      <c r="Q2054" s="47"/>
    </row>
    <row r="2055" spans="15:17">
      <c r="O2055" s="47"/>
      <c r="P2055" s="47"/>
      <c r="Q2055" s="47"/>
    </row>
    <row r="2056" spans="15:17">
      <c r="O2056" s="47"/>
      <c r="P2056" s="47"/>
      <c r="Q2056" s="47"/>
    </row>
    <row r="2057" spans="15:17">
      <c r="O2057" s="47"/>
      <c r="P2057" s="47"/>
      <c r="Q2057" s="47"/>
    </row>
    <row r="2058" spans="15:17">
      <c r="O2058" s="47"/>
      <c r="P2058" s="47"/>
      <c r="Q2058" s="47"/>
    </row>
    <row r="2059" spans="15:17">
      <c r="O2059" s="47"/>
      <c r="P2059" s="47"/>
      <c r="Q2059" s="47"/>
    </row>
    <row r="2060" spans="15:17">
      <c r="O2060" s="47"/>
      <c r="P2060" s="47"/>
      <c r="Q2060" s="47"/>
    </row>
    <row r="2061" spans="15:17">
      <c r="O2061" s="47"/>
      <c r="P2061" s="47"/>
      <c r="Q2061" s="47"/>
    </row>
    <row r="2062" spans="15:17">
      <c r="O2062" s="47"/>
      <c r="P2062" s="47"/>
      <c r="Q2062" s="47"/>
    </row>
    <row r="2063" spans="15:17">
      <c r="O2063" s="47"/>
      <c r="P2063" s="47"/>
      <c r="Q2063" s="47"/>
    </row>
    <row r="2064" spans="15:17">
      <c r="O2064" s="47"/>
      <c r="P2064" s="47"/>
      <c r="Q2064" s="47"/>
    </row>
    <row r="2065" spans="15:17">
      <c r="O2065" s="47"/>
      <c r="P2065" s="47"/>
      <c r="Q2065" s="47"/>
    </row>
    <row r="2066" spans="15:17">
      <c r="O2066" s="47"/>
      <c r="P2066" s="47"/>
      <c r="Q2066" s="47"/>
    </row>
    <row r="2067" spans="15:17">
      <c r="O2067" s="47"/>
      <c r="P2067" s="47"/>
      <c r="Q2067" s="47"/>
    </row>
    <row r="2068" spans="15:17">
      <c r="O2068" s="47"/>
      <c r="P2068" s="47"/>
      <c r="Q2068" s="47"/>
    </row>
    <row r="2069" spans="15:17">
      <c r="O2069" s="47"/>
      <c r="P2069" s="47"/>
      <c r="Q2069" s="47"/>
    </row>
    <row r="2070" spans="15:17">
      <c r="O2070" s="47"/>
      <c r="P2070" s="47"/>
      <c r="Q2070" s="47"/>
    </row>
    <row r="2071" spans="15:17">
      <c r="O2071" s="47"/>
      <c r="P2071" s="47"/>
      <c r="Q2071" s="47"/>
    </row>
    <row r="2072" spans="15:17">
      <c r="O2072" s="47"/>
      <c r="P2072" s="47"/>
      <c r="Q2072" s="47"/>
    </row>
    <row r="2073" spans="15:17">
      <c r="O2073" s="47"/>
      <c r="P2073" s="47"/>
      <c r="Q2073" s="47"/>
    </row>
    <row r="2074" spans="15:17">
      <c r="O2074" s="47"/>
      <c r="P2074" s="47"/>
      <c r="Q2074" s="47"/>
    </row>
    <row r="2075" spans="15:17">
      <c r="O2075" s="47"/>
      <c r="P2075" s="47"/>
      <c r="Q2075" s="47"/>
    </row>
    <row r="2076" spans="15:17">
      <c r="O2076" s="47"/>
      <c r="P2076" s="47"/>
      <c r="Q2076" s="47"/>
    </row>
    <row r="2077" spans="15:17">
      <c r="O2077" s="47"/>
      <c r="P2077" s="47"/>
      <c r="Q2077" s="47"/>
    </row>
    <row r="2078" spans="15:17">
      <c r="O2078" s="47"/>
      <c r="P2078" s="47"/>
      <c r="Q2078" s="47"/>
    </row>
    <row r="2079" spans="15:17">
      <c r="O2079" s="47"/>
      <c r="P2079" s="47"/>
      <c r="Q2079" s="47"/>
    </row>
    <row r="2080" spans="15:17">
      <c r="O2080" s="47"/>
      <c r="P2080" s="47"/>
      <c r="Q2080" s="47"/>
    </row>
    <row r="2081" spans="15:17">
      <c r="O2081" s="47"/>
      <c r="P2081" s="47"/>
      <c r="Q2081" s="47"/>
    </row>
    <row r="2082" spans="15:17">
      <c r="O2082" s="47"/>
      <c r="P2082" s="47"/>
      <c r="Q2082" s="47"/>
    </row>
    <row r="2083" spans="15:17">
      <c r="O2083" s="47"/>
      <c r="P2083" s="47"/>
      <c r="Q2083" s="47"/>
    </row>
    <row r="2084" spans="15:17">
      <c r="O2084" s="47"/>
      <c r="P2084" s="47"/>
      <c r="Q2084" s="47"/>
    </row>
    <row r="2085" spans="15:17">
      <c r="O2085" s="47"/>
      <c r="P2085" s="47"/>
      <c r="Q2085" s="47"/>
    </row>
    <row r="2086" spans="15:17">
      <c r="O2086" s="47"/>
      <c r="P2086" s="47"/>
      <c r="Q2086" s="47"/>
    </row>
    <row r="2087" spans="15:17">
      <c r="O2087" s="47"/>
      <c r="P2087" s="47"/>
      <c r="Q2087" s="47"/>
    </row>
    <row r="2088" spans="15:17">
      <c r="O2088" s="47"/>
      <c r="P2088" s="47"/>
      <c r="Q2088" s="47"/>
    </row>
    <row r="2089" spans="15:17">
      <c r="O2089" s="47"/>
      <c r="P2089" s="47"/>
      <c r="Q2089" s="47"/>
    </row>
    <row r="2090" spans="15:17">
      <c r="O2090" s="47"/>
      <c r="P2090" s="47"/>
      <c r="Q2090" s="47"/>
    </row>
    <row r="2091" spans="15:17">
      <c r="O2091" s="47"/>
      <c r="P2091" s="47"/>
      <c r="Q2091" s="47"/>
    </row>
    <row r="2092" spans="15:17">
      <c r="O2092" s="47"/>
      <c r="P2092" s="47"/>
      <c r="Q2092" s="47"/>
    </row>
    <row r="2093" spans="15:17">
      <c r="O2093" s="47"/>
      <c r="P2093" s="47"/>
      <c r="Q2093" s="47"/>
    </row>
    <row r="2094" spans="15:17">
      <c r="O2094" s="47"/>
      <c r="P2094" s="47"/>
      <c r="Q2094" s="47"/>
    </row>
    <row r="2095" spans="15:17">
      <c r="O2095" s="47"/>
      <c r="P2095" s="47"/>
      <c r="Q2095" s="47"/>
    </row>
    <row r="2096" spans="15:17">
      <c r="O2096" s="47"/>
      <c r="P2096" s="47"/>
      <c r="Q2096" s="47"/>
    </row>
    <row r="2097" spans="15:17">
      <c r="O2097" s="47"/>
      <c r="P2097" s="47"/>
      <c r="Q2097" s="47"/>
    </row>
    <row r="2098" spans="15:17">
      <c r="O2098" s="47"/>
      <c r="P2098" s="47"/>
      <c r="Q2098" s="47"/>
    </row>
    <row r="2099" spans="15:17">
      <c r="O2099" s="47"/>
      <c r="P2099" s="47"/>
      <c r="Q2099" s="47"/>
    </row>
    <row r="2100" spans="15:17">
      <c r="O2100" s="47"/>
      <c r="P2100" s="47"/>
      <c r="Q2100" s="47"/>
    </row>
    <row r="2101" spans="15:17">
      <c r="O2101" s="47"/>
      <c r="P2101" s="47"/>
      <c r="Q2101" s="47"/>
    </row>
    <row r="2102" spans="15:17">
      <c r="O2102" s="47"/>
      <c r="P2102" s="47"/>
      <c r="Q2102" s="47"/>
    </row>
    <row r="2103" spans="15:17">
      <c r="O2103" s="47"/>
      <c r="P2103" s="47"/>
      <c r="Q2103" s="47"/>
    </row>
    <row r="2104" spans="15:17">
      <c r="O2104" s="47"/>
      <c r="P2104" s="47"/>
      <c r="Q2104" s="47"/>
    </row>
    <row r="2105" spans="15:17">
      <c r="O2105" s="47"/>
      <c r="P2105" s="47"/>
      <c r="Q2105" s="47"/>
    </row>
    <row r="2106" spans="15:17">
      <c r="O2106" s="47"/>
      <c r="P2106" s="47"/>
      <c r="Q2106" s="47"/>
    </row>
    <row r="2107" spans="15:17">
      <c r="O2107" s="47"/>
      <c r="P2107" s="47"/>
      <c r="Q2107" s="47"/>
    </row>
    <row r="2108" spans="15:17">
      <c r="O2108" s="47"/>
      <c r="P2108" s="47"/>
      <c r="Q2108" s="47"/>
    </row>
    <row r="2109" spans="15:17">
      <c r="O2109" s="47"/>
      <c r="P2109" s="47"/>
      <c r="Q2109" s="47"/>
    </row>
    <row r="2110" spans="15:17">
      <c r="O2110" s="47"/>
      <c r="P2110" s="47"/>
      <c r="Q2110" s="47"/>
    </row>
    <row r="2111" spans="15:17">
      <c r="O2111" s="47"/>
      <c r="P2111" s="47"/>
      <c r="Q2111" s="47"/>
    </row>
    <row r="2112" spans="15:17">
      <c r="O2112" s="47"/>
      <c r="P2112" s="47"/>
      <c r="Q2112" s="47"/>
    </row>
    <row r="2113" spans="15:17">
      <c r="O2113" s="47"/>
      <c r="P2113" s="47"/>
      <c r="Q2113" s="47"/>
    </row>
    <row r="2114" spans="15:17">
      <c r="O2114" s="47"/>
      <c r="P2114" s="47"/>
      <c r="Q2114" s="47"/>
    </row>
    <row r="2115" spans="15:17">
      <c r="O2115" s="47"/>
      <c r="P2115" s="47"/>
      <c r="Q2115" s="47"/>
    </row>
    <row r="2116" spans="15:17">
      <c r="O2116" s="47"/>
      <c r="P2116" s="47"/>
      <c r="Q2116" s="47"/>
    </row>
    <row r="2117" spans="15:17">
      <c r="O2117" s="47"/>
      <c r="P2117" s="47"/>
      <c r="Q2117" s="47"/>
    </row>
    <row r="2118" spans="15:17">
      <c r="O2118" s="47"/>
      <c r="P2118" s="47"/>
      <c r="Q2118" s="47"/>
    </row>
    <row r="2119" spans="15:17">
      <c r="O2119" s="47"/>
      <c r="P2119" s="47"/>
      <c r="Q2119" s="47"/>
    </row>
    <row r="2120" spans="15:17">
      <c r="O2120" s="47"/>
      <c r="P2120" s="47"/>
      <c r="Q2120" s="47"/>
    </row>
    <row r="2121" spans="15:17">
      <c r="O2121" s="47"/>
      <c r="P2121" s="47"/>
      <c r="Q2121" s="47"/>
    </row>
    <row r="2122" spans="15:17">
      <c r="O2122" s="47"/>
      <c r="P2122" s="47"/>
      <c r="Q2122" s="47"/>
    </row>
    <row r="2123" spans="15:17">
      <c r="O2123" s="47"/>
      <c r="P2123" s="47"/>
      <c r="Q2123" s="47"/>
    </row>
    <row r="2124" spans="15:17">
      <c r="O2124" s="47"/>
      <c r="P2124" s="47"/>
      <c r="Q2124" s="47"/>
    </row>
    <row r="2125" spans="15:17">
      <c r="O2125" s="47"/>
      <c r="P2125" s="47"/>
      <c r="Q2125" s="47"/>
    </row>
    <row r="2126" spans="15:17">
      <c r="O2126" s="47"/>
      <c r="P2126" s="47"/>
      <c r="Q2126" s="47"/>
    </row>
    <row r="2127" spans="15:17">
      <c r="O2127" s="47"/>
      <c r="P2127" s="47"/>
      <c r="Q2127" s="47"/>
    </row>
    <row r="2128" spans="15:17">
      <c r="O2128" s="47"/>
      <c r="P2128" s="47"/>
      <c r="Q2128" s="47"/>
    </row>
    <row r="2129" spans="15:17">
      <c r="O2129" s="47"/>
      <c r="P2129" s="47"/>
      <c r="Q2129" s="47"/>
    </row>
    <row r="2130" spans="15:17">
      <c r="O2130" s="47"/>
      <c r="P2130" s="47"/>
      <c r="Q2130" s="47"/>
    </row>
    <row r="2131" spans="15:17">
      <c r="O2131" s="47"/>
      <c r="P2131" s="47"/>
      <c r="Q2131" s="47"/>
    </row>
    <row r="2132" spans="15:17">
      <c r="O2132" s="47"/>
      <c r="P2132" s="47"/>
      <c r="Q2132" s="47"/>
    </row>
    <row r="2133" spans="15:17">
      <c r="O2133" s="47"/>
      <c r="P2133" s="47"/>
      <c r="Q2133" s="47"/>
    </row>
    <row r="2134" spans="15:17">
      <c r="O2134" s="47"/>
      <c r="P2134" s="47"/>
      <c r="Q2134" s="47"/>
    </row>
    <row r="2135" spans="15:17">
      <c r="O2135" s="47"/>
      <c r="P2135" s="47"/>
      <c r="Q2135" s="47"/>
    </row>
    <row r="2136" spans="15:17">
      <c r="O2136" s="47"/>
      <c r="P2136" s="47"/>
      <c r="Q2136" s="47"/>
    </row>
    <row r="2137" spans="15:17">
      <c r="O2137" s="47"/>
      <c r="P2137" s="47"/>
      <c r="Q2137" s="47"/>
    </row>
    <row r="2138" spans="15:17">
      <c r="O2138" s="47"/>
      <c r="P2138" s="47"/>
      <c r="Q2138" s="47"/>
    </row>
    <row r="2139" spans="15:17">
      <c r="O2139" s="47"/>
      <c r="P2139" s="47"/>
      <c r="Q2139" s="47"/>
    </row>
    <row r="2140" spans="15:17">
      <c r="O2140" s="47"/>
      <c r="P2140" s="47"/>
      <c r="Q2140" s="47"/>
    </row>
    <row r="2141" spans="15:17">
      <c r="O2141" s="47"/>
      <c r="P2141" s="47"/>
      <c r="Q2141" s="47"/>
    </row>
    <row r="2142" spans="15:17">
      <c r="O2142" s="47"/>
      <c r="P2142" s="47"/>
      <c r="Q2142" s="47"/>
    </row>
    <row r="2143" spans="15:17">
      <c r="O2143" s="47"/>
      <c r="P2143" s="47"/>
      <c r="Q2143" s="47"/>
    </row>
    <row r="2144" spans="15:17">
      <c r="O2144" s="47"/>
      <c r="P2144" s="47"/>
      <c r="Q2144" s="47"/>
    </row>
    <row r="2145" spans="15:17">
      <c r="O2145" s="47"/>
      <c r="P2145" s="47"/>
      <c r="Q2145" s="47"/>
    </row>
    <row r="2146" spans="15:17">
      <c r="O2146" s="47"/>
      <c r="P2146" s="47"/>
      <c r="Q2146" s="47"/>
    </row>
    <row r="2147" spans="15:17">
      <c r="O2147" s="47"/>
      <c r="P2147" s="47"/>
      <c r="Q2147" s="47"/>
    </row>
    <row r="2148" spans="15:17">
      <c r="O2148" s="47"/>
      <c r="P2148" s="47"/>
      <c r="Q2148" s="47"/>
    </row>
    <row r="2149" spans="15:17">
      <c r="O2149" s="47"/>
      <c r="P2149" s="47"/>
      <c r="Q2149" s="47"/>
    </row>
    <row r="2150" spans="15:17">
      <c r="O2150" s="47"/>
      <c r="P2150" s="47"/>
      <c r="Q2150" s="47"/>
    </row>
    <row r="2151" spans="15:17">
      <c r="O2151" s="47"/>
      <c r="P2151" s="47"/>
      <c r="Q2151" s="47"/>
    </row>
    <row r="2152" spans="15:17">
      <c r="O2152" s="47"/>
      <c r="P2152" s="47"/>
      <c r="Q2152" s="47"/>
    </row>
    <row r="2153" spans="15:17">
      <c r="O2153" s="47"/>
      <c r="P2153" s="47"/>
      <c r="Q2153" s="47"/>
    </row>
    <row r="2154" spans="15:17">
      <c r="O2154" s="47"/>
      <c r="P2154" s="47"/>
      <c r="Q2154" s="47"/>
    </row>
    <row r="2155" spans="15:17">
      <c r="O2155" s="47"/>
      <c r="P2155" s="47"/>
      <c r="Q2155" s="47"/>
    </row>
    <row r="2156" spans="15:17">
      <c r="O2156" s="47"/>
      <c r="P2156" s="47"/>
      <c r="Q2156" s="47"/>
    </row>
    <row r="2157" spans="15:17">
      <c r="O2157" s="47"/>
      <c r="P2157" s="47"/>
      <c r="Q2157" s="47"/>
    </row>
    <row r="2158" spans="15:17">
      <c r="O2158" s="47"/>
      <c r="P2158" s="47"/>
      <c r="Q2158" s="47"/>
    </row>
    <row r="2159" spans="15:17">
      <c r="O2159" s="47"/>
      <c r="P2159" s="47"/>
      <c r="Q2159" s="47"/>
    </row>
    <row r="2160" spans="15:17">
      <c r="O2160" s="47"/>
      <c r="P2160" s="47"/>
      <c r="Q2160" s="47"/>
    </row>
    <row r="2161" spans="15:17">
      <c r="O2161" s="47"/>
      <c r="P2161" s="47"/>
      <c r="Q2161" s="47"/>
    </row>
    <row r="2162" spans="15:17">
      <c r="O2162" s="47"/>
      <c r="P2162" s="47"/>
      <c r="Q2162" s="47"/>
    </row>
    <row r="2163" spans="15:17">
      <c r="O2163" s="47"/>
      <c r="P2163" s="47"/>
      <c r="Q2163" s="47"/>
    </row>
    <row r="2164" spans="15:17">
      <c r="O2164" s="47"/>
      <c r="P2164" s="47"/>
      <c r="Q2164" s="47"/>
    </row>
    <row r="2165" spans="15:17">
      <c r="O2165" s="47"/>
      <c r="P2165" s="47"/>
      <c r="Q2165" s="47"/>
    </row>
    <row r="2166" spans="15:17">
      <c r="O2166" s="47"/>
      <c r="P2166" s="47"/>
      <c r="Q2166" s="47"/>
    </row>
    <row r="2167" spans="15:17">
      <c r="O2167" s="47"/>
      <c r="P2167" s="47"/>
      <c r="Q2167" s="47"/>
    </row>
    <row r="2168" spans="15:17">
      <c r="O2168" s="47"/>
      <c r="P2168" s="47"/>
      <c r="Q2168" s="47"/>
    </row>
    <row r="2169" spans="15:17">
      <c r="O2169" s="47"/>
      <c r="P2169" s="47"/>
      <c r="Q2169" s="47"/>
    </row>
    <row r="2170" spans="15:17">
      <c r="O2170" s="47"/>
      <c r="P2170" s="47"/>
      <c r="Q2170" s="47"/>
    </row>
    <row r="2171" spans="15:17">
      <c r="O2171" s="47"/>
      <c r="P2171" s="47"/>
      <c r="Q2171" s="47"/>
    </row>
    <row r="2172" spans="15:17">
      <c r="O2172" s="47"/>
      <c r="P2172" s="47"/>
      <c r="Q2172" s="47"/>
    </row>
    <row r="2173" spans="15:17">
      <c r="O2173" s="47"/>
      <c r="P2173" s="47"/>
      <c r="Q2173" s="47"/>
    </row>
    <row r="2174" spans="15:17">
      <c r="O2174" s="47"/>
      <c r="P2174" s="47"/>
      <c r="Q2174" s="47"/>
    </row>
    <row r="2175" spans="15:17">
      <c r="O2175" s="47"/>
      <c r="P2175" s="47"/>
      <c r="Q2175" s="47"/>
    </row>
    <row r="2176" spans="15:17">
      <c r="O2176" s="47"/>
      <c r="P2176" s="47"/>
      <c r="Q2176" s="47"/>
    </row>
    <row r="2177" spans="15:17">
      <c r="O2177" s="47"/>
      <c r="P2177" s="47"/>
      <c r="Q2177" s="47"/>
    </row>
    <row r="2178" spans="15:17">
      <c r="O2178" s="47"/>
      <c r="P2178" s="47"/>
      <c r="Q2178" s="47"/>
    </row>
    <row r="2179" spans="15:17">
      <c r="O2179" s="47"/>
      <c r="P2179" s="47"/>
      <c r="Q2179" s="47"/>
    </row>
    <row r="2180" spans="15:17">
      <c r="O2180" s="47"/>
      <c r="P2180" s="47"/>
      <c r="Q2180" s="47"/>
    </row>
    <row r="2181" spans="15:17">
      <c r="O2181" s="47"/>
      <c r="P2181" s="47"/>
      <c r="Q2181" s="47"/>
    </row>
    <row r="2182" spans="15:17">
      <c r="O2182" s="47"/>
      <c r="P2182" s="47"/>
      <c r="Q2182" s="47"/>
    </row>
    <row r="2183" spans="15:17">
      <c r="O2183" s="47"/>
      <c r="P2183" s="47"/>
      <c r="Q2183" s="47"/>
    </row>
    <row r="2184" spans="15:17">
      <c r="O2184" s="47"/>
      <c r="P2184" s="47"/>
      <c r="Q2184" s="47"/>
    </row>
    <row r="2185" spans="15:17">
      <c r="O2185" s="47"/>
      <c r="P2185" s="47"/>
      <c r="Q2185" s="47"/>
    </row>
    <row r="2186" spans="15:17">
      <c r="O2186" s="47"/>
      <c r="P2186" s="47"/>
      <c r="Q2186" s="47"/>
    </row>
    <row r="2187" spans="15:17">
      <c r="O2187" s="47"/>
      <c r="P2187" s="47"/>
      <c r="Q2187" s="47"/>
    </row>
    <row r="2188" spans="15:17">
      <c r="O2188" s="47"/>
      <c r="P2188" s="47"/>
      <c r="Q2188" s="47"/>
    </row>
    <row r="2189" spans="15:17">
      <c r="O2189" s="47"/>
      <c r="P2189" s="47"/>
      <c r="Q2189" s="47"/>
    </row>
    <row r="2190" spans="15:17">
      <c r="O2190" s="47"/>
      <c r="P2190" s="47"/>
      <c r="Q2190" s="47"/>
    </row>
    <row r="2191" spans="15:17">
      <c r="O2191" s="47"/>
      <c r="P2191" s="47"/>
      <c r="Q2191" s="47"/>
    </row>
    <row r="2192" spans="15:17">
      <c r="O2192" s="47"/>
      <c r="P2192" s="47"/>
      <c r="Q2192" s="47"/>
    </row>
    <row r="2193" spans="15:17">
      <c r="O2193" s="47"/>
      <c r="P2193" s="47"/>
      <c r="Q2193" s="47"/>
    </row>
    <row r="2194" spans="15:17">
      <c r="O2194" s="47"/>
      <c r="P2194" s="47"/>
      <c r="Q2194" s="47"/>
    </row>
    <row r="2195" spans="15:17">
      <c r="O2195" s="47"/>
      <c r="P2195" s="47"/>
      <c r="Q2195" s="47"/>
    </row>
    <row r="2196" spans="15:17">
      <c r="O2196" s="47"/>
      <c r="P2196" s="47"/>
      <c r="Q2196" s="47"/>
    </row>
    <row r="2197" spans="15:17">
      <c r="O2197" s="47"/>
      <c r="P2197" s="47"/>
      <c r="Q2197" s="47"/>
    </row>
    <row r="2198" spans="15:17">
      <c r="O2198" s="47"/>
      <c r="P2198" s="47"/>
      <c r="Q2198" s="47"/>
    </row>
    <row r="2199" spans="15:17">
      <c r="O2199" s="47"/>
      <c r="P2199" s="47"/>
      <c r="Q2199" s="47"/>
    </row>
    <row r="2200" spans="15:17">
      <c r="O2200" s="47"/>
      <c r="P2200" s="47"/>
      <c r="Q2200" s="47"/>
    </row>
    <row r="2201" spans="15:17">
      <c r="O2201" s="47"/>
      <c r="P2201" s="47"/>
      <c r="Q2201" s="47"/>
    </row>
    <row r="2202" spans="15:17">
      <c r="O2202" s="47"/>
      <c r="P2202" s="47"/>
      <c r="Q2202" s="47"/>
    </row>
    <row r="2203" spans="15:17">
      <c r="O2203" s="47"/>
      <c r="P2203" s="47"/>
      <c r="Q2203" s="47"/>
    </row>
    <row r="2204" spans="15:17">
      <c r="O2204" s="47"/>
      <c r="P2204" s="47"/>
      <c r="Q2204" s="47"/>
    </row>
    <row r="2205" spans="15:17">
      <c r="O2205" s="47"/>
      <c r="P2205" s="47"/>
      <c r="Q2205" s="47"/>
    </row>
    <row r="2206" spans="15:17">
      <c r="O2206" s="47"/>
      <c r="P2206" s="47"/>
      <c r="Q2206" s="47"/>
    </row>
    <row r="2207" spans="15:17">
      <c r="O2207" s="47"/>
      <c r="P2207" s="47"/>
      <c r="Q2207" s="47"/>
    </row>
    <row r="2208" spans="15:17">
      <c r="O2208" s="47"/>
      <c r="P2208" s="47"/>
      <c r="Q2208" s="47"/>
    </row>
    <row r="2209" spans="15:17">
      <c r="O2209" s="47"/>
      <c r="P2209" s="47"/>
      <c r="Q2209" s="47"/>
    </row>
    <row r="2210" spans="15:17">
      <c r="O2210" s="47"/>
      <c r="P2210" s="47"/>
      <c r="Q2210" s="47"/>
    </row>
    <row r="2211" spans="15:17">
      <c r="O2211" s="47"/>
      <c r="P2211" s="47"/>
      <c r="Q2211" s="47"/>
    </row>
    <row r="2212" spans="15:17">
      <c r="O2212" s="47"/>
      <c r="P2212" s="47"/>
      <c r="Q2212" s="47"/>
    </row>
    <row r="2213" spans="15:17">
      <c r="O2213" s="47"/>
      <c r="P2213" s="47"/>
      <c r="Q2213" s="47"/>
    </row>
    <row r="2214" spans="15:17">
      <c r="O2214" s="47"/>
      <c r="P2214" s="47"/>
      <c r="Q2214" s="47"/>
    </row>
    <row r="2215" spans="15:17">
      <c r="O2215" s="47"/>
      <c r="P2215" s="47"/>
      <c r="Q2215" s="47"/>
    </row>
    <row r="2216" spans="15:17">
      <c r="O2216" s="47"/>
      <c r="P2216" s="47"/>
      <c r="Q2216" s="47"/>
    </row>
    <row r="2217" spans="15:17">
      <c r="O2217" s="47"/>
      <c r="P2217" s="47"/>
      <c r="Q2217" s="47"/>
    </row>
    <row r="2218" spans="15:17">
      <c r="O2218" s="47"/>
      <c r="P2218" s="47"/>
      <c r="Q2218" s="47"/>
    </row>
    <row r="2219" spans="15:17">
      <c r="O2219" s="47"/>
      <c r="P2219" s="47"/>
      <c r="Q2219" s="47"/>
    </row>
    <row r="2220" spans="15:17">
      <c r="O2220" s="47"/>
      <c r="P2220" s="47"/>
      <c r="Q2220" s="47"/>
    </row>
    <row r="2221" spans="15:17">
      <c r="O2221" s="47"/>
      <c r="P2221" s="47"/>
      <c r="Q2221" s="47"/>
    </row>
    <row r="2222" spans="15:17">
      <c r="O2222" s="47"/>
      <c r="P2222" s="47"/>
      <c r="Q2222" s="47"/>
    </row>
    <row r="2223" spans="15:17">
      <c r="O2223" s="47"/>
      <c r="P2223" s="47"/>
      <c r="Q2223" s="47"/>
    </row>
    <row r="2224" spans="15:17">
      <c r="O2224" s="47"/>
      <c r="P2224" s="47"/>
      <c r="Q2224" s="47"/>
    </row>
    <row r="2225" spans="15:17">
      <c r="O2225" s="47"/>
      <c r="P2225" s="47"/>
      <c r="Q2225" s="47"/>
    </row>
    <row r="2226" spans="15:17">
      <c r="O2226" s="47"/>
      <c r="P2226" s="47"/>
      <c r="Q2226" s="47"/>
    </row>
    <row r="2227" spans="15:17">
      <c r="O2227" s="47"/>
      <c r="P2227" s="47"/>
      <c r="Q2227" s="47"/>
    </row>
    <row r="2228" spans="15:17">
      <c r="O2228" s="47"/>
      <c r="P2228" s="47"/>
      <c r="Q2228" s="47"/>
    </row>
    <row r="2229" spans="15:17">
      <c r="O2229" s="47"/>
      <c r="P2229" s="47"/>
      <c r="Q2229" s="47"/>
    </row>
    <row r="2230" spans="15:17">
      <c r="O2230" s="47"/>
      <c r="P2230" s="47"/>
      <c r="Q2230" s="47"/>
    </row>
    <row r="2231" spans="15:17">
      <c r="O2231" s="47"/>
      <c r="P2231" s="47"/>
      <c r="Q2231" s="47"/>
    </row>
    <row r="2232" spans="15:17">
      <c r="O2232" s="47"/>
      <c r="P2232" s="47"/>
      <c r="Q2232" s="47"/>
    </row>
    <row r="2233" spans="15:17">
      <c r="O2233" s="47"/>
      <c r="P2233" s="47"/>
      <c r="Q2233" s="47"/>
    </row>
    <row r="2234" spans="15:17">
      <c r="O2234" s="47"/>
      <c r="P2234" s="47"/>
      <c r="Q2234" s="47"/>
    </row>
    <row r="2235" spans="15:17">
      <c r="O2235" s="47"/>
      <c r="P2235" s="47"/>
      <c r="Q2235" s="47"/>
    </row>
    <row r="2236" spans="15:17">
      <c r="O2236" s="47"/>
      <c r="P2236" s="47"/>
      <c r="Q2236" s="47"/>
    </row>
    <row r="2237" spans="15:17">
      <c r="O2237" s="47"/>
      <c r="P2237" s="47"/>
      <c r="Q2237" s="47"/>
    </row>
    <row r="2238" spans="15:17">
      <c r="O2238" s="47"/>
      <c r="P2238" s="47"/>
      <c r="Q2238" s="47"/>
    </row>
    <row r="2239" spans="15:17">
      <c r="O2239" s="47"/>
      <c r="P2239" s="47"/>
      <c r="Q2239" s="47"/>
    </row>
    <row r="2240" spans="15:17">
      <c r="O2240" s="47"/>
      <c r="P2240" s="47"/>
      <c r="Q2240" s="47"/>
    </row>
    <row r="2241" spans="15:17">
      <c r="O2241" s="47"/>
      <c r="P2241" s="47"/>
      <c r="Q2241" s="47"/>
    </row>
    <row r="2242" spans="15:17">
      <c r="O2242" s="47"/>
      <c r="P2242" s="47"/>
      <c r="Q2242" s="47"/>
    </row>
    <row r="2243" spans="15:17">
      <c r="O2243" s="47"/>
      <c r="P2243" s="47"/>
      <c r="Q2243" s="47"/>
    </row>
    <row r="2244" spans="15:17">
      <c r="O2244" s="47"/>
      <c r="P2244" s="47"/>
      <c r="Q2244" s="47"/>
    </row>
    <row r="2245" spans="15:17">
      <c r="O2245" s="47"/>
      <c r="P2245" s="47"/>
      <c r="Q2245" s="47"/>
    </row>
    <row r="2246" spans="15:17">
      <c r="O2246" s="47"/>
      <c r="P2246" s="47"/>
      <c r="Q2246" s="47"/>
    </row>
    <row r="2247" spans="15:17">
      <c r="O2247" s="47"/>
      <c r="P2247" s="47"/>
      <c r="Q2247" s="47"/>
    </row>
    <row r="2248" spans="15:17">
      <c r="O2248" s="47"/>
      <c r="P2248" s="47"/>
      <c r="Q2248" s="47"/>
    </row>
    <row r="2249" spans="15:17">
      <c r="O2249" s="47"/>
      <c r="P2249" s="47"/>
      <c r="Q2249" s="47"/>
    </row>
    <row r="2250" spans="15:17">
      <c r="O2250" s="47"/>
      <c r="P2250" s="47"/>
      <c r="Q2250" s="47"/>
    </row>
    <row r="2251" spans="15:17">
      <c r="O2251" s="47"/>
      <c r="P2251" s="47"/>
      <c r="Q2251" s="47"/>
    </row>
    <row r="2252" spans="15:17">
      <c r="O2252" s="47"/>
      <c r="P2252" s="47"/>
      <c r="Q2252" s="47"/>
    </row>
    <row r="2253" spans="15:17">
      <c r="O2253" s="47"/>
      <c r="P2253" s="47"/>
      <c r="Q2253" s="47"/>
    </row>
    <row r="2254" spans="15:17">
      <c r="O2254" s="47"/>
      <c r="P2254" s="47"/>
      <c r="Q2254" s="47"/>
    </row>
    <row r="2255" spans="15:17">
      <c r="O2255" s="47"/>
      <c r="P2255" s="47"/>
      <c r="Q2255" s="47"/>
    </row>
    <row r="2256" spans="15:17">
      <c r="O2256" s="47"/>
      <c r="P2256" s="47"/>
      <c r="Q2256" s="47"/>
    </row>
    <row r="2257" spans="15:17">
      <c r="O2257" s="47"/>
      <c r="P2257" s="47"/>
      <c r="Q2257" s="47"/>
    </row>
    <row r="2258" spans="15:17">
      <c r="O2258" s="47"/>
      <c r="P2258" s="47"/>
      <c r="Q2258" s="47"/>
    </row>
    <row r="2259" spans="15:17">
      <c r="O2259" s="47"/>
      <c r="P2259" s="47"/>
      <c r="Q2259" s="47"/>
    </row>
    <row r="2260" spans="15:17">
      <c r="O2260" s="47"/>
      <c r="P2260" s="47"/>
      <c r="Q2260" s="47"/>
    </row>
    <row r="2261" spans="15:17">
      <c r="O2261" s="47"/>
      <c r="P2261" s="47"/>
      <c r="Q2261" s="47"/>
    </row>
    <row r="2262" spans="15:17">
      <c r="O2262" s="47"/>
      <c r="P2262" s="47"/>
      <c r="Q2262" s="47"/>
    </row>
    <row r="2263" spans="15:17">
      <c r="O2263" s="47"/>
      <c r="P2263" s="47"/>
      <c r="Q2263" s="47"/>
    </row>
    <row r="2264" spans="15:17">
      <c r="O2264" s="47"/>
      <c r="P2264" s="47"/>
      <c r="Q2264" s="47"/>
    </row>
    <row r="2265" spans="15:17">
      <c r="O2265" s="47"/>
      <c r="P2265" s="47"/>
      <c r="Q2265" s="47"/>
    </row>
    <row r="2266" spans="15:17">
      <c r="O2266" s="47"/>
      <c r="P2266" s="47"/>
      <c r="Q2266" s="47"/>
    </row>
    <row r="2267" spans="15:17">
      <c r="O2267" s="47"/>
      <c r="P2267" s="47"/>
      <c r="Q2267" s="47"/>
    </row>
    <row r="2268" spans="15:17">
      <c r="O2268" s="47"/>
      <c r="P2268" s="47"/>
      <c r="Q2268" s="47"/>
    </row>
    <row r="2269" spans="15:17">
      <c r="O2269" s="47"/>
      <c r="P2269" s="47"/>
      <c r="Q2269" s="47"/>
    </row>
    <row r="2270" spans="15:17">
      <c r="O2270" s="47"/>
      <c r="P2270" s="47"/>
      <c r="Q2270" s="47"/>
    </row>
    <row r="2271" spans="15:17">
      <c r="O2271" s="47"/>
      <c r="P2271" s="47"/>
      <c r="Q2271" s="47"/>
    </row>
    <row r="2272" spans="15:17">
      <c r="O2272" s="47"/>
      <c r="P2272" s="47"/>
      <c r="Q2272" s="47"/>
    </row>
    <row r="2273" spans="15:17">
      <c r="O2273" s="47"/>
      <c r="P2273" s="47"/>
      <c r="Q2273" s="47"/>
    </row>
    <row r="2274" spans="15:17">
      <c r="O2274" s="47"/>
      <c r="P2274" s="47"/>
      <c r="Q2274" s="47"/>
    </row>
    <row r="2275" spans="15:17">
      <c r="O2275" s="47"/>
      <c r="P2275" s="47"/>
      <c r="Q2275" s="47"/>
    </row>
    <row r="2276" spans="15:17">
      <c r="O2276" s="47"/>
      <c r="P2276" s="47"/>
      <c r="Q2276" s="47"/>
    </row>
    <row r="2277" spans="15:17">
      <c r="O2277" s="47"/>
      <c r="P2277" s="47"/>
      <c r="Q2277" s="47"/>
    </row>
    <row r="2278" spans="15:17">
      <c r="O2278" s="47"/>
      <c r="P2278" s="47"/>
      <c r="Q2278" s="47"/>
    </row>
    <row r="2279" spans="15:17">
      <c r="O2279" s="47"/>
      <c r="P2279" s="47"/>
      <c r="Q2279" s="47"/>
    </row>
    <row r="2280" spans="15:17">
      <c r="O2280" s="47"/>
      <c r="P2280" s="47"/>
      <c r="Q2280" s="47"/>
    </row>
    <row r="2281" spans="15:17">
      <c r="O2281" s="47"/>
      <c r="P2281" s="47"/>
      <c r="Q2281" s="47"/>
    </row>
    <row r="2282" spans="15:17">
      <c r="O2282" s="47"/>
      <c r="P2282" s="47"/>
      <c r="Q2282" s="47"/>
    </row>
  </sheetData>
  <mergeCells count="1">
    <mergeCell ref="E238:M243"/>
  </mergeCells>
  <phoneticPr fontId="0" type="noConversion"/>
  <pageMargins left="0.50900000000000001" right="0.50900000000000001" top="0.50900000000000001" bottom="0.50900000000000001" header="0.5" footer="0.5"/>
  <pageSetup scale="60" orientation="landscape" r:id="rId1"/>
  <headerFooter alignWithMargins="0"/>
  <rowBreaks count="2" manualBreakCount="2">
    <brk id="35" max="16383" man="1"/>
    <brk id="75" max="16383" man="1"/>
  </rowBreaks>
  <colBreaks count="2" manualBreakCount="2">
    <brk id="10" max="1048575" man="1"/>
    <brk id="21"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ransitionEvaluation="1" codeName="Sheet6"/>
  <dimension ref="A1:Y1474"/>
  <sheetViews>
    <sheetView defaultGridColor="0" colorId="22" zoomScale="70" zoomScaleNormal="70" workbookViewId="0">
      <pane xSplit="2" ySplit="9" topLeftCell="C1109" activePane="bottomRight" state="frozen"/>
      <selection pane="topRight" activeCell="D1" sqref="D1"/>
      <selection pane="bottomLeft" activeCell="A10" sqref="A10"/>
      <selection pane="bottomRight" activeCell="R1146" sqref="R1146"/>
    </sheetView>
  </sheetViews>
  <sheetFormatPr baseColWidth="10" defaultColWidth="9.85546875" defaultRowHeight="16"/>
  <cols>
    <col min="1" max="1" width="9.85546875" style="241"/>
    <col min="2" max="2" width="12.85546875" style="241" customWidth="1"/>
    <col min="3" max="3" width="18.140625" style="265" bestFit="1" customWidth="1"/>
    <col min="4" max="4" width="18.85546875" style="265" customWidth="1"/>
    <col min="5" max="7" width="20.140625" style="265" bestFit="1" customWidth="1"/>
    <col min="8" max="8" width="17.5703125" style="265" bestFit="1" customWidth="1"/>
    <col min="9" max="9" width="10" style="241" bestFit="1" customWidth="1"/>
    <col min="10" max="10" width="9.85546875" style="241"/>
    <col min="11" max="11" width="16.85546875" style="265" hidden="1" customWidth="1"/>
    <col min="12" max="13" width="0" style="241" hidden="1" customWidth="1"/>
    <col min="14" max="17" width="9.85546875" style="257"/>
    <col min="18" max="18" width="19.85546875" style="257" customWidth="1"/>
    <col min="19" max="19" width="13.5703125" style="241" bestFit="1" customWidth="1"/>
    <col min="20" max="20" width="9.85546875" style="241"/>
    <col min="21" max="21" width="20.42578125" style="241" customWidth="1"/>
    <col min="22" max="22" width="18.140625" style="241" bestFit="1" customWidth="1"/>
    <col min="23" max="16384" width="9.85546875" style="241"/>
  </cols>
  <sheetData>
    <row r="1" spans="1:21">
      <c r="A1" s="263"/>
      <c r="B1" s="263"/>
      <c r="C1" s="260"/>
      <c r="D1" s="260"/>
      <c r="E1" s="260"/>
      <c r="F1" s="260"/>
      <c r="G1" s="260"/>
      <c r="H1" s="260"/>
      <c r="I1" s="263"/>
      <c r="J1" s="263"/>
      <c r="K1" s="260"/>
      <c r="L1" s="263"/>
      <c r="M1" s="263"/>
      <c r="N1" s="270"/>
      <c r="O1" s="270"/>
      <c r="P1" s="270"/>
      <c r="Q1" s="270"/>
      <c r="R1" s="270"/>
      <c r="S1" s="263"/>
    </row>
    <row r="2" spans="1:21">
      <c r="A2" s="240" t="s">
        <v>62</v>
      </c>
      <c r="B2" s="240"/>
      <c r="C2" s="250"/>
      <c r="D2" s="250"/>
      <c r="E2" s="250"/>
      <c r="F2" s="250"/>
      <c r="G2" s="250"/>
      <c r="H2" s="250"/>
      <c r="I2" s="240"/>
      <c r="J2" s="240"/>
      <c r="K2" s="250"/>
      <c r="L2" s="240"/>
      <c r="M2" s="240"/>
      <c r="N2" s="239"/>
      <c r="O2" s="239"/>
      <c r="P2" s="239"/>
      <c r="Q2" s="270"/>
      <c r="R2" s="270"/>
      <c r="S2" s="263"/>
    </row>
    <row r="3" spans="1:21">
      <c r="A3" s="240" t="s">
        <v>63</v>
      </c>
      <c r="B3" s="240"/>
      <c r="C3" s="250"/>
      <c r="D3" s="250"/>
      <c r="E3" s="250"/>
      <c r="F3" s="250"/>
      <c r="G3" s="250"/>
      <c r="H3" s="250"/>
      <c r="I3" s="240"/>
      <c r="J3" s="240"/>
      <c r="K3" s="250"/>
      <c r="L3" s="240"/>
      <c r="M3" s="240"/>
      <c r="N3" s="239"/>
      <c r="O3" s="239"/>
      <c r="P3" s="239"/>
      <c r="Q3" s="270"/>
      <c r="R3" s="270"/>
      <c r="S3" s="263"/>
    </row>
    <row r="4" spans="1:21">
      <c r="A4" s="295" t="s">
        <v>2</v>
      </c>
      <c r="B4" s="295" t="s">
        <v>2</v>
      </c>
      <c r="C4" s="296" t="s">
        <v>2</v>
      </c>
      <c r="D4" s="296" t="s">
        <v>2</v>
      </c>
      <c r="E4" s="296" t="s">
        <v>2</v>
      </c>
      <c r="F4" s="296" t="s">
        <v>2</v>
      </c>
      <c r="G4" s="296" t="s">
        <v>2</v>
      </c>
      <c r="H4" s="296" t="s">
        <v>2</v>
      </c>
      <c r="I4" s="295" t="s">
        <v>2</v>
      </c>
      <c r="J4" s="295" t="s">
        <v>2</v>
      </c>
      <c r="K4" s="296" t="s">
        <v>2</v>
      </c>
      <c r="L4" s="295" t="s">
        <v>2</v>
      </c>
      <c r="M4" s="295" t="s">
        <v>2</v>
      </c>
      <c r="N4" s="325" t="s">
        <v>2</v>
      </c>
      <c r="O4" s="325" t="s">
        <v>2</v>
      </c>
      <c r="P4" s="325"/>
      <c r="Q4" s="270"/>
      <c r="R4" s="270"/>
      <c r="S4" s="263"/>
    </row>
    <row r="5" spans="1:21">
      <c r="A5" s="299" t="s">
        <v>3</v>
      </c>
      <c r="B5" s="240" t="s">
        <v>4</v>
      </c>
      <c r="C5" s="250" t="s">
        <v>5</v>
      </c>
      <c r="D5" s="250" t="s">
        <v>6</v>
      </c>
      <c r="E5" s="250" t="s">
        <v>7</v>
      </c>
      <c r="F5" s="250" t="s">
        <v>8</v>
      </c>
      <c r="G5" s="250" t="s">
        <v>9</v>
      </c>
      <c r="H5" s="250" t="s">
        <v>10</v>
      </c>
      <c r="I5" s="240" t="s">
        <v>11</v>
      </c>
      <c r="J5" s="240" t="s">
        <v>12</v>
      </c>
      <c r="K5" s="250" t="s">
        <v>13</v>
      </c>
      <c r="L5" s="240" t="s">
        <v>14</v>
      </c>
      <c r="M5" s="299" t="s">
        <v>15</v>
      </c>
      <c r="N5" s="239" t="s">
        <v>16</v>
      </c>
      <c r="O5" s="239" t="s">
        <v>17</v>
      </c>
      <c r="P5" s="239" t="s">
        <v>286</v>
      </c>
      <c r="Q5" s="270"/>
      <c r="R5" s="270"/>
      <c r="S5" s="263"/>
    </row>
    <row r="6" spans="1:21">
      <c r="A6" s="299" t="s">
        <v>19</v>
      </c>
      <c r="B6" s="240"/>
      <c r="C6" s="300" t="s">
        <v>20</v>
      </c>
      <c r="D6" s="250" t="s">
        <v>21</v>
      </c>
      <c r="E6" s="250" t="s">
        <v>22</v>
      </c>
      <c r="F6" s="300" t="s">
        <v>23</v>
      </c>
      <c r="G6" s="250"/>
      <c r="H6" s="250"/>
      <c r="I6" s="240"/>
      <c r="J6" s="240"/>
      <c r="K6" s="250" t="s">
        <v>24</v>
      </c>
      <c r="L6" s="299" t="s">
        <v>25</v>
      </c>
      <c r="M6" s="299" t="s">
        <v>25</v>
      </c>
      <c r="N6" s="239" t="s">
        <v>17</v>
      </c>
      <c r="O6" s="239" t="s">
        <v>26</v>
      </c>
      <c r="P6" s="239"/>
      <c r="Q6" s="239" t="s">
        <v>18</v>
      </c>
      <c r="R6" s="294" t="s">
        <v>229</v>
      </c>
      <c r="S6" s="263" t="s">
        <v>239</v>
      </c>
    </row>
    <row r="7" spans="1:21">
      <c r="A7" s="240"/>
      <c r="B7" s="240"/>
      <c r="C7" s="300" t="s">
        <v>28</v>
      </c>
      <c r="D7" s="250" t="s">
        <v>29</v>
      </c>
      <c r="E7" s="250"/>
      <c r="F7" s="250"/>
      <c r="G7" s="250"/>
      <c r="H7" s="250"/>
      <c r="I7" s="240"/>
      <c r="J7" s="240"/>
      <c r="K7" s="250"/>
      <c r="L7" s="299" t="s">
        <v>30</v>
      </c>
      <c r="M7" s="299" t="s">
        <v>30</v>
      </c>
      <c r="N7" s="239" t="s">
        <v>31</v>
      </c>
      <c r="O7" s="326" t="s">
        <v>25</v>
      </c>
      <c r="P7" s="326"/>
      <c r="Q7" s="239" t="s">
        <v>27</v>
      </c>
      <c r="R7" s="239"/>
      <c r="S7" s="263"/>
    </row>
    <row r="8" spans="1:21">
      <c r="A8" s="240"/>
      <c r="B8" s="299" t="s">
        <v>32</v>
      </c>
      <c r="C8" s="300" t="s">
        <v>33</v>
      </c>
      <c r="D8" s="300" t="s">
        <v>34</v>
      </c>
      <c r="E8" s="250"/>
      <c r="F8" s="300" t="s">
        <v>35</v>
      </c>
      <c r="G8" s="300" t="s">
        <v>36</v>
      </c>
      <c r="H8" s="300" t="s">
        <v>37</v>
      </c>
      <c r="I8" s="299" t="s">
        <v>38</v>
      </c>
      <c r="J8" s="299" t="s">
        <v>39</v>
      </c>
      <c r="K8" s="300" t="s">
        <v>40</v>
      </c>
      <c r="L8" s="299" t="s">
        <v>41</v>
      </c>
      <c r="M8" s="299" t="s">
        <v>42</v>
      </c>
      <c r="N8" s="326" t="s">
        <v>43</v>
      </c>
      <c r="O8" s="326" t="s">
        <v>44</v>
      </c>
      <c r="P8" s="326"/>
      <c r="Q8" s="270"/>
      <c r="R8" s="270"/>
      <c r="S8" s="263"/>
    </row>
    <row r="9" spans="1:21">
      <c r="A9" s="295" t="s">
        <v>2</v>
      </c>
      <c r="B9" s="295" t="s">
        <v>2</v>
      </c>
      <c r="C9" s="296" t="s">
        <v>2</v>
      </c>
      <c r="D9" s="296" t="s">
        <v>2</v>
      </c>
      <c r="E9" s="296" t="s">
        <v>2</v>
      </c>
      <c r="F9" s="296" t="s">
        <v>2</v>
      </c>
      <c r="G9" s="296" t="s">
        <v>2</v>
      </c>
      <c r="H9" s="296" t="s">
        <v>2</v>
      </c>
      <c r="I9" s="295" t="s">
        <v>2</v>
      </c>
      <c r="J9" s="295" t="s">
        <v>2</v>
      </c>
      <c r="K9" s="296" t="s">
        <v>2</v>
      </c>
      <c r="L9" s="295" t="s">
        <v>2</v>
      </c>
      <c r="M9" s="295" t="s">
        <v>2</v>
      </c>
      <c r="N9" s="325" t="s">
        <v>2</v>
      </c>
      <c r="O9" s="325" t="s">
        <v>2</v>
      </c>
      <c r="P9" s="325"/>
      <c r="Q9" s="325" t="s">
        <v>2</v>
      </c>
      <c r="R9" s="325"/>
      <c r="S9" s="263"/>
    </row>
    <row r="10" spans="1:21">
      <c r="A10" s="263"/>
      <c r="B10" s="263"/>
      <c r="C10" s="250"/>
      <c r="D10" s="250"/>
      <c r="E10" s="250"/>
      <c r="F10" s="250"/>
      <c r="G10" s="250"/>
      <c r="H10" s="250"/>
      <c r="I10" s="262"/>
      <c r="J10" s="240"/>
      <c r="K10" s="250"/>
      <c r="L10" s="240"/>
      <c r="M10" s="294"/>
      <c r="N10" s="239"/>
      <c r="O10" s="239"/>
      <c r="P10" s="239"/>
      <c r="Q10" s="239"/>
      <c r="R10" s="239"/>
      <c r="S10" s="263"/>
    </row>
    <row r="11" spans="1:21">
      <c r="A11" s="240">
        <v>469</v>
      </c>
      <c r="B11" s="262">
        <v>37076</v>
      </c>
      <c r="C11" s="250">
        <f>'ISS10102'!D14</f>
        <v>5000000000</v>
      </c>
      <c r="D11" s="250">
        <f>'ISS10102'!E14</f>
        <v>6412000000</v>
      </c>
      <c r="E11" s="250">
        <f>'ISS10102'!F14</f>
        <v>1412000000</v>
      </c>
      <c r="F11" s="250">
        <f>'ISS10102'!G14</f>
        <v>5000000000</v>
      </c>
      <c r="G11" s="250">
        <f>'ISS10102'!H14</f>
        <v>4459772680</v>
      </c>
      <c r="H11" s="250">
        <f>'ISS10102'!I14</f>
        <v>540227320</v>
      </c>
      <c r="I11" s="262">
        <f>'ISS10102'!J14</f>
        <v>37441</v>
      </c>
      <c r="J11" s="240">
        <f>'ISS10102'!K14</f>
        <v>364</v>
      </c>
      <c r="K11" s="250"/>
      <c r="L11" s="240"/>
      <c r="M11" s="294">
        <f>'ISS10102'!N14</f>
        <v>10.122999999999999</v>
      </c>
      <c r="N11" s="239">
        <f>'ISS10102'!O14</f>
        <v>89.195453599999993</v>
      </c>
      <c r="O11" s="239">
        <f>'ISS10102'!P14</f>
        <v>10.834229219780225</v>
      </c>
      <c r="P11" s="239"/>
      <c r="Q11" s="239">
        <f>((100-N11)/N11*(365/364))*100</f>
        <v>12.146615979292724</v>
      </c>
      <c r="R11" s="265">
        <f t="shared" ref="R11:R74" si="0">+IF(F11&lt;C11,IF(F11=D11,0,D11-F11),0)</f>
        <v>0</v>
      </c>
      <c r="S11" s="263"/>
    </row>
    <row r="12" spans="1:21">
      <c r="A12" s="240">
        <f>A11+1</f>
        <v>470</v>
      </c>
      <c r="B12" s="262">
        <f>B11+7</f>
        <v>37083</v>
      </c>
      <c r="C12" s="250">
        <f>'ISS10102'!D19</f>
        <v>7000000000</v>
      </c>
      <c r="D12" s="250">
        <f>'ISS10102'!E19</f>
        <v>7000000000</v>
      </c>
      <c r="E12" s="250">
        <f>'ISS10102'!F19</f>
        <v>0</v>
      </c>
      <c r="F12" s="250">
        <f>'ISS10102'!G19</f>
        <v>7000000000</v>
      </c>
      <c r="G12" s="250">
        <f>'ISS10102'!H19</f>
        <v>6220102016</v>
      </c>
      <c r="H12" s="250">
        <f>'ISS10102'!I19</f>
        <v>779897984</v>
      </c>
      <c r="I12" s="262">
        <f>'ISS10102'!J19</f>
        <v>37448</v>
      </c>
      <c r="J12" s="240">
        <f>'ISS10102'!K19</f>
        <v>364</v>
      </c>
      <c r="K12" s="250"/>
      <c r="L12" s="240"/>
      <c r="M12" s="294">
        <f>'ISS10102'!N19</f>
        <v>9.9160000000000004</v>
      </c>
      <c r="N12" s="239">
        <f>'ISS10102'!O19</f>
        <v>88.858600228571433</v>
      </c>
      <c r="O12" s="239">
        <f>'ISS10102'!P19</f>
        <v>11.172008012558866</v>
      </c>
      <c r="P12" s="239"/>
      <c r="Q12" s="239">
        <f>((100-N12)/N12*(365/364))*100</f>
        <v>12.572793161068315</v>
      </c>
      <c r="R12" s="265">
        <f t="shared" si="0"/>
        <v>0</v>
      </c>
      <c r="S12" s="263"/>
      <c r="U12" s="251"/>
    </row>
    <row r="13" spans="1:21">
      <c r="A13" s="240">
        <f>A12+1</f>
        <v>471</v>
      </c>
      <c r="B13" s="262">
        <f>B12+7</f>
        <v>37090</v>
      </c>
      <c r="C13" s="250">
        <f>'ISS10102'!D24</f>
        <v>7000000000</v>
      </c>
      <c r="D13" s="250">
        <f>'ISS10102'!E24</f>
        <v>7000000000</v>
      </c>
      <c r="E13" s="250">
        <f>'ISS10102'!F24</f>
        <v>0</v>
      </c>
      <c r="F13" s="250">
        <f>'ISS10102'!G24</f>
        <v>7000000000</v>
      </c>
      <c r="G13" s="250">
        <f>'ISS10102'!H24</f>
        <v>6001002268</v>
      </c>
      <c r="H13" s="250">
        <f>'ISS10102'!I24</f>
        <v>998997732</v>
      </c>
      <c r="I13" s="262">
        <f>'ISS10102'!J24</f>
        <v>37455</v>
      </c>
      <c r="J13" s="240">
        <f>'ISS10102'!K24</f>
        <v>364</v>
      </c>
      <c r="K13" s="250"/>
      <c r="L13" s="240"/>
      <c r="M13" s="294">
        <f>'ISS10102'!N24</f>
        <v>11</v>
      </c>
      <c r="N13" s="239">
        <f>'ISS10102'!O24</f>
        <v>85.728603828571423</v>
      </c>
      <c r="O13" s="239">
        <f>'ISS10102'!P24</f>
        <v>14.310603303767666</v>
      </c>
      <c r="P13" s="239"/>
      <c r="Q13" s="239">
        <f>((100-N13)/N13*(365/364))*100</f>
        <v>16.692915391908276</v>
      </c>
      <c r="R13" s="265">
        <f t="shared" si="0"/>
        <v>0</v>
      </c>
      <c r="S13" s="263"/>
      <c r="U13" s="251"/>
    </row>
    <row r="14" spans="1:21">
      <c r="A14" s="240">
        <f>A13+1</f>
        <v>472</v>
      </c>
      <c r="B14" s="262">
        <f>B13+7</f>
        <v>37097</v>
      </c>
      <c r="C14" s="250">
        <f>'ISS10102'!D29</f>
        <v>7000000000</v>
      </c>
      <c r="D14" s="250">
        <f>'ISS10102'!E29</f>
        <v>7000000000</v>
      </c>
      <c r="E14" s="250">
        <f>'ISS10102'!F29</f>
        <v>0</v>
      </c>
      <c r="F14" s="250">
        <f>'ISS10102'!G29</f>
        <v>7000000000</v>
      </c>
      <c r="G14" s="250">
        <f>'ISS10102'!H29</f>
        <v>5421688900</v>
      </c>
      <c r="H14" s="250">
        <f>'ISS10102'!I29</f>
        <v>1578311100</v>
      </c>
      <c r="I14" s="262">
        <f>'ISS10102'!J29</f>
        <v>37462</v>
      </c>
      <c r="J14" s="240">
        <f>'ISS10102'!K29</f>
        <v>364</v>
      </c>
      <c r="K14" s="250"/>
      <c r="L14" s="240"/>
      <c r="M14" s="294">
        <f>'ISS10102'!N29</f>
        <v>16.713000000000001</v>
      </c>
      <c r="N14" s="239">
        <f>'ISS10102'!O29</f>
        <v>77.45269857142857</v>
      </c>
      <c r="O14" s="239">
        <f>'ISS10102'!P29</f>
        <v>22.609244564364207</v>
      </c>
      <c r="P14" s="239"/>
      <c r="Q14" s="239">
        <f>((100-N14)/N14*(365/364))*100</f>
        <v>29.191035278794669</v>
      </c>
      <c r="R14" s="265">
        <f t="shared" si="0"/>
        <v>0</v>
      </c>
      <c r="S14" s="263"/>
      <c r="U14" s="251"/>
    </row>
    <row r="15" spans="1:21">
      <c r="A15" s="240"/>
      <c r="B15" s="262"/>
      <c r="C15" s="250"/>
      <c r="D15" s="250"/>
      <c r="E15" s="250"/>
      <c r="F15" s="250"/>
      <c r="G15" s="250"/>
      <c r="H15" s="250"/>
      <c r="I15" s="262"/>
      <c r="J15" s="240"/>
      <c r="K15" s="250"/>
      <c r="L15" s="240"/>
      <c r="M15" s="294"/>
      <c r="N15" s="239"/>
      <c r="O15" s="239"/>
      <c r="P15" s="239"/>
      <c r="Q15" s="239"/>
      <c r="R15" s="265">
        <f t="shared" si="0"/>
        <v>0</v>
      </c>
      <c r="S15" s="263"/>
      <c r="U15" s="251"/>
    </row>
    <row r="16" spans="1:21">
      <c r="A16" s="240"/>
      <c r="B16" s="305" t="s">
        <v>70</v>
      </c>
      <c r="C16" s="236">
        <f t="shared" ref="C16:H16" si="1">SUM(C11:C14)</f>
        <v>26000000000</v>
      </c>
      <c r="D16" s="236">
        <f t="shared" si="1"/>
        <v>27412000000</v>
      </c>
      <c r="E16" s="236">
        <f t="shared" si="1"/>
        <v>1412000000</v>
      </c>
      <c r="F16" s="236">
        <f t="shared" si="1"/>
        <v>26000000000</v>
      </c>
      <c r="G16" s="236">
        <f t="shared" si="1"/>
        <v>22102565864</v>
      </c>
      <c r="H16" s="236">
        <f t="shared" si="1"/>
        <v>3897434136</v>
      </c>
      <c r="I16" s="262"/>
      <c r="J16" s="240"/>
      <c r="K16" s="250"/>
      <c r="L16" s="240"/>
      <c r="M16" s="294"/>
      <c r="N16" s="238">
        <f>AVERAGEA(N11:N14)</f>
        <v>85.308839057142862</v>
      </c>
      <c r="O16" s="238">
        <f>AVERAGEA(O11:O14)</f>
        <v>14.731521275117739</v>
      </c>
      <c r="P16" s="238"/>
      <c r="Q16" s="238">
        <f>AVERAGEA(Q11:Q14)</f>
        <v>17.650839952765995</v>
      </c>
      <c r="R16" s="265">
        <f t="shared" si="0"/>
        <v>0</v>
      </c>
      <c r="S16" s="263"/>
      <c r="U16" s="251"/>
    </row>
    <row r="17" spans="1:21">
      <c r="A17" s="240"/>
      <c r="B17" s="262"/>
      <c r="C17" s="250"/>
      <c r="D17" s="250"/>
      <c r="E17" s="250"/>
      <c r="F17" s="250"/>
      <c r="G17" s="250"/>
      <c r="H17" s="250"/>
      <c r="I17" s="262"/>
      <c r="J17" s="240"/>
      <c r="K17" s="250"/>
      <c r="L17" s="240"/>
      <c r="M17" s="294"/>
      <c r="N17" s="239"/>
      <c r="O17" s="239"/>
      <c r="P17" s="239"/>
      <c r="Q17" s="239"/>
      <c r="R17" s="265">
        <f t="shared" si="0"/>
        <v>0</v>
      </c>
      <c r="S17" s="263"/>
      <c r="U17" s="251" t="s">
        <v>473</v>
      </c>
    </row>
    <row r="18" spans="1:21">
      <c r="A18" s="240">
        <f>A14+1</f>
        <v>473</v>
      </c>
      <c r="B18" s="262">
        <f>B14+7</f>
        <v>37104</v>
      </c>
      <c r="C18" s="250">
        <f>'ISS10102'!D39</f>
        <v>5000000000</v>
      </c>
      <c r="D18" s="250">
        <f>'ISS10102'!E39</f>
        <v>15353400000</v>
      </c>
      <c r="E18" s="250">
        <f>'ISS10102'!F39</f>
        <v>10353400000</v>
      </c>
      <c r="F18" s="250">
        <f>'ISS10102'!G39</f>
        <v>5000000000</v>
      </c>
      <c r="G18" s="250">
        <f>'ISS10102'!H39</f>
        <v>4012973427</v>
      </c>
      <c r="H18" s="250">
        <f>'ISS10102'!I39</f>
        <v>987026573</v>
      </c>
      <c r="I18" s="262">
        <f>'ISS10102'!J39</f>
        <v>37469</v>
      </c>
      <c r="J18" s="240">
        <f>'ISS10102'!K39</f>
        <v>364</v>
      </c>
      <c r="K18" s="250"/>
      <c r="L18" s="240"/>
      <c r="M18" s="294">
        <f>'ISS10102'!N39</f>
        <v>15.041</v>
      </c>
      <c r="N18" s="239">
        <f>'ISS10102'!O39</f>
        <v>80.25946854</v>
      </c>
      <c r="O18" s="239">
        <f>'ISS10102'!P39</f>
        <v>19.794763689285713</v>
      </c>
      <c r="P18" s="239"/>
      <c r="Q18" s="239">
        <f>((100-N18)/N18*(365/364))*100</f>
        <v>24.663462204986228</v>
      </c>
      <c r="R18" s="265">
        <f t="shared" si="0"/>
        <v>0</v>
      </c>
      <c r="S18" s="263"/>
      <c r="U18" s="251" t="s">
        <v>474</v>
      </c>
    </row>
    <row r="19" spans="1:21">
      <c r="A19" s="240">
        <f>A18+1</f>
        <v>474</v>
      </c>
      <c r="B19" s="262">
        <f>B18+7</f>
        <v>37111</v>
      </c>
      <c r="C19" s="250">
        <f>'ISS10102'!D44</f>
        <v>7000000000</v>
      </c>
      <c r="D19" s="250">
        <f>'ISS10102'!E44</f>
        <v>15452500000</v>
      </c>
      <c r="E19" s="250">
        <f>'ISS10102'!F44</f>
        <v>8452500000</v>
      </c>
      <c r="F19" s="250">
        <f>'ISS10102'!G44</f>
        <v>7000000000</v>
      </c>
      <c r="G19" s="250">
        <f>'ISS10102'!H44</f>
        <v>5594245390</v>
      </c>
      <c r="H19" s="250">
        <f>'ISS10102'!I44</f>
        <v>1405754610</v>
      </c>
      <c r="I19" s="262">
        <f>'ISS10102'!J44</f>
        <v>37476</v>
      </c>
      <c r="J19" s="240">
        <f>'ISS10102'!K44</f>
        <v>364</v>
      </c>
      <c r="K19" s="250"/>
      <c r="L19" s="240"/>
      <c r="M19" s="294">
        <f>'ISS10102'!N44</f>
        <v>18</v>
      </c>
      <c r="N19" s="239">
        <f>'ISS10102'!O44</f>
        <v>79.917791285714287</v>
      </c>
      <c r="O19" s="239">
        <f>'ISS10102'!P44</f>
        <v>20.137379617346937</v>
      </c>
      <c r="P19" s="239"/>
      <c r="Q19" s="239">
        <f>((100-N19)/N19*(365/364))*100</f>
        <v>25.197617818732937</v>
      </c>
      <c r="R19" s="265">
        <f t="shared" si="0"/>
        <v>0</v>
      </c>
      <c r="S19" s="263"/>
      <c r="U19" s="251" t="s">
        <v>475</v>
      </c>
    </row>
    <row r="20" spans="1:21">
      <c r="A20" s="240">
        <f>A19+1</f>
        <v>475</v>
      </c>
      <c r="B20" s="262">
        <f>B19+7</f>
        <v>37118</v>
      </c>
      <c r="C20" s="250">
        <f>'ISS10102'!D49</f>
        <v>8000000000</v>
      </c>
      <c r="D20" s="250">
        <f>'ISS10102'!E49</f>
        <v>11284200000</v>
      </c>
      <c r="E20" s="250">
        <f>'ISS10102'!F49</f>
        <v>3284200000</v>
      </c>
      <c r="F20" s="250">
        <f>'ISS10102'!G49</f>
        <v>8000000000</v>
      </c>
      <c r="G20" s="250">
        <f>'ISS10102'!H49</f>
        <v>6279888734</v>
      </c>
      <c r="H20" s="250">
        <f>'ISS10102'!I49</f>
        <v>1720111266</v>
      </c>
      <c r="I20" s="262">
        <f>I19+7</f>
        <v>37483</v>
      </c>
      <c r="J20" s="240">
        <f>'ISS10102'!K49</f>
        <v>364</v>
      </c>
      <c r="K20" s="250"/>
      <c r="L20" s="240"/>
      <c r="M20" s="294">
        <f>'ISS10102'!N49</f>
        <v>17.047000000000001</v>
      </c>
      <c r="N20" s="239">
        <f>'ISS10102'!O49</f>
        <v>78.498609174999999</v>
      </c>
      <c r="O20" s="239">
        <f>'ISS10102'!P49</f>
        <v>21.560460580013739</v>
      </c>
      <c r="P20" s="239"/>
      <c r="Q20" s="239">
        <f>((100-N20)/N20*(365/364))*100</f>
        <v>27.466041509026184</v>
      </c>
      <c r="R20" s="265">
        <f t="shared" si="0"/>
        <v>0</v>
      </c>
      <c r="S20" s="263"/>
      <c r="U20" s="251" t="s">
        <v>476</v>
      </c>
    </row>
    <row r="21" spans="1:21">
      <c r="A21" s="240">
        <f>A20+1</f>
        <v>476</v>
      </c>
      <c r="B21" s="262">
        <f>B20+7</f>
        <v>37125</v>
      </c>
      <c r="C21" s="250">
        <f>'ISS10102'!D54</f>
        <v>8000000000</v>
      </c>
      <c r="D21" s="250">
        <f>'ISS10102'!E54</f>
        <v>24842300000</v>
      </c>
      <c r="E21" s="250">
        <f>'ISS10102'!F54</f>
        <v>16842300000</v>
      </c>
      <c r="F21" s="250">
        <f>'ISS10102'!G54</f>
        <v>8000000000</v>
      </c>
      <c r="G21" s="250">
        <f>'ISS10102'!H54</f>
        <v>6344013800</v>
      </c>
      <c r="H21" s="250">
        <f>'ISS10102'!I54</f>
        <v>1655986200</v>
      </c>
      <c r="I21" s="262">
        <f>I20+7</f>
        <v>37490</v>
      </c>
      <c r="J21" s="240">
        <f>'ISS10102'!K54</f>
        <v>364</v>
      </c>
      <c r="K21" s="250"/>
      <c r="L21" s="240"/>
      <c r="M21" s="294">
        <f>'ISS10102'!N54</f>
        <v>19.052</v>
      </c>
      <c r="N21" s="239">
        <f>'ISS10102'!O54</f>
        <v>79.300172500000002</v>
      </c>
      <c r="O21" s="239">
        <f>'ISS10102'!P54</f>
        <v>20.75669515796703</v>
      </c>
      <c r="P21" s="239"/>
      <c r="Q21" s="239">
        <f>((100-N21)/N21*(365/364))*100</f>
        <v>26.174842378769135</v>
      </c>
      <c r="R21" s="265">
        <f t="shared" si="0"/>
        <v>0</v>
      </c>
      <c r="S21" s="263"/>
      <c r="U21" s="251" t="s">
        <v>477</v>
      </c>
    </row>
    <row r="22" spans="1:21">
      <c r="A22" s="240">
        <f>A21+1</f>
        <v>477</v>
      </c>
      <c r="B22" s="262">
        <f>B21+7</f>
        <v>37132</v>
      </c>
      <c r="C22" s="250">
        <f>'ISS10102'!D59</f>
        <v>6000000000</v>
      </c>
      <c r="D22" s="250">
        <f>'ISS10102'!E59</f>
        <v>21190000000</v>
      </c>
      <c r="E22" s="250">
        <f>'ISS10102'!F59</f>
        <v>15190000000</v>
      </c>
      <c r="F22" s="250">
        <f>'ISS10102'!G59</f>
        <v>6000000000</v>
      </c>
      <c r="G22" s="250">
        <f>'ISS10102'!H59</f>
        <v>4895849528</v>
      </c>
      <c r="H22" s="250">
        <f>'ISS10102'!I59</f>
        <v>1104150472</v>
      </c>
      <c r="I22" s="262">
        <f>I21+7</f>
        <v>37497</v>
      </c>
      <c r="J22" s="240">
        <f>'ISS10102'!K59</f>
        <v>364</v>
      </c>
      <c r="K22" s="250"/>
      <c r="L22" s="240"/>
      <c r="M22" s="294">
        <f>'ISS10102'!N59</f>
        <v>17</v>
      </c>
      <c r="N22" s="239">
        <f>'ISS10102'!O59</f>
        <v>81.597492133333333</v>
      </c>
      <c r="O22" s="239">
        <f>'ISS10102'!P59</f>
        <v>18.453064206959706</v>
      </c>
      <c r="P22" s="239"/>
      <c r="Q22" s="239">
        <f>((100-N22)/N22*(365/364))*100</f>
        <v>22.614744307100416</v>
      </c>
      <c r="R22" s="265">
        <f t="shared" si="0"/>
        <v>0</v>
      </c>
      <c r="S22" s="263"/>
      <c r="U22" s="251" t="s">
        <v>478</v>
      </c>
    </row>
    <row r="23" spans="1:21">
      <c r="A23" s="240"/>
      <c r="B23" s="262"/>
      <c r="C23" s="250"/>
      <c r="D23" s="250"/>
      <c r="E23" s="250"/>
      <c r="F23" s="250"/>
      <c r="G23" s="250"/>
      <c r="H23" s="250"/>
      <c r="I23" s="262"/>
      <c r="J23" s="240"/>
      <c r="K23" s="250"/>
      <c r="L23" s="240"/>
      <c r="M23" s="294"/>
      <c r="N23" s="239"/>
      <c r="O23" s="239"/>
      <c r="P23" s="239"/>
      <c r="Q23" s="239"/>
      <c r="R23" s="265">
        <f t="shared" si="0"/>
        <v>0</v>
      </c>
      <c r="S23" s="263"/>
      <c r="U23" s="251" t="s">
        <v>479</v>
      </c>
    </row>
    <row r="24" spans="1:21">
      <c r="A24" s="240"/>
      <c r="B24" s="305" t="s">
        <v>65</v>
      </c>
      <c r="C24" s="236">
        <f t="shared" ref="C24:H24" si="2">SUM(C18:C22)</f>
        <v>34000000000</v>
      </c>
      <c r="D24" s="236">
        <f t="shared" si="2"/>
        <v>88122400000</v>
      </c>
      <c r="E24" s="236">
        <f t="shared" si="2"/>
        <v>54122400000</v>
      </c>
      <c r="F24" s="236">
        <f t="shared" si="2"/>
        <v>34000000000</v>
      </c>
      <c r="G24" s="236">
        <f t="shared" si="2"/>
        <v>27126970879</v>
      </c>
      <c r="H24" s="236">
        <f t="shared" si="2"/>
        <v>6873029121</v>
      </c>
      <c r="I24" s="262"/>
      <c r="J24" s="240"/>
      <c r="K24" s="250"/>
      <c r="L24" s="240"/>
      <c r="M24" s="294"/>
      <c r="N24" s="238">
        <f>AVERAGEA(N18:N22)</f>
        <v>79.914706726809513</v>
      </c>
      <c r="O24" s="238">
        <f>AVERAGEA(O18:O22)</f>
        <v>20.140472650314628</v>
      </c>
      <c r="P24" s="238"/>
      <c r="Q24" s="238">
        <f>AVERAGEA(Q18:Q22)</f>
        <v>25.223341643722978</v>
      </c>
      <c r="R24" s="265">
        <f t="shared" si="0"/>
        <v>0</v>
      </c>
      <c r="S24" s="263"/>
      <c r="U24" s="251" t="s">
        <v>480</v>
      </c>
    </row>
    <row r="25" spans="1:21">
      <c r="A25" s="240"/>
      <c r="B25" s="262"/>
      <c r="C25" s="250"/>
      <c r="D25" s="250"/>
      <c r="E25" s="250"/>
      <c r="F25" s="250"/>
      <c r="G25" s="250"/>
      <c r="H25" s="250"/>
      <c r="I25" s="262"/>
      <c r="J25" s="240"/>
      <c r="K25" s="250"/>
      <c r="L25" s="240"/>
      <c r="M25" s="294"/>
      <c r="N25" s="239"/>
      <c r="O25" s="239"/>
      <c r="P25" s="239"/>
      <c r="Q25" s="239"/>
      <c r="R25" s="265">
        <f t="shared" si="0"/>
        <v>0</v>
      </c>
      <c r="S25" s="263"/>
      <c r="U25" s="251" t="s">
        <v>481</v>
      </c>
    </row>
    <row r="26" spans="1:21">
      <c r="A26" s="240">
        <f>A22+1</f>
        <v>478</v>
      </c>
      <c r="B26" s="262">
        <f>B22+7</f>
        <v>37139</v>
      </c>
      <c r="C26" s="250">
        <f>'ISS10102'!D69</f>
        <v>8000000000</v>
      </c>
      <c r="D26" s="250">
        <f>'ISS10102'!E69</f>
        <v>8000000000</v>
      </c>
      <c r="E26" s="250">
        <f>'ISS10102'!F69</f>
        <v>0</v>
      </c>
      <c r="F26" s="250">
        <f>'ISS10102'!G69</f>
        <v>8000000000</v>
      </c>
      <c r="G26" s="250">
        <f>'ISS10102'!H69</f>
        <v>6605823681</v>
      </c>
      <c r="H26" s="250">
        <f>'ISS10102'!I69</f>
        <v>1394176319</v>
      </c>
      <c r="I26" s="262">
        <f>I22+7</f>
        <v>37504</v>
      </c>
      <c r="J26" s="240">
        <f>'ISS10102'!K69</f>
        <v>364</v>
      </c>
      <c r="K26" s="250"/>
      <c r="L26" s="240"/>
      <c r="M26" s="294">
        <v>16.044</v>
      </c>
      <c r="N26" s="239">
        <f>'ISS10102'!O69</f>
        <v>82.572796012500007</v>
      </c>
      <c r="O26" s="239">
        <f>'ISS10102'!P69</f>
        <v>17.475080921531585</v>
      </c>
      <c r="P26" s="239"/>
      <c r="Q26" s="239">
        <f>((100-N26)/N26*(365/364))*100</f>
        <v>21.163242333329947</v>
      </c>
      <c r="R26" s="265">
        <f t="shared" si="0"/>
        <v>0</v>
      </c>
      <c r="S26" s="263"/>
      <c r="U26" s="251" t="s">
        <v>482</v>
      </c>
    </row>
    <row r="27" spans="1:21">
      <c r="A27" s="240">
        <f>A26+1</f>
        <v>479</v>
      </c>
      <c r="B27" s="262">
        <f>B26+7</f>
        <v>37146</v>
      </c>
      <c r="C27" s="250">
        <f>'ISS10102'!D74</f>
        <v>8000000000</v>
      </c>
      <c r="D27" s="250">
        <f>'ISS10102'!E74</f>
        <v>22810600000</v>
      </c>
      <c r="E27" s="250">
        <f>'ISS10102'!F74</f>
        <v>14810600000</v>
      </c>
      <c r="F27" s="250">
        <f>'ISS10102'!G74</f>
        <v>7999900000</v>
      </c>
      <c r="G27" s="250">
        <f>'ISS10102'!H74</f>
        <v>6714532035</v>
      </c>
      <c r="H27" s="250">
        <f>F27-G27</f>
        <v>1285367965</v>
      </c>
      <c r="I27" s="262">
        <f>I26+7</f>
        <v>37511</v>
      </c>
      <c r="J27" s="240">
        <f>'ISS10102'!K74</f>
        <v>364</v>
      </c>
      <c r="K27" s="250"/>
      <c r="L27" s="240"/>
      <c r="M27" s="294">
        <f>'ISS10102'!N74</f>
        <v>15.295999999999999</v>
      </c>
      <c r="N27" s="239">
        <f>'ISS10102'!O74</f>
        <v>83.932699596244959</v>
      </c>
      <c r="O27" s="239">
        <f>'ISS10102'!P74</f>
        <v>16.111441338930195</v>
      </c>
      <c r="P27" s="239"/>
      <c r="Q27" s="239">
        <f>((100-N27)/N27*(365/364))*100</f>
        <v>19.19566678592928</v>
      </c>
      <c r="R27" s="265">
        <f t="shared" si="0"/>
        <v>14810700000</v>
      </c>
      <c r="S27" s="263"/>
      <c r="U27" s="251" t="s">
        <v>483</v>
      </c>
    </row>
    <row r="28" spans="1:21">
      <c r="A28" s="240">
        <f>A27+1</f>
        <v>480</v>
      </c>
      <c r="B28" s="262">
        <f>B27+7</f>
        <v>37153</v>
      </c>
      <c r="C28" s="250">
        <f>'ISS10102'!D79</f>
        <v>8000000000</v>
      </c>
      <c r="D28" s="250">
        <f>'ISS10102'!E79</f>
        <v>18959200000</v>
      </c>
      <c r="E28" s="250">
        <f>'ISS10102'!F79</f>
        <v>10959200000</v>
      </c>
      <c r="F28" s="250">
        <f>'ISS10102'!G79</f>
        <v>8000000000</v>
      </c>
      <c r="G28" s="250">
        <f>'ISS10102'!H79</f>
        <v>6823165425</v>
      </c>
      <c r="H28" s="250">
        <f>F28-G28</f>
        <v>1176834575</v>
      </c>
      <c r="I28" s="262">
        <f>I27+7</f>
        <v>37518</v>
      </c>
      <c r="J28" s="240">
        <f>'ISS10102'!K79</f>
        <v>364</v>
      </c>
      <c r="K28" s="250"/>
      <c r="L28" s="240"/>
      <c r="M28" s="294">
        <f>'ISS10102'!N79</f>
        <v>14.164999999999999</v>
      </c>
      <c r="N28" s="239">
        <f>'ISS10102'!O79</f>
        <v>85.289567812499996</v>
      </c>
      <c r="O28" s="239">
        <f>'ISS10102'!P79</f>
        <v>14.750845462740386</v>
      </c>
      <c r="P28" s="239"/>
      <c r="Q28" s="239">
        <f>((100-N28)/N28*(365/364))*100</f>
        <v>17.295017246621001</v>
      </c>
      <c r="R28" s="265">
        <f t="shared" si="0"/>
        <v>0</v>
      </c>
      <c r="S28" s="263"/>
      <c r="U28" s="251" t="s">
        <v>484</v>
      </c>
    </row>
    <row r="29" spans="1:21">
      <c r="A29" s="240">
        <v>481</v>
      </c>
      <c r="B29" s="262">
        <f>B28+7</f>
        <v>37160</v>
      </c>
      <c r="C29" s="250">
        <f>'ISS10102'!D84</f>
        <v>8000000000</v>
      </c>
      <c r="D29" s="250">
        <f>'ISS10102'!E84</f>
        <v>14976600000</v>
      </c>
      <c r="E29" s="250">
        <f>'ISS10102'!F84</f>
        <v>6976600000</v>
      </c>
      <c r="F29" s="250">
        <f>'ISS10102'!G84</f>
        <v>8000000000</v>
      </c>
      <c r="G29" s="250">
        <f>'ISS10102'!H84</f>
        <v>6884172060</v>
      </c>
      <c r="H29" s="250">
        <f>F29-G29</f>
        <v>1115827940</v>
      </c>
      <c r="I29" s="262">
        <f>I28+7</f>
        <v>37525</v>
      </c>
      <c r="J29" s="240">
        <f>'ISS10102'!K84</f>
        <v>364</v>
      </c>
      <c r="K29" s="250"/>
      <c r="L29" s="240"/>
      <c r="M29" s="294">
        <f>'ISS10102'!N84</f>
        <v>13.135999999999999</v>
      </c>
      <c r="N29" s="239">
        <f>'ISS10102'!O84</f>
        <v>86.052150749999996</v>
      </c>
      <c r="O29" s="239">
        <f>'ISS10102'!P84</f>
        <v>13.986167517170333</v>
      </c>
      <c r="P29" s="239"/>
      <c r="Q29" s="239">
        <f>((100-N29)/N29*(365/364))*100</f>
        <v>16.253129521193674</v>
      </c>
      <c r="R29" s="265">
        <f t="shared" si="0"/>
        <v>0</v>
      </c>
      <c r="S29" s="240"/>
      <c r="U29" s="251" t="s">
        <v>485</v>
      </c>
    </row>
    <row r="30" spans="1:21">
      <c r="A30" s="263"/>
      <c r="B30" s="263"/>
      <c r="C30" s="250"/>
      <c r="D30" s="250"/>
      <c r="E30" s="250"/>
      <c r="F30" s="250"/>
      <c r="G30" s="250"/>
      <c r="H30" s="250"/>
      <c r="I30" s="262"/>
      <c r="J30" s="240"/>
      <c r="K30" s="250"/>
      <c r="L30" s="240"/>
      <c r="M30" s="294"/>
      <c r="N30" s="239"/>
      <c r="O30" s="239"/>
      <c r="P30" s="239"/>
      <c r="Q30" s="239"/>
      <c r="R30" s="265">
        <f t="shared" si="0"/>
        <v>0</v>
      </c>
      <c r="S30" s="263"/>
      <c r="U30" s="251" t="s">
        <v>486</v>
      </c>
    </row>
    <row r="31" spans="1:21">
      <c r="A31" s="263"/>
      <c r="B31" s="235" t="s">
        <v>66</v>
      </c>
      <c r="C31" s="236">
        <f t="shared" ref="C31:H31" si="3">SUM(C26:C29)</f>
        <v>32000000000</v>
      </c>
      <c r="D31" s="236">
        <f t="shared" si="3"/>
        <v>64746400000</v>
      </c>
      <c r="E31" s="236">
        <f t="shared" si="3"/>
        <v>32746400000</v>
      </c>
      <c r="F31" s="236">
        <f t="shared" si="3"/>
        <v>31999900000</v>
      </c>
      <c r="G31" s="236">
        <f t="shared" si="3"/>
        <v>27027693201</v>
      </c>
      <c r="H31" s="236">
        <f t="shared" si="3"/>
        <v>4972206799</v>
      </c>
      <c r="I31" s="262"/>
      <c r="J31" s="240"/>
      <c r="K31" s="250"/>
      <c r="L31" s="240"/>
      <c r="M31" s="294"/>
      <c r="N31" s="238">
        <f>AVERAGEA(N26:N29)</f>
        <v>84.461803542811239</v>
      </c>
      <c r="O31" s="238">
        <f>AVERAGEA(O26:O29)</f>
        <v>15.580883810093123</v>
      </c>
      <c r="P31" s="238"/>
      <c r="Q31" s="238">
        <f>AVERAGEA(Q26:Q29)</f>
        <v>18.476763971768474</v>
      </c>
      <c r="R31" s="265">
        <f t="shared" si="0"/>
        <v>32746500000</v>
      </c>
      <c r="S31" s="263"/>
      <c r="U31" s="251" t="s">
        <v>487</v>
      </c>
    </row>
    <row r="32" spans="1:21">
      <c r="A32" s="263"/>
      <c r="B32" s="263"/>
      <c r="C32" s="250"/>
      <c r="D32" s="250"/>
      <c r="E32" s="250"/>
      <c r="F32" s="250"/>
      <c r="G32" s="250"/>
      <c r="H32" s="250"/>
      <c r="I32" s="262"/>
      <c r="J32" s="240"/>
      <c r="K32" s="250"/>
      <c r="L32" s="240"/>
      <c r="M32" s="294"/>
      <c r="N32" s="239"/>
      <c r="O32" s="239"/>
      <c r="P32" s="239"/>
      <c r="Q32" s="239"/>
      <c r="R32" s="265">
        <f t="shared" si="0"/>
        <v>0</v>
      </c>
      <c r="S32" s="263"/>
      <c r="U32" s="251" t="s">
        <v>488</v>
      </c>
    </row>
    <row r="33" spans="1:21">
      <c r="A33" s="240">
        <f>A29+1</f>
        <v>482</v>
      </c>
      <c r="B33" s="262">
        <f>B29+7</f>
        <v>37167</v>
      </c>
      <c r="C33" s="250">
        <f>'ISS10102'!D94</f>
        <v>8000000000</v>
      </c>
      <c r="D33" s="250">
        <f>'ISS10102'!E94</f>
        <v>13773000000</v>
      </c>
      <c r="E33" s="250">
        <f>'ISS10102'!F94</f>
        <v>5773000000</v>
      </c>
      <c r="F33" s="250">
        <f>'ISS10102'!G94</f>
        <v>8000000000</v>
      </c>
      <c r="G33" s="250">
        <f>'ISS10102'!H94</f>
        <v>6897486170</v>
      </c>
      <c r="H33" s="250">
        <f>F33-G33</f>
        <v>1102513830</v>
      </c>
      <c r="I33" s="262">
        <f>I29+7</f>
        <v>37532</v>
      </c>
      <c r="J33" s="240">
        <f>'ISS10102'!K94</f>
        <v>364</v>
      </c>
      <c r="K33" s="250"/>
      <c r="L33" s="240"/>
      <c r="M33" s="294">
        <f>'ISS10102'!N94</f>
        <v>12.5</v>
      </c>
      <c r="N33" s="239">
        <f>'ISS10102'!O94</f>
        <v>86.218577124999996</v>
      </c>
      <c r="O33" s="239">
        <f>'ISS10102'!P94</f>
        <v>13.8192839268544</v>
      </c>
      <c r="P33" s="239"/>
      <c r="Q33" s="239">
        <f>((100-N33)/N33*(365/364))*100</f>
        <v>16.028197620124434</v>
      </c>
      <c r="R33" s="265">
        <f t="shared" si="0"/>
        <v>0</v>
      </c>
      <c r="S33" s="263"/>
      <c r="U33" s="251" t="s">
        <v>489</v>
      </c>
    </row>
    <row r="34" spans="1:21">
      <c r="A34" s="240">
        <f>A33+1</f>
        <v>483</v>
      </c>
      <c r="B34" s="262">
        <f>B33+7</f>
        <v>37174</v>
      </c>
      <c r="C34" s="250">
        <f>'ISS10102'!D99</f>
        <v>8000000000</v>
      </c>
      <c r="D34" s="250">
        <f>'ISS10102'!E99</f>
        <v>16275100000</v>
      </c>
      <c r="E34" s="250">
        <f>'ISS10102'!F99</f>
        <v>8275100000</v>
      </c>
      <c r="F34" s="250">
        <f>'ISS10102'!G99</f>
        <v>8000000000</v>
      </c>
      <c r="G34" s="250">
        <f>'ISS10102'!H99</f>
        <v>6901193713</v>
      </c>
      <c r="H34" s="250">
        <f>F34-G34</f>
        <v>1098806287</v>
      </c>
      <c r="I34" s="262">
        <f>B34+J34+1</f>
        <v>37539</v>
      </c>
      <c r="J34" s="240">
        <f>'ISS10102'!K99</f>
        <v>364</v>
      </c>
      <c r="K34" s="250"/>
      <c r="L34" s="240"/>
      <c r="M34" s="294">
        <f>'ISS10102'!N99</f>
        <v>12.93</v>
      </c>
      <c r="N34" s="239">
        <f>'ISS10102'!O99</f>
        <v>86.264921412500001</v>
      </c>
      <c r="O34" s="239">
        <f>'ISS10102'!P99</f>
        <v>13.77281231988324</v>
      </c>
      <c r="P34" s="239"/>
      <c r="Q34" s="239">
        <f>((100-N34)/N34*(365/364))*100</f>
        <v>15.965715953098316</v>
      </c>
      <c r="R34" s="265">
        <f t="shared" si="0"/>
        <v>0</v>
      </c>
      <c r="S34" s="263"/>
      <c r="U34" s="251" t="s">
        <v>490</v>
      </c>
    </row>
    <row r="35" spans="1:21">
      <c r="A35" s="240">
        <f>A34+1</f>
        <v>484</v>
      </c>
      <c r="B35" s="262">
        <f>B34+7</f>
        <v>37181</v>
      </c>
      <c r="C35" s="250">
        <f>'ISS10102'!D104</f>
        <v>8000000000</v>
      </c>
      <c r="D35" s="250">
        <f>'ISS10102'!E104</f>
        <v>17358000000</v>
      </c>
      <c r="E35" s="250">
        <f>'ISS10102'!F104</f>
        <v>9358000000</v>
      </c>
      <c r="F35" s="250">
        <f>'ISS10102'!G104</f>
        <v>8000000000</v>
      </c>
      <c r="G35" s="250">
        <f>'ISS10102'!H104</f>
        <v>6931435340</v>
      </c>
      <c r="H35" s="250">
        <f>F35-G35</f>
        <v>1068564660</v>
      </c>
      <c r="I35" s="262">
        <f>B35+J35+1</f>
        <v>37546</v>
      </c>
      <c r="J35" s="240">
        <f>'ISS10102'!K104</f>
        <v>364</v>
      </c>
      <c r="K35" s="250"/>
      <c r="L35" s="240"/>
      <c r="M35" s="294">
        <f>'ISS10102'!N104</f>
        <v>12</v>
      </c>
      <c r="N35" s="239">
        <f>'ISS10102'!O104</f>
        <v>86.642941750000006</v>
      </c>
      <c r="O35" s="239">
        <f>'ISS10102'!P104</f>
        <v>13.393753464972521</v>
      </c>
      <c r="P35" s="239"/>
      <c r="Q35" s="239">
        <f>((100-N35)/N35*(365/364))*100</f>
        <v>15.45856268779392</v>
      </c>
      <c r="R35" s="265">
        <f t="shared" si="0"/>
        <v>0</v>
      </c>
      <c r="S35" s="263"/>
      <c r="U35" s="251" t="s">
        <v>491</v>
      </c>
    </row>
    <row r="36" spans="1:21">
      <c r="A36" s="240">
        <f>A35+1</f>
        <v>485</v>
      </c>
      <c r="B36" s="262">
        <f>B35+7</f>
        <v>37188</v>
      </c>
      <c r="C36" s="250">
        <f>'ISS10102'!D109</f>
        <v>8000000000</v>
      </c>
      <c r="D36" s="250">
        <f>'ISS10102'!E109</f>
        <v>14369500000</v>
      </c>
      <c r="E36" s="250">
        <f>'ISS10102'!F109</f>
        <v>6369500000</v>
      </c>
      <c r="F36" s="250">
        <f>'ISS10102'!G109</f>
        <v>8000000000</v>
      </c>
      <c r="G36" s="250">
        <f>'ISS10102'!H109</f>
        <v>6997034628</v>
      </c>
      <c r="H36" s="250">
        <f>F36-G36</f>
        <v>1002965372</v>
      </c>
      <c r="I36" s="262">
        <f>B36+J36+1</f>
        <v>37553</v>
      </c>
      <c r="J36" s="240">
        <f>'ISS10102'!K109</f>
        <v>364</v>
      </c>
      <c r="K36" s="250"/>
      <c r="L36" s="240"/>
      <c r="M36" s="294">
        <f>'ISS10102'!N109</f>
        <v>12</v>
      </c>
      <c r="N36" s="239">
        <f>'ISS10102'!O109</f>
        <v>87.462932850000001</v>
      </c>
      <c r="O36" s="239">
        <f>'ISS10102'!P109</f>
        <v>12.571509642170328</v>
      </c>
      <c r="P36" s="239"/>
      <c r="Q36" s="239">
        <f>((100-N36)/N36*(365/364))*100</f>
        <v>14.373528570932582</v>
      </c>
      <c r="R36" s="265">
        <f t="shared" si="0"/>
        <v>0</v>
      </c>
      <c r="S36" s="263"/>
      <c r="U36" s="251" t="s">
        <v>492</v>
      </c>
    </row>
    <row r="37" spans="1:21">
      <c r="A37" s="240">
        <f>A36+1</f>
        <v>486</v>
      </c>
      <c r="B37" s="262">
        <f>B36+7</f>
        <v>37195</v>
      </c>
      <c r="C37" s="250">
        <f>'ISS10102'!D114</f>
        <v>5000000000</v>
      </c>
      <c r="D37" s="250">
        <f>'ISS10102'!E114</f>
        <v>15853700000</v>
      </c>
      <c r="E37" s="250">
        <f>'ISS10102'!F114</f>
        <v>10853700000</v>
      </c>
      <c r="F37" s="250">
        <f>'ISS10102'!G114</f>
        <v>4999900000</v>
      </c>
      <c r="G37" s="250">
        <f>'ISS10102'!H114</f>
        <v>4402932800</v>
      </c>
      <c r="H37" s="250">
        <f>F37-G37</f>
        <v>596967200</v>
      </c>
      <c r="I37" s="262">
        <f>B37+J37+1</f>
        <v>37560</v>
      </c>
      <c r="J37" s="240">
        <f>'ISS10102'!K114</f>
        <v>364</v>
      </c>
      <c r="K37" s="250"/>
      <c r="L37" s="240"/>
      <c r="M37" s="294">
        <f>'ISS10102'!N114</f>
        <v>11</v>
      </c>
      <c r="N37" s="239">
        <f>'ISS10102'!O114</f>
        <v>88.060417208344163</v>
      </c>
      <c r="O37" s="239">
        <f>'ISS10102'!P114</f>
        <v>11.972383843281266</v>
      </c>
      <c r="P37" s="239"/>
      <c r="Q37" s="239">
        <f>((100-N37)/N37*(365/364))*100</f>
        <v>13.595647423467829</v>
      </c>
      <c r="R37" s="265">
        <f t="shared" si="0"/>
        <v>10853800000</v>
      </c>
      <c r="S37" s="263"/>
      <c r="U37" s="251" t="s">
        <v>493</v>
      </c>
    </row>
    <row r="38" spans="1:21">
      <c r="A38" s="240"/>
      <c r="B38" s="262"/>
      <c r="C38" s="250"/>
      <c r="D38" s="250"/>
      <c r="E38" s="250"/>
      <c r="F38" s="250"/>
      <c r="G38" s="250"/>
      <c r="H38" s="250"/>
      <c r="I38" s="262"/>
      <c r="J38" s="240"/>
      <c r="K38" s="250"/>
      <c r="L38" s="240"/>
      <c r="M38" s="294"/>
      <c r="N38" s="239"/>
      <c r="O38" s="239"/>
      <c r="P38" s="239"/>
      <c r="Q38" s="239"/>
      <c r="R38" s="265">
        <f t="shared" si="0"/>
        <v>0</v>
      </c>
      <c r="S38" s="263"/>
      <c r="U38" s="251" t="s">
        <v>494</v>
      </c>
    </row>
    <row r="39" spans="1:21">
      <c r="A39" s="240"/>
      <c r="B39" s="235" t="s">
        <v>67</v>
      </c>
      <c r="C39" s="236">
        <f t="shared" ref="C39:H39" si="4">SUM(C33:C37)</f>
        <v>37000000000</v>
      </c>
      <c r="D39" s="236">
        <f t="shared" si="4"/>
        <v>77629300000</v>
      </c>
      <c r="E39" s="236">
        <f t="shared" si="4"/>
        <v>40629300000</v>
      </c>
      <c r="F39" s="236">
        <f t="shared" si="4"/>
        <v>36999900000</v>
      </c>
      <c r="G39" s="236">
        <f t="shared" si="4"/>
        <v>32130082651</v>
      </c>
      <c r="H39" s="236">
        <f t="shared" si="4"/>
        <v>4869817349</v>
      </c>
      <c r="I39" s="262"/>
      <c r="J39" s="240"/>
      <c r="K39" s="250"/>
      <c r="L39" s="240"/>
      <c r="M39" s="294"/>
      <c r="N39" s="238">
        <f>AVERAGEA(N33:N37)</f>
        <v>86.929958069168848</v>
      </c>
      <c r="O39" s="238">
        <f>AVERAGEA(O33:O37)</f>
        <v>13.10594863943235</v>
      </c>
      <c r="P39" s="238"/>
      <c r="Q39" s="238">
        <f>AVERAGEA(Q33:Q37)</f>
        <v>15.084330451083414</v>
      </c>
      <c r="R39" s="265">
        <f t="shared" si="0"/>
        <v>40629400000</v>
      </c>
      <c r="S39" s="263"/>
    </row>
    <row r="40" spans="1:21">
      <c r="A40" s="240"/>
      <c r="B40" s="262"/>
      <c r="C40" s="250"/>
      <c r="D40" s="250"/>
      <c r="E40" s="250"/>
      <c r="F40" s="250"/>
      <c r="G40" s="250"/>
      <c r="H40" s="250"/>
      <c r="I40" s="262"/>
      <c r="J40" s="240"/>
      <c r="K40" s="250"/>
      <c r="L40" s="240"/>
      <c r="M40" s="294"/>
      <c r="N40" s="239"/>
      <c r="O40" s="239"/>
      <c r="P40" s="239"/>
      <c r="Q40" s="239"/>
      <c r="R40" s="265">
        <f t="shared" si="0"/>
        <v>0</v>
      </c>
      <c r="S40" s="263"/>
    </row>
    <row r="41" spans="1:21">
      <c r="A41" s="240">
        <f>A37+1</f>
        <v>487</v>
      </c>
      <c r="B41" s="262">
        <f>B37+7</f>
        <v>37202</v>
      </c>
      <c r="C41" s="250">
        <f>'ISS10102'!D124</f>
        <v>8000000000</v>
      </c>
      <c r="D41" s="250">
        <f>'ISS10102'!E124</f>
        <v>17576200000</v>
      </c>
      <c r="E41" s="250">
        <f>'ISS10102'!F124</f>
        <v>9576200000</v>
      </c>
      <c r="F41" s="250">
        <f>'ISS10102'!G124</f>
        <v>7999800000</v>
      </c>
      <c r="G41" s="250">
        <f>'ISS10102'!H124</f>
        <v>7104350028</v>
      </c>
      <c r="H41" s="250">
        <f>F41-G41</f>
        <v>895449972</v>
      </c>
      <c r="I41" s="262">
        <f>B41+J41+1</f>
        <v>37567</v>
      </c>
      <c r="J41" s="240">
        <f>'ISS10102'!K124</f>
        <v>364</v>
      </c>
      <c r="K41" s="250"/>
      <c r="L41" s="240"/>
      <c r="M41" s="294">
        <f>'ISS10102'!N124</f>
        <v>9.9130000000000003</v>
      </c>
      <c r="N41" s="239">
        <f>'ISS10102'!O124</f>
        <v>88.806595514887874</v>
      </c>
      <c r="O41" s="239">
        <f>'ISS10102'!P124</f>
        <v>11.22415559633496</v>
      </c>
      <c r="P41" s="239"/>
      <c r="Q41" s="239">
        <f>((100-N41)/N41*(365/364))*100</f>
        <v>12.638876123174095</v>
      </c>
      <c r="R41" s="265">
        <f t="shared" si="0"/>
        <v>9576400000</v>
      </c>
      <c r="S41" s="263"/>
    </row>
    <row r="42" spans="1:21">
      <c r="A42" s="240">
        <f>A41+1</f>
        <v>488</v>
      </c>
      <c r="B42" s="262">
        <f>B41+7</f>
        <v>37209</v>
      </c>
      <c r="C42" s="250">
        <f>'ISS10102'!D129</f>
        <v>9000000000</v>
      </c>
      <c r="D42" s="250">
        <f>'ISS10102'!E129</f>
        <v>21839200000</v>
      </c>
      <c r="E42" s="250">
        <f>'ISS10102'!F129</f>
        <v>12839200000</v>
      </c>
      <c r="F42" s="250">
        <f>'ISS10102'!G129</f>
        <v>9000000000</v>
      </c>
      <c r="G42" s="250">
        <f>'ISS10102'!H129</f>
        <v>7966065155</v>
      </c>
      <c r="H42" s="250">
        <f>F42-G42</f>
        <v>1033934845</v>
      </c>
      <c r="I42" s="262">
        <f>B42+J42+1</f>
        <v>37574</v>
      </c>
      <c r="J42" s="240">
        <f>'ISS10102'!K129</f>
        <v>364</v>
      </c>
      <c r="K42" s="250"/>
      <c r="L42" s="240"/>
      <c r="M42" s="294">
        <f>'ISS10102'!N129</f>
        <v>10.026999999999999</v>
      </c>
      <c r="N42" s="239">
        <f>'ISS10102'!O129</f>
        <v>88.511835055555551</v>
      </c>
      <c r="O42" s="239">
        <f>'ISS10102'!P129</f>
        <v>11.519725837148966</v>
      </c>
      <c r="P42" s="239"/>
      <c r="Q42" s="239">
        <f>((100-N42)/N42*(365/364))*100</f>
        <v>13.014898888853077</v>
      </c>
      <c r="R42" s="265">
        <f t="shared" si="0"/>
        <v>0</v>
      </c>
      <c r="S42" s="263"/>
    </row>
    <row r="43" spans="1:21">
      <c r="A43" s="240">
        <f>A42+1</f>
        <v>489</v>
      </c>
      <c r="B43" s="262">
        <f>B42+7</f>
        <v>37216</v>
      </c>
      <c r="C43" s="250">
        <f>'ISS10102'!D134</f>
        <v>10000000000</v>
      </c>
      <c r="D43" s="250">
        <f>'ISS10102'!E134</f>
        <v>25987700000</v>
      </c>
      <c r="E43" s="250">
        <f>'ISS10102'!F134</f>
        <v>15987700000</v>
      </c>
      <c r="F43" s="250">
        <f>'ISS10102'!G134</f>
        <v>10000000000</v>
      </c>
      <c r="G43" s="250">
        <f>'ISS10102'!H134</f>
        <v>8859862207</v>
      </c>
      <c r="H43" s="250">
        <f>F43-G43</f>
        <v>1140137793</v>
      </c>
      <c r="I43" s="262">
        <f>B43+J43+1</f>
        <v>37581</v>
      </c>
      <c r="J43" s="240">
        <f>'ISS10102'!K134</f>
        <v>364</v>
      </c>
      <c r="K43" s="250"/>
      <c r="L43" s="240"/>
      <c r="M43" s="294">
        <f>'ISS10102'!N134</f>
        <v>11</v>
      </c>
      <c r="N43" s="239">
        <f>'ISS10102'!O134</f>
        <v>88.598622070000005</v>
      </c>
      <c r="O43" s="239">
        <f>'ISS10102'!P134</f>
        <v>11.432700396840655</v>
      </c>
      <c r="P43" s="239"/>
      <c r="Q43" s="239">
        <f>((100-N43)/N43*(365/364))*100</f>
        <v>12.903925738041282</v>
      </c>
      <c r="R43" s="265">
        <f t="shared" si="0"/>
        <v>0</v>
      </c>
      <c r="S43" s="263"/>
    </row>
    <row r="44" spans="1:21">
      <c r="A44" s="240">
        <f>A43+1</f>
        <v>490</v>
      </c>
      <c r="B44" s="262">
        <f>B43+7</f>
        <v>37223</v>
      </c>
      <c r="C44" s="250">
        <f>'ISS10102'!D139</f>
        <v>10000000000</v>
      </c>
      <c r="D44" s="250">
        <f>'ISS10102'!E139</f>
        <v>30302300000</v>
      </c>
      <c r="E44" s="250">
        <f>'ISS10102'!F139</f>
        <v>20302300000</v>
      </c>
      <c r="F44" s="250">
        <f>'ISS10102'!G139</f>
        <v>10000000000</v>
      </c>
      <c r="G44" s="250">
        <f>'ISS10102'!H139</f>
        <v>8899862681</v>
      </c>
      <c r="H44" s="250">
        <f>F44-G44</f>
        <v>1100137319</v>
      </c>
      <c r="I44" s="262">
        <f>B44+J44+1</f>
        <v>37588</v>
      </c>
      <c r="J44" s="240">
        <f>'ISS10102'!K139</f>
        <v>364</v>
      </c>
      <c r="K44" s="250"/>
      <c r="L44" s="240"/>
      <c r="M44" s="294">
        <f>'ISS10102'!N139</f>
        <v>10.318</v>
      </c>
      <c r="N44" s="239">
        <f>'ISS10102'!O139</f>
        <v>88.998626810000005</v>
      </c>
      <c r="O44" s="239">
        <f>'ISS10102'!P139</f>
        <v>11.031596742719776</v>
      </c>
      <c r="P44" s="239"/>
      <c r="Q44" s="239">
        <f>((100-N44)/N44*(365/364))*100</f>
        <v>12.395243767379398</v>
      </c>
      <c r="R44" s="265">
        <f t="shared" si="0"/>
        <v>0</v>
      </c>
      <c r="S44" s="263"/>
    </row>
    <row r="45" spans="1:21">
      <c r="A45" s="240"/>
      <c r="B45" s="262"/>
      <c r="C45" s="250"/>
      <c r="D45" s="250"/>
      <c r="E45" s="250"/>
      <c r="F45" s="250"/>
      <c r="G45" s="250"/>
      <c r="H45" s="250"/>
      <c r="I45" s="262"/>
      <c r="J45" s="240"/>
      <c r="K45" s="250"/>
      <c r="L45" s="240"/>
      <c r="M45" s="294"/>
      <c r="N45" s="239"/>
      <c r="O45" s="239"/>
      <c r="P45" s="239"/>
      <c r="Q45" s="239"/>
      <c r="R45" s="265">
        <f t="shared" si="0"/>
        <v>0</v>
      </c>
      <c r="S45" s="263"/>
    </row>
    <row r="46" spans="1:21">
      <c r="A46" s="240"/>
      <c r="B46" s="235" t="s">
        <v>68</v>
      </c>
      <c r="C46" s="236">
        <f t="shared" ref="C46:H46" si="5">SUM(C41:C44)</f>
        <v>37000000000</v>
      </c>
      <c r="D46" s="236">
        <f t="shared" si="5"/>
        <v>95705400000</v>
      </c>
      <c r="E46" s="236">
        <f t="shared" si="5"/>
        <v>58705400000</v>
      </c>
      <c r="F46" s="236">
        <f t="shared" si="5"/>
        <v>36999800000</v>
      </c>
      <c r="G46" s="236">
        <f t="shared" si="5"/>
        <v>32830140071</v>
      </c>
      <c r="H46" s="236">
        <f t="shared" si="5"/>
        <v>4169659929</v>
      </c>
      <c r="I46" s="262"/>
      <c r="J46" s="240"/>
      <c r="K46" s="250"/>
      <c r="L46" s="240"/>
      <c r="M46" s="294"/>
      <c r="N46" s="238">
        <f>AVERAGEA(N41:N44)</f>
        <v>88.728919862610866</v>
      </c>
      <c r="O46" s="238">
        <f>AVERAGEA(O41:O44)</f>
        <v>11.302044643261089</v>
      </c>
      <c r="P46" s="238"/>
      <c r="Q46" s="238">
        <f>AVERAGEA(Q41:Q44)</f>
        <v>12.738236129361963</v>
      </c>
      <c r="R46" s="265">
        <f t="shared" si="0"/>
        <v>58705600000</v>
      </c>
      <c r="S46" s="263"/>
    </row>
    <row r="47" spans="1:21">
      <c r="A47" s="240"/>
      <c r="B47" s="262"/>
      <c r="C47" s="250"/>
      <c r="D47" s="250"/>
      <c r="E47" s="250"/>
      <c r="F47" s="250"/>
      <c r="G47" s="250"/>
      <c r="H47" s="250"/>
      <c r="I47" s="262"/>
      <c r="J47" s="240"/>
      <c r="K47" s="250"/>
      <c r="L47" s="240"/>
      <c r="M47" s="294"/>
      <c r="N47" s="239"/>
      <c r="O47" s="239"/>
      <c r="P47" s="239"/>
      <c r="Q47" s="239"/>
      <c r="R47" s="265">
        <f t="shared" si="0"/>
        <v>0</v>
      </c>
      <c r="S47" s="263"/>
    </row>
    <row r="48" spans="1:21">
      <c r="A48" s="240">
        <f>A44+1</f>
        <v>491</v>
      </c>
      <c r="B48" s="262">
        <f>B44+7</f>
        <v>37230</v>
      </c>
      <c r="C48" s="250">
        <f>'ISS10102'!D149</f>
        <v>12000000000</v>
      </c>
      <c r="D48" s="250">
        <f>'ISS10102'!E149</f>
        <v>24015700000</v>
      </c>
      <c r="E48" s="250">
        <f>'ISS10102'!F149</f>
        <v>12015700000</v>
      </c>
      <c r="F48" s="250">
        <f>'ISS10102'!G149</f>
        <v>11999900000</v>
      </c>
      <c r="G48" s="250">
        <f>'ISS10102'!H149</f>
        <v>10752803294</v>
      </c>
      <c r="H48" s="250">
        <f>F48-G48</f>
        <v>1247096706</v>
      </c>
      <c r="I48" s="262">
        <f>B48+J48+1</f>
        <v>37595</v>
      </c>
      <c r="J48" s="240">
        <f>'ISS10102'!K149</f>
        <v>364</v>
      </c>
      <c r="K48" s="250"/>
      <c r="L48" s="240"/>
      <c r="M48" s="294">
        <f>'ISS10102'!N149</f>
        <v>9.9169999999999998</v>
      </c>
      <c r="N48" s="239">
        <f>'ISS10102'!O149</f>
        <v>89.607440845340378</v>
      </c>
      <c r="O48" s="239">
        <f>'ISS10102'!P149</f>
        <v>10.421110141348247</v>
      </c>
      <c r="P48" s="239"/>
      <c r="Q48" s="239">
        <f>((100-N48)/N48*(365/364))*100</f>
        <v>11.629737489473397</v>
      </c>
      <c r="R48" s="265">
        <f t="shared" si="0"/>
        <v>12015800000</v>
      </c>
      <c r="S48" s="263"/>
    </row>
    <row r="49" spans="1:19">
      <c r="A49" s="240">
        <f>A48+1</f>
        <v>492</v>
      </c>
      <c r="B49" s="262">
        <f>B48+7</f>
        <v>37237</v>
      </c>
      <c r="C49" s="250">
        <f>'ISS10102'!D154</f>
        <v>14000000000</v>
      </c>
      <c r="D49" s="250">
        <f>'ISS10102'!E154</f>
        <v>22839600000</v>
      </c>
      <c r="E49" s="250">
        <f>'ISS10102'!F154</f>
        <v>8839600000</v>
      </c>
      <c r="F49" s="250">
        <f>'ISS10102'!G154</f>
        <v>14000000000</v>
      </c>
      <c r="G49" s="250">
        <f>'ISS10102'!H154</f>
        <v>12527387718</v>
      </c>
      <c r="H49" s="250">
        <f>F49-G49</f>
        <v>1472612282</v>
      </c>
      <c r="I49" s="262">
        <f>B49+J49+1</f>
        <v>37602</v>
      </c>
      <c r="J49" s="240">
        <f>'ISS10102'!K154</f>
        <v>364</v>
      </c>
      <c r="K49" s="250"/>
      <c r="L49" s="240"/>
      <c r="M49" s="294">
        <f>'ISS10102'!N154</f>
        <v>9.5259999999999998</v>
      </c>
      <c r="N49" s="239">
        <f>'ISS10102'!O154</f>
        <v>89.481340842857136</v>
      </c>
      <c r="O49" s="239">
        <f>'ISS10102'!P154</f>
        <v>10.547556572409739</v>
      </c>
      <c r="P49" s="239"/>
      <c r="Q49" s="239">
        <f>((100-N49)/N49*(365/364))*100</f>
        <v>11.78743688131904</v>
      </c>
      <c r="R49" s="265">
        <f t="shared" si="0"/>
        <v>0</v>
      </c>
      <c r="S49" s="263"/>
    </row>
    <row r="50" spans="1:19">
      <c r="A50" s="240">
        <f>A49+1</f>
        <v>493</v>
      </c>
      <c r="B50" s="262">
        <f>B49+7</f>
        <v>37244</v>
      </c>
      <c r="C50" s="250">
        <f>'ISS10102'!D159</f>
        <v>14000000000</v>
      </c>
      <c r="D50" s="250">
        <f>'ISS10102'!E159</f>
        <v>33184300000</v>
      </c>
      <c r="E50" s="250">
        <f>'ISS10102'!F159</f>
        <v>19184300000</v>
      </c>
      <c r="F50" s="250">
        <f>'ISS10102'!G159</f>
        <v>14000000000</v>
      </c>
      <c r="G50" s="250">
        <f>'ISS10102'!H159</f>
        <v>12555527288</v>
      </c>
      <c r="H50" s="250">
        <f>F50-G50</f>
        <v>1444472712</v>
      </c>
      <c r="I50" s="262">
        <f>B50+J50+1</f>
        <v>37609</v>
      </c>
      <c r="J50" s="240">
        <f>'ISS10102'!K159</f>
        <v>364</v>
      </c>
      <c r="K50" s="250"/>
      <c r="L50" s="240"/>
      <c r="M50" s="294">
        <f>'ISS10102'!N159</f>
        <v>9.5060000000000002</v>
      </c>
      <c r="N50" s="239">
        <f>'ISS10102'!O159</f>
        <v>89.682337771428564</v>
      </c>
      <c r="O50" s="239">
        <f>'ISS10102'!P159</f>
        <v>10.346007454474107</v>
      </c>
      <c r="P50" s="239"/>
      <c r="Q50" s="239">
        <f>((100-N50)/N50*(365/364))*100</f>
        <v>11.536282072444131</v>
      </c>
      <c r="R50" s="265">
        <f t="shared" si="0"/>
        <v>0</v>
      </c>
      <c r="S50" s="263"/>
    </row>
    <row r="51" spans="1:19">
      <c r="A51" s="240">
        <f>A50+1</f>
        <v>494</v>
      </c>
      <c r="B51" s="262">
        <f>B50+7</f>
        <v>37251</v>
      </c>
      <c r="C51" s="250">
        <f>'ISS10102'!D164</f>
        <v>7000000000</v>
      </c>
      <c r="D51" s="250">
        <f>'ISS10102'!E164</f>
        <v>7423500000</v>
      </c>
      <c r="E51" s="250">
        <f>'ISS10102'!F164</f>
        <v>423500000</v>
      </c>
      <c r="F51" s="250">
        <f>'ISS10102'!G164</f>
        <v>7000000000</v>
      </c>
      <c r="G51" s="250">
        <f>'ISS10102'!H164</f>
        <v>6240697350</v>
      </c>
      <c r="H51" s="250">
        <f>F51-G51</f>
        <v>759302650</v>
      </c>
      <c r="I51" s="262">
        <f>B51+J51+1</f>
        <v>37616</v>
      </c>
      <c r="J51" s="240">
        <f>'ISS10102'!K164</f>
        <v>364</v>
      </c>
      <c r="K51" s="250"/>
      <c r="L51" s="240"/>
      <c r="M51" s="294">
        <f>'ISS10102'!N164</f>
        <v>10</v>
      </c>
      <c r="N51" s="239">
        <f>'ISS10102'!O164</f>
        <v>89.152819285714287</v>
      </c>
      <c r="O51" s="239">
        <f>'ISS10102'!P164</f>
        <v>10.876980661302982</v>
      </c>
      <c r="P51" s="239"/>
      <c r="Q51" s="239">
        <f>((100-N51)/N51*(365/364))*100</f>
        <v>12.200377675600766</v>
      </c>
      <c r="R51" s="265">
        <f t="shared" si="0"/>
        <v>0</v>
      </c>
      <c r="S51" s="263"/>
    </row>
    <row r="52" spans="1:19">
      <c r="A52" s="240"/>
      <c r="B52" s="262"/>
      <c r="C52" s="250"/>
      <c r="D52" s="250"/>
      <c r="E52" s="250"/>
      <c r="F52" s="236">
        <f>SUM(F48:F51)</f>
        <v>46999900000</v>
      </c>
      <c r="G52" s="236">
        <f>SUM(G48:G51)</f>
        <v>42076415650</v>
      </c>
      <c r="H52" s="236">
        <f>SUM(H48:H51)</f>
        <v>4923484350</v>
      </c>
      <c r="I52" s="262"/>
      <c r="J52" s="240"/>
      <c r="K52" s="250"/>
      <c r="L52" s="240"/>
      <c r="M52" s="294"/>
      <c r="N52" s="239"/>
      <c r="O52" s="239"/>
      <c r="P52" s="239"/>
      <c r="Q52" s="239"/>
      <c r="R52" s="265">
        <f t="shared" si="0"/>
        <v>0</v>
      </c>
      <c r="S52" s="263"/>
    </row>
    <row r="53" spans="1:19">
      <c r="A53" s="240">
        <f>A51+1</f>
        <v>495</v>
      </c>
      <c r="B53" s="262">
        <f>B51+7</f>
        <v>37258</v>
      </c>
      <c r="C53" s="250">
        <v>5000000000</v>
      </c>
      <c r="D53" s="250">
        <v>13682200000</v>
      </c>
      <c r="E53" s="250">
        <f>D53-C53</f>
        <v>8682200000</v>
      </c>
      <c r="F53" s="250">
        <v>4999900000</v>
      </c>
      <c r="G53" s="250">
        <v>4484401670</v>
      </c>
      <c r="H53" s="250">
        <f>F53-G53</f>
        <v>515498330</v>
      </c>
      <c r="I53" s="262">
        <f>B53+J53+1</f>
        <v>37623</v>
      </c>
      <c r="J53" s="303">
        <v>364</v>
      </c>
      <c r="K53" s="260"/>
      <c r="L53" s="263"/>
      <c r="M53" s="304">
        <v>10</v>
      </c>
      <c r="N53" s="239">
        <f>G53/F53*100</f>
        <v>89.689827196543931</v>
      </c>
      <c r="O53" s="239">
        <f>(100-N53)/100*(365/364)*100</f>
        <v>10.338497454015014</v>
      </c>
      <c r="P53" s="239"/>
      <c r="Q53" s="239">
        <f>((100-N53)/N53*(365/364))*100</f>
        <v>11.526945448740248</v>
      </c>
      <c r="R53" s="265">
        <f t="shared" si="0"/>
        <v>8682300000</v>
      </c>
      <c r="S53" s="263"/>
    </row>
    <row r="54" spans="1:19">
      <c r="A54" s="240">
        <f t="shared" ref="A54:A76" si="6">A53+1</f>
        <v>496</v>
      </c>
      <c r="B54" s="262">
        <f>B53+6</f>
        <v>37264</v>
      </c>
      <c r="C54" s="250">
        <v>7000000000</v>
      </c>
      <c r="D54" s="250">
        <v>19588600000</v>
      </c>
      <c r="E54" s="250">
        <f>D54-C54</f>
        <v>12588600000</v>
      </c>
      <c r="F54" s="250">
        <v>7000000000</v>
      </c>
      <c r="G54" s="250">
        <v>6288363404</v>
      </c>
      <c r="H54" s="250">
        <f>F54-G54</f>
        <v>711636596</v>
      </c>
      <c r="I54" s="262">
        <f>B54+J54+1</f>
        <v>37629</v>
      </c>
      <c r="J54" s="303">
        <v>364</v>
      </c>
      <c r="K54" s="260"/>
      <c r="L54" s="263"/>
      <c r="M54" s="304">
        <v>10</v>
      </c>
      <c r="N54" s="239">
        <f>G54/F54*100</f>
        <v>89.833762914285714</v>
      </c>
      <c r="O54" s="239">
        <f>(100-N54)/100*(365/364)*100</f>
        <v>10.194166308477238</v>
      </c>
      <c r="P54" s="239"/>
      <c r="Q54" s="239">
        <f>((100-N54)/N54*(365/364))*100</f>
        <v>11.347811755591195</v>
      </c>
      <c r="R54" s="265">
        <f t="shared" si="0"/>
        <v>0</v>
      </c>
      <c r="S54" s="263"/>
    </row>
    <row r="55" spans="1:19">
      <c r="A55" s="240">
        <f t="shared" si="6"/>
        <v>497</v>
      </c>
      <c r="B55" s="262">
        <f>B54+7</f>
        <v>37271</v>
      </c>
      <c r="C55" s="250">
        <v>8000000000</v>
      </c>
      <c r="D55" s="250">
        <v>22712000000</v>
      </c>
      <c r="E55" s="250">
        <f>D55-C55</f>
        <v>14712000000</v>
      </c>
      <c r="F55" s="250">
        <v>8000000000</v>
      </c>
      <c r="G55" s="250">
        <v>7236473860</v>
      </c>
      <c r="H55" s="250">
        <f>F55-G55</f>
        <v>763526140</v>
      </c>
      <c r="I55" s="262">
        <f>B55+J55+1</f>
        <v>37636</v>
      </c>
      <c r="J55" s="303">
        <v>364</v>
      </c>
      <c r="K55" s="260"/>
      <c r="L55" s="263"/>
      <c r="M55" s="304">
        <v>9.0950000000000006</v>
      </c>
      <c r="N55" s="239">
        <f>G55/F55*100</f>
        <v>90.455923249999998</v>
      </c>
      <c r="O55" s="239">
        <f>(100-N55)/100*(365/364)*100</f>
        <v>9.5702967410714308</v>
      </c>
      <c r="P55" s="239"/>
      <c r="Q55" s="239">
        <f>((100-N55)/N55*(365/364))*100</f>
        <v>10.580066398328903</v>
      </c>
      <c r="R55" s="265">
        <f t="shared" si="0"/>
        <v>0</v>
      </c>
      <c r="S55" s="263"/>
    </row>
    <row r="56" spans="1:19">
      <c r="A56" s="240">
        <f t="shared" si="6"/>
        <v>498</v>
      </c>
      <c r="B56" s="262">
        <f>B55+7</f>
        <v>37278</v>
      </c>
      <c r="C56" s="250">
        <v>7000000000</v>
      </c>
      <c r="D56" s="250">
        <v>13386600000</v>
      </c>
      <c r="E56" s="250">
        <f>D56-C56</f>
        <v>6386600000</v>
      </c>
      <c r="F56" s="250">
        <v>6999900000</v>
      </c>
      <c r="G56" s="250">
        <v>6355628184</v>
      </c>
      <c r="H56" s="250">
        <f>F56-G56</f>
        <v>644271816</v>
      </c>
      <c r="I56" s="262">
        <f>B56+J56+1</f>
        <v>37643</v>
      </c>
      <c r="J56" s="303">
        <v>364</v>
      </c>
      <c r="K56" s="260"/>
      <c r="L56" s="263"/>
      <c r="M56" s="304">
        <v>9</v>
      </c>
      <c r="N56" s="239">
        <f>G56/F56*100</f>
        <v>90.795985428363252</v>
      </c>
      <c r="O56" s="239">
        <f>(100-N56)/100*(365/364)*100</f>
        <v>9.2293003259544317</v>
      </c>
      <c r="P56" s="239"/>
      <c r="Q56" s="239">
        <f>((100-N56)/N56*(365/364))*100</f>
        <v>10.164877094963872</v>
      </c>
      <c r="R56" s="265">
        <f t="shared" si="0"/>
        <v>6386700000</v>
      </c>
      <c r="S56" s="263"/>
    </row>
    <row r="57" spans="1:19">
      <c r="A57" s="240">
        <f t="shared" si="6"/>
        <v>499</v>
      </c>
      <c r="B57" s="262">
        <f>B56+7</f>
        <v>37285</v>
      </c>
      <c r="C57" s="250">
        <v>5000000000</v>
      </c>
      <c r="D57" s="250">
        <v>13725900000</v>
      </c>
      <c r="E57" s="250">
        <f>D57-C57</f>
        <v>8725900000</v>
      </c>
      <c r="F57" s="250">
        <v>5000000000</v>
      </c>
      <c r="G57" s="250">
        <v>4568554122</v>
      </c>
      <c r="H57" s="250">
        <f>F57-G57</f>
        <v>431445878</v>
      </c>
      <c r="I57" s="262">
        <f>B57+J57+1</f>
        <v>37650</v>
      </c>
      <c r="J57" s="303">
        <v>364</v>
      </c>
      <c r="K57" s="260"/>
      <c r="L57" s="263"/>
      <c r="M57" s="304">
        <v>8.4079999999999995</v>
      </c>
      <c r="N57" s="239">
        <f>G57/F57*100</f>
        <v>91.371082439999995</v>
      </c>
      <c r="O57" s="239">
        <f>(100-N57)/100*(365/364)*100</f>
        <v>8.6526233774725316</v>
      </c>
      <c r="P57" s="239"/>
      <c r="Q57" s="239">
        <f>((100-N57)/N57*(365/364))*100</f>
        <v>9.4697612706453249</v>
      </c>
      <c r="R57" s="265">
        <f t="shared" si="0"/>
        <v>0</v>
      </c>
      <c r="S57" s="263"/>
    </row>
    <row r="58" spans="1:19">
      <c r="A58" s="240"/>
      <c r="B58" s="262"/>
      <c r="C58" s="250"/>
      <c r="D58" s="250"/>
      <c r="E58" s="250"/>
      <c r="F58" s="236">
        <f>SUM(F53:F57)</f>
        <v>31999800000</v>
      </c>
      <c r="G58" s="236">
        <f>SUM(G53:G57)</f>
        <v>28933421240</v>
      </c>
      <c r="H58" s="236">
        <f>SUM(H53:H57)</f>
        <v>3066378760</v>
      </c>
      <c r="I58" s="262"/>
      <c r="J58" s="240"/>
      <c r="K58" s="250"/>
      <c r="L58" s="240"/>
      <c r="M58" s="294"/>
      <c r="N58" s="239"/>
      <c r="O58" s="239"/>
      <c r="P58" s="239"/>
      <c r="Q58" s="239"/>
      <c r="R58" s="265">
        <f t="shared" si="0"/>
        <v>0</v>
      </c>
      <c r="S58" s="263"/>
    </row>
    <row r="59" spans="1:19">
      <c r="A59" s="240"/>
      <c r="B59" s="262"/>
      <c r="C59" s="250"/>
      <c r="D59" s="250"/>
      <c r="E59" s="250"/>
      <c r="F59" s="250"/>
      <c r="G59" s="250"/>
      <c r="H59" s="250"/>
      <c r="I59" s="262"/>
      <c r="J59" s="240"/>
      <c r="K59" s="250"/>
      <c r="L59" s="240"/>
      <c r="M59" s="294"/>
      <c r="N59" s="239"/>
      <c r="O59" s="239"/>
      <c r="P59" s="239"/>
      <c r="Q59" s="239"/>
      <c r="R59" s="265">
        <f t="shared" si="0"/>
        <v>0</v>
      </c>
      <c r="S59" s="263"/>
    </row>
    <row r="60" spans="1:19">
      <c r="A60" s="240"/>
      <c r="B60" s="262"/>
      <c r="C60" s="250"/>
      <c r="D60" s="250"/>
      <c r="E60" s="250"/>
      <c r="F60" s="250"/>
      <c r="G60" s="250"/>
      <c r="H60" s="250"/>
      <c r="I60" s="262"/>
      <c r="J60" s="240"/>
      <c r="K60" s="250"/>
      <c r="L60" s="240"/>
      <c r="M60" s="294"/>
      <c r="N60" s="239"/>
      <c r="O60" s="239"/>
      <c r="P60" s="239"/>
      <c r="Q60" s="239"/>
      <c r="R60" s="265">
        <f t="shared" si="0"/>
        <v>0</v>
      </c>
      <c r="S60" s="263"/>
    </row>
    <row r="61" spans="1:19">
      <c r="A61" s="240">
        <f>A57+1</f>
        <v>500</v>
      </c>
      <c r="B61" s="262">
        <f>B57+7</f>
        <v>37292</v>
      </c>
      <c r="C61" s="250">
        <v>4000000000</v>
      </c>
      <c r="D61" s="250">
        <v>12168900000</v>
      </c>
      <c r="E61" s="250">
        <f>D61-C61</f>
        <v>8168900000</v>
      </c>
      <c r="F61" s="250">
        <v>4000000000</v>
      </c>
      <c r="G61" s="250">
        <v>3685343229</v>
      </c>
      <c r="H61" s="250">
        <f>F61-G61</f>
        <v>314656771</v>
      </c>
      <c r="I61" s="262">
        <f>B61+J61+1</f>
        <v>37657</v>
      </c>
      <c r="J61" s="303">
        <v>364</v>
      </c>
      <c r="K61" s="260"/>
      <c r="L61" s="263"/>
      <c r="M61" s="304">
        <v>6.15</v>
      </c>
      <c r="N61" s="239">
        <f>G61/F61*100</f>
        <v>92.133580725000002</v>
      </c>
      <c r="O61" s="239">
        <f>(100-N61)/100*(365/364)*100</f>
        <v>7.8880303169642838</v>
      </c>
      <c r="P61" s="239"/>
      <c r="Q61" s="239">
        <f>((100-N61)/N61*(365/364))*100</f>
        <v>8.5615149817181759</v>
      </c>
      <c r="R61" s="265">
        <f t="shared" si="0"/>
        <v>0</v>
      </c>
      <c r="S61" s="263"/>
    </row>
    <row r="62" spans="1:19">
      <c r="A62" s="240">
        <f t="shared" si="6"/>
        <v>501</v>
      </c>
      <c r="B62" s="262">
        <f>B61+7</f>
        <v>37299</v>
      </c>
      <c r="C62" s="250">
        <v>7000000000</v>
      </c>
      <c r="D62" s="250">
        <v>15791900000</v>
      </c>
      <c r="E62" s="250">
        <f>D62-C62</f>
        <v>8791900000</v>
      </c>
      <c r="F62" s="250">
        <v>7000000000</v>
      </c>
      <c r="G62" s="250">
        <v>6505899352</v>
      </c>
      <c r="H62" s="250">
        <f>F62-G62</f>
        <v>494100648</v>
      </c>
      <c r="I62" s="262">
        <f>B62+J62+1</f>
        <v>37664</v>
      </c>
      <c r="J62" s="303">
        <v>364</v>
      </c>
      <c r="K62" s="260"/>
      <c r="L62" s="263"/>
      <c r="M62" s="304">
        <v>6.5179999999999998</v>
      </c>
      <c r="N62" s="239">
        <f>G62/F62*100</f>
        <v>92.94141931428571</v>
      </c>
      <c r="O62" s="239">
        <f>(100-N62)/100*(365/364)*100</f>
        <v>7.077972390894824</v>
      </c>
      <c r="P62" s="239"/>
      <c r="Q62" s="239">
        <f>((100-N62)/N62*(365/364))*100</f>
        <v>7.6155200158503416</v>
      </c>
      <c r="R62" s="265">
        <f t="shared" si="0"/>
        <v>0</v>
      </c>
      <c r="S62" s="263"/>
    </row>
    <row r="63" spans="1:19">
      <c r="A63" s="240">
        <f t="shared" si="6"/>
        <v>502</v>
      </c>
      <c r="B63" s="262">
        <f>B62+7</f>
        <v>37306</v>
      </c>
      <c r="C63" s="250">
        <v>8000000000</v>
      </c>
      <c r="D63" s="250">
        <v>16001000000</v>
      </c>
      <c r="E63" s="250">
        <f>D63-C63</f>
        <v>8001000000</v>
      </c>
      <c r="F63" s="250">
        <v>8000000000</v>
      </c>
      <c r="G63" s="250">
        <v>7473783870</v>
      </c>
      <c r="H63" s="250">
        <f>F63-G63</f>
        <v>526216130</v>
      </c>
      <c r="I63" s="262">
        <f>B63+J63+1</f>
        <v>37671</v>
      </c>
      <c r="J63" s="303">
        <v>364</v>
      </c>
      <c r="K63" s="260"/>
      <c r="L63" s="263"/>
      <c r="M63" s="304">
        <v>6.5179999999999998</v>
      </c>
      <c r="N63" s="239">
        <f>G63/F63*100</f>
        <v>93.422298374999997</v>
      </c>
      <c r="O63" s="239">
        <f>(100-N63)/100*(365/364)*100</f>
        <v>6.5957722338598925</v>
      </c>
      <c r="P63" s="239"/>
      <c r="Q63" s="239">
        <f>((100-N63)/N63*(365/364))*100</f>
        <v>7.0601690908783477</v>
      </c>
      <c r="R63" s="265">
        <f t="shared" si="0"/>
        <v>0</v>
      </c>
      <c r="S63" s="263"/>
    </row>
    <row r="64" spans="1:19">
      <c r="A64" s="240">
        <f t="shared" si="6"/>
        <v>503</v>
      </c>
      <c r="B64" s="262">
        <f>B63+7</f>
        <v>37313</v>
      </c>
      <c r="C64" s="250">
        <v>8000000000</v>
      </c>
      <c r="D64" s="250">
        <v>27365000000</v>
      </c>
      <c r="E64" s="250">
        <f>D64-C64</f>
        <v>19365000000</v>
      </c>
      <c r="F64" s="250">
        <v>7999900000</v>
      </c>
      <c r="G64" s="250">
        <v>7527193209</v>
      </c>
      <c r="H64" s="250">
        <f>F64-G64</f>
        <v>472706791</v>
      </c>
      <c r="I64" s="262">
        <f>B64+J64+1</f>
        <v>37678</v>
      </c>
      <c r="J64" s="303">
        <v>364</v>
      </c>
      <c r="K64" s="260"/>
      <c r="L64" s="263"/>
      <c r="M64" s="304">
        <v>5.8</v>
      </c>
      <c r="N64" s="239">
        <f>G64/F64*100</f>
        <v>94.091091251140639</v>
      </c>
      <c r="O64" s="239">
        <f>(100-N64)/100*(365/364)*100</f>
        <v>5.9251420146529306</v>
      </c>
      <c r="P64" s="239"/>
      <c r="Q64" s="239">
        <f>((100-N64)/N64*(365/364))*100</f>
        <v>6.2972401912504141</v>
      </c>
      <c r="R64" s="265">
        <f t="shared" si="0"/>
        <v>19365100000</v>
      </c>
      <c r="S64" s="263"/>
    </row>
    <row r="65" spans="1:19">
      <c r="A65" s="240"/>
      <c r="B65" s="262"/>
      <c r="C65" s="250"/>
      <c r="D65" s="250"/>
      <c r="E65" s="250"/>
      <c r="F65" s="236">
        <f>SUM(F61:F64)</f>
        <v>26999900000</v>
      </c>
      <c r="G65" s="236">
        <f>SUM(G61:G64)</f>
        <v>25192219660</v>
      </c>
      <c r="H65" s="236">
        <f>SUM(H61:H64)</f>
        <v>1807680340</v>
      </c>
      <c r="I65" s="262"/>
      <c r="J65" s="240"/>
      <c r="K65" s="250"/>
      <c r="L65" s="240"/>
      <c r="M65" s="294"/>
      <c r="N65" s="239"/>
      <c r="O65" s="239"/>
      <c r="P65" s="239"/>
      <c r="Q65" s="239"/>
      <c r="R65" s="265">
        <f t="shared" si="0"/>
        <v>0</v>
      </c>
      <c r="S65" s="263"/>
    </row>
    <row r="66" spans="1:19">
      <c r="A66" s="240"/>
      <c r="B66" s="262"/>
      <c r="C66" s="250"/>
      <c r="D66" s="250"/>
      <c r="E66" s="250"/>
      <c r="F66" s="250"/>
      <c r="G66" s="250"/>
      <c r="H66" s="250"/>
      <c r="I66" s="262"/>
      <c r="J66" s="240"/>
      <c r="K66" s="250"/>
      <c r="L66" s="240"/>
      <c r="M66" s="294"/>
      <c r="N66" s="239"/>
      <c r="O66" s="239"/>
      <c r="P66" s="239"/>
      <c r="Q66" s="239"/>
      <c r="R66" s="265">
        <f t="shared" si="0"/>
        <v>0</v>
      </c>
      <c r="S66" s="263"/>
    </row>
    <row r="67" spans="1:19">
      <c r="A67" s="240"/>
      <c r="B67" s="262"/>
      <c r="C67" s="250"/>
      <c r="D67" s="250"/>
      <c r="E67" s="250"/>
      <c r="F67" s="250"/>
      <c r="G67" s="250"/>
      <c r="H67" s="250"/>
      <c r="I67" s="262"/>
      <c r="J67" s="240"/>
      <c r="K67" s="250"/>
      <c r="L67" s="240"/>
      <c r="M67" s="294"/>
      <c r="N67" s="239"/>
      <c r="O67" s="239"/>
      <c r="P67" s="239"/>
      <c r="Q67" s="239"/>
      <c r="R67" s="265">
        <f t="shared" si="0"/>
        <v>0</v>
      </c>
      <c r="S67" s="263"/>
    </row>
    <row r="68" spans="1:19">
      <c r="A68" s="240">
        <f>A64+1</f>
        <v>504</v>
      </c>
      <c r="B68" s="262">
        <f>B64+7</f>
        <v>37320</v>
      </c>
      <c r="C68" s="250">
        <v>9000000000</v>
      </c>
      <c r="D68" s="250">
        <v>15333500000</v>
      </c>
      <c r="E68" s="250">
        <f>D68-C68</f>
        <v>6333500000</v>
      </c>
      <c r="F68" s="250">
        <v>9000000000</v>
      </c>
      <c r="G68" s="250">
        <v>8484088070</v>
      </c>
      <c r="H68" s="250">
        <f>F68-G68</f>
        <v>515911930</v>
      </c>
      <c r="I68" s="262">
        <f>B68+J68+1</f>
        <v>37685</v>
      </c>
      <c r="J68" s="303">
        <v>364</v>
      </c>
      <c r="K68" s="260"/>
      <c r="L68" s="263"/>
      <c r="M68" s="304">
        <v>5</v>
      </c>
      <c r="N68" s="239">
        <f>G68/F68*100</f>
        <v>94.267645222222214</v>
      </c>
      <c r="O68" s="239">
        <f>(100-N68)/100*(365/364)*100</f>
        <v>5.7481030051892628</v>
      </c>
      <c r="P68" s="239"/>
      <c r="Q68" s="239">
        <f>((100-N68)/N68*(365/364))*100</f>
        <v>6.0976414459478114</v>
      </c>
      <c r="R68" s="265">
        <f t="shared" si="0"/>
        <v>0</v>
      </c>
      <c r="S68" s="263"/>
    </row>
    <row r="69" spans="1:19">
      <c r="A69" s="240">
        <f t="shared" si="6"/>
        <v>505</v>
      </c>
      <c r="B69" s="262">
        <f>B68+7</f>
        <v>37327</v>
      </c>
      <c r="C69" s="250">
        <v>7000000000</v>
      </c>
      <c r="D69" s="250">
        <v>16729300000</v>
      </c>
      <c r="E69" s="250">
        <f>D69-C69</f>
        <v>9729300000</v>
      </c>
      <c r="F69" s="250">
        <v>7000000000</v>
      </c>
      <c r="G69" s="250">
        <v>6631105040</v>
      </c>
      <c r="H69" s="250">
        <f>F69-G69</f>
        <v>368894960</v>
      </c>
      <c r="I69" s="262">
        <f>B69+J69+1</f>
        <v>37692</v>
      </c>
      <c r="J69" s="303">
        <v>364</v>
      </c>
      <c r="K69" s="260"/>
      <c r="L69" s="263"/>
      <c r="M69" s="293">
        <v>4.9000000000000004</v>
      </c>
      <c r="N69" s="239">
        <f>G69/F69*100</f>
        <v>94.730071999999993</v>
      </c>
      <c r="O69" s="239">
        <f>(100-N69)/100*(365/364)*100</f>
        <v>5.2844058241758312</v>
      </c>
      <c r="P69" s="239"/>
      <c r="Q69" s="239">
        <f>((100-N69)/N69*(365/364))*100</f>
        <v>5.5783825691337299</v>
      </c>
      <c r="R69" s="265">
        <f t="shared" si="0"/>
        <v>0</v>
      </c>
      <c r="S69" s="263"/>
    </row>
    <row r="70" spans="1:19">
      <c r="A70" s="240">
        <f t="shared" si="6"/>
        <v>506</v>
      </c>
      <c r="B70" s="262">
        <f>B69+7</f>
        <v>37334</v>
      </c>
      <c r="C70" s="250">
        <v>8000000000</v>
      </c>
      <c r="D70" s="250">
        <v>15313300000</v>
      </c>
      <c r="E70" s="250">
        <f>D70-C70</f>
        <v>7313300000</v>
      </c>
      <c r="F70" s="250">
        <v>8000000000</v>
      </c>
      <c r="G70" s="250">
        <v>7566138224</v>
      </c>
      <c r="H70" s="250">
        <f>F70-G70</f>
        <v>433861776</v>
      </c>
      <c r="I70" s="262">
        <f>B70+J70+1</f>
        <v>37699</v>
      </c>
      <c r="J70" s="303">
        <v>364</v>
      </c>
      <c r="K70" s="260"/>
      <c r="L70" s="263"/>
      <c r="M70" s="293">
        <v>4.9000000000000004</v>
      </c>
      <c r="N70" s="239">
        <f>G70/F70*100</f>
        <v>94.5767278</v>
      </c>
      <c r="O70" s="239">
        <f>(100-N70)/100*(365/364)*100</f>
        <v>5.4381712994505493</v>
      </c>
      <c r="P70" s="239"/>
      <c r="Q70" s="239">
        <f>((100-N70)/N70*(365/364))*100</f>
        <v>5.7500099928922985</v>
      </c>
      <c r="R70" s="265">
        <f t="shared" si="0"/>
        <v>0</v>
      </c>
      <c r="S70" s="263"/>
    </row>
    <row r="71" spans="1:19">
      <c r="A71" s="240">
        <f t="shared" si="6"/>
        <v>507</v>
      </c>
      <c r="B71" s="262">
        <f>B70+7</f>
        <v>37341</v>
      </c>
      <c r="C71" s="250">
        <v>8000000000</v>
      </c>
      <c r="D71" s="250">
        <v>8000000000</v>
      </c>
      <c r="E71" s="250">
        <f>D71-C71</f>
        <v>0</v>
      </c>
      <c r="F71" s="250">
        <v>8000000000</v>
      </c>
      <c r="G71" s="250">
        <v>7521016860</v>
      </c>
      <c r="H71" s="250">
        <f>F71-G71</f>
        <v>478983140</v>
      </c>
      <c r="I71" s="262">
        <f>B71+J71+1</f>
        <v>37706</v>
      </c>
      <c r="J71" s="303">
        <v>364</v>
      </c>
      <c r="K71" s="260"/>
      <c r="L71" s="263"/>
      <c r="M71" s="293">
        <v>5.2409999999999997</v>
      </c>
      <c r="N71" s="239">
        <f>G71/F71*100</f>
        <v>94.012710749999997</v>
      </c>
      <c r="O71" s="239">
        <f>(100-N71)/100*(365/364)*100</f>
        <v>6.0037378468406626</v>
      </c>
      <c r="P71" s="239"/>
      <c r="Q71" s="239">
        <f>((100-N71)/N71*(365/364))*100</f>
        <v>6.3860916241484533</v>
      </c>
      <c r="R71" s="265">
        <f t="shared" si="0"/>
        <v>0</v>
      </c>
      <c r="S71" s="263"/>
    </row>
    <row r="72" spans="1:19">
      <c r="A72" s="240"/>
      <c r="B72" s="262"/>
      <c r="C72" s="250"/>
      <c r="D72" s="250"/>
      <c r="E72" s="250"/>
      <c r="F72" s="236">
        <f>SUM(F68:F71)</f>
        <v>32000000000</v>
      </c>
      <c r="G72" s="236">
        <f>SUM(G68:G71)</f>
        <v>30202348194</v>
      </c>
      <c r="H72" s="236">
        <f>SUM(H68:H71)</f>
        <v>1797651806</v>
      </c>
      <c r="I72" s="262"/>
      <c r="J72" s="240"/>
      <c r="K72" s="236"/>
      <c r="L72" s="240"/>
      <c r="M72" s="294"/>
      <c r="N72" s="239"/>
      <c r="O72" s="239"/>
      <c r="P72" s="239"/>
      <c r="Q72" s="239"/>
      <c r="R72" s="265">
        <f t="shared" si="0"/>
        <v>0</v>
      </c>
      <c r="S72" s="263"/>
    </row>
    <row r="73" spans="1:19">
      <c r="A73" s="240"/>
      <c r="B73" s="262"/>
      <c r="C73" s="250"/>
      <c r="D73" s="250"/>
      <c r="E73" s="250"/>
      <c r="F73" s="250"/>
      <c r="G73" s="250"/>
      <c r="H73" s="250"/>
      <c r="I73" s="262"/>
      <c r="J73" s="240"/>
      <c r="K73" s="236"/>
      <c r="L73" s="240"/>
      <c r="M73" s="294"/>
      <c r="N73" s="239"/>
      <c r="O73" s="239"/>
      <c r="P73" s="239"/>
      <c r="Q73" s="239"/>
      <c r="R73" s="265">
        <f t="shared" si="0"/>
        <v>0</v>
      </c>
      <c r="S73" s="263"/>
    </row>
    <row r="74" spans="1:19">
      <c r="A74" s="240"/>
      <c r="B74" s="262"/>
      <c r="C74" s="250"/>
      <c r="D74" s="250"/>
      <c r="E74" s="250"/>
      <c r="F74" s="250"/>
      <c r="G74" s="250"/>
      <c r="H74" s="250"/>
      <c r="I74" s="262"/>
      <c r="J74" s="240"/>
      <c r="K74" s="236"/>
      <c r="L74" s="240"/>
      <c r="M74" s="294"/>
      <c r="N74" s="239"/>
      <c r="O74" s="239"/>
      <c r="P74" s="239"/>
      <c r="Q74" s="239"/>
      <c r="R74" s="265">
        <f t="shared" si="0"/>
        <v>0</v>
      </c>
      <c r="S74" s="263"/>
    </row>
    <row r="75" spans="1:19">
      <c r="A75" s="240">
        <f>A71+1</f>
        <v>508</v>
      </c>
      <c r="B75" s="262">
        <f>B71+8</f>
        <v>37349</v>
      </c>
      <c r="C75" s="250">
        <v>3500000000</v>
      </c>
      <c r="D75" s="250">
        <v>6618000000</v>
      </c>
      <c r="E75" s="250">
        <f>D75-C75</f>
        <v>3118000000</v>
      </c>
      <c r="F75" s="250">
        <v>3500000000</v>
      </c>
      <c r="G75" s="250">
        <v>3186720820</v>
      </c>
      <c r="H75" s="250">
        <f>F75-G75</f>
        <v>313279180</v>
      </c>
      <c r="I75" s="262">
        <f>B75+J75+1</f>
        <v>37714</v>
      </c>
      <c r="J75" s="303">
        <v>364</v>
      </c>
      <c r="K75" s="260"/>
      <c r="L75" s="263"/>
      <c r="M75" s="293">
        <v>6.5</v>
      </c>
      <c r="N75" s="239">
        <f>G75/F75*100</f>
        <v>91.049166285714293</v>
      </c>
      <c r="O75" s="239">
        <f>(100-N75)/100*(365/364)*100</f>
        <v>8.9754239167974799</v>
      </c>
      <c r="P75" s="239"/>
      <c r="Q75" s="239">
        <f>((100-N75)/N75*(365/364))*100</f>
        <v>9.8577771581481617</v>
      </c>
      <c r="R75" s="265">
        <f t="shared" ref="R75:R138" si="7">+IF(F75&lt;C75,IF(F75=D75,0,D75-F75),0)</f>
        <v>0</v>
      </c>
      <c r="S75" s="263"/>
    </row>
    <row r="76" spans="1:19">
      <c r="A76" s="240">
        <f t="shared" si="6"/>
        <v>509</v>
      </c>
      <c r="B76" s="262">
        <f>B75+7</f>
        <v>37356</v>
      </c>
      <c r="C76" s="250">
        <v>3000000000</v>
      </c>
      <c r="D76" s="250">
        <v>10130500000</v>
      </c>
      <c r="E76" s="250">
        <f>D76-C76</f>
        <v>7130500000</v>
      </c>
      <c r="F76" s="250">
        <v>3000000000</v>
      </c>
      <c r="G76" s="250">
        <v>2741836970</v>
      </c>
      <c r="H76" s="250">
        <f>F76-G76</f>
        <v>258163030</v>
      </c>
      <c r="I76" s="262">
        <f>B76+J76+1</f>
        <v>37721</v>
      </c>
      <c r="J76" s="303">
        <v>364</v>
      </c>
      <c r="K76" s="260"/>
      <c r="L76" s="263"/>
      <c r="M76" s="293">
        <v>7</v>
      </c>
      <c r="N76" s="239">
        <f>G76/F76*100</f>
        <v>91.394565666666665</v>
      </c>
      <c r="O76" s="239">
        <f>(100-N76)/100*(365/364)*100</f>
        <v>8.6290756364468884</v>
      </c>
      <c r="P76" s="239"/>
      <c r="Q76" s="239">
        <f>((100-N76)/N76*(365/364))*100</f>
        <v>9.4415631536767375</v>
      </c>
      <c r="R76" s="265">
        <f t="shared" si="7"/>
        <v>0</v>
      </c>
      <c r="S76" s="263"/>
    </row>
    <row r="77" spans="1:19">
      <c r="A77" s="240">
        <f>A76+1</f>
        <v>510</v>
      </c>
      <c r="B77" s="262">
        <f>B76+7</f>
        <v>37363</v>
      </c>
      <c r="C77" s="250">
        <v>3000000000</v>
      </c>
      <c r="D77" s="250">
        <v>14193000000</v>
      </c>
      <c r="E77" s="250">
        <f>D77-C77</f>
        <v>11193000000</v>
      </c>
      <c r="F77" s="250">
        <v>3000000000</v>
      </c>
      <c r="G77" s="250">
        <v>2761343400</v>
      </c>
      <c r="H77" s="250">
        <f>F77-G77</f>
        <v>238656600</v>
      </c>
      <c r="I77" s="262">
        <f>B77+J77+1</f>
        <v>37728</v>
      </c>
      <c r="J77" s="303">
        <v>364</v>
      </c>
      <c r="K77" s="260"/>
      <c r="L77" s="263"/>
      <c r="M77" s="293">
        <v>7.22</v>
      </c>
      <c r="N77" s="239">
        <f>G77/F77*100</f>
        <v>92.044780000000003</v>
      </c>
      <c r="O77" s="239">
        <f>(100-N77)/100*(365/364)*100</f>
        <v>7.9770749999999975</v>
      </c>
      <c r="P77" s="239"/>
      <c r="Q77" s="239">
        <f>((100-N77)/N77*(365/364))*100</f>
        <v>8.6665153635002401</v>
      </c>
      <c r="R77" s="265">
        <f t="shared" si="7"/>
        <v>0</v>
      </c>
    </row>
    <row r="78" spans="1:19">
      <c r="A78" s="240">
        <f>A77+1</f>
        <v>511</v>
      </c>
      <c r="B78" s="262">
        <f>B77+7</f>
        <v>37370</v>
      </c>
      <c r="C78" s="250">
        <v>4000000000</v>
      </c>
      <c r="D78" s="250">
        <v>13523300000</v>
      </c>
      <c r="E78" s="250">
        <f>D78-C78</f>
        <v>9523300000</v>
      </c>
      <c r="F78" s="250">
        <v>4000000000</v>
      </c>
      <c r="G78" s="250">
        <v>3704676041</v>
      </c>
      <c r="H78" s="250">
        <f>F78-G78</f>
        <v>295323959</v>
      </c>
      <c r="I78" s="262">
        <f>B78+J78+1</f>
        <v>37735</v>
      </c>
      <c r="J78" s="303">
        <v>364</v>
      </c>
      <c r="K78" s="260"/>
      <c r="L78" s="263"/>
      <c r="M78" s="293">
        <v>7.22</v>
      </c>
      <c r="N78" s="239">
        <f>G78/F78*100</f>
        <v>92.616901025000004</v>
      </c>
      <c r="O78" s="239">
        <f>(100-N78)/100*(365/364)*100</f>
        <v>7.4033822139423044</v>
      </c>
      <c r="P78" s="239"/>
      <c r="Q78" s="239">
        <f>((100-N78)/N78*(365/364))*100</f>
        <v>7.9935542347113451</v>
      </c>
      <c r="R78" s="265">
        <f t="shared" si="7"/>
        <v>0</v>
      </c>
    </row>
    <row r="79" spans="1:19">
      <c r="A79" s="240"/>
      <c r="B79" s="262"/>
      <c r="F79" s="267">
        <f>SUM(F75:F78)</f>
        <v>13500000000</v>
      </c>
      <c r="G79" s="267">
        <f>SUM(G75:G78)</f>
        <v>12394577231</v>
      </c>
      <c r="H79" s="267">
        <f>SUM(H75:H78)</f>
        <v>1105422769</v>
      </c>
      <c r="R79" s="265">
        <f t="shared" si="7"/>
        <v>0</v>
      </c>
    </row>
    <row r="80" spans="1:19">
      <c r="A80" s="240"/>
      <c r="B80" s="262"/>
      <c r="R80" s="265">
        <f t="shared" si="7"/>
        <v>0</v>
      </c>
    </row>
    <row r="81" spans="1:18">
      <c r="A81" s="240"/>
      <c r="B81" s="262"/>
      <c r="R81" s="265">
        <f t="shared" si="7"/>
        <v>0</v>
      </c>
    </row>
    <row r="82" spans="1:18">
      <c r="A82" s="240">
        <f>A78+1</f>
        <v>512</v>
      </c>
      <c r="B82" s="262">
        <f>B78+8</f>
        <v>37378</v>
      </c>
      <c r="C82" s="250">
        <v>6000000000</v>
      </c>
      <c r="D82" s="250">
        <v>12186600000</v>
      </c>
      <c r="E82" s="250">
        <f>D82-C82</f>
        <v>6186600000</v>
      </c>
      <c r="F82" s="250">
        <v>6000000000</v>
      </c>
      <c r="G82" s="250">
        <v>5564075810</v>
      </c>
      <c r="H82" s="250">
        <f>F82-G82</f>
        <v>435924190</v>
      </c>
      <c r="I82" s="262">
        <f>B82+J82+1</f>
        <v>37743</v>
      </c>
      <c r="J82" s="303">
        <v>364</v>
      </c>
      <c r="K82" s="260"/>
      <c r="L82" s="263"/>
      <c r="M82" s="293">
        <v>7</v>
      </c>
      <c r="N82" s="239">
        <f>G82/F82*100</f>
        <v>92.734596833333342</v>
      </c>
      <c r="O82" s="239">
        <f>(100-N82)/100*(365/364)*100</f>
        <v>7.2853630654761821</v>
      </c>
      <c r="P82" s="239"/>
      <c r="Q82" s="239">
        <f>((100-N82)/N82*(365/364))*100</f>
        <v>7.8561435691252903</v>
      </c>
      <c r="R82" s="265">
        <f t="shared" si="7"/>
        <v>0</v>
      </c>
    </row>
    <row r="83" spans="1:18">
      <c r="A83" s="240">
        <f>A82+1</f>
        <v>513</v>
      </c>
      <c r="B83" s="262">
        <f>B82+6</f>
        <v>37384</v>
      </c>
      <c r="C83" s="250">
        <v>9500000000</v>
      </c>
      <c r="D83" s="250">
        <v>19534500000</v>
      </c>
      <c r="E83" s="250">
        <f>D83-C83</f>
        <v>10034500000</v>
      </c>
      <c r="F83" s="250">
        <v>9500000000</v>
      </c>
      <c r="G83" s="250">
        <v>8797209590</v>
      </c>
      <c r="H83" s="250">
        <f>F83-G83</f>
        <v>702790410</v>
      </c>
      <c r="I83" s="262">
        <f>B83+J83+1</f>
        <v>37749</v>
      </c>
      <c r="J83" s="303">
        <v>364</v>
      </c>
      <c r="K83" s="260"/>
      <c r="L83" s="263"/>
      <c r="M83" s="293">
        <v>6.2670000000000003</v>
      </c>
      <c r="N83" s="239">
        <f>G83/F83*100</f>
        <v>92.602206210526319</v>
      </c>
      <c r="O83" s="239">
        <f>(100-N83)/100*(365/364)*100</f>
        <v>7.4181173987854221</v>
      </c>
      <c r="P83" s="239"/>
      <c r="Q83" s="239">
        <f>((100-N83)/N83*(365/364))*100</f>
        <v>8.010735059508967</v>
      </c>
      <c r="R83" s="265">
        <f t="shared" si="7"/>
        <v>0</v>
      </c>
    </row>
    <row r="84" spans="1:18">
      <c r="A84" s="240">
        <f>A83+1</f>
        <v>514</v>
      </c>
      <c r="B84" s="262">
        <f>B83+7</f>
        <v>37391</v>
      </c>
      <c r="C84" s="250">
        <v>10000000000</v>
      </c>
      <c r="D84" s="250">
        <v>19534500000</v>
      </c>
      <c r="E84" s="250">
        <f>D84-C84</f>
        <v>9534500000</v>
      </c>
      <c r="F84" s="250">
        <v>9999900000</v>
      </c>
      <c r="G84" s="250">
        <v>9254771040</v>
      </c>
      <c r="H84" s="250">
        <f>F84-G84</f>
        <v>745128960</v>
      </c>
      <c r="I84" s="262">
        <f>B84+J84+1</f>
        <v>37756</v>
      </c>
      <c r="J84" s="303">
        <v>364</v>
      </c>
      <c r="K84" s="260"/>
      <c r="L84" s="263"/>
      <c r="M84" s="293">
        <v>6.2670000000000003</v>
      </c>
      <c r="N84" s="239">
        <f>G84/F84*100</f>
        <v>92.548635886358866</v>
      </c>
      <c r="O84" s="239">
        <f>(100-N84)/100*(365/364)*100</f>
        <v>7.4718348941731145</v>
      </c>
      <c r="P84" s="239"/>
      <c r="Q84" s="239">
        <f>((100-N84)/N84*(365/364))*100</f>
        <v>8.0734143973205974</v>
      </c>
      <c r="R84" s="265">
        <f t="shared" si="7"/>
        <v>9534600000</v>
      </c>
    </row>
    <row r="85" spans="1:18">
      <c r="A85" s="240">
        <f>A84+1</f>
        <v>515</v>
      </c>
      <c r="B85" s="262">
        <f>B84+7</f>
        <v>37398</v>
      </c>
      <c r="C85" s="250">
        <v>12000000000</v>
      </c>
      <c r="D85" s="250">
        <v>22817000000</v>
      </c>
      <c r="E85" s="250">
        <f>D85-C85</f>
        <v>10817000000</v>
      </c>
      <c r="F85" s="250">
        <v>12000000000</v>
      </c>
      <c r="G85" s="250">
        <v>11044651090</v>
      </c>
      <c r="H85" s="250">
        <f>F85-G85</f>
        <v>955348910</v>
      </c>
      <c r="I85" s="262">
        <f>B85+J85+1</f>
        <v>37763</v>
      </c>
      <c r="J85" s="303">
        <v>364</v>
      </c>
      <c r="K85" s="260"/>
      <c r="L85" s="263"/>
      <c r="M85" s="293">
        <v>7.4</v>
      </c>
      <c r="N85" s="239">
        <f>G85/F85*100</f>
        <v>92.038759083333332</v>
      </c>
      <c r="O85" s="239">
        <f>(100-N85)/100*(365/364)*100</f>
        <v>7.9831124576465209</v>
      </c>
      <c r="P85" s="239"/>
      <c r="Q85" s="239">
        <f>((100-N85)/N85*(365/364))*100</f>
        <v>8.6736419929548223</v>
      </c>
      <c r="R85" s="265">
        <f t="shared" si="7"/>
        <v>0</v>
      </c>
    </row>
    <row r="86" spans="1:18">
      <c r="A86" s="240">
        <f>A85+1</f>
        <v>516</v>
      </c>
      <c r="B86" s="262">
        <f>B85+7</f>
        <v>37405</v>
      </c>
      <c r="C86" s="250">
        <v>13000000000</v>
      </c>
      <c r="D86" s="250">
        <v>29859000000</v>
      </c>
      <c r="E86" s="250">
        <f>D86-C86</f>
        <v>16859000000</v>
      </c>
      <c r="F86" s="250">
        <v>13000000000</v>
      </c>
      <c r="G86" s="250">
        <v>11960876778</v>
      </c>
      <c r="H86" s="250">
        <f>F86-G86</f>
        <v>1039123222</v>
      </c>
      <c r="I86" s="262">
        <f>B86+J86+1</f>
        <v>37770</v>
      </c>
      <c r="J86" s="303">
        <v>364</v>
      </c>
      <c r="K86" s="260"/>
      <c r="L86" s="263"/>
      <c r="M86" s="293">
        <v>7.41</v>
      </c>
      <c r="N86" s="239">
        <f>G86/F86*100</f>
        <v>92.006744446153846</v>
      </c>
      <c r="O86" s="239">
        <f>(100-N86)/100*(365/364)*100</f>
        <v>8.0152150471259507</v>
      </c>
      <c r="P86" s="239"/>
      <c r="Q86" s="239">
        <f>((100-N86)/N86*(365/364))*100</f>
        <v>8.7115516317575903</v>
      </c>
      <c r="R86" s="265">
        <f t="shared" si="7"/>
        <v>0</v>
      </c>
    </row>
    <row r="87" spans="1:18">
      <c r="A87" s="240"/>
      <c r="B87" s="262"/>
      <c r="F87" s="267">
        <f>SUM(F82:F86)</f>
        <v>50499900000</v>
      </c>
      <c r="G87" s="267">
        <f>SUM(G82:G86)</f>
        <v>46621584308</v>
      </c>
      <c r="H87" s="267">
        <f>SUM(H82:H86)</f>
        <v>3878315692</v>
      </c>
      <c r="R87" s="265">
        <f t="shared" si="7"/>
        <v>0</v>
      </c>
    </row>
    <row r="88" spans="1:18">
      <c r="A88" s="240"/>
      <c r="B88" s="262"/>
      <c r="R88" s="265">
        <f t="shared" si="7"/>
        <v>0</v>
      </c>
    </row>
    <row r="89" spans="1:18">
      <c r="A89" s="240"/>
      <c r="B89" s="262"/>
      <c r="R89" s="265">
        <f t="shared" si="7"/>
        <v>0</v>
      </c>
    </row>
    <row r="90" spans="1:18">
      <c r="A90" s="240">
        <f>A86+1</f>
        <v>517</v>
      </c>
      <c r="B90" s="262">
        <f>B86+7</f>
        <v>37412</v>
      </c>
      <c r="C90" s="250">
        <v>13000000000</v>
      </c>
      <c r="D90" s="250">
        <v>13249000000</v>
      </c>
      <c r="E90" s="250">
        <f>D90-C90</f>
        <v>249000000</v>
      </c>
      <c r="F90" s="250">
        <v>13000000000</v>
      </c>
      <c r="G90" s="250">
        <v>11818893781</v>
      </c>
      <c r="H90" s="250">
        <f>F90-G90</f>
        <v>1181106219</v>
      </c>
      <c r="I90" s="262">
        <f>B90+J90+1</f>
        <v>37777</v>
      </c>
      <c r="J90" s="303">
        <v>364</v>
      </c>
      <c r="K90" s="260"/>
      <c r="L90" s="263"/>
      <c r="M90" s="293">
        <v>7.6210000000000004</v>
      </c>
      <c r="N90" s="239">
        <f>G90/F90*100</f>
        <v>90.914567546153847</v>
      </c>
      <c r="O90" s="239">
        <f>(100-N90)/100*(365/364)*100</f>
        <v>9.1103924331149617</v>
      </c>
      <c r="P90" s="239"/>
      <c r="Q90" s="239">
        <f>((100-N90)/N90*(365/364))*100</f>
        <v>10.020827991608675</v>
      </c>
      <c r="R90" s="265">
        <f t="shared" si="7"/>
        <v>0</v>
      </c>
    </row>
    <row r="91" spans="1:18">
      <c r="A91" s="240">
        <f>A90+1</f>
        <v>518</v>
      </c>
      <c r="B91" s="262">
        <f>B90+7</f>
        <v>37419</v>
      </c>
      <c r="C91" s="250">
        <v>13000000000</v>
      </c>
      <c r="D91" s="250">
        <v>31583600000</v>
      </c>
      <c r="E91" s="250">
        <f>D91-C91</f>
        <v>18583600000</v>
      </c>
      <c r="F91" s="250">
        <v>13000000000</v>
      </c>
      <c r="G91" s="250">
        <v>11623424596</v>
      </c>
      <c r="H91" s="250">
        <f>F91-G91</f>
        <v>1376575404</v>
      </c>
      <c r="I91" s="262">
        <f>B91+J91+1</f>
        <v>37784</v>
      </c>
      <c r="J91" s="303">
        <v>364</v>
      </c>
      <c r="K91" s="260"/>
      <c r="L91" s="263"/>
      <c r="M91" s="293">
        <v>9.0939999999999994</v>
      </c>
      <c r="N91" s="239">
        <f>G91/F91*100</f>
        <v>89.410958430769227</v>
      </c>
      <c r="O91" s="239">
        <f>(100-N91)/100*(365/364)*100</f>
        <v>10.618132342772615</v>
      </c>
      <c r="P91" s="239"/>
      <c r="Q91" s="239">
        <f>((100-N91)/N91*(365/364))*100</f>
        <v>11.875649841058598</v>
      </c>
      <c r="R91" s="265">
        <f t="shared" si="7"/>
        <v>0</v>
      </c>
    </row>
    <row r="92" spans="1:18">
      <c r="A92" s="240">
        <f>A91+1</f>
        <v>519</v>
      </c>
      <c r="B92" s="262">
        <f>B91+7</f>
        <v>37426</v>
      </c>
      <c r="C92" s="250">
        <v>13000000000</v>
      </c>
      <c r="D92" s="250">
        <v>26487100000</v>
      </c>
      <c r="E92" s="250">
        <f>D92-C92</f>
        <v>13487100000</v>
      </c>
      <c r="F92" s="250">
        <v>13000000000</v>
      </c>
      <c r="G92" s="250">
        <v>11626312202</v>
      </c>
      <c r="H92" s="250">
        <f>F92-G92</f>
        <v>1373687798</v>
      </c>
      <c r="I92" s="262">
        <f>B92+J92+1</f>
        <v>37791</v>
      </c>
      <c r="J92" s="303">
        <v>364</v>
      </c>
      <c r="K92" s="260"/>
      <c r="L92" s="263"/>
      <c r="M92" s="293">
        <v>9.0939999999999994</v>
      </c>
      <c r="N92" s="239">
        <f>G92/F92*100</f>
        <v>89.433170784615385</v>
      </c>
      <c r="O92" s="239">
        <f>(100-N92)/100*(365/364)*100</f>
        <v>10.595858965976332</v>
      </c>
      <c r="P92" s="239"/>
      <c r="Q92" s="239">
        <f>((100-N92)/N92*(365/364))*100</f>
        <v>11.847795256521385</v>
      </c>
      <c r="R92" s="265">
        <f t="shared" si="7"/>
        <v>0</v>
      </c>
    </row>
    <row r="93" spans="1:18">
      <c r="A93" s="240">
        <f>A92+1</f>
        <v>520</v>
      </c>
      <c r="B93" s="262">
        <f>B92+7</f>
        <v>37433</v>
      </c>
      <c r="C93" s="250">
        <v>12000000000</v>
      </c>
      <c r="D93" s="250">
        <v>24069700000</v>
      </c>
      <c r="E93" s="250">
        <f>D93-C93</f>
        <v>12069700000</v>
      </c>
      <c r="F93" s="250">
        <v>11999900000</v>
      </c>
      <c r="G93" s="250">
        <v>10837146478</v>
      </c>
      <c r="H93" s="250">
        <f>F93-G93</f>
        <v>1162753522</v>
      </c>
      <c r="I93" s="262">
        <f>B93+J93+1</f>
        <v>37798</v>
      </c>
      <c r="J93" s="303">
        <v>364</v>
      </c>
      <c r="K93" s="260"/>
      <c r="L93" s="263"/>
      <c r="M93" s="293">
        <v>10.728999999999999</v>
      </c>
      <c r="N93" s="239">
        <f>G93/F93*100</f>
        <v>90.31030656922141</v>
      </c>
      <c r="O93" s="239">
        <f>(100-N93)/100*(365/364)*100</f>
        <v>9.7163134676763327</v>
      </c>
      <c r="P93" s="239"/>
      <c r="Q93" s="239">
        <f>((100-N93)/N93*(365/364))*100</f>
        <v>10.758809084795802</v>
      </c>
      <c r="R93" s="265">
        <f t="shared" si="7"/>
        <v>12069800000</v>
      </c>
    </row>
    <row r="94" spans="1:18">
      <c r="A94" s="240"/>
      <c r="B94" s="262"/>
      <c r="F94" s="267">
        <f>SUM(F90:F93)</f>
        <v>50999900000</v>
      </c>
      <c r="G94" s="267">
        <f>SUM(G90:G93)</f>
        <v>45905777057</v>
      </c>
      <c r="H94" s="267">
        <f>SUM(H90:H93)</f>
        <v>5094122943</v>
      </c>
      <c r="R94" s="265">
        <f t="shared" si="7"/>
        <v>0</v>
      </c>
    </row>
    <row r="95" spans="1:18">
      <c r="A95" s="240"/>
      <c r="B95" s="262"/>
      <c r="F95" s="265">
        <f>F94+F87+F79+F72+F65+F58+F52+F46+F39+F31+F24+F16</f>
        <v>418999000000</v>
      </c>
      <c r="G95" s="265">
        <f>G94+G87+G79+G72+G65+G58+G52+G46+G39+G31+G24+G16</f>
        <v>372543796006</v>
      </c>
      <c r="H95" s="265">
        <f>H94+H87+H79+H72+H65+H58+H52+H46+H39+H31+H24+H16</f>
        <v>46455203994</v>
      </c>
      <c r="R95" s="265">
        <f t="shared" si="7"/>
        <v>0</v>
      </c>
    </row>
    <row r="96" spans="1:18">
      <c r="A96" s="240"/>
      <c r="B96" s="262"/>
      <c r="R96" s="265">
        <f t="shared" si="7"/>
        <v>0</v>
      </c>
    </row>
    <row r="97" spans="1:18">
      <c r="A97" s="240">
        <f>A93+1</f>
        <v>521</v>
      </c>
      <c r="B97" s="262">
        <f>B93+7</f>
        <v>37440</v>
      </c>
      <c r="C97" s="250">
        <v>12000000000</v>
      </c>
      <c r="D97" s="250">
        <v>19147900000</v>
      </c>
      <c r="E97" s="250">
        <f>D97-C97</f>
        <v>7147900000</v>
      </c>
      <c r="F97" s="250">
        <v>12000000000</v>
      </c>
      <c r="G97" s="250">
        <v>10741081490</v>
      </c>
      <c r="H97" s="250">
        <f>F97-G97</f>
        <v>1258918510</v>
      </c>
      <c r="I97" s="262">
        <f>B97+J97+1</f>
        <v>37805</v>
      </c>
      <c r="J97" s="303">
        <v>364</v>
      </c>
      <c r="K97" s="260"/>
      <c r="L97" s="263"/>
      <c r="M97" s="293">
        <v>8.6839999999999993</v>
      </c>
      <c r="N97" s="239">
        <f>G97/F97*100</f>
        <v>89.509012416666664</v>
      </c>
      <c r="O97" s="239">
        <f>(100-N97)/100*(365/364)*100</f>
        <v>10.519808977793042</v>
      </c>
      <c r="P97" s="239"/>
      <c r="Q97" s="239">
        <f>((100-N97)/N97*(365/364))*100</f>
        <v>11.752793035882322</v>
      </c>
      <c r="R97" s="265">
        <f t="shared" si="7"/>
        <v>0</v>
      </c>
    </row>
    <row r="98" spans="1:18">
      <c r="A98" s="240">
        <f>A97+1</f>
        <v>522</v>
      </c>
      <c r="B98" s="262">
        <f>B97+7</f>
        <v>37447</v>
      </c>
      <c r="C98" s="250">
        <v>10000000000</v>
      </c>
      <c r="D98" s="250">
        <v>30229000000</v>
      </c>
      <c r="E98" s="250">
        <f>D98-C98</f>
        <v>20229000000</v>
      </c>
      <c r="F98" s="250">
        <v>10000000000</v>
      </c>
      <c r="G98" s="250">
        <v>9032163706</v>
      </c>
      <c r="H98" s="250">
        <f>F98-G98</f>
        <v>967836294</v>
      </c>
      <c r="I98" s="262">
        <f>B98+J98+1</f>
        <v>37812</v>
      </c>
      <c r="J98" s="303">
        <v>364</v>
      </c>
      <c r="K98" s="260"/>
      <c r="L98" s="263"/>
      <c r="M98" s="293">
        <v>9.2970000000000006</v>
      </c>
      <c r="N98" s="239">
        <f>G98/F98*100</f>
        <v>90.32163706</v>
      </c>
      <c r="O98" s="239">
        <f>(100-N98)/100*(365/364)*100</f>
        <v>9.7049518491758242</v>
      </c>
      <c r="P98" s="239"/>
      <c r="Q98" s="239">
        <f>((100-N98)/N98*(365/364))*100</f>
        <v>10.744880368730357</v>
      </c>
      <c r="R98" s="265">
        <f t="shared" si="7"/>
        <v>0</v>
      </c>
    </row>
    <row r="99" spans="1:18">
      <c r="A99" s="240">
        <f>A98+1</f>
        <v>523</v>
      </c>
      <c r="B99" s="262">
        <f>B98+7</f>
        <v>37454</v>
      </c>
      <c r="C99" s="250">
        <v>14000000000</v>
      </c>
      <c r="D99" s="250">
        <v>22985000000</v>
      </c>
      <c r="E99" s="250">
        <f>D99-C99</f>
        <v>8985000000</v>
      </c>
      <c r="F99" s="250">
        <v>14000000000</v>
      </c>
      <c r="G99" s="250">
        <v>12559852985</v>
      </c>
      <c r="H99" s="250">
        <f>F99-G99</f>
        <v>1440147015</v>
      </c>
      <c r="I99" s="262">
        <f>B99+J99+1</f>
        <v>37819</v>
      </c>
      <c r="J99" s="303">
        <v>364</v>
      </c>
      <c r="K99" s="260"/>
      <c r="L99" s="263"/>
      <c r="M99" s="293">
        <v>9.4</v>
      </c>
      <c r="N99" s="239">
        <f>G99/F99*100</f>
        <v>89.713235607142863</v>
      </c>
      <c r="O99" s="239">
        <f>(100-N99)/100*(365/364)*100</f>
        <v>10.315024734595756</v>
      </c>
      <c r="P99" s="239"/>
      <c r="Q99" s="239">
        <f>((100-N99)/N99*(365/364))*100</f>
        <v>11.497773617000707</v>
      </c>
      <c r="R99" s="265">
        <f t="shared" si="7"/>
        <v>0</v>
      </c>
    </row>
    <row r="100" spans="1:18">
      <c r="A100" s="240">
        <f>A99+1</f>
        <v>524</v>
      </c>
      <c r="B100" s="262">
        <f>B99+7</f>
        <v>37461</v>
      </c>
      <c r="C100" s="250">
        <v>14000000000</v>
      </c>
      <c r="D100" s="250">
        <v>27678400000</v>
      </c>
      <c r="E100" s="250">
        <f>D100-C100</f>
        <v>13678400000</v>
      </c>
      <c r="F100" s="250">
        <v>14000000000</v>
      </c>
      <c r="G100" s="250">
        <v>12492740554</v>
      </c>
      <c r="H100" s="250">
        <f>F100-G100</f>
        <v>1507259446</v>
      </c>
      <c r="I100" s="262">
        <f>B100+J100+1</f>
        <v>37826</v>
      </c>
      <c r="J100" s="303">
        <v>364</v>
      </c>
      <c r="K100" s="260"/>
      <c r="L100" s="263"/>
      <c r="M100" s="293">
        <v>10.199999999999999</v>
      </c>
      <c r="N100" s="239">
        <f>G100/F100*100</f>
        <v>89.233861099999999</v>
      </c>
      <c r="O100" s="239">
        <f>(100-N100)/100*(365/364)*100</f>
        <v>10.795716204670331</v>
      </c>
      <c r="P100" s="239"/>
      <c r="Q100" s="239">
        <f>((100-N100)/N100*(365/364))*100</f>
        <v>12.098228264013034</v>
      </c>
      <c r="R100" s="265">
        <f t="shared" si="7"/>
        <v>0</v>
      </c>
    </row>
    <row r="101" spans="1:18">
      <c r="A101" s="240">
        <f>A100+1</f>
        <v>525</v>
      </c>
      <c r="B101" s="262">
        <f>B100+7</f>
        <v>37468</v>
      </c>
      <c r="C101" s="260">
        <v>16000000000</v>
      </c>
      <c r="D101" s="260">
        <v>16000000000</v>
      </c>
      <c r="E101" s="250">
        <f>D101-C101</f>
        <v>0</v>
      </c>
      <c r="F101" s="260">
        <v>16000000000</v>
      </c>
      <c r="G101" s="260">
        <v>14146657197</v>
      </c>
      <c r="H101" s="250">
        <f>F101-G101</f>
        <v>1853342803</v>
      </c>
      <c r="I101" s="262">
        <f>B101+J101+1</f>
        <v>37833</v>
      </c>
      <c r="J101" s="303">
        <v>364</v>
      </c>
      <c r="K101" s="260"/>
      <c r="L101" s="263"/>
      <c r="M101" s="293">
        <v>10.712</v>
      </c>
      <c r="N101" s="239">
        <f>G101/F101*100</f>
        <v>88.416607481249997</v>
      </c>
      <c r="O101" s="239">
        <f>(100-N101)/100*(365/364)*100</f>
        <v>11.615215025669647</v>
      </c>
      <c r="P101" s="239"/>
      <c r="Q101" s="239">
        <f>((100-N101)/N101*(365/364))*100</f>
        <v>13.136915514580016</v>
      </c>
      <c r="R101" s="265">
        <f t="shared" si="7"/>
        <v>0</v>
      </c>
    </row>
    <row r="102" spans="1:18">
      <c r="A102" s="240"/>
      <c r="B102" s="262"/>
      <c r="R102" s="265">
        <f t="shared" si="7"/>
        <v>0</v>
      </c>
    </row>
    <row r="103" spans="1:18">
      <c r="A103" s="240"/>
      <c r="B103" s="262"/>
      <c r="R103" s="265">
        <f t="shared" si="7"/>
        <v>0</v>
      </c>
    </row>
    <row r="104" spans="1:18">
      <c r="A104" s="240"/>
      <c r="B104" s="262"/>
      <c r="R104" s="265">
        <f t="shared" si="7"/>
        <v>0</v>
      </c>
    </row>
    <row r="105" spans="1:18">
      <c r="A105" s="240">
        <f>A101+1</f>
        <v>526</v>
      </c>
      <c r="B105" s="262">
        <f>B101+7</f>
        <v>37475</v>
      </c>
      <c r="C105" s="260">
        <v>10000000000</v>
      </c>
      <c r="D105" s="260">
        <v>19104300000</v>
      </c>
      <c r="E105" s="250">
        <f>D105-C105</f>
        <v>9104300000</v>
      </c>
      <c r="F105" s="260">
        <v>10000000000</v>
      </c>
      <c r="G105" s="260">
        <v>8745672025</v>
      </c>
      <c r="H105" s="250">
        <f>F105-G105</f>
        <v>1254327975</v>
      </c>
      <c r="I105" s="262">
        <f>B105+J105+1</f>
        <v>37840</v>
      </c>
      <c r="J105" s="303">
        <v>364</v>
      </c>
      <c r="K105" s="260"/>
      <c r="L105" s="263"/>
      <c r="M105" s="293">
        <v>10.712</v>
      </c>
      <c r="N105" s="239">
        <f>G105/F105*100</f>
        <v>87.456720250000004</v>
      </c>
      <c r="O105" s="239">
        <f>(100-N105)/100*(365/364)*100</f>
        <v>12.577739309752744</v>
      </c>
      <c r="P105" s="239"/>
      <c r="Q105" s="239">
        <f>((100-N105)/N105*(365/364))*100</f>
        <v>14.381672756305703</v>
      </c>
      <c r="R105" s="265">
        <f t="shared" si="7"/>
        <v>0</v>
      </c>
    </row>
    <row r="106" spans="1:18">
      <c r="A106" s="240">
        <f>A105+1</f>
        <v>527</v>
      </c>
      <c r="B106" s="262">
        <f>B105+7</f>
        <v>37482</v>
      </c>
      <c r="C106" s="260">
        <v>11000000000</v>
      </c>
      <c r="D106" s="260">
        <v>18366000000</v>
      </c>
      <c r="E106" s="250">
        <f>D106-C106</f>
        <v>7366000000</v>
      </c>
      <c r="F106" s="260">
        <v>11000000000</v>
      </c>
      <c r="G106" s="260">
        <v>9565899554</v>
      </c>
      <c r="H106" s="250">
        <f>F106-G106</f>
        <v>1434100446</v>
      </c>
      <c r="I106" s="262">
        <f>B106+J106+1</f>
        <v>37847</v>
      </c>
      <c r="J106" s="303">
        <v>364</v>
      </c>
      <c r="K106" s="260"/>
      <c r="L106" s="263"/>
      <c r="M106" s="293">
        <v>10.712</v>
      </c>
      <c r="N106" s="239">
        <f>G106/F106*100</f>
        <v>86.962723218181821</v>
      </c>
      <c r="O106" s="239">
        <f>(100-N106)/100*(365/364)*100</f>
        <v>13.073093476273723</v>
      </c>
      <c r="P106" s="239"/>
      <c r="Q106" s="239">
        <f>((100-N106)/N106*(365/364))*100</f>
        <v>15.032985390159048</v>
      </c>
      <c r="R106" s="265">
        <f t="shared" si="7"/>
        <v>0</v>
      </c>
    </row>
    <row r="107" spans="1:18">
      <c r="A107" s="240">
        <f>A106+1</f>
        <v>528</v>
      </c>
      <c r="B107" s="262">
        <f>B106+7</f>
        <v>37489</v>
      </c>
      <c r="C107" s="260">
        <v>12000000000</v>
      </c>
      <c r="D107" s="260">
        <v>26356400000</v>
      </c>
      <c r="E107" s="250">
        <f>D107-C107</f>
        <v>14356400000</v>
      </c>
      <c r="F107" s="260">
        <v>11999900000</v>
      </c>
      <c r="G107" s="260">
        <v>10424583699</v>
      </c>
      <c r="H107" s="250">
        <f>F107-G107</f>
        <v>1575316301</v>
      </c>
      <c r="I107" s="262">
        <f>B107+J107+1</f>
        <v>37854</v>
      </c>
      <c r="J107" s="263">
        <v>364</v>
      </c>
      <c r="K107" s="260"/>
      <c r="L107" s="263"/>
      <c r="M107" s="263"/>
      <c r="N107" s="239">
        <f>G107/F107*100</f>
        <v>86.872254760456329</v>
      </c>
      <c r="O107" s="239">
        <f>(100-N107)/100*(365/364)*100</f>
        <v>13.16381047371824</v>
      </c>
      <c r="P107" s="239"/>
      <c r="Q107" s="239">
        <f>((100-N107)/N107*(365/364))*100</f>
        <v>15.153066430722276</v>
      </c>
      <c r="R107" s="265">
        <f t="shared" si="7"/>
        <v>14356500000</v>
      </c>
    </row>
    <row r="108" spans="1:18">
      <c r="A108" s="240">
        <f>A107+1</f>
        <v>529</v>
      </c>
      <c r="B108" s="262">
        <f>B107+7</f>
        <v>37496</v>
      </c>
      <c r="C108" s="265">
        <v>13000000000</v>
      </c>
      <c r="D108" s="265">
        <v>24544300000</v>
      </c>
      <c r="E108" s="250">
        <f>D108-C108</f>
        <v>11544300000</v>
      </c>
      <c r="F108" s="265">
        <v>12999900000</v>
      </c>
      <c r="G108" s="265">
        <v>11268270074</v>
      </c>
      <c r="H108" s="250">
        <f>F108-G108</f>
        <v>1731629926</v>
      </c>
      <c r="I108" s="262">
        <f>B108+J108+1</f>
        <v>37861</v>
      </c>
      <c r="J108" s="241">
        <v>364</v>
      </c>
      <c r="N108" s="239">
        <f>G108/F108*100</f>
        <v>86.679667335902593</v>
      </c>
      <c r="O108" s="239">
        <f>(100-N108)/100*(365/364)*100</f>
        <v>13.356926984603168</v>
      </c>
      <c r="P108" s="239"/>
      <c r="Q108" s="239">
        <f>((100-N108)/N108*(365/364))*100</f>
        <v>15.40952728030458</v>
      </c>
      <c r="R108" s="265">
        <f t="shared" si="7"/>
        <v>11544400000</v>
      </c>
    </row>
    <row r="109" spans="1:18">
      <c r="A109" s="240"/>
      <c r="B109" s="262"/>
      <c r="R109" s="265">
        <f t="shared" si="7"/>
        <v>0</v>
      </c>
    </row>
    <row r="110" spans="1:18">
      <c r="A110" s="240"/>
      <c r="B110" s="262"/>
      <c r="R110" s="265">
        <f t="shared" si="7"/>
        <v>0</v>
      </c>
    </row>
    <row r="111" spans="1:18">
      <c r="A111" s="240"/>
      <c r="B111" s="262"/>
      <c r="R111" s="265">
        <f t="shared" si="7"/>
        <v>0</v>
      </c>
    </row>
    <row r="112" spans="1:18">
      <c r="A112" s="240">
        <f>A108+1</f>
        <v>530</v>
      </c>
      <c r="B112" s="262">
        <f>B108+7</f>
        <v>37503</v>
      </c>
      <c r="C112" s="265">
        <v>14000000000</v>
      </c>
      <c r="D112" s="265">
        <v>23571300000</v>
      </c>
      <c r="E112" s="250">
        <f>D112-C112</f>
        <v>9571300000</v>
      </c>
      <c r="F112" s="265">
        <v>14000000000</v>
      </c>
      <c r="G112" s="265">
        <v>12137923242</v>
      </c>
      <c r="H112" s="250">
        <f>F112-G112</f>
        <v>1862076758</v>
      </c>
      <c r="I112" s="262">
        <f>B112+J112+1</f>
        <v>37868</v>
      </c>
      <c r="J112" s="241">
        <v>364</v>
      </c>
      <c r="N112" s="239">
        <f>G112/F112*100</f>
        <v>86.699451728571432</v>
      </c>
      <c r="O112" s="239">
        <f>(100-N112)/100*(365/364)*100</f>
        <v>13.337088239207217</v>
      </c>
      <c r="P112" s="239"/>
      <c r="Q112" s="239">
        <f>((100-N112)/N112*(365/364))*100</f>
        <v>15.383128697239545</v>
      </c>
      <c r="R112" s="265">
        <f t="shared" si="7"/>
        <v>0</v>
      </c>
    </row>
    <row r="113" spans="1:18">
      <c r="A113" s="240">
        <f>A112+1</f>
        <v>531</v>
      </c>
      <c r="B113" s="262">
        <f>B112+7</f>
        <v>37510</v>
      </c>
      <c r="C113" s="265">
        <v>15000000000</v>
      </c>
      <c r="D113" s="265">
        <v>23821200000</v>
      </c>
      <c r="E113" s="250">
        <f>D113-C113</f>
        <v>8821200000</v>
      </c>
      <c r="F113" s="265">
        <v>15000000000</v>
      </c>
      <c r="G113" s="265">
        <v>12988884813</v>
      </c>
      <c r="H113" s="250">
        <f>F113-G113</f>
        <v>2011115187</v>
      </c>
      <c r="I113" s="262">
        <f>B113+J113+1</f>
        <v>37875</v>
      </c>
      <c r="J113" s="241">
        <v>364</v>
      </c>
      <c r="N113" s="239">
        <f>G113/F113*100</f>
        <v>86.59256542</v>
      </c>
      <c r="O113" s="239">
        <f>(100-N113)/100*(365/364)*100</f>
        <v>13.444268191483516</v>
      </c>
      <c r="P113" s="239"/>
      <c r="Q113" s="239">
        <f>((100-N113)/N113*(365/364))*100</f>
        <v>15.525892005017717</v>
      </c>
      <c r="R113" s="265">
        <f t="shared" si="7"/>
        <v>0</v>
      </c>
    </row>
    <row r="114" spans="1:18">
      <c r="A114" s="240">
        <f>A113+1</f>
        <v>532</v>
      </c>
      <c r="B114" s="262">
        <f>B113+7</f>
        <v>37517</v>
      </c>
      <c r="C114" s="265">
        <v>16500000000</v>
      </c>
      <c r="D114" s="265">
        <v>26559300000</v>
      </c>
      <c r="E114" s="250">
        <f>D114-C114</f>
        <v>10059300000</v>
      </c>
      <c r="F114" s="265">
        <v>16499900000</v>
      </c>
      <c r="G114" s="265">
        <v>14287573888</v>
      </c>
      <c r="H114" s="250">
        <f>F114-G114</f>
        <v>2212326112</v>
      </c>
      <c r="I114" s="262">
        <f>B114+J114+1</f>
        <v>37882</v>
      </c>
      <c r="J114" s="241">
        <v>364</v>
      </c>
      <c r="N114" s="239">
        <f>G114/F114*100</f>
        <v>86.591881696252699</v>
      </c>
      <c r="O114" s="239">
        <f>(100-N114)/100*(365/364)*100</f>
        <v>13.444953793592763</v>
      </c>
      <c r="P114" s="239"/>
      <c r="Q114" s="239">
        <f>((100-N114)/N114*(365/364))*100</f>
        <v>15.52680635900143</v>
      </c>
      <c r="R114" s="265">
        <f t="shared" si="7"/>
        <v>10059400000</v>
      </c>
    </row>
    <row r="115" spans="1:18">
      <c r="A115" s="240">
        <f>A114+1</f>
        <v>533</v>
      </c>
      <c r="B115" s="262">
        <f>B114+7</f>
        <v>37524</v>
      </c>
      <c r="C115" s="265">
        <v>18500000000</v>
      </c>
      <c r="D115" s="265">
        <v>29335700000</v>
      </c>
      <c r="E115" s="250">
        <f>D115-C115</f>
        <v>10835700000</v>
      </c>
      <c r="F115" s="265">
        <v>18499900000</v>
      </c>
      <c r="G115" s="265">
        <v>16010928889</v>
      </c>
      <c r="H115" s="250">
        <f>F115-G115</f>
        <v>2488971111</v>
      </c>
      <c r="I115" s="262">
        <f>B115+J115+1</f>
        <v>37889</v>
      </c>
      <c r="J115" s="241">
        <v>364</v>
      </c>
      <c r="N115" s="239">
        <f>G115/F115*100</f>
        <v>86.546029378537185</v>
      </c>
      <c r="O115" s="239">
        <f>(100-N115)/100*(365/364)*100</f>
        <v>13.490932079214089</v>
      </c>
      <c r="P115" s="239"/>
      <c r="Q115" s="239">
        <f>((100-N115)/N115*(365/364))*100</f>
        <v>15.588158320016177</v>
      </c>
      <c r="R115" s="265">
        <f t="shared" si="7"/>
        <v>10835800000</v>
      </c>
    </row>
    <row r="116" spans="1:18">
      <c r="A116" s="240"/>
      <c r="B116" s="262"/>
      <c r="R116" s="265">
        <f t="shared" si="7"/>
        <v>0</v>
      </c>
    </row>
    <row r="117" spans="1:18">
      <c r="A117" s="240"/>
      <c r="B117" s="262"/>
      <c r="R117" s="265">
        <f t="shared" si="7"/>
        <v>0</v>
      </c>
    </row>
    <row r="118" spans="1:18">
      <c r="A118" s="240"/>
      <c r="B118" s="262"/>
      <c r="R118" s="265">
        <f t="shared" si="7"/>
        <v>0</v>
      </c>
    </row>
    <row r="119" spans="1:18">
      <c r="A119" s="240">
        <f>A115+1</f>
        <v>534</v>
      </c>
      <c r="B119" s="262">
        <f>B115+7</f>
        <v>37531</v>
      </c>
      <c r="C119" s="265">
        <v>14000000000</v>
      </c>
      <c r="D119" s="265">
        <v>20461700000</v>
      </c>
      <c r="E119" s="250">
        <f>D119-C119</f>
        <v>6461700000</v>
      </c>
      <c r="F119" s="265">
        <v>13999800000</v>
      </c>
      <c r="G119" s="265">
        <v>12116384888</v>
      </c>
      <c r="H119" s="250">
        <f>F119-G119</f>
        <v>1883415112</v>
      </c>
      <c r="I119" s="262">
        <f>B119+J119+1</f>
        <v>37896</v>
      </c>
      <c r="J119" s="241">
        <v>364</v>
      </c>
      <c r="N119" s="239">
        <f>G119/F119*100</f>
        <v>86.546842726324655</v>
      </c>
      <c r="O119" s="239">
        <f>(100-N119)/100*(365/364)*100</f>
        <v>13.490116496954673</v>
      </c>
      <c r="P119" s="239"/>
      <c r="Q119" s="239">
        <f>((100-N119)/N119*(365/364))*100</f>
        <v>15.587069466661699</v>
      </c>
      <c r="R119" s="265">
        <f t="shared" si="7"/>
        <v>6461900000</v>
      </c>
    </row>
    <row r="120" spans="1:18">
      <c r="A120" s="240">
        <f>A119+1</f>
        <v>535</v>
      </c>
      <c r="B120" s="262">
        <f>B119+8</f>
        <v>37539</v>
      </c>
      <c r="C120" s="265">
        <v>15000000000</v>
      </c>
      <c r="D120" s="265">
        <v>15000000000</v>
      </c>
      <c r="E120" s="250">
        <f>D120-C120</f>
        <v>0</v>
      </c>
      <c r="F120" s="265">
        <v>15000000000</v>
      </c>
      <c r="G120" s="265">
        <v>12944121200</v>
      </c>
      <c r="H120" s="250">
        <f>F120-G120</f>
        <v>2055878800</v>
      </c>
      <c r="I120" s="262">
        <f>B120+J120+1</f>
        <v>37904</v>
      </c>
      <c r="J120" s="241">
        <v>364</v>
      </c>
      <c r="N120" s="239">
        <f>G120/F120*100</f>
        <v>86.294141333333329</v>
      </c>
      <c r="O120" s="239">
        <f>(100-N120)/100*(365/364)*100</f>
        <v>13.743512124542129</v>
      </c>
      <c r="P120" s="239"/>
      <c r="Q120" s="239">
        <f>((100-N120)/N120*(365/364))*100</f>
        <v>15.92635596367345</v>
      </c>
      <c r="R120" s="265">
        <f t="shared" si="7"/>
        <v>0</v>
      </c>
    </row>
    <row r="121" spans="1:18">
      <c r="A121" s="240">
        <f>A120+1</f>
        <v>536</v>
      </c>
      <c r="B121" s="262">
        <f>B120+6</f>
        <v>37545</v>
      </c>
      <c r="C121" s="265">
        <v>8000000000</v>
      </c>
      <c r="D121" s="265">
        <v>17738300000</v>
      </c>
      <c r="E121" s="250">
        <f>D121-C121</f>
        <v>9738300000</v>
      </c>
      <c r="F121" s="265">
        <v>8000000000</v>
      </c>
      <c r="G121" s="265">
        <v>6878902303</v>
      </c>
      <c r="H121" s="250">
        <f>F121-G121</f>
        <v>1121097697</v>
      </c>
      <c r="I121" s="262">
        <f>B121+J121+1</f>
        <v>37910</v>
      </c>
      <c r="J121" s="241">
        <v>364</v>
      </c>
      <c r="N121" s="239">
        <f>G121/F121*100</f>
        <v>85.986278787499998</v>
      </c>
      <c r="O121" s="239">
        <f>(100-N121)/100*(365/364)*100</f>
        <v>14.052220446600277</v>
      </c>
      <c r="P121" s="239"/>
      <c r="Q121" s="239">
        <f>((100-N121)/N121*(365/364))*100</f>
        <v>16.342398630051051</v>
      </c>
      <c r="R121" s="265">
        <f t="shared" si="7"/>
        <v>0</v>
      </c>
    </row>
    <row r="122" spans="1:18">
      <c r="A122" s="240">
        <f>A121+1</f>
        <v>537</v>
      </c>
      <c r="B122" s="262">
        <f>B121+7</f>
        <v>37552</v>
      </c>
      <c r="C122" s="265">
        <v>15000000000</v>
      </c>
      <c r="D122" s="265">
        <v>26351200000</v>
      </c>
      <c r="E122" s="250">
        <f>D122-C122</f>
        <v>11351200000</v>
      </c>
      <c r="F122" s="265">
        <v>15000000000</v>
      </c>
      <c r="G122" s="265">
        <v>12852979644</v>
      </c>
      <c r="H122" s="250">
        <f>F122-G122</f>
        <v>2147020356</v>
      </c>
      <c r="I122" s="262">
        <f>B122+J122+1</f>
        <v>37917</v>
      </c>
      <c r="J122" s="241">
        <v>364</v>
      </c>
      <c r="N122" s="239">
        <f>G122/F122*100</f>
        <v>85.686530959999999</v>
      </c>
      <c r="O122" s="239">
        <f>(100-N122)/100*(365/364)*100</f>
        <v>14.352791757142857</v>
      </c>
      <c r="P122" s="239"/>
      <c r="Q122" s="239">
        <f>((100-N122)/N122*(365/364))*100</f>
        <v>16.750347570778651</v>
      </c>
      <c r="R122" s="265">
        <f t="shared" si="7"/>
        <v>0</v>
      </c>
    </row>
    <row r="123" spans="1:18">
      <c r="A123" s="240">
        <f>A122+1</f>
        <v>538</v>
      </c>
      <c r="B123" s="262">
        <f>B122+7</f>
        <v>37559</v>
      </c>
      <c r="C123" s="265">
        <v>11000000000</v>
      </c>
      <c r="D123" s="265">
        <v>17719600000</v>
      </c>
      <c r="E123" s="250">
        <f>D123-C123</f>
        <v>6719600000</v>
      </c>
      <c r="F123" s="265">
        <v>11000000000</v>
      </c>
      <c r="G123" s="265">
        <v>9442626810</v>
      </c>
      <c r="H123" s="250">
        <f>F123-G123</f>
        <v>1557373190</v>
      </c>
      <c r="I123" s="262">
        <f>B123+J123+1</f>
        <v>37924</v>
      </c>
      <c r="J123" s="241">
        <v>364</v>
      </c>
      <c r="N123" s="239">
        <f>G123/F123*100</f>
        <v>85.842061909090901</v>
      </c>
      <c r="O123" s="239">
        <f>(100-N123)/100*(365/364)*100</f>
        <v>14.196833525224781</v>
      </c>
      <c r="P123" s="239"/>
      <c r="Q123" s="239">
        <f>((100-N123)/N123*(365/364))*100</f>
        <v>16.538318406493566</v>
      </c>
      <c r="R123" s="265">
        <f t="shared" si="7"/>
        <v>0</v>
      </c>
    </row>
    <row r="124" spans="1:18">
      <c r="A124" s="240"/>
      <c r="B124" s="262"/>
      <c r="R124" s="265">
        <f t="shared" si="7"/>
        <v>0</v>
      </c>
    </row>
    <row r="125" spans="1:18">
      <c r="A125" s="240"/>
      <c r="B125" s="262"/>
      <c r="R125" s="265">
        <f t="shared" si="7"/>
        <v>0</v>
      </c>
    </row>
    <row r="126" spans="1:18">
      <c r="A126" s="240"/>
      <c r="B126" s="262"/>
      <c r="R126" s="265">
        <f t="shared" si="7"/>
        <v>0</v>
      </c>
    </row>
    <row r="127" spans="1:18">
      <c r="A127" s="240">
        <f>A123+1</f>
        <v>539</v>
      </c>
      <c r="B127" s="262">
        <f>B123+7</f>
        <v>37566</v>
      </c>
      <c r="C127" s="265">
        <v>11000000000</v>
      </c>
      <c r="D127" s="265">
        <v>12844800000</v>
      </c>
      <c r="E127" s="250">
        <f>D127-C127</f>
        <v>1844800000</v>
      </c>
      <c r="F127" s="265">
        <v>11000000000</v>
      </c>
      <c r="G127" s="265">
        <v>9392322553</v>
      </c>
      <c r="H127" s="250">
        <f>F127-G127</f>
        <v>1607677447</v>
      </c>
      <c r="I127" s="262">
        <f>B127+J127+1</f>
        <v>37931</v>
      </c>
      <c r="J127" s="241">
        <v>364</v>
      </c>
      <c r="N127" s="239">
        <f>G127/F127*100</f>
        <v>85.384750481818187</v>
      </c>
      <c r="O127" s="239">
        <f>(100-N127)/100*(365/364)*100</f>
        <v>14.655401302572423</v>
      </c>
      <c r="P127" s="239"/>
      <c r="Q127" s="239">
        <f>((100-N127)/N127*(365/364))*100</f>
        <v>17.163956350370949</v>
      </c>
      <c r="R127" s="265">
        <f t="shared" si="7"/>
        <v>0</v>
      </c>
    </row>
    <row r="128" spans="1:18">
      <c r="A128" s="240">
        <f>A127+1</f>
        <v>540</v>
      </c>
      <c r="B128" s="262">
        <f>B127+7</f>
        <v>37573</v>
      </c>
      <c r="C128" s="265">
        <v>11000000000</v>
      </c>
      <c r="D128" s="265">
        <v>19447800000</v>
      </c>
      <c r="E128" s="250">
        <f>D128-C128</f>
        <v>8447800000</v>
      </c>
      <c r="F128" s="265">
        <v>11000000000</v>
      </c>
      <c r="G128" s="265">
        <v>9292373218</v>
      </c>
      <c r="H128" s="250">
        <f>F128-G128</f>
        <v>1707626782</v>
      </c>
      <c r="I128" s="262">
        <f>B128+J128+1</f>
        <v>37938</v>
      </c>
      <c r="J128" s="241">
        <v>364</v>
      </c>
      <c r="N128" s="239">
        <f>G128/F128*100</f>
        <v>84.476120163636352</v>
      </c>
      <c r="O128" s="239">
        <f>(100-N128)/100*(365/364)*100</f>
        <v>15.566527857892117</v>
      </c>
      <c r="P128" s="239"/>
      <c r="Q128" s="239">
        <f>((100-N128)/N128*(365/364))*100</f>
        <v>18.42713399684861</v>
      </c>
      <c r="R128" s="265">
        <f t="shared" si="7"/>
        <v>0</v>
      </c>
    </row>
    <row r="129" spans="1:18">
      <c r="A129" s="240">
        <f>A128+1</f>
        <v>541</v>
      </c>
      <c r="B129" s="262">
        <f>B128+7</f>
        <v>37580</v>
      </c>
      <c r="C129" s="265">
        <v>15000000000</v>
      </c>
      <c r="D129" s="265">
        <v>26184700000</v>
      </c>
      <c r="E129" s="250">
        <f>D129-C129</f>
        <v>11184700000</v>
      </c>
      <c r="F129" s="265">
        <v>15000000000</v>
      </c>
      <c r="G129" s="265">
        <v>12648815181</v>
      </c>
      <c r="H129" s="250">
        <f>F129-G129</f>
        <v>2351184819</v>
      </c>
      <c r="I129" s="262">
        <f>B129+J129+1</f>
        <v>37945</v>
      </c>
      <c r="J129" s="241">
        <v>364</v>
      </c>
      <c r="N129" s="239">
        <f>G129/F129*100</f>
        <v>84.325434540000003</v>
      </c>
      <c r="O129" s="239">
        <f>(100-N129)/100*(365/364)*100</f>
        <v>15.717627453021976</v>
      </c>
      <c r="P129" s="239"/>
      <c r="Q129" s="239">
        <f>((100-N129)/N129*(365/364))*100</f>
        <v>18.639248690223205</v>
      </c>
      <c r="R129" s="265">
        <f t="shared" si="7"/>
        <v>0</v>
      </c>
    </row>
    <row r="130" spans="1:18">
      <c r="A130" s="240">
        <f>A129+1</f>
        <v>542</v>
      </c>
      <c r="B130" s="262">
        <f>B129+7</f>
        <v>37587</v>
      </c>
      <c r="C130" s="265">
        <v>15000000000</v>
      </c>
      <c r="D130" s="265">
        <v>24952800000</v>
      </c>
      <c r="E130" s="250">
        <f>D130-C130</f>
        <v>9952800000</v>
      </c>
      <c r="F130" s="265">
        <v>15000000000</v>
      </c>
      <c r="G130" s="265">
        <v>12685765077</v>
      </c>
      <c r="H130" s="250">
        <f>F130-G130</f>
        <v>2314234923</v>
      </c>
      <c r="I130" s="262">
        <f>B130+J130+1</f>
        <v>37952</v>
      </c>
      <c r="J130" s="241">
        <v>364</v>
      </c>
      <c r="N130" s="239">
        <f>G130/F130*100</f>
        <v>84.571767179999995</v>
      </c>
      <c r="O130" s="239">
        <f>(100-N130)/100*(365/364)*100</f>
        <v>15.470618075000003</v>
      </c>
      <c r="P130" s="239"/>
      <c r="Q130" s="239">
        <f>((100-N130)/N130*(365/364))*100</f>
        <v>18.292887320271799</v>
      </c>
      <c r="R130" s="265">
        <f t="shared" si="7"/>
        <v>0</v>
      </c>
    </row>
    <row r="131" spans="1:18">
      <c r="A131" s="240"/>
      <c r="B131" s="262"/>
      <c r="R131" s="265">
        <f t="shared" si="7"/>
        <v>0</v>
      </c>
    </row>
    <row r="132" spans="1:18">
      <c r="A132" s="240"/>
      <c r="B132" s="262"/>
      <c r="R132" s="265">
        <f t="shared" si="7"/>
        <v>0</v>
      </c>
    </row>
    <row r="133" spans="1:18">
      <c r="A133" s="240"/>
      <c r="B133" s="262"/>
      <c r="R133" s="265">
        <f t="shared" si="7"/>
        <v>0</v>
      </c>
    </row>
    <row r="134" spans="1:18">
      <c r="A134" s="240">
        <f>A130+1</f>
        <v>543</v>
      </c>
      <c r="B134" s="262">
        <f>B130+7</f>
        <v>37594</v>
      </c>
      <c r="C134" s="265">
        <v>15000000000</v>
      </c>
      <c r="D134" s="265">
        <v>15564600000</v>
      </c>
      <c r="E134" s="250">
        <f>D134-C134</f>
        <v>564600000</v>
      </c>
      <c r="F134" s="265">
        <v>15000000000</v>
      </c>
      <c r="G134" s="265">
        <v>12653493317</v>
      </c>
      <c r="H134" s="250">
        <f>F134-G134</f>
        <v>2346506683</v>
      </c>
      <c r="I134" s="262">
        <f>B134+J134+1</f>
        <v>37959</v>
      </c>
      <c r="J134" s="241">
        <v>364</v>
      </c>
      <c r="N134" s="239">
        <f>G134/F134*100</f>
        <v>84.35662211333333</v>
      </c>
      <c r="O134" s="239">
        <f>(100-N134)/100*(365/364)*100</f>
        <v>15.68635419954213</v>
      </c>
      <c r="P134" s="239"/>
      <c r="Q134" s="239">
        <f>((100-N134)/N134*(365/364))*100</f>
        <v>18.595284882871997</v>
      </c>
      <c r="R134" s="265">
        <f t="shared" si="7"/>
        <v>0</v>
      </c>
    </row>
    <row r="135" spans="1:18">
      <c r="A135" s="240">
        <f>A134+1</f>
        <v>544</v>
      </c>
      <c r="B135" s="262">
        <f>B134+7</f>
        <v>37601</v>
      </c>
      <c r="C135" s="265">
        <v>15000000000</v>
      </c>
      <c r="D135" s="265">
        <v>24457900000</v>
      </c>
      <c r="E135" s="250">
        <f>D135-C135</f>
        <v>9457900000</v>
      </c>
      <c r="F135" s="265">
        <v>15000000000</v>
      </c>
      <c r="G135" s="265">
        <v>12610068995</v>
      </c>
      <c r="H135" s="250">
        <f>F135-G135</f>
        <v>2389931005</v>
      </c>
      <c r="I135" s="262">
        <f>B135+J135+1</f>
        <v>37966</v>
      </c>
      <c r="J135" s="241">
        <v>364</v>
      </c>
      <c r="N135" s="239">
        <f>G135/F135*100</f>
        <v>84.067126633333331</v>
      </c>
      <c r="O135" s="239">
        <f>(100-N135)/100*(365/364)*100</f>
        <v>15.976644996794874</v>
      </c>
      <c r="P135" s="239"/>
      <c r="Q135" s="239">
        <f>((100-N135)/N135*(365/364))*100</f>
        <v>19.004628368563747</v>
      </c>
      <c r="R135" s="265">
        <f t="shared" si="7"/>
        <v>0</v>
      </c>
    </row>
    <row r="136" spans="1:18">
      <c r="A136" s="240">
        <f>A135+1</f>
        <v>545</v>
      </c>
      <c r="B136" s="262">
        <f>B135+7</f>
        <v>37608</v>
      </c>
      <c r="C136" s="265">
        <v>15000000000</v>
      </c>
      <c r="D136" s="265">
        <v>18193200000</v>
      </c>
      <c r="E136" s="250">
        <f>D136-C136</f>
        <v>3193200000</v>
      </c>
      <c r="F136" s="265">
        <v>15000000000</v>
      </c>
      <c r="G136" s="265">
        <v>12583656465</v>
      </c>
      <c r="H136" s="250">
        <f>F136-G136</f>
        <v>2416343535</v>
      </c>
      <c r="I136" s="262">
        <f>B136+J136+1</f>
        <v>37973</v>
      </c>
      <c r="J136" s="241">
        <v>364</v>
      </c>
      <c r="N136" s="239">
        <f>G136/F136*100</f>
        <v>83.89104309999999</v>
      </c>
      <c r="O136" s="239">
        <f>(100-N136)/100*(365/364)*100</f>
        <v>16.153212276098909</v>
      </c>
      <c r="P136" s="239"/>
      <c r="Q136" s="239">
        <f>((100-N136)/N136*(365/364))*100</f>
        <v>19.254990377034556</v>
      </c>
      <c r="R136" s="265">
        <f t="shared" si="7"/>
        <v>0</v>
      </c>
    </row>
    <row r="137" spans="1:18">
      <c r="A137" s="240">
        <f>A136+1</f>
        <v>546</v>
      </c>
      <c r="B137" s="262">
        <f>B136+6</f>
        <v>37614</v>
      </c>
      <c r="C137" s="265">
        <v>15000000000</v>
      </c>
      <c r="D137" s="265">
        <v>12375200000</v>
      </c>
      <c r="E137" s="250">
        <f>D137-C137</f>
        <v>-2624800000</v>
      </c>
      <c r="F137" s="265">
        <v>12375200000</v>
      </c>
      <c r="G137" s="265">
        <v>10347147164</v>
      </c>
      <c r="H137" s="250">
        <f>F137-G137</f>
        <v>2028052836</v>
      </c>
      <c r="I137" s="262">
        <f>B137+J137+1</f>
        <v>37979</v>
      </c>
      <c r="J137" s="241">
        <v>364</v>
      </c>
      <c r="N137" s="239">
        <f>G137/F137*100</f>
        <v>83.611959111771924</v>
      </c>
      <c r="O137" s="239">
        <f>(100-N137)/100*(365/364)*100</f>
        <v>16.433062978580352</v>
      </c>
      <c r="P137" s="239"/>
      <c r="Q137" s="239">
        <f>((100-N137)/N137*(365/364))*100</f>
        <v>19.653962367527757</v>
      </c>
      <c r="R137" s="265">
        <f t="shared" si="7"/>
        <v>0</v>
      </c>
    </row>
    <row r="138" spans="1:18">
      <c r="A138" s="240"/>
      <c r="B138" s="262"/>
      <c r="F138" s="267"/>
      <c r="R138" s="265">
        <f t="shared" si="7"/>
        <v>0</v>
      </c>
    </row>
    <row r="139" spans="1:18">
      <c r="A139" s="240"/>
      <c r="B139" s="262"/>
      <c r="R139" s="265">
        <f t="shared" ref="R139:R202" si="8">+IF(F139&lt;C139,IF(F139=D139,0,D139-F139),0)</f>
        <v>0</v>
      </c>
    </row>
    <row r="140" spans="1:18">
      <c r="A140" s="240"/>
      <c r="B140" s="262"/>
      <c r="R140" s="265">
        <f t="shared" si="8"/>
        <v>0</v>
      </c>
    </row>
    <row r="141" spans="1:18">
      <c r="A141" s="240">
        <f>A137+1</f>
        <v>547</v>
      </c>
      <c r="B141" s="262">
        <f>B137+9</f>
        <v>37623</v>
      </c>
      <c r="C141" s="265">
        <v>12000000000</v>
      </c>
      <c r="D141" s="265">
        <v>11495900000</v>
      </c>
      <c r="E141" s="250">
        <f>D141-C141</f>
        <v>-504100000</v>
      </c>
      <c r="F141" s="265">
        <v>11495900000</v>
      </c>
      <c r="G141" s="265">
        <v>9522378856</v>
      </c>
      <c r="H141" s="250">
        <f t="shared" ref="H141:H149" si="9">F141-G141</f>
        <v>1973521144</v>
      </c>
      <c r="I141" s="262">
        <f>B141+J141+1</f>
        <v>37988</v>
      </c>
      <c r="J141" s="241">
        <v>364</v>
      </c>
      <c r="N141" s="239">
        <f t="shared" ref="N141:N149" si="10">G141/F141*100</f>
        <v>82.832826103219404</v>
      </c>
      <c r="O141" s="239">
        <f t="shared" ref="O141:O149" si="11">(100-N141)/100*(365/364)*100</f>
        <v>17.214336462431092</v>
      </c>
      <c r="P141" s="239"/>
      <c r="Q141" s="239">
        <f t="shared" ref="Q141:Q149" si="12">((100-N141)/N141*(365/364))*100</f>
        <v>20.782022384434899</v>
      </c>
      <c r="R141" s="265">
        <f t="shared" si="8"/>
        <v>0</v>
      </c>
    </row>
    <row r="142" spans="1:18">
      <c r="A142" s="240">
        <f>A141+1</f>
        <v>548</v>
      </c>
      <c r="B142" s="262">
        <f>B141+6</f>
        <v>37629</v>
      </c>
      <c r="C142" s="265">
        <v>11000000000</v>
      </c>
      <c r="D142" s="265">
        <v>20941400000</v>
      </c>
      <c r="E142" s="260">
        <f>D142-C142</f>
        <v>9941400000</v>
      </c>
      <c r="F142" s="265">
        <v>11000000000</v>
      </c>
      <c r="G142" s="265">
        <v>9170430132</v>
      </c>
      <c r="H142" s="260">
        <f t="shared" si="9"/>
        <v>1829569868</v>
      </c>
      <c r="I142" s="269">
        <f>B142+J142+1</f>
        <v>37994</v>
      </c>
      <c r="J142" s="241">
        <v>364</v>
      </c>
      <c r="N142" s="270">
        <f t="shared" si="10"/>
        <v>83.36754665454545</v>
      </c>
      <c r="O142" s="270">
        <f t="shared" si="11"/>
        <v>16.678146898601405</v>
      </c>
      <c r="P142" s="270"/>
      <c r="Q142" s="270">
        <f t="shared" si="12"/>
        <v>20.005562797369496</v>
      </c>
      <c r="R142" s="265">
        <f t="shared" si="8"/>
        <v>0</v>
      </c>
    </row>
    <row r="143" spans="1:18">
      <c r="A143" s="240">
        <f>A142+1</f>
        <v>549</v>
      </c>
      <c r="B143" s="262">
        <f>B142+7</f>
        <v>37636</v>
      </c>
      <c r="C143" s="265">
        <v>9500000000</v>
      </c>
      <c r="D143" s="265">
        <v>12754600000</v>
      </c>
      <c r="E143" s="265">
        <v>3254600000</v>
      </c>
      <c r="F143" s="265">
        <v>9500000000</v>
      </c>
      <c r="G143" s="265">
        <v>7900715012</v>
      </c>
      <c r="H143" s="260">
        <f t="shared" si="9"/>
        <v>1599284988</v>
      </c>
      <c r="I143" s="269">
        <f>B143+J143+1</f>
        <v>38001</v>
      </c>
      <c r="J143" s="241">
        <v>364</v>
      </c>
      <c r="N143" s="257">
        <f t="shared" si="10"/>
        <v>83.165421178947369</v>
      </c>
      <c r="O143" s="257">
        <f t="shared" si="11"/>
        <v>16.880827663967608</v>
      </c>
      <c r="Q143" s="257">
        <f t="shared" si="12"/>
        <v>20.297892350770478</v>
      </c>
      <c r="R143" s="265">
        <f t="shared" si="8"/>
        <v>0</v>
      </c>
    </row>
    <row r="144" spans="1:18">
      <c r="A144" s="240">
        <f>A143+1</f>
        <v>550</v>
      </c>
      <c r="B144" s="262">
        <f>B143+7</f>
        <v>37643</v>
      </c>
      <c r="C144" s="265">
        <v>6000000000</v>
      </c>
      <c r="D144" s="265">
        <v>13205400000</v>
      </c>
      <c r="E144" s="265">
        <v>7205400000</v>
      </c>
      <c r="F144" s="265">
        <v>5999800000</v>
      </c>
      <c r="G144" s="265">
        <v>5031194108</v>
      </c>
      <c r="H144" s="260">
        <f t="shared" si="9"/>
        <v>968605892</v>
      </c>
      <c r="I144" s="269">
        <f>B144+J144+1</f>
        <v>38008</v>
      </c>
      <c r="J144" s="241">
        <v>364</v>
      </c>
      <c r="N144" s="257">
        <f t="shared" si="10"/>
        <v>83.856030334344482</v>
      </c>
      <c r="O144" s="257">
        <f t="shared" si="11"/>
        <v>16.188321230671058</v>
      </c>
      <c r="Q144" s="257">
        <f t="shared" si="12"/>
        <v>19.304898128525995</v>
      </c>
      <c r="R144" s="265">
        <f t="shared" si="8"/>
        <v>7205600000</v>
      </c>
    </row>
    <row r="145" spans="1:18">
      <c r="A145" s="240">
        <f>A144+1</f>
        <v>551</v>
      </c>
      <c r="B145" s="262">
        <f>B144+7</f>
        <v>37650</v>
      </c>
      <c r="C145" s="265">
        <v>4000000000</v>
      </c>
      <c r="D145" s="265">
        <v>10688200000</v>
      </c>
      <c r="E145" s="265">
        <v>6688200000</v>
      </c>
      <c r="F145" s="265">
        <v>3999900000</v>
      </c>
      <c r="G145" s="265">
        <v>3391324199</v>
      </c>
      <c r="H145" s="260">
        <f t="shared" si="9"/>
        <v>608575801</v>
      </c>
      <c r="I145" s="269">
        <f>B145+J145+1</f>
        <v>38015</v>
      </c>
      <c r="J145" s="241">
        <v>364</v>
      </c>
      <c r="K145" s="241"/>
      <c r="N145" s="257">
        <f t="shared" si="10"/>
        <v>84.785224605615142</v>
      </c>
      <c r="O145" s="257">
        <f t="shared" si="11"/>
        <v>15.256574227885917</v>
      </c>
      <c r="Q145" s="257">
        <f t="shared" si="12"/>
        <v>17.994378500325993</v>
      </c>
      <c r="R145" s="265">
        <f t="shared" si="8"/>
        <v>6688300000</v>
      </c>
    </row>
    <row r="146" spans="1:18">
      <c r="A146" s="240"/>
      <c r="B146" s="262"/>
      <c r="H146" s="260"/>
      <c r="I146" s="269"/>
      <c r="K146" s="241"/>
      <c r="R146" s="265">
        <f t="shared" si="8"/>
        <v>0</v>
      </c>
    </row>
    <row r="147" spans="1:18">
      <c r="A147" s="240"/>
      <c r="B147" s="262"/>
      <c r="H147" s="260"/>
      <c r="I147" s="269"/>
      <c r="K147" s="241"/>
      <c r="R147" s="265">
        <f t="shared" si="8"/>
        <v>0</v>
      </c>
    </row>
    <row r="148" spans="1:18">
      <c r="A148" s="240"/>
      <c r="B148" s="262"/>
      <c r="H148" s="260"/>
      <c r="I148" s="269"/>
      <c r="K148" s="241"/>
      <c r="R148" s="265">
        <f t="shared" si="8"/>
        <v>0</v>
      </c>
    </row>
    <row r="149" spans="1:18">
      <c r="A149" s="240">
        <f>A145+1</f>
        <v>552</v>
      </c>
      <c r="B149" s="262">
        <f>B145+7</f>
        <v>37657</v>
      </c>
      <c r="C149" s="265">
        <v>4000000000</v>
      </c>
      <c r="D149" s="265">
        <v>15552000000</v>
      </c>
      <c r="E149" s="265">
        <v>11552000000</v>
      </c>
      <c r="F149" s="265">
        <v>4000000000</v>
      </c>
      <c r="G149" s="265">
        <v>3447142204</v>
      </c>
      <c r="H149" s="260">
        <f t="shared" si="9"/>
        <v>552857796</v>
      </c>
      <c r="I149" s="269">
        <f>B149+J149+1</f>
        <v>38022</v>
      </c>
      <c r="J149" s="241">
        <v>364</v>
      </c>
      <c r="K149" s="241"/>
      <c r="N149" s="257">
        <f t="shared" si="10"/>
        <v>86.178555099999997</v>
      </c>
      <c r="O149" s="257">
        <f t="shared" si="11"/>
        <v>13.859415902472531</v>
      </c>
      <c r="Q149" s="257">
        <f t="shared" si="12"/>
        <v>16.082209647620946</v>
      </c>
      <c r="R149" s="265">
        <f t="shared" si="8"/>
        <v>0</v>
      </c>
    </row>
    <row r="150" spans="1:18">
      <c r="A150" s="240">
        <f>A149+1</f>
        <v>553</v>
      </c>
      <c r="B150" s="262">
        <f>B149+14</f>
        <v>37671</v>
      </c>
      <c r="C150" s="265">
        <v>9000000000</v>
      </c>
      <c r="D150" s="265">
        <v>18946100000</v>
      </c>
      <c r="E150" s="265">
        <v>9946100000</v>
      </c>
      <c r="F150" s="265">
        <v>8999900000</v>
      </c>
      <c r="G150" s="265">
        <v>7732396527</v>
      </c>
      <c r="H150" s="260">
        <f t="shared" ref="H150:H161" si="13">F150-G150</f>
        <v>1267503473</v>
      </c>
      <c r="I150" s="269">
        <f>B150+J150+1</f>
        <v>38036</v>
      </c>
      <c r="J150" s="241">
        <v>364</v>
      </c>
      <c r="K150" s="241"/>
      <c r="N150" s="257">
        <f t="shared" ref="N150:N161" si="14">G150/F150*100</f>
        <v>85.916471594128822</v>
      </c>
      <c r="O150" s="257">
        <f t="shared" ref="O150:O161" si="15">(100-N150)/100*(365/364)*100</f>
        <v>14.12221941797522</v>
      </c>
      <c r="Q150" s="257">
        <f t="shared" ref="Q150:Q161" si="16">((100-N150)/N150*(365/364))*100</f>
        <v>16.437150124936313</v>
      </c>
      <c r="R150" s="265">
        <f t="shared" si="8"/>
        <v>9946200000</v>
      </c>
    </row>
    <row r="151" spans="1:18">
      <c r="A151" s="240"/>
      <c r="B151" s="262"/>
      <c r="H151" s="260"/>
      <c r="I151" s="269"/>
      <c r="K151" s="241"/>
      <c r="R151" s="265">
        <f t="shared" si="8"/>
        <v>0</v>
      </c>
    </row>
    <row r="152" spans="1:18">
      <c r="A152" s="240"/>
      <c r="B152" s="262"/>
      <c r="H152" s="260"/>
      <c r="I152" s="269"/>
      <c r="K152" s="241"/>
      <c r="R152" s="265">
        <f t="shared" si="8"/>
        <v>0</v>
      </c>
    </row>
    <row r="153" spans="1:18">
      <c r="A153" s="240"/>
      <c r="B153" s="262"/>
      <c r="H153" s="260"/>
      <c r="I153" s="269"/>
      <c r="K153" s="241"/>
      <c r="R153" s="265">
        <f t="shared" si="8"/>
        <v>0</v>
      </c>
    </row>
    <row r="154" spans="1:18">
      <c r="A154" s="240">
        <f>A150+1</f>
        <v>554</v>
      </c>
      <c r="B154" s="262">
        <f>B150+14</f>
        <v>37685</v>
      </c>
      <c r="C154" s="265">
        <v>9000000000</v>
      </c>
      <c r="D154" s="265">
        <v>26662600000</v>
      </c>
      <c r="E154" s="265">
        <v>17662600000</v>
      </c>
      <c r="F154" s="265">
        <v>8999900000</v>
      </c>
      <c r="G154" s="265">
        <v>7805759115</v>
      </c>
      <c r="H154" s="260">
        <f t="shared" si="13"/>
        <v>1194140885</v>
      </c>
      <c r="I154" s="269">
        <f>B154+J154+1</f>
        <v>38050</v>
      </c>
      <c r="J154" s="241">
        <v>364</v>
      </c>
      <c r="K154" s="241"/>
      <c r="N154" s="257">
        <f t="shared" si="14"/>
        <v>86.731620518005755</v>
      </c>
      <c r="O154" s="257">
        <f t="shared" si="15"/>
        <v>13.304831073977743</v>
      </c>
      <c r="Q154" s="257">
        <f t="shared" si="16"/>
        <v>15.34023115735007</v>
      </c>
      <c r="R154" s="265">
        <f t="shared" si="8"/>
        <v>17662700000</v>
      </c>
    </row>
    <row r="155" spans="1:18">
      <c r="A155" s="240">
        <f>A154+1</f>
        <v>555</v>
      </c>
      <c r="B155" s="262">
        <f>B154+14</f>
        <v>37699</v>
      </c>
      <c r="C155" s="265">
        <v>20000000000</v>
      </c>
      <c r="D155" s="265">
        <v>37140700000</v>
      </c>
      <c r="E155" s="265">
        <v>17140700000</v>
      </c>
      <c r="F155" s="265">
        <v>20000000000</v>
      </c>
      <c r="G155" s="265">
        <v>17249589638</v>
      </c>
      <c r="H155" s="260">
        <f t="shared" si="13"/>
        <v>2750410362</v>
      </c>
      <c r="I155" s="269">
        <f>B155+J155+1</f>
        <v>38064</v>
      </c>
      <c r="J155" s="241">
        <v>364</v>
      </c>
      <c r="K155" s="241"/>
      <c r="N155" s="257">
        <f t="shared" si="14"/>
        <v>86.247948190000002</v>
      </c>
      <c r="O155" s="257">
        <f t="shared" si="15"/>
        <v>13.789832172115382</v>
      </c>
      <c r="Q155" s="257">
        <f t="shared" si="16"/>
        <v>15.988591568273666</v>
      </c>
      <c r="R155" s="265">
        <f t="shared" si="8"/>
        <v>0</v>
      </c>
    </row>
    <row r="156" spans="1:18">
      <c r="A156" s="240"/>
      <c r="B156" s="262"/>
      <c r="H156" s="260"/>
      <c r="I156" s="269"/>
      <c r="K156" s="241"/>
      <c r="R156" s="265">
        <f t="shared" si="8"/>
        <v>0</v>
      </c>
    </row>
    <row r="157" spans="1:18">
      <c r="A157" s="240"/>
      <c r="B157" s="262"/>
      <c r="H157" s="260"/>
      <c r="I157" s="269"/>
      <c r="K157" s="258"/>
      <c r="R157" s="265">
        <f t="shared" si="8"/>
        <v>0</v>
      </c>
    </row>
    <row r="158" spans="1:18">
      <c r="A158" s="240"/>
      <c r="B158" s="262"/>
      <c r="H158" s="260"/>
      <c r="I158" s="269"/>
      <c r="K158" s="241"/>
      <c r="R158" s="265">
        <f t="shared" si="8"/>
        <v>0</v>
      </c>
    </row>
    <row r="159" spans="1:18">
      <c r="A159" s="240">
        <f>A155+1</f>
        <v>556</v>
      </c>
      <c r="B159" s="262">
        <f>B155+14</f>
        <v>37713</v>
      </c>
      <c r="C159" s="265">
        <v>10000000000</v>
      </c>
      <c r="D159" s="265">
        <v>18213700000</v>
      </c>
      <c r="E159" s="265">
        <v>8213700000</v>
      </c>
      <c r="F159" s="265">
        <v>10000000000</v>
      </c>
      <c r="G159" s="265">
        <v>8663062822</v>
      </c>
      <c r="H159" s="260">
        <f t="shared" si="13"/>
        <v>1336937178</v>
      </c>
      <c r="I159" s="269">
        <f>B159+J159+1</f>
        <v>38078</v>
      </c>
      <c r="J159" s="241">
        <v>364</v>
      </c>
      <c r="K159" s="241"/>
      <c r="N159" s="257">
        <f t="shared" si="14"/>
        <v>86.630628220000006</v>
      </c>
      <c r="O159" s="257">
        <f t="shared" si="15"/>
        <v>13.406100823351643</v>
      </c>
      <c r="Q159" s="257">
        <f t="shared" si="16"/>
        <v>15.475012820300247</v>
      </c>
      <c r="R159" s="265">
        <f t="shared" si="8"/>
        <v>0</v>
      </c>
    </row>
    <row r="160" spans="1:18">
      <c r="A160" s="240">
        <f>A159+1</f>
        <v>557</v>
      </c>
      <c r="B160" s="262">
        <f>B159+14</f>
        <v>37727</v>
      </c>
      <c r="C160" s="265">
        <v>18000000000</v>
      </c>
      <c r="D160" s="265">
        <v>23594800000</v>
      </c>
      <c r="E160" s="265">
        <v>5594800000</v>
      </c>
      <c r="F160" s="265">
        <v>18000000000</v>
      </c>
      <c r="G160" s="265">
        <v>15591375297</v>
      </c>
      <c r="H160" s="260">
        <f t="shared" si="13"/>
        <v>2408624703</v>
      </c>
      <c r="I160" s="269">
        <f>B160+J160+1</f>
        <v>38092</v>
      </c>
      <c r="J160" s="241">
        <v>364</v>
      </c>
      <c r="K160" s="241"/>
      <c r="N160" s="257">
        <f t="shared" si="14"/>
        <v>86.618751650000007</v>
      </c>
      <c r="O160" s="257">
        <f t="shared" si="15"/>
        <v>13.418010021291202</v>
      </c>
      <c r="Q160" s="257">
        <f t="shared" si="16"/>
        <v>15.490883631652061</v>
      </c>
      <c r="R160" s="265">
        <f t="shared" si="8"/>
        <v>0</v>
      </c>
    </row>
    <row r="161" spans="1:18">
      <c r="A161" s="240">
        <f>A160+1</f>
        <v>558</v>
      </c>
      <c r="B161" s="262">
        <f>B160+14</f>
        <v>37741</v>
      </c>
      <c r="C161" s="265">
        <v>23000000000</v>
      </c>
      <c r="D161" s="265">
        <v>21553800000</v>
      </c>
      <c r="E161" s="265">
        <v>-1446200000</v>
      </c>
      <c r="F161" s="265">
        <v>21553800000</v>
      </c>
      <c r="G161" s="265">
        <v>18376283998</v>
      </c>
      <c r="H161" s="260">
        <f t="shared" si="13"/>
        <v>3177516002</v>
      </c>
      <c r="I161" s="269">
        <f>B161+J161+1</f>
        <v>38106</v>
      </c>
      <c r="J161" s="241">
        <v>364</v>
      </c>
      <c r="K161" s="241"/>
      <c r="N161" s="257">
        <f t="shared" si="14"/>
        <v>85.257745724651798</v>
      </c>
      <c r="O161" s="257">
        <f t="shared" si="15"/>
        <v>14.782754973906851</v>
      </c>
      <c r="Q161" s="257">
        <f t="shared" si="16"/>
        <v>17.338899648659723</v>
      </c>
      <c r="R161" s="265">
        <f t="shared" si="8"/>
        <v>0</v>
      </c>
    </row>
    <row r="162" spans="1:18">
      <c r="A162" s="240"/>
      <c r="B162" s="262"/>
      <c r="H162" s="260"/>
      <c r="I162" s="269"/>
      <c r="K162" s="241"/>
      <c r="R162" s="265">
        <f t="shared" si="8"/>
        <v>0</v>
      </c>
    </row>
    <row r="163" spans="1:18">
      <c r="A163" s="240"/>
      <c r="B163" s="262"/>
      <c r="H163" s="260"/>
      <c r="I163" s="269"/>
      <c r="K163" s="241"/>
      <c r="R163" s="265">
        <f t="shared" si="8"/>
        <v>0</v>
      </c>
    </row>
    <row r="164" spans="1:18">
      <c r="A164" s="240"/>
      <c r="B164" s="262"/>
      <c r="H164" s="260"/>
      <c r="I164" s="269"/>
      <c r="K164" s="241"/>
      <c r="R164" s="265">
        <f t="shared" si="8"/>
        <v>0</v>
      </c>
    </row>
    <row r="165" spans="1:18">
      <c r="A165" s="240">
        <f>A161+1</f>
        <v>559</v>
      </c>
      <c r="B165" s="262">
        <f>B161+14</f>
        <v>37755</v>
      </c>
      <c r="C165" s="265">
        <v>22000000000</v>
      </c>
      <c r="D165" s="265">
        <v>36246300000</v>
      </c>
      <c r="E165" s="265">
        <v>14246300000</v>
      </c>
      <c r="F165" s="265">
        <v>21999900000</v>
      </c>
      <c r="G165" s="265">
        <v>18486155564</v>
      </c>
      <c r="H165" s="260">
        <f>F165-G165</f>
        <v>3513744436</v>
      </c>
      <c r="I165" s="269">
        <f>B165+J165+1</f>
        <v>38120</v>
      </c>
      <c r="J165" s="241">
        <v>364</v>
      </c>
      <c r="K165" s="241"/>
      <c r="N165" s="257">
        <f>G165/F165*100</f>
        <v>84.028361783462657</v>
      </c>
      <c r="O165" s="257">
        <f>(100-N165)/100*(365/364)*100</f>
        <v>16.015516343505851</v>
      </c>
      <c r="Q165" s="257">
        <f>((100-N165)/N165*(365/364))*100</f>
        <v>19.059655577693071</v>
      </c>
      <c r="R165" s="265">
        <f t="shared" si="8"/>
        <v>14246400000</v>
      </c>
    </row>
    <row r="166" spans="1:18">
      <c r="A166" s="240">
        <f>A165+1</f>
        <v>560</v>
      </c>
      <c r="B166" s="262">
        <f>B165+14</f>
        <v>37769</v>
      </c>
      <c r="C166" s="265">
        <v>21000000000</v>
      </c>
      <c r="D166" s="265">
        <v>38987700000</v>
      </c>
      <c r="E166" s="265">
        <v>17987700000</v>
      </c>
      <c r="F166" s="265">
        <v>20999900000</v>
      </c>
      <c r="G166" s="265">
        <v>17514627417</v>
      </c>
      <c r="H166" s="260">
        <f>F166-G166</f>
        <v>3485272583</v>
      </c>
      <c r="I166" s="269">
        <f>B166+J166+1</f>
        <v>38134</v>
      </c>
      <c r="J166" s="241">
        <v>364</v>
      </c>
      <c r="K166" s="241"/>
      <c r="N166" s="257">
        <f>G166/F166*100</f>
        <v>83.403384858975514</v>
      </c>
      <c r="O166" s="257">
        <f>(100-N166)/100*(365/364)*100</f>
        <v>16.642210237565763</v>
      </c>
      <c r="Q166" s="257">
        <f>((100-N166)/N166*(365/364))*100</f>
        <v>19.953878689342904</v>
      </c>
      <c r="R166" s="265">
        <f t="shared" si="8"/>
        <v>17987800000</v>
      </c>
    </row>
    <row r="167" spans="1:18">
      <c r="A167" s="240"/>
      <c r="B167" s="262"/>
      <c r="H167" s="260"/>
      <c r="I167" s="269"/>
      <c r="K167" s="241"/>
      <c r="R167" s="265">
        <f t="shared" si="8"/>
        <v>0</v>
      </c>
    </row>
    <row r="168" spans="1:18">
      <c r="A168" s="240"/>
      <c r="B168" s="262"/>
      <c r="H168" s="260"/>
      <c r="I168" s="269"/>
      <c r="K168" s="241"/>
      <c r="R168" s="265">
        <f t="shared" si="8"/>
        <v>0</v>
      </c>
    </row>
    <row r="169" spans="1:18">
      <c r="A169" s="240"/>
      <c r="B169" s="262"/>
      <c r="H169" s="260"/>
      <c r="I169" s="269"/>
      <c r="K169" s="241"/>
      <c r="R169" s="265">
        <f t="shared" si="8"/>
        <v>0</v>
      </c>
    </row>
    <row r="170" spans="1:18">
      <c r="A170" s="240">
        <f>A166+1</f>
        <v>561</v>
      </c>
      <c r="B170" s="262">
        <f>B166+14</f>
        <v>37783</v>
      </c>
      <c r="C170" s="265">
        <v>25000000000</v>
      </c>
      <c r="D170" s="265">
        <v>44251400000</v>
      </c>
      <c r="E170" s="265">
        <v>19251400000</v>
      </c>
      <c r="F170" s="265">
        <v>25000000000</v>
      </c>
      <c r="G170" s="265">
        <v>20779225377</v>
      </c>
      <c r="H170" s="260">
        <f>F170-G170</f>
        <v>4220774623</v>
      </c>
      <c r="I170" s="269">
        <f>B170+J170+1</f>
        <v>38148</v>
      </c>
      <c r="J170" s="241">
        <v>364</v>
      </c>
      <c r="K170" s="241"/>
      <c r="N170" s="257">
        <f>G170/F170*100</f>
        <v>83.116901507999998</v>
      </c>
      <c r="O170" s="257">
        <f>(100-N170)/100*(365/364)*100</f>
        <v>16.929480630714284</v>
      </c>
      <c r="Q170" s="257">
        <f>((100-N170)/N170*(365/364))*100</f>
        <v>20.368276876977692</v>
      </c>
      <c r="R170" s="265">
        <f t="shared" si="8"/>
        <v>0</v>
      </c>
    </row>
    <row r="171" spans="1:18">
      <c r="A171" s="240">
        <f>A170+1</f>
        <v>562</v>
      </c>
      <c r="B171" s="262">
        <f>B170+14</f>
        <v>37797</v>
      </c>
      <c r="C171" s="265">
        <v>29000000000</v>
      </c>
      <c r="D171" s="265">
        <v>46138100000</v>
      </c>
      <c r="E171" s="265">
        <v>17138100000</v>
      </c>
      <c r="F171" s="265">
        <v>28999900000</v>
      </c>
      <c r="G171" s="265">
        <v>24034329933</v>
      </c>
      <c r="H171" s="260">
        <f>F171-G171</f>
        <v>4965570067</v>
      </c>
      <c r="I171" s="269">
        <f>B171+J171+1</f>
        <v>38162</v>
      </c>
      <c r="J171" s="241">
        <v>364</v>
      </c>
      <c r="K171" s="241"/>
      <c r="N171" s="257">
        <f>G171/F171*100</f>
        <v>82.877285552708798</v>
      </c>
      <c r="O171" s="257">
        <f>(100-N171)/100*(365/364)*100</f>
        <v>17.169754871596947</v>
      </c>
      <c r="Q171" s="257">
        <f>((100-N171)/N171*(365/364))*100</f>
        <v>20.717081594904823</v>
      </c>
      <c r="R171" s="265">
        <f t="shared" si="8"/>
        <v>17138200000</v>
      </c>
    </row>
    <row r="172" spans="1:18">
      <c r="A172" s="240"/>
      <c r="B172" s="262"/>
      <c r="H172" s="260"/>
      <c r="I172" s="269"/>
      <c r="K172" s="241"/>
      <c r="R172" s="265">
        <f t="shared" si="8"/>
        <v>0</v>
      </c>
    </row>
    <row r="173" spans="1:18">
      <c r="A173" s="240"/>
      <c r="B173" s="262"/>
      <c r="H173" s="260"/>
      <c r="I173" s="269"/>
      <c r="K173" s="241"/>
      <c r="R173" s="265">
        <f t="shared" si="8"/>
        <v>0</v>
      </c>
    </row>
    <row r="174" spans="1:18">
      <c r="A174" s="240"/>
      <c r="B174" s="262"/>
      <c r="H174" s="260"/>
      <c r="I174" s="269"/>
      <c r="K174" s="241"/>
      <c r="R174" s="265">
        <f t="shared" si="8"/>
        <v>0</v>
      </c>
    </row>
    <row r="175" spans="1:18">
      <c r="A175" s="240">
        <f>A171+1</f>
        <v>563</v>
      </c>
      <c r="B175" s="262">
        <f>B171+14</f>
        <v>37811</v>
      </c>
      <c r="C175" s="265">
        <v>30000000000</v>
      </c>
      <c r="D175" s="265">
        <v>30000000000</v>
      </c>
      <c r="E175" s="265">
        <v>0</v>
      </c>
      <c r="F175" s="265">
        <v>30000000000</v>
      </c>
      <c r="G175" s="265">
        <v>24526732440</v>
      </c>
      <c r="H175" s="265">
        <f>F175-G175</f>
        <v>5473267560</v>
      </c>
      <c r="I175" s="269">
        <f>B175+J175+1</f>
        <v>38176</v>
      </c>
      <c r="J175" s="241">
        <v>364</v>
      </c>
      <c r="K175" s="241"/>
      <c r="N175" s="257">
        <f>G175/F175*100</f>
        <v>81.755774799999998</v>
      </c>
      <c r="O175" s="257">
        <f>(100-N175)/100*(365/364)*100</f>
        <v>18.294346697802201</v>
      </c>
      <c r="Q175" s="257">
        <f>((100-N175)/N175*(365/364))*100</f>
        <v>22.376825053099736</v>
      </c>
      <c r="R175" s="265">
        <f t="shared" si="8"/>
        <v>0</v>
      </c>
    </row>
    <row r="176" spans="1:18">
      <c r="A176" s="240">
        <f>A175+1</f>
        <v>564</v>
      </c>
      <c r="B176" s="262">
        <f>B175+14</f>
        <v>37825</v>
      </c>
      <c r="C176" s="265">
        <v>29000000000</v>
      </c>
      <c r="D176" s="265">
        <v>55545100000</v>
      </c>
      <c r="E176" s="265">
        <v>26545100000</v>
      </c>
      <c r="F176" s="265">
        <v>28999900000</v>
      </c>
      <c r="G176" s="265">
        <v>23966849904</v>
      </c>
      <c r="H176" s="265">
        <f>F176-G176</f>
        <v>5033050096</v>
      </c>
      <c r="I176" s="269">
        <f>B176+J176+1</f>
        <v>38190</v>
      </c>
      <c r="J176" s="241">
        <v>364</v>
      </c>
      <c r="K176" s="241"/>
      <c r="N176" s="257">
        <f>G176/F176*100</f>
        <v>82.644594995155146</v>
      </c>
      <c r="O176" s="257">
        <f>(100-N176)/100*(365/364)*100</f>
        <v>17.403084688924096</v>
      </c>
      <c r="Q176" s="257">
        <f>((100-N176)/N176*(365/364))*100</f>
        <v>21.057740908457856</v>
      </c>
      <c r="R176" s="265">
        <f t="shared" si="8"/>
        <v>26545200000</v>
      </c>
    </row>
    <row r="177" spans="1:18">
      <c r="A177" s="240">
        <f>A176+1</f>
        <v>565</v>
      </c>
      <c r="B177" s="262">
        <f>B176+14</f>
        <v>37839</v>
      </c>
      <c r="C177" s="265">
        <v>28000000000</v>
      </c>
      <c r="D177" s="265">
        <v>46144500000</v>
      </c>
      <c r="E177" s="265">
        <v>18144500000</v>
      </c>
      <c r="F177" s="265">
        <v>27999900000</v>
      </c>
      <c r="G177" s="265">
        <v>23338291065</v>
      </c>
      <c r="H177" s="265">
        <f>F177-G177</f>
        <v>4661608935</v>
      </c>
      <c r="I177" s="269">
        <f>B177+J177+1</f>
        <v>38204</v>
      </c>
      <c r="J177" s="241">
        <v>364</v>
      </c>
      <c r="K177" s="241"/>
      <c r="N177" s="257">
        <f>G177/F177*100</f>
        <v>83.351337201204288</v>
      </c>
      <c r="O177" s="257">
        <f>(100-N177)/100*(365/364)*100</f>
        <v>16.694400883407788</v>
      </c>
      <c r="Q177" s="257">
        <f>((100-N177)/N177*(365/364))*100</f>
        <v>20.028953876419131</v>
      </c>
      <c r="R177" s="265">
        <f t="shared" si="8"/>
        <v>18144600000</v>
      </c>
    </row>
    <row r="178" spans="1:18">
      <c r="A178" s="240">
        <f>A177+1</f>
        <v>566</v>
      </c>
      <c r="B178" s="262">
        <f>B177+14</f>
        <v>37853</v>
      </c>
      <c r="C178" s="265">
        <v>30000000000</v>
      </c>
      <c r="D178" s="265">
        <v>54326800000</v>
      </c>
      <c r="E178" s="265">
        <v>24326800000</v>
      </c>
      <c r="F178" s="265">
        <v>30000000000</v>
      </c>
      <c r="G178" s="265">
        <v>25184248497</v>
      </c>
      <c r="H178" s="265">
        <f>F178-G178</f>
        <v>4815751503</v>
      </c>
      <c r="I178" s="269">
        <f>B178+J178+1</f>
        <v>38218</v>
      </c>
      <c r="J178" s="241">
        <v>364</v>
      </c>
      <c r="K178" s="241"/>
      <c r="N178" s="257">
        <f>G178/F178*100</f>
        <v>83.94749499000001</v>
      </c>
      <c r="O178" s="257">
        <f>(100-N178)/100*(365/364)*100</f>
        <v>16.096605298488999</v>
      </c>
      <c r="Q178" s="257">
        <f>((100-N178)/N178*(365/364))*100</f>
        <v>19.174610630616744</v>
      </c>
      <c r="R178" s="265">
        <f t="shared" si="8"/>
        <v>0</v>
      </c>
    </row>
    <row r="179" spans="1:18">
      <c r="A179" s="240"/>
      <c r="B179" s="262"/>
      <c r="I179" s="269"/>
      <c r="K179" s="241"/>
      <c r="R179" s="265">
        <f t="shared" si="8"/>
        <v>0</v>
      </c>
    </row>
    <row r="180" spans="1:18">
      <c r="A180" s="240">
        <f>A178+1</f>
        <v>567</v>
      </c>
      <c r="B180" s="271">
        <v>37867</v>
      </c>
      <c r="C180" s="265">
        <f>'ISS10102'!D719</f>
        <v>35000000000</v>
      </c>
      <c r="D180" s="265">
        <f>'ISS10102'!E719</f>
        <v>61162400000</v>
      </c>
      <c r="E180" s="265">
        <f>D180-C180</f>
        <v>26162400000</v>
      </c>
      <c r="F180" s="265">
        <f>'ISS10102'!G719</f>
        <v>35000000000</v>
      </c>
      <c r="G180" s="265">
        <f>'ISS10102'!H719</f>
        <v>29739969919</v>
      </c>
      <c r="H180" s="265">
        <f>F180-G180</f>
        <v>5260030081</v>
      </c>
      <c r="I180" s="269">
        <f>B180+J180+1</f>
        <v>38232</v>
      </c>
      <c r="J180" s="241">
        <v>364</v>
      </c>
      <c r="N180" s="257">
        <f>G180/F180*100</f>
        <v>84.971342625714286</v>
      </c>
      <c r="O180" s="257">
        <f>(100-N180)/100*(365/364)*100</f>
        <v>15.06994489454474</v>
      </c>
      <c r="Q180" s="257">
        <f>((100-N180)/N180*(365/364))*100</f>
        <v>17.735326321634734</v>
      </c>
      <c r="R180" s="265">
        <f t="shared" si="8"/>
        <v>0</v>
      </c>
    </row>
    <row r="181" spans="1:18">
      <c r="A181" s="240">
        <f>A180+1</f>
        <v>568</v>
      </c>
      <c r="B181" s="271">
        <v>37881</v>
      </c>
      <c r="C181" s="265">
        <v>36000000000</v>
      </c>
      <c r="D181" s="265">
        <v>49655600000</v>
      </c>
      <c r="E181" s="265">
        <f>D181-C181</f>
        <v>13655600000</v>
      </c>
      <c r="F181" s="265">
        <v>36000000000</v>
      </c>
      <c r="G181" s="265">
        <v>30614079211</v>
      </c>
      <c r="H181" s="265">
        <f>F181-G181</f>
        <v>5385920789</v>
      </c>
      <c r="I181" s="269">
        <f>B181+J181+1</f>
        <v>38246</v>
      </c>
      <c r="J181" s="241">
        <v>364</v>
      </c>
      <c r="N181" s="257">
        <f>G181/F181*100</f>
        <v>85.039108919444445</v>
      </c>
      <c r="O181" s="257">
        <f>(100-N181)/100*(365/364)*100</f>
        <v>15.00199242967796</v>
      </c>
      <c r="Q181" s="257">
        <f>((100-N181)/N181*(365/364))*100</f>
        <v>17.641286015695432</v>
      </c>
      <c r="R181" s="265">
        <f t="shared" si="8"/>
        <v>0</v>
      </c>
    </row>
    <row r="182" spans="1:18">
      <c r="A182" s="240"/>
      <c r="B182" s="271"/>
      <c r="I182" s="269"/>
      <c r="R182" s="265">
        <f t="shared" si="8"/>
        <v>0</v>
      </c>
    </row>
    <row r="183" spans="1:18">
      <c r="A183" s="240">
        <f>A181+1</f>
        <v>569</v>
      </c>
      <c r="B183" s="271">
        <v>37895</v>
      </c>
      <c r="C183" s="265">
        <v>36000000000</v>
      </c>
      <c r="D183" s="265">
        <v>57156600000</v>
      </c>
      <c r="E183" s="265">
        <f>D183-C183</f>
        <v>21156600000</v>
      </c>
      <c r="F183" s="265">
        <v>35999900000</v>
      </c>
      <c r="G183" s="265">
        <v>30577931265</v>
      </c>
      <c r="H183" s="265">
        <f>F183-G183</f>
        <v>5421968735</v>
      </c>
      <c r="I183" s="269">
        <f>B183+J183+1</f>
        <v>38260</v>
      </c>
      <c r="J183" s="241">
        <v>364</v>
      </c>
      <c r="N183" s="257">
        <f>G183/F183*100</f>
        <v>84.938933899816391</v>
      </c>
      <c r="O183" s="257">
        <f>(100-N183)/100*(365/364)*100</f>
        <v>15.102442655403895</v>
      </c>
      <c r="Q183" s="257">
        <f>((100-N183)/N183*(365/364))*100</f>
        <v>17.78035343982171</v>
      </c>
      <c r="R183" s="265">
        <f t="shared" si="8"/>
        <v>21156700000</v>
      </c>
    </row>
    <row r="184" spans="1:18">
      <c r="A184" s="240">
        <f>A183+1</f>
        <v>570</v>
      </c>
      <c r="B184" s="271">
        <f>+B183+14</f>
        <v>37909</v>
      </c>
      <c r="C184" s="265">
        <v>26000000000</v>
      </c>
      <c r="D184" s="265">
        <v>32493700000</v>
      </c>
      <c r="E184" s="265">
        <f>D184-C184</f>
        <v>6493700000</v>
      </c>
      <c r="F184" s="265">
        <v>26000000000</v>
      </c>
      <c r="G184" s="265">
        <v>21961944767</v>
      </c>
      <c r="H184" s="265">
        <f>F184-G184</f>
        <v>4038055233</v>
      </c>
      <c r="I184" s="269">
        <f>$B$184+J184+1</f>
        <v>38274</v>
      </c>
      <c r="J184" s="241">
        <v>364</v>
      </c>
      <c r="K184" s="241"/>
      <c r="N184" s="257">
        <f>G184/F184*100</f>
        <v>84.469018334615384</v>
      </c>
      <c r="O184" s="257">
        <f>(100-N184)/100*(365/364)*100</f>
        <v>15.573649197432376</v>
      </c>
      <c r="Q184" s="257">
        <f>((100-N184)/N184*(365/364))*100</f>
        <v>18.437113991000768</v>
      </c>
      <c r="R184" s="265">
        <f t="shared" si="8"/>
        <v>0</v>
      </c>
    </row>
    <row r="185" spans="1:18">
      <c r="A185" s="240">
        <f>A184+1</f>
        <v>571</v>
      </c>
      <c r="B185" s="271">
        <f>+B184+14</f>
        <v>37923</v>
      </c>
      <c r="C185" s="265">
        <v>26000000000</v>
      </c>
      <c r="D185" s="265">
        <v>31189100000</v>
      </c>
      <c r="E185" s="265">
        <f>D185-C185</f>
        <v>5189100000</v>
      </c>
      <c r="F185" s="265">
        <v>26000000000</v>
      </c>
      <c r="G185" s="265">
        <v>21651548323</v>
      </c>
      <c r="H185" s="265">
        <f>F185-G185</f>
        <v>4348451677</v>
      </c>
      <c r="I185" s="269">
        <f>$B$185+J185+1</f>
        <v>38288</v>
      </c>
      <c r="J185" s="241">
        <v>364</v>
      </c>
      <c r="N185" s="257">
        <f>G185/F185*100</f>
        <v>83.275185857692307</v>
      </c>
      <c r="O185" s="257">
        <f>(100-N185)/100*(365/364)*100</f>
        <v>16.770761433907438</v>
      </c>
      <c r="Q185" s="257">
        <f>((100-N185)/N185*(365/364))*100</f>
        <v>20.138966081164604</v>
      </c>
      <c r="R185" s="265">
        <f t="shared" si="8"/>
        <v>0</v>
      </c>
    </row>
    <row r="186" spans="1:18">
      <c r="A186" s="240"/>
      <c r="B186" s="271"/>
      <c r="I186" s="269"/>
      <c r="R186" s="265">
        <f t="shared" si="8"/>
        <v>0</v>
      </c>
    </row>
    <row r="187" spans="1:18">
      <c r="A187" s="240">
        <f>A185+1</f>
        <v>572</v>
      </c>
      <c r="B187" s="271">
        <f>+B185+14</f>
        <v>37937</v>
      </c>
      <c r="C187" s="265">
        <v>27000000000</v>
      </c>
      <c r="D187" s="265">
        <v>35581300000</v>
      </c>
      <c r="E187" s="265">
        <f>D187-C187</f>
        <v>8581300000</v>
      </c>
      <c r="F187" s="265">
        <v>27000000000</v>
      </c>
      <c r="G187" s="265">
        <v>22444535211</v>
      </c>
      <c r="H187" s="265">
        <f>F187-G187</f>
        <v>4555464789</v>
      </c>
      <c r="I187" s="271">
        <f>$B$187+J187+1</f>
        <v>38302</v>
      </c>
      <c r="J187" s="241">
        <v>364</v>
      </c>
      <c r="K187" s="241"/>
      <c r="N187" s="257">
        <v>83.128</v>
      </c>
      <c r="O187" s="257">
        <f>(100-N187)/100*(365/364)*100</f>
        <v>16.918351648351649</v>
      </c>
      <c r="Q187" s="257">
        <f>((100-N187)/N187*(365/364))*100</f>
        <v>20.35216972422246</v>
      </c>
      <c r="R187" s="265">
        <f t="shared" si="8"/>
        <v>0</v>
      </c>
    </row>
    <row r="188" spans="1:18">
      <c r="A188" s="240">
        <f>A187+1</f>
        <v>573</v>
      </c>
      <c r="B188" s="271">
        <f>+B187+14</f>
        <v>37951</v>
      </c>
      <c r="C188" s="265">
        <v>31000000000</v>
      </c>
      <c r="D188" s="265">
        <v>31000000000</v>
      </c>
      <c r="E188" s="265">
        <f>D188-C188</f>
        <v>0</v>
      </c>
      <c r="F188" s="265">
        <v>31000000000</v>
      </c>
      <c r="G188" s="265">
        <v>25159266062</v>
      </c>
      <c r="H188" s="265">
        <f>F188-G188</f>
        <v>5840733938</v>
      </c>
      <c r="I188" s="271">
        <f>$B$188+J188+1</f>
        <v>38316</v>
      </c>
      <c r="J188" s="241">
        <v>364</v>
      </c>
      <c r="N188" s="257">
        <v>81.159000000000006</v>
      </c>
      <c r="O188" s="257">
        <f>(100-N188)/100*(365/364)*100</f>
        <v>18.892760989010981</v>
      </c>
      <c r="Q188" s="257">
        <f>((100-N188)/N188*(365/364))*100</f>
        <v>23.278701054733279</v>
      </c>
      <c r="R188" s="265">
        <f t="shared" si="8"/>
        <v>0</v>
      </c>
    </row>
    <row r="189" spans="1:18">
      <c r="A189" s="240"/>
      <c r="I189" s="271"/>
      <c r="R189" s="265">
        <f t="shared" si="8"/>
        <v>0</v>
      </c>
    </row>
    <row r="190" spans="1:18">
      <c r="A190" s="240">
        <f>A188+1</f>
        <v>574</v>
      </c>
      <c r="B190" s="271">
        <f>+B188+14</f>
        <v>37965</v>
      </c>
      <c r="C190" s="265">
        <v>25000000000</v>
      </c>
      <c r="D190" s="265">
        <v>56530700000</v>
      </c>
      <c r="E190" s="265">
        <f>D190-C190</f>
        <v>31530700000</v>
      </c>
      <c r="F190" s="265">
        <v>24999900000</v>
      </c>
      <c r="G190" s="265">
        <v>20533721539</v>
      </c>
      <c r="H190" s="265">
        <f>F190-G190</f>
        <v>4466178461</v>
      </c>
      <c r="I190" s="271">
        <f>$B$190+J190+1</f>
        <v>38330</v>
      </c>
      <c r="J190" s="241">
        <v>364</v>
      </c>
      <c r="N190" s="257">
        <v>82.135000000000005</v>
      </c>
      <c r="O190" s="257">
        <f>(100-N190)/100*(365/364)*100</f>
        <v>17.914079670329667</v>
      </c>
      <c r="Q190" s="257">
        <f>((100-N190)/N190*(365/364))*100</f>
        <v>21.810531040761752</v>
      </c>
      <c r="R190" s="265">
        <f t="shared" si="8"/>
        <v>31530800000</v>
      </c>
    </row>
    <row r="191" spans="1:18">
      <c r="A191" s="240">
        <f>A190+1</f>
        <v>575</v>
      </c>
      <c r="B191" s="271">
        <f>+B190+14</f>
        <v>37979</v>
      </c>
      <c r="C191" s="265">
        <v>30000000000</v>
      </c>
      <c r="D191" s="265">
        <v>36763800000</v>
      </c>
      <c r="E191" s="265">
        <f>D191-C191</f>
        <v>6763800000</v>
      </c>
      <c r="F191" s="265">
        <v>30000000000</v>
      </c>
      <c r="G191" s="265">
        <v>24433975564</v>
      </c>
      <c r="H191" s="265">
        <f>F191-G191</f>
        <v>5566024436</v>
      </c>
      <c r="I191" s="271">
        <f>$B$191+J191+1</f>
        <v>38344</v>
      </c>
      <c r="J191" s="241">
        <v>364</v>
      </c>
      <c r="N191" s="257">
        <v>81.447000000000003</v>
      </c>
      <c r="O191" s="257">
        <v>18.603999999999999</v>
      </c>
      <c r="Q191" s="257">
        <f>((100-N191)/N191*(365/364))*100</f>
        <v>22.841810969366307</v>
      </c>
      <c r="R191" s="265">
        <f t="shared" si="8"/>
        <v>0</v>
      </c>
    </row>
    <row r="192" spans="1:18">
      <c r="A192" s="240"/>
      <c r="B192" s="271"/>
      <c r="I192" s="271"/>
      <c r="R192" s="265">
        <f t="shared" si="8"/>
        <v>0</v>
      </c>
    </row>
    <row r="193" spans="1:18">
      <c r="A193" s="240">
        <f>A191+1</f>
        <v>576</v>
      </c>
      <c r="B193" s="271">
        <f>+B191+14</f>
        <v>37993</v>
      </c>
      <c r="C193" s="265">
        <v>30000000000</v>
      </c>
      <c r="D193" s="265">
        <v>42210400000</v>
      </c>
      <c r="E193" s="265">
        <f>D193-C193</f>
        <v>12210400000</v>
      </c>
      <c r="F193" s="265">
        <v>30000000000</v>
      </c>
      <c r="G193" s="265">
        <v>24475665027</v>
      </c>
      <c r="H193" s="265">
        <f>F193-G193</f>
        <v>5524334973</v>
      </c>
      <c r="I193" s="271">
        <f>$B$193+J193+1</f>
        <v>38358</v>
      </c>
      <c r="J193" s="241">
        <v>364</v>
      </c>
      <c r="N193" s="257">
        <v>81.585999999999999</v>
      </c>
      <c r="O193" s="257">
        <v>18.465</v>
      </c>
      <c r="Q193" s="257">
        <f>((100-N193)/N193*(365/364))*100</f>
        <v>22.632054411403814</v>
      </c>
      <c r="R193" s="265">
        <f t="shared" si="8"/>
        <v>0</v>
      </c>
    </row>
    <row r="194" spans="1:18">
      <c r="A194" s="240">
        <f>A193+1</f>
        <v>577</v>
      </c>
      <c r="B194" s="271">
        <f>+B193+14</f>
        <v>38007</v>
      </c>
      <c r="C194" s="265">
        <v>14000000000</v>
      </c>
      <c r="D194" s="265">
        <v>33962300000</v>
      </c>
      <c r="E194" s="265">
        <f>D194-C194</f>
        <v>19962300000</v>
      </c>
      <c r="F194" s="265">
        <v>14000000000</v>
      </c>
      <c r="G194" s="265">
        <v>11647701679</v>
      </c>
      <c r="H194" s="265">
        <f>F194-G194</f>
        <v>2352298321</v>
      </c>
      <c r="I194" s="271">
        <f>$B$194+J194+1</f>
        <v>38372</v>
      </c>
      <c r="J194" s="241">
        <v>364</v>
      </c>
      <c r="N194" s="257">
        <v>83.197999999999993</v>
      </c>
      <c r="O194" s="257">
        <v>16.847999999999999</v>
      </c>
      <c r="Q194" s="257">
        <v>20.251000000000001</v>
      </c>
      <c r="R194" s="265">
        <f t="shared" si="8"/>
        <v>0</v>
      </c>
    </row>
    <row r="195" spans="1:18">
      <c r="A195" s="240"/>
      <c r="B195" s="271"/>
      <c r="I195" s="271"/>
      <c r="R195" s="265">
        <f t="shared" si="8"/>
        <v>0</v>
      </c>
    </row>
    <row r="196" spans="1:18">
      <c r="A196" s="240">
        <f>A194+1</f>
        <v>578</v>
      </c>
      <c r="B196" s="271">
        <f>+B194+14</f>
        <v>38021</v>
      </c>
      <c r="C196" s="265">
        <v>15000000000</v>
      </c>
      <c r="D196" s="265">
        <v>45151800000</v>
      </c>
      <c r="E196" s="265">
        <f>D196-C196</f>
        <v>30151800000</v>
      </c>
      <c r="F196" s="265">
        <v>15000000000</v>
      </c>
      <c r="G196" s="265">
        <v>12695458078</v>
      </c>
      <c r="H196" s="265">
        <f>F196-G196</f>
        <v>2304541922</v>
      </c>
      <c r="I196" s="271">
        <f>$B$196+J196+1</f>
        <v>38386</v>
      </c>
      <c r="J196" s="241">
        <v>364</v>
      </c>
      <c r="N196" s="257">
        <v>84.635999999999996</v>
      </c>
      <c r="O196" s="257">
        <v>15.406000000000001</v>
      </c>
      <c r="Q196" s="257">
        <v>18.202999999999999</v>
      </c>
      <c r="R196" s="265">
        <f t="shared" si="8"/>
        <v>0</v>
      </c>
    </row>
    <row r="197" spans="1:18">
      <c r="A197" s="240">
        <f>A196+1</f>
        <v>579</v>
      </c>
      <c r="B197" s="271">
        <f>+B196+14</f>
        <v>38035</v>
      </c>
      <c r="C197" s="265">
        <v>16000000000</v>
      </c>
      <c r="D197" s="265">
        <v>54376300000</v>
      </c>
      <c r="E197" s="265">
        <f>D197-C197</f>
        <v>38376300000</v>
      </c>
      <c r="F197" s="265">
        <v>16000000000</v>
      </c>
      <c r="G197" s="265">
        <v>13813980523</v>
      </c>
      <c r="H197" s="265">
        <f>F197-G197</f>
        <v>2186019477</v>
      </c>
      <c r="I197" s="271">
        <f>$B$197+J197+1</f>
        <v>38400</v>
      </c>
      <c r="J197" s="241">
        <v>364</v>
      </c>
      <c r="N197" s="257">
        <v>86.337999999999994</v>
      </c>
      <c r="O197" s="257">
        <v>13.7</v>
      </c>
      <c r="Q197" s="257">
        <v>15.867000000000001</v>
      </c>
      <c r="R197" s="265">
        <f t="shared" si="8"/>
        <v>0</v>
      </c>
    </row>
    <row r="198" spans="1:18">
      <c r="A198" s="240"/>
      <c r="B198" s="271"/>
      <c r="I198" s="271"/>
      <c r="R198" s="265">
        <f t="shared" si="8"/>
        <v>0</v>
      </c>
    </row>
    <row r="199" spans="1:18">
      <c r="A199" s="240">
        <f>A197+1</f>
        <v>580</v>
      </c>
      <c r="B199" s="271">
        <f>+B197+14</f>
        <v>38049</v>
      </c>
      <c r="C199" s="265">
        <v>16000000000</v>
      </c>
      <c r="D199" s="265">
        <v>45396800000</v>
      </c>
      <c r="E199" s="265">
        <f>D199-C199</f>
        <v>29396800000</v>
      </c>
      <c r="F199" s="265">
        <v>16000000000</v>
      </c>
      <c r="G199" s="265">
        <v>14358084766</v>
      </c>
      <c r="H199" s="265">
        <f>F199-G199</f>
        <v>1641915234</v>
      </c>
      <c r="I199" s="271">
        <f>$B$199+J199+1</f>
        <v>38414</v>
      </c>
      <c r="J199" s="241">
        <v>364</v>
      </c>
      <c r="N199" s="257">
        <v>89.738</v>
      </c>
      <c r="O199" s="257">
        <v>10.29</v>
      </c>
      <c r="Q199" s="257">
        <v>11.467000000000001</v>
      </c>
      <c r="R199" s="265">
        <f t="shared" si="8"/>
        <v>0</v>
      </c>
    </row>
    <row r="200" spans="1:18">
      <c r="A200" s="240">
        <f>A199+1</f>
        <v>581</v>
      </c>
      <c r="B200" s="271">
        <f>+B199+14</f>
        <v>38063</v>
      </c>
      <c r="C200" s="265">
        <v>16000000000</v>
      </c>
      <c r="D200" s="265">
        <v>31950200000</v>
      </c>
      <c r="E200" s="265">
        <f>D200-C200</f>
        <v>15950200000</v>
      </c>
      <c r="F200" s="265">
        <v>16000000000</v>
      </c>
      <c r="G200" s="265">
        <v>14518055563</v>
      </c>
      <c r="H200" s="265">
        <f>F200-G200</f>
        <v>1481944437</v>
      </c>
      <c r="I200" s="271">
        <f>$B$200+J200+1</f>
        <v>38428</v>
      </c>
      <c r="J200" s="241">
        <v>364</v>
      </c>
      <c r="N200" s="257">
        <v>90.738</v>
      </c>
      <c r="O200" s="257">
        <v>9.2880000000000003</v>
      </c>
      <c r="Q200" s="257">
        <v>10.234999999999999</v>
      </c>
      <c r="R200" s="265">
        <f t="shared" si="8"/>
        <v>0</v>
      </c>
    </row>
    <row r="201" spans="1:18">
      <c r="A201" s="240">
        <f>A200+1</f>
        <v>582</v>
      </c>
      <c r="B201" s="271">
        <f>+B200+14</f>
        <v>38077</v>
      </c>
      <c r="C201" s="265">
        <v>22000000000</v>
      </c>
      <c r="D201" s="265">
        <v>43897300000</v>
      </c>
      <c r="E201" s="265">
        <f>D201-C201</f>
        <v>21897300000</v>
      </c>
      <c r="F201" s="265">
        <v>22000000000</v>
      </c>
      <c r="G201" s="265">
        <v>20141848126</v>
      </c>
      <c r="H201" s="265">
        <f>F201-G201</f>
        <v>1858151874</v>
      </c>
      <c r="I201" s="271">
        <f>$B$201+J201+1</f>
        <v>38442</v>
      </c>
      <c r="J201" s="241">
        <v>364</v>
      </c>
      <c r="N201" s="257">
        <f>G201/F201*100</f>
        <v>91.553855118181815</v>
      </c>
      <c r="O201" s="257">
        <f>(100-N201)/100*(365/364)*100</f>
        <v>8.4693485765484553</v>
      </c>
      <c r="Q201" s="257">
        <f>((100-N201)/N201*(365/364))*100</f>
        <v>9.2506738963813611</v>
      </c>
      <c r="R201" s="265">
        <f t="shared" si="8"/>
        <v>0</v>
      </c>
    </row>
    <row r="202" spans="1:18">
      <c r="B202" s="271"/>
      <c r="I202" s="271"/>
      <c r="R202" s="265">
        <f t="shared" si="8"/>
        <v>0</v>
      </c>
    </row>
    <row r="203" spans="1:18">
      <c r="A203" s="240">
        <f>A201+1</f>
        <v>583</v>
      </c>
      <c r="B203" s="271">
        <f>+B201+14</f>
        <v>38091</v>
      </c>
      <c r="C203" s="265">
        <v>23000000000</v>
      </c>
      <c r="D203" s="265">
        <v>32678100000</v>
      </c>
      <c r="E203" s="265">
        <f>D203-C203</f>
        <v>9678100000</v>
      </c>
      <c r="F203" s="265">
        <v>23000000000</v>
      </c>
      <c r="G203" s="265">
        <v>21169414624</v>
      </c>
      <c r="H203" s="265">
        <f>F203-G203</f>
        <v>1830585376</v>
      </c>
      <c r="I203" s="271">
        <f>$B$203+J203+1</f>
        <v>38456</v>
      </c>
      <c r="J203" s="241">
        <v>364</v>
      </c>
      <c r="N203" s="257">
        <f>G203/F203*100</f>
        <v>92.040933147826081</v>
      </c>
      <c r="O203" s="257">
        <f>(100-N203)/100*(365/364)*100</f>
        <v>7.9809324204491219</v>
      </c>
      <c r="Q203" s="257">
        <f>((100-N203)/N203*(365/364))*100</f>
        <v>8.6710685642778333</v>
      </c>
      <c r="R203" s="265">
        <f t="shared" ref="R203:R266" si="17">+IF(F203&lt;C203,IF(F203=D203,0,D203-F203),0)</f>
        <v>0</v>
      </c>
    </row>
    <row r="204" spans="1:18">
      <c r="A204" s="240">
        <f>A203+1</f>
        <v>584</v>
      </c>
      <c r="B204" s="271">
        <f>+B203+14</f>
        <v>38105</v>
      </c>
      <c r="C204" s="265">
        <v>22000000000</v>
      </c>
      <c r="D204" s="265">
        <v>22641500000</v>
      </c>
      <c r="E204" s="265">
        <f>D204-C204</f>
        <v>641500000</v>
      </c>
      <c r="F204" s="265">
        <v>21999900000</v>
      </c>
      <c r="G204" s="265">
        <v>20064700698</v>
      </c>
      <c r="H204" s="265">
        <f>F204-G204</f>
        <v>1935199302</v>
      </c>
      <c r="I204" s="271">
        <f>$B$204+J204+1</f>
        <v>38470</v>
      </c>
      <c r="J204" s="241">
        <v>364</v>
      </c>
      <c r="N204" s="257">
        <f>G204/F204*100</f>
        <v>91.203599552725237</v>
      </c>
      <c r="O204" s="257">
        <f>(100-N204)/100*(365/364)*100</f>
        <v>8.8205663825694742</v>
      </c>
      <c r="Q204" s="257">
        <f>((100-N204)/N204*(365/364))*100</f>
        <v>9.6712919510049193</v>
      </c>
      <c r="R204" s="265">
        <f t="shared" si="17"/>
        <v>641600000</v>
      </c>
    </row>
    <row r="205" spans="1:18">
      <c r="A205" s="240"/>
      <c r="R205" s="265">
        <f t="shared" si="17"/>
        <v>0</v>
      </c>
    </row>
    <row r="206" spans="1:18">
      <c r="A206" s="240">
        <f>A204+1</f>
        <v>585</v>
      </c>
      <c r="B206" s="271">
        <f>+B204+14</f>
        <v>38119</v>
      </c>
      <c r="C206" s="265">
        <v>22000000000</v>
      </c>
      <c r="D206" s="265">
        <v>35022800000</v>
      </c>
      <c r="E206" s="265">
        <f>D206-C206</f>
        <v>13022800000</v>
      </c>
      <c r="F206" s="265">
        <v>22000000000</v>
      </c>
      <c r="G206" s="265">
        <v>19715843633</v>
      </c>
      <c r="H206" s="265">
        <f>F206-G206</f>
        <v>2284156367</v>
      </c>
      <c r="I206" s="271">
        <f>$B$206+J206+1</f>
        <v>38484</v>
      </c>
      <c r="J206" s="241">
        <v>364</v>
      </c>
      <c r="K206" s="241"/>
      <c r="N206" s="257">
        <f>G206/F206*100</f>
        <v>89.617471059090917</v>
      </c>
      <c r="O206" s="257">
        <f>(100-N206)/100*(365/364)*100</f>
        <v>10.411052372065427</v>
      </c>
      <c r="Q206" s="257">
        <f>((100-N206)/N206*(365/364))*100</f>
        <v>11.617212859310333</v>
      </c>
      <c r="R206" s="265">
        <f t="shared" si="17"/>
        <v>0</v>
      </c>
    </row>
    <row r="207" spans="1:18">
      <c r="A207" s="240">
        <v>586</v>
      </c>
      <c r="B207" s="271">
        <f>+B206+14</f>
        <v>38133</v>
      </c>
      <c r="C207" s="265">
        <v>20000000000</v>
      </c>
      <c r="D207" s="265">
        <v>47143300000</v>
      </c>
      <c r="E207" s="265">
        <f>D207-C207</f>
        <v>27143300000</v>
      </c>
      <c r="F207" s="265">
        <v>19999900000</v>
      </c>
      <c r="G207" s="265">
        <v>17992970051</v>
      </c>
      <c r="H207" s="265">
        <f>F207-G207</f>
        <v>2006929949</v>
      </c>
      <c r="I207" s="271">
        <f>$B$207+J207+1</f>
        <v>38498</v>
      </c>
      <c r="J207" s="241">
        <v>364</v>
      </c>
      <c r="K207" s="241"/>
      <c r="N207" s="257">
        <f>G207/F207*100</f>
        <v>89.965300081500416</v>
      </c>
      <c r="O207" s="257">
        <f>(100-N207)/100*(365/364)*100</f>
        <v>10.062267775418539</v>
      </c>
      <c r="Q207" s="257">
        <f>((100-N207)/N207*(365/364))*100</f>
        <v>11.184609806562126</v>
      </c>
      <c r="R207" s="265">
        <f t="shared" si="17"/>
        <v>27143400000</v>
      </c>
    </row>
    <row r="208" spans="1:18">
      <c r="A208" s="240"/>
      <c r="I208" s="271"/>
      <c r="R208" s="265">
        <f t="shared" si="17"/>
        <v>0</v>
      </c>
    </row>
    <row r="209" spans="1:18">
      <c r="A209" s="240">
        <v>587</v>
      </c>
      <c r="B209" s="271">
        <v>38148</v>
      </c>
      <c r="C209" s="265">
        <v>20000000000</v>
      </c>
      <c r="D209" s="265">
        <v>50963500000</v>
      </c>
      <c r="E209" s="265">
        <f>D209-C209</f>
        <v>30963500000</v>
      </c>
      <c r="F209" s="265">
        <v>20000000000</v>
      </c>
      <c r="G209" s="265">
        <v>18027021740</v>
      </c>
      <c r="H209" s="265">
        <f>F209-G209</f>
        <v>1972978260</v>
      </c>
      <c r="I209" s="271">
        <f>$B$209+J209+1</f>
        <v>38513</v>
      </c>
      <c r="J209" s="241">
        <v>364</v>
      </c>
      <c r="N209" s="257">
        <f>G209/F209*100</f>
        <v>90.135108700000004</v>
      </c>
      <c r="O209" s="257">
        <f>(100-N209)/100*(365/364)*100</f>
        <v>9.891992649725271</v>
      </c>
      <c r="Q209" s="257">
        <f>((100-N209)/N209*(365/364))*100</f>
        <v>10.974627747606268</v>
      </c>
      <c r="R209" s="265">
        <f t="shared" si="17"/>
        <v>0</v>
      </c>
    </row>
    <row r="210" spans="1:18">
      <c r="A210" s="240">
        <v>588</v>
      </c>
      <c r="B210" s="271">
        <v>38161</v>
      </c>
      <c r="C210" s="265">
        <v>23000000000</v>
      </c>
      <c r="D210" s="265">
        <v>54678000000</v>
      </c>
      <c r="E210" s="265">
        <f>D210-C210</f>
        <v>31678000000</v>
      </c>
      <c r="F210" s="265">
        <v>23000000000</v>
      </c>
      <c r="G210" s="265">
        <v>20782787268</v>
      </c>
      <c r="H210" s="265">
        <f>F210-G210</f>
        <v>2217212732</v>
      </c>
      <c r="I210" s="271">
        <f>$B$210+J210+1</f>
        <v>38526</v>
      </c>
      <c r="J210" s="241">
        <v>364</v>
      </c>
      <c r="N210" s="257">
        <f>G210/F210*100</f>
        <v>90.359944643478258</v>
      </c>
      <c r="O210" s="257">
        <f>(100-N210)/100*(365/364)*100</f>
        <v>9.6665390250836154</v>
      </c>
      <c r="Q210" s="257">
        <f>((100-N210)/N210*(365/364))*100</f>
        <v>10.697814239731608</v>
      </c>
      <c r="R210" s="265">
        <f t="shared" si="17"/>
        <v>0</v>
      </c>
    </row>
    <row r="211" spans="1:18">
      <c r="A211" s="240"/>
      <c r="R211" s="265">
        <f t="shared" si="17"/>
        <v>0</v>
      </c>
    </row>
    <row r="212" spans="1:18">
      <c r="A212" s="240">
        <v>589</v>
      </c>
      <c r="B212" s="271">
        <v>38175</v>
      </c>
      <c r="C212" s="265">
        <v>23000000000</v>
      </c>
      <c r="D212" s="265">
        <f>16507000000+6493000000</f>
        <v>23000000000</v>
      </c>
      <c r="E212" s="265">
        <f>D212-C212</f>
        <v>0</v>
      </c>
      <c r="F212" s="265">
        <f>16507000000+6493000000</f>
        <v>23000000000</v>
      </c>
      <c r="G212" s="265">
        <f>14828971537+5832921620</f>
        <v>20661893157</v>
      </c>
      <c r="H212" s="265">
        <f>F212-G212</f>
        <v>2338106843</v>
      </c>
      <c r="I212" s="271">
        <f>$B$212+J212+1</f>
        <v>38540</v>
      </c>
      <c r="J212" s="241">
        <v>364</v>
      </c>
      <c r="N212" s="257">
        <f>G212/F212*100</f>
        <v>89.834318073913039</v>
      </c>
      <c r="O212" s="257">
        <f>(100-N212)/100*(365/364)*100</f>
        <v>10.1936096236861</v>
      </c>
      <c r="Q212" s="257">
        <f>((100-N212)/N212*(365/364))*100</f>
        <v>11.347121948762497</v>
      </c>
      <c r="R212" s="265">
        <f t="shared" si="17"/>
        <v>0</v>
      </c>
    </row>
    <row r="213" spans="1:18">
      <c r="A213" s="240">
        <v>590</v>
      </c>
      <c r="B213" s="271">
        <v>38189</v>
      </c>
      <c r="C213" s="265">
        <v>24000000000</v>
      </c>
      <c r="D213" s="265">
        <v>28956900000</v>
      </c>
      <c r="E213" s="265">
        <f>D213-C213</f>
        <v>4956900000</v>
      </c>
      <c r="F213" s="265">
        <v>24000000000</v>
      </c>
      <c r="G213" s="265">
        <v>21070010187</v>
      </c>
      <c r="H213" s="265">
        <f>F213-G213</f>
        <v>2929989813</v>
      </c>
      <c r="I213" s="271">
        <f>$B$212+J213+1</f>
        <v>38540</v>
      </c>
      <c r="J213" s="241">
        <v>364</v>
      </c>
      <c r="N213" s="257">
        <f>G213/F213*100</f>
        <v>87.791709112500001</v>
      </c>
      <c r="O213" s="257">
        <f>(100-N213)/100*(365/364)*100</f>
        <v>12.241830148179943</v>
      </c>
      <c r="Q213" s="257">
        <f>((100-N213)/N213*(365/364))*100</f>
        <v>13.944175676649312</v>
      </c>
      <c r="R213" s="265">
        <f t="shared" si="17"/>
        <v>0</v>
      </c>
    </row>
    <row r="214" spans="1:18">
      <c r="A214" s="240"/>
      <c r="B214" s="271"/>
      <c r="I214" s="271"/>
      <c r="R214" s="265">
        <f t="shared" si="17"/>
        <v>0</v>
      </c>
    </row>
    <row r="215" spans="1:18">
      <c r="A215" s="240">
        <v>591</v>
      </c>
      <c r="B215" s="271">
        <v>38203</v>
      </c>
      <c r="C215" s="265">
        <v>24000000000</v>
      </c>
      <c r="D215" s="265">
        <v>52009600000</v>
      </c>
      <c r="E215" s="265">
        <f>D215-C215</f>
        <v>28009600000</v>
      </c>
      <c r="F215" s="265">
        <v>24000000000</v>
      </c>
      <c r="G215" s="265">
        <v>21127252786</v>
      </c>
      <c r="H215" s="265">
        <f>F215-G215</f>
        <v>2872747214</v>
      </c>
      <c r="I215" s="271">
        <f>$B$215+J215+1</f>
        <v>38568</v>
      </c>
      <c r="J215" s="241">
        <v>364</v>
      </c>
      <c r="N215" s="257">
        <f>G215/F215*100</f>
        <v>88.030219941666672</v>
      </c>
      <c r="O215" s="257">
        <f>(100-N215)/100*(365/364)*100</f>
        <v>12.002664069482595</v>
      </c>
      <c r="Q215" s="257">
        <f>((100-N215)/N215*(365/364))*100</f>
        <v>13.634708714162219</v>
      </c>
      <c r="R215" s="265">
        <f t="shared" si="17"/>
        <v>0</v>
      </c>
    </row>
    <row r="216" spans="1:18">
      <c r="A216" s="240">
        <v>592</v>
      </c>
      <c r="B216" s="271">
        <v>38217</v>
      </c>
      <c r="C216" s="265">
        <v>24000000000</v>
      </c>
      <c r="D216" s="265">
        <v>39089400000</v>
      </c>
      <c r="E216" s="265">
        <f>D216-C216</f>
        <v>15089400000</v>
      </c>
      <c r="F216" s="265">
        <v>24000000000</v>
      </c>
      <c r="G216" s="265">
        <v>21115889224</v>
      </c>
      <c r="H216" s="265">
        <f>F216-G216</f>
        <v>2884110776</v>
      </c>
      <c r="I216" s="271">
        <f>$B$216+J216+1</f>
        <v>38582</v>
      </c>
      <c r="J216" s="241">
        <v>364</v>
      </c>
      <c r="N216" s="257">
        <f>G216/F216*100</f>
        <v>87.982871766666676</v>
      </c>
      <c r="O216" s="257">
        <f>(100-N216)/100*(365/364)*100</f>
        <v>12.050142321886437</v>
      </c>
      <c r="Q216" s="257">
        <f>((100-N216)/N216*(365/364))*100</f>
        <v>13.69600932536482</v>
      </c>
      <c r="R216" s="265">
        <f t="shared" si="17"/>
        <v>0</v>
      </c>
    </row>
    <row r="217" spans="1:18">
      <c r="B217" s="271"/>
      <c r="I217" s="271"/>
      <c r="R217" s="265">
        <f t="shared" si="17"/>
        <v>0</v>
      </c>
    </row>
    <row r="218" spans="1:18">
      <c r="A218" s="240">
        <v>593</v>
      </c>
      <c r="B218" s="271">
        <v>38231</v>
      </c>
      <c r="C218" s="265">
        <v>25000000000</v>
      </c>
      <c r="D218" s="265">
        <v>44682200000</v>
      </c>
      <c r="E218" s="265">
        <f>D218-C218</f>
        <v>19682200000</v>
      </c>
      <c r="F218" s="265">
        <v>25000000000</v>
      </c>
      <c r="G218" s="265">
        <v>21967625844</v>
      </c>
      <c r="H218" s="265">
        <f>F218-G218</f>
        <v>3032374156</v>
      </c>
      <c r="I218" s="271">
        <f>$B$218+J218+1</f>
        <v>38596</v>
      </c>
      <c r="J218" s="241">
        <v>364</v>
      </c>
      <c r="N218" s="257">
        <f>G218/F218*100</f>
        <v>87.870503376000002</v>
      </c>
      <c r="O218" s="257">
        <f>(100-N218)/100*(365/364)*100</f>
        <v>12.162819416923075</v>
      </c>
      <c r="Q218" s="257">
        <f>((100-N218)/N218*(365/364))*100</f>
        <v>13.841754570220314</v>
      </c>
      <c r="R218" s="265">
        <f t="shared" si="17"/>
        <v>0</v>
      </c>
    </row>
    <row r="219" spans="1:18">
      <c r="A219" s="240">
        <v>594</v>
      </c>
      <c r="B219" s="271">
        <v>38245</v>
      </c>
      <c r="C219" s="265">
        <v>25000000000</v>
      </c>
      <c r="D219" s="265">
        <v>46133300000</v>
      </c>
      <c r="E219" s="265">
        <f>D219-C219</f>
        <v>21133300000</v>
      </c>
      <c r="F219" s="265">
        <v>25000000000</v>
      </c>
      <c r="G219" s="265">
        <v>22039306911</v>
      </c>
      <c r="H219" s="265">
        <f>F219-G219</f>
        <v>2960693089</v>
      </c>
      <c r="I219" s="271">
        <f>$B$219+J219+1</f>
        <v>38610</v>
      </c>
      <c r="J219" s="241">
        <v>364</v>
      </c>
      <c r="K219" s="241"/>
      <c r="N219" s="257">
        <f>G219/F219*100</f>
        <v>88.157227644000002</v>
      </c>
      <c r="O219" s="257">
        <f>(100-N219)/100*(365/364)*100</f>
        <v>11.875307444890106</v>
      </c>
      <c r="Q219" s="257">
        <f>((100-N219)/N219*(365/364))*100</f>
        <v>13.47059992953209</v>
      </c>
      <c r="R219" s="265">
        <f t="shared" si="17"/>
        <v>0</v>
      </c>
    </row>
    <row r="220" spans="1:18">
      <c r="A220" s="240">
        <v>595</v>
      </c>
      <c r="B220" s="271">
        <v>38259</v>
      </c>
      <c r="C220" s="265">
        <v>25000000000</v>
      </c>
      <c r="D220" s="265">
        <v>43207600000</v>
      </c>
      <c r="E220" s="265">
        <f>D220-C220</f>
        <v>18207600000</v>
      </c>
      <c r="F220" s="265">
        <v>24999800000</v>
      </c>
      <c r="G220" s="265">
        <v>22109863027</v>
      </c>
      <c r="H220" s="265">
        <f>F220-G220</f>
        <v>2889936973</v>
      </c>
      <c r="I220" s="271">
        <f>$B$220+J220+1</f>
        <v>38624</v>
      </c>
      <c r="J220" s="241">
        <v>364</v>
      </c>
      <c r="K220" s="241"/>
      <c r="N220" s="257">
        <f>G220/F220*100</f>
        <v>88.440159629277034</v>
      </c>
      <c r="O220" s="257">
        <f>(100-N220)/100*(365/364)*100</f>
        <v>11.591598173939238</v>
      </c>
      <c r="Q220" s="257">
        <f>((100-N220)/N220*(365/364))*100</f>
        <v>13.106713310478899</v>
      </c>
      <c r="R220" s="265">
        <f t="shared" si="17"/>
        <v>18207800000</v>
      </c>
    </row>
    <row r="221" spans="1:18">
      <c r="A221" s="240"/>
      <c r="B221" s="271"/>
      <c r="R221" s="265">
        <f t="shared" si="17"/>
        <v>0</v>
      </c>
    </row>
    <row r="222" spans="1:18">
      <c r="A222" s="240">
        <v>596</v>
      </c>
      <c r="B222" s="271">
        <v>38273</v>
      </c>
      <c r="C222" s="265">
        <v>25000000000</v>
      </c>
      <c r="D222" s="265">
        <v>39957500000</v>
      </c>
      <c r="E222" s="265">
        <f>D222-C222</f>
        <v>14957500000</v>
      </c>
      <c r="F222" s="265">
        <v>24999900000</v>
      </c>
      <c r="G222" s="265">
        <v>22163874939</v>
      </c>
      <c r="H222" s="265">
        <f>F222-G222</f>
        <v>2836025061</v>
      </c>
      <c r="I222" s="271">
        <f>$B$222+J222+1</f>
        <v>38638</v>
      </c>
      <c r="J222" s="241">
        <v>364</v>
      </c>
      <c r="K222" s="241"/>
      <c r="N222" s="257">
        <f>G222/F222*100</f>
        <v>88.655854379417519</v>
      </c>
      <c r="O222" s="257">
        <f>(100-N222)/100*(365/364)*100</f>
        <v>11.375310855803862</v>
      </c>
      <c r="Q222" s="257">
        <f>((100-N222)/N222*(365/364))*100</f>
        <v>12.83086259269616</v>
      </c>
      <c r="R222" s="265">
        <f t="shared" si="17"/>
        <v>14957600000</v>
      </c>
    </row>
    <row r="223" spans="1:18">
      <c r="A223" s="240">
        <v>597</v>
      </c>
      <c r="B223" s="271">
        <v>38287</v>
      </c>
      <c r="C223" s="265">
        <v>25000000000</v>
      </c>
      <c r="D223" s="265">
        <v>40088100000</v>
      </c>
      <c r="E223" s="265">
        <f>D223-C223</f>
        <v>15088100000</v>
      </c>
      <c r="F223" s="265">
        <v>25000000000</v>
      </c>
      <c r="G223" s="265">
        <v>22214800087</v>
      </c>
      <c r="H223" s="265">
        <f>F223-G223</f>
        <v>2785199913</v>
      </c>
      <c r="I223" s="271">
        <f>$B$223+J223+1</f>
        <v>38652</v>
      </c>
      <c r="J223" s="241">
        <v>364</v>
      </c>
      <c r="N223" s="257">
        <f>G223/F223*100</f>
        <v>88.859200348000002</v>
      </c>
      <c r="O223" s="257">
        <f>(100-N223)/100*(365/364)*100</f>
        <v>11.171406244450548</v>
      </c>
      <c r="Q223" s="257">
        <f>((100-N223)/N223*(365/364))*100</f>
        <v>12.57203103415277</v>
      </c>
      <c r="R223" s="265">
        <f t="shared" si="17"/>
        <v>0</v>
      </c>
    </row>
    <row r="224" spans="1:18">
      <c r="A224" s="240"/>
      <c r="B224" s="271"/>
      <c r="I224" s="271"/>
      <c r="R224" s="265">
        <f t="shared" si="17"/>
        <v>0</v>
      </c>
    </row>
    <row r="225" spans="1:18">
      <c r="A225" s="240">
        <v>598</v>
      </c>
      <c r="B225" s="271">
        <v>38301</v>
      </c>
      <c r="C225" s="265">
        <v>26000000000</v>
      </c>
      <c r="D225" s="265">
        <v>31799800000</v>
      </c>
      <c r="E225" s="265">
        <f>D225-C225</f>
        <v>5799800000</v>
      </c>
      <c r="F225" s="265">
        <v>25999900000</v>
      </c>
      <c r="G225" s="265">
        <v>23038973471</v>
      </c>
      <c r="H225" s="265">
        <f>F225-G225</f>
        <v>2960926529</v>
      </c>
      <c r="I225" s="271">
        <f>$B$225+J225+1</f>
        <v>38666</v>
      </c>
      <c r="J225" s="241">
        <v>364</v>
      </c>
      <c r="N225" s="257">
        <f>G225/F225*100</f>
        <v>88.611777241450923</v>
      </c>
      <c r="O225" s="257">
        <f>(100-N225)/100*(365/364)*100</f>
        <v>11.419509084808826</v>
      </c>
      <c r="Q225" s="257">
        <f>((100-N225)/N225*(365/364))*100</f>
        <v>12.887123405382955</v>
      </c>
      <c r="R225" s="265">
        <f t="shared" si="17"/>
        <v>5799900000</v>
      </c>
    </row>
    <row r="226" spans="1:18">
      <c r="A226" s="240">
        <v>599</v>
      </c>
      <c r="B226" s="271">
        <v>38315</v>
      </c>
      <c r="C226" s="265">
        <v>26000000000</v>
      </c>
      <c r="D226" s="265">
        <v>26000000000</v>
      </c>
      <c r="E226" s="265">
        <f>D226-C226</f>
        <v>0</v>
      </c>
      <c r="F226" s="265">
        <v>26000000000</v>
      </c>
      <c r="G226" s="265">
        <v>22922569672</v>
      </c>
      <c r="H226" s="265">
        <f>F226-G226</f>
        <v>3077430328</v>
      </c>
      <c r="I226" s="271">
        <f>$B$226+J226+1</f>
        <v>38680</v>
      </c>
      <c r="J226" s="241">
        <v>364</v>
      </c>
      <c r="N226" s="257">
        <f>G226/F226*100</f>
        <v>88.16372950769231</v>
      </c>
      <c r="O226" s="257">
        <f>(100-N226)/100*(365/364)*100</f>
        <v>11.868787718934909</v>
      </c>
      <c r="Q226" s="257">
        <f>((100-N226)/N226*(365/364))*100</f>
        <v>13.462211484485072</v>
      </c>
      <c r="R226" s="265">
        <f t="shared" si="17"/>
        <v>0</v>
      </c>
    </row>
    <row r="227" spans="1:18">
      <c r="A227" s="240"/>
      <c r="B227" s="271"/>
      <c r="R227" s="265">
        <f t="shared" si="17"/>
        <v>0</v>
      </c>
    </row>
    <row r="228" spans="1:18">
      <c r="A228" s="240">
        <v>600</v>
      </c>
      <c r="B228" s="271">
        <v>38329</v>
      </c>
      <c r="C228" s="265">
        <v>26000000000</v>
      </c>
      <c r="D228" s="265">
        <v>42251800000</v>
      </c>
      <c r="E228" s="265">
        <f>D228-C228</f>
        <v>16251800000</v>
      </c>
      <c r="F228" s="265">
        <v>26000000000</v>
      </c>
      <c r="G228" s="265">
        <v>22860063686</v>
      </c>
      <c r="H228" s="265">
        <f>F228-G228</f>
        <v>3139936314</v>
      </c>
      <c r="I228" s="271">
        <f>$B$228+J228+1</f>
        <v>38694</v>
      </c>
      <c r="J228" s="241">
        <v>364</v>
      </c>
      <c r="N228" s="257">
        <f>G228/F228*100</f>
        <v>87.923321869230762</v>
      </c>
      <c r="O228" s="257">
        <f>(100-N228)/100*(365/364)*100</f>
        <v>12.109855817941682</v>
      </c>
      <c r="Q228" s="257">
        <f>((100-N228)/N228*(365/364))*100</f>
        <v>13.773200967034427</v>
      </c>
      <c r="R228" s="265">
        <f t="shared" si="17"/>
        <v>0</v>
      </c>
    </row>
    <row r="229" spans="1:18">
      <c r="A229" s="240">
        <v>601</v>
      </c>
      <c r="B229" s="271">
        <v>38343</v>
      </c>
      <c r="C229" s="265">
        <v>19000000000</v>
      </c>
      <c r="D229" s="265">
        <v>28351400000</v>
      </c>
      <c r="E229" s="265">
        <f>D229-C229</f>
        <v>9351400000</v>
      </c>
      <c r="F229" s="265">
        <v>19000000000</v>
      </c>
      <c r="G229" s="265">
        <v>16692368458</v>
      </c>
      <c r="H229" s="265">
        <f>F229-G229</f>
        <v>2307631542</v>
      </c>
      <c r="I229" s="271">
        <f>$B$229+J229+1</f>
        <v>38708</v>
      </c>
      <c r="J229" s="241">
        <v>364</v>
      </c>
      <c r="N229" s="257">
        <f>G229/F229*100</f>
        <v>87.854570831578954</v>
      </c>
      <c r="O229" s="257">
        <f>(100-N229)/100*(365/364)*100</f>
        <v>12.178795732070553</v>
      </c>
      <c r="Q229" s="257">
        <f>((100-N229)/N229*(365/364))*100</f>
        <v>13.86244974711428</v>
      </c>
      <c r="R229" s="265">
        <f t="shared" si="17"/>
        <v>0</v>
      </c>
    </row>
    <row r="230" spans="1:18">
      <c r="A230" s="240"/>
      <c r="B230" s="271"/>
      <c r="I230" s="271"/>
      <c r="R230" s="265">
        <f t="shared" si="17"/>
        <v>0</v>
      </c>
    </row>
    <row r="231" spans="1:18">
      <c r="A231" s="240">
        <v>602</v>
      </c>
      <c r="B231" s="271">
        <v>38357</v>
      </c>
      <c r="C231" s="265">
        <v>19000000000</v>
      </c>
      <c r="D231" s="265">
        <v>38977000000</v>
      </c>
      <c r="E231" s="265">
        <f>D231-C231</f>
        <v>19977000000</v>
      </c>
      <c r="F231" s="265">
        <v>19000000000</v>
      </c>
      <c r="G231" s="265">
        <v>16721174300</v>
      </c>
      <c r="H231" s="265">
        <f>F231-G231</f>
        <v>2278825700</v>
      </c>
      <c r="I231" s="271">
        <f>$B$231+J231+1</f>
        <v>38722</v>
      </c>
      <c r="J231" s="241">
        <v>364</v>
      </c>
      <c r="N231" s="257">
        <f>G231/F231*100</f>
        <v>88.006180526315788</v>
      </c>
      <c r="O231" s="257">
        <f>(100-N231)/100*(365/364)*100</f>
        <v>12.026769527183346</v>
      </c>
      <c r="Q231" s="257">
        <f>((100-N231)/N231*(365/364))*100</f>
        <v>13.66582375835192</v>
      </c>
      <c r="R231" s="265">
        <f t="shared" si="17"/>
        <v>0</v>
      </c>
    </row>
    <row r="232" spans="1:18">
      <c r="A232" s="240">
        <v>603</v>
      </c>
      <c r="B232" s="271">
        <v>38371</v>
      </c>
      <c r="C232" s="265">
        <v>24000000000</v>
      </c>
      <c r="D232" s="265">
        <v>36089200000</v>
      </c>
      <c r="E232" s="265">
        <f>D232-C232</f>
        <v>12089200000</v>
      </c>
      <c r="F232" s="265">
        <v>23999900000</v>
      </c>
      <c r="G232" s="265">
        <v>21146589794</v>
      </c>
      <c r="H232" s="265">
        <f>F232-G232</f>
        <v>2853310206</v>
      </c>
      <c r="I232" s="271">
        <f>$B$232+J232+1</f>
        <v>38736</v>
      </c>
      <c r="J232" s="241">
        <v>364</v>
      </c>
      <c r="N232" s="257">
        <f>G232/F232*100</f>
        <v>88.111157938158087</v>
      </c>
      <c r="O232" s="257">
        <f>(100-N232)/100*(365/364)*100</f>
        <v>11.921503715857963</v>
      </c>
      <c r="Q232" s="257">
        <f>((100-N232)/N232*(365/364))*100</f>
        <v>13.530072688665854</v>
      </c>
      <c r="R232" s="265">
        <f t="shared" si="17"/>
        <v>12089300000</v>
      </c>
    </row>
    <row r="233" spans="1:18">
      <c r="A233" s="240"/>
      <c r="B233" s="271"/>
      <c r="I233" s="271"/>
      <c r="R233" s="265">
        <f t="shared" si="17"/>
        <v>0</v>
      </c>
    </row>
    <row r="234" spans="1:18">
      <c r="A234" s="240">
        <v>604</v>
      </c>
      <c r="B234" s="271">
        <v>38385</v>
      </c>
      <c r="C234" s="265">
        <v>24000000000</v>
      </c>
      <c r="D234" s="265">
        <v>38143500000</v>
      </c>
      <c r="E234" s="265">
        <f>D234-C234</f>
        <v>14143500000</v>
      </c>
      <c r="F234" s="265">
        <v>23999900000</v>
      </c>
      <c r="G234" s="265">
        <v>21230654496</v>
      </c>
      <c r="H234" s="265">
        <f>F234-G234</f>
        <v>2769245504</v>
      </c>
      <c r="I234" s="271">
        <f>$B$234+J234+1</f>
        <v>38750</v>
      </c>
      <c r="J234" s="241">
        <v>364</v>
      </c>
      <c r="N234" s="257">
        <f>G234/F234*100</f>
        <v>88.461428989287455</v>
      </c>
      <c r="O234" s="257">
        <f>(100-N234)/100*(365/364)*100</f>
        <v>11.570270381621096</v>
      </c>
      <c r="Q234" s="257">
        <f>((100-N234)/N234*(365/364))*100</f>
        <v>13.079452269556077</v>
      </c>
      <c r="R234" s="265">
        <f t="shared" si="17"/>
        <v>14143600000</v>
      </c>
    </row>
    <row r="235" spans="1:18">
      <c r="A235" s="240">
        <v>605</v>
      </c>
      <c r="B235" s="271">
        <v>38399</v>
      </c>
      <c r="C235" s="265">
        <v>29000000000</v>
      </c>
      <c r="D235" s="265">
        <v>59722400000</v>
      </c>
      <c r="E235" s="265">
        <f>D235-C235</f>
        <v>30722400000</v>
      </c>
      <c r="F235" s="265">
        <v>28999800000</v>
      </c>
      <c r="G235" s="265">
        <v>25733091983</v>
      </c>
      <c r="H235" s="265">
        <f>F235-G235</f>
        <v>3266708017</v>
      </c>
      <c r="I235" s="271">
        <f>$B$235+J235+1</f>
        <v>38764</v>
      </c>
      <c r="J235" s="241">
        <v>364</v>
      </c>
      <c r="N235" s="257">
        <f>G235/F235*100</f>
        <v>88.735411909737309</v>
      </c>
      <c r="O235" s="257">
        <f>(100-N235)/100*(365/364)*100</f>
        <v>11.295534760840335</v>
      </c>
      <c r="Q235" s="257">
        <f>((100-N235)/N235*(365/364))*100</f>
        <v>12.729455487658395</v>
      </c>
      <c r="R235" s="265">
        <f t="shared" si="17"/>
        <v>30722600000</v>
      </c>
    </row>
    <row r="236" spans="1:18">
      <c r="A236" s="240"/>
      <c r="B236" s="271"/>
      <c r="I236" s="271"/>
      <c r="R236" s="265">
        <f t="shared" si="17"/>
        <v>0</v>
      </c>
    </row>
    <row r="237" spans="1:18">
      <c r="A237" s="240">
        <v>606</v>
      </c>
      <c r="B237" s="271">
        <v>38413</v>
      </c>
      <c r="C237" s="265">
        <v>35000000000</v>
      </c>
      <c r="D237" s="265">
        <v>51884900000</v>
      </c>
      <c r="E237" s="265">
        <f>D237-C237</f>
        <v>16884900000</v>
      </c>
      <c r="F237" s="265">
        <v>34999900000</v>
      </c>
      <c r="G237" s="265">
        <v>31204068196</v>
      </c>
      <c r="H237" s="265">
        <f>F237-G237</f>
        <v>3795831804</v>
      </c>
      <c r="I237" s="271">
        <f>$B$237+J237+1</f>
        <v>38778</v>
      </c>
      <c r="J237" s="241">
        <v>364</v>
      </c>
      <c r="N237" s="257">
        <f>G237/F237*100</f>
        <v>89.154735287815114</v>
      </c>
      <c r="O237" s="257">
        <f>(100-N237)/100*(365/364)*100</f>
        <v>10.875059395460118</v>
      </c>
      <c r="Q237" s="257">
        <f>((100-N237)/N237*(365/364))*100</f>
        <v>12.197960501315544</v>
      </c>
      <c r="R237" s="265">
        <f t="shared" si="17"/>
        <v>16885000000</v>
      </c>
    </row>
    <row r="238" spans="1:18">
      <c r="A238" s="240">
        <v>607</v>
      </c>
      <c r="B238" s="271">
        <v>38427</v>
      </c>
      <c r="C238" s="265">
        <v>35000000000</v>
      </c>
      <c r="D238" s="265">
        <v>43428600000</v>
      </c>
      <c r="E238" s="265">
        <f>D238-C238</f>
        <v>8428600000</v>
      </c>
      <c r="F238" s="265">
        <v>34999900000</v>
      </c>
      <c r="G238" s="265">
        <v>31252509070</v>
      </c>
      <c r="H238" s="265">
        <f>F238-G238</f>
        <v>3747390930</v>
      </c>
      <c r="I238" s="271">
        <f>$B$238+J238+1</f>
        <v>38792</v>
      </c>
      <c r="J238" s="241">
        <v>364</v>
      </c>
      <c r="N238" s="257">
        <f>G238/F238*100</f>
        <v>89.293138180394806</v>
      </c>
      <c r="O238" s="257">
        <f>(100-N238)/100*(365/364)*100</f>
        <v>10.736276275153561</v>
      </c>
      <c r="Q238" s="257">
        <f>((100-N238)/N238*(365/364))*100</f>
        <v>12.023629691974266</v>
      </c>
      <c r="R238" s="265">
        <f t="shared" si="17"/>
        <v>8428700000</v>
      </c>
    </row>
    <row r="239" spans="1:18">
      <c r="A239" s="240">
        <v>608</v>
      </c>
      <c r="B239" s="271">
        <v>38441</v>
      </c>
      <c r="C239" s="265">
        <v>35000000000</v>
      </c>
      <c r="D239" s="265">
        <v>38232400000</v>
      </c>
      <c r="E239" s="265">
        <f>D239-C239</f>
        <v>3232400000</v>
      </c>
      <c r="F239" s="265">
        <v>35000000000</v>
      </c>
      <c r="G239" s="265">
        <v>31227344229</v>
      </c>
      <c r="H239" s="265">
        <f>F239-G239</f>
        <v>3772655771</v>
      </c>
      <c r="I239" s="271">
        <f>$B$239+J239+1</f>
        <v>38806</v>
      </c>
      <c r="J239" s="241">
        <v>364</v>
      </c>
      <c r="K239" s="241"/>
      <c r="N239" s="257">
        <f>G239/F239*100</f>
        <v>89.220983511428571</v>
      </c>
      <c r="O239" s="257">
        <f>(100-N239)/100*(365/364)*100</f>
        <v>10.80862917123234</v>
      </c>
      <c r="Q239" s="257">
        <f>((100-N239)/N239*(365/364))*100</f>
        <v>12.11444746049883</v>
      </c>
      <c r="R239" s="265">
        <f t="shared" si="17"/>
        <v>0</v>
      </c>
    </row>
    <row r="240" spans="1:18">
      <c r="A240" s="240"/>
      <c r="B240" s="271"/>
      <c r="I240" s="271"/>
      <c r="K240" s="241"/>
      <c r="R240" s="265">
        <f t="shared" si="17"/>
        <v>0</v>
      </c>
    </row>
    <row r="241" spans="1:18">
      <c r="A241" s="240">
        <v>609</v>
      </c>
      <c r="B241" s="271">
        <v>38455</v>
      </c>
      <c r="C241" s="265">
        <v>29000000000</v>
      </c>
      <c r="D241" s="265">
        <f>28556900000+443100000</f>
        <v>29000000000</v>
      </c>
      <c r="E241" s="265">
        <f>D241-C241</f>
        <v>0</v>
      </c>
      <c r="F241" s="265">
        <v>29000000000</v>
      </c>
      <c r="G241" s="265">
        <f>25325607709+392963235</f>
        <v>25718570944</v>
      </c>
      <c r="H241" s="265">
        <f>F241-G241</f>
        <v>3281429056</v>
      </c>
      <c r="I241" s="271">
        <f>$B$241+J241+1</f>
        <v>38820</v>
      </c>
      <c r="J241" s="241">
        <v>364</v>
      </c>
      <c r="K241" s="241"/>
      <c r="N241" s="257">
        <f>G241/F241*100</f>
        <v>88.684727393103444</v>
      </c>
      <c r="O241" s="257">
        <f>(100-N241)/100*(365/364)*100</f>
        <v>11.346358520651767</v>
      </c>
      <c r="Q241" s="257">
        <f>((100-N241)/N241*(365/364))*100</f>
        <v>12.794038899570564</v>
      </c>
      <c r="R241" s="265">
        <f t="shared" si="17"/>
        <v>0</v>
      </c>
    </row>
    <row r="242" spans="1:18">
      <c r="A242" s="240">
        <v>610</v>
      </c>
      <c r="B242" s="271">
        <v>38469</v>
      </c>
      <c r="C242" s="265">
        <v>23000000000</v>
      </c>
      <c r="D242" s="265">
        <f>20968600000+3000000000</f>
        <v>23968600000</v>
      </c>
      <c r="E242" s="265">
        <f>D242-C242</f>
        <v>968600000</v>
      </c>
      <c r="F242" s="265">
        <f>3023600000+3000000000</f>
        <v>6023600000</v>
      </c>
      <c r="G242" s="265">
        <f>2665828733+2645010000</f>
        <v>5310838733</v>
      </c>
      <c r="H242" s="265">
        <f>F242-G242</f>
        <v>712761267</v>
      </c>
      <c r="I242" s="271">
        <f>$B$242+J242+1</f>
        <v>38834</v>
      </c>
      <c r="J242" s="241">
        <v>364</v>
      </c>
      <c r="K242" s="241"/>
      <c r="N242" s="327">
        <f>G242/F242*100</f>
        <v>88.167187944086592</v>
      </c>
      <c r="O242" s="257">
        <f>(100-N242)/100*(365/364)*100</f>
        <v>11.865319781341741</v>
      </c>
      <c r="Q242" s="257">
        <f>((100-N242)/N242*(365/364))*100</f>
        <v>13.45775005194271</v>
      </c>
      <c r="R242" s="265">
        <f t="shared" si="17"/>
        <v>17945000000</v>
      </c>
    </row>
    <row r="243" spans="1:18">
      <c r="A243" s="240"/>
      <c r="B243" s="271"/>
      <c r="R243" s="265">
        <f t="shared" si="17"/>
        <v>0</v>
      </c>
    </row>
    <row r="244" spans="1:18">
      <c r="A244" s="240">
        <v>611</v>
      </c>
      <c r="B244" s="271">
        <v>38483</v>
      </c>
      <c r="C244" s="265">
        <v>26000000000</v>
      </c>
      <c r="D244" s="265">
        <f>24970400000+4000000000</f>
        <v>28970400000</v>
      </c>
      <c r="E244" s="265">
        <f>D244-C244</f>
        <v>2970400000</v>
      </c>
      <c r="F244" s="265">
        <f>18354400000+4000000000</f>
        <v>22354400000</v>
      </c>
      <c r="G244" s="265">
        <f>16150576923+3519720000</f>
        <v>19670296923</v>
      </c>
      <c r="H244" s="265">
        <f>F244-G244</f>
        <v>2684103077</v>
      </c>
      <c r="I244" s="271">
        <f>$B$244+J244+1</f>
        <v>38848</v>
      </c>
      <c r="J244" s="241">
        <v>364</v>
      </c>
      <c r="N244" s="257">
        <f>G244/F244*100</f>
        <v>87.992954062734853</v>
      </c>
      <c r="O244" s="257">
        <f>(100-N244)/100*(365/364)*100</f>
        <v>12.04003232720269</v>
      </c>
      <c r="Q244" s="257">
        <f>((100-N244)/N244*(365/364))*100</f>
        <v>13.682950476487823</v>
      </c>
      <c r="R244" s="265">
        <f t="shared" si="17"/>
        <v>6616000000</v>
      </c>
    </row>
    <row r="245" spans="1:18">
      <c r="A245" s="240">
        <v>612</v>
      </c>
      <c r="B245" s="271">
        <v>38497</v>
      </c>
      <c r="C245" s="265">
        <v>25000000000</v>
      </c>
      <c r="D245" s="265">
        <v>42693900000</v>
      </c>
      <c r="E245" s="265">
        <f>D245-C245</f>
        <v>17693900000</v>
      </c>
      <c r="F245" s="265">
        <v>25000000000</v>
      </c>
      <c r="G245" s="265">
        <v>21983865243</v>
      </c>
      <c r="H245" s="265">
        <f>F245-G245</f>
        <v>3016134757</v>
      </c>
      <c r="I245" s="271">
        <f>$B$245+J245+1</f>
        <v>38862</v>
      </c>
      <c r="J245" s="241">
        <v>364</v>
      </c>
      <c r="N245" s="257">
        <f>G245/F245*100</f>
        <v>87.935460972000001</v>
      </c>
      <c r="O245" s="257">
        <f>(100-N245)/100*(365/364)*100</f>
        <v>12.09768336598901</v>
      </c>
      <c r="Q245" s="257">
        <f>((100-N245)/N245*(365/364))*100</f>
        <v>13.757457153537974</v>
      </c>
      <c r="R245" s="265">
        <f t="shared" si="17"/>
        <v>0</v>
      </c>
    </row>
    <row r="246" spans="1:18">
      <c r="A246" s="240"/>
      <c r="B246" s="271"/>
      <c r="I246" s="271"/>
      <c r="R246" s="265">
        <f t="shared" si="17"/>
        <v>0</v>
      </c>
    </row>
    <row r="247" spans="1:18">
      <c r="A247" s="240">
        <v>613</v>
      </c>
      <c r="B247" s="271">
        <v>38511</v>
      </c>
      <c r="C247" s="265">
        <v>25000000000</v>
      </c>
      <c r="D247" s="265">
        <v>38820900000</v>
      </c>
      <c r="E247" s="265">
        <f>D247-C247</f>
        <v>13820900000</v>
      </c>
      <c r="F247" s="265">
        <v>25000000000</v>
      </c>
      <c r="G247" s="265">
        <v>21956441259</v>
      </c>
      <c r="H247" s="265">
        <f>F247-G247</f>
        <v>3043558741</v>
      </c>
      <c r="I247" s="271">
        <f>$B$247+J247+1</f>
        <v>38876</v>
      </c>
      <c r="J247" s="241">
        <v>364</v>
      </c>
      <c r="N247" s="257">
        <f>G247/F247*100</f>
        <v>87.825765036000007</v>
      </c>
      <c r="O247" s="257">
        <f>(100-N247)/100*(365/364)*100</f>
        <v>12.207680664450542</v>
      </c>
      <c r="Q247" s="257">
        <f>((100-N247)/N247*(365/364))*100</f>
        <v>13.899885368999158</v>
      </c>
      <c r="R247" s="265">
        <f t="shared" si="17"/>
        <v>0</v>
      </c>
    </row>
    <row r="248" spans="1:18">
      <c r="A248" s="240">
        <v>614</v>
      </c>
      <c r="B248" s="271">
        <v>38525</v>
      </c>
      <c r="C248" s="265">
        <v>22000000000</v>
      </c>
      <c r="D248" s="265">
        <v>59065600000</v>
      </c>
      <c r="E248" s="265">
        <f>D248-C248</f>
        <v>37065600000</v>
      </c>
      <c r="F248" s="265">
        <v>22000000000</v>
      </c>
      <c r="G248" s="265">
        <v>19450616484</v>
      </c>
      <c r="H248" s="265">
        <f>F248-G248</f>
        <v>2549383516</v>
      </c>
      <c r="I248" s="271">
        <f>$B$248+J248+1</f>
        <v>38890</v>
      </c>
      <c r="J248" s="241">
        <v>364</v>
      </c>
      <c r="N248" s="257">
        <f>G248/F248*100</f>
        <v>88.411893109090911</v>
      </c>
      <c r="O248" s="257">
        <f>(100-N248)/100*(365/364)*100</f>
        <v>11.619942349400597</v>
      </c>
      <c r="Q248" s="257">
        <f>((100-N248)/N248*(365/364))*100</f>
        <v>13.142962943981779</v>
      </c>
      <c r="R248" s="265">
        <f t="shared" si="17"/>
        <v>0</v>
      </c>
    </row>
    <row r="249" spans="1:18">
      <c r="A249" s="240"/>
      <c r="B249" s="271"/>
      <c r="I249" s="271"/>
      <c r="R249" s="265">
        <f t="shared" si="17"/>
        <v>0</v>
      </c>
    </row>
    <row r="250" spans="1:18">
      <c r="A250" s="240">
        <v>615</v>
      </c>
      <c r="B250" s="271">
        <v>38539</v>
      </c>
      <c r="C250" s="265">
        <v>18000000000</v>
      </c>
      <c r="D250" s="265">
        <v>52677200000</v>
      </c>
      <c r="E250" s="265">
        <f>D250-C250</f>
        <v>34677200000</v>
      </c>
      <c r="F250" s="265">
        <v>17999900000</v>
      </c>
      <c r="G250" s="265">
        <v>15992864647</v>
      </c>
      <c r="H250" s="265">
        <f>F250-G250</f>
        <v>2007035353</v>
      </c>
      <c r="I250" s="271">
        <f>$B$250+J250+1</f>
        <v>38904</v>
      </c>
      <c r="J250" s="241">
        <v>364</v>
      </c>
      <c r="N250" s="257">
        <f>G250/F250*100</f>
        <v>88.849741648564716</v>
      </c>
      <c r="O250" s="257">
        <f>(100-N250)/100*(365/364)*100</f>
        <v>11.180890929323843</v>
      </c>
      <c r="Q250" s="257">
        <f>((100-N250)/N250*(365/364))*100</f>
        <v>12.584044389851593</v>
      </c>
      <c r="R250" s="265">
        <f t="shared" si="17"/>
        <v>34677300000</v>
      </c>
    </row>
    <row r="251" spans="1:18">
      <c r="A251" s="240">
        <v>616</v>
      </c>
      <c r="B251" s="271">
        <v>38553</v>
      </c>
      <c r="C251" s="265">
        <v>26000000000</v>
      </c>
      <c r="D251" s="265">
        <v>54894700000</v>
      </c>
      <c r="E251" s="265">
        <f>D251-C251</f>
        <v>28894700000</v>
      </c>
      <c r="F251" s="265">
        <v>26000000000</v>
      </c>
      <c r="G251" s="265">
        <v>23222708984</v>
      </c>
      <c r="H251" s="265">
        <f>F251-G251</f>
        <v>2777291016</v>
      </c>
      <c r="I251" s="271">
        <f>$B$251+J251+1</f>
        <v>38918</v>
      </c>
      <c r="J251" s="241">
        <v>364</v>
      </c>
      <c r="N251" s="257">
        <f>G251/F251*100</f>
        <v>89.318111476923079</v>
      </c>
      <c r="O251" s="257">
        <f>(100-N251)/100*(365/364)*100</f>
        <v>10.711234370667793</v>
      </c>
      <c r="Q251" s="257">
        <f>((100-N251)/N251*(365/364))*100</f>
        <v>11.992231131572044</v>
      </c>
      <c r="R251" s="265">
        <f t="shared" si="17"/>
        <v>0</v>
      </c>
    </row>
    <row r="252" spans="1:18">
      <c r="A252" s="240"/>
      <c r="B252" s="271"/>
      <c r="I252" s="271"/>
      <c r="R252" s="265">
        <f t="shared" si="17"/>
        <v>0</v>
      </c>
    </row>
    <row r="253" spans="1:18">
      <c r="A253" s="240">
        <v>617</v>
      </c>
      <c r="B253" s="271">
        <v>38567</v>
      </c>
      <c r="C253" s="265">
        <v>26000000000</v>
      </c>
      <c r="D253" s="265">
        <v>49842500000</v>
      </c>
      <c r="E253" s="265">
        <f>D253-C253</f>
        <v>23842500000</v>
      </c>
      <c r="F253" s="265">
        <v>25999800000</v>
      </c>
      <c r="G253" s="265">
        <v>23304542150</v>
      </c>
      <c r="H253" s="265">
        <f>F253-G253</f>
        <v>2695257850</v>
      </c>
      <c r="I253" s="271">
        <f>$B$253+J253+1</f>
        <v>38932</v>
      </c>
      <c r="J253" s="241">
        <v>364</v>
      </c>
      <c r="N253" s="257">
        <f>G253/F253*100</f>
        <v>89.633543911876245</v>
      </c>
      <c r="O253" s="257">
        <f>(100-N253)/100*(365/364)*100</f>
        <v>10.394935363091127</v>
      </c>
      <c r="Q253" s="257">
        <f>((100-N253)/N253*(365/364))*100</f>
        <v>11.597148689458235</v>
      </c>
      <c r="R253" s="265">
        <f t="shared" si="17"/>
        <v>23842700000</v>
      </c>
    </row>
    <row r="254" spans="1:18">
      <c r="A254" s="240">
        <v>618</v>
      </c>
      <c r="B254" s="271">
        <v>38581</v>
      </c>
      <c r="C254" s="265">
        <v>26000000000</v>
      </c>
      <c r="D254" s="265">
        <v>42549000000</v>
      </c>
      <c r="E254" s="265">
        <f>D254-C254</f>
        <v>16549000000</v>
      </c>
      <c r="F254" s="265">
        <v>26000000000</v>
      </c>
      <c r="G254" s="265">
        <v>23339947242</v>
      </c>
      <c r="H254" s="265">
        <f>F254-G254</f>
        <v>2660052758</v>
      </c>
      <c r="I254" s="271">
        <f>$B$254+J254+1</f>
        <v>38946</v>
      </c>
      <c r="J254" s="241">
        <v>364</v>
      </c>
      <c r="N254" s="257">
        <f>G254/F254*100</f>
        <v>89.769027853846154</v>
      </c>
      <c r="O254" s="257">
        <f>(100-N254)/100*(365/364)*100</f>
        <v>10.259079212489434</v>
      </c>
      <c r="Q254" s="257">
        <f>((100-N254)/N254*(365/364))*100</f>
        <v>11.428306017964616</v>
      </c>
      <c r="R254" s="265">
        <f t="shared" si="17"/>
        <v>0</v>
      </c>
    </row>
    <row r="255" spans="1:18">
      <c r="A255" s="240">
        <v>619</v>
      </c>
      <c r="B255" s="271">
        <v>38595</v>
      </c>
      <c r="C255" s="265">
        <v>26000000000</v>
      </c>
      <c r="D255" s="265">
        <v>35548300000</v>
      </c>
      <c r="E255" s="265">
        <f>D255-C255</f>
        <v>9548300000</v>
      </c>
      <c r="F255" s="265">
        <v>26000000000</v>
      </c>
      <c r="G255" s="265">
        <v>23343289463</v>
      </c>
      <c r="H255" s="265">
        <f>F255-G255</f>
        <v>2656710537</v>
      </c>
      <c r="I255" s="271">
        <f>$B$255+J255+1</f>
        <v>38960</v>
      </c>
      <c r="J255" s="241">
        <v>364</v>
      </c>
      <c r="N255" s="257">
        <f>G255/F255*100</f>
        <v>89.781882550000006</v>
      </c>
      <c r="O255" s="257">
        <f>(100-N255)/100*(365/364)*100</f>
        <v>10.246189201236259</v>
      </c>
      <c r="Q255" s="257">
        <f>((100-N255)/N255*(365/364))*100</f>
        <v>11.412312718582283</v>
      </c>
      <c r="R255" s="265">
        <f t="shared" si="17"/>
        <v>0</v>
      </c>
    </row>
    <row r="256" spans="1:18">
      <c r="A256" s="240"/>
      <c r="B256" s="271"/>
      <c r="R256" s="265">
        <f t="shared" si="17"/>
        <v>0</v>
      </c>
    </row>
    <row r="257" spans="1:18">
      <c r="A257" s="240">
        <v>620</v>
      </c>
      <c r="B257" s="271">
        <v>38609</v>
      </c>
      <c r="C257" s="265">
        <v>30000000000</v>
      </c>
      <c r="D257" s="265">
        <v>50346200000</v>
      </c>
      <c r="E257" s="265">
        <f>D257-C257</f>
        <v>20346200000</v>
      </c>
      <c r="F257" s="265">
        <v>30000000000</v>
      </c>
      <c r="G257" s="265">
        <v>26949242942</v>
      </c>
      <c r="H257" s="265">
        <f>F257-G257</f>
        <v>3050757058</v>
      </c>
      <c r="I257" s="271">
        <f>$B$257+J257+1</f>
        <v>38974</v>
      </c>
      <c r="J257" s="241">
        <v>364</v>
      </c>
      <c r="N257" s="257">
        <f>G257/F257*100</f>
        <v>89.830809806666664</v>
      </c>
      <c r="O257" s="257">
        <f>(100-N257)/100*(365/364)*100</f>
        <v>10.197127529029308</v>
      </c>
      <c r="Q257" s="257">
        <f>((100-N257)/N257*(365/364))*100</f>
        <v>11.351481246774355</v>
      </c>
      <c r="R257" s="265">
        <f t="shared" si="17"/>
        <v>0</v>
      </c>
    </row>
    <row r="258" spans="1:18">
      <c r="A258" s="240">
        <v>621</v>
      </c>
      <c r="B258" s="271">
        <v>38623</v>
      </c>
      <c r="C258" s="265">
        <v>30000000000</v>
      </c>
      <c r="D258" s="265">
        <v>51465100000</v>
      </c>
      <c r="E258" s="265">
        <f>D258-C258</f>
        <v>21465100000</v>
      </c>
      <c r="F258" s="265">
        <v>30000000000</v>
      </c>
      <c r="G258" s="265">
        <v>27006497805</v>
      </c>
      <c r="H258" s="265">
        <f>F258-G258</f>
        <v>2993502195</v>
      </c>
      <c r="I258" s="271">
        <f>$B$258+J258+1</f>
        <v>38988</v>
      </c>
      <c r="J258" s="241">
        <v>364</v>
      </c>
      <c r="N258" s="257">
        <f>G258/F258*100</f>
        <v>90.021659350000007</v>
      </c>
      <c r="O258" s="257">
        <f>(100-N258)/100*(365/364)*100</f>
        <v>10.005753673763728</v>
      </c>
      <c r="Q258" s="257">
        <f>((100-N258)/N258*(365/364))*100</f>
        <v>11.114829193340933</v>
      </c>
      <c r="R258" s="265">
        <f t="shared" si="17"/>
        <v>0</v>
      </c>
    </row>
    <row r="259" spans="1:18">
      <c r="A259" s="240"/>
      <c r="B259" s="271"/>
      <c r="R259" s="265">
        <f t="shared" si="17"/>
        <v>0</v>
      </c>
    </row>
    <row r="260" spans="1:18">
      <c r="A260" s="240">
        <v>622</v>
      </c>
      <c r="B260" s="271">
        <v>38637</v>
      </c>
      <c r="C260" s="265">
        <v>30000000000</v>
      </c>
      <c r="D260" s="265">
        <v>37513000000</v>
      </c>
      <c r="E260" s="265">
        <f>D260-C260</f>
        <v>7513000000</v>
      </c>
      <c r="F260" s="265">
        <v>30000000000</v>
      </c>
      <c r="G260" s="265">
        <v>27024338952</v>
      </c>
      <c r="H260" s="265">
        <f>F260-G260</f>
        <v>2975661048</v>
      </c>
      <c r="I260" s="271">
        <f>$B$260+J260+1</f>
        <v>39002</v>
      </c>
      <c r="J260" s="241">
        <v>364</v>
      </c>
      <c r="N260" s="257">
        <f>G260/F260*100</f>
        <v>90.081129840000003</v>
      </c>
      <c r="O260" s="257">
        <f>(100-N260)/100*(365/364)*100</f>
        <v>9.9461198032966998</v>
      </c>
      <c r="Q260" s="257">
        <f>((100-N260)/N260*(365/364))*100</f>
        <v>11.04129113496108</v>
      </c>
      <c r="R260" s="265">
        <f t="shared" si="17"/>
        <v>0</v>
      </c>
    </row>
    <row r="261" spans="1:18">
      <c r="A261" s="240">
        <v>623</v>
      </c>
      <c r="B261" s="271">
        <v>38651</v>
      </c>
      <c r="C261" s="265">
        <v>28000000000</v>
      </c>
      <c r="D261" s="265">
        <v>63056400000</v>
      </c>
      <c r="E261" s="265">
        <f>D261-C261</f>
        <v>35056400000</v>
      </c>
      <c r="F261" s="265">
        <v>27999600000</v>
      </c>
      <c r="G261" s="265">
        <v>25261148093</v>
      </c>
      <c r="H261" s="265">
        <f>F261-G261</f>
        <v>2738451907</v>
      </c>
      <c r="I261" s="271">
        <f>$B$261+J261+1</f>
        <v>39016</v>
      </c>
      <c r="J261" s="241">
        <v>364</v>
      </c>
      <c r="N261" s="257">
        <f>G261/F261*100</f>
        <v>90.219674898927124</v>
      </c>
      <c r="O261" s="257">
        <f>(100-N261)/100*(365/364)*100</f>
        <v>9.8071941260758226</v>
      </c>
      <c r="Q261" s="257">
        <f>((100-N261)/N261*(365/364))*100</f>
        <v>10.870349662712481</v>
      </c>
      <c r="R261" s="265">
        <f t="shared" si="17"/>
        <v>35056800000</v>
      </c>
    </row>
    <row r="262" spans="1:18">
      <c r="A262" s="240"/>
      <c r="B262" s="271"/>
      <c r="R262" s="265">
        <f t="shared" si="17"/>
        <v>0</v>
      </c>
    </row>
    <row r="263" spans="1:18">
      <c r="A263" s="240">
        <v>624</v>
      </c>
      <c r="B263" s="271">
        <v>38665</v>
      </c>
      <c r="C263" s="265">
        <v>32000000000</v>
      </c>
      <c r="D263" s="265">
        <v>39650900000</v>
      </c>
      <c r="E263" s="265">
        <f>D263-C263</f>
        <v>7650900000</v>
      </c>
      <c r="F263" s="265">
        <v>32000000000</v>
      </c>
      <c r="G263" s="265">
        <v>28924622858</v>
      </c>
      <c r="H263" s="265">
        <f>F263-G263</f>
        <v>3075377142</v>
      </c>
      <c r="I263" s="271">
        <f>$B$263+J263+1</f>
        <v>39030</v>
      </c>
      <c r="J263" s="241">
        <v>364</v>
      </c>
      <c r="N263" s="257">
        <f>G263/F263*100</f>
        <v>90.389446431249993</v>
      </c>
      <c r="O263" s="257">
        <f>(100-N263)/100*(365/364)*100</f>
        <v>9.6369561884443744</v>
      </c>
      <c r="Q263" s="257">
        <f>((100-N263)/N263*(365/364))*100</f>
        <v>10.66159443267995</v>
      </c>
      <c r="R263" s="265">
        <f t="shared" si="17"/>
        <v>0</v>
      </c>
    </row>
    <row r="264" spans="1:18">
      <c r="A264" s="240">
        <v>625</v>
      </c>
      <c r="B264" s="271">
        <v>38679</v>
      </c>
      <c r="C264" s="265">
        <v>32000000000</v>
      </c>
      <c r="D264" s="265">
        <v>52104100000</v>
      </c>
      <c r="E264" s="265">
        <f>D264-C264</f>
        <v>20104100000</v>
      </c>
      <c r="F264" s="265">
        <v>31999900000</v>
      </c>
      <c r="G264" s="265">
        <v>29027550218</v>
      </c>
      <c r="H264" s="265">
        <f>F264-G264</f>
        <v>2972349782</v>
      </c>
      <c r="I264" s="271">
        <f>$B$264+J264+1</f>
        <v>39044</v>
      </c>
      <c r="J264" s="241">
        <v>364</v>
      </c>
      <c r="N264" s="257">
        <f>G264/F264*100</f>
        <v>90.711377904305962</v>
      </c>
      <c r="O264" s="257">
        <f>(100-N264)/100*(365/364)*100</f>
        <v>9.3141402882646265</v>
      </c>
      <c r="Q264" s="257">
        <f>((100-N264)/N264*(365/364))*100</f>
        <v>10.267885356223317</v>
      </c>
      <c r="R264" s="265">
        <f t="shared" si="17"/>
        <v>20104200000</v>
      </c>
    </row>
    <row r="265" spans="1:18">
      <c r="A265" s="240"/>
      <c r="B265" s="271"/>
      <c r="R265" s="265">
        <f t="shared" si="17"/>
        <v>0</v>
      </c>
    </row>
    <row r="266" spans="1:18">
      <c r="A266" s="240">
        <v>626</v>
      </c>
      <c r="B266" s="271">
        <v>38693</v>
      </c>
      <c r="C266" s="265">
        <v>32000000000</v>
      </c>
      <c r="D266" s="265">
        <f>24862900000+7137100000</f>
        <v>32000000000</v>
      </c>
      <c r="E266" s="265">
        <f>D266-C266</f>
        <v>0</v>
      </c>
      <c r="F266" s="265">
        <f>24862900000+7137100000</f>
        <v>32000000000</v>
      </c>
      <c r="G266" s="265">
        <f>22539022389+6469995263</f>
        <v>29009017652</v>
      </c>
      <c r="H266" s="265">
        <f>F266-G266</f>
        <v>2990982348</v>
      </c>
      <c r="I266" s="271">
        <f>$B$266+J266+1</f>
        <v>39058</v>
      </c>
      <c r="J266" s="241">
        <v>364</v>
      </c>
      <c r="N266" s="257">
        <f>G266/F266*100</f>
        <v>90.653180162500007</v>
      </c>
      <c r="O266" s="257">
        <f>(100-N266)/100*(365/364)*100</f>
        <v>9.3724979139766411</v>
      </c>
      <c r="Q266" s="257">
        <f>((100-N266)/N266*(365/364))*100</f>
        <v>10.338851761378923</v>
      </c>
      <c r="R266" s="265">
        <f t="shared" si="17"/>
        <v>0</v>
      </c>
    </row>
    <row r="267" spans="1:18">
      <c r="A267" s="240">
        <v>627</v>
      </c>
      <c r="B267" s="271">
        <v>38707</v>
      </c>
      <c r="C267" s="265">
        <v>25000000000</v>
      </c>
      <c r="D267" s="265">
        <v>25000000000</v>
      </c>
      <c r="E267" s="265">
        <f>D267-C267</f>
        <v>0</v>
      </c>
      <c r="F267" s="265">
        <f>9365300000+15634700000</f>
        <v>25000000000</v>
      </c>
      <c r="G267" s="265">
        <f>14085189955+8437105117</f>
        <v>22522295072</v>
      </c>
      <c r="H267" s="265">
        <f>F267-G267</f>
        <v>2477704928</v>
      </c>
      <c r="I267" s="271">
        <f>$B$267+J267+1</f>
        <v>39072</v>
      </c>
      <c r="J267" s="241">
        <v>364</v>
      </c>
      <c r="N267" s="257">
        <f>G267/F267*100</f>
        <v>90.089180288000009</v>
      </c>
      <c r="O267" s="257">
        <f>(100-N267)/100*(365/364)*100</f>
        <v>9.9380472386813086</v>
      </c>
      <c r="Q267" s="257">
        <f>((100-N267)/N267*(365/364))*100</f>
        <v>11.031343838306707</v>
      </c>
      <c r="R267" s="265">
        <f t="shared" ref="R267:R330" si="18">+IF(F267&lt;C267,IF(F267=D267,0,D267-F267),0)</f>
        <v>0</v>
      </c>
    </row>
    <row r="268" spans="1:18">
      <c r="A268" s="240"/>
      <c r="R268" s="265">
        <f t="shared" si="18"/>
        <v>0</v>
      </c>
    </row>
    <row r="269" spans="1:18">
      <c r="A269" s="240">
        <v>628</v>
      </c>
      <c r="B269" s="271">
        <v>38721</v>
      </c>
      <c r="C269" s="265">
        <v>25000000000</v>
      </c>
      <c r="D269" s="265">
        <v>58211500000</v>
      </c>
      <c r="E269" s="265">
        <f>D269-C269</f>
        <v>33211500000</v>
      </c>
      <c r="F269" s="265">
        <v>25000000000</v>
      </c>
      <c r="G269" s="265">
        <v>22660869060</v>
      </c>
      <c r="H269" s="265">
        <f>F269-G269</f>
        <v>2339130940</v>
      </c>
      <c r="I269" s="271">
        <f>$B$269+J269+1</f>
        <v>39086</v>
      </c>
      <c r="J269" s="241">
        <v>364</v>
      </c>
      <c r="K269" s="241"/>
      <c r="N269" s="257">
        <f>G269/F269*100</f>
        <v>90.643476239999998</v>
      </c>
      <c r="O269" s="257">
        <f>(100-N269)/100*(365/364)*100</f>
        <v>9.382228495604398</v>
      </c>
      <c r="Q269" s="257">
        <f>((100-N269)/N269*(365/364))*100</f>
        <v>10.350693601779717</v>
      </c>
      <c r="R269" s="265">
        <f t="shared" si="18"/>
        <v>0</v>
      </c>
    </row>
    <row r="270" spans="1:18">
      <c r="A270" s="240">
        <v>629</v>
      </c>
      <c r="B270" s="271">
        <v>38735</v>
      </c>
      <c r="C270" s="265">
        <v>35000000000</v>
      </c>
      <c r="D270" s="265">
        <v>69657500000</v>
      </c>
      <c r="E270" s="265">
        <f>D270-C270</f>
        <v>34657500000</v>
      </c>
      <c r="F270" s="265">
        <v>35000000000</v>
      </c>
      <c r="G270" s="265">
        <v>31758746027</v>
      </c>
      <c r="H270" s="265">
        <f>F270-G270</f>
        <v>3241253973</v>
      </c>
      <c r="I270" s="271">
        <f>$B$270+J270+1</f>
        <v>39100</v>
      </c>
      <c r="J270" s="241">
        <v>364</v>
      </c>
      <c r="K270" s="241"/>
      <c r="N270" s="257">
        <f>G270/F270*100</f>
        <v>90.739274362857145</v>
      </c>
      <c r="O270" s="257">
        <f>(100-N270)/100*(365/364)*100</f>
        <v>9.2861671910910495</v>
      </c>
      <c r="Q270" s="257">
        <f>((100-N270)/N270*(365/364))*100</f>
        <v>10.233900652496525</v>
      </c>
      <c r="R270" s="265">
        <f t="shared" si="18"/>
        <v>0</v>
      </c>
    </row>
    <row r="271" spans="1:18">
      <c r="A271" s="240"/>
      <c r="R271" s="265">
        <f t="shared" si="18"/>
        <v>0</v>
      </c>
    </row>
    <row r="272" spans="1:18">
      <c r="A272" s="240">
        <v>630</v>
      </c>
      <c r="B272" s="271">
        <v>38749</v>
      </c>
      <c r="C272" s="265">
        <v>35000000000</v>
      </c>
      <c r="D272" s="265">
        <v>60883000000</v>
      </c>
      <c r="E272" s="265">
        <f>D272-C272</f>
        <v>25883000000</v>
      </c>
      <c r="F272" s="265">
        <v>35000000000</v>
      </c>
      <c r="G272" s="265">
        <v>31811610557</v>
      </c>
      <c r="H272" s="265">
        <f>F272-G272</f>
        <v>3188389443</v>
      </c>
      <c r="I272" s="271">
        <f>$B$272+J272+1</f>
        <v>39114</v>
      </c>
      <c r="J272" s="241">
        <v>364</v>
      </c>
      <c r="K272" s="241"/>
      <c r="N272" s="257">
        <f>G272/F272*100</f>
        <v>90.890315877142854</v>
      </c>
      <c r="O272" s="257">
        <f>(100-N272)/100*(365/364)*100</f>
        <v>9.1347107275902708</v>
      </c>
      <c r="Q272" s="257">
        <f>((100-N272)/N272*(365/364))*100</f>
        <v>10.050257433297656</v>
      </c>
      <c r="R272" s="265">
        <f t="shared" si="18"/>
        <v>0</v>
      </c>
    </row>
    <row r="273" spans="1:19">
      <c r="A273" s="240">
        <v>631</v>
      </c>
      <c r="B273" s="271">
        <v>38763</v>
      </c>
      <c r="C273" s="265">
        <v>30000000000</v>
      </c>
      <c r="D273" s="265">
        <v>47957300000</v>
      </c>
      <c r="E273" s="265">
        <f>D273-C273</f>
        <v>17957300000</v>
      </c>
      <c r="F273" s="265">
        <f>28700000000+1300000000</f>
        <v>30000000000</v>
      </c>
      <c r="G273" s="265">
        <f>26123999097+1182161500</f>
        <v>27306160597</v>
      </c>
      <c r="H273" s="265">
        <f>F273-G273</f>
        <v>2693839403</v>
      </c>
      <c r="I273" s="271">
        <f>$B$273+J273+1</f>
        <v>39128</v>
      </c>
      <c r="J273" s="241">
        <v>364</v>
      </c>
      <c r="K273" s="241"/>
      <c r="N273" s="257">
        <f>G273/F273*100</f>
        <v>91.020535323333334</v>
      </c>
      <c r="O273" s="257">
        <f>(100-N273)/100*(365/364)*100</f>
        <v>9.0041335356684975</v>
      </c>
      <c r="Q273" s="257">
        <f>((100-N273)/N273*(365/364))*100</f>
        <v>9.8924198849007041</v>
      </c>
      <c r="R273" s="265">
        <f t="shared" si="18"/>
        <v>0</v>
      </c>
    </row>
    <row r="274" spans="1:19">
      <c r="A274" s="240"/>
      <c r="R274" s="265">
        <f t="shared" si="18"/>
        <v>0</v>
      </c>
    </row>
    <row r="275" spans="1:19">
      <c r="A275" s="240">
        <v>632</v>
      </c>
      <c r="B275" s="271">
        <v>38777</v>
      </c>
      <c r="C275" s="265">
        <v>35000000000</v>
      </c>
      <c r="D275" s="265">
        <v>33452800000</v>
      </c>
      <c r="E275" s="265">
        <f>D275-C275</f>
        <v>-1547200000</v>
      </c>
      <c r="F275" s="265">
        <v>33452800000</v>
      </c>
      <c r="G275" s="265">
        <v>30436795997</v>
      </c>
      <c r="H275" s="265">
        <f>F275-G275</f>
        <v>3016004003</v>
      </c>
      <c r="I275" s="271">
        <f>$B$275+J275+1</f>
        <v>39142</v>
      </c>
      <c r="J275" s="241">
        <v>364</v>
      </c>
      <c r="K275" s="241"/>
      <c r="N275" s="257">
        <f>G275/F275*100</f>
        <v>90.984300258872196</v>
      </c>
      <c r="O275" s="257">
        <f>(100-N275)/100*(365/364)*100</f>
        <v>9.0404681470100243</v>
      </c>
      <c r="Q275" s="257">
        <f>((100-N275)/N275*(365/364))*100</f>
        <v>9.9362946368634137</v>
      </c>
      <c r="R275" s="265">
        <f t="shared" si="18"/>
        <v>0</v>
      </c>
    </row>
    <row r="276" spans="1:19">
      <c r="A276" s="240">
        <v>633</v>
      </c>
      <c r="B276" s="271">
        <v>38791</v>
      </c>
      <c r="C276" s="265">
        <v>35000000000</v>
      </c>
      <c r="D276" s="265">
        <v>57621200000</v>
      </c>
      <c r="E276" s="265">
        <f>D276-C276</f>
        <v>22621200000</v>
      </c>
      <c r="F276" s="265">
        <v>35000000000</v>
      </c>
      <c r="G276" s="265">
        <v>31721303046</v>
      </c>
      <c r="H276" s="265">
        <f>F276-G276</f>
        <v>3278696954</v>
      </c>
      <c r="I276" s="271">
        <f>$B$276+J276+1</f>
        <v>39156</v>
      </c>
      <c r="J276" s="241">
        <v>364</v>
      </c>
      <c r="K276" s="241"/>
      <c r="N276" s="257">
        <f>G276/F276*100</f>
        <v>90.632294417142859</v>
      </c>
      <c r="O276" s="257">
        <f>(100-N276)/100*(365/364)*100</f>
        <v>9.3934410377550996</v>
      </c>
      <c r="Q276" s="257">
        <f>((100-N276)/N276*(365/364))*100</f>
        <v>10.36434209038225</v>
      </c>
      <c r="R276" s="265">
        <f t="shared" si="18"/>
        <v>0</v>
      </c>
    </row>
    <row r="277" spans="1:19">
      <c r="A277" s="240">
        <v>634</v>
      </c>
      <c r="B277" s="271">
        <v>38805</v>
      </c>
      <c r="C277" s="265">
        <v>35000000000</v>
      </c>
      <c r="D277" s="265">
        <v>53237700000</v>
      </c>
      <c r="E277" s="265">
        <f>D277-C277</f>
        <v>18237700000</v>
      </c>
      <c r="F277" s="265">
        <v>35000000000</v>
      </c>
      <c r="G277" s="265">
        <v>31748079219</v>
      </c>
      <c r="H277" s="265">
        <f>F277-G277</f>
        <v>3251920781</v>
      </c>
      <c r="I277" s="271">
        <f>$B$277+J277+1</f>
        <v>39170</v>
      </c>
      <c r="J277" s="241">
        <v>364</v>
      </c>
      <c r="K277" s="241"/>
      <c r="N277" s="257">
        <f>G277/F277*100</f>
        <v>90.708797768571429</v>
      </c>
      <c r="O277" s="257">
        <f>(100-N277)/100*(365/364)*100</f>
        <v>9.3167275122841442</v>
      </c>
      <c r="Q277" s="257">
        <f>((100-N277)/N277*(365/364))*100</f>
        <v>10.271029648143108</v>
      </c>
      <c r="R277" s="265">
        <f t="shared" si="18"/>
        <v>0</v>
      </c>
    </row>
    <row r="278" spans="1:19">
      <c r="A278" s="240"/>
      <c r="R278" s="265">
        <f t="shared" si="18"/>
        <v>0</v>
      </c>
    </row>
    <row r="279" spans="1:19">
      <c r="A279" s="241">
        <v>635</v>
      </c>
      <c r="B279" s="271">
        <v>38819</v>
      </c>
      <c r="C279" s="265">
        <v>30000000000</v>
      </c>
      <c r="D279" s="265">
        <v>47787400000</v>
      </c>
      <c r="E279" s="265">
        <f>D279-C279</f>
        <v>17787400000</v>
      </c>
      <c r="F279" s="265">
        <v>30000000000</v>
      </c>
      <c r="G279" s="265">
        <v>27242845694</v>
      </c>
      <c r="H279" s="265">
        <f>F279-G279</f>
        <v>2757154306</v>
      </c>
      <c r="I279" s="271">
        <f>$B$279+J279+1</f>
        <v>39184</v>
      </c>
      <c r="J279" s="241">
        <v>364</v>
      </c>
      <c r="K279" s="241"/>
      <c r="N279" s="257">
        <f>G279/F279*100</f>
        <v>90.809485646666673</v>
      </c>
      <c r="O279" s="257">
        <f>(100-N279)/100*(365/364)*100</f>
        <v>9.2157630191391871</v>
      </c>
      <c r="Q279" s="257">
        <f>((100-N279)/N279*(365/364))*100</f>
        <v>10.148458559711564</v>
      </c>
      <c r="R279" s="265">
        <f t="shared" si="18"/>
        <v>0</v>
      </c>
    </row>
    <row r="280" spans="1:19">
      <c r="A280" s="241">
        <v>636</v>
      </c>
      <c r="B280" s="271">
        <v>38833</v>
      </c>
      <c r="C280" s="265">
        <v>26000000000</v>
      </c>
      <c r="D280" s="265">
        <v>41259500000</v>
      </c>
      <c r="E280" s="265">
        <f>D280-C280</f>
        <v>15259500000</v>
      </c>
      <c r="F280" s="265">
        <v>26000000000</v>
      </c>
      <c r="G280" s="265">
        <v>23667574522</v>
      </c>
      <c r="H280" s="265">
        <f>F280-G280</f>
        <v>2332425478</v>
      </c>
      <c r="I280" s="271">
        <f>'maturities - 182'!$B$280+J280+1</f>
        <v>39198</v>
      </c>
      <c r="J280" s="241">
        <v>364</v>
      </c>
      <c r="K280" s="241"/>
      <c r="N280" s="257">
        <f>G280/F280*100</f>
        <v>91.029132776923078</v>
      </c>
      <c r="O280" s="257">
        <f>(100-N280)/100*(365/364)*100</f>
        <v>8.9955124627007592</v>
      </c>
      <c r="Q280" s="257">
        <f>((100-N280)/N280*(365/364))*100</f>
        <v>9.8820148981812821</v>
      </c>
      <c r="R280" s="265">
        <f t="shared" si="18"/>
        <v>0</v>
      </c>
    </row>
    <row r="281" spans="1:19">
      <c r="A281" s="240"/>
      <c r="R281" s="265">
        <f t="shared" si="18"/>
        <v>0</v>
      </c>
    </row>
    <row r="282" spans="1:19">
      <c r="A282" s="241">
        <v>637</v>
      </c>
      <c r="B282" s="271">
        <v>38847</v>
      </c>
      <c r="C282" s="265">
        <v>32000000000</v>
      </c>
      <c r="D282" s="265">
        <v>54088700000</v>
      </c>
      <c r="E282" s="265">
        <f>D282-C282</f>
        <v>22088700000</v>
      </c>
      <c r="F282" s="265">
        <v>32000000000</v>
      </c>
      <c r="G282" s="265">
        <v>29166152535</v>
      </c>
      <c r="H282" s="265">
        <f>F282-G282</f>
        <v>2833847465</v>
      </c>
      <c r="I282" s="271">
        <f>$B$282+J282+1</f>
        <v>39212</v>
      </c>
      <c r="J282" s="241">
        <v>364</v>
      </c>
      <c r="K282" s="241"/>
      <c r="N282" s="257">
        <f>G282/F282*100</f>
        <v>91.144226671874989</v>
      </c>
      <c r="O282" s="257">
        <f>(100-N282)/100*(365/364)*100</f>
        <v>8.8801023757297504</v>
      </c>
      <c r="Q282" s="257">
        <f>((100-N282)/N282*(365/364))*100</f>
        <v>9.7429126341690093</v>
      </c>
      <c r="R282" s="265">
        <f t="shared" si="18"/>
        <v>0</v>
      </c>
    </row>
    <row r="283" spans="1:19">
      <c r="A283" s="241">
        <v>638</v>
      </c>
      <c r="B283" s="271">
        <v>38861</v>
      </c>
      <c r="C283" s="265">
        <v>32000000000</v>
      </c>
      <c r="D283" s="265">
        <v>47107700000</v>
      </c>
      <c r="E283" s="265">
        <f>D283-C283</f>
        <v>15107700000</v>
      </c>
      <c r="F283" s="265">
        <v>32000000000</v>
      </c>
      <c r="G283" s="265">
        <v>29225251102</v>
      </c>
      <c r="H283" s="265">
        <f>F283-G283</f>
        <v>2774748898</v>
      </c>
      <c r="I283" s="271">
        <f>$B$283+J283+1</f>
        <v>39226</v>
      </c>
      <c r="J283" s="241">
        <v>364</v>
      </c>
      <c r="K283" s="241"/>
      <c r="N283" s="257">
        <f>G283/F283*100</f>
        <v>91.328909693750006</v>
      </c>
      <c r="O283" s="257">
        <f>(100-N283)/100*(365/364)*100</f>
        <v>8.6949119829155173</v>
      </c>
      <c r="Q283" s="257">
        <f>((100-N283)/N283*(365/364))*100</f>
        <v>9.5204377366070148</v>
      </c>
      <c r="R283" s="265">
        <f t="shared" si="18"/>
        <v>0</v>
      </c>
    </row>
    <row r="284" spans="1:19">
      <c r="A284" s="240"/>
      <c r="R284" s="265">
        <f t="shared" si="18"/>
        <v>0</v>
      </c>
    </row>
    <row r="285" spans="1:19">
      <c r="A285" s="241">
        <v>639</v>
      </c>
      <c r="B285" s="271">
        <v>38875</v>
      </c>
      <c r="C285" s="265">
        <v>26000000000</v>
      </c>
      <c r="D285" s="265">
        <v>72983300000</v>
      </c>
      <c r="E285" s="265">
        <f>D285-C285</f>
        <v>46983300000</v>
      </c>
      <c r="F285" s="265">
        <v>26000000000</v>
      </c>
      <c r="G285" s="265">
        <v>23795007659</v>
      </c>
      <c r="H285" s="265">
        <f>F285-G285</f>
        <v>2204992341</v>
      </c>
      <c r="I285" s="271">
        <f>$B$285+J285+1</f>
        <v>39240</v>
      </c>
      <c r="J285" s="241">
        <v>364</v>
      </c>
      <c r="K285" s="241"/>
      <c r="N285" s="257">
        <f>G285/F285*100</f>
        <v>91.519260226923066</v>
      </c>
      <c r="O285" s="257">
        <f>(100-N285)/100*(365/364)*100</f>
        <v>8.5040385087172563</v>
      </c>
      <c r="Q285" s="257">
        <f>((100-N285)/N285*(365/364))*100</f>
        <v>9.2920752283523633</v>
      </c>
      <c r="R285" s="265">
        <f t="shared" si="18"/>
        <v>0</v>
      </c>
      <c r="S285" s="328"/>
    </row>
    <row r="286" spans="1:19">
      <c r="A286" s="241">
        <v>640</v>
      </c>
      <c r="B286" s="271">
        <v>38889</v>
      </c>
      <c r="C286" s="265">
        <v>32000000000</v>
      </c>
      <c r="D286" s="265">
        <v>32562200000</v>
      </c>
      <c r="E286" s="265">
        <f>D286-C286</f>
        <v>562200000</v>
      </c>
      <c r="F286" s="265">
        <v>32000000000</v>
      </c>
      <c r="G286" s="265">
        <v>29108762778</v>
      </c>
      <c r="H286" s="265">
        <f>F286-G286</f>
        <v>2891237222</v>
      </c>
      <c r="I286" s="271">
        <f>$B$286+J286+1</f>
        <v>39254</v>
      </c>
      <c r="J286" s="241">
        <v>364</v>
      </c>
      <c r="K286" s="241"/>
      <c r="N286" s="257">
        <f>G286/F286*100</f>
        <v>90.964883681250001</v>
      </c>
      <c r="O286" s="257">
        <f>(100-N286)/100*(365/364)*100</f>
        <v>9.0599380668784324</v>
      </c>
      <c r="Q286" s="257">
        <f>((100-N286)/N286*(365/364))*100</f>
        <v>9.9598193283304326</v>
      </c>
      <c r="R286" s="265">
        <f t="shared" si="18"/>
        <v>0</v>
      </c>
    </row>
    <row r="287" spans="1:19">
      <c r="A287" s="240"/>
      <c r="R287" s="265">
        <f t="shared" si="18"/>
        <v>0</v>
      </c>
    </row>
    <row r="288" spans="1:19">
      <c r="A288" s="241">
        <v>641</v>
      </c>
      <c r="B288" s="271">
        <v>38903</v>
      </c>
      <c r="C288" s="265">
        <v>18000000000</v>
      </c>
      <c r="D288" s="265">
        <v>12343200000</v>
      </c>
      <c r="E288" s="265">
        <f>D288-C288</f>
        <v>-5656800000</v>
      </c>
      <c r="F288" s="265">
        <v>7693200000</v>
      </c>
      <c r="G288" s="265">
        <v>6930121412</v>
      </c>
      <c r="H288" s="265">
        <f>F288-G288</f>
        <v>763078588</v>
      </c>
      <c r="I288" s="271">
        <f>$B$288+J288+1</f>
        <v>39268</v>
      </c>
      <c r="J288" s="241">
        <v>364</v>
      </c>
      <c r="K288" s="241"/>
      <c r="N288" s="257">
        <f>G288/F288*100</f>
        <v>90.08112894504238</v>
      </c>
      <c r="O288" s="257">
        <f>(100-N288)/100*(365/364)*100</f>
        <v>9.9461207007129993</v>
      </c>
      <c r="Q288" s="257">
        <f>((100-N288)/N288*(365/364))*100</f>
        <v>11.041292240887689</v>
      </c>
      <c r="R288" s="265">
        <f t="shared" si="18"/>
        <v>4650000000</v>
      </c>
    </row>
    <row r="289" spans="1:18">
      <c r="A289" s="241">
        <v>642</v>
      </c>
      <c r="B289" s="271">
        <v>38917</v>
      </c>
      <c r="C289" s="265">
        <v>10000000000</v>
      </c>
      <c r="D289" s="265">
        <v>16848100000</v>
      </c>
      <c r="E289" s="265">
        <f>D289-C289</f>
        <v>6848100000</v>
      </c>
      <c r="F289" s="265">
        <v>7438100000</v>
      </c>
      <c r="G289" s="265">
        <v>6689220388</v>
      </c>
      <c r="H289" s="265">
        <f>F289-G289</f>
        <v>748879612</v>
      </c>
      <c r="I289" s="271">
        <f>$B$289+J289+1</f>
        <v>39282</v>
      </c>
      <c r="J289" s="241">
        <v>364</v>
      </c>
      <c r="K289" s="241"/>
      <c r="N289" s="257">
        <f>G289/F289*100</f>
        <v>89.931842647988063</v>
      </c>
      <c r="O289" s="257">
        <f>(100-N289)/100*(365/364)*100</f>
        <v>10.095817124957025</v>
      </c>
      <c r="Q289" s="257">
        <f>((100-N289)/N289*(365/364))*100</f>
        <v>11.226076134650274</v>
      </c>
      <c r="R289" s="265">
        <f t="shared" si="18"/>
        <v>9410000000</v>
      </c>
    </row>
    <row r="290" spans="1:18">
      <c r="A290" s="240"/>
      <c r="R290" s="265">
        <f t="shared" si="18"/>
        <v>0</v>
      </c>
    </row>
    <row r="291" spans="1:18">
      <c r="A291" s="241">
        <v>645</v>
      </c>
      <c r="B291" s="271">
        <v>38946</v>
      </c>
      <c r="C291" s="265">
        <v>26000000000</v>
      </c>
      <c r="D291" s="265">
        <v>48280100000</v>
      </c>
      <c r="E291" s="265">
        <f>D291-C291</f>
        <v>22280100000</v>
      </c>
      <c r="F291" s="265">
        <v>26000000000</v>
      </c>
      <c r="G291" s="265">
        <v>23356550093</v>
      </c>
      <c r="H291" s="265">
        <f>F291-G291</f>
        <v>2643449907</v>
      </c>
      <c r="I291" s="271">
        <f>$B$291+J291+1</f>
        <v>39311</v>
      </c>
      <c r="J291" s="241">
        <v>364</v>
      </c>
      <c r="K291" s="241"/>
      <c r="N291" s="257">
        <f>G291/F291*100</f>
        <v>89.832884973076915</v>
      </c>
      <c r="O291" s="257">
        <f>(100-N291)/100*(365/364)*100</f>
        <v>10.195046661612434</v>
      </c>
      <c r="Q291" s="257">
        <f>((100-N291)/N291*(365/364))*100</f>
        <v>11.348902648142612</v>
      </c>
      <c r="R291" s="265">
        <f t="shared" si="18"/>
        <v>0</v>
      </c>
    </row>
    <row r="292" spans="1:18">
      <c r="A292" s="241">
        <v>646</v>
      </c>
      <c r="B292" s="271">
        <v>38959</v>
      </c>
      <c r="C292" s="265">
        <v>32000000000</v>
      </c>
      <c r="D292" s="265">
        <v>39509300000</v>
      </c>
      <c r="E292" s="265">
        <f>D292-C292</f>
        <v>7509300000</v>
      </c>
      <c r="F292" s="265">
        <v>32000000000</v>
      </c>
      <c r="G292" s="265">
        <v>28676315149</v>
      </c>
      <c r="H292" s="265">
        <f>F292-G292</f>
        <v>3323684851</v>
      </c>
      <c r="I292" s="271">
        <f>$B$292+J292+1</f>
        <v>39324</v>
      </c>
      <c r="J292" s="241">
        <v>364</v>
      </c>
      <c r="K292" s="241"/>
      <c r="N292" s="257">
        <f>G292/F292*100</f>
        <v>89.613484840625006</v>
      </c>
      <c r="O292" s="257">
        <f>(100-N292)/100*(365/364)*100</f>
        <v>10.41504954168097</v>
      </c>
      <c r="Q292" s="257">
        <f>((100-N292)/N292*(365/364))*100</f>
        <v>11.622190075750133</v>
      </c>
      <c r="R292" s="265">
        <f t="shared" si="18"/>
        <v>0</v>
      </c>
    </row>
    <row r="293" spans="1:18">
      <c r="I293" s="271"/>
      <c r="K293" s="241"/>
      <c r="R293" s="265">
        <f t="shared" si="18"/>
        <v>0</v>
      </c>
    </row>
    <row r="294" spans="1:18">
      <c r="A294" s="241">
        <v>647</v>
      </c>
      <c r="B294" s="271">
        <v>38973</v>
      </c>
      <c r="C294" s="265">
        <v>32000000000</v>
      </c>
      <c r="D294" s="265">
        <v>28090500000</v>
      </c>
      <c r="E294" s="265">
        <f>D294-C294</f>
        <v>-3909500000</v>
      </c>
      <c r="F294" s="265">
        <v>28090500000</v>
      </c>
      <c r="G294" s="265">
        <v>24964872714</v>
      </c>
      <c r="H294" s="265">
        <f>F294-G294</f>
        <v>3125627286</v>
      </c>
      <c r="I294" s="271">
        <f>$B$294+J294+1</f>
        <v>39338</v>
      </c>
      <c r="J294" s="241">
        <v>364</v>
      </c>
      <c r="K294" s="241"/>
      <c r="N294" s="257">
        <f>G294/F294*100</f>
        <v>88.873009430234418</v>
      </c>
      <c r="O294" s="257">
        <f>(100-N294)/100*(365/364)*100</f>
        <v>11.157559225177025</v>
      </c>
      <c r="Q294" s="257">
        <f>((100-N294)/N294*(365/364))*100</f>
        <v>12.554496912739005</v>
      </c>
      <c r="R294" s="265">
        <f t="shared" si="18"/>
        <v>0</v>
      </c>
    </row>
    <row r="295" spans="1:18">
      <c r="A295" s="241">
        <v>648</v>
      </c>
      <c r="B295" s="271">
        <v>38987</v>
      </c>
      <c r="C295" s="265">
        <v>32000000000</v>
      </c>
      <c r="D295" s="265">
        <v>37678100000</v>
      </c>
      <c r="E295" s="265">
        <f>D295-C295</f>
        <v>5678100000</v>
      </c>
      <c r="F295" s="265">
        <v>32000000000</v>
      </c>
      <c r="G295" s="265">
        <v>28388624808</v>
      </c>
      <c r="H295" s="265">
        <f>F295-G295</f>
        <v>3611375192</v>
      </c>
      <c r="I295" s="271">
        <f>$B$295+J295+1</f>
        <v>39352</v>
      </c>
      <c r="J295" s="241">
        <v>364</v>
      </c>
      <c r="K295" s="241"/>
      <c r="N295" s="257">
        <f>G295/F295*100</f>
        <v>88.714452524999999</v>
      </c>
      <c r="O295" s="257">
        <f>(100-N295)/100*(365/364)*100</f>
        <v>11.316551726304947</v>
      </c>
      <c r="Q295" s="257">
        <f>((100-N295)/N295*(365/364))*100</f>
        <v>12.75615348369073</v>
      </c>
      <c r="R295" s="265">
        <f t="shared" si="18"/>
        <v>0</v>
      </c>
    </row>
    <row r="296" spans="1:18">
      <c r="R296" s="265">
        <f t="shared" si="18"/>
        <v>0</v>
      </c>
    </row>
    <row r="297" spans="1:18">
      <c r="A297" s="241">
        <v>649</v>
      </c>
      <c r="B297" s="271">
        <v>39001</v>
      </c>
      <c r="C297" s="265">
        <v>12000000000</v>
      </c>
      <c r="D297" s="265">
        <v>15780700000</v>
      </c>
      <c r="E297" s="265">
        <f>D297-C297</f>
        <v>3780700000</v>
      </c>
      <c r="F297" s="265">
        <v>12000000000</v>
      </c>
      <c r="G297" s="265">
        <v>10632883590</v>
      </c>
      <c r="H297" s="265">
        <f>F297-G297</f>
        <v>1367116410</v>
      </c>
      <c r="I297" s="271">
        <f>$B$297+J297+1</f>
        <v>39366</v>
      </c>
      <c r="J297" s="241">
        <v>364</v>
      </c>
      <c r="K297" s="241"/>
      <c r="N297" s="257">
        <f>G297/F297*100</f>
        <v>88.607363250000006</v>
      </c>
      <c r="O297" s="257">
        <f>(100-N297)/100*(365/364)*100</f>
        <v>11.423935202609885</v>
      </c>
      <c r="Q297" s="257">
        <f>((100-N297)/N297*(365/364))*100</f>
        <v>12.892760582862604</v>
      </c>
      <c r="R297" s="265">
        <f t="shared" si="18"/>
        <v>0</v>
      </c>
    </row>
    <row r="298" spans="1:18">
      <c r="A298" s="241">
        <v>650</v>
      </c>
      <c r="B298" s="271">
        <v>39015</v>
      </c>
      <c r="C298" s="265">
        <v>26000000000</v>
      </c>
      <c r="D298" s="265">
        <v>66618900000</v>
      </c>
      <c r="E298" s="265">
        <f>D298-C298</f>
        <v>40618900000</v>
      </c>
      <c r="F298" s="265">
        <v>26000000000</v>
      </c>
      <c r="G298" s="265">
        <v>23152430902</v>
      </c>
      <c r="H298" s="265">
        <f>F298-G298</f>
        <v>2847569098</v>
      </c>
      <c r="I298" s="271">
        <f>$B$298+J298+1</f>
        <v>39380</v>
      </c>
      <c r="J298" s="241">
        <v>364</v>
      </c>
      <c r="K298" s="241"/>
      <c r="N298" s="257">
        <f>G298/F298*100</f>
        <v>89.047811161538462</v>
      </c>
      <c r="O298" s="257">
        <f>(100-N298)/100*(365/364)*100</f>
        <v>10.982277269336432</v>
      </c>
      <c r="Q298" s="257">
        <f>((100-N298)/N298*(365/364))*100</f>
        <v>12.333012037111024</v>
      </c>
      <c r="R298" s="265">
        <f t="shared" si="18"/>
        <v>0</v>
      </c>
    </row>
    <row r="299" spans="1:18">
      <c r="R299" s="265">
        <f t="shared" si="18"/>
        <v>0</v>
      </c>
    </row>
    <row r="300" spans="1:18">
      <c r="A300" s="241">
        <v>651</v>
      </c>
      <c r="B300" s="271">
        <v>39029</v>
      </c>
      <c r="C300" s="265">
        <v>32000000000</v>
      </c>
      <c r="D300" s="265">
        <v>47890100000</v>
      </c>
      <c r="E300" s="265">
        <f>D300-C300</f>
        <v>15890100000</v>
      </c>
      <c r="F300" s="265">
        <v>32000000000</v>
      </c>
      <c r="G300" s="265">
        <v>28585627140</v>
      </c>
      <c r="H300" s="265">
        <f>F300-G300</f>
        <v>3414372860</v>
      </c>
      <c r="I300" s="271">
        <f>$B$300+J300+1</f>
        <v>39394</v>
      </c>
      <c r="J300" s="241">
        <v>364</v>
      </c>
      <c r="K300" s="241"/>
      <c r="N300" s="257">
        <f>G300/F300*100</f>
        <v>89.330084812500004</v>
      </c>
      <c r="O300" s="257">
        <f>(100-N300)/100*(365/364)*100</f>
        <v>10.699228141311808</v>
      </c>
      <c r="Q300" s="257">
        <f>(((1+(100-N300)/N300)^(365/J300))*100)-100</f>
        <v>11.97907488634209</v>
      </c>
      <c r="R300" s="265">
        <f t="shared" si="18"/>
        <v>0</v>
      </c>
    </row>
    <row r="301" spans="1:18">
      <c r="A301" s="241">
        <v>653</v>
      </c>
      <c r="B301" s="271">
        <v>39043</v>
      </c>
      <c r="C301" s="265">
        <v>34000000000</v>
      </c>
      <c r="D301" s="265">
        <v>29198500000</v>
      </c>
      <c r="E301" s="265">
        <f>D301-C301</f>
        <v>-4801500000</v>
      </c>
      <c r="F301" s="265">
        <v>29198500000</v>
      </c>
      <c r="G301" s="265">
        <v>26030303365</v>
      </c>
      <c r="H301" s="265">
        <f>F301-G301</f>
        <v>3168196635</v>
      </c>
      <c r="I301" s="271">
        <f>$B$301+J301+1</f>
        <v>39408</v>
      </c>
      <c r="J301" s="241">
        <v>364</v>
      </c>
      <c r="K301" s="241"/>
      <c r="N301" s="257">
        <f>G301/F301*100</f>
        <v>89.149454132917782</v>
      </c>
      <c r="O301" s="257">
        <f>(100-N301)/100*(365/364)*100</f>
        <v>10.880355059024751</v>
      </c>
      <c r="Q301" s="257">
        <f>(((1+(100-N301)/N301)^(365/J301))*100)-100</f>
        <v>12.206585882247325</v>
      </c>
      <c r="R301" s="265">
        <f t="shared" si="18"/>
        <v>0</v>
      </c>
    </row>
    <row r="302" spans="1:18">
      <c r="A302" s="240"/>
      <c r="R302" s="265">
        <f t="shared" si="18"/>
        <v>0</v>
      </c>
    </row>
    <row r="303" spans="1:18">
      <c r="A303" s="241">
        <v>655</v>
      </c>
      <c r="B303" s="271">
        <v>39057</v>
      </c>
      <c r="C303" s="265">
        <v>32000000000</v>
      </c>
      <c r="D303" s="265">
        <v>25967800000</v>
      </c>
      <c r="E303" s="265">
        <f>D303-C303</f>
        <v>-6032200000</v>
      </c>
      <c r="F303" s="265">
        <v>25967800000</v>
      </c>
      <c r="G303" s="265">
        <v>23145621566</v>
      </c>
      <c r="H303" s="265">
        <f>F303-G303</f>
        <v>2822178434</v>
      </c>
      <c r="I303" s="271">
        <f>$B$303+J303+1</f>
        <v>39422</v>
      </c>
      <c r="J303" s="241">
        <v>364</v>
      </c>
      <c r="K303" s="241"/>
      <c r="N303" s="257">
        <f>G303/F303*100</f>
        <v>89.132007971410744</v>
      </c>
      <c r="O303" s="257">
        <f>(100-N303)/100*(365/364)*100</f>
        <v>10.89784914954692</v>
      </c>
      <c r="Q303" s="257">
        <f>(((1+(100-N303)/N303)^(365/J303))*100)-100</f>
        <v>12.228608865270132</v>
      </c>
      <c r="R303" s="265">
        <f t="shared" si="18"/>
        <v>0</v>
      </c>
    </row>
    <row r="304" spans="1:18">
      <c r="A304" s="241">
        <v>656</v>
      </c>
      <c r="B304" s="271">
        <v>39071</v>
      </c>
      <c r="C304" s="265">
        <v>30000000000</v>
      </c>
      <c r="D304" s="265">
        <v>54476800000</v>
      </c>
      <c r="E304" s="265">
        <f>D304-C304</f>
        <v>24476800000</v>
      </c>
      <c r="F304" s="265">
        <v>30000000000</v>
      </c>
      <c r="G304" s="265">
        <v>26726591539</v>
      </c>
      <c r="H304" s="265">
        <f>F304-G304</f>
        <v>3273408461</v>
      </c>
      <c r="I304" s="271">
        <f>$B$304+J304+1</f>
        <v>39436</v>
      </c>
      <c r="J304" s="241">
        <v>364</v>
      </c>
      <c r="K304" s="241"/>
      <c r="N304" s="257">
        <f>G304/F304*100</f>
        <v>89.088638463333339</v>
      </c>
      <c r="O304" s="257">
        <f>(100-N304)/100*(365/364)*100</f>
        <v>10.941337804624537</v>
      </c>
      <c r="Q304" s="257">
        <f>(((1+(100-N304)/N304)^(365/J304))*100)-100</f>
        <v>12.283393342933493</v>
      </c>
      <c r="R304" s="265">
        <f t="shared" si="18"/>
        <v>0</v>
      </c>
    </row>
    <row r="305" spans="1:18">
      <c r="A305" s="240"/>
      <c r="R305" s="265">
        <f t="shared" si="18"/>
        <v>0</v>
      </c>
    </row>
    <row r="306" spans="1:18">
      <c r="A306" s="241">
        <v>657</v>
      </c>
      <c r="B306" s="271">
        <v>39085</v>
      </c>
      <c r="C306" s="265">
        <v>30000000000</v>
      </c>
      <c r="D306" s="265">
        <v>50035800000</v>
      </c>
      <c r="E306" s="265">
        <f>D306-C306</f>
        <v>20035800000</v>
      </c>
      <c r="F306" s="265">
        <v>30000000000</v>
      </c>
      <c r="G306" s="265">
        <v>26682893989</v>
      </c>
      <c r="H306" s="265">
        <f>F306-G306</f>
        <v>3317106011</v>
      </c>
      <c r="I306" s="271">
        <f>$B$306+J306+1</f>
        <v>39450</v>
      </c>
      <c r="J306" s="241">
        <v>364</v>
      </c>
      <c r="K306" s="241"/>
      <c r="N306" s="257">
        <f>G306/F306*100</f>
        <v>88.942979963333329</v>
      </c>
      <c r="O306" s="257">
        <f>(100-N306)/100*(365/364)*100</f>
        <v>11.087396465338832</v>
      </c>
      <c r="Q306" s="257">
        <f>(((1+(100-N306)/N306)^(365/J306))*100)-100</f>
        <v>12.467781126332582</v>
      </c>
      <c r="R306" s="265">
        <f t="shared" si="18"/>
        <v>0</v>
      </c>
    </row>
    <row r="307" spans="1:18">
      <c r="A307" s="241">
        <v>658</v>
      </c>
      <c r="B307" s="271">
        <v>39099</v>
      </c>
      <c r="C307" s="265">
        <v>22000000000</v>
      </c>
      <c r="D307" s="265">
        <v>29797700000</v>
      </c>
      <c r="E307" s="265">
        <f>D307-C307</f>
        <v>7797700000</v>
      </c>
      <c r="F307" s="265">
        <v>22000000000</v>
      </c>
      <c r="G307" s="265">
        <v>19572816679</v>
      </c>
      <c r="H307" s="265">
        <f>F307-G307</f>
        <v>2427183321</v>
      </c>
      <c r="I307" s="271">
        <f>$B$307+J307+1</f>
        <v>39464</v>
      </c>
      <c r="J307" s="241">
        <v>364</v>
      </c>
      <c r="K307" s="241"/>
      <c r="N307" s="257">
        <f>G307/F307*100</f>
        <v>88.967348540909086</v>
      </c>
      <c r="O307" s="257">
        <f>(100-N307)/100*(365/364)*100</f>
        <v>11.062960941121384</v>
      </c>
      <c r="Q307" s="257">
        <f>(((1+(100-N307)/N307)^(365/J307))*100)-100</f>
        <v>12.436891050362249</v>
      </c>
      <c r="R307" s="265">
        <f t="shared" si="18"/>
        <v>0</v>
      </c>
    </row>
    <row r="308" spans="1:18">
      <c r="A308" s="241">
        <v>659</v>
      </c>
      <c r="B308" s="271">
        <v>39113</v>
      </c>
      <c r="C308" s="265">
        <v>34000000000</v>
      </c>
      <c r="D308" s="265">
        <v>70419300000</v>
      </c>
      <c r="E308" s="265">
        <f>D308-C308</f>
        <v>36419300000</v>
      </c>
      <c r="F308" s="265">
        <v>34000000000</v>
      </c>
      <c r="G308" s="265">
        <v>30249245328</v>
      </c>
      <c r="H308" s="265">
        <f>F308-G308</f>
        <v>3750754672</v>
      </c>
      <c r="I308" s="271">
        <f>$B$308+J308+1</f>
        <v>39478</v>
      </c>
      <c r="J308" s="241">
        <v>364</v>
      </c>
      <c r="K308" s="241"/>
      <c r="N308" s="257">
        <f>G308/F308*100</f>
        <v>88.968368611764703</v>
      </c>
      <c r="O308" s="257">
        <f>(100-N308)/100*(365/364)*100</f>
        <v>11.061938067873307</v>
      </c>
      <c r="Q308" s="257">
        <f>(((1+(100-N308)/N308)^(365/J308))*100)-100</f>
        <v>12.435598358499561</v>
      </c>
      <c r="R308" s="265">
        <f t="shared" si="18"/>
        <v>0</v>
      </c>
    </row>
    <row r="309" spans="1:18">
      <c r="A309" s="240"/>
      <c r="R309" s="265">
        <f t="shared" si="18"/>
        <v>0</v>
      </c>
    </row>
    <row r="310" spans="1:18">
      <c r="A310" s="241">
        <v>661</v>
      </c>
      <c r="B310" s="271">
        <v>39127</v>
      </c>
      <c r="C310" s="265">
        <v>30000000000</v>
      </c>
      <c r="D310" s="265">
        <v>15253000000</v>
      </c>
      <c r="E310" s="265">
        <f>D310-C310</f>
        <v>-14747000000</v>
      </c>
      <c r="F310" s="265">
        <v>15253000000</v>
      </c>
      <c r="G310" s="265">
        <v>13582569445</v>
      </c>
      <c r="H310" s="265">
        <f>F310-G310</f>
        <v>1670430555</v>
      </c>
      <c r="I310" s="271">
        <f>$B$310+J310+1</f>
        <v>39492</v>
      </c>
      <c r="J310" s="241">
        <v>364</v>
      </c>
      <c r="K310" s="241"/>
      <c r="N310" s="257">
        <f>G310/F310*100</f>
        <v>89.048511407591945</v>
      </c>
      <c r="O310" s="257">
        <f>(100-N310)/100*(365/364)*100</f>
        <v>10.981575099530055</v>
      </c>
      <c r="Q310" s="257">
        <f>(((1+(100-N310)/N310)^(365/J310))*100)-100</f>
        <v>12.334129539818235</v>
      </c>
      <c r="R310" s="265">
        <f t="shared" si="18"/>
        <v>0</v>
      </c>
    </row>
    <row r="311" spans="1:18">
      <c r="A311" s="241">
        <v>662</v>
      </c>
      <c r="B311" s="271">
        <v>39141</v>
      </c>
      <c r="C311" s="265">
        <v>29000000000</v>
      </c>
      <c r="D311" s="265">
        <v>44305000000</v>
      </c>
      <c r="E311" s="265">
        <f>D311-C311</f>
        <v>15305000000</v>
      </c>
      <c r="F311" s="265">
        <v>29000000000</v>
      </c>
      <c r="G311" s="265">
        <v>25816650899</v>
      </c>
      <c r="H311" s="265">
        <f>F311-G311</f>
        <v>3183349101</v>
      </c>
      <c r="I311" s="271">
        <f>$B$311+J311+1</f>
        <v>39506</v>
      </c>
      <c r="J311" s="241">
        <v>364</v>
      </c>
      <c r="K311" s="241"/>
      <c r="N311" s="257">
        <f>G311/F311*100</f>
        <v>89.022934134482753</v>
      </c>
      <c r="O311" s="257">
        <f>(100-N311)/100*(365/364)*100</f>
        <v>11.007222639873063</v>
      </c>
      <c r="Q311" s="257">
        <f>(((1+(100-N311)/N311)^(365/J311))*100)-100</f>
        <v>12.366493056975017</v>
      </c>
      <c r="R311" s="265">
        <f t="shared" si="18"/>
        <v>0</v>
      </c>
    </row>
    <row r="312" spans="1:18">
      <c r="A312" s="240"/>
      <c r="F312" s="265">
        <f>SUM(F310:F311)</f>
        <v>44253000000</v>
      </c>
      <c r="G312" s="265">
        <f>SUM(G310:G311)</f>
        <v>39399220344</v>
      </c>
      <c r="R312" s="265">
        <f t="shared" si="18"/>
        <v>0</v>
      </c>
    </row>
    <row r="313" spans="1:18">
      <c r="A313" s="241">
        <v>663</v>
      </c>
      <c r="B313" s="271">
        <v>39155</v>
      </c>
      <c r="C313" s="265">
        <v>29000000000</v>
      </c>
      <c r="D313" s="265">
        <v>40794800000</v>
      </c>
      <c r="E313" s="265">
        <f>D313-C313</f>
        <v>11794800000</v>
      </c>
      <c r="F313" s="265">
        <v>29000000000</v>
      </c>
      <c r="G313" s="265">
        <v>25840725227</v>
      </c>
      <c r="H313" s="265">
        <f>F313-G313</f>
        <v>3159274773</v>
      </c>
      <c r="I313" s="271">
        <f>$B$313+J313+1</f>
        <v>39520</v>
      </c>
      <c r="J313" s="241">
        <v>364</v>
      </c>
      <c r="K313" s="241"/>
      <c r="N313" s="257">
        <f>G313/F313*100</f>
        <v>89.105949058620695</v>
      </c>
      <c r="O313" s="257">
        <f>(100-N313)/100*(365/364)*100</f>
        <v>10.923979652756719</v>
      </c>
      <c r="Q313" s="257">
        <f>(((1+(100-N313)/N313)^(365/J313))*100)-100</f>
        <v>12.261520149343966</v>
      </c>
      <c r="R313" s="265">
        <f t="shared" si="18"/>
        <v>0</v>
      </c>
    </row>
    <row r="314" spans="1:18">
      <c r="A314" s="241">
        <v>665</v>
      </c>
      <c r="B314" s="271">
        <v>39161</v>
      </c>
      <c r="C314" s="265">
        <v>18000000000</v>
      </c>
      <c r="D314" s="265">
        <v>18000000000</v>
      </c>
      <c r="E314" s="265">
        <f>D314-C314</f>
        <v>0</v>
      </c>
      <c r="F314" s="265">
        <v>18000000000</v>
      </c>
      <c r="G314" s="265">
        <v>16039080000</v>
      </c>
      <c r="H314" s="265">
        <f>F314-G314</f>
        <v>1960920000</v>
      </c>
      <c r="I314" s="271">
        <f>$B$314+J314+1</f>
        <v>39526</v>
      </c>
      <c r="J314" s="241">
        <v>364</v>
      </c>
      <c r="K314" s="241"/>
      <c r="N314" s="257">
        <f>G314/F314*100</f>
        <v>89.105999999999995</v>
      </c>
      <c r="O314" s="257">
        <f>(100-N314)/100*(365/364)*100</f>
        <v>10.923928571428576</v>
      </c>
      <c r="Q314" s="257">
        <f>(((1+(100-N314)/N314)^(365/J314))*100)-100</f>
        <v>12.261455793772555</v>
      </c>
      <c r="R314" s="265">
        <f t="shared" si="18"/>
        <v>0</v>
      </c>
    </row>
    <row r="315" spans="1:18">
      <c r="A315" s="241">
        <v>666</v>
      </c>
      <c r="B315" s="271">
        <v>39169</v>
      </c>
      <c r="C315" s="265">
        <v>29000000000</v>
      </c>
      <c r="D315" s="265">
        <v>71359700000</v>
      </c>
      <c r="E315" s="265">
        <f>D315-C315</f>
        <v>42359700000</v>
      </c>
      <c r="F315" s="265">
        <v>29000000000</v>
      </c>
      <c r="G315" s="265">
        <v>25884587985</v>
      </c>
      <c r="H315" s="265">
        <f>F315-G315</f>
        <v>3115412015</v>
      </c>
      <c r="I315" s="271">
        <f>$B$315+J315+1</f>
        <v>39534</v>
      </c>
      <c r="J315" s="241">
        <v>364</v>
      </c>
      <c r="K315" s="241"/>
      <c r="N315" s="257">
        <f>G315/F315*100</f>
        <v>89.257199948275868</v>
      </c>
      <c r="O315" s="257">
        <f>(100-N315)/100*(365/364)*100</f>
        <v>10.772313238679418</v>
      </c>
      <c r="Q315" s="257">
        <f>(((1+(100-N315)/N315)^(365/J315))*100)-100</f>
        <v>12.07076508918459</v>
      </c>
      <c r="R315" s="265">
        <f t="shared" si="18"/>
        <v>0</v>
      </c>
    </row>
    <row r="316" spans="1:18">
      <c r="A316" s="240"/>
      <c r="R316" s="265">
        <f t="shared" si="18"/>
        <v>0</v>
      </c>
    </row>
    <row r="317" spans="1:18">
      <c r="A317" s="241">
        <v>667</v>
      </c>
      <c r="B317" s="271">
        <v>39183</v>
      </c>
      <c r="C317" s="265">
        <v>29000000000</v>
      </c>
      <c r="D317" s="265">
        <v>59196400000</v>
      </c>
      <c r="E317" s="265">
        <f>D317-C317</f>
        <v>30196400000</v>
      </c>
      <c r="F317" s="265">
        <v>29000000000</v>
      </c>
      <c r="G317" s="265">
        <v>25919720100</v>
      </c>
      <c r="H317" s="265">
        <f>F317-G317</f>
        <v>3080279900</v>
      </c>
      <c r="I317" s="271">
        <f>$B$317+J317+1</f>
        <v>39548</v>
      </c>
      <c r="J317" s="241">
        <v>364</v>
      </c>
      <c r="K317" s="241"/>
      <c r="N317" s="257">
        <f>G317/F317*100</f>
        <v>89.378345172413802</v>
      </c>
      <c r="O317" s="257">
        <f>(100-N317)/100*(365/364)*100</f>
        <v>10.650835197991654</v>
      </c>
      <c r="Q317" s="257">
        <f>(((1+(100-N317)/N317)^(365/J317))*100)-100</f>
        <v>11.918445066069808</v>
      </c>
      <c r="R317" s="265">
        <f t="shared" si="18"/>
        <v>0</v>
      </c>
    </row>
    <row r="318" spans="1:18">
      <c r="A318" s="241">
        <v>668</v>
      </c>
      <c r="B318" s="271">
        <v>39197</v>
      </c>
      <c r="C318" s="265">
        <v>33000000000</v>
      </c>
      <c r="D318" s="265">
        <v>61625800000</v>
      </c>
      <c r="E318" s="265">
        <f>D318-C318</f>
        <v>28625800000</v>
      </c>
      <c r="F318" s="265">
        <v>33000000000</v>
      </c>
      <c r="G318" s="265">
        <v>29513783724</v>
      </c>
      <c r="H318" s="265">
        <f>F318-G318</f>
        <v>3486216276</v>
      </c>
      <c r="I318" s="271">
        <f>$B$318+J318+1</f>
        <v>39562</v>
      </c>
      <c r="J318" s="241">
        <v>364</v>
      </c>
      <c r="K318" s="241"/>
      <c r="N318" s="257">
        <v>89.436000000000007</v>
      </c>
      <c r="O318" s="257">
        <v>10.593</v>
      </c>
      <c r="Q318" s="257">
        <v>11.846</v>
      </c>
      <c r="R318" s="265">
        <f t="shared" si="18"/>
        <v>0</v>
      </c>
    </row>
    <row r="319" spans="1:18">
      <c r="A319" s="240"/>
      <c r="R319" s="265">
        <f t="shared" si="18"/>
        <v>0</v>
      </c>
    </row>
    <row r="320" spans="1:18">
      <c r="A320" s="241">
        <v>671</v>
      </c>
      <c r="B320" s="271">
        <v>39211</v>
      </c>
      <c r="C320" s="265">
        <v>33000000000</v>
      </c>
      <c r="D320" s="265">
        <v>39379500000</v>
      </c>
      <c r="E320" s="265">
        <f>D320-C320</f>
        <v>6379500000</v>
      </c>
      <c r="F320" s="265">
        <v>33000000000</v>
      </c>
      <c r="G320" s="265">
        <v>29506159879</v>
      </c>
      <c r="H320" s="265">
        <f>F320-G320</f>
        <v>3493840121</v>
      </c>
      <c r="I320" s="271">
        <f>$B$320+J320+1</f>
        <v>39576</v>
      </c>
      <c r="J320" s="241">
        <v>364</v>
      </c>
      <c r="K320" s="241"/>
      <c r="N320" s="257">
        <f>G320/F320*100</f>
        <v>89.412605693939398</v>
      </c>
      <c r="O320" s="257">
        <f>(100-N320)/100*(365/364)*100</f>
        <v>10.616480554154174</v>
      </c>
      <c r="Q320" s="257">
        <f>(((1+(100-N320)/N320)^(365/J320))*100)-100</f>
        <v>11.875443117236429</v>
      </c>
      <c r="R320" s="265">
        <f t="shared" si="18"/>
        <v>0</v>
      </c>
    </row>
    <row r="321" spans="1:18">
      <c r="A321" s="241">
        <v>675</v>
      </c>
      <c r="B321" s="271">
        <v>39225</v>
      </c>
      <c r="C321" s="265">
        <v>38000000000</v>
      </c>
      <c r="D321" s="265">
        <v>51813800000</v>
      </c>
      <c r="E321" s="265">
        <f>D321-C321</f>
        <v>13813800000</v>
      </c>
      <c r="F321" s="265">
        <v>38000000000</v>
      </c>
      <c r="G321" s="265">
        <v>33970654106</v>
      </c>
      <c r="H321" s="265">
        <f>F321-G321</f>
        <v>4029345894</v>
      </c>
      <c r="I321" s="271">
        <f>$B$321+J321+1</f>
        <v>39590</v>
      </c>
      <c r="J321" s="241">
        <v>364</v>
      </c>
      <c r="K321" s="241"/>
      <c r="N321" s="257">
        <f>G321/F321*100</f>
        <v>89.396458173684209</v>
      </c>
      <c r="O321" s="257">
        <f>(100-N321)/100*(365/364)*100</f>
        <v>10.632672435728747</v>
      </c>
      <c r="Q321" s="257">
        <f>(((1+(100-N321)/N321)^(365/J321))*100)-100</f>
        <v>11.895706496932817</v>
      </c>
      <c r="R321" s="265">
        <f t="shared" si="18"/>
        <v>0</v>
      </c>
    </row>
    <row r="322" spans="1:18">
      <c r="A322" s="241">
        <v>676</v>
      </c>
      <c r="B322" s="271">
        <v>39233</v>
      </c>
      <c r="C322" s="265">
        <v>38000000000</v>
      </c>
      <c r="D322" s="265">
        <v>52411700000</v>
      </c>
      <c r="E322" s="265">
        <f>D322-C322</f>
        <v>14411700000</v>
      </c>
      <c r="F322" s="265">
        <v>38000000000</v>
      </c>
      <c r="G322" s="265">
        <v>33805620206</v>
      </c>
      <c r="H322" s="265">
        <f>F322-G322</f>
        <v>4194379794</v>
      </c>
      <c r="I322" s="271">
        <f>$B$322+J322+1</f>
        <v>39598</v>
      </c>
      <c r="J322" s="241">
        <v>364</v>
      </c>
      <c r="K322" s="241"/>
      <c r="N322" s="257">
        <f>G322/F322*100</f>
        <v>88.962158436842103</v>
      </c>
      <c r="O322" s="257">
        <f>(100-N322)/100*(365/364)*100</f>
        <v>11.068165303716023</v>
      </c>
      <c r="Q322" s="257">
        <f>(((1+(100-N322)/N322)^(365/J322))*100)-100</f>
        <v>12.443468705482317</v>
      </c>
      <c r="R322" s="265">
        <f t="shared" si="18"/>
        <v>0</v>
      </c>
    </row>
    <row r="323" spans="1:18">
      <c r="A323" s="240"/>
      <c r="R323" s="265">
        <f t="shared" si="18"/>
        <v>0</v>
      </c>
    </row>
    <row r="324" spans="1:18">
      <c r="A324" s="241">
        <v>677</v>
      </c>
      <c r="B324" s="271">
        <v>39239</v>
      </c>
      <c r="C324" s="265">
        <v>38000000000</v>
      </c>
      <c r="D324" s="265">
        <v>30347800000</v>
      </c>
      <c r="E324" s="265">
        <f>D324-C324</f>
        <v>-7652200000</v>
      </c>
      <c r="F324" s="265">
        <v>30347800000</v>
      </c>
      <c r="G324" s="265">
        <v>26841640908</v>
      </c>
      <c r="H324" s="265">
        <f>F324-G324</f>
        <v>3506159092</v>
      </c>
      <c r="I324" s="271">
        <f>$B$324+J324+1</f>
        <v>39604</v>
      </c>
      <c r="J324" s="241">
        <v>364</v>
      </c>
      <c r="K324" s="241"/>
      <c r="N324" s="257">
        <f>G324/F324*100</f>
        <v>88.446743777143638</v>
      </c>
      <c r="O324" s="257">
        <f>(100-N324)/100*(365/364)*100</f>
        <v>11.58499593775432</v>
      </c>
      <c r="Q324" s="257">
        <f>(((1+(100-N324)/N324)^(365/J324))*100)-100</f>
        <v>13.100527304019053</v>
      </c>
      <c r="R324" s="265">
        <f t="shared" si="18"/>
        <v>0</v>
      </c>
    </row>
    <row r="325" spans="1:18">
      <c r="A325" s="241">
        <v>678</v>
      </c>
      <c r="B325" s="271">
        <v>39253</v>
      </c>
      <c r="C325" s="265">
        <v>42000000000</v>
      </c>
      <c r="D325" s="265">
        <v>87111600000</v>
      </c>
      <c r="E325" s="265">
        <f>D325-C325</f>
        <v>45111600000</v>
      </c>
      <c r="F325" s="265">
        <v>42000000000</v>
      </c>
      <c r="G325" s="265">
        <v>36808304204</v>
      </c>
      <c r="H325" s="265">
        <f>F325-G325</f>
        <v>5191695796</v>
      </c>
      <c r="I325" s="271">
        <f>$B$325+J325+1</f>
        <v>39618</v>
      </c>
      <c r="J325" s="241">
        <v>364</v>
      </c>
      <c r="K325" s="241"/>
      <c r="N325" s="257">
        <f>G325/F325*100</f>
        <v>87.638819533333333</v>
      </c>
      <c r="O325" s="257">
        <f>(100-N325)/100*(365/364)*100</f>
        <v>12.395139753663004</v>
      </c>
      <c r="Q325" s="257">
        <f>(((1+(100-N325)/N325)^(365/J325))*100)-100</f>
        <v>14.146055416078269</v>
      </c>
      <c r="R325" s="265">
        <f t="shared" si="18"/>
        <v>0</v>
      </c>
    </row>
    <row r="326" spans="1:18">
      <c r="A326" s="240"/>
      <c r="R326" s="265">
        <f t="shared" si="18"/>
        <v>0</v>
      </c>
    </row>
    <row r="327" spans="1:18">
      <c r="A327" s="241">
        <v>683</v>
      </c>
      <c r="B327" s="271">
        <v>39295</v>
      </c>
      <c r="C327" s="265">
        <v>38000000000</v>
      </c>
      <c r="D327" s="265">
        <v>19622800000</v>
      </c>
      <c r="E327" s="265">
        <f>D327-C327</f>
        <v>-18377200000</v>
      </c>
      <c r="F327" s="265">
        <v>19622800000</v>
      </c>
      <c r="G327" s="265">
        <v>17621637356</v>
      </c>
      <c r="H327" s="265">
        <f>F327-G327</f>
        <v>2001162644</v>
      </c>
      <c r="I327" s="271">
        <f>$B$327+J327+1</f>
        <v>39660</v>
      </c>
      <c r="J327" s="241">
        <v>364</v>
      </c>
      <c r="K327" s="241"/>
      <c r="N327" s="257">
        <f>G327/F327*100</f>
        <v>89.801849664675785</v>
      </c>
      <c r="O327" s="257">
        <f>(100-N327)/100*(365/364)*100</f>
        <v>10.22616723184983</v>
      </c>
      <c r="Q327" s="257">
        <f>(((1+(100-N327)/N327)^(365/J327))*100)-100</f>
        <v>11.389192380899146</v>
      </c>
      <c r="R327" s="265">
        <f t="shared" si="18"/>
        <v>0</v>
      </c>
    </row>
    <row r="328" spans="1:18">
      <c r="A328" s="241">
        <v>686</v>
      </c>
      <c r="B328" s="271">
        <v>39309</v>
      </c>
      <c r="C328" s="265">
        <v>42000000000</v>
      </c>
      <c r="D328" s="265">
        <v>59911200000</v>
      </c>
      <c r="E328" s="265">
        <f>D328-C328</f>
        <v>17911200000</v>
      </c>
      <c r="F328" s="265">
        <v>42000000000</v>
      </c>
      <c r="G328" s="265">
        <v>37665440088</v>
      </c>
      <c r="H328" s="265">
        <f>F328-G328</f>
        <v>4334559912</v>
      </c>
      <c r="I328" s="271">
        <f>$B$328+J328+1</f>
        <v>39674</v>
      </c>
      <c r="J328" s="241">
        <v>364</v>
      </c>
      <c r="K328" s="241"/>
      <c r="N328" s="257">
        <f>G328/F328*100</f>
        <v>89.679619257142861</v>
      </c>
      <c r="O328" s="257">
        <f>(100-N328)/100*(365/364)*100</f>
        <v>10.348733437205649</v>
      </c>
      <c r="Q328" s="257">
        <f>(((1+(100-N328)/N328)^(365/J328))*100)-100</f>
        <v>11.541429603689664</v>
      </c>
      <c r="R328" s="265">
        <f t="shared" si="18"/>
        <v>0</v>
      </c>
    </row>
    <row r="329" spans="1:18">
      <c r="A329" s="241">
        <v>687</v>
      </c>
      <c r="B329" s="271">
        <v>39323</v>
      </c>
      <c r="C329" s="265">
        <v>45000000000</v>
      </c>
      <c r="D329" s="265">
        <v>46978900000</v>
      </c>
      <c r="E329" s="265">
        <f>D329-C329</f>
        <v>1978900000</v>
      </c>
      <c r="F329" s="265">
        <v>26566000000</v>
      </c>
      <c r="G329" s="265">
        <v>23695250558</v>
      </c>
      <c r="H329" s="265">
        <f>F329-G329</f>
        <v>2870749442</v>
      </c>
      <c r="I329" s="271">
        <f>$B$329+J329+1</f>
        <v>39688</v>
      </c>
      <c r="J329" s="241">
        <v>364</v>
      </c>
      <c r="K329" s="241"/>
      <c r="N329" s="257">
        <f>G329/F329*100</f>
        <v>89.193896551983741</v>
      </c>
      <c r="O329" s="257">
        <f>(100-N329)/100*(365/364)*100</f>
        <v>10.83579054540092</v>
      </c>
      <c r="Q329" s="257">
        <f>(((1+(100-N329)/N329)^(365/J329))*100)-100</f>
        <v>12.15052343071747</v>
      </c>
      <c r="R329" s="265">
        <f t="shared" si="18"/>
        <v>20412900000</v>
      </c>
    </row>
    <row r="330" spans="1:18">
      <c r="A330" s="240"/>
      <c r="R330" s="265">
        <f t="shared" si="18"/>
        <v>0</v>
      </c>
    </row>
    <row r="331" spans="1:18">
      <c r="A331" s="241">
        <v>688</v>
      </c>
      <c r="B331" s="271">
        <v>39337</v>
      </c>
      <c r="C331" s="265">
        <v>45000000000</v>
      </c>
      <c r="D331" s="265">
        <v>115833100000</v>
      </c>
      <c r="E331" s="265">
        <f>D331-C331</f>
        <v>70833100000</v>
      </c>
      <c r="F331" s="265">
        <v>45000000000</v>
      </c>
      <c r="G331" s="265">
        <v>40228279296</v>
      </c>
      <c r="H331" s="265">
        <f>F331-G331</f>
        <v>4771720704</v>
      </c>
      <c r="I331" s="271">
        <f>$B$331+J331+1</f>
        <v>39702</v>
      </c>
      <c r="J331" s="241">
        <v>364</v>
      </c>
      <c r="K331" s="241"/>
      <c r="N331" s="257">
        <f>G331/F331*100</f>
        <v>89.396176213333334</v>
      </c>
      <c r="O331" s="257">
        <f>(100-N331)/100*(365/364)*100</f>
        <v>10.63295517069597</v>
      </c>
      <c r="Q331" s="257">
        <f>(((1+(100-N331)/N331)^(365/J331))*100)-100</f>
        <v>11.896060391588989</v>
      </c>
      <c r="R331" s="265">
        <f t="shared" ref="R331:R394" si="19">+IF(F331&lt;C331,IF(F331=D331,0,D331-F331),0)</f>
        <v>0</v>
      </c>
    </row>
    <row r="332" spans="1:18">
      <c r="A332" s="241">
        <v>689</v>
      </c>
      <c r="B332" s="271">
        <v>39351</v>
      </c>
      <c r="C332" s="265">
        <v>45000000000</v>
      </c>
      <c r="D332" s="265">
        <v>96427300000</v>
      </c>
      <c r="E332" s="265">
        <f>D332-C332</f>
        <v>51427300000</v>
      </c>
      <c r="F332" s="265">
        <v>45000000000</v>
      </c>
      <c r="G332" s="265">
        <v>40373907970</v>
      </c>
      <c r="H332" s="265">
        <f>F332-G332</f>
        <v>4626092030</v>
      </c>
      <c r="I332" s="271">
        <f>$B$332+J332+1</f>
        <v>39716</v>
      </c>
      <c r="J332" s="241">
        <v>364</v>
      </c>
      <c r="K332" s="241"/>
      <c r="N332" s="257">
        <f>G332/F332*100</f>
        <v>89.719795488888892</v>
      </c>
      <c r="O332" s="257">
        <f>(100-N332)/100*(365/364)*100</f>
        <v>10.308446831196578</v>
      </c>
      <c r="Q332" s="257">
        <f>(((1+(100-N332)/N332)^(365/J332))*100)-100</f>
        <v>11.491344526709952</v>
      </c>
      <c r="R332" s="265">
        <f t="shared" si="19"/>
        <v>0</v>
      </c>
    </row>
    <row r="333" spans="1:18">
      <c r="A333" s="240"/>
      <c r="R333" s="265">
        <f t="shared" si="19"/>
        <v>0</v>
      </c>
    </row>
    <row r="334" spans="1:18">
      <c r="A334" s="241">
        <v>690</v>
      </c>
      <c r="B334" s="271">
        <v>39365</v>
      </c>
      <c r="C334" s="265">
        <v>45000000000</v>
      </c>
      <c r="D334" s="265">
        <v>69141400000</v>
      </c>
      <c r="E334" s="265">
        <f>D334-C334</f>
        <v>24141400000</v>
      </c>
      <c r="F334" s="265">
        <v>45000000000</v>
      </c>
      <c r="G334" s="265">
        <v>40440993485</v>
      </c>
      <c r="H334" s="265">
        <f>F334-G334</f>
        <v>4559006515</v>
      </c>
      <c r="I334" s="271">
        <f>$B$334+J334+1</f>
        <v>39730</v>
      </c>
      <c r="J334" s="241">
        <v>364</v>
      </c>
      <c r="K334" s="241"/>
      <c r="N334" s="257">
        <f>G334/F334*100</f>
        <v>89.868874411111108</v>
      </c>
      <c r="O334" s="257">
        <f>(100-N334)/100*(365/364)*100</f>
        <v>10.15895835149573</v>
      </c>
      <c r="Q334" s="257">
        <f>(((1+(100-N334)/N334)^(365/J334))*100)-100</f>
        <v>11.305889510120238</v>
      </c>
      <c r="R334" s="265">
        <f t="shared" si="19"/>
        <v>0</v>
      </c>
    </row>
    <row r="335" spans="1:18">
      <c r="A335" s="241">
        <v>691</v>
      </c>
      <c r="B335" s="271">
        <v>39379</v>
      </c>
      <c r="C335" s="265">
        <v>45000000000</v>
      </c>
      <c r="D335" s="265">
        <v>42378400000</v>
      </c>
      <c r="E335" s="265">
        <f>D335-C335</f>
        <v>-2621600000</v>
      </c>
      <c r="F335" s="265">
        <v>42378400000</v>
      </c>
      <c r="G335" s="265">
        <v>37917711692</v>
      </c>
      <c r="H335" s="265">
        <f>F335-G335</f>
        <v>4460688308</v>
      </c>
      <c r="I335" s="271">
        <f>$B$335+J335+1</f>
        <v>39744</v>
      </c>
      <c r="J335" s="241">
        <v>364</v>
      </c>
      <c r="K335" s="241"/>
      <c r="N335" s="257">
        <f>G335/F335*100</f>
        <v>89.474146480282414</v>
      </c>
      <c r="O335" s="257">
        <f>(100-N335)/100*(365/364)*100</f>
        <v>10.55477069971681</v>
      </c>
      <c r="Q335" s="257">
        <f>(((1+(100-N335)/N335)^(365/J335))*100)-100</f>
        <v>11.798283277692505</v>
      </c>
      <c r="R335" s="265">
        <f t="shared" si="19"/>
        <v>0</v>
      </c>
    </row>
    <row r="336" spans="1:18">
      <c r="A336" s="240"/>
      <c r="R336" s="265">
        <f t="shared" si="19"/>
        <v>0</v>
      </c>
    </row>
    <row r="337" spans="1:18">
      <c r="A337" s="241">
        <v>692</v>
      </c>
      <c r="B337" s="271">
        <v>39393</v>
      </c>
      <c r="C337" s="265">
        <v>45000000000</v>
      </c>
      <c r="D337" s="265">
        <v>69115200000</v>
      </c>
      <c r="E337" s="265">
        <f>D337-C337</f>
        <v>24115200000</v>
      </c>
      <c r="F337" s="265">
        <v>45000000000</v>
      </c>
      <c r="G337" s="265">
        <v>40290767761</v>
      </c>
      <c r="H337" s="265">
        <f>F337-G337</f>
        <v>4709232239</v>
      </c>
      <c r="I337" s="271">
        <f>$B$337+J337+1</f>
        <v>39758</v>
      </c>
      <c r="J337" s="241">
        <v>364</v>
      </c>
      <c r="K337" s="241"/>
      <c r="N337" s="257">
        <f>G337/F337*100</f>
        <v>89.535039468888883</v>
      </c>
      <c r="O337" s="257">
        <f>(100-N337)/100*(365/364)*100</f>
        <v>10.493710422680104</v>
      </c>
      <c r="Q337" s="257">
        <f>(((1+(100-N337)/N337)^(365/J337))*100)-100</f>
        <v>11.722040191064977</v>
      </c>
      <c r="R337" s="265">
        <f t="shared" si="19"/>
        <v>0</v>
      </c>
    </row>
    <row r="338" spans="1:18">
      <c r="A338" s="241">
        <v>694</v>
      </c>
      <c r="B338" s="271">
        <v>39407</v>
      </c>
      <c r="C338" s="265">
        <v>53000000000</v>
      </c>
      <c r="D338" s="265">
        <v>99319300000</v>
      </c>
      <c r="E338" s="265">
        <f>D338-C338</f>
        <v>46319300000</v>
      </c>
      <c r="F338" s="265">
        <v>53000000000</v>
      </c>
      <c r="G338" s="265">
        <v>47614588153</v>
      </c>
      <c r="H338" s="265">
        <f>F338-G338</f>
        <v>5385411847</v>
      </c>
      <c r="I338" s="271">
        <f>$B$338+J338+1</f>
        <v>39772</v>
      </c>
      <c r="J338" s="241">
        <v>364</v>
      </c>
      <c r="K338" s="241"/>
      <c r="N338" s="257">
        <f>G338/F338*100</f>
        <v>89.838845571698116</v>
      </c>
      <c r="O338" s="257">
        <f>(100-N338)/100*(365/364)*100</f>
        <v>10.189069687720297</v>
      </c>
      <c r="Q338" s="257">
        <f>(((1+(100-N338)/N338)^(365/J338))*100)-100</f>
        <v>11.343195984620749</v>
      </c>
      <c r="R338" s="265">
        <f t="shared" si="19"/>
        <v>0</v>
      </c>
    </row>
    <row r="339" spans="1:18">
      <c r="A339" s="240"/>
      <c r="R339" s="265">
        <f t="shared" si="19"/>
        <v>0</v>
      </c>
    </row>
    <row r="340" spans="1:18">
      <c r="A340" s="241">
        <v>696</v>
      </c>
      <c r="B340" s="271">
        <v>39421</v>
      </c>
      <c r="C340" s="265">
        <v>53000000000</v>
      </c>
      <c r="D340" s="265">
        <v>58036400000</v>
      </c>
      <c r="E340" s="265">
        <f>D340-C340</f>
        <v>5036400000</v>
      </c>
      <c r="F340" s="265">
        <v>53000000000</v>
      </c>
      <c r="G340" s="265">
        <v>47064036924</v>
      </c>
      <c r="H340" s="265">
        <f>F340-G340</f>
        <v>5935963076</v>
      </c>
      <c r="I340" s="271">
        <f>$B$340+J340+1</f>
        <v>39786</v>
      </c>
      <c r="J340" s="241">
        <v>364</v>
      </c>
      <c r="K340" s="241"/>
      <c r="N340" s="257">
        <f>G340/F340*100</f>
        <v>88.800069667924532</v>
      </c>
      <c r="O340" s="257">
        <f>(100-N340)/100*(365/364)*100</f>
        <v>11.230699371449301</v>
      </c>
      <c r="Q340" s="257">
        <f>(((1+(100-N340)/N340)^(365/J340))*100)-100</f>
        <v>12.649278680887306</v>
      </c>
      <c r="R340" s="265">
        <f t="shared" si="19"/>
        <v>0</v>
      </c>
    </row>
    <row r="341" spans="1:18">
      <c r="A341" s="241">
        <v>697</v>
      </c>
      <c r="B341" s="271">
        <v>39436</v>
      </c>
      <c r="C341" s="265">
        <v>45000000000</v>
      </c>
      <c r="D341" s="265">
        <v>76991000000</v>
      </c>
      <c r="E341" s="265">
        <f>D341-C341</f>
        <v>31991000000</v>
      </c>
      <c r="F341" s="265">
        <v>45000000000</v>
      </c>
      <c r="G341" s="265">
        <v>39787387145</v>
      </c>
      <c r="H341" s="265">
        <f>F341-G341</f>
        <v>5212612855</v>
      </c>
      <c r="I341" s="271">
        <f>$B$341+J341+1</f>
        <v>39801</v>
      </c>
      <c r="J341" s="241">
        <v>364</v>
      </c>
      <c r="K341" s="241"/>
      <c r="N341" s="257">
        <f>G341/F341*100</f>
        <v>88.41641587777778</v>
      </c>
      <c r="O341" s="257">
        <f>(100-N341)/100*(365/364)*100</f>
        <v>11.615407155525027</v>
      </c>
      <c r="Q341" s="257">
        <f>(((1+(100-N341)/N341)^(365/J341))*100)-100</f>
        <v>13.139428749549225</v>
      </c>
      <c r="R341" s="265">
        <f t="shared" si="19"/>
        <v>0</v>
      </c>
    </row>
    <row r="342" spans="1:18">
      <c r="A342" s="240"/>
      <c r="R342" s="265">
        <f t="shared" si="19"/>
        <v>0</v>
      </c>
    </row>
    <row r="343" spans="1:18">
      <c r="A343" s="241">
        <v>698</v>
      </c>
      <c r="B343" s="271">
        <v>39449</v>
      </c>
      <c r="C343" s="265">
        <v>25000000000</v>
      </c>
      <c r="D343" s="265">
        <v>22782800000</v>
      </c>
      <c r="E343" s="265">
        <f>D343-C343</f>
        <v>-2217200000</v>
      </c>
      <c r="F343" s="265">
        <v>22782800000</v>
      </c>
      <c r="G343" s="265">
        <v>20026851242</v>
      </c>
      <c r="H343" s="265">
        <f>F343-G343</f>
        <v>2755948758</v>
      </c>
      <c r="I343" s="271">
        <f>$B$343+J343+1</f>
        <v>39814</v>
      </c>
      <c r="J343" s="241">
        <v>364</v>
      </c>
      <c r="K343" s="241"/>
      <c r="N343" s="257">
        <f>G343/F343*100</f>
        <v>87.903379926962444</v>
      </c>
      <c r="O343" s="257">
        <f>(100-N343)/100*(365/364)*100</f>
        <v>12.129852545765681</v>
      </c>
      <c r="Q343" s="257">
        <f>(((1+(100-N343)/N343)^(365/J343))*100)-100</f>
        <v>13.801570789379497</v>
      </c>
      <c r="R343" s="265">
        <f t="shared" si="19"/>
        <v>0</v>
      </c>
    </row>
    <row r="344" spans="1:18">
      <c r="A344" s="240"/>
      <c r="R344" s="265">
        <f t="shared" si="19"/>
        <v>0</v>
      </c>
    </row>
    <row r="345" spans="1:18">
      <c r="A345" s="241">
        <v>700</v>
      </c>
      <c r="B345" s="271">
        <v>39491</v>
      </c>
      <c r="C345" s="265">
        <v>45000000000</v>
      </c>
      <c r="D345" s="265">
        <v>88787300000</v>
      </c>
      <c r="E345" s="265">
        <f>D345-C345</f>
        <v>43787300000</v>
      </c>
      <c r="F345" s="265">
        <v>45000000000</v>
      </c>
      <c r="G345" s="265">
        <v>39909772031</v>
      </c>
      <c r="H345" s="265">
        <f>F345-G345</f>
        <v>5090227969</v>
      </c>
      <c r="I345" s="271">
        <f>$B$345+J345+1</f>
        <v>39856</v>
      </c>
      <c r="J345" s="241">
        <v>364</v>
      </c>
      <c r="K345" s="241"/>
      <c r="N345" s="257">
        <f>G345/F345*100</f>
        <v>88.688382291111111</v>
      </c>
      <c r="O345" s="257">
        <f>(100-N345)/100*(365/364)*100</f>
        <v>11.342693581715507</v>
      </c>
      <c r="Q345" s="257">
        <f>(((1+(100-N345)/N345)^(365/J345))*100)-100</f>
        <v>12.791530557532909</v>
      </c>
      <c r="R345" s="265">
        <f t="shared" si="19"/>
        <v>0</v>
      </c>
    </row>
    <row r="346" spans="1:18">
      <c r="A346" s="241">
        <v>701</v>
      </c>
      <c r="B346" s="271">
        <v>39498</v>
      </c>
      <c r="C346" s="265">
        <v>45000000000</v>
      </c>
      <c r="D346" s="265">
        <v>100346900000</v>
      </c>
      <c r="E346" s="265">
        <f>D346-C346</f>
        <v>55346900000</v>
      </c>
      <c r="F346" s="265">
        <v>45000000000</v>
      </c>
      <c r="G346" s="265">
        <v>39912808077</v>
      </c>
      <c r="H346" s="265">
        <f>F346-G346</f>
        <v>5087191923</v>
      </c>
      <c r="I346" s="271">
        <f>$B$346+J346+1</f>
        <v>39863</v>
      </c>
      <c r="J346" s="241">
        <v>364</v>
      </c>
      <c r="K346" s="241"/>
      <c r="N346" s="257">
        <f>G346/F346*100</f>
        <v>88.695129059999999</v>
      </c>
      <c r="O346" s="257">
        <f>(100-N346)/100*(365/364)*100</f>
        <v>11.335928277747252</v>
      </c>
      <c r="Q346" s="257">
        <f>(((1+(100-N346)/N346)^(365/J346))*100)-100</f>
        <v>12.782927278890426</v>
      </c>
      <c r="R346" s="265">
        <f t="shared" si="19"/>
        <v>0</v>
      </c>
    </row>
    <row r="347" spans="1:18">
      <c r="A347" s="241">
        <v>702</v>
      </c>
      <c r="B347" s="271">
        <v>39505</v>
      </c>
      <c r="C347" s="265">
        <v>45000000000</v>
      </c>
      <c r="D347" s="265">
        <v>98390100000</v>
      </c>
      <c r="E347" s="265">
        <f>D347-C347</f>
        <v>53390100000</v>
      </c>
      <c r="F347" s="265">
        <v>45000000000</v>
      </c>
      <c r="G347" s="265">
        <v>39928326491</v>
      </c>
      <c r="H347" s="265">
        <f>F347-G347</f>
        <v>5071673509</v>
      </c>
      <c r="I347" s="271">
        <f>$B$347+J347+1</f>
        <v>39870</v>
      </c>
      <c r="J347" s="241">
        <v>364</v>
      </c>
      <c r="K347" s="241"/>
      <c r="N347" s="257">
        <f>G347/F347*100</f>
        <v>88.729614424444449</v>
      </c>
      <c r="O347" s="257">
        <f>(100-N347)/100*(365/364)*100</f>
        <v>11.301348173290595</v>
      </c>
      <c r="Q347" s="257">
        <f>(((1+(100-N347)/N347)^(365/J347))*100)-100</f>
        <v>12.738973032620478</v>
      </c>
      <c r="R347" s="265">
        <f t="shared" si="19"/>
        <v>0</v>
      </c>
    </row>
    <row r="348" spans="1:18">
      <c r="R348" s="265">
        <f t="shared" si="19"/>
        <v>0</v>
      </c>
    </row>
    <row r="349" spans="1:18">
      <c r="A349" s="241">
        <v>703</v>
      </c>
      <c r="B349" s="271">
        <v>39519</v>
      </c>
      <c r="C349" s="265">
        <v>45000000000</v>
      </c>
      <c r="D349" s="265">
        <v>60837500000</v>
      </c>
      <c r="E349" s="265">
        <f>D349-C349</f>
        <v>15837500000</v>
      </c>
      <c r="F349" s="265">
        <v>45000000000</v>
      </c>
      <c r="G349" s="265">
        <v>39829134449</v>
      </c>
      <c r="H349" s="265">
        <f>F349-G349</f>
        <v>5170865551</v>
      </c>
      <c r="I349" s="271">
        <f>$B$349+J349+1</f>
        <v>39884</v>
      </c>
      <c r="J349" s="241">
        <v>364</v>
      </c>
      <c r="K349" s="241"/>
      <c r="N349" s="257">
        <f>G349/F349*100</f>
        <v>88.50918766444444</v>
      </c>
      <c r="O349" s="257">
        <f>(100-N349)/100*(365/364)*100</f>
        <v>11.522380501312581</v>
      </c>
      <c r="Q349" s="257">
        <f>(((1+(100-N349)/N349)^(365/J349))*100)-100</f>
        <v>13.020514909812775</v>
      </c>
      <c r="R349" s="265">
        <f t="shared" si="19"/>
        <v>0</v>
      </c>
    </row>
    <row r="350" spans="1:18">
      <c r="A350" s="241">
        <v>705</v>
      </c>
      <c r="B350" s="271">
        <v>39533</v>
      </c>
      <c r="C350" s="265">
        <v>45000000000</v>
      </c>
      <c r="D350" s="265">
        <v>55411900000</v>
      </c>
      <c r="E350" s="265">
        <f>D350-C350</f>
        <v>10411900000</v>
      </c>
      <c r="F350" s="265">
        <v>45000000000</v>
      </c>
      <c r="G350" s="265">
        <v>39650036551</v>
      </c>
      <c r="H350" s="265">
        <f>F350-G350</f>
        <v>5349963449</v>
      </c>
      <c r="I350" s="271">
        <f>$B$350+J350+1</f>
        <v>39898</v>
      </c>
      <c r="J350" s="241">
        <v>364</v>
      </c>
      <c r="K350" s="241"/>
      <c r="N350" s="257">
        <f>G350/F350*100</f>
        <v>88.111192335555558</v>
      </c>
      <c r="O350" s="257">
        <f>(100-N350)/100*(365/364)*100</f>
        <v>11.921469223962147</v>
      </c>
      <c r="Q350" s="257">
        <f>(((1+(100-N350)/N350)^(365/J350))*100)-100</f>
        <v>13.532430492550816</v>
      </c>
      <c r="R350" s="265">
        <f t="shared" si="19"/>
        <v>0</v>
      </c>
    </row>
    <row r="351" spans="1:18">
      <c r="A351" s="240"/>
      <c r="R351" s="265">
        <f t="shared" si="19"/>
        <v>0</v>
      </c>
    </row>
    <row r="352" spans="1:18">
      <c r="A352" s="241">
        <v>706</v>
      </c>
      <c r="B352" s="271">
        <v>39547</v>
      </c>
      <c r="C352" s="265">
        <v>45000000000</v>
      </c>
      <c r="D352" s="265">
        <v>32512600000</v>
      </c>
      <c r="E352" s="265">
        <f>D352-C352</f>
        <v>-12487400000</v>
      </c>
      <c r="F352" s="265">
        <v>32512600000</v>
      </c>
      <c r="G352" s="265">
        <v>28386452154</v>
      </c>
      <c r="H352" s="265">
        <f>F352-G352</f>
        <v>4126147846</v>
      </c>
      <c r="I352" s="271">
        <f>$B$352+J352+1</f>
        <v>39912</v>
      </c>
      <c r="J352" s="241">
        <v>364</v>
      </c>
      <c r="K352" s="241"/>
      <c r="N352" s="257">
        <f>G352/F352*100</f>
        <v>87.309080645657374</v>
      </c>
      <c r="O352" s="257">
        <f>(100-N352)/100*(365/364)*100</f>
        <v>12.725784517404007</v>
      </c>
      <c r="Q352" s="257">
        <f>(((1+(100-N352)/N352)^(365/J352))*100)-100</f>
        <v>14.578335664544028</v>
      </c>
      <c r="R352" s="265">
        <f t="shared" si="19"/>
        <v>0</v>
      </c>
    </row>
    <row r="353" spans="1:18">
      <c r="A353" s="241">
        <v>707</v>
      </c>
      <c r="B353" s="271">
        <v>39561</v>
      </c>
      <c r="C353" s="265">
        <v>35000000000</v>
      </c>
      <c r="D353" s="265">
        <v>94805500000</v>
      </c>
      <c r="E353" s="265">
        <f>D353-C353</f>
        <v>59805500000</v>
      </c>
      <c r="F353" s="265">
        <v>35000000000</v>
      </c>
      <c r="G353" s="265">
        <v>30735310581</v>
      </c>
      <c r="H353" s="265">
        <f>F353-G353</f>
        <v>4264689419</v>
      </c>
      <c r="I353" s="271">
        <f>$B$353+J353+1</f>
        <v>39926</v>
      </c>
      <c r="J353" s="241">
        <v>364</v>
      </c>
      <c r="K353" s="241"/>
      <c r="N353" s="257">
        <f>G353/F353*100</f>
        <v>87.815173088571427</v>
      </c>
      <c r="O353" s="257">
        <f>(100-N353)/100*(365/364)*100</f>
        <v>12.218301710635794</v>
      </c>
      <c r="Q353" s="257">
        <f>(((1+(100-N353)/N353)^(365/J353))*100)-100</f>
        <v>13.916194121847965</v>
      </c>
      <c r="R353" s="265">
        <f t="shared" si="19"/>
        <v>0</v>
      </c>
    </row>
    <row r="354" spans="1:18">
      <c r="A354" s="240"/>
      <c r="R354" s="265">
        <f t="shared" si="19"/>
        <v>0</v>
      </c>
    </row>
    <row r="355" spans="1:18">
      <c r="A355" s="241">
        <v>708</v>
      </c>
      <c r="B355" s="271">
        <v>39575</v>
      </c>
      <c r="C355" s="265">
        <v>45000000000</v>
      </c>
      <c r="D355" s="265">
        <v>65678900000</v>
      </c>
      <c r="E355" s="265">
        <f>D355-C355</f>
        <v>20678900000</v>
      </c>
      <c r="F355" s="265">
        <v>45000000000</v>
      </c>
      <c r="G355" s="265">
        <v>39515019026</v>
      </c>
      <c r="H355" s="265">
        <f>F355-G355</f>
        <v>5484980974</v>
      </c>
      <c r="I355" s="271">
        <f>$B$355+J355+1</f>
        <v>39940</v>
      </c>
      <c r="J355" s="241">
        <v>364</v>
      </c>
      <c r="K355" s="241"/>
      <c r="N355" s="257">
        <f>G355/F355*100</f>
        <v>87.811153391111105</v>
      </c>
      <c r="O355" s="257">
        <f>(100-N355)/100*(365/364)*100</f>
        <v>12.222332451221007</v>
      </c>
      <c r="Q355" s="257">
        <f>(((1+(100-N355)/N355)^(365/J355))*100)-100</f>
        <v>13.921423146158645</v>
      </c>
      <c r="R355" s="265">
        <f t="shared" si="19"/>
        <v>0</v>
      </c>
    </row>
    <row r="356" spans="1:18">
      <c r="A356" s="241">
        <v>800</v>
      </c>
      <c r="B356" s="271">
        <v>39589</v>
      </c>
      <c r="C356" s="265">
        <v>45000000000</v>
      </c>
      <c r="D356" s="265">
        <v>59183000000</v>
      </c>
      <c r="E356" s="265">
        <f>D356-C356</f>
        <v>14183000000</v>
      </c>
      <c r="F356" s="265">
        <v>45000000000</v>
      </c>
      <c r="G356" s="265">
        <v>39496936408</v>
      </c>
      <c r="H356" s="265">
        <f>F356-G356</f>
        <v>5503063592</v>
      </c>
      <c r="I356" s="271">
        <v>39954</v>
      </c>
      <c r="J356" s="241">
        <v>364</v>
      </c>
      <c r="N356" s="257">
        <v>87.771000000000001</v>
      </c>
      <c r="O356" s="257">
        <v>12.263</v>
      </c>
      <c r="Q356" s="257">
        <v>13.974</v>
      </c>
      <c r="R356" s="265">
        <f t="shared" si="19"/>
        <v>0</v>
      </c>
    </row>
    <row r="357" spans="1:18">
      <c r="A357" s="240"/>
      <c r="R357" s="265">
        <f t="shared" si="19"/>
        <v>0</v>
      </c>
    </row>
    <row r="358" spans="1:18">
      <c r="A358" s="241">
        <v>710</v>
      </c>
      <c r="B358" s="271">
        <v>39603</v>
      </c>
      <c r="C358" s="265">
        <v>45000000000</v>
      </c>
      <c r="D358" s="265">
        <v>74561900000</v>
      </c>
      <c r="E358" s="265">
        <f>D358-C358</f>
        <v>29561900000</v>
      </c>
      <c r="F358" s="265">
        <v>45000000000</v>
      </c>
      <c r="G358" s="265">
        <v>39377400708</v>
      </c>
      <c r="H358" s="265">
        <f>F358-G358</f>
        <v>5622599292</v>
      </c>
      <c r="I358" s="271">
        <f>$B$358+J358+1</f>
        <v>39968</v>
      </c>
      <c r="J358" s="241">
        <v>364</v>
      </c>
      <c r="K358" s="241"/>
      <c r="N358" s="257">
        <f>G358/F358*100</f>
        <v>87.505334906666661</v>
      </c>
      <c r="O358" s="257">
        <f>(100-N358)/100*(365/364)*100</f>
        <v>12.528991096337002</v>
      </c>
      <c r="Q358" s="257">
        <f>(((1+(100-N358)/N358)^(365/J358))*100)-100</f>
        <v>14.320657739389461</v>
      </c>
      <c r="R358" s="265">
        <f t="shared" si="19"/>
        <v>0</v>
      </c>
    </row>
    <row r="359" spans="1:18">
      <c r="A359" s="241">
        <v>711</v>
      </c>
      <c r="B359" s="271">
        <v>39617</v>
      </c>
      <c r="C359" s="265">
        <v>45000000000</v>
      </c>
      <c r="D359" s="265">
        <v>47400500000</v>
      </c>
      <c r="E359" s="265">
        <f>D359-C359</f>
        <v>2400500000</v>
      </c>
      <c r="F359" s="265">
        <v>45000000000</v>
      </c>
      <c r="G359" s="265">
        <v>39180770499</v>
      </c>
      <c r="H359" s="265">
        <f>F359-G359</f>
        <v>5819229501</v>
      </c>
      <c r="I359" s="271">
        <f>$B$359+J359+1</f>
        <v>39982</v>
      </c>
      <c r="J359" s="241">
        <v>364</v>
      </c>
      <c r="K359" s="241"/>
      <c r="N359" s="257">
        <f>G359/F359*100</f>
        <v>87.068378886666665</v>
      </c>
      <c r="O359" s="257">
        <f>(100-N359)/100*(365/364)*100</f>
        <v>12.967147544963373</v>
      </c>
      <c r="Q359" s="257">
        <f>(((1+(100-N359)/N359)^(365/J359))*100)-100</f>
        <v>14.895960493020382</v>
      </c>
      <c r="R359" s="265">
        <f t="shared" si="19"/>
        <v>0</v>
      </c>
    </row>
    <row r="360" spans="1:18">
      <c r="A360" s="240"/>
      <c r="R360" s="265">
        <f t="shared" si="19"/>
        <v>0</v>
      </c>
    </row>
    <row r="361" spans="1:18">
      <c r="A361" s="241">
        <v>712</v>
      </c>
      <c r="B361" s="271">
        <v>39631</v>
      </c>
      <c r="C361" s="265">
        <v>40000000000</v>
      </c>
      <c r="D361" s="265">
        <v>35708100000</v>
      </c>
      <c r="E361" s="265">
        <f>D361-C361</f>
        <v>-4291900000</v>
      </c>
      <c r="F361" s="265">
        <v>35708100000</v>
      </c>
      <c r="G361" s="265">
        <v>31182151480</v>
      </c>
      <c r="H361" s="265">
        <f>F361-G361</f>
        <v>4525948520</v>
      </c>
      <c r="I361" s="271">
        <f>$B$361+J361+1</f>
        <v>39996</v>
      </c>
      <c r="J361" s="241">
        <v>364</v>
      </c>
      <c r="K361" s="241"/>
      <c r="N361" s="257">
        <f>G361/F361*100</f>
        <v>87.325148859782516</v>
      </c>
      <c r="O361" s="257">
        <f>(100-N361)/100*(365/364)*100</f>
        <v>12.709672159833465</v>
      </c>
      <c r="Q361" s="257">
        <f>(((1+(100-N361)/N361)^(365/J361))*100)-100</f>
        <v>14.5571948285818</v>
      </c>
      <c r="R361" s="265">
        <f t="shared" si="19"/>
        <v>0</v>
      </c>
    </row>
    <row r="362" spans="1:18">
      <c r="A362" s="240"/>
      <c r="R362" s="265">
        <f t="shared" si="19"/>
        <v>0</v>
      </c>
    </row>
    <row r="363" spans="1:18">
      <c r="A363" s="241">
        <v>716</v>
      </c>
      <c r="B363" s="271">
        <v>39673</v>
      </c>
      <c r="C363" s="265">
        <v>40000000000</v>
      </c>
      <c r="D363" s="265">
        <v>75691900000</v>
      </c>
      <c r="E363" s="265">
        <f>D363-C363</f>
        <v>35691900000</v>
      </c>
      <c r="F363" s="265">
        <v>40000000000</v>
      </c>
      <c r="G363" s="265">
        <v>35109988588</v>
      </c>
      <c r="H363" s="265">
        <f>F363-G363</f>
        <v>4890011412</v>
      </c>
      <c r="I363" s="271">
        <f>$B$363+J363+1</f>
        <v>40038</v>
      </c>
      <c r="J363" s="241">
        <v>364</v>
      </c>
      <c r="K363" s="241"/>
      <c r="N363" s="257">
        <f>G363/F363*100</f>
        <v>87.774971469999997</v>
      </c>
      <c r="O363" s="257">
        <f>(100-N363)/100*(365/364)*100</f>
        <v>12.258613773214289</v>
      </c>
      <c r="Q363" s="257">
        <f>(((1+(100-N363)/N363)^(365/J363))*100)-100</f>
        <v>13.968511992852555</v>
      </c>
      <c r="R363" s="265">
        <f t="shared" si="19"/>
        <v>0</v>
      </c>
    </row>
    <row r="364" spans="1:18">
      <c r="A364" s="241">
        <v>717</v>
      </c>
      <c r="B364" s="271">
        <v>39687</v>
      </c>
      <c r="C364" s="265">
        <v>55000000000</v>
      </c>
      <c r="D364" s="265">
        <v>81134900000</v>
      </c>
      <c r="E364" s="265">
        <f>D364-C364</f>
        <v>26134900000</v>
      </c>
      <c r="F364" s="265">
        <v>55000000000</v>
      </c>
      <c r="G364" s="265">
        <v>47956493688</v>
      </c>
      <c r="H364" s="265">
        <f>F364-G364</f>
        <v>7043506312</v>
      </c>
      <c r="I364" s="271">
        <f>$B$364+J364+1</f>
        <v>40052</v>
      </c>
      <c r="J364" s="241">
        <v>364</v>
      </c>
      <c r="K364" s="241"/>
      <c r="N364" s="257">
        <f>G364/F364*100</f>
        <v>87.193624887272719</v>
      </c>
      <c r="O364" s="257">
        <f>(100-N364)/100*(365/364)*100</f>
        <v>12.84155746193807</v>
      </c>
      <c r="Q364" s="257">
        <f>(((1+(100-N364)/N364)^(365/J364))*100)-100</f>
        <v>14.730469440763954</v>
      </c>
      <c r="R364" s="265">
        <f t="shared" si="19"/>
        <v>0</v>
      </c>
    </row>
    <row r="365" spans="1:18">
      <c r="A365" s="241">
        <v>718</v>
      </c>
      <c r="B365" s="271">
        <v>39701</v>
      </c>
      <c r="C365" s="265">
        <v>55000000000</v>
      </c>
      <c r="D365" s="265">
        <v>129804500000</v>
      </c>
      <c r="E365" s="265">
        <f>D365-C365</f>
        <v>74804500000</v>
      </c>
      <c r="F365" s="265">
        <v>55000000000</v>
      </c>
      <c r="G365" s="265">
        <v>48017767440</v>
      </c>
      <c r="H365" s="265">
        <f>F365-G365</f>
        <v>6982232560</v>
      </c>
      <c r="I365" s="271">
        <f>$B$365+J365+1</f>
        <v>40066</v>
      </c>
      <c r="J365" s="241">
        <v>364</v>
      </c>
      <c r="K365" s="241"/>
      <c r="N365" s="257">
        <f>G365/F365*100</f>
        <v>87.305031709090912</v>
      </c>
      <c r="O365" s="257">
        <f>(100-N365)/100*(365/364)*100</f>
        <v>12.729844577422575</v>
      </c>
      <c r="Q365" s="257">
        <f>(((1+(100-N365)/N365)^(365/J365))*100)-100</f>
        <v>14.583664051008753</v>
      </c>
      <c r="R365" s="265">
        <f t="shared" si="19"/>
        <v>0</v>
      </c>
    </row>
    <row r="366" spans="1:18">
      <c r="A366" s="241">
        <v>719</v>
      </c>
      <c r="B366" s="271">
        <v>39715</v>
      </c>
      <c r="C366" s="265">
        <v>55000000000</v>
      </c>
      <c r="D366" s="265">
        <v>76448300000</v>
      </c>
      <c r="E366" s="265">
        <f>D366-C366</f>
        <v>21448300000</v>
      </c>
      <c r="F366" s="265">
        <v>55000000000</v>
      </c>
      <c r="G366" s="265">
        <v>47973389181</v>
      </c>
      <c r="H366" s="265">
        <f>F366-G366</f>
        <v>7026610819</v>
      </c>
      <c r="I366" s="271">
        <f>$B$366+J366+1</f>
        <v>40080</v>
      </c>
      <c r="J366" s="241">
        <v>364</v>
      </c>
      <c r="K366" s="241"/>
      <c r="N366" s="257">
        <f>G366/F366*100</f>
        <v>87.224343965454537</v>
      </c>
      <c r="O366" s="257">
        <f>(100-N366)/100*(365/364)*100</f>
        <v>12.810753990684324</v>
      </c>
      <c r="Q366" s="257">
        <f>(((1+(100-N366)/N366)^(365/J366))*100)-100</f>
        <v>14.689952139666701</v>
      </c>
      <c r="R366" s="265">
        <f t="shared" si="19"/>
        <v>0</v>
      </c>
    </row>
    <row r="367" spans="1:18">
      <c r="B367" s="271"/>
      <c r="I367" s="271"/>
      <c r="K367" s="241"/>
      <c r="R367" s="265">
        <f t="shared" si="19"/>
        <v>0</v>
      </c>
    </row>
    <row r="368" spans="1:18">
      <c r="A368" s="241">
        <v>720</v>
      </c>
      <c r="B368" s="271">
        <v>39729</v>
      </c>
      <c r="C368" s="265">
        <v>50000000000</v>
      </c>
      <c r="D368" s="265">
        <v>46345600000</v>
      </c>
      <c r="E368" s="265">
        <f>D368-C368</f>
        <v>-3654400000</v>
      </c>
      <c r="F368" s="265">
        <v>46345600000</v>
      </c>
      <c r="G368" s="265">
        <v>40255105368</v>
      </c>
      <c r="H368" s="265">
        <f>F368-G368</f>
        <v>6090494632</v>
      </c>
      <c r="I368" s="271">
        <f>$B$368+J368+1</f>
        <v>40094</v>
      </c>
      <c r="J368" s="241">
        <v>364</v>
      </c>
      <c r="K368" s="241"/>
      <c r="N368" s="257">
        <f>G368/F368*100</f>
        <v>86.858526738244834</v>
      </c>
      <c r="O368" s="257">
        <f>(100-N368)/100*(365/364)*100</f>
        <v>13.17757621027647</v>
      </c>
      <c r="Q368" s="257">
        <f>(((1+(100-N368)/N368)^(365/J368))*100)-100</f>
        <v>15.174315246408668</v>
      </c>
      <c r="R368" s="265">
        <f t="shared" si="19"/>
        <v>0</v>
      </c>
    </row>
    <row r="369" spans="1:18">
      <c r="A369" s="241">
        <v>721</v>
      </c>
      <c r="B369" s="271">
        <v>39743</v>
      </c>
      <c r="C369" s="265">
        <v>40000000000</v>
      </c>
      <c r="D369" s="265">
        <v>38985800000</v>
      </c>
      <c r="E369" s="265">
        <f>D369-C369</f>
        <v>-1014200000</v>
      </c>
      <c r="F369" s="265">
        <v>38985800000</v>
      </c>
      <c r="G369" s="265">
        <v>33416078527</v>
      </c>
      <c r="H369" s="265">
        <f>F369-G369</f>
        <v>5569721473</v>
      </c>
      <c r="I369" s="271">
        <f>$B$369+J369+1</f>
        <v>40108</v>
      </c>
      <c r="J369" s="241">
        <v>364</v>
      </c>
      <c r="K369" s="241"/>
      <c r="N369" s="257">
        <f>G369/F369*100</f>
        <v>85.713461124306804</v>
      </c>
      <c r="O369" s="257">
        <f>(100-N369)/100*(365/364)*100</f>
        <v>14.325787608868179</v>
      </c>
      <c r="Q369" s="257">
        <f>(((1+(100-N369)/N369)^(365/J369))*100)-100</f>
        <v>16.717210328629989</v>
      </c>
      <c r="R369" s="265">
        <f t="shared" si="19"/>
        <v>0</v>
      </c>
    </row>
    <row r="370" spans="1:18">
      <c r="A370" s="240"/>
      <c r="R370" s="265">
        <f t="shared" si="19"/>
        <v>0</v>
      </c>
    </row>
    <row r="371" spans="1:18">
      <c r="A371" s="241">
        <v>722</v>
      </c>
      <c r="B371" s="271">
        <v>39757</v>
      </c>
      <c r="C371" s="265">
        <v>40000000000</v>
      </c>
      <c r="D371" s="265">
        <v>76512200000</v>
      </c>
      <c r="E371" s="265">
        <f>D371-C371</f>
        <v>36512200000</v>
      </c>
      <c r="F371" s="265">
        <v>40000000000</v>
      </c>
      <c r="G371" s="265">
        <v>34247872914</v>
      </c>
      <c r="H371" s="265">
        <f>F371-G371</f>
        <v>5752127086</v>
      </c>
      <c r="I371" s="271">
        <f>$B$371+J371+1</f>
        <v>40122</v>
      </c>
      <c r="J371" s="241">
        <v>364</v>
      </c>
      <c r="K371" s="241"/>
      <c r="N371" s="257">
        <f>G371/F371*100</f>
        <v>85.619682284999996</v>
      </c>
      <c r="O371" s="257">
        <f>(100-N371)/100*(365/364)*100</f>
        <v>14.419824082348907</v>
      </c>
      <c r="Q371" s="257">
        <f>(((1+(100-N371)/N371)^(365/J371))*100)-100</f>
        <v>16.845401546677991</v>
      </c>
      <c r="R371" s="265">
        <f t="shared" si="19"/>
        <v>0</v>
      </c>
    </row>
    <row r="372" spans="1:18">
      <c r="A372" s="241">
        <v>724</v>
      </c>
      <c r="B372" s="271">
        <v>39771</v>
      </c>
      <c r="C372" s="265">
        <v>45000000000</v>
      </c>
      <c r="D372" s="265">
        <v>90041300000</v>
      </c>
      <c r="E372" s="265">
        <f>D372-C372</f>
        <v>45041300000</v>
      </c>
      <c r="F372" s="265">
        <v>45000000000</v>
      </c>
      <c r="G372" s="265">
        <v>38797146810</v>
      </c>
      <c r="H372" s="265">
        <f>F372-G372</f>
        <v>6202853190</v>
      </c>
      <c r="I372" s="271">
        <f>$B$372+J372+1</f>
        <v>40136</v>
      </c>
      <c r="J372" s="241">
        <v>364</v>
      </c>
      <c r="K372" s="241"/>
      <c r="N372" s="257">
        <f>G372/F372*100</f>
        <v>86.215881800000005</v>
      </c>
      <c r="O372" s="257">
        <f>(100-N372)/100*(365/364)*100</f>
        <v>13.821986656593403</v>
      </c>
      <c r="Q372" s="257">
        <f>(((1+(100-N372)/N372)^(365/J372))*100)-100</f>
        <v>16.035180882663909</v>
      </c>
      <c r="R372" s="265">
        <f t="shared" si="19"/>
        <v>0</v>
      </c>
    </row>
    <row r="373" spans="1:18">
      <c r="A373" s="240"/>
      <c r="R373" s="265">
        <f t="shared" si="19"/>
        <v>0</v>
      </c>
    </row>
    <row r="374" spans="1:18">
      <c r="A374" s="241">
        <v>726</v>
      </c>
      <c r="B374" s="271">
        <v>39785</v>
      </c>
      <c r="C374" s="265">
        <v>45000000000</v>
      </c>
      <c r="D374" s="265">
        <v>45741000000</v>
      </c>
      <c r="E374" s="265">
        <f>D374-C374</f>
        <v>741000000</v>
      </c>
      <c r="F374" s="265">
        <v>30691000000</v>
      </c>
      <c r="G374" s="265">
        <v>26201831240</v>
      </c>
      <c r="H374" s="265">
        <f>F374-G374</f>
        <v>4489168760</v>
      </c>
      <c r="I374" s="271">
        <f>$B$374+J374+1</f>
        <v>40150</v>
      </c>
      <c r="J374" s="241">
        <v>364</v>
      </c>
      <c r="K374" s="241"/>
      <c r="N374" s="257">
        <f>G374/F374*100</f>
        <v>85.373012414062757</v>
      </c>
      <c r="O374" s="257">
        <f>(100-N374)/100*(365/364)*100</f>
        <v>14.667171617766742</v>
      </c>
      <c r="Q374" s="257">
        <f>(((1+(100-N374)/N374)^(365/J374))*100)-100</f>
        <v>17.183934015844642</v>
      </c>
      <c r="R374" s="265">
        <f t="shared" si="19"/>
        <v>15050000000</v>
      </c>
    </row>
    <row r="375" spans="1:18">
      <c r="A375" s="241">
        <v>727</v>
      </c>
      <c r="B375" s="271">
        <v>39799</v>
      </c>
      <c r="C375" s="265">
        <v>45000000000</v>
      </c>
      <c r="D375" s="265">
        <v>37391200000</v>
      </c>
      <c r="E375" s="265">
        <f>D375-C375</f>
        <v>-7608800000</v>
      </c>
      <c r="F375" s="265">
        <v>24891200000</v>
      </c>
      <c r="G375" s="265">
        <v>21174075494</v>
      </c>
      <c r="H375" s="265">
        <f>F375-G375</f>
        <v>3717124506</v>
      </c>
      <c r="I375" s="271">
        <f>$B$375+J375+1</f>
        <v>40164</v>
      </c>
      <c r="J375" s="241">
        <v>364</v>
      </c>
      <c r="K375" s="241"/>
      <c r="N375" s="257">
        <f>G375/F375*100</f>
        <v>85.066511433759715</v>
      </c>
      <c r="O375" s="257">
        <f>(100-N375)/100*(365/364)*100</f>
        <v>14.974514633729957</v>
      </c>
      <c r="Q375" s="257">
        <f>(((1+(100-N375)/N375)^(365/J375))*100)-100</f>
        <v>17.607318507982114</v>
      </c>
      <c r="R375" s="265">
        <f t="shared" si="19"/>
        <v>12500000000</v>
      </c>
    </row>
    <row r="376" spans="1:18">
      <c r="A376" s="241">
        <v>728</v>
      </c>
      <c r="B376" s="271">
        <v>39813</v>
      </c>
      <c r="C376" s="265">
        <v>40000000000</v>
      </c>
      <c r="D376" s="265">
        <v>43005200000</v>
      </c>
      <c r="E376" s="265">
        <f>D376-C376</f>
        <v>3005200000</v>
      </c>
      <c r="F376" s="265">
        <v>29493200000</v>
      </c>
      <c r="G376" s="265">
        <v>24909542021</v>
      </c>
      <c r="H376" s="265">
        <f>F376-G376</f>
        <v>4583657979</v>
      </c>
      <c r="I376" s="271">
        <f>$B$376+J376</f>
        <v>40177</v>
      </c>
      <c r="J376" s="241">
        <v>364</v>
      </c>
      <c r="K376" s="241"/>
      <c r="N376" s="257">
        <f>G376/F376*100</f>
        <v>84.458593916563814</v>
      </c>
      <c r="O376" s="257">
        <f>(100-N376)/100*(365/364)*100</f>
        <v>15.584102253995075</v>
      </c>
      <c r="Q376" s="257">
        <f>(((1+(100-N376)/N376)^(365/J376))*100)-100</f>
        <v>18.456168450030603</v>
      </c>
      <c r="R376" s="265">
        <f t="shared" si="19"/>
        <v>13512000000</v>
      </c>
    </row>
    <row r="377" spans="1:18">
      <c r="A377" s="240"/>
      <c r="R377" s="265">
        <f t="shared" si="19"/>
        <v>0</v>
      </c>
    </row>
    <row r="378" spans="1:18">
      <c r="A378" s="241">
        <v>729</v>
      </c>
      <c r="B378" s="271">
        <v>39855</v>
      </c>
      <c r="C378" s="265">
        <v>30000000000</v>
      </c>
      <c r="D378" s="265">
        <v>73688100000</v>
      </c>
      <c r="E378" s="265">
        <f>D378-C378</f>
        <v>43688100000</v>
      </c>
      <c r="F378" s="265">
        <v>30000000000</v>
      </c>
      <c r="G378" s="265">
        <v>25650287474</v>
      </c>
      <c r="H378" s="265">
        <f>F378-G378</f>
        <v>4349712526</v>
      </c>
      <c r="I378" s="271">
        <f>$B$378+J378+1</f>
        <v>40220</v>
      </c>
      <c r="J378" s="241">
        <v>364</v>
      </c>
      <c r="K378" s="241"/>
      <c r="N378" s="257">
        <f>G378/F378*100</f>
        <v>85.50095824666667</v>
      </c>
      <c r="O378" s="257">
        <f>(100-N378)/100*(365/364)*100</f>
        <v>14.538874285622708</v>
      </c>
      <c r="Q378" s="257">
        <f>(((1+(100-N378)/N378)^(365/J378))*100)-100</f>
        <v>17.0080955750404</v>
      </c>
      <c r="R378" s="265">
        <f t="shared" si="19"/>
        <v>0</v>
      </c>
    </row>
    <row r="379" spans="1:18">
      <c r="A379" s="240"/>
      <c r="R379" s="265">
        <f t="shared" si="19"/>
        <v>0</v>
      </c>
    </row>
    <row r="380" spans="1:18">
      <c r="A380" s="241">
        <v>731</v>
      </c>
      <c r="B380" s="271">
        <v>39883</v>
      </c>
      <c r="C380" s="265">
        <v>48000000000</v>
      </c>
      <c r="D380" s="265">
        <v>156443400000</v>
      </c>
      <c r="E380" s="265">
        <f>D380-C380</f>
        <v>108443400000</v>
      </c>
      <c r="F380" s="265">
        <v>48000000000</v>
      </c>
      <c r="G380" s="265">
        <v>42609393265</v>
      </c>
      <c r="H380" s="265">
        <f>F380-G380</f>
        <v>5390606735</v>
      </c>
      <c r="I380" s="271">
        <f>$B$380+J380+1</f>
        <v>40248</v>
      </c>
      <c r="J380" s="241">
        <v>364</v>
      </c>
      <c r="K380" s="241"/>
      <c r="N380" s="257">
        <f>G380/F380*100</f>
        <v>88.769569302083326</v>
      </c>
      <c r="O380" s="257">
        <f>(100-N380)/100*(365/364)*100</f>
        <v>11.261283529504357</v>
      </c>
      <c r="Q380" s="257">
        <f>(((1+(100-N380)/N380)^(365/J380))*100)-100</f>
        <v>12.688090235307541</v>
      </c>
      <c r="R380" s="265">
        <f t="shared" si="19"/>
        <v>0</v>
      </c>
    </row>
    <row r="381" spans="1:18">
      <c r="A381" s="241">
        <v>732</v>
      </c>
      <c r="B381" s="271">
        <v>39897</v>
      </c>
      <c r="C381" s="265">
        <v>48000000000</v>
      </c>
      <c r="D381" s="265">
        <v>172582000000</v>
      </c>
      <c r="E381" s="265">
        <f>D381-C381</f>
        <v>124582000000</v>
      </c>
      <c r="F381" s="265">
        <v>48000000000</v>
      </c>
      <c r="G381" s="265">
        <v>42938372944</v>
      </c>
      <c r="H381" s="265">
        <f>F381-G381</f>
        <v>5061627056</v>
      </c>
      <c r="I381" s="271">
        <f>$B$381+J381+1</f>
        <v>40262</v>
      </c>
      <c r="J381" s="241">
        <v>364</v>
      </c>
      <c r="K381" s="241"/>
      <c r="N381" s="257">
        <f>G381/F381*100</f>
        <v>89.454943633333329</v>
      </c>
      <c r="O381" s="257">
        <f>(100-N381)/100*(365/364)*100</f>
        <v>10.574026301739931</v>
      </c>
      <c r="Q381" s="257">
        <f>(((1+(100-N381)/N381)^(365/J381))*100)-100</f>
        <v>11.822348396924127</v>
      </c>
      <c r="R381" s="265">
        <f t="shared" si="19"/>
        <v>0</v>
      </c>
    </row>
    <row r="382" spans="1:18">
      <c r="A382" s="240"/>
      <c r="R382" s="265">
        <f t="shared" si="19"/>
        <v>0</v>
      </c>
    </row>
    <row r="383" spans="1:18">
      <c r="A383" s="241">
        <v>734</v>
      </c>
      <c r="B383" s="271">
        <v>39911</v>
      </c>
      <c r="C383" s="265">
        <v>48000000000</v>
      </c>
      <c r="D383" s="265">
        <v>117887300000</v>
      </c>
      <c r="E383" s="265">
        <f>D383-C383</f>
        <v>69887300000</v>
      </c>
      <c r="F383" s="265">
        <v>48000000000</v>
      </c>
      <c r="G383" s="265">
        <v>43029846173</v>
      </c>
      <c r="H383" s="265">
        <f>F383-G383</f>
        <v>4970153827</v>
      </c>
      <c r="I383" s="271">
        <f>$B$383+J383+1</f>
        <v>40276</v>
      </c>
      <c r="J383" s="241">
        <v>364</v>
      </c>
      <c r="K383" s="241"/>
      <c r="N383" s="257">
        <f>G383/F383*100</f>
        <v>89.645512860416659</v>
      </c>
      <c r="O383" s="257">
        <f>(100-N383)/100*(365/364)*100</f>
        <v>10.382933532823953</v>
      </c>
      <c r="Q383" s="257">
        <f>(((1+(100-N383)/N383)^(365/J383))*100)-100</f>
        <v>11.583983094985356</v>
      </c>
      <c r="R383" s="265">
        <f t="shared" si="19"/>
        <v>0</v>
      </c>
    </row>
    <row r="384" spans="1:18">
      <c r="A384" s="241">
        <v>738</v>
      </c>
      <c r="B384" s="271">
        <v>39925</v>
      </c>
      <c r="C384" s="265">
        <v>48000000000</v>
      </c>
      <c r="D384" s="265">
        <v>84380500000</v>
      </c>
      <c r="E384" s="265">
        <f>D384-C384</f>
        <v>36380500000</v>
      </c>
      <c r="F384" s="265">
        <v>48000000000</v>
      </c>
      <c r="G384" s="265">
        <v>42878233483</v>
      </c>
      <c r="H384" s="265">
        <f>F384-G384</f>
        <v>5121766517</v>
      </c>
      <c r="I384" s="271">
        <f>$B$384+J384+1</f>
        <v>40290</v>
      </c>
      <c r="J384" s="241">
        <v>364</v>
      </c>
      <c r="K384" s="241"/>
      <c r="N384" s="257">
        <f>G384/F384*100</f>
        <v>89.329653089583331</v>
      </c>
      <c r="O384" s="257">
        <f>(100-N384)/100*(365/364)*100</f>
        <v>10.699661050280449</v>
      </c>
      <c r="Q384" s="257">
        <f>(((1+(100-N384)/N384)^(365/J384))*100)-100</f>
        <v>11.979617558841809</v>
      </c>
      <c r="R384" s="265">
        <f t="shared" si="19"/>
        <v>0</v>
      </c>
    </row>
    <row r="385" spans="1:18">
      <c r="A385" s="240"/>
      <c r="R385" s="265">
        <f t="shared" si="19"/>
        <v>0</v>
      </c>
    </row>
    <row r="386" spans="1:18">
      <c r="A386" s="241">
        <v>739</v>
      </c>
      <c r="B386" s="271">
        <v>39925</v>
      </c>
      <c r="C386" s="265">
        <v>45000000000</v>
      </c>
      <c r="D386" s="265">
        <v>96145600000</v>
      </c>
      <c r="E386" s="265">
        <f>D386-C386</f>
        <v>51145600000</v>
      </c>
      <c r="F386" s="265">
        <v>45000000000</v>
      </c>
      <c r="G386" s="265">
        <v>39978140868</v>
      </c>
      <c r="H386" s="265">
        <f>F386-G386</f>
        <v>5021859132</v>
      </c>
      <c r="I386" s="271">
        <f>$B$386+J386+1</f>
        <v>40290</v>
      </c>
      <c r="J386" s="241">
        <v>364</v>
      </c>
      <c r="K386" s="241"/>
      <c r="N386" s="257">
        <f>G386/F386*100</f>
        <v>88.840313039999998</v>
      </c>
      <c r="O386" s="257">
        <f>(100-N386)/100*(365/364)*100</f>
        <v>11.190345440659343</v>
      </c>
      <c r="Q386" s="257">
        <f>(((1+(100-N386)/N386)^(365/J386))*100)-100</f>
        <v>12.598110036711276</v>
      </c>
      <c r="R386" s="265">
        <f t="shared" si="19"/>
        <v>0</v>
      </c>
    </row>
    <row r="387" spans="1:18">
      <c r="A387" s="241">
        <v>742</v>
      </c>
      <c r="B387" s="271">
        <v>39953</v>
      </c>
      <c r="C387" s="265">
        <v>48000000000</v>
      </c>
      <c r="D387" s="265">
        <v>86019100000</v>
      </c>
      <c r="E387" s="265">
        <f>D387-C387</f>
        <v>38019100000</v>
      </c>
      <c r="F387" s="265">
        <v>48000000000</v>
      </c>
      <c r="G387" s="265">
        <v>42332977468</v>
      </c>
      <c r="H387" s="265">
        <f>F387-G387</f>
        <v>5667022532</v>
      </c>
      <c r="I387" s="271">
        <f>B387+J387+1</f>
        <v>40318</v>
      </c>
      <c r="J387" s="241">
        <v>364</v>
      </c>
      <c r="K387" s="241"/>
      <c r="N387" s="257">
        <f>G387/F387*100</f>
        <v>88.193703058333327</v>
      </c>
      <c r="O387" s="257">
        <f>(100-N387)/100*(365/364)*100</f>
        <v>11.838731823374548</v>
      </c>
      <c r="Q387" s="257">
        <f>(((1+(100-N387)/N387)^(365/J387))*100)-100</f>
        <v>13.425922139002935</v>
      </c>
      <c r="R387" s="265">
        <f t="shared" si="19"/>
        <v>0</v>
      </c>
    </row>
    <row r="388" spans="1:18">
      <c r="A388" s="240"/>
      <c r="R388" s="265">
        <f t="shared" si="19"/>
        <v>0</v>
      </c>
    </row>
    <row r="389" spans="1:18">
      <c r="A389" s="241">
        <v>743</v>
      </c>
      <c r="B389" s="271">
        <v>39968</v>
      </c>
      <c r="C389" s="265">
        <v>48000000000</v>
      </c>
      <c r="D389" s="265">
        <v>117489700000</v>
      </c>
      <c r="E389" s="265">
        <f>D389-C389</f>
        <v>69489700000</v>
      </c>
      <c r="F389" s="265">
        <v>48000000000</v>
      </c>
      <c r="G389" s="265">
        <v>42332977468</v>
      </c>
      <c r="H389" s="265">
        <f>F389-G389</f>
        <v>5667022532</v>
      </c>
      <c r="I389" s="271">
        <f>B389+J389</f>
        <v>40332</v>
      </c>
      <c r="J389" s="241">
        <v>364</v>
      </c>
      <c r="K389" s="241"/>
      <c r="N389" s="257">
        <f>G389/F389*100</f>
        <v>88.193703058333327</v>
      </c>
      <c r="O389" s="257">
        <f>(100-N389)/100*(365/364)*100</f>
        <v>11.838731823374548</v>
      </c>
      <c r="Q389" s="257">
        <f>(((1+(100-N389)/N389)^(365/J389))*100)-100</f>
        <v>13.425922139002935</v>
      </c>
      <c r="R389" s="265">
        <f t="shared" si="19"/>
        <v>0</v>
      </c>
    </row>
    <row r="390" spans="1:18">
      <c r="A390" s="241">
        <v>745</v>
      </c>
      <c r="B390" s="271">
        <v>39981</v>
      </c>
      <c r="C390" s="265">
        <v>48000000000</v>
      </c>
      <c r="D390" s="265">
        <v>142472600000</v>
      </c>
      <c r="E390" s="265">
        <f>D390-C390</f>
        <v>94472600000</v>
      </c>
      <c r="F390" s="265">
        <v>48000000000</v>
      </c>
      <c r="G390" s="265">
        <v>42108240694</v>
      </c>
      <c r="H390" s="265">
        <f>F390-G390</f>
        <v>5891759306</v>
      </c>
      <c r="I390" s="271">
        <f>B390+J390+1</f>
        <v>40346</v>
      </c>
      <c r="J390" s="241">
        <v>364</v>
      </c>
      <c r="K390" s="241"/>
      <c r="N390" s="257">
        <f>G390/F390*100</f>
        <v>87.725501445833331</v>
      </c>
      <c r="O390" s="257">
        <f>(100-N390)/100*(365/364)*100</f>
        <v>12.308219704040754</v>
      </c>
      <c r="Q390" s="257">
        <f>(((1+(100-N390)/N390)^(365/J390))*100)-100</f>
        <v>14.032957546398592</v>
      </c>
      <c r="R390" s="265">
        <f t="shared" si="19"/>
        <v>0</v>
      </c>
    </row>
    <row r="391" spans="1:18">
      <c r="A391" s="240"/>
      <c r="R391" s="265">
        <f t="shared" si="19"/>
        <v>0</v>
      </c>
    </row>
    <row r="392" spans="1:18">
      <c r="A392" s="241">
        <v>746</v>
      </c>
      <c r="B392" s="271">
        <v>39995</v>
      </c>
      <c r="C392" s="265">
        <v>48000000000</v>
      </c>
      <c r="D392" s="265">
        <v>128362600000</v>
      </c>
      <c r="E392" s="265">
        <f>D392-C392</f>
        <v>80362600000</v>
      </c>
      <c r="F392" s="265">
        <v>48000000000</v>
      </c>
      <c r="G392" s="265">
        <v>42215376840</v>
      </c>
      <c r="H392" s="265">
        <f>F392-G392</f>
        <v>5784623160</v>
      </c>
      <c r="I392" s="271">
        <f>$B$392+J392+1</f>
        <v>40360</v>
      </c>
      <c r="J392" s="241">
        <v>364</v>
      </c>
      <c r="K392" s="241"/>
      <c r="N392" s="257">
        <f>G392/F392*100</f>
        <v>87.948701749999998</v>
      </c>
      <c r="O392" s="257">
        <f>(100-N392)/100*(365/364)*100</f>
        <v>12.084406212225277</v>
      </c>
      <c r="Q392" s="257">
        <f>(((1+(100-N392)/N392)^(365/J392))*100)-100</f>
        <v>13.742765367820908</v>
      </c>
      <c r="R392" s="265">
        <f t="shared" si="19"/>
        <v>0</v>
      </c>
    </row>
    <row r="393" spans="1:18">
      <c r="A393" s="241">
        <v>747</v>
      </c>
      <c r="B393" s="271">
        <v>40009</v>
      </c>
      <c r="C393" s="265">
        <v>48000000000</v>
      </c>
      <c r="D393" s="265">
        <v>121472700000</v>
      </c>
      <c r="E393" s="265">
        <f>D393-C393</f>
        <v>73472700000</v>
      </c>
      <c r="F393" s="265">
        <v>48000000000</v>
      </c>
      <c r="G393" s="265">
        <v>42185183520</v>
      </c>
      <c r="H393" s="265">
        <f>F393-G393</f>
        <v>5814816480</v>
      </c>
      <c r="I393" s="271">
        <f>$B$393+J393+1</f>
        <v>40374</v>
      </c>
      <c r="J393" s="241">
        <v>364</v>
      </c>
      <c r="K393" s="241"/>
      <c r="N393" s="257">
        <f>G393/F393*100</f>
        <v>87.885798999999992</v>
      </c>
      <c r="O393" s="257">
        <f>(100-N393)/100*(365/364)*100</f>
        <v>12.147481771978029</v>
      </c>
      <c r="Q393" s="257">
        <f>(((1+(100-N393)/N393)^(365/J393))*100)-100</f>
        <v>13.824398529570047</v>
      </c>
      <c r="R393" s="265">
        <f t="shared" si="19"/>
        <v>0</v>
      </c>
    </row>
    <row r="394" spans="1:18">
      <c r="A394" s="241">
        <v>748</v>
      </c>
      <c r="B394" s="271">
        <v>40023</v>
      </c>
      <c r="C394" s="265">
        <v>25000000000</v>
      </c>
      <c r="D394" s="265">
        <v>84943500000</v>
      </c>
      <c r="E394" s="265">
        <f>D394-C394</f>
        <v>59943500000</v>
      </c>
      <c r="F394" s="265">
        <v>25000000000</v>
      </c>
      <c r="G394" s="265">
        <v>22042974623</v>
      </c>
      <c r="H394" s="265">
        <f>F394-G394</f>
        <v>2957025377</v>
      </c>
      <c r="I394" s="271">
        <f>B394+J394+1</f>
        <v>40388</v>
      </c>
      <c r="J394" s="241">
        <v>364</v>
      </c>
      <c r="K394" s="241"/>
      <c r="N394" s="257">
        <f>G394/F394*100</f>
        <v>88.171898491999997</v>
      </c>
      <c r="O394" s="257">
        <f>(100-N394)/100*(365/364)*100</f>
        <v>11.86059629236264</v>
      </c>
      <c r="Q394" s="257">
        <f>(((1+(100-N394)/N394)^(365/J394))*100)-100</f>
        <v>13.454048996219754</v>
      </c>
      <c r="R394" s="265">
        <f t="shared" si="19"/>
        <v>0</v>
      </c>
    </row>
    <row r="395" spans="1:18">
      <c r="A395" s="240"/>
      <c r="R395" s="265">
        <f t="shared" ref="R395:R458" si="20">+IF(F395&lt;C395,IF(F395=D395,0,D395-F395),0)</f>
        <v>0</v>
      </c>
    </row>
    <row r="396" spans="1:18">
      <c r="A396" s="241">
        <v>750</v>
      </c>
      <c r="B396" s="271">
        <v>40037</v>
      </c>
      <c r="C396" s="265">
        <v>25000000000</v>
      </c>
      <c r="D396" s="265">
        <v>76650100000</v>
      </c>
      <c r="E396" s="265">
        <f>D396-C396</f>
        <v>51650100000</v>
      </c>
      <c r="F396" s="265">
        <v>25000000000</v>
      </c>
      <c r="G396" s="265">
        <v>22051640057</v>
      </c>
      <c r="H396" s="265">
        <f>F396-G396</f>
        <v>2948359943</v>
      </c>
      <c r="I396" s="271">
        <f>B396+J396+1</f>
        <v>40402</v>
      </c>
      <c r="J396" s="241">
        <v>364</v>
      </c>
      <c r="K396" s="241"/>
      <c r="N396" s="257">
        <f>G396/F396*100</f>
        <v>88.206560228000001</v>
      </c>
      <c r="O396" s="257">
        <f>(100-N396)/100*(365/364)*100</f>
        <v>11.825839331813185</v>
      </c>
      <c r="Q396" s="257">
        <f>(((1+(100-N396)/N396)^(365/J396))*100)-100</f>
        <v>13.409343525718072</v>
      </c>
      <c r="R396" s="265">
        <f t="shared" si="20"/>
        <v>0</v>
      </c>
    </row>
    <row r="397" spans="1:18">
      <c r="A397" s="241">
        <v>751</v>
      </c>
      <c r="B397" s="271">
        <v>40051</v>
      </c>
      <c r="C397" s="265">
        <v>15000000000</v>
      </c>
      <c r="D397" s="265">
        <v>86187400000</v>
      </c>
      <c r="E397" s="265">
        <f>D397-C397</f>
        <v>71187400000</v>
      </c>
      <c r="F397" s="265">
        <v>15000000000</v>
      </c>
      <c r="G397" s="265">
        <v>13286197328</v>
      </c>
      <c r="H397" s="265">
        <f>F397-G397</f>
        <v>1713802672</v>
      </c>
      <c r="I397" s="271">
        <f>B397+J397+1</f>
        <v>40416</v>
      </c>
      <c r="J397" s="241">
        <v>364</v>
      </c>
      <c r="K397" s="241"/>
      <c r="N397" s="257">
        <f>G397/F397*100</f>
        <v>88.574648853333343</v>
      </c>
      <c r="O397" s="257">
        <f>(100-N397)/100*(365/364)*100</f>
        <v>11.456739473992664</v>
      </c>
      <c r="Q397" s="257">
        <f>(((1+(100-N397)/N397)^(365/J397))*100)-100</f>
        <v>12.936757590199349</v>
      </c>
      <c r="R397" s="265">
        <f t="shared" si="20"/>
        <v>0</v>
      </c>
    </row>
    <row r="398" spans="1:18">
      <c r="A398" s="240"/>
      <c r="R398" s="265">
        <f t="shared" si="20"/>
        <v>0</v>
      </c>
    </row>
    <row r="399" spans="1:18">
      <c r="A399" s="241">
        <v>752</v>
      </c>
      <c r="B399" s="271">
        <v>40065</v>
      </c>
      <c r="C399" s="265">
        <v>30000000000</v>
      </c>
      <c r="D399" s="265">
        <v>122005300000</v>
      </c>
      <c r="E399" s="265">
        <f>D399-C399</f>
        <v>92005300000</v>
      </c>
      <c r="F399" s="265">
        <v>29997900000</v>
      </c>
      <c r="G399" s="265">
        <v>26689626500</v>
      </c>
      <c r="H399" s="265">
        <f>F399-G399</f>
        <v>3308273500</v>
      </c>
      <c r="I399" s="271">
        <f>B399+J399+1</f>
        <v>40430</v>
      </c>
      <c r="J399" s="283">
        <v>364</v>
      </c>
      <c r="N399" s="257">
        <f>G399/F399*100</f>
        <v>88.971649682144417</v>
      </c>
      <c r="O399" s="257">
        <f>(100-N399)/100*(365/364)*100</f>
        <v>11.058647983563977</v>
      </c>
      <c r="Q399" s="257">
        <f>(((1+(100-N399)/N399)^(365/J399))*100)-100</f>
        <v>12.431440600600823</v>
      </c>
      <c r="R399" s="265">
        <f t="shared" si="20"/>
        <v>92007400000</v>
      </c>
    </row>
    <row r="400" spans="1:18">
      <c r="A400" s="241">
        <v>753</v>
      </c>
      <c r="B400" s="271">
        <v>40079</v>
      </c>
      <c r="C400" s="265">
        <v>25000000000</v>
      </c>
      <c r="D400" s="265">
        <v>117745800000</v>
      </c>
      <c r="E400" s="265">
        <f>D400-C400</f>
        <v>92745800000</v>
      </c>
      <c r="F400" s="265">
        <v>25000000000</v>
      </c>
      <c r="G400" s="265">
        <v>22340527588</v>
      </c>
      <c r="H400" s="265">
        <f>F400-G400</f>
        <v>2659472412</v>
      </c>
      <c r="I400" s="271">
        <f>B400+J400+1</f>
        <v>40444</v>
      </c>
      <c r="J400" s="241">
        <v>364</v>
      </c>
      <c r="N400" s="257">
        <f>G400/F400*100</f>
        <v>89.362110352000002</v>
      </c>
      <c r="O400" s="257">
        <f>(100-N400)/100*(365/364)*100</f>
        <v>10.667114619560438</v>
      </c>
      <c r="Q400" s="257">
        <f>(((1+(100-N400)/N400)^(365/J400))*100)-100</f>
        <v>11.938833662489728</v>
      </c>
      <c r="R400" s="265">
        <f t="shared" si="20"/>
        <v>0</v>
      </c>
    </row>
    <row r="401" spans="1:18">
      <c r="A401" s="240"/>
      <c r="R401" s="265">
        <f t="shared" si="20"/>
        <v>0</v>
      </c>
    </row>
    <row r="402" spans="1:18">
      <c r="A402" s="241">
        <v>754</v>
      </c>
      <c r="B402" s="271">
        <v>40093</v>
      </c>
      <c r="C402" s="265">
        <v>25000000000</v>
      </c>
      <c r="D402" s="265">
        <v>102952400000</v>
      </c>
      <c r="E402" s="265">
        <f>D402-C402</f>
        <v>77952400000</v>
      </c>
      <c r="F402" s="265">
        <v>25000000000</v>
      </c>
      <c r="G402" s="265">
        <v>22452243923</v>
      </c>
      <c r="H402" s="265">
        <f>F402-G402</f>
        <v>2547756077</v>
      </c>
      <c r="I402" s="271">
        <f>$B$402+J402+1</f>
        <v>40458</v>
      </c>
      <c r="J402" s="241">
        <v>364</v>
      </c>
      <c r="K402" s="241"/>
      <c r="N402" s="257">
        <f>G402/F402*100</f>
        <v>89.808975692000004</v>
      </c>
      <c r="O402" s="257">
        <f>(100-N402)/100*(365/364)*100</f>
        <v>10.21902162752747</v>
      </c>
      <c r="Q402" s="257">
        <f>(((1+(100-N402)/N402)^(365/J402))*100)-100</f>
        <v>11.380329758854344</v>
      </c>
      <c r="R402" s="265">
        <f t="shared" si="20"/>
        <v>0</v>
      </c>
    </row>
    <row r="403" spans="1:18">
      <c r="A403" s="241">
        <v>755</v>
      </c>
      <c r="B403" s="271">
        <v>40107</v>
      </c>
      <c r="C403" s="265">
        <v>25000000000</v>
      </c>
      <c r="D403" s="265">
        <v>108882800000</v>
      </c>
      <c r="E403" s="265">
        <f>D403-C403</f>
        <v>83882800000</v>
      </c>
      <c r="F403" s="265">
        <v>25000000000</v>
      </c>
      <c r="G403" s="265">
        <v>22530978978</v>
      </c>
      <c r="H403" s="265">
        <f>F403-G403</f>
        <v>2469021022</v>
      </c>
      <c r="I403" s="271">
        <f>B403+J403+1</f>
        <v>40472</v>
      </c>
      <c r="J403" s="241">
        <v>364</v>
      </c>
      <c r="K403" s="241"/>
      <c r="N403" s="257">
        <f>G403/F403*100</f>
        <v>90.123915912000001</v>
      </c>
      <c r="O403" s="257">
        <f>(100-N403)/100*(365/364)*100</f>
        <v>9.9032161871428563</v>
      </c>
      <c r="Q403" s="257">
        <f>(((1+(100-N403)/N403)^(365/J403))*100)-100</f>
        <v>10.990041069181046</v>
      </c>
      <c r="R403" s="265">
        <f t="shared" si="20"/>
        <v>0</v>
      </c>
    </row>
    <row r="404" spans="1:18">
      <c r="A404" s="240"/>
      <c r="R404" s="265">
        <f t="shared" si="20"/>
        <v>0</v>
      </c>
    </row>
    <row r="405" spans="1:18">
      <c r="A405" s="241">
        <v>757</v>
      </c>
      <c r="B405" s="271">
        <v>40121</v>
      </c>
      <c r="C405" s="265">
        <v>25000000000</v>
      </c>
      <c r="D405" s="265">
        <v>98891000000</v>
      </c>
      <c r="E405" s="265">
        <f>D405-C405</f>
        <v>73891000000</v>
      </c>
      <c r="F405" s="265">
        <v>25000000000</v>
      </c>
      <c r="G405" s="265">
        <v>22603989058</v>
      </c>
      <c r="H405" s="265">
        <f>F405-G405</f>
        <v>2396010942</v>
      </c>
      <c r="I405" s="271">
        <f>$B$405+J405+1</f>
        <v>40486</v>
      </c>
      <c r="J405" s="241">
        <v>364</v>
      </c>
      <c r="K405" s="241"/>
      <c r="N405" s="257">
        <f>G405/F405*100</f>
        <v>90.415956231999999</v>
      </c>
      <c r="O405" s="257">
        <f>(100-N405)/100*(365/364)*100</f>
        <v>9.6103735585714301</v>
      </c>
      <c r="Q405" s="257">
        <f>(((1+(100-N405)/N405)^(365/J405))*100)-100</f>
        <v>10.63056391089026</v>
      </c>
      <c r="R405" s="265">
        <f t="shared" si="20"/>
        <v>0</v>
      </c>
    </row>
    <row r="406" spans="1:18">
      <c r="A406" s="241">
        <v>758</v>
      </c>
      <c r="B406" s="271">
        <v>40135</v>
      </c>
      <c r="C406" s="265">
        <v>25000000000</v>
      </c>
      <c r="D406" s="265">
        <v>109220900000</v>
      </c>
      <c r="E406" s="265">
        <f>D406-C406</f>
        <v>84220900000</v>
      </c>
      <c r="F406" s="265">
        <v>25000000000</v>
      </c>
      <c r="G406" s="265">
        <v>22693528594</v>
      </c>
      <c r="H406" s="265">
        <f>F406-G406</f>
        <v>2306471406</v>
      </c>
      <c r="I406" s="271">
        <f>$B$406+J406+1</f>
        <v>40500</v>
      </c>
      <c r="J406" s="241">
        <v>364</v>
      </c>
      <c r="K406" s="241"/>
      <c r="N406" s="257">
        <f>G406/F406*100</f>
        <v>90.774114376</v>
      </c>
      <c r="O406" s="257">
        <f>(100-N406)/100*(365/364)*100</f>
        <v>9.2512314636263753</v>
      </c>
      <c r="Q406" s="257">
        <f>(((1+(100-N406)/N406)^(365/J406))*100)-100</f>
        <v>10.192863393083471</v>
      </c>
      <c r="R406" s="265">
        <f t="shared" si="20"/>
        <v>0</v>
      </c>
    </row>
    <row r="407" spans="1:18">
      <c r="A407" s="240"/>
      <c r="R407" s="265">
        <f t="shared" si="20"/>
        <v>0</v>
      </c>
    </row>
    <row r="408" spans="1:18">
      <c r="A408" s="240">
        <v>760</v>
      </c>
      <c r="B408" s="271">
        <v>40150</v>
      </c>
      <c r="C408" s="265">
        <v>18000000000</v>
      </c>
      <c r="D408" s="265">
        <v>89253000000</v>
      </c>
      <c r="E408" s="265">
        <f>D408-C408</f>
        <v>71253000000</v>
      </c>
      <c r="F408" s="265">
        <v>18000000000</v>
      </c>
      <c r="G408" s="265">
        <v>16407893520</v>
      </c>
      <c r="H408" s="265">
        <f>F408-G408</f>
        <v>1592106480</v>
      </c>
      <c r="I408" s="271">
        <f>$B$408+J408+1</f>
        <v>40515</v>
      </c>
      <c r="J408" s="241">
        <v>364</v>
      </c>
      <c r="N408" s="257">
        <f>G408/F408*100</f>
        <v>91.154964000000007</v>
      </c>
      <c r="O408" s="257">
        <f>(100-N408)/100*(365/364)*100</f>
        <v>8.8693355494505433</v>
      </c>
      <c r="Q408" s="257">
        <f>(((1+(100-N408)/N408)^(365/J408))*100)-100</f>
        <v>9.7312103946561024</v>
      </c>
      <c r="R408" s="265">
        <f t="shared" si="20"/>
        <v>0</v>
      </c>
    </row>
    <row r="409" spans="1:18">
      <c r="A409" s="240"/>
      <c r="I409" s="271"/>
      <c r="R409" s="265">
        <f t="shared" si="20"/>
        <v>0</v>
      </c>
    </row>
    <row r="410" spans="1:18">
      <c r="A410" s="241">
        <v>761</v>
      </c>
      <c r="B410" s="271">
        <v>40163</v>
      </c>
      <c r="C410" s="265">
        <v>18000000000</v>
      </c>
      <c r="D410" s="265">
        <v>88979600000</v>
      </c>
      <c r="E410" s="265">
        <f>D410-C410</f>
        <v>70979600000</v>
      </c>
      <c r="F410" s="265">
        <v>18000000000</v>
      </c>
      <c r="G410" s="265">
        <v>16752152668</v>
      </c>
      <c r="H410" s="265">
        <f>F410-G410</f>
        <v>1247847332</v>
      </c>
      <c r="I410" s="271">
        <f>$B$410+J410+1</f>
        <v>40528</v>
      </c>
      <c r="J410" s="241">
        <v>364</v>
      </c>
      <c r="N410" s="257">
        <f>G410/F410*100</f>
        <v>93.067514822222222</v>
      </c>
      <c r="O410" s="257">
        <f>(100-N410)/100*(365/364)*100</f>
        <v>6.951530466727716</v>
      </c>
      <c r="Q410" s="257">
        <f>(((1+(100-N410)/N410)^(365/J410))*100)-100</f>
        <v>7.4700874669102433</v>
      </c>
      <c r="R410" s="265">
        <f t="shared" si="20"/>
        <v>0</v>
      </c>
    </row>
    <row r="411" spans="1:18">
      <c r="A411" s="240"/>
      <c r="I411" s="271"/>
      <c r="R411" s="265">
        <f t="shared" si="20"/>
        <v>0</v>
      </c>
    </row>
    <row r="412" spans="1:18">
      <c r="A412" s="240">
        <v>762</v>
      </c>
      <c r="B412" s="271">
        <v>40177</v>
      </c>
      <c r="C412" s="265">
        <v>25000000000</v>
      </c>
      <c r="D412" s="265">
        <v>111297100000</v>
      </c>
      <c r="E412" s="265">
        <f>D412-C412</f>
        <v>86297100000</v>
      </c>
      <c r="F412" s="265">
        <v>25000000000</v>
      </c>
      <c r="G412" s="265">
        <v>22931509892</v>
      </c>
      <c r="H412" s="265">
        <f>F412-G412</f>
        <v>2068490108</v>
      </c>
      <c r="I412" s="271">
        <f>$B$412+J412+1</f>
        <v>40542</v>
      </c>
      <c r="J412" s="241">
        <v>364</v>
      </c>
      <c r="N412" s="257">
        <f>G412/F412*100</f>
        <v>91.72603956799999</v>
      </c>
      <c r="O412" s="257">
        <f>(100-N412)/100*(365/364)*100</f>
        <v>8.2966910925274835</v>
      </c>
      <c r="Q412" s="257">
        <f>(((1+(100-N412)/N412)^(365/J412))*100)-100</f>
        <v>9.0461657641434385</v>
      </c>
      <c r="R412" s="265">
        <f t="shared" si="20"/>
        <v>0</v>
      </c>
    </row>
    <row r="413" spans="1:18">
      <c r="A413" s="240"/>
      <c r="I413" s="271"/>
      <c r="R413" s="265">
        <f t="shared" si="20"/>
        <v>0</v>
      </c>
    </row>
    <row r="414" spans="1:18">
      <c r="A414" s="240">
        <v>763</v>
      </c>
      <c r="B414" s="271">
        <v>40191</v>
      </c>
      <c r="C414" s="265">
        <v>18000000000</v>
      </c>
      <c r="D414" s="265">
        <v>68541300000</v>
      </c>
      <c r="E414" s="265">
        <f>D414-C414</f>
        <v>50541300000</v>
      </c>
      <c r="F414" s="265">
        <v>18000000000</v>
      </c>
      <c r="G414" s="265">
        <v>16641787200</v>
      </c>
      <c r="H414" s="265">
        <f>F414-G414</f>
        <v>1358212800</v>
      </c>
      <c r="I414" s="271">
        <f>$B$414+J414+1</f>
        <v>40556</v>
      </c>
      <c r="J414" s="241">
        <v>364</v>
      </c>
      <c r="N414" s="257">
        <f>G414/F414*100</f>
        <v>92.454373333333322</v>
      </c>
      <c r="O414" s="257">
        <f>(100-N414)/100*(365/364)*100</f>
        <v>7.5663564102564207</v>
      </c>
      <c r="Q414" s="257">
        <f>(((1+(100-N414)/N414)^(365/J414))*100)-100</f>
        <v>8.1847751138766967</v>
      </c>
      <c r="R414" s="265">
        <f t="shared" si="20"/>
        <v>0</v>
      </c>
    </row>
    <row r="415" spans="1:18">
      <c r="A415" s="240"/>
      <c r="R415" s="265">
        <f t="shared" si="20"/>
        <v>0</v>
      </c>
    </row>
    <row r="416" spans="1:18">
      <c r="A416" s="241">
        <v>764</v>
      </c>
      <c r="B416" s="271">
        <v>40205</v>
      </c>
      <c r="C416" s="265">
        <v>18000000000</v>
      </c>
      <c r="D416" s="265">
        <v>88137800000</v>
      </c>
      <c r="E416" s="265">
        <f>D416-C416</f>
        <v>70137800000</v>
      </c>
      <c r="F416" s="265">
        <v>18000000000</v>
      </c>
      <c r="G416" s="265">
        <v>16787464194</v>
      </c>
      <c r="H416" s="265">
        <f>F416-G416</f>
        <v>1212535806</v>
      </c>
      <c r="I416" s="271">
        <f>B416+J416+1</f>
        <v>40570</v>
      </c>
      <c r="J416" s="241">
        <v>364</v>
      </c>
      <c r="N416" s="257">
        <f>G416/F416*100</f>
        <v>93.263689966666661</v>
      </c>
      <c r="O416" s="257">
        <f>(100-N416)/100*(365/364)*100</f>
        <v>6.7548163795787612</v>
      </c>
      <c r="Q416" s="257">
        <f>(((1+(100-N416)/N416)^(365/J416))*100)-100</f>
        <v>7.2434095493488542</v>
      </c>
      <c r="R416" s="265">
        <f t="shared" si="20"/>
        <v>0</v>
      </c>
    </row>
    <row r="417" spans="1:18">
      <c r="A417" s="240"/>
      <c r="R417" s="265">
        <f t="shared" si="20"/>
        <v>0</v>
      </c>
    </row>
    <row r="418" spans="1:18">
      <c r="A418" s="241">
        <v>766</v>
      </c>
      <c r="B418" s="271">
        <v>40219</v>
      </c>
      <c r="C418" s="265">
        <v>18000000000</v>
      </c>
      <c r="D418" s="265">
        <v>64836600000</v>
      </c>
      <c r="E418" s="265">
        <f>D418-C418</f>
        <v>46836600000</v>
      </c>
      <c r="F418" s="265">
        <v>18000000000</v>
      </c>
      <c r="G418" s="265">
        <v>16873573236</v>
      </c>
      <c r="H418" s="265">
        <f>F418-G418</f>
        <v>1126426764</v>
      </c>
      <c r="I418" s="271">
        <f>B418+J418+1</f>
        <v>40584</v>
      </c>
      <c r="J418" s="241">
        <v>364</v>
      </c>
      <c r="N418" s="257">
        <f>G418/F418*100</f>
        <v>93.74207353333334</v>
      </c>
      <c r="O418" s="257">
        <f>(100-N418)/100*(365/364)*100</f>
        <v>6.2751185723443168</v>
      </c>
      <c r="Q418" s="257">
        <f>(((1+(100-N418)/N418)^(365/J418))*100)-100</f>
        <v>6.6946264338301376</v>
      </c>
      <c r="R418" s="265">
        <f t="shared" si="20"/>
        <v>0</v>
      </c>
    </row>
    <row r="419" spans="1:18">
      <c r="A419" s="240"/>
      <c r="R419" s="265">
        <f t="shared" si="20"/>
        <v>0</v>
      </c>
    </row>
    <row r="420" spans="1:18">
      <c r="A420" s="241">
        <v>767</v>
      </c>
      <c r="B420" s="271">
        <v>40233</v>
      </c>
      <c r="C420" s="265">
        <v>18000000000</v>
      </c>
      <c r="D420" s="265">
        <v>52111600000</v>
      </c>
      <c r="E420" s="265">
        <f>D420-C420</f>
        <v>34111600000</v>
      </c>
      <c r="F420" s="265">
        <v>18000000000</v>
      </c>
      <c r="G420" s="265">
        <v>16975875984</v>
      </c>
      <c r="H420" s="265">
        <f>F420-G420</f>
        <v>1024124016</v>
      </c>
      <c r="I420" s="271">
        <f>B420+J420+1</f>
        <v>40598</v>
      </c>
      <c r="J420" s="241">
        <v>364</v>
      </c>
      <c r="N420" s="257">
        <f>G420/F420*100</f>
        <v>94.310422133333333</v>
      </c>
      <c r="O420" s="257">
        <f>(100-N420)/100*(365/364)*100</f>
        <v>5.705208575091576</v>
      </c>
      <c r="Q420" s="257">
        <f>(((1+(100-N420)/N420)^(365/J420))*100)-100</f>
        <v>6.0498850731398761</v>
      </c>
      <c r="R420" s="265">
        <f t="shared" si="20"/>
        <v>0</v>
      </c>
    </row>
    <row r="421" spans="1:18">
      <c r="B421" s="271"/>
      <c r="I421" s="271"/>
      <c r="K421" s="241"/>
      <c r="R421" s="265">
        <f t="shared" si="20"/>
        <v>0</v>
      </c>
    </row>
    <row r="422" spans="1:18">
      <c r="A422" s="241">
        <v>768</v>
      </c>
      <c r="B422" s="271">
        <v>40247</v>
      </c>
      <c r="C422" s="265">
        <v>35000000000</v>
      </c>
      <c r="D422" s="265">
        <v>73419800000</v>
      </c>
      <c r="E422" s="265">
        <f>D422-C422</f>
        <v>38419800000</v>
      </c>
      <c r="F422" s="265">
        <v>35000000000</v>
      </c>
      <c r="G422" s="265">
        <v>33173942173</v>
      </c>
      <c r="H422" s="265">
        <f>F422-G422</f>
        <v>1826057827</v>
      </c>
      <c r="I422" s="271">
        <f>B422+J422+1</f>
        <v>40612</v>
      </c>
      <c r="J422" s="241">
        <v>364</v>
      </c>
      <c r="N422" s="257">
        <f>G422/F422*100</f>
        <v>94.78269192285714</v>
      </c>
      <c r="O422" s="257">
        <f>(100-N422)/100*(365/364)*100</f>
        <v>5.2316413410910547</v>
      </c>
      <c r="Q422" s="257">
        <f>(((1+(100-N422)/N422)^(365/J422))*100)-100</f>
        <v>5.5200266631572674</v>
      </c>
      <c r="R422" s="265">
        <f t="shared" si="20"/>
        <v>0</v>
      </c>
    </row>
    <row r="423" spans="1:18">
      <c r="A423" s="240"/>
      <c r="R423" s="265">
        <f t="shared" si="20"/>
        <v>0</v>
      </c>
    </row>
    <row r="424" spans="1:18">
      <c r="A424" s="241">
        <v>769</v>
      </c>
      <c r="B424" s="271">
        <v>40261</v>
      </c>
      <c r="C424" s="265">
        <v>35000000000</v>
      </c>
      <c r="D424" s="265">
        <v>86663100000</v>
      </c>
      <c r="E424" s="265">
        <f>D424-C424</f>
        <v>51663100000</v>
      </c>
      <c r="F424" s="265">
        <v>35000000000</v>
      </c>
      <c r="G424" s="265">
        <v>32945693420</v>
      </c>
      <c r="H424" s="265">
        <f>F424-G424</f>
        <v>2054306580</v>
      </c>
      <c r="I424" s="271">
        <f>B424+J424+1</f>
        <v>40626</v>
      </c>
      <c r="J424" s="241">
        <v>364</v>
      </c>
      <c r="N424" s="257">
        <f>G424/F424*100</f>
        <v>94.130552628571422</v>
      </c>
      <c r="O424" s="257">
        <f>(100-N424)/100*(365/364)*100</f>
        <v>5.88557222684459</v>
      </c>
      <c r="Q424" s="257">
        <f>(((1+(100-N424)/N424)^(365/J424))*100)-100</f>
        <v>6.2530879034610365</v>
      </c>
      <c r="R424" s="265">
        <f t="shared" si="20"/>
        <v>0</v>
      </c>
    </row>
    <row r="425" spans="1:18">
      <c r="A425" s="240"/>
      <c r="R425" s="265">
        <f t="shared" si="20"/>
        <v>0</v>
      </c>
    </row>
    <row r="426" spans="1:18">
      <c r="A426" s="241">
        <v>771</v>
      </c>
      <c r="B426" s="271">
        <v>40275</v>
      </c>
      <c r="C426" s="265">
        <v>40000000000</v>
      </c>
      <c r="D426" s="265">
        <v>68404600000</v>
      </c>
      <c r="E426" s="265">
        <f>D426-C426</f>
        <v>28404600000</v>
      </c>
      <c r="F426" s="265">
        <v>40000000000</v>
      </c>
      <c r="G426" s="265">
        <v>37167894794</v>
      </c>
      <c r="H426" s="265">
        <f>F426-G426</f>
        <v>2832105206</v>
      </c>
      <c r="I426" s="271">
        <f>B426+J426+1</f>
        <v>40640</v>
      </c>
      <c r="J426" s="241">
        <v>364</v>
      </c>
      <c r="N426" s="257">
        <f>G426/F426*100</f>
        <v>92.919736985</v>
      </c>
      <c r="O426" s="257">
        <f>(100-N426)/100*(365/364)*100</f>
        <v>7.0997142870192302</v>
      </c>
      <c r="Q426" s="257">
        <f>(((1+(100-N426)/N426)^(365/J426))*100)-100</f>
        <v>7.64147584376731</v>
      </c>
      <c r="R426" s="265">
        <f t="shared" si="20"/>
        <v>0</v>
      </c>
    </row>
    <row r="427" spans="1:18">
      <c r="A427" s="240"/>
      <c r="R427" s="265">
        <f t="shared" si="20"/>
        <v>0</v>
      </c>
    </row>
    <row r="428" spans="1:18">
      <c r="A428" s="241">
        <v>772</v>
      </c>
      <c r="B428" s="271">
        <v>40289</v>
      </c>
      <c r="C428" s="265">
        <v>40000000000</v>
      </c>
      <c r="D428" s="265">
        <v>145922000000</v>
      </c>
      <c r="E428" s="265">
        <f>D428-C428</f>
        <v>105922000000</v>
      </c>
      <c r="F428" s="265">
        <v>45000000000</v>
      </c>
      <c r="G428" s="265">
        <v>41708450289</v>
      </c>
      <c r="H428" s="265">
        <f>F428-G428</f>
        <v>3291549711</v>
      </c>
      <c r="I428" s="271">
        <f>B428+J428+1</f>
        <v>40654</v>
      </c>
      <c r="J428" s="241">
        <v>364</v>
      </c>
      <c r="N428" s="257">
        <f>G428/F428*100</f>
        <v>92.685445086666661</v>
      </c>
      <c r="O428" s="257">
        <f>(100-N428)/100*(365/364)*100</f>
        <v>7.3346498444139252</v>
      </c>
      <c r="Q428" s="257">
        <f>(((1+(100-N428)/N428)^(365/J428))*100)-100</f>
        <v>7.914322328331906</v>
      </c>
      <c r="R428" s="265">
        <f t="shared" si="20"/>
        <v>0</v>
      </c>
    </row>
    <row r="429" spans="1:18">
      <c r="A429" s="240"/>
      <c r="C429" s="275"/>
      <c r="D429" s="275"/>
      <c r="E429" s="275"/>
      <c r="F429" s="275"/>
      <c r="G429" s="275"/>
      <c r="R429" s="265">
        <f t="shared" si="20"/>
        <v>0</v>
      </c>
    </row>
    <row r="430" spans="1:18">
      <c r="A430" s="241">
        <v>774</v>
      </c>
      <c r="B430" s="271">
        <v>40303</v>
      </c>
      <c r="C430" s="265">
        <v>45000000000</v>
      </c>
      <c r="D430" s="265">
        <v>117912300000</v>
      </c>
      <c r="E430" s="265">
        <f>D430-C430</f>
        <v>72912300000</v>
      </c>
      <c r="F430" s="265">
        <v>45000000000</v>
      </c>
      <c r="G430" s="265">
        <v>41857247318</v>
      </c>
      <c r="H430" s="265">
        <f>F430-G430</f>
        <v>3142752682</v>
      </c>
      <c r="I430" s="271">
        <f>$B$430+J430+1</f>
        <v>40668</v>
      </c>
      <c r="J430" s="241">
        <v>364</v>
      </c>
      <c r="K430" s="241"/>
      <c r="N430" s="257">
        <f>G430/F430*100</f>
        <v>93.016105151111105</v>
      </c>
      <c r="O430" s="257">
        <f>(100-N430)/100*(365/364)*100</f>
        <v>7.0030813731990289</v>
      </c>
      <c r="Q430" s="257">
        <f>(((1+(100-N430)/N430)^(365/J430))*100)-100</f>
        <v>7.5296490301878407</v>
      </c>
      <c r="R430" s="265">
        <f t="shared" si="20"/>
        <v>0</v>
      </c>
    </row>
    <row r="431" spans="1:18">
      <c r="A431" s="240"/>
      <c r="R431" s="265">
        <f t="shared" si="20"/>
        <v>0</v>
      </c>
    </row>
    <row r="432" spans="1:18">
      <c r="A432" s="241">
        <v>775</v>
      </c>
      <c r="B432" s="271">
        <v>40317</v>
      </c>
      <c r="C432" s="265">
        <v>45000000000</v>
      </c>
      <c r="D432" s="265">
        <v>130884200000</v>
      </c>
      <c r="E432" s="265">
        <f>D432-C432</f>
        <v>85884200000</v>
      </c>
      <c r="F432" s="265">
        <v>45000000000</v>
      </c>
      <c r="G432" s="265">
        <v>41648944431</v>
      </c>
      <c r="H432" s="265">
        <f>F432-G432</f>
        <v>3351055569</v>
      </c>
      <c r="I432" s="271">
        <f>B432+J432+1</f>
        <v>40682</v>
      </c>
      <c r="J432" s="241">
        <v>364</v>
      </c>
      <c r="K432" s="241"/>
      <c r="N432" s="257">
        <f>G432/F432*100</f>
        <v>92.553209846666661</v>
      </c>
      <c r="O432" s="257">
        <f>(100-N432)/100*(365/364)*100</f>
        <v>7.4672483680402992</v>
      </c>
      <c r="Q432" s="257">
        <f>(((1+(100-N432)/N432)^(365/J432))*100)-100</f>
        <v>8.0689286127834805</v>
      </c>
      <c r="R432" s="265">
        <f t="shared" si="20"/>
        <v>0</v>
      </c>
    </row>
    <row r="433" spans="1:18">
      <c r="A433" s="240"/>
      <c r="R433" s="265">
        <f t="shared" si="20"/>
        <v>0</v>
      </c>
    </row>
    <row r="434" spans="1:18">
      <c r="A434" s="241">
        <v>776</v>
      </c>
      <c r="B434" s="271">
        <v>40331</v>
      </c>
      <c r="C434" s="265">
        <v>30000000000</v>
      </c>
      <c r="D434" s="265">
        <v>186491400000</v>
      </c>
      <c r="E434" s="265">
        <f>D434-C434</f>
        <v>156491400000</v>
      </c>
      <c r="F434" s="265">
        <v>29997000000</v>
      </c>
      <c r="G434" s="265">
        <v>27798630397</v>
      </c>
      <c r="H434" s="265">
        <f>F434-G434</f>
        <v>2198369603</v>
      </c>
      <c r="I434" s="271">
        <f>B434+J434+1</f>
        <v>40696</v>
      </c>
      <c r="J434" s="241">
        <v>364</v>
      </c>
      <c r="K434" s="241"/>
      <c r="N434" s="257">
        <f>G434/F434*100</f>
        <v>92.671368460179352</v>
      </c>
      <c r="O434" s="257">
        <f>(100-N434)/100*(365/364)*100</f>
        <v>7.3487651429520238</v>
      </c>
      <c r="Q434" s="257">
        <f>(((1+(100-N434)/N434)^(365/J434))*100)-100</f>
        <v>7.9307593705308221</v>
      </c>
      <c r="R434" s="265">
        <f t="shared" si="20"/>
        <v>156494400000</v>
      </c>
    </row>
    <row r="435" spans="1:18">
      <c r="A435" s="240"/>
      <c r="R435" s="265">
        <f t="shared" si="20"/>
        <v>0</v>
      </c>
    </row>
    <row r="436" spans="1:18">
      <c r="A436" s="241">
        <v>777</v>
      </c>
      <c r="B436" s="271">
        <v>40345</v>
      </c>
      <c r="C436" s="265">
        <v>30000000000</v>
      </c>
      <c r="D436" s="265">
        <v>213459100000</v>
      </c>
      <c r="E436" s="265">
        <f>D436-C436</f>
        <v>183459100000</v>
      </c>
      <c r="F436" s="265">
        <v>40000000000</v>
      </c>
      <c r="G436" s="265">
        <v>39929600000</v>
      </c>
      <c r="H436" s="265">
        <f>F436-G436</f>
        <v>70400000</v>
      </c>
      <c r="I436" s="271">
        <f>B436+J436+1</f>
        <v>40710</v>
      </c>
      <c r="J436" s="241">
        <v>364</v>
      </c>
      <c r="K436" s="241"/>
      <c r="N436" s="257">
        <f>G436/F436*100</f>
        <v>99.823999999999998</v>
      </c>
      <c r="O436" s="257">
        <f>(100-N436)/100*(365/364)*100</f>
        <v>0.17648351648351843</v>
      </c>
      <c r="Q436" s="257">
        <f>(((1+(100-N436)/N436)^(365/J436))*100)-100</f>
        <v>0.17679510303025836</v>
      </c>
      <c r="R436" s="265">
        <f t="shared" si="20"/>
        <v>0</v>
      </c>
    </row>
    <row r="437" spans="1:18">
      <c r="A437" s="240"/>
      <c r="B437" s="271"/>
      <c r="R437" s="265">
        <f t="shared" si="20"/>
        <v>0</v>
      </c>
    </row>
    <row r="438" spans="1:18">
      <c r="A438" s="241">
        <v>778</v>
      </c>
      <c r="B438" s="271">
        <v>40359</v>
      </c>
      <c r="C438" s="265">
        <v>40000000000</v>
      </c>
      <c r="D438" s="265">
        <v>268912700000</v>
      </c>
      <c r="E438" s="265">
        <f>D438-C438</f>
        <v>228912700000</v>
      </c>
      <c r="F438" s="265">
        <v>40000000000</v>
      </c>
      <c r="G438" s="265">
        <v>37536840589</v>
      </c>
      <c r="H438" s="265">
        <f>F438-G438</f>
        <v>2463159411</v>
      </c>
      <c r="I438" s="271">
        <f>B438+J438</f>
        <v>40723</v>
      </c>
      <c r="J438" s="241">
        <v>364</v>
      </c>
      <c r="K438" s="241"/>
      <c r="N438" s="257">
        <f>G438/F438*100</f>
        <v>93.842101472499991</v>
      </c>
      <c r="O438" s="257">
        <f>(100-N438)/100*(365/364)*100</f>
        <v>6.1748158311469874</v>
      </c>
      <c r="Q438" s="257">
        <f>(((1+(100-N438)/N438)^(365/J438))*100)-100</f>
        <v>6.5805864916332837</v>
      </c>
      <c r="R438" s="265">
        <f t="shared" si="20"/>
        <v>0</v>
      </c>
    </row>
    <row r="439" spans="1:18">
      <c r="A439" s="240"/>
      <c r="R439" s="265">
        <f t="shared" si="20"/>
        <v>0</v>
      </c>
    </row>
    <row r="440" spans="1:18">
      <c r="A440" s="241">
        <v>779</v>
      </c>
      <c r="B440" s="271">
        <v>40373</v>
      </c>
      <c r="C440" s="265">
        <v>40000000000</v>
      </c>
      <c r="D440" s="265">
        <v>181800800000</v>
      </c>
      <c r="E440" s="265">
        <f>D440-C440</f>
        <v>141800800000</v>
      </c>
      <c r="F440" s="265">
        <v>40000000000</v>
      </c>
      <c r="G440" s="265">
        <v>37910066584</v>
      </c>
      <c r="H440" s="265">
        <f>F440-G440</f>
        <v>2089933416</v>
      </c>
      <c r="I440" s="271">
        <f>B440+J440+1</f>
        <v>40738</v>
      </c>
      <c r="J440" s="241">
        <v>364</v>
      </c>
      <c r="K440" s="241"/>
      <c r="N440" s="257">
        <f>G440/F440*100</f>
        <v>94.775166460000008</v>
      </c>
      <c r="O440" s="257">
        <f>(100-N440)/100*(365/364)*100</f>
        <v>5.239187478296695</v>
      </c>
      <c r="Q440" s="257">
        <f>(((1+(100-N440)/N440)^(365/J440))*100)-100</f>
        <v>5.5284283227452278</v>
      </c>
      <c r="R440" s="265">
        <f t="shared" si="20"/>
        <v>0</v>
      </c>
    </row>
    <row r="441" spans="1:18">
      <c r="A441" s="240"/>
      <c r="R441" s="265">
        <f t="shared" si="20"/>
        <v>0</v>
      </c>
    </row>
    <row r="442" spans="1:18">
      <c r="A442" s="241">
        <v>781</v>
      </c>
      <c r="B442" s="271">
        <v>40387</v>
      </c>
      <c r="C442" s="265">
        <v>40000000000</v>
      </c>
      <c r="D442" s="265">
        <v>81017200000</v>
      </c>
      <c r="E442" s="265">
        <f>D442-C442</f>
        <v>41017200000</v>
      </c>
      <c r="F442" s="265">
        <v>40000000000</v>
      </c>
      <c r="G442" s="265">
        <v>37829803968</v>
      </c>
      <c r="H442" s="265">
        <f>F442-G442</f>
        <v>2170196032</v>
      </c>
      <c r="I442" s="271">
        <f>B442+J442+1</f>
        <v>40752</v>
      </c>
      <c r="J442" s="241">
        <v>364</v>
      </c>
      <c r="K442" s="241"/>
      <c r="N442" s="257">
        <f>G442/F442*100</f>
        <v>94.574509920000011</v>
      </c>
      <c r="O442" s="257">
        <f>(100-N442)/100*(365/364)*100</f>
        <v>5.4403952725274607</v>
      </c>
      <c r="Q442" s="257">
        <f>(((1+(100-N442)/N442)^(365/J442))*100)-100</f>
        <v>5.7529412929684582</v>
      </c>
      <c r="R442" s="265">
        <f t="shared" si="20"/>
        <v>0</v>
      </c>
    </row>
    <row r="443" spans="1:18">
      <c r="A443" s="240"/>
      <c r="R443" s="265">
        <f t="shared" si="20"/>
        <v>0</v>
      </c>
    </row>
    <row r="444" spans="1:18">
      <c r="A444" s="241">
        <v>784</v>
      </c>
      <c r="B444" s="271">
        <v>40402</v>
      </c>
      <c r="C444" s="265">
        <v>45000000000</v>
      </c>
      <c r="D444" s="265">
        <v>102224100000</v>
      </c>
      <c r="E444" s="265">
        <f>D444-C444</f>
        <v>57224100000</v>
      </c>
      <c r="F444" s="265">
        <v>45000000000</v>
      </c>
      <c r="G444" s="265">
        <v>42455582490</v>
      </c>
      <c r="H444" s="265">
        <f>F444-G444</f>
        <v>2544417510</v>
      </c>
      <c r="I444" s="271">
        <f>B444+J444</f>
        <v>40766</v>
      </c>
      <c r="J444" s="241">
        <v>364</v>
      </c>
      <c r="K444" s="241"/>
      <c r="N444" s="257">
        <f>G444/F444*100</f>
        <v>94.345738866666665</v>
      </c>
      <c r="O444" s="257">
        <f>(100-N444)/100*(365/364)*100</f>
        <v>5.6697948177655704</v>
      </c>
      <c r="Q444" s="257">
        <f>(((1+(100-N444)/N444)^(365/J444))*100)-100</f>
        <v>6.010078050499672</v>
      </c>
      <c r="R444" s="265">
        <f t="shared" si="20"/>
        <v>0</v>
      </c>
    </row>
    <row r="445" spans="1:18">
      <c r="A445" s="240"/>
      <c r="R445" s="265">
        <f t="shared" si="20"/>
        <v>0</v>
      </c>
    </row>
    <row r="446" spans="1:18">
      <c r="A446" s="241">
        <v>785</v>
      </c>
      <c r="B446" s="271">
        <v>40415</v>
      </c>
      <c r="C446" s="265">
        <v>50000000000</v>
      </c>
      <c r="D446" s="265">
        <v>99461500000</v>
      </c>
      <c r="E446" s="265">
        <f>D446-C446</f>
        <v>49461500000</v>
      </c>
      <c r="F446" s="265">
        <v>50000000000</v>
      </c>
      <c r="G446" s="265">
        <v>47073269689</v>
      </c>
      <c r="H446" s="265">
        <f>F446-G446</f>
        <v>2926730311</v>
      </c>
      <c r="I446" s="271">
        <f>B446+J446+1</f>
        <v>40780</v>
      </c>
      <c r="J446" s="241">
        <v>364</v>
      </c>
      <c r="K446" s="241"/>
      <c r="N446" s="257">
        <f>G446/F446*100</f>
        <v>94.146539378</v>
      </c>
      <c r="O446" s="257">
        <f>(100-N446)/100*(365/364)*100</f>
        <v>5.869541557774725</v>
      </c>
      <c r="Q446" s="257">
        <f>(((1+(100-N446)/N446)^(365/J446))*100)-100</f>
        <v>6.2349958131541143</v>
      </c>
      <c r="R446" s="265">
        <f t="shared" si="20"/>
        <v>0</v>
      </c>
    </row>
    <row r="447" spans="1:18">
      <c r="A447" s="240"/>
      <c r="R447" s="265">
        <f t="shared" si="20"/>
        <v>0</v>
      </c>
    </row>
    <row r="448" spans="1:18">
      <c r="A448" s="241">
        <v>786</v>
      </c>
      <c r="B448" s="271">
        <v>40429</v>
      </c>
      <c r="C448" s="265">
        <v>50000000000</v>
      </c>
      <c r="D448" s="265">
        <v>111307600000</v>
      </c>
      <c r="E448" s="265">
        <f>D448-C448</f>
        <v>61307600000</v>
      </c>
      <c r="F448" s="265">
        <v>50000000000</v>
      </c>
      <c r="G448" s="265">
        <v>46973625874</v>
      </c>
      <c r="H448" s="265">
        <f>F448-G448</f>
        <v>3026374126</v>
      </c>
      <c r="I448" s="271">
        <f>B448+J448+1</f>
        <v>40794</v>
      </c>
      <c r="J448" s="241">
        <v>364</v>
      </c>
      <c r="K448" s="241"/>
      <c r="N448" s="257">
        <f>G448/F448*100</f>
        <v>93.947251747999999</v>
      </c>
      <c r="O448" s="257">
        <f>(100-N448)/100*(365/364)*100</f>
        <v>6.0693766812637371</v>
      </c>
      <c r="Q448" s="257">
        <f>(((1+(100-N448)/N448)^(365/J448))*100)-100</f>
        <v>6.4609688451247536</v>
      </c>
      <c r="R448" s="265">
        <f t="shared" si="20"/>
        <v>0</v>
      </c>
    </row>
    <row r="449" spans="1:18">
      <c r="A449" s="240"/>
      <c r="R449" s="265">
        <f t="shared" si="20"/>
        <v>0</v>
      </c>
    </row>
    <row r="450" spans="1:18">
      <c r="A450" s="241">
        <v>788</v>
      </c>
      <c r="B450" s="271">
        <v>40443</v>
      </c>
      <c r="C450" s="265">
        <v>50000000000</v>
      </c>
      <c r="D450" s="265">
        <v>89553500000</v>
      </c>
      <c r="E450" s="265">
        <f>D450-C450</f>
        <v>39553500000</v>
      </c>
      <c r="F450" s="265">
        <v>50000000000</v>
      </c>
      <c r="G450" s="265">
        <v>46877757545</v>
      </c>
      <c r="H450" s="265">
        <f>F450-G450</f>
        <v>3122242455</v>
      </c>
      <c r="I450" s="271">
        <f>B450+J450+1</f>
        <v>40808</v>
      </c>
      <c r="J450" s="241">
        <v>364</v>
      </c>
      <c r="K450" s="241"/>
      <c r="N450" s="257">
        <f>G450/F450*100</f>
        <v>93.755515090000003</v>
      </c>
      <c r="O450" s="257">
        <f>(100-N450)/100*(365/364)*100</f>
        <v>6.2616400883241736</v>
      </c>
      <c r="Q450" s="257">
        <f>(((1+(100-N450)/N450)^(365/J450))*100)-100</f>
        <v>6.6792877998007754</v>
      </c>
      <c r="R450" s="265">
        <f t="shared" si="20"/>
        <v>0</v>
      </c>
    </row>
    <row r="451" spans="1:18">
      <c r="A451" s="240"/>
      <c r="R451" s="265">
        <f t="shared" si="20"/>
        <v>0</v>
      </c>
    </row>
    <row r="452" spans="1:18">
      <c r="A452" s="241">
        <v>789</v>
      </c>
      <c r="B452" s="271">
        <v>40457</v>
      </c>
      <c r="C452" s="265">
        <v>50000000000</v>
      </c>
      <c r="D452" s="265">
        <v>72409900000</v>
      </c>
      <c r="E452" s="265">
        <f>D452-C452</f>
        <v>22409900000</v>
      </c>
      <c r="F452" s="265">
        <v>50000000000</v>
      </c>
      <c r="G452" s="265">
        <v>46699873919</v>
      </c>
      <c r="H452" s="265">
        <f>F452-G452</f>
        <v>3300126081</v>
      </c>
      <c r="I452" s="271">
        <f>B452+J452+1</f>
        <v>40822</v>
      </c>
      <c r="J452" s="241">
        <v>364</v>
      </c>
      <c r="K452" s="241"/>
      <c r="N452" s="257">
        <f>G452/F452*100</f>
        <v>93.399747837999996</v>
      </c>
      <c r="O452" s="257">
        <f>(100-N452)/100*(365/364)*100</f>
        <v>6.6183847228846187</v>
      </c>
      <c r="Q452" s="257">
        <f>(((1+(100-N452)/N452)^(365/J452))*100)-100</f>
        <v>7.0867563775635745</v>
      </c>
      <c r="R452" s="265">
        <f t="shared" si="20"/>
        <v>0</v>
      </c>
    </row>
    <row r="453" spans="1:18">
      <c r="A453" s="240"/>
      <c r="R453" s="265">
        <f t="shared" si="20"/>
        <v>0</v>
      </c>
    </row>
    <row r="454" spans="1:18">
      <c r="A454" s="241">
        <v>792</v>
      </c>
      <c r="B454" s="271">
        <v>40471</v>
      </c>
      <c r="C454" s="265">
        <v>45000000000</v>
      </c>
      <c r="D454" s="265">
        <v>46418900000</v>
      </c>
      <c r="E454" s="265">
        <f>D454-C454</f>
        <v>1418900000</v>
      </c>
      <c r="F454" s="265">
        <v>45000000000</v>
      </c>
      <c r="G454" s="265">
        <v>41744760245</v>
      </c>
      <c r="H454" s="265">
        <f>F454-G454</f>
        <v>3255239755</v>
      </c>
      <c r="I454" s="271">
        <f>B454+J454+1</f>
        <v>40836</v>
      </c>
      <c r="J454" s="241">
        <v>364</v>
      </c>
      <c r="K454" s="241"/>
      <c r="N454" s="257">
        <f>G454/F454*100</f>
        <v>92.766133877777776</v>
      </c>
      <c r="O454" s="257">
        <f>(100-N454)/100*(365/364)*100</f>
        <v>7.2537393807997574</v>
      </c>
      <c r="Q454" s="257">
        <f>(((1+(100-N454)/N454)^(365/J454))*100)-100</f>
        <v>7.8201997530990894</v>
      </c>
      <c r="R454" s="265">
        <f t="shared" si="20"/>
        <v>0</v>
      </c>
    </row>
    <row r="455" spans="1:18">
      <c r="A455" s="240"/>
      <c r="R455" s="265">
        <f t="shared" si="20"/>
        <v>0</v>
      </c>
    </row>
    <row r="456" spans="1:18">
      <c r="A456" s="241">
        <v>793</v>
      </c>
      <c r="B456" s="271">
        <v>40485</v>
      </c>
      <c r="C456" s="265">
        <v>40000000000</v>
      </c>
      <c r="D456" s="265">
        <v>57400000000</v>
      </c>
      <c r="E456" s="265">
        <f>D456-C456</f>
        <v>17400000000</v>
      </c>
      <c r="F456" s="265">
        <v>20000000000</v>
      </c>
      <c r="G456" s="265">
        <v>18329409611</v>
      </c>
      <c r="H456" s="265">
        <f>F456-G456</f>
        <v>1670590389</v>
      </c>
      <c r="I456" s="271">
        <f>$B$456+J456+1</f>
        <v>40850</v>
      </c>
      <c r="J456" s="241">
        <v>364</v>
      </c>
      <c r="K456" s="241"/>
      <c r="N456" s="257">
        <f>G456/F456*100</f>
        <v>91.647048054999999</v>
      </c>
      <c r="O456" s="257">
        <f>(100-N456)/100*(365/364)*100</f>
        <v>8.3758996151785716</v>
      </c>
      <c r="Q456" s="257">
        <f>(((1+(100-N456)/N456)^(365/J456))*100)-100</f>
        <v>9.1404120720986981</v>
      </c>
      <c r="R456" s="265">
        <f t="shared" si="20"/>
        <v>37400000000</v>
      </c>
    </row>
    <row r="457" spans="1:18">
      <c r="A457" s="240"/>
      <c r="R457" s="265">
        <f t="shared" si="20"/>
        <v>0</v>
      </c>
    </row>
    <row r="458" spans="1:18">
      <c r="A458" s="241">
        <v>794</v>
      </c>
      <c r="B458" s="271">
        <v>40499</v>
      </c>
      <c r="C458" s="265">
        <v>45000000000</v>
      </c>
      <c r="D458" s="265">
        <v>94633700000</v>
      </c>
      <c r="E458" s="265">
        <f>D458-C458</f>
        <v>49633700000</v>
      </c>
      <c r="F458" s="265">
        <v>45000000000</v>
      </c>
      <c r="G458" s="265">
        <v>41002255133</v>
      </c>
      <c r="H458" s="265">
        <f>F458-G458</f>
        <v>3997744867</v>
      </c>
      <c r="I458" s="271">
        <f>$B$458+J458+1</f>
        <v>40864</v>
      </c>
      <c r="J458" s="241">
        <v>364</v>
      </c>
      <c r="K458" s="241"/>
      <c r="N458" s="257">
        <f>G458/F458*100</f>
        <v>91.116122517777782</v>
      </c>
      <c r="O458" s="257">
        <f>(100-N458)/100*(365/364)*100</f>
        <v>8.9082837390415079</v>
      </c>
      <c r="Q458" s="257">
        <f>(((1+(100-N458)/N458)^(365/J458))*100)-100</f>
        <v>9.7781157542194563</v>
      </c>
      <c r="R458" s="265">
        <f t="shared" si="20"/>
        <v>0</v>
      </c>
    </row>
    <row r="459" spans="1:18">
      <c r="B459" s="271"/>
      <c r="R459" s="265">
        <f t="shared" ref="R459:R522" si="21">+IF(F459&lt;C459,IF(F459=D459,0,D459-F459),0)</f>
        <v>0</v>
      </c>
    </row>
    <row r="460" spans="1:18">
      <c r="A460" s="241">
        <v>795</v>
      </c>
      <c r="B460" s="271">
        <v>40513</v>
      </c>
      <c r="C460" s="265">
        <v>35000000000</v>
      </c>
      <c r="D460" s="265">
        <v>107415000000</v>
      </c>
      <c r="E460" s="265">
        <f>D460-C460</f>
        <v>72415000000</v>
      </c>
      <c r="F460" s="265">
        <v>35000000000</v>
      </c>
      <c r="G460" s="265">
        <v>31850927350</v>
      </c>
      <c r="H460" s="265">
        <f>F460-G460</f>
        <v>3149072650</v>
      </c>
      <c r="I460" s="271">
        <f>B460+J460+1</f>
        <v>40878</v>
      </c>
      <c r="J460" s="241">
        <v>364</v>
      </c>
      <c r="K460" s="241"/>
      <c r="N460" s="257">
        <f>G460/F460*100</f>
        <v>91.002649571428577</v>
      </c>
      <c r="O460" s="257">
        <f>(100-N460)/100*(365/364)*100</f>
        <v>9.0220684242543108</v>
      </c>
      <c r="Q460" s="257">
        <f>(((1+(100-N460)/N460)^(365/J460))*100)-100</f>
        <v>9.9153764800227862</v>
      </c>
      <c r="R460" s="265">
        <f t="shared" si="21"/>
        <v>0</v>
      </c>
    </row>
    <row r="461" spans="1:18">
      <c r="A461" s="240"/>
      <c r="R461" s="265">
        <f t="shared" si="21"/>
        <v>0</v>
      </c>
    </row>
    <row r="462" spans="1:18">
      <c r="A462" s="241">
        <v>799</v>
      </c>
      <c r="B462" s="271">
        <v>40527</v>
      </c>
      <c r="C462" s="265">
        <v>35000000000</v>
      </c>
      <c r="D462" s="265">
        <v>99337200000</v>
      </c>
      <c r="E462" s="265">
        <f>D462-C462</f>
        <v>64337200000</v>
      </c>
      <c r="F462" s="265">
        <v>35000000000</v>
      </c>
      <c r="G462" s="265">
        <v>31833231296</v>
      </c>
      <c r="H462" s="265">
        <f>F462-G462</f>
        <v>3166768704</v>
      </c>
      <c r="I462" s="271">
        <f>B462+J462+1</f>
        <v>40892</v>
      </c>
      <c r="J462" s="241">
        <v>364</v>
      </c>
      <c r="K462" s="241"/>
      <c r="N462" s="257">
        <f>G462/F462*100</f>
        <v>90.952089417142858</v>
      </c>
      <c r="O462" s="257">
        <f>(100-N462)/100*(365/364)*100</f>
        <v>9.0727674800627938</v>
      </c>
      <c r="Q462" s="257">
        <f>(((1+(100-N462)/N462)^(365/J462))*100)-100</f>
        <v>9.9766462111144278</v>
      </c>
      <c r="R462" s="265">
        <f t="shared" si="21"/>
        <v>0</v>
      </c>
    </row>
    <row r="463" spans="1:18">
      <c r="A463" s="240"/>
      <c r="R463" s="265">
        <f t="shared" si="21"/>
        <v>0</v>
      </c>
    </row>
    <row r="464" spans="1:18">
      <c r="A464" s="241">
        <v>802</v>
      </c>
      <c r="B464" s="271">
        <v>40541</v>
      </c>
      <c r="C464" s="265">
        <v>45000000000</v>
      </c>
      <c r="D464" s="265">
        <v>81949700000</v>
      </c>
      <c r="E464" s="265">
        <f>D464-C464</f>
        <v>36949700000</v>
      </c>
      <c r="F464" s="265">
        <v>45000000000</v>
      </c>
      <c r="G464" s="265">
        <v>40874412754</v>
      </c>
      <c r="H464" s="265">
        <f>F464-G464</f>
        <v>4125587246</v>
      </c>
      <c r="I464" s="271">
        <f>B464+J464+1</f>
        <v>40906</v>
      </c>
      <c r="J464" s="241">
        <v>364</v>
      </c>
      <c r="K464" s="241"/>
      <c r="N464" s="257">
        <f>G464/F464*100</f>
        <v>90.83202834222223</v>
      </c>
      <c r="O464" s="257">
        <f>(100-N464)/100*(365/364)*100</f>
        <v>9.193158393101335</v>
      </c>
      <c r="Q464" s="257">
        <f>(((1+(100-N464)/N464)^(365/J464))*100)-100</f>
        <v>10.12241211682958</v>
      </c>
      <c r="R464" s="265">
        <f t="shared" si="21"/>
        <v>0</v>
      </c>
    </row>
    <row r="465" spans="1:21">
      <c r="A465" s="240"/>
      <c r="R465" s="265">
        <f t="shared" si="21"/>
        <v>0</v>
      </c>
    </row>
    <row r="466" spans="1:21">
      <c r="A466" s="241">
        <v>803</v>
      </c>
      <c r="B466" s="271">
        <v>40555</v>
      </c>
      <c r="C466" s="265">
        <v>45000000000</v>
      </c>
      <c r="D466" s="265">
        <v>103588000000</v>
      </c>
      <c r="E466" s="265">
        <f>D466-C466</f>
        <v>58588000000</v>
      </c>
      <c r="F466" s="265">
        <v>45000000000</v>
      </c>
      <c r="G466" s="265">
        <v>40824364050</v>
      </c>
      <c r="H466" s="265">
        <f>F466-G466</f>
        <v>4175635950</v>
      </c>
      <c r="I466" s="271">
        <f>B466+J466+1</f>
        <v>40920</v>
      </c>
      <c r="J466" s="241">
        <v>364</v>
      </c>
      <c r="K466" s="241"/>
      <c r="N466" s="257">
        <f>G466/F466*100</f>
        <v>90.720809000000003</v>
      </c>
      <c r="O466" s="257">
        <f>(100-N466)/100*(365/364)*100</f>
        <v>9.3046832829670301</v>
      </c>
      <c r="Q466" s="257">
        <f>(((1+(100-N466)/N466)^(365/J466))*100)-100</f>
        <v>10.257788010099105</v>
      </c>
      <c r="R466" s="265">
        <f t="shared" si="21"/>
        <v>0</v>
      </c>
    </row>
    <row r="467" spans="1:21">
      <c r="A467" s="240"/>
      <c r="R467" s="265">
        <f t="shared" si="21"/>
        <v>0</v>
      </c>
    </row>
    <row r="468" spans="1:21">
      <c r="A468" s="241">
        <v>804</v>
      </c>
      <c r="B468" s="271">
        <v>40570</v>
      </c>
      <c r="C468" s="265">
        <v>50000000000</v>
      </c>
      <c r="D468" s="265">
        <v>71879900000</v>
      </c>
      <c r="E468" s="265">
        <f>D468-C468</f>
        <v>21879900000</v>
      </c>
      <c r="F468" s="265">
        <v>8879900000</v>
      </c>
      <c r="G468" s="265">
        <v>8010944965</v>
      </c>
      <c r="H468" s="265">
        <f>F468-G468</f>
        <v>868955035</v>
      </c>
      <c r="I468" s="271">
        <f>B468+J468+1</f>
        <v>40935</v>
      </c>
      <c r="J468" s="241">
        <v>364</v>
      </c>
      <c r="K468" s="241"/>
      <c r="N468" s="257">
        <f>G468/F468*100</f>
        <v>90.214360127929368</v>
      </c>
      <c r="O468" s="257">
        <f>(100-N468)/100*(365/364)*100</f>
        <v>9.8125234980928031</v>
      </c>
      <c r="Q468" s="257">
        <f>(((1+(100-N468)/N468)^(365/J468))*100)-100</f>
        <v>10.87846269738624</v>
      </c>
      <c r="R468" s="265">
        <f t="shared" si="21"/>
        <v>63000000000</v>
      </c>
    </row>
    <row r="469" spans="1:21">
      <c r="A469" s="240"/>
      <c r="R469" s="265">
        <f t="shared" si="21"/>
        <v>0</v>
      </c>
    </row>
    <row r="470" spans="1:21">
      <c r="A470" s="241">
        <v>807</v>
      </c>
      <c r="B470" s="271">
        <v>40583</v>
      </c>
      <c r="C470" s="265">
        <v>40000000000</v>
      </c>
      <c r="D470" s="265">
        <v>104789200000</v>
      </c>
      <c r="E470" s="265">
        <f>D470-C470</f>
        <v>64789200000</v>
      </c>
      <c r="F470" s="265">
        <v>40000000000</v>
      </c>
      <c r="G470" s="265">
        <v>35956345339</v>
      </c>
      <c r="H470" s="265">
        <f>F470-G470</f>
        <v>4043654661</v>
      </c>
      <c r="I470" s="271">
        <f>B470+J470+1</f>
        <v>40948</v>
      </c>
      <c r="J470" s="241">
        <v>364</v>
      </c>
      <c r="K470" s="241"/>
      <c r="N470" s="257">
        <f>G470/F470*100</f>
        <v>89.890863347500002</v>
      </c>
      <c r="O470" s="257">
        <f>(100-N470)/100*(365/364)*100</f>
        <v>10.136909005940934</v>
      </c>
      <c r="Q470" s="257">
        <f>(((1+(100-N470)/N470)^(365/J470))*100)-100</f>
        <v>11.278587278236159</v>
      </c>
      <c r="R470" s="265">
        <f t="shared" si="21"/>
        <v>0</v>
      </c>
    </row>
    <row r="471" spans="1:21">
      <c r="A471" s="240"/>
      <c r="R471" s="265">
        <f t="shared" si="21"/>
        <v>0</v>
      </c>
    </row>
    <row r="472" spans="1:21">
      <c r="A472" s="241">
        <v>808</v>
      </c>
      <c r="B472" s="271">
        <v>40598</v>
      </c>
      <c r="C472" s="265">
        <v>25000000000</v>
      </c>
      <c r="D472" s="265">
        <v>111032200000</v>
      </c>
      <c r="E472" s="265">
        <f>D472-C472</f>
        <v>86032200000</v>
      </c>
      <c r="F472" s="265">
        <v>25000000000</v>
      </c>
      <c r="G472" s="265">
        <v>22671231424</v>
      </c>
      <c r="H472" s="265">
        <f>F472-G472</f>
        <v>2328768576</v>
      </c>
      <c r="I472" s="271">
        <f>B472+J472+1</f>
        <v>40963</v>
      </c>
      <c r="J472" s="241">
        <v>364</v>
      </c>
      <c r="K472" s="241"/>
      <c r="N472" s="257">
        <f>G472/F472*100</f>
        <v>90.684925695999993</v>
      </c>
      <c r="O472" s="257">
        <f>(100-N472)/100*(365/364)*100</f>
        <v>9.3406651674725332</v>
      </c>
      <c r="Q472" s="257">
        <f>(((1+(100-N472)/N472)^(365/J472))*100)-100</f>
        <v>10.301536021354877</v>
      </c>
      <c r="R472" s="265">
        <f t="shared" si="21"/>
        <v>0</v>
      </c>
    </row>
    <row r="473" spans="1:21">
      <c r="B473" s="271"/>
      <c r="I473" s="271"/>
      <c r="K473" s="241"/>
      <c r="R473" s="265">
        <f t="shared" si="21"/>
        <v>0</v>
      </c>
    </row>
    <row r="474" spans="1:21">
      <c r="A474" s="241">
        <v>809</v>
      </c>
      <c r="B474" s="271">
        <v>40611</v>
      </c>
      <c r="C474" s="265">
        <v>40000000000</v>
      </c>
      <c r="D474" s="265">
        <v>94824900000</v>
      </c>
      <c r="E474" s="265">
        <f>D474-C474</f>
        <v>54824900000</v>
      </c>
      <c r="F474" s="265">
        <v>40000000000</v>
      </c>
      <c r="G474" s="265">
        <v>36341782269</v>
      </c>
      <c r="H474" s="265">
        <f>F474-G474</f>
        <v>3658217731</v>
      </c>
      <c r="I474" s="271">
        <f>B474+J474+1</f>
        <v>40976</v>
      </c>
      <c r="J474" s="241">
        <v>364</v>
      </c>
      <c r="K474" s="241"/>
      <c r="N474" s="257">
        <f>G474/F474*100</f>
        <v>90.854455672499995</v>
      </c>
      <c r="O474" s="257">
        <f>(100-N474)/100*(365/364)*100</f>
        <v>9.1706694492788507</v>
      </c>
      <c r="Q474" s="257">
        <f>(((1+(100-N474)/N474)^(365/J474))*100)-100</f>
        <v>10.095153840044475</v>
      </c>
      <c r="R474" s="265">
        <f t="shared" si="21"/>
        <v>0</v>
      </c>
    </row>
    <row r="475" spans="1:21">
      <c r="B475" s="271"/>
      <c r="R475" s="265">
        <f t="shared" si="21"/>
        <v>0</v>
      </c>
    </row>
    <row r="476" spans="1:21">
      <c r="A476" s="241">
        <v>810</v>
      </c>
      <c r="B476" s="271">
        <v>40625</v>
      </c>
      <c r="C476" s="265">
        <v>40000000000</v>
      </c>
      <c r="D476" s="265">
        <v>91631400000</v>
      </c>
      <c r="E476" s="265">
        <f>D476-C476</f>
        <v>51631400000</v>
      </c>
      <c r="F476" s="265">
        <v>40000000000</v>
      </c>
      <c r="G476" s="265">
        <v>36397128467</v>
      </c>
      <c r="H476" s="265">
        <f>F476-G476</f>
        <v>3602871533</v>
      </c>
      <c r="I476" s="271">
        <f>B476+J476+1</f>
        <v>40990</v>
      </c>
      <c r="J476" s="241">
        <v>364</v>
      </c>
      <c r="K476" s="241"/>
      <c r="N476" s="257">
        <f>G476/F476*100</f>
        <v>90.992821167500011</v>
      </c>
      <c r="O476" s="257">
        <f>(100-N476)/100*(365/364)*100</f>
        <v>9.0319238292925714</v>
      </c>
      <c r="Q476" s="257">
        <f>(((1+(100-N476)/N476)^(365/J476))*100)-100</f>
        <v>9.9272813830905307</v>
      </c>
      <c r="R476" s="265">
        <f t="shared" si="21"/>
        <v>0</v>
      </c>
    </row>
    <row r="477" spans="1:21">
      <c r="A477" s="240"/>
      <c r="R477" s="265">
        <f t="shared" si="21"/>
        <v>0</v>
      </c>
    </row>
    <row r="478" spans="1:21" s="273" customFormat="1">
      <c r="A478" s="241">
        <v>812</v>
      </c>
      <c r="B478" s="271">
        <v>40639</v>
      </c>
      <c r="C478" s="265">
        <v>50000000000</v>
      </c>
      <c r="D478" s="265">
        <v>76104200000</v>
      </c>
      <c r="E478" s="265">
        <f>D478-C478</f>
        <v>26104200000</v>
      </c>
      <c r="F478" s="265">
        <v>50000000000</v>
      </c>
      <c r="G478" s="265">
        <v>45370161620</v>
      </c>
      <c r="H478" s="265">
        <f>F478-G478</f>
        <v>4629838380</v>
      </c>
      <c r="I478" s="271">
        <f>B478+J478+1</f>
        <v>41004</v>
      </c>
      <c r="J478" s="241">
        <v>364</v>
      </c>
      <c r="N478" s="257">
        <f>G478/F478*100</f>
        <v>90.740323239999995</v>
      </c>
      <c r="O478" s="257">
        <f>(100-N478)/100*(365/364)*100</f>
        <v>9.2851154324175873</v>
      </c>
      <c r="P478" s="257"/>
      <c r="Q478" s="257">
        <f>(((1+(100-N478)/N478)^(365/J478))*100)-100</f>
        <v>10.234011289857548</v>
      </c>
      <c r="R478" s="265">
        <f t="shared" si="21"/>
        <v>0</v>
      </c>
      <c r="U478" s="241"/>
    </row>
    <row r="479" spans="1:21">
      <c r="A479" s="240"/>
      <c r="R479" s="265">
        <f t="shared" si="21"/>
        <v>0</v>
      </c>
    </row>
    <row r="480" spans="1:21" s="273" customFormat="1">
      <c r="A480" s="241">
        <v>813</v>
      </c>
      <c r="B480" s="271">
        <v>40653</v>
      </c>
      <c r="C480" s="265">
        <v>50000000000</v>
      </c>
      <c r="D480" s="265">
        <v>76657300000</v>
      </c>
      <c r="E480" s="265">
        <f>D480-C480</f>
        <v>26657300000</v>
      </c>
      <c r="F480" s="265">
        <v>50000000000</v>
      </c>
      <c r="G480" s="265">
        <v>44933218558</v>
      </c>
      <c r="H480" s="265">
        <f>F480-G480</f>
        <v>5066781442</v>
      </c>
      <c r="I480" s="271">
        <f>B480+J480+1</f>
        <v>41018</v>
      </c>
      <c r="J480" s="241">
        <v>364</v>
      </c>
      <c r="N480" s="257">
        <f>G480/F480*100</f>
        <v>89.866437116</v>
      </c>
      <c r="O480" s="257">
        <f>(100-N480)/100*(365/364)*100</f>
        <v>10.161402342472527</v>
      </c>
      <c r="P480" s="257"/>
      <c r="Q480" s="257">
        <f>(((1+(100-N480)/N480)^(365/J480))*100)-100</f>
        <v>11.30891656458563</v>
      </c>
      <c r="R480" s="265">
        <f t="shared" si="21"/>
        <v>0</v>
      </c>
      <c r="U480" s="241"/>
    </row>
    <row r="481" spans="1:21">
      <c r="A481" s="240"/>
      <c r="R481" s="265">
        <f t="shared" si="21"/>
        <v>0</v>
      </c>
    </row>
    <row r="482" spans="1:21" s="273" customFormat="1">
      <c r="A482" s="241">
        <v>814</v>
      </c>
      <c r="B482" s="271">
        <v>40667</v>
      </c>
      <c r="C482" s="265">
        <v>55000000000</v>
      </c>
      <c r="D482" s="265">
        <v>66244800000</v>
      </c>
      <c r="E482" s="265">
        <f>D482-C482</f>
        <v>11244800000</v>
      </c>
      <c r="F482" s="265">
        <v>55000000000</v>
      </c>
      <c r="G482" s="265">
        <v>49104416972</v>
      </c>
      <c r="H482" s="265">
        <f>F482-G482</f>
        <v>5895583028</v>
      </c>
      <c r="I482" s="271">
        <f>B482+J482+1</f>
        <v>41032</v>
      </c>
      <c r="J482" s="241">
        <v>364</v>
      </c>
      <c r="N482" s="257">
        <f>G482/F482*100</f>
        <v>89.280758130909092</v>
      </c>
      <c r="O482" s="257">
        <f>(100-N482)/100*(365/364)*100</f>
        <v>10.748690335764234</v>
      </c>
      <c r="P482" s="257"/>
      <c r="Q482" s="257">
        <f>(((1+(100-N482)/N482)^(365/J482))*100)-100</f>
        <v>12.041112161733054</v>
      </c>
      <c r="R482" s="265">
        <f t="shared" si="21"/>
        <v>0</v>
      </c>
      <c r="U482" s="241"/>
    </row>
    <row r="483" spans="1:21">
      <c r="A483" s="240"/>
      <c r="R483" s="265">
        <f t="shared" si="21"/>
        <v>0</v>
      </c>
    </row>
    <row r="484" spans="1:21" s="273" customFormat="1">
      <c r="A484" s="241">
        <v>815</v>
      </c>
      <c r="B484" s="271">
        <v>40681</v>
      </c>
      <c r="C484" s="265">
        <v>55000000000</v>
      </c>
      <c r="D484" s="265">
        <v>127786700000</v>
      </c>
      <c r="E484" s="265">
        <f>D484-C484</f>
        <v>72786700000</v>
      </c>
      <c r="F484" s="265">
        <v>55000000000</v>
      </c>
      <c r="G484" s="265">
        <v>48833627453</v>
      </c>
      <c r="H484" s="265">
        <f>F484-G484</f>
        <v>6166372547</v>
      </c>
      <c r="I484" s="271">
        <f>B484+J484+1</f>
        <v>41046</v>
      </c>
      <c r="J484" s="241">
        <v>364</v>
      </c>
      <c r="N484" s="257">
        <f>G484/F484*100</f>
        <v>88.788413550909098</v>
      </c>
      <c r="O484" s="257">
        <f>(100-N484)/100*(365/364)*100</f>
        <v>11.242387510764228</v>
      </c>
      <c r="P484" s="257"/>
      <c r="Q484" s="257">
        <f>(((1+(100-N484)/N484)^(365/J484))*100)-100</f>
        <v>12.664107875910773</v>
      </c>
      <c r="R484" s="265">
        <f t="shared" si="21"/>
        <v>0</v>
      </c>
      <c r="U484" s="241"/>
    </row>
    <row r="485" spans="1:21" s="273" customFormat="1">
      <c r="A485" s="241"/>
      <c r="B485" s="271"/>
      <c r="C485" s="265"/>
      <c r="D485" s="265"/>
      <c r="E485" s="265"/>
      <c r="F485" s="265"/>
      <c r="G485" s="265"/>
      <c r="H485" s="265"/>
      <c r="I485" s="271"/>
      <c r="J485" s="241"/>
      <c r="N485" s="257"/>
      <c r="O485" s="257"/>
      <c r="P485" s="257"/>
      <c r="Q485" s="257"/>
      <c r="R485" s="265">
        <f t="shared" si="21"/>
        <v>0</v>
      </c>
      <c r="U485" s="241"/>
    </row>
    <row r="486" spans="1:21" s="273" customFormat="1">
      <c r="A486" s="241">
        <v>818</v>
      </c>
      <c r="B486" s="271">
        <v>40695</v>
      </c>
      <c r="C486" s="265">
        <v>45000000000</v>
      </c>
      <c r="D486" s="265">
        <v>92019500000</v>
      </c>
      <c r="E486" s="265">
        <f>D486-C486</f>
        <v>47019500000</v>
      </c>
      <c r="F486" s="265">
        <v>45000000000</v>
      </c>
      <c r="G486" s="265">
        <v>39940008011</v>
      </c>
      <c r="H486" s="265">
        <f>F486-G486</f>
        <v>5059991989</v>
      </c>
      <c r="I486" s="271">
        <f>B486+J486+1</f>
        <v>41060</v>
      </c>
      <c r="J486" s="241">
        <v>364</v>
      </c>
      <c r="N486" s="257">
        <f>G486/F486*100</f>
        <v>88.755573357777777</v>
      </c>
      <c r="O486" s="257">
        <f>(100-N486)/100*(365/364)*100</f>
        <v>11.27531792420635</v>
      </c>
      <c r="P486" s="257"/>
      <c r="Q486" s="257">
        <f>(((1+(100-N486)/N486)^(365/J486))*100)-100</f>
        <v>12.70590894143831</v>
      </c>
      <c r="R486" s="265">
        <f t="shared" si="21"/>
        <v>0</v>
      </c>
      <c r="U486" s="241"/>
    </row>
    <row r="487" spans="1:21" s="273" customFormat="1">
      <c r="A487" s="241"/>
      <c r="B487" s="271"/>
      <c r="C487" s="265"/>
      <c r="D487" s="265"/>
      <c r="E487" s="265"/>
      <c r="F487" s="265"/>
      <c r="G487" s="265"/>
      <c r="H487" s="265"/>
      <c r="I487" s="271"/>
      <c r="J487" s="241"/>
      <c r="N487" s="257"/>
      <c r="O487" s="257"/>
      <c r="P487" s="257"/>
      <c r="Q487" s="257"/>
      <c r="R487" s="265">
        <f t="shared" si="21"/>
        <v>0</v>
      </c>
      <c r="U487" s="241"/>
    </row>
    <row r="488" spans="1:21" s="273" customFormat="1">
      <c r="A488" s="241">
        <v>819</v>
      </c>
      <c r="B488" s="271">
        <v>40709</v>
      </c>
      <c r="C488" s="265">
        <v>55000000000</v>
      </c>
      <c r="D488" s="265">
        <v>86974400000</v>
      </c>
      <c r="E488" s="265">
        <f>D488-C488</f>
        <v>31974400000</v>
      </c>
      <c r="F488" s="265">
        <v>55000000000</v>
      </c>
      <c r="G488" s="265">
        <v>48469980620</v>
      </c>
      <c r="H488" s="265">
        <f>F488-G488</f>
        <v>6530019380</v>
      </c>
      <c r="I488" s="271">
        <f>B488+J488+1</f>
        <v>41074</v>
      </c>
      <c r="J488" s="241">
        <v>364</v>
      </c>
      <c r="N488" s="257">
        <f>G488/F488*100</f>
        <v>88.127237490909096</v>
      </c>
      <c r="O488" s="257">
        <f>(100-N488)/100*(365/364)*100</f>
        <v>11.905379988511484</v>
      </c>
      <c r="P488" s="257"/>
      <c r="Q488" s="257">
        <f>(((1+(100-N488)/N488)^(365/J488))*100)-100</f>
        <v>13.511703080678771</v>
      </c>
      <c r="R488" s="265">
        <f t="shared" si="21"/>
        <v>0</v>
      </c>
      <c r="U488" s="241"/>
    </row>
    <row r="489" spans="1:21" s="273" customFormat="1">
      <c r="A489" s="241"/>
      <c r="B489" s="271"/>
      <c r="C489" s="265"/>
      <c r="D489" s="265"/>
      <c r="E489" s="265"/>
      <c r="F489" s="265"/>
      <c r="G489" s="265"/>
      <c r="H489" s="265"/>
      <c r="I489" s="271"/>
      <c r="J489" s="241"/>
      <c r="N489" s="257"/>
      <c r="O489" s="257"/>
      <c r="P489" s="257"/>
      <c r="Q489" s="257"/>
      <c r="R489" s="265">
        <f t="shared" si="21"/>
        <v>0</v>
      </c>
      <c r="U489" s="241"/>
    </row>
    <row r="490" spans="1:21" s="273" customFormat="1">
      <c r="A490" s="241">
        <v>820</v>
      </c>
      <c r="B490" s="271">
        <v>40723</v>
      </c>
      <c r="C490" s="265">
        <v>55000000000</v>
      </c>
      <c r="D490" s="265">
        <v>80524000000</v>
      </c>
      <c r="E490" s="265">
        <f>D490-C490</f>
        <v>25524000000</v>
      </c>
      <c r="F490" s="265">
        <v>55000000000</v>
      </c>
      <c r="G490" s="265">
        <v>47762832799</v>
      </c>
      <c r="H490" s="265">
        <f>F490-G490</f>
        <v>7237167201</v>
      </c>
      <c r="I490" s="271">
        <f>B490+J490+1</f>
        <v>41088</v>
      </c>
      <c r="J490" s="241">
        <v>364</v>
      </c>
      <c r="N490" s="257">
        <f>G490/F490*100</f>
        <v>86.841514180000004</v>
      </c>
      <c r="O490" s="257">
        <f>(100-N490)/100*(365/364)*100</f>
        <v>13.194635506318678</v>
      </c>
      <c r="P490" s="257"/>
      <c r="Q490" s="257">
        <f>(((1+(100-N490)/N490)^(365/J490))*100)-100</f>
        <v>15.196940292591776</v>
      </c>
      <c r="R490" s="265">
        <f t="shared" si="21"/>
        <v>0</v>
      </c>
      <c r="U490" s="241"/>
    </row>
    <row r="491" spans="1:21">
      <c r="A491" s="240"/>
      <c r="I491" s="271"/>
      <c r="R491" s="265">
        <f t="shared" si="21"/>
        <v>0</v>
      </c>
    </row>
    <row r="492" spans="1:21" s="273" customFormat="1">
      <c r="A492" s="241">
        <v>821</v>
      </c>
      <c r="B492" s="271">
        <v>40737</v>
      </c>
      <c r="C492" s="265">
        <v>45000000000</v>
      </c>
      <c r="D492" s="265">
        <v>123228400000</v>
      </c>
      <c r="E492" s="265">
        <f>D492-C492</f>
        <v>78228400000</v>
      </c>
      <c r="F492" s="265">
        <v>45000000000</v>
      </c>
      <c r="G492" s="265">
        <v>38823825301</v>
      </c>
      <c r="H492" s="265">
        <f>F492-G492</f>
        <v>6176174699</v>
      </c>
      <c r="I492" s="271">
        <f>B492+J492+1</f>
        <v>41102</v>
      </c>
      <c r="J492" s="241">
        <v>364</v>
      </c>
      <c r="N492" s="257">
        <f>G492/F492*100</f>
        <v>86.275167335555551</v>
      </c>
      <c r="O492" s="257">
        <f>(100-N492)/100*(365/364)*100</f>
        <v>13.762538248687427</v>
      </c>
      <c r="P492" s="257"/>
      <c r="Q492" s="257">
        <f>(((1+(100-N492)/N492)^(365/J492))*100)-100</f>
        <v>15.955226239110075</v>
      </c>
      <c r="R492" s="265">
        <f t="shared" si="21"/>
        <v>0</v>
      </c>
      <c r="U492" s="241"/>
    </row>
    <row r="493" spans="1:21">
      <c r="A493" s="240"/>
      <c r="R493" s="265">
        <f t="shared" si="21"/>
        <v>0</v>
      </c>
    </row>
    <row r="494" spans="1:21" s="273" customFormat="1">
      <c r="A494" s="241">
        <v>822</v>
      </c>
      <c r="B494" s="271">
        <v>40751</v>
      </c>
      <c r="C494" s="265">
        <v>45000000000</v>
      </c>
      <c r="D494" s="265">
        <v>218551700000</v>
      </c>
      <c r="E494" s="265">
        <f>D494-C494</f>
        <v>173551700000</v>
      </c>
      <c r="F494" s="265">
        <v>45000000000</v>
      </c>
      <c r="G494" s="265">
        <v>39240745092</v>
      </c>
      <c r="H494" s="265">
        <f>F494-G494</f>
        <v>5759254908</v>
      </c>
      <c r="I494" s="271">
        <f>B494+J494+1</f>
        <v>41116</v>
      </c>
      <c r="J494" s="241">
        <v>364</v>
      </c>
      <c r="N494" s="257">
        <f>G494/F494*100</f>
        <v>87.201655759999994</v>
      </c>
      <c r="O494" s="257">
        <f>(100-N494)/100*(365/364)*100</f>
        <v>12.833504526373632</v>
      </c>
      <c r="P494" s="257"/>
      <c r="Q494" s="257">
        <f>(((1+(100-N494)/N494)^(365/J494))*100)-100</f>
        <v>14.719874263955091</v>
      </c>
      <c r="R494" s="265">
        <f t="shared" si="21"/>
        <v>0</v>
      </c>
      <c r="U494" s="241"/>
    </row>
    <row r="495" spans="1:21">
      <c r="A495" s="240"/>
      <c r="R495" s="265">
        <f t="shared" si="21"/>
        <v>0</v>
      </c>
    </row>
    <row r="496" spans="1:21" s="273" customFormat="1">
      <c r="A496" s="241">
        <v>823</v>
      </c>
      <c r="B496" s="271">
        <v>40765</v>
      </c>
      <c r="C496" s="265">
        <v>55000000000</v>
      </c>
      <c r="D496" s="265">
        <v>129660000000</v>
      </c>
      <c r="E496" s="265">
        <f>D496-C496</f>
        <v>74660000000</v>
      </c>
      <c r="F496" s="265">
        <v>55000000000</v>
      </c>
      <c r="G496" s="265">
        <v>47488520681</v>
      </c>
      <c r="H496" s="265">
        <f>F496-G496</f>
        <v>7511479319</v>
      </c>
      <c r="I496" s="271">
        <f>B496+J496+1</f>
        <v>41130</v>
      </c>
      <c r="J496" s="241">
        <v>364</v>
      </c>
      <c r="N496" s="257">
        <f>G496/F496*100</f>
        <v>86.342764874545452</v>
      </c>
      <c r="O496" s="257">
        <f>(100-N496)/100*(365/364)*100</f>
        <v>13.694755002172828</v>
      </c>
      <c r="P496" s="257"/>
      <c r="Q496" s="257">
        <f>(((1+(100-N496)/N496)^(365/J496))*100)-100</f>
        <v>15.864195876096801</v>
      </c>
      <c r="R496" s="265">
        <f t="shared" si="21"/>
        <v>0</v>
      </c>
      <c r="U496" s="241"/>
    </row>
    <row r="497" spans="1:21">
      <c r="A497" s="240"/>
      <c r="R497" s="265">
        <f t="shared" si="21"/>
        <v>0</v>
      </c>
    </row>
    <row r="498" spans="1:21" s="273" customFormat="1">
      <c r="A498" s="241">
        <v>824</v>
      </c>
      <c r="B498" s="271">
        <v>40779</v>
      </c>
      <c r="C498" s="265">
        <v>55000000000</v>
      </c>
      <c r="D498" s="265">
        <v>111340300000</v>
      </c>
      <c r="E498" s="265">
        <f>D498-C498</f>
        <v>56340300000</v>
      </c>
      <c r="F498" s="265">
        <v>55000000000</v>
      </c>
      <c r="G498" s="265">
        <v>46644018065</v>
      </c>
      <c r="H498" s="265">
        <f>F498-G498</f>
        <v>8355981935</v>
      </c>
      <c r="I498" s="271">
        <f>B498+J498+1</f>
        <v>41144</v>
      </c>
      <c r="J498" s="241">
        <v>364</v>
      </c>
      <c r="N498" s="257">
        <f>G498/F498*100</f>
        <v>84.807305572727273</v>
      </c>
      <c r="O498" s="257">
        <f>(100-N498)/100*(365/364)*100</f>
        <v>15.234432598776223</v>
      </c>
      <c r="P498" s="257"/>
      <c r="Q498" s="257">
        <f>(((1+(100-N498)/N498)^(365/J498))*100)-100</f>
        <v>17.967763671299124</v>
      </c>
      <c r="R498" s="265">
        <f t="shared" si="21"/>
        <v>0</v>
      </c>
      <c r="U498" s="241"/>
    </row>
    <row r="499" spans="1:21">
      <c r="A499" s="240"/>
      <c r="R499" s="265">
        <f t="shared" si="21"/>
        <v>0</v>
      </c>
    </row>
    <row r="500" spans="1:21" s="273" customFormat="1">
      <c r="A500" s="241">
        <v>825</v>
      </c>
      <c r="B500" s="271">
        <v>40793</v>
      </c>
      <c r="C500" s="265">
        <v>55000000000</v>
      </c>
      <c r="D500" s="265">
        <v>96709400000</v>
      </c>
      <c r="E500" s="265">
        <f>D500-C500</f>
        <v>41709400000</v>
      </c>
      <c r="F500" s="265">
        <v>55000000000</v>
      </c>
      <c r="G500" s="265">
        <v>45688266227</v>
      </c>
      <c r="H500" s="265">
        <f>F500-G500</f>
        <v>9311733773</v>
      </c>
      <c r="I500" s="271">
        <f>B500+J500+1</f>
        <v>41158</v>
      </c>
      <c r="J500" s="241">
        <v>364</v>
      </c>
      <c r="N500" s="257">
        <f>G500/F500*100</f>
        <v>83.069574958181818</v>
      </c>
      <c r="O500" s="257">
        <f>(100-N500)/100*(365/364)*100</f>
        <v>16.976937198526475</v>
      </c>
      <c r="P500" s="257"/>
      <c r="Q500" s="257">
        <f>(((1+(100-N500)/N500)^(365/J500))*100)-100</f>
        <v>20.442378919927336</v>
      </c>
      <c r="R500" s="265">
        <f t="shared" si="21"/>
        <v>0</v>
      </c>
      <c r="U500" s="241"/>
    </row>
    <row r="501" spans="1:21">
      <c r="A501" s="240"/>
      <c r="R501" s="265">
        <f t="shared" si="21"/>
        <v>0</v>
      </c>
    </row>
    <row r="502" spans="1:21" s="273" customFormat="1">
      <c r="A502" s="241">
        <v>826</v>
      </c>
      <c r="B502" s="271">
        <v>40807</v>
      </c>
      <c r="C502" s="265">
        <v>60000000000</v>
      </c>
      <c r="D502" s="265">
        <v>221582000000</v>
      </c>
      <c r="E502" s="265">
        <f>D502-C502</f>
        <v>161582000000</v>
      </c>
      <c r="F502" s="265">
        <v>60000000000</v>
      </c>
      <c r="G502" s="265">
        <v>50088573317</v>
      </c>
      <c r="H502" s="265">
        <f>F502-G502</f>
        <v>9911426683</v>
      </c>
      <c r="I502" s="271">
        <f>B502+J502+1</f>
        <v>41172</v>
      </c>
      <c r="J502" s="241">
        <v>364</v>
      </c>
      <c r="N502" s="257">
        <f>G502/F502*100</f>
        <v>83.48095552833334</v>
      </c>
      <c r="O502" s="257">
        <f>(100-N502)/100*(365/364)*100</f>
        <v>16.564426461973436</v>
      </c>
      <c r="P502" s="257"/>
      <c r="Q502" s="257">
        <f>(((1+(100-N502)/N502)^(365/J502))*100)-100</f>
        <v>19.847231951808439</v>
      </c>
      <c r="R502" s="265">
        <f t="shared" si="21"/>
        <v>0</v>
      </c>
      <c r="U502" s="241"/>
    </row>
    <row r="503" spans="1:21">
      <c r="A503" s="240"/>
      <c r="R503" s="265">
        <f t="shared" si="21"/>
        <v>0</v>
      </c>
    </row>
    <row r="504" spans="1:21" s="273" customFormat="1">
      <c r="A504" s="241">
        <v>827</v>
      </c>
      <c r="B504" s="271">
        <v>40821</v>
      </c>
      <c r="C504" s="265">
        <v>65000000000</v>
      </c>
      <c r="D504" s="265">
        <v>80292200000</v>
      </c>
      <c r="E504" s="265">
        <f>D504-C504</f>
        <v>15292200000</v>
      </c>
      <c r="F504" s="265">
        <v>77460100000</v>
      </c>
      <c r="G504" s="265">
        <v>62432017283</v>
      </c>
      <c r="H504" s="265">
        <f>F504-G504</f>
        <v>15028082717</v>
      </c>
      <c r="I504" s="271">
        <f>B504+J504+1</f>
        <v>41186</v>
      </c>
      <c r="J504" s="241">
        <v>364</v>
      </c>
      <c r="K504" s="241"/>
      <c r="L504" s="241"/>
      <c r="M504" s="241"/>
      <c r="N504" s="257">
        <f>G504/F504*100</f>
        <v>80.598937108266071</v>
      </c>
      <c r="O504" s="257">
        <f>(100-N504)/100*(365/364)*100</f>
        <v>19.454362515062869</v>
      </c>
      <c r="P504" s="257"/>
      <c r="Q504" s="257">
        <f>(((1+(100-N504)/N504)^(365/J504))*100)-100</f>
        <v>24.144654003652605</v>
      </c>
      <c r="R504" s="265">
        <f t="shared" si="21"/>
        <v>0</v>
      </c>
      <c r="U504" s="241"/>
    </row>
    <row r="505" spans="1:21">
      <c r="A505" s="240"/>
      <c r="R505" s="265">
        <f t="shared" si="21"/>
        <v>0</v>
      </c>
    </row>
    <row r="506" spans="1:21" s="273" customFormat="1">
      <c r="A506" s="241">
        <v>829</v>
      </c>
      <c r="B506" s="271">
        <v>40835</v>
      </c>
      <c r="C506" s="265">
        <v>65000000000</v>
      </c>
      <c r="D506" s="265">
        <v>223278100000</v>
      </c>
      <c r="E506" s="265">
        <f>D506-C506</f>
        <v>158278100000</v>
      </c>
      <c r="F506" s="265">
        <v>72971100000</v>
      </c>
      <c r="G506" s="265">
        <v>59229146025</v>
      </c>
      <c r="H506" s="265">
        <f>F506-G506</f>
        <v>13741953975</v>
      </c>
      <c r="I506" s="271">
        <f>B506+J506+1</f>
        <v>41200</v>
      </c>
      <c r="J506" s="241">
        <v>364</v>
      </c>
      <c r="K506" s="241"/>
      <c r="L506" s="241"/>
      <c r="M506" s="241"/>
      <c r="N506" s="257">
        <f>G506/F506*100</f>
        <v>81.167950085718871</v>
      </c>
      <c r="O506" s="257">
        <f>(100-N506)/100*(365/364)*100</f>
        <v>18.883786315144537</v>
      </c>
      <c r="P506" s="257"/>
      <c r="Q506" s="257">
        <f>(((1+(100-N506)/N506)^(365/J506))*100)-100</f>
        <v>23.271978259693228</v>
      </c>
      <c r="R506" s="265">
        <f t="shared" si="21"/>
        <v>0</v>
      </c>
      <c r="U506" s="241"/>
    </row>
    <row r="507" spans="1:21">
      <c r="A507" s="240"/>
      <c r="R507" s="265">
        <f t="shared" si="21"/>
        <v>0</v>
      </c>
    </row>
    <row r="508" spans="1:21" s="273" customFormat="1">
      <c r="A508" s="241">
        <v>830</v>
      </c>
      <c r="B508" s="271">
        <v>40850</v>
      </c>
      <c r="C508" s="265">
        <v>100000000000</v>
      </c>
      <c r="D508" s="265">
        <v>237482100000</v>
      </c>
      <c r="E508" s="265">
        <v>137482100000</v>
      </c>
      <c r="F508" s="265">
        <v>100000000000</v>
      </c>
      <c r="G508" s="265">
        <v>81019247654</v>
      </c>
      <c r="H508" s="265">
        <v>18980752346</v>
      </c>
      <c r="I508" s="271">
        <v>41215</v>
      </c>
      <c r="J508" s="241">
        <v>364</v>
      </c>
      <c r="K508" s="241"/>
      <c r="L508" s="241"/>
      <c r="M508" s="241"/>
      <c r="N508" s="257">
        <v>81.019247653999997</v>
      </c>
      <c r="O508" s="257">
        <v>19.032897270027473</v>
      </c>
      <c r="P508" s="257"/>
      <c r="Q508" s="257">
        <v>23.498853344742301</v>
      </c>
      <c r="R508" s="265">
        <f t="shared" si="21"/>
        <v>0</v>
      </c>
      <c r="U508" s="241"/>
    </row>
    <row r="509" spans="1:21">
      <c r="A509" s="240"/>
      <c r="R509" s="265">
        <f t="shared" si="21"/>
        <v>0</v>
      </c>
    </row>
    <row r="510" spans="1:21" s="273" customFormat="1">
      <c r="A510" s="241">
        <v>832</v>
      </c>
      <c r="B510" s="271">
        <v>40863</v>
      </c>
      <c r="C510" s="265">
        <v>90000000000</v>
      </c>
      <c r="D510" s="265">
        <v>155382200000</v>
      </c>
      <c r="E510" s="265">
        <v>65382200000</v>
      </c>
      <c r="F510" s="265">
        <v>90000000000</v>
      </c>
      <c r="G510" s="265">
        <v>72628249253</v>
      </c>
      <c r="H510" s="265">
        <v>17371750747</v>
      </c>
      <c r="I510" s="271">
        <v>41228</v>
      </c>
      <c r="J510" s="241">
        <v>364</v>
      </c>
      <c r="K510" s="241"/>
      <c r="L510" s="241"/>
      <c r="M510" s="241"/>
      <c r="N510" s="257">
        <v>80.698054725555551</v>
      </c>
      <c r="O510" s="257">
        <v>19.354972596626986</v>
      </c>
      <c r="P510" s="257"/>
      <c r="Q510" s="257">
        <v>23.991754330274901</v>
      </c>
      <c r="R510" s="265">
        <f t="shared" si="21"/>
        <v>0</v>
      </c>
      <c r="U510" s="241"/>
    </row>
    <row r="511" spans="1:21">
      <c r="A511" s="240"/>
      <c r="R511" s="265">
        <f t="shared" si="21"/>
        <v>0</v>
      </c>
    </row>
    <row r="512" spans="1:21" s="273" customFormat="1">
      <c r="A512" s="241">
        <v>833</v>
      </c>
      <c r="B512" s="271">
        <v>40877</v>
      </c>
      <c r="C512" s="265">
        <v>90000000000</v>
      </c>
      <c r="D512" s="265">
        <v>143405900000</v>
      </c>
      <c r="E512" s="265">
        <v>53405900000</v>
      </c>
      <c r="F512" s="265">
        <v>90000000000</v>
      </c>
      <c r="G512" s="265">
        <v>72442785373</v>
      </c>
      <c r="H512" s="265">
        <v>17557214627</v>
      </c>
      <c r="I512" s="271">
        <v>41242</v>
      </c>
      <c r="J512" s="241">
        <v>364</v>
      </c>
      <c r="K512" s="241"/>
      <c r="L512" s="241"/>
      <c r="M512" s="241"/>
      <c r="N512" s="257">
        <v>80.491983747777766</v>
      </c>
      <c r="O512" s="257">
        <v>19.561609703464601</v>
      </c>
      <c r="P512" s="257"/>
      <c r="Q512" s="257">
        <v>24.310064132305939</v>
      </c>
      <c r="R512" s="265">
        <f t="shared" si="21"/>
        <v>0</v>
      </c>
      <c r="U512" s="241"/>
    </row>
    <row r="513" spans="1:20">
      <c r="A513" s="240"/>
      <c r="R513" s="265">
        <f t="shared" si="21"/>
        <v>0</v>
      </c>
    </row>
    <row r="514" spans="1:20">
      <c r="A514" s="241">
        <v>835</v>
      </c>
      <c r="B514" s="271">
        <v>40891</v>
      </c>
      <c r="C514" s="265">
        <v>75000000000</v>
      </c>
      <c r="D514" s="265">
        <v>164153800000</v>
      </c>
      <c r="E514" s="265">
        <v>89153800000</v>
      </c>
      <c r="F514" s="265">
        <v>75000000000</v>
      </c>
      <c r="G514" s="265">
        <v>61772069734</v>
      </c>
      <c r="H514" s="265">
        <v>13227930266</v>
      </c>
      <c r="I514" s="271">
        <v>41256</v>
      </c>
      <c r="J514" s="241">
        <v>364</v>
      </c>
      <c r="K514" s="241"/>
      <c r="N514" s="257">
        <v>82.362759645333341</v>
      </c>
      <c r="O514" s="257">
        <v>17.685694311684973</v>
      </c>
      <c r="Q514" s="257">
        <v>21.4788351603219</v>
      </c>
      <c r="R514" s="265">
        <f t="shared" si="21"/>
        <v>0</v>
      </c>
    </row>
    <row r="515" spans="1:20">
      <c r="B515" s="271"/>
      <c r="I515" s="271"/>
      <c r="K515" s="241"/>
      <c r="R515" s="265">
        <f t="shared" si="21"/>
        <v>0</v>
      </c>
    </row>
    <row r="516" spans="1:20">
      <c r="A516" s="241">
        <v>836</v>
      </c>
      <c r="B516" s="271">
        <v>40905</v>
      </c>
      <c r="C516" s="265">
        <v>75000000000</v>
      </c>
      <c r="D516" s="265">
        <v>65066900000</v>
      </c>
      <c r="E516" s="265">
        <v>-9933100000</v>
      </c>
      <c r="F516" s="265">
        <v>75000000000</v>
      </c>
      <c r="G516" s="265">
        <v>52782698304</v>
      </c>
      <c r="H516" s="265">
        <v>22217301696</v>
      </c>
      <c r="I516" s="271">
        <v>41270</v>
      </c>
      <c r="J516" s="241">
        <v>364</v>
      </c>
      <c r="K516" s="241"/>
      <c r="N516" s="272">
        <v>81.120999999999995</v>
      </c>
      <c r="O516" s="257">
        <v>18.930865384615387</v>
      </c>
      <c r="Q516" s="257">
        <v>23.343519964569452</v>
      </c>
      <c r="R516" s="265">
        <f t="shared" si="21"/>
        <v>0</v>
      </c>
    </row>
    <row r="517" spans="1:20">
      <c r="B517" s="271"/>
      <c r="I517" s="271"/>
      <c r="K517" s="241"/>
      <c r="R517" s="265">
        <f t="shared" si="21"/>
        <v>0</v>
      </c>
    </row>
    <row r="518" spans="1:20">
      <c r="A518" s="241">
        <v>837</v>
      </c>
      <c r="B518" s="271">
        <v>40919</v>
      </c>
      <c r="C518" s="265">
        <v>85000000000</v>
      </c>
      <c r="D518" s="265">
        <v>101308000000</v>
      </c>
      <c r="E518" s="265">
        <v>16308000000</v>
      </c>
      <c r="F518" s="265">
        <v>85000000000</v>
      </c>
      <c r="G518" s="265">
        <v>68424315526</v>
      </c>
      <c r="H518" s="265">
        <v>16575684474</v>
      </c>
      <c r="I518" s="271">
        <v>41284</v>
      </c>
      <c r="J518" s="241">
        <v>364</v>
      </c>
      <c r="K518" s="241"/>
      <c r="N518" s="257">
        <v>80.499194736470585</v>
      </c>
      <c r="O518" s="257">
        <v>19.554378904363283</v>
      </c>
      <c r="Q518" s="257">
        <v>24.298898045584849</v>
      </c>
      <c r="R518" s="265">
        <f t="shared" si="21"/>
        <v>0</v>
      </c>
      <c r="T518" s="241">
        <f t="shared" ref="T518:T581" si="22">+YEAR(B518)</f>
        <v>2012</v>
      </c>
    </row>
    <row r="519" spans="1:20">
      <c r="A519" s="240"/>
      <c r="R519" s="265">
        <f t="shared" si="21"/>
        <v>0</v>
      </c>
      <c r="T519" s="241">
        <f t="shared" si="22"/>
        <v>1900</v>
      </c>
    </row>
    <row r="520" spans="1:20" ht="18" customHeight="1">
      <c r="A520" s="241">
        <v>838</v>
      </c>
      <c r="B520" s="271">
        <v>40933</v>
      </c>
      <c r="C520" s="265">
        <v>80000000000</v>
      </c>
      <c r="D520" s="265">
        <v>252459000000</v>
      </c>
      <c r="E520" s="265">
        <v>172459000000</v>
      </c>
      <c r="F520" s="265">
        <v>80000000000</v>
      </c>
      <c r="G520" s="265">
        <v>64180507045</v>
      </c>
      <c r="H520" s="265">
        <v>15819492955</v>
      </c>
      <c r="I520" s="271">
        <v>41298</v>
      </c>
      <c r="J520" s="241">
        <v>364</v>
      </c>
      <c r="K520" s="241"/>
      <c r="N520" s="257">
        <v>80.225633806250002</v>
      </c>
      <c r="O520" s="257">
        <v>19.828691375600961</v>
      </c>
      <c r="Q520" s="257">
        <v>24.723910548484412</v>
      </c>
      <c r="R520" s="265">
        <f t="shared" si="21"/>
        <v>0</v>
      </c>
      <c r="T520" s="241">
        <f t="shared" si="22"/>
        <v>2012</v>
      </c>
    </row>
    <row r="521" spans="1:20" ht="18" customHeight="1">
      <c r="B521" s="271"/>
      <c r="I521" s="271"/>
      <c r="K521" s="241"/>
      <c r="R521" s="265">
        <f t="shared" si="21"/>
        <v>0</v>
      </c>
      <c r="T521" s="241">
        <f t="shared" si="22"/>
        <v>1900</v>
      </c>
    </row>
    <row r="522" spans="1:20" ht="18" customHeight="1">
      <c r="A522" s="241">
        <v>840</v>
      </c>
      <c r="B522" s="271">
        <v>40947</v>
      </c>
      <c r="C522" s="265">
        <v>180000000000</v>
      </c>
      <c r="D522" s="265">
        <v>401090300000</v>
      </c>
      <c r="E522" s="265">
        <v>221090300000</v>
      </c>
      <c r="F522" s="265">
        <v>180000000000</v>
      </c>
      <c r="G522" s="265">
        <v>151140887452</v>
      </c>
      <c r="H522" s="265">
        <v>28859112548</v>
      </c>
      <c r="I522" s="271">
        <v>41312</v>
      </c>
      <c r="J522" s="241">
        <v>364</v>
      </c>
      <c r="K522" s="241"/>
      <c r="N522" s="257">
        <v>83.967159695555566</v>
      </c>
      <c r="O522" s="257">
        <v>16.076886569017084</v>
      </c>
      <c r="Q522" s="257">
        <v>19.151366553892927</v>
      </c>
      <c r="R522" s="265">
        <f t="shared" si="21"/>
        <v>0</v>
      </c>
      <c r="T522" s="241">
        <f t="shared" si="22"/>
        <v>2012</v>
      </c>
    </row>
    <row r="523" spans="1:20">
      <c r="A523" s="240"/>
      <c r="R523" s="265">
        <f t="shared" ref="R523:R586" si="23">+IF(F523&lt;C523,IF(F523=D523,0,D523-F523),0)</f>
        <v>0</v>
      </c>
      <c r="T523" s="241">
        <f t="shared" si="22"/>
        <v>1900</v>
      </c>
    </row>
    <row r="524" spans="1:20" ht="18" customHeight="1">
      <c r="A524" s="241">
        <v>841</v>
      </c>
      <c r="B524" s="271">
        <v>40961</v>
      </c>
      <c r="C524" s="265">
        <v>80000000000</v>
      </c>
      <c r="D524" s="265">
        <v>207467600000</v>
      </c>
      <c r="E524" s="265">
        <v>127467600000</v>
      </c>
      <c r="F524" s="265">
        <v>80000000000</v>
      </c>
      <c r="G524" s="265">
        <v>67367024521</v>
      </c>
      <c r="H524" s="265">
        <v>12632975479</v>
      </c>
      <c r="I524" s="271">
        <v>41326</v>
      </c>
      <c r="J524" s="241">
        <v>364</v>
      </c>
      <c r="K524" s="241"/>
      <c r="N524" s="257">
        <v>84.208780651250009</v>
      </c>
      <c r="O524" s="257">
        <v>15.834601819488315</v>
      </c>
      <c r="Q524" s="257">
        <v>18.808546661617285</v>
      </c>
      <c r="R524" s="265">
        <f t="shared" si="23"/>
        <v>0</v>
      </c>
      <c r="T524" s="241">
        <f t="shared" si="22"/>
        <v>2012</v>
      </c>
    </row>
    <row r="525" spans="1:20">
      <c r="A525" s="240"/>
      <c r="R525" s="265">
        <f t="shared" si="23"/>
        <v>0</v>
      </c>
      <c r="T525" s="241">
        <f t="shared" si="22"/>
        <v>1900</v>
      </c>
    </row>
    <row r="526" spans="1:20" ht="18" customHeight="1">
      <c r="A526" s="241">
        <v>842</v>
      </c>
      <c r="B526" s="271">
        <v>40975</v>
      </c>
      <c r="C526" s="265">
        <v>90000000000</v>
      </c>
      <c r="D526" s="265">
        <v>143561400000</v>
      </c>
      <c r="E526" s="265">
        <v>53561400000</v>
      </c>
      <c r="F526" s="265">
        <v>90000000000</v>
      </c>
      <c r="G526" s="265">
        <v>75966678385</v>
      </c>
      <c r="H526" s="265">
        <v>14033321615</v>
      </c>
      <c r="I526" s="271">
        <v>41340</v>
      </c>
      <c r="J526" s="241">
        <v>364</v>
      </c>
      <c r="K526" s="241"/>
      <c r="N526" s="257">
        <v>84.40742042777778</v>
      </c>
      <c r="O526" s="257">
        <v>15.635416329288764</v>
      </c>
      <c r="Q526" s="257">
        <v>18.528181950467882</v>
      </c>
      <c r="R526" s="265">
        <f t="shared" si="23"/>
        <v>0</v>
      </c>
      <c r="T526" s="241">
        <f t="shared" si="22"/>
        <v>2012</v>
      </c>
    </row>
    <row r="527" spans="1:20">
      <c r="A527" s="240"/>
      <c r="R527" s="265">
        <f t="shared" si="23"/>
        <v>0</v>
      </c>
      <c r="T527" s="241">
        <f t="shared" si="22"/>
        <v>1900</v>
      </c>
    </row>
    <row r="528" spans="1:20" ht="18" customHeight="1">
      <c r="A528" s="241">
        <v>844</v>
      </c>
      <c r="B528" s="271">
        <v>40989</v>
      </c>
      <c r="C528" s="265">
        <v>90000000000</v>
      </c>
      <c r="D528" s="265">
        <v>107561500000</v>
      </c>
      <c r="E528" s="265">
        <v>17561500000</v>
      </c>
      <c r="F528" s="265">
        <v>80561500000</v>
      </c>
      <c r="G528" s="265">
        <v>67013569800</v>
      </c>
      <c r="H528" s="265">
        <v>13547930200</v>
      </c>
      <c r="I528" s="271">
        <v>41354</v>
      </c>
      <c r="J528" s="241">
        <v>364</v>
      </c>
      <c r="K528" s="241"/>
      <c r="N528" s="257">
        <v>83.183120721436424</v>
      </c>
      <c r="O528" s="257">
        <v>16.863079496361827</v>
      </c>
      <c r="Q528" s="257">
        <v>20.277522556474594</v>
      </c>
      <c r="R528" s="265">
        <f t="shared" si="23"/>
        <v>27000000000</v>
      </c>
      <c r="T528" s="241">
        <f t="shared" si="22"/>
        <v>2012</v>
      </c>
    </row>
    <row r="529" spans="1:20">
      <c r="A529" s="240"/>
      <c r="R529" s="265">
        <f t="shared" si="23"/>
        <v>0</v>
      </c>
      <c r="T529" s="241">
        <f t="shared" si="22"/>
        <v>1900</v>
      </c>
    </row>
    <row r="530" spans="1:20">
      <c r="A530" s="241">
        <v>845</v>
      </c>
      <c r="B530" s="271">
        <v>41003</v>
      </c>
      <c r="C530" s="265">
        <v>100000000000</v>
      </c>
      <c r="D530" s="265">
        <v>132789100000</v>
      </c>
      <c r="E530" s="266">
        <v>32789100000</v>
      </c>
      <c r="F530" s="265">
        <v>100000000000</v>
      </c>
      <c r="G530" s="265">
        <v>83272500689</v>
      </c>
      <c r="H530" s="265">
        <v>16727499311</v>
      </c>
      <c r="I530" s="271">
        <v>41368</v>
      </c>
      <c r="J530" s="241">
        <v>364</v>
      </c>
      <c r="K530" s="241"/>
      <c r="N530" s="257">
        <v>83.272500688999997</v>
      </c>
      <c r="O530" s="257">
        <v>16.773453979436816</v>
      </c>
      <c r="Q530" s="257">
        <v>20.148069025656156</v>
      </c>
      <c r="R530" s="265">
        <f t="shared" si="23"/>
        <v>0</v>
      </c>
      <c r="T530" s="241">
        <f t="shared" si="22"/>
        <v>2012</v>
      </c>
    </row>
    <row r="531" spans="1:20">
      <c r="A531" s="240"/>
      <c r="R531" s="265">
        <f t="shared" si="23"/>
        <v>0</v>
      </c>
      <c r="T531" s="241">
        <f t="shared" si="22"/>
        <v>1900</v>
      </c>
    </row>
    <row r="532" spans="1:20">
      <c r="A532" s="241">
        <v>846</v>
      </c>
      <c r="B532" s="271">
        <v>41017</v>
      </c>
      <c r="C532" s="265">
        <v>100000000000</v>
      </c>
      <c r="D532" s="265">
        <v>209365300000</v>
      </c>
      <c r="E532" s="266">
        <v>109365300000</v>
      </c>
      <c r="F532" s="265">
        <v>100000000000</v>
      </c>
      <c r="G532" s="265">
        <v>83114169160</v>
      </c>
      <c r="H532" s="265">
        <v>16885830840</v>
      </c>
      <c r="I532" s="271">
        <v>41382</v>
      </c>
      <c r="J532" s="241">
        <v>364</v>
      </c>
      <c r="K532" s="241"/>
      <c r="N532" s="257">
        <v>83.114169159999989</v>
      </c>
      <c r="O532" s="257">
        <v>16.932220485164844</v>
      </c>
      <c r="Q532" s="257">
        <v>20.377579097958204</v>
      </c>
      <c r="R532" s="265">
        <f t="shared" si="23"/>
        <v>0</v>
      </c>
      <c r="T532" s="241">
        <f t="shared" si="22"/>
        <v>2012</v>
      </c>
    </row>
    <row r="533" spans="1:20">
      <c r="A533" s="240"/>
      <c r="R533" s="265">
        <f t="shared" si="23"/>
        <v>0</v>
      </c>
      <c r="T533" s="241">
        <f t="shared" si="22"/>
        <v>1900</v>
      </c>
    </row>
    <row r="534" spans="1:20">
      <c r="A534" s="241">
        <v>847</v>
      </c>
      <c r="B534" s="271">
        <v>41031</v>
      </c>
      <c r="C534" s="265">
        <v>100000000000</v>
      </c>
      <c r="D534" s="265">
        <v>117882900000</v>
      </c>
      <c r="E534" s="266">
        <f>D534-C534</f>
        <v>17882900000</v>
      </c>
      <c r="F534" s="265">
        <v>100000000000</v>
      </c>
      <c r="G534" s="265">
        <v>83033703476</v>
      </c>
      <c r="H534" s="265">
        <f>F534-G534</f>
        <v>16966296524</v>
      </c>
      <c r="I534" s="271">
        <f>B532+J534+1</f>
        <v>41382</v>
      </c>
      <c r="J534" s="241">
        <v>364</v>
      </c>
      <c r="K534" s="241"/>
      <c r="N534" s="257">
        <f>G534/F534*100</f>
        <v>83.033703475999999</v>
      </c>
      <c r="O534" s="257">
        <f>(100-N534)/100*(365/364)*100</f>
        <v>17.012907228736264</v>
      </c>
      <c r="Q534" s="257">
        <f>(((1+(100-N534)/N534)^(365/J534))*100)-100</f>
        <v>20.494554342646637</v>
      </c>
      <c r="R534" s="265">
        <f t="shared" si="23"/>
        <v>0</v>
      </c>
      <c r="T534" s="241">
        <f t="shared" si="22"/>
        <v>2012</v>
      </c>
    </row>
    <row r="535" spans="1:20">
      <c r="A535" s="240"/>
      <c r="R535" s="265">
        <f t="shared" si="23"/>
        <v>0</v>
      </c>
      <c r="T535" s="241">
        <f t="shared" si="22"/>
        <v>1900</v>
      </c>
    </row>
    <row r="536" spans="1:20">
      <c r="A536" s="241">
        <v>849</v>
      </c>
      <c r="B536" s="271">
        <v>41045</v>
      </c>
      <c r="C536" s="265">
        <v>100000000000</v>
      </c>
      <c r="D536" s="265">
        <v>175116700000</v>
      </c>
      <c r="E536" s="266">
        <f>D536-C536</f>
        <v>75116700000</v>
      </c>
      <c r="F536" s="265">
        <v>100000000000</v>
      </c>
      <c r="G536" s="265">
        <v>83347547874</v>
      </c>
      <c r="H536" s="265">
        <f>F536-G536</f>
        <v>16652452126</v>
      </c>
      <c r="I536" s="271">
        <f>'maturities - 182'!B532+J536+1</f>
        <v>41382</v>
      </c>
      <c r="J536" s="241">
        <v>364</v>
      </c>
      <c r="K536" s="241"/>
      <c r="N536" s="257">
        <f>G536/F536*100</f>
        <v>83.347547874</v>
      </c>
      <c r="O536" s="257">
        <f>(100-N536)/100*(365/364)*100</f>
        <v>16.698200620851651</v>
      </c>
      <c r="Q536" s="257">
        <f>(((1+(100-N536)/N536)^(365/J536))*100)-100</f>
        <v>20.039589115135442</v>
      </c>
      <c r="R536" s="265">
        <f t="shared" si="23"/>
        <v>0</v>
      </c>
      <c r="T536" s="241">
        <f t="shared" si="22"/>
        <v>2012</v>
      </c>
    </row>
    <row r="537" spans="1:20">
      <c r="B537" s="271"/>
      <c r="K537" s="241"/>
      <c r="R537" s="265">
        <f t="shared" si="23"/>
        <v>0</v>
      </c>
      <c r="T537" s="241">
        <f t="shared" si="22"/>
        <v>1900</v>
      </c>
    </row>
    <row r="538" spans="1:20">
      <c r="A538" s="241">
        <v>852</v>
      </c>
      <c r="B538" s="271">
        <v>41059</v>
      </c>
      <c r="C538" s="265">
        <v>100000000000</v>
      </c>
      <c r="D538" s="265">
        <v>178201500000</v>
      </c>
      <c r="E538" s="266">
        <f>D538-C538</f>
        <v>78201500000</v>
      </c>
      <c r="F538" s="265">
        <v>100000000000</v>
      </c>
      <c r="G538" s="265">
        <v>83382645777</v>
      </c>
      <c r="H538" s="265">
        <f>F538-G538</f>
        <v>16617354223</v>
      </c>
      <c r="I538" s="271">
        <f>'maturities - 182'!B534+J538+1</f>
        <v>41396</v>
      </c>
      <c r="J538" s="241">
        <v>364</v>
      </c>
      <c r="K538" s="241"/>
      <c r="N538" s="257">
        <f>G538/F538*100</f>
        <v>83.382645776999993</v>
      </c>
      <c r="O538" s="257">
        <f>(100-N538)/100*(365/364)*100</f>
        <v>16.663006295041214</v>
      </c>
      <c r="Q538" s="257">
        <f>(((1+(100-N538)/N538)^(365/J538))*100)-100</f>
        <v>19.988922577427843</v>
      </c>
      <c r="R538" s="265">
        <f t="shared" si="23"/>
        <v>0</v>
      </c>
      <c r="T538" s="241">
        <f t="shared" si="22"/>
        <v>2012</v>
      </c>
    </row>
    <row r="539" spans="1:20">
      <c r="A539" s="240"/>
      <c r="R539" s="265">
        <f t="shared" si="23"/>
        <v>0</v>
      </c>
      <c r="T539" s="241">
        <f t="shared" si="22"/>
        <v>1900</v>
      </c>
    </row>
    <row r="540" spans="1:20">
      <c r="A540" s="241">
        <v>853</v>
      </c>
      <c r="B540" s="271">
        <v>41073</v>
      </c>
      <c r="C540" s="265">
        <v>100000000000</v>
      </c>
      <c r="D540" s="265">
        <v>201876100000</v>
      </c>
      <c r="E540" s="266">
        <f>D540-C540</f>
        <v>101876100000</v>
      </c>
      <c r="F540" s="265">
        <v>100000000000</v>
      </c>
      <c r="G540" s="265">
        <v>83864453517</v>
      </c>
      <c r="H540" s="265">
        <f>F540-G540</f>
        <v>16135546483</v>
      </c>
      <c r="I540" s="271">
        <f>B538+J540+1</f>
        <v>41424</v>
      </c>
      <c r="J540" s="241">
        <v>364</v>
      </c>
      <c r="K540" s="241"/>
      <c r="N540" s="257">
        <f>G540/F540*100</f>
        <v>83.864453517000001</v>
      </c>
      <c r="O540" s="257">
        <f>(100-N540)/100*(365/364)*100</f>
        <v>16.179874907403846</v>
      </c>
      <c r="Q540" s="257">
        <f>(((1+(100-N540)/N540)^(365/J540))*100)-100</f>
        <v>19.297688641236931</v>
      </c>
      <c r="R540" s="265">
        <f t="shared" si="23"/>
        <v>0</v>
      </c>
      <c r="T540" s="241">
        <f t="shared" si="22"/>
        <v>2012</v>
      </c>
    </row>
    <row r="541" spans="1:20">
      <c r="A541" s="240"/>
      <c r="R541" s="265">
        <f t="shared" si="23"/>
        <v>0</v>
      </c>
      <c r="T541" s="241">
        <f t="shared" si="22"/>
        <v>1900</v>
      </c>
    </row>
    <row r="542" spans="1:20">
      <c r="A542" s="241">
        <v>857</v>
      </c>
      <c r="B542" s="271">
        <v>41115</v>
      </c>
      <c r="C542" s="265">
        <v>55000000000</v>
      </c>
      <c r="D542" s="265">
        <v>268769100000</v>
      </c>
      <c r="E542" s="266">
        <v>213769100000</v>
      </c>
      <c r="F542" s="265">
        <v>55000000000</v>
      </c>
      <c r="G542" s="265">
        <v>47029526656</v>
      </c>
      <c r="H542" s="265">
        <v>7970473344</v>
      </c>
      <c r="I542" s="271">
        <v>41480</v>
      </c>
      <c r="J542" s="241">
        <v>364</v>
      </c>
      <c r="K542" s="241"/>
      <c r="N542" s="257">
        <v>85.508230283636365</v>
      </c>
      <c r="O542" s="257">
        <v>14.531582270529467</v>
      </c>
      <c r="Q542" s="257">
        <v>16.998117299306486</v>
      </c>
      <c r="R542" s="265">
        <f t="shared" si="23"/>
        <v>0</v>
      </c>
      <c r="T542" s="241">
        <f t="shared" si="22"/>
        <v>2012</v>
      </c>
    </row>
    <row r="543" spans="1:20">
      <c r="A543" s="240"/>
      <c r="R543" s="265">
        <f t="shared" si="23"/>
        <v>0</v>
      </c>
      <c r="T543" s="241">
        <f t="shared" si="22"/>
        <v>1900</v>
      </c>
    </row>
    <row r="544" spans="1:20">
      <c r="A544" s="241">
        <v>859</v>
      </c>
      <c r="B544" s="271">
        <v>41129</v>
      </c>
      <c r="C544" s="265">
        <v>55000000000</v>
      </c>
      <c r="D544" s="265">
        <v>247451800000</v>
      </c>
      <c r="E544" s="266">
        <f>D544-C544</f>
        <v>192451800000</v>
      </c>
      <c r="F544" s="265">
        <v>55000000000</v>
      </c>
      <c r="G544" s="265">
        <v>47697590244</v>
      </c>
      <c r="H544" s="265">
        <f>F544-G544</f>
        <v>7302409756</v>
      </c>
      <c r="I544" s="271">
        <f>B542+J544+1</f>
        <v>41480</v>
      </c>
      <c r="J544" s="241">
        <v>364</v>
      </c>
      <c r="K544" s="241"/>
      <c r="N544" s="257">
        <f>G544/F544*100</f>
        <v>86.722891352727274</v>
      </c>
      <c r="O544" s="257">
        <f>(100-N544)/100*(365/364)*100</f>
        <v>13.313584220479518</v>
      </c>
      <c r="Q544" s="257">
        <f>(((1+(100-N544)/N544)^(365/J544))*100)-100</f>
        <v>15.354944176494627</v>
      </c>
      <c r="R544" s="265">
        <f t="shared" si="23"/>
        <v>0</v>
      </c>
      <c r="T544" s="241">
        <f t="shared" si="22"/>
        <v>2012</v>
      </c>
    </row>
    <row r="545" spans="1:20">
      <c r="B545" s="271"/>
      <c r="E545" s="266"/>
      <c r="I545" s="271"/>
      <c r="K545" s="241"/>
      <c r="R545" s="265">
        <f t="shared" si="23"/>
        <v>0</v>
      </c>
      <c r="T545" s="241">
        <f t="shared" si="22"/>
        <v>1900</v>
      </c>
    </row>
    <row r="546" spans="1:20">
      <c r="A546" s="241">
        <v>860</v>
      </c>
      <c r="B546" s="271">
        <v>41143</v>
      </c>
      <c r="C546" s="265">
        <v>55000000000</v>
      </c>
      <c r="D546" s="265">
        <v>214632600000</v>
      </c>
      <c r="E546" s="266">
        <f>D546-C546</f>
        <v>159632600000</v>
      </c>
      <c r="F546" s="265">
        <v>55000000000</v>
      </c>
      <c r="G546" s="265">
        <v>48600443829</v>
      </c>
      <c r="H546" s="265">
        <f>F546-G546</f>
        <v>6399556171</v>
      </c>
      <c r="I546" s="271">
        <f>B544+J546+1</f>
        <v>41494</v>
      </c>
      <c r="J546" s="241">
        <v>364</v>
      </c>
      <c r="K546" s="241"/>
      <c r="N546" s="257">
        <f>G546/F546*100</f>
        <v>88.364443325454545</v>
      </c>
      <c r="O546" s="257">
        <f>(100-N546)/100*(365/364)*100</f>
        <v>11.667522489585416</v>
      </c>
      <c r="Q546" s="257">
        <f>(((1+(100-N546)/N546)^(365/J546))*100)-100</f>
        <v>13.206155859069284</v>
      </c>
      <c r="R546" s="265">
        <f t="shared" si="23"/>
        <v>0</v>
      </c>
      <c r="T546" s="241">
        <f t="shared" si="22"/>
        <v>2012</v>
      </c>
    </row>
    <row r="547" spans="1:20">
      <c r="B547" s="271"/>
      <c r="E547" s="266"/>
      <c r="I547" s="271"/>
      <c r="K547" s="241"/>
      <c r="R547" s="265">
        <f t="shared" si="23"/>
        <v>0</v>
      </c>
      <c r="T547" s="241">
        <f t="shared" si="22"/>
        <v>1900</v>
      </c>
    </row>
    <row r="548" spans="1:20">
      <c r="A548" s="241">
        <v>861</v>
      </c>
      <c r="B548" s="271">
        <v>41157</v>
      </c>
      <c r="C548" s="265">
        <v>60000000000</v>
      </c>
      <c r="D548" s="265">
        <v>208337900000</v>
      </c>
      <c r="E548" s="266">
        <f>D548-C548</f>
        <v>148337900000</v>
      </c>
      <c r="F548" s="265">
        <v>60000000000</v>
      </c>
      <c r="G548" s="265">
        <v>53581880365</v>
      </c>
      <c r="H548" s="265">
        <f>F548-G548</f>
        <v>6418119635</v>
      </c>
      <c r="I548" s="271">
        <f>B542+J548+1</f>
        <v>41480</v>
      </c>
      <c r="J548" s="241">
        <v>364</v>
      </c>
      <c r="K548" s="241"/>
      <c r="N548" s="257">
        <f>G548/F548*100</f>
        <v>89.303133941666673</v>
      </c>
      <c r="O548" s="257">
        <f>(100-N548)/100*(365/364)*100</f>
        <v>10.726253052999079</v>
      </c>
      <c r="Q548" s="257">
        <f>(((1+(100-N548)/N548)^(365/J548))*100)-100</f>
        <v>12.012962004637302</v>
      </c>
      <c r="R548" s="265">
        <f t="shared" si="23"/>
        <v>0</v>
      </c>
      <c r="T548" s="241">
        <f t="shared" si="22"/>
        <v>2012</v>
      </c>
    </row>
    <row r="549" spans="1:20">
      <c r="A549" s="240"/>
      <c r="R549" s="265">
        <f t="shared" si="23"/>
        <v>0</v>
      </c>
      <c r="T549" s="241">
        <f t="shared" si="22"/>
        <v>1900</v>
      </c>
    </row>
    <row r="550" spans="1:20">
      <c r="A550" s="241">
        <v>862</v>
      </c>
      <c r="B550" s="271">
        <v>41171</v>
      </c>
      <c r="C550" s="265">
        <v>60000000000</v>
      </c>
      <c r="D550" s="265">
        <v>141469800000</v>
      </c>
      <c r="E550" s="266">
        <f>D550-C550</f>
        <v>81469800000</v>
      </c>
      <c r="F550" s="265">
        <v>60000000000</v>
      </c>
      <c r="G550" s="265">
        <v>54211823634</v>
      </c>
      <c r="H550" s="265">
        <f>F550-G550</f>
        <v>5788176366</v>
      </c>
      <c r="I550" s="271">
        <f>B550+J550+1</f>
        <v>41536</v>
      </c>
      <c r="J550" s="241">
        <v>364</v>
      </c>
      <c r="K550" s="241"/>
      <c r="N550" s="257">
        <f>G550/F550*100</f>
        <v>90.353039390000006</v>
      </c>
      <c r="O550" s="257">
        <f>(100-N550)/100*(365/364)*100</f>
        <v>9.6734632490384556</v>
      </c>
      <c r="Q550" s="257">
        <f>(((1+(100-N550)/N550)^(365/J550))*100)-100</f>
        <v>10.707812609495889</v>
      </c>
      <c r="R550" s="265">
        <f t="shared" si="23"/>
        <v>0</v>
      </c>
      <c r="T550" s="241">
        <f t="shared" si="22"/>
        <v>2012</v>
      </c>
    </row>
    <row r="551" spans="1:20">
      <c r="A551" s="240"/>
      <c r="R551" s="265">
        <f t="shared" si="23"/>
        <v>0</v>
      </c>
      <c r="T551" s="241">
        <f t="shared" si="22"/>
        <v>1900</v>
      </c>
    </row>
    <row r="552" spans="1:20">
      <c r="A552" s="241">
        <v>861</v>
      </c>
      <c r="B552" s="271">
        <v>41186</v>
      </c>
      <c r="C552" s="265">
        <v>103841700000</v>
      </c>
      <c r="D552" s="265">
        <v>109841700000</v>
      </c>
      <c r="E552" s="266">
        <f t="shared" ref="E552:E560" si="24">D552-C552</f>
        <v>6000000000</v>
      </c>
      <c r="F552" s="265">
        <v>103841700000</v>
      </c>
      <c r="G552" s="265">
        <v>93837286202</v>
      </c>
      <c r="H552" s="265">
        <f>F552-G552</f>
        <v>10004413798</v>
      </c>
      <c r="I552" s="271">
        <f>B552+J552+1</f>
        <v>41551</v>
      </c>
      <c r="J552" s="241">
        <v>364</v>
      </c>
      <c r="K552" s="241"/>
      <c r="N552" s="257">
        <v>90.365706842241593</v>
      </c>
      <c r="O552" s="257">
        <f t="shared" ref="O552:O560" si="25">(100-N552)/100*(365/364)*100</f>
        <v>9.660760996103896</v>
      </c>
      <c r="Q552" s="257">
        <f t="shared" ref="Q552:Q560" si="26">(((1+(100-N552)/N552)^(365/J552))*100)-100</f>
        <v>10.692250972056797</v>
      </c>
      <c r="R552" s="265">
        <f t="shared" si="23"/>
        <v>0</v>
      </c>
      <c r="T552" s="241">
        <f t="shared" si="22"/>
        <v>2012</v>
      </c>
    </row>
    <row r="553" spans="1:20">
      <c r="B553" s="271"/>
      <c r="E553" s="266"/>
      <c r="I553" s="271"/>
      <c r="K553" s="241"/>
      <c r="R553" s="265">
        <f t="shared" si="23"/>
        <v>0</v>
      </c>
      <c r="T553" s="241">
        <f t="shared" si="22"/>
        <v>1900</v>
      </c>
    </row>
    <row r="554" spans="1:20">
      <c r="A554" s="241">
        <v>865</v>
      </c>
      <c r="B554" s="271">
        <v>41199</v>
      </c>
      <c r="C554" s="265">
        <v>70000000000</v>
      </c>
      <c r="D554" s="265">
        <v>41659300000</v>
      </c>
      <c r="E554" s="266">
        <f t="shared" si="24"/>
        <v>-28340700000</v>
      </c>
      <c r="F554" s="265">
        <v>20059300000</v>
      </c>
      <c r="G554" s="278">
        <v>17903587322</v>
      </c>
      <c r="H554" s="265">
        <f>F554-G554</f>
        <v>2155712678</v>
      </c>
      <c r="I554" s="271">
        <f>B554+J554+1</f>
        <v>41564</v>
      </c>
      <c r="J554" s="241">
        <v>364</v>
      </c>
      <c r="K554" s="241"/>
      <c r="N554" s="257">
        <f>G554/F554*100</f>
        <v>89.253300573798683</v>
      </c>
      <c r="O554" s="257">
        <f t="shared" si="25"/>
        <v>10.776223325723848</v>
      </c>
      <c r="Q554" s="257">
        <f t="shared" si="26"/>
        <v>12.075674784065498</v>
      </c>
      <c r="R554" s="265">
        <f t="shared" si="23"/>
        <v>21600000000</v>
      </c>
      <c r="T554" s="241">
        <f t="shared" si="22"/>
        <v>2012</v>
      </c>
    </row>
    <row r="555" spans="1:20">
      <c r="B555" s="271"/>
      <c r="E555" s="266"/>
      <c r="G555" s="278"/>
      <c r="I555" s="271"/>
      <c r="K555" s="241"/>
      <c r="R555" s="265">
        <f t="shared" si="23"/>
        <v>0</v>
      </c>
      <c r="T555" s="241">
        <f t="shared" si="22"/>
        <v>1900</v>
      </c>
    </row>
    <row r="556" spans="1:20">
      <c r="A556" s="241">
        <v>867</v>
      </c>
      <c r="B556" s="271">
        <v>41213</v>
      </c>
      <c r="C556" s="265">
        <v>55000000000</v>
      </c>
      <c r="D556" s="265">
        <v>47167600000</v>
      </c>
      <c r="E556" s="266">
        <f t="shared" si="24"/>
        <v>-7832400000</v>
      </c>
      <c r="F556" s="265">
        <v>47167600000</v>
      </c>
      <c r="G556" s="278">
        <v>41416583122</v>
      </c>
      <c r="H556" s="265">
        <f>F556-G556</f>
        <v>5751016878</v>
      </c>
      <c r="I556" s="271">
        <f>B556+J556+1</f>
        <v>41578</v>
      </c>
      <c r="J556" s="241">
        <v>364</v>
      </c>
      <c r="K556" s="241"/>
      <c r="N556" s="257">
        <v>87.807272623580587</v>
      </c>
      <c r="O556" s="257">
        <f t="shared" si="25"/>
        <v>12.226223880200784</v>
      </c>
      <c r="Q556" s="257">
        <f t="shared" si="26"/>
        <v>13.926471898284959</v>
      </c>
      <c r="R556" s="265">
        <f t="shared" si="23"/>
        <v>0</v>
      </c>
      <c r="T556" s="241">
        <f t="shared" si="22"/>
        <v>2012</v>
      </c>
    </row>
    <row r="557" spans="1:20">
      <c r="A557" s="240"/>
      <c r="R557" s="265">
        <f t="shared" si="23"/>
        <v>0</v>
      </c>
      <c r="T557" s="241">
        <f t="shared" si="22"/>
        <v>1900</v>
      </c>
    </row>
    <row r="558" spans="1:20">
      <c r="A558" s="241">
        <v>868</v>
      </c>
      <c r="B558" s="271">
        <v>41227</v>
      </c>
      <c r="C558" s="265">
        <v>60000000000</v>
      </c>
      <c r="D558" s="265">
        <v>110902900000</v>
      </c>
      <c r="E558" s="266">
        <f t="shared" si="24"/>
        <v>50902900000</v>
      </c>
      <c r="F558" s="265">
        <v>60000000000</v>
      </c>
      <c r="G558" s="278">
        <v>52311673090</v>
      </c>
      <c r="H558" s="265">
        <f>F558-G558</f>
        <v>7688326910</v>
      </c>
      <c r="I558" s="271">
        <f>B558+J558+1</f>
        <v>41592</v>
      </c>
      <c r="J558" s="241">
        <v>364</v>
      </c>
      <c r="K558" s="241"/>
      <c r="N558" s="257">
        <f>G558/F558*100</f>
        <v>87.186121816666656</v>
      </c>
      <c r="O558" s="257">
        <f t="shared" si="25"/>
        <v>12.849081145375468</v>
      </c>
      <c r="Q558" s="257">
        <f t="shared" si="26"/>
        <v>14.740370051282525</v>
      </c>
      <c r="R558" s="265">
        <f t="shared" si="23"/>
        <v>0</v>
      </c>
      <c r="T558" s="241">
        <f t="shared" si="22"/>
        <v>2012</v>
      </c>
    </row>
    <row r="559" spans="1:20">
      <c r="A559" s="240"/>
      <c r="R559" s="265">
        <f t="shared" si="23"/>
        <v>0</v>
      </c>
      <c r="T559" s="241">
        <f t="shared" si="22"/>
        <v>1900</v>
      </c>
    </row>
    <row r="560" spans="1:20">
      <c r="A560" s="241">
        <v>869</v>
      </c>
      <c r="B560" s="271">
        <v>41241</v>
      </c>
      <c r="C560" s="265">
        <v>75000000000</v>
      </c>
      <c r="D560" s="265">
        <v>74376400000</v>
      </c>
      <c r="E560" s="266">
        <f t="shared" si="24"/>
        <v>-623600000</v>
      </c>
      <c r="F560" s="265">
        <v>42426400000</v>
      </c>
      <c r="G560" s="278">
        <v>36810965012</v>
      </c>
      <c r="H560" s="265">
        <f>F560-G560</f>
        <v>5615434988</v>
      </c>
      <c r="I560" s="271">
        <f>B560+J560+1</f>
        <v>41606</v>
      </c>
      <c r="J560" s="241">
        <v>364</v>
      </c>
      <c r="K560" s="241"/>
      <c r="N560" s="257">
        <v>86.764290658646502</v>
      </c>
      <c r="O560" s="257">
        <f t="shared" si="25"/>
        <v>13.272071180203371</v>
      </c>
      <c r="Q560" s="257">
        <f t="shared" si="26"/>
        <v>15.299751754956191</v>
      </c>
      <c r="R560" s="265">
        <f t="shared" si="23"/>
        <v>31950000000</v>
      </c>
      <c r="T560" s="241">
        <f t="shared" si="22"/>
        <v>2012</v>
      </c>
    </row>
    <row r="561" spans="1:20">
      <c r="A561" s="240"/>
      <c r="R561" s="265">
        <f t="shared" si="23"/>
        <v>0</v>
      </c>
      <c r="T561" s="241">
        <f t="shared" si="22"/>
        <v>1900</v>
      </c>
    </row>
    <row r="562" spans="1:20">
      <c r="A562" s="241">
        <v>871</v>
      </c>
      <c r="B562" s="271">
        <v>41255</v>
      </c>
      <c r="C562" s="265">
        <v>60000000000</v>
      </c>
      <c r="D562" s="265">
        <v>141721400000</v>
      </c>
      <c r="E562" s="266">
        <f>D562-C562</f>
        <v>81721400000</v>
      </c>
      <c r="F562" s="265">
        <v>60000000000</v>
      </c>
      <c r="G562" s="278">
        <v>52160116208</v>
      </c>
      <c r="H562" s="265">
        <f>F562-G562</f>
        <v>7839883792</v>
      </c>
      <c r="I562" s="271">
        <f>B562+J562+1</f>
        <v>41620</v>
      </c>
      <c r="J562" s="241">
        <v>364</v>
      </c>
      <c r="K562" s="241"/>
      <c r="N562" s="257">
        <v>86.933999999999997</v>
      </c>
      <c r="O562" s="257">
        <f>(100-N562)/100*(365/364)*100</f>
        <v>13.101895604395608</v>
      </c>
      <c r="Q562" s="257">
        <f>(((1+(100-N562)/N562)^(365/J562))*100)-100</f>
        <v>15.074050084768189</v>
      </c>
      <c r="R562" s="265">
        <f t="shared" si="23"/>
        <v>0</v>
      </c>
      <c r="T562" s="241">
        <f t="shared" si="22"/>
        <v>2012</v>
      </c>
    </row>
    <row r="563" spans="1:20">
      <c r="A563" s="240"/>
      <c r="R563" s="265">
        <f t="shared" si="23"/>
        <v>0</v>
      </c>
      <c r="T563" s="241">
        <f t="shared" si="22"/>
        <v>1900</v>
      </c>
    </row>
    <row r="564" spans="1:20">
      <c r="A564" s="241">
        <v>872</v>
      </c>
      <c r="B564" s="271">
        <v>41270</v>
      </c>
      <c r="C564" s="265">
        <v>75000000000</v>
      </c>
      <c r="D564" s="265">
        <v>112119400000</v>
      </c>
      <c r="E564" s="266">
        <f>D564-C564</f>
        <v>37119400000</v>
      </c>
      <c r="F564" s="265">
        <v>75000000000</v>
      </c>
      <c r="G564" s="278">
        <v>65096409730</v>
      </c>
      <c r="H564" s="265">
        <f>F564-G564</f>
        <v>9903590270</v>
      </c>
      <c r="I564" s="271">
        <f>B564+J564+1</f>
        <v>41635</v>
      </c>
      <c r="J564" s="241">
        <v>364</v>
      </c>
      <c r="K564" s="241"/>
      <c r="N564" s="257">
        <v>86.795000000000002</v>
      </c>
      <c r="O564" s="257">
        <f>(100-N564)/100*(365/364)*100</f>
        <v>13.241277472527468</v>
      </c>
      <c r="Q564" s="257">
        <f>(((1+(100-N564)/N564)^(365/J564))*100)-100</f>
        <v>15.258844961651704</v>
      </c>
      <c r="R564" s="265">
        <f t="shared" si="23"/>
        <v>0</v>
      </c>
      <c r="T564" s="241">
        <f t="shared" si="22"/>
        <v>2012</v>
      </c>
    </row>
    <row r="565" spans="1:20">
      <c r="A565" s="240"/>
      <c r="R565" s="265">
        <f t="shared" si="23"/>
        <v>0</v>
      </c>
      <c r="T565" s="241">
        <f t="shared" si="22"/>
        <v>1900</v>
      </c>
    </row>
    <row r="566" spans="1:20">
      <c r="A566" s="241">
        <v>873</v>
      </c>
      <c r="B566" s="271">
        <v>41283</v>
      </c>
      <c r="C566" s="265">
        <v>85000000000</v>
      </c>
      <c r="D566" s="265">
        <v>141819100000</v>
      </c>
      <c r="E566" s="266">
        <f>D566-C566</f>
        <v>56819100000</v>
      </c>
      <c r="F566" s="265">
        <v>85000000000</v>
      </c>
      <c r="G566" s="278">
        <v>73642978855</v>
      </c>
      <c r="H566" s="265">
        <f>F566-G566</f>
        <v>11357021145</v>
      </c>
      <c r="I566" s="271">
        <f>B566+J566+1</f>
        <v>41648</v>
      </c>
      <c r="J566" s="241">
        <v>364</v>
      </c>
      <c r="K566" s="241"/>
      <c r="N566" s="257">
        <v>86.638999999999996</v>
      </c>
      <c r="O566" s="257">
        <f>(100-N566)/100*(365/364)*100</f>
        <v>13.397706043956049</v>
      </c>
      <c r="Q566" s="257">
        <f>(((1+(100-N566)/N566)^(365/J566))*100)-100</f>
        <v>15.4669477909612</v>
      </c>
      <c r="R566" s="265">
        <f t="shared" si="23"/>
        <v>0</v>
      </c>
      <c r="T566" s="241">
        <f t="shared" si="22"/>
        <v>2013</v>
      </c>
    </row>
    <row r="567" spans="1:20">
      <c r="A567" s="240"/>
      <c r="R567" s="265">
        <f t="shared" si="23"/>
        <v>0</v>
      </c>
      <c r="T567" s="241">
        <f t="shared" si="22"/>
        <v>1900</v>
      </c>
    </row>
    <row r="568" spans="1:20">
      <c r="A568" s="241">
        <v>876</v>
      </c>
      <c r="B568" s="271">
        <v>41297</v>
      </c>
      <c r="C568" s="265">
        <v>70000000000</v>
      </c>
      <c r="D568" s="265">
        <v>162533800000</v>
      </c>
      <c r="E568" s="266">
        <f>D568-C568</f>
        <v>92533800000</v>
      </c>
      <c r="F568" s="265">
        <v>70000000000</v>
      </c>
      <c r="G568" s="278">
        <v>60688945217</v>
      </c>
      <c r="H568" s="265">
        <f>F568-G568</f>
        <v>9311054783</v>
      </c>
      <c r="I568" s="271">
        <f>B568+J568+1</f>
        <v>41662</v>
      </c>
      <c r="J568" s="241">
        <v>364</v>
      </c>
      <c r="K568" s="241"/>
      <c r="N568" s="257">
        <v>86.697999999999993</v>
      </c>
      <c r="O568" s="257">
        <f>(100-N568)/100*(365/364)*100</f>
        <v>13.33854395604396</v>
      </c>
      <c r="Q568" s="257">
        <f>(((1+(100-N568)/N568)^(365/J568))*100)-100</f>
        <v>15.388154054901065</v>
      </c>
      <c r="R568" s="265">
        <f t="shared" si="23"/>
        <v>0</v>
      </c>
      <c r="T568" s="241">
        <f t="shared" si="22"/>
        <v>2013</v>
      </c>
    </row>
    <row r="569" spans="1:20">
      <c r="A569" s="240"/>
      <c r="R569" s="265">
        <f t="shared" si="23"/>
        <v>0</v>
      </c>
      <c r="T569" s="241">
        <f t="shared" si="22"/>
        <v>1900</v>
      </c>
    </row>
    <row r="570" spans="1:20">
      <c r="A570" s="240">
        <v>878</v>
      </c>
      <c r="B570" s="271">
        <v>41311</v>
      </c>
      <c r="C570" s="265">
        <v>70000000000</v>
      </c>
      <c r="D570" s="265">
        <v>239045800000</v>
      </c>
      <c r="E570" s="265">
        <v>169045800000</v>
      </c>
      <c r="F570" s="265">
        <v>70000000000</v>
      </c>
      <c r="G570" s="265">
        <v>60896904327</v>
      </c>
      <c r="H570" s="265">
        <f t="shared" ref="H570:H588" si="27">F570-G570</f>
        <v>9103095673</v>
      </c>
      <c r="I570" s="271">
        <f>B570+J570+1</f>
        <v>41676</v>
      </c>
      <c r="J570" s="241">
        <v>364</v>
      </c>
      <c r="N570" s="257">
        <v>86.995999999999995</v>
      </c>
      <c r="O570" s="257">
        <v>13.04</v>
      </c>
      <c r="Q570" s="257">
        <v>14.992000000000001</v>
      </c>
      <c r="R570" s="265">
        <f t="shared" si="23"/>
        <v>0</v>
      </c>
      <c r="T570" s="241">
        <f t="shared" si="22"/>
        <v>2013</v>
      </c>
    </row>
    <row r="571" spans="1:20">
      <c r="A571" s="240"/>
      <c r="B571" s="271"/>
      <c r="I571" s="271"/>
      <c r="R571" s="265">
        <f t="shared" si="23"/>
        <v>0</v>
      </c>
      <c r="T571" s="241">
        <f t="shared" si="22"/>
        <v>1900</v>
      </c>
    </row>
    <row r="572" spans="1:20">
      <c r="A572" s="240">
        <v>879</v>
      </c>
      <c r="B572" s="271">
        <v>41325</v>
      </c>
      <c r="C572" s="265">
        <v>70000000000</v>
      </c>
      <c r="D572" s="265">
        <v>267700000000</v>
      </c>
      <c r="E572" s="265">
        <v>197700000000</v>
      </c>
      <c r="F572" s="265">
        <v>70000000000</v>
      </c>
      <c r="G572" s="265">
        <v>61506963460</v>
      </c>
      <c r="H572" s="265">
        <f t="shared" si="27"/>
        <v>8493036540</v>
      </c>
      <c r="I572" s="271">
        <f>B572+J572+1</f>
        <v>41690</v>
      </c>
      <c r="J572" s="241">
        <v>364</v>
      </c>
      <c r="N572" s="257">
        <v>87.867000000000004</v>
      </c>
      <c r="O572" s="257">
        <v>12.166</v>
      </c>
      <c r="Q572" s="257">
        <v>13.849</v>
      </c>
      <c r="R572" s="265">
        <f t="shared" si="23"/>
        <v>0</v>
      </c>
      <c r="T572" s="241">
        <f t="shared" si="22"/>
        <v>2013</v>
      </c>
    </row>
    <row r="573" spans="1:20">
      <c r="A573" s="240"/>
      <c r="B573" s="271"/>
      <c r="I573" s="271"/>
      <c r="R573" s="265">
        <f t="shared" si="23"/>
        <v>0</v>
      </c>
      <c r="T573" s="241">
        <f t="shared" si="22"/>
        <v>1900</v>
      </c>
    </row>
    <row r="574" spans="1:20">
      <c r="A574" s="240">
        <v>880</v>
      </c>
      <c r="B574" s="271">
        <v>41339</v>
      </c>
      <c r="C574" s="265">
        <v>70000000000</v>
      </c>
      <c r="D574" s="265">
        <v>270840700000</v>
      </c>
      <c r="E574" s="265">
        <v>200840700000</v>
      </c>
      <c r="F574" s="265">
        <v>70000000000</v>
      </c>
      <c r="G574" s="265">
        <v>62162892427</v>
      </c>
      <c r="H574" s="265">
        <f t="shared" si="27"/>
        <v>7837107573</v>
      </c>
      <c r="I574" s="271">
        <f>B574+J574+1</f>
        <v>41704</v>
      </c>
      <c r="J574" s="258">
        <v>364</v>
      </c>
      <c r="N574" s="257">
        <v>88.804000000000002</v>
      </c>
      <c r="O574" s="257">
        <v>11.227</v>
      </c>
      <c r="Q574" s="257">
        <v>12.644</v>
      </c>
      <c r="R574" s="265">
        <f t="shared" si="23"/>
        <v>0</v>
      </c>
      <c r="T574" s="241">
        <f t="shared" si="22"/>
        <v>2013</v>
      </c>
    </row>
    <row r="575" spans="1:20">
      <c r="A575" s="240"/>
      <c r="B575" s="271"/>
      <c r="I575" s="271"/>
      <c r="R575" s="265">
        <f t="shared" si="23"/>
        <v>0</v>
      </c>
      <c r="T575" s="241">
        <f t="shared" si="22"/>
        <v>1900</v>
      </c>
    </row>
    <row r="576" spans="1:20">
      <c r="A576" s="240">
        <v>881</v>
      </c>
      <c r="B576" s="271">
        <v>41353</v>
      </c>
      <c r="C576" s="265">
        <v>75000000000</v>
      </c>
      <c r="D576" s="265">
        <v>211918600000</v>
      </c>
      <c r="E576" s="265">
        <v>136918600000</v>
      </c>
      <c r="F576" s="265">
        <v>75000000000</v>
      </c>
      <c r="G576" s="265">
        <v>67125671207</v>
      </c>
      <c r="H576" s="265">
        <f t="shared" si="27"/>
        <v>7874328793</v>
      </c>
      <c r="I576" s="271">
        <f>B576+J576+1</f>
        <v>41718</v>
      </c>
      <c r="J576" s="241">
        <v>364</v>
      </c>
      <c r="N576" s="257">
        <v>89.501000000000005</v>
      </c>
      <c r="O576" s="257">
        <v>10.528</v>
      </c>
      <c r="Q576" s="257">
        <v>11.765000000000001</v>
      </c>
      <c r="R576" s="265">
        <f t="shared" si="23"/>
        <v>0</v>
      </c>
      <c r="T576" s="241">
        <f t="shared" si="22"/>
        <v>2013</v>
      </c>
    </row>
    <row r="577" spans="1:20">
      <c r="A577" s="240"/>
      <c r="B577" s="271"/>
      <c r="I577" s="271"/>
      <c r="R577" s="265">
        <f t="shared" si="23"/>
        <v>0</v>
      </c>
      <c r="T577" s="241">
        <f t="shared" si="22"/>
        <v>1900</v>
      </c>
    </row>
    <row r="578" spans="1:20">
      <c r="A578" s="240">
        <v>883</v>
      </c>
      <c r="B578" s="271">
        <v>41367</v>
      </c>
      <c r="C578" s="265">
        <v>80000000000</v>
      </c>
      <c r="D578" s="265">
        <v>179427200000</v>
      </c>
      <c r="E578" s="265">
        <v>99427200000</v>
      </c>
      <c r="F578" s="265">
        <v>80000000000</v>
      </c>
      <c r="G578" s="265">
        <v>71802671346</v>
      </c>
      <c r="H578" s="265">
        <f t="shared" si="27"/>
        <v>8197328654</v>
      </c>
      <c r="I578" s="271">
        <f>B578+J578+1</f>
        <v>41732</v>
      </c>
      <c r="J578" s="258">
        <v>364</v>
      </c>
      <c r="N578" s="257">
        <v>89.753</v>
      </c>
      <c r="O578" s="257">
        <v>10.275</v>
      </c>
      <c r="Q578" s="257">
        <v>11.45</v>
      </c>
      <c r="R578" s="265">
        <f t="shared" si="23"/>
        <v>0</v>
      </c>
      <c r="T578" s="241">
        <f t="shared" si="22"/>
        <v>2013</v>
      </c>
    </row>
    <row r="579" spans="1:20">
      <c r="A579" s="240"/>
      <c r="B579" s="271"/>
      <c r="I579" s="271"/>
      <c r="R579" s="265">
        <f t="shared" si="23"/>
        <v>0</v>
      </c>
      <c r="T579" s="241">
        <f t="shared" si="22"/>
        <v>1900</v>
      </c>
    </row>
    <row r="580" spans="1:20">
      <c r="A580" s="240">
        <v>884</v>
      </c>
      <c r="B580" s="271">
        <v>41381</v>
      </c>
      <c r="C580" s="265">
        <v>80000000000</v>
      </c>
      <c r="D580" s="265">
        <v>83141700000</v>
      </c>
      <c r="E580" s="265">
        <v>3141700000</v>
      </c>
      <c r="F580" s="265">
        <v>80000000000</v>
      </c>
      <c r="G580" s="265">
        <v>71648024047</v>
      </c>
      <c r="H580" s="265">
        <f t="shared" si="27"/>
        <v>8351975953</v>
      </c>
      <c r="I580" s="271">
        <f>B580+J580+1</f>
        <v>41746</v>
      </c>
      <c r="J580" s="258">
        <v>364</v>
      </c>
      <c r="N580" s="257">
        <v>89.56</v>
      </c>
      <c r="O580" s="257">
        <v>10.468999999999999</v>
      </c>
      <c r="Q580" s="257">
        <v>11.691000000000001</v>
      </c>
      <c r="R580" s="265">
        <f t="shared" si="23"/>
        <v>0</v>
      </c>
      <c r="T580" s="241">
        <f t="shared" si="22"/>
        <v>2013</v>
      </c>
    </row>
    <row r="581" spans="1:20">
      <c r="A581" s="240"/>
      <c r="B581" s="271"/>
      <c r="I581" s="271"/>
      <c r="R581" s="265">
        <f t="shared" si="23"/>
        <v>0</v>
      </c>
      <c r="T581" s="241">
        <f t="shared" si="22"/>
        <v>1900</v>
      </c>
    </row>
    <row r="582" spans="1:20">
      <c r="A582" s="240">
        <v>885</v>
      </c>
      <c r="B582" s="271">
        <v>41396</v>
      </c>
      <c r="C582" s="265">
        <v>70000000000</v>
      </c>
      <c r="D582" s="265">
        <v>145814800000</v>
      </c>
      <c r="E582" s="265">
        <v>75814800000</v>
      </c>
      <c r="F582" s="265">
        <v>70000000000</v>
      </c>
      <c r="G582" s="265">
        <v>62590242260</v>
      </c>
      <c r="H582" s="265">
        <f t="shared" si="27"/>
        <v>7409757740</v>
      </c>
      <c r="I582" s="271">
        <f>B582+J582+1</f>
        <v>41761</v>
      </c>
      <c r="J582" s="258">
        <v>364</v>
      </c>
      <c r="N582" s="257">
        <v>89.415000000000006</v>
      </c>
      <c r="O582" s="257">
        <v>10.614000000000001</v>
      </c>
      <c r="Q582" s="257">
        <v>11.872</v>
      </c>
      <c r="R582" s="265">
        <f t="shared" si="23"/>
        <v>0</v>
      </c>
      <c r="T582" s="241">
        <f t="shared" ref="T582:T645" si="28">+YEAR(B582)</f>
        <v>2013</v>
      </c>
    </row>
    <row r="583" spans="1:20">
      <c r="A583" s="240"/>
      <c r="B583" s="271"/>
      <c r="I583" s="271"/>
      <c r="R583" s="265">
        <f t="shared" si="23"/>
        <v>0</v>
      </c>
      <c r="T583" s="241">
        <f t="shared" si="28"/>
        <v>1900</v>
      </c>
    </row>
    <row r="584" spans="1:20">
      <c r="A584" s="240">
        <v>888</v>
      </c>
      <c r="B584" s="271">
        <v>41409</v>
      </c>
      <c r="C584" s="265">
        <v>70000000000</v>
      </c>
      <c r="D584" s="265">
        <v>132245300000</v>
      </c>
      <c r="E584" s="265">
        <v>62245300000</v>
      </c>
      <c r="F584" s="265">
        <v>70000000000</v>
      </c>
      <c r="G584" s="265">
        <v>62498734575</v>
      </c>
      <c r="H584" s="265">
        <f t="shared" si="27"/>
        <v>7501265425</v>
      </c>
      <c r="I584" s="271">
        <f>B584+J584+1</f>
        <v>41774</v>
      </c>
      <c r="J584" s="241">
        <v>364</v>
      </c>
      <c r="N584" s="257">
        <v>89.284000000000006</v>
      </c>
      <c r="O584" s="257">
        <v>10.744999999999999</v>
      </c>
      <c r="Q584" s="257">
        <v>12.037000000000001</v>
      </c>
      <c r="R584" s="265">
        <f t="shared" si="23"/>
        <v>0</v>
      </c>
      <c r="T584" s="241">
        <f t="shared" si="28"/>
        <v>2013</v>
      </c>
    </row>
    <row r="585" spans="1:20">
      <c r="A585" s="240"/>
      <c r="B585" s="271"/>
      <c r="I585" s="271"/>
      <c r="R585" s="265">
        <f t="shared" si="23"/>
        <v>0</v>
      </c>
      <c r="T585" s="241">
        <f t="shared" si="28"/>
        <v>1900</v>
      </c>
    </row>
    <row r="586" spans="1:20">
      <c r="A586" s="240">
        <v>891</v>
      </c>
      <c r="B586" s="271">
        <v>41423</v>
      </c>
      <c r="C586" s="265">
        <v>70000000000</v>
      </c>
      <c r="D586" s="265">
        <v>109703300000</v>
      </c>
      <c r="E586" s="265">
        <v>39703300000</v>
      </c>
      <c r="F586" s="265">
        <v>70000000000</v>
      </c>
      <c r="G586" s="265">
        <v>62297071857</v>
      </c>
      <c r="H586" s="265">
        <f t="shared" si="27"/>
        <v>7702928143</v>
      </c>
      <c r="I586" s="271">
        <f>B586+J586+1</f>
        <v>41788</v>
      </c>
      <c r="J586" s="241">
        <v>364</v>
      </c>
      <c r="N586" s="257">
        <v>88.995999999999995</v>
      </c>
      <c r="O586" s="257">
        <v>11.034000000000001</v>
      </c>
      <c r="Q586" s="257">
        <v>12.401</v>
      </c>
      <c r="R586" s="265">
        <f t="shared" si="23"/>
        <v>0</v>
      </c>
      <c r="T586" s="241">
        <f t="shared" si="28"/>
        <v>2013</v>
      </c>
    </row>
    <row r="587" spans="1:20">
      <c r="A587" s="240"/>
      <c r="B587" s="271"/>
      <c r="I587" s="271"/>
      <c r="R587" s="265">
        <f t="shared" ref="R587:R650" si="29">+IF(F587&lt;C587,IF(F587=D587,0,D587-F587),0)</f>
        <v>0</v>
      </c>
      <c r="T587" s="241">
        <f t="shared" si="28"/>
        <v>1900</v>
      </c>
    </row>
    <row r="588" spans="1:20">
      <c r="A588" s="240">
        <v>892</v>
      </c>
      <c r="B588" s="271">
        <v>41437</v>
      </c>
      <c r="C588" s="265">
        <v>85000000000</v>
      </c>
      <c r="D588" s="265">
        <v>147118200000</v>
      </c>
      <c r="E588" s="265">
        <v>62118200000</v>
      </c>
      <c r="F588" s="265">
        <v>85000000000</v>
      </c>
      <c r="G588" s="265">
        <v>75297480577</v>
      </c>
      <c r="H588" s="265">
        <f t="shared" si="27"/>
        <v>9702519423</v>
      </c>
      <c r="I588" s="271">
        <f>B588+J588+1</f>
        <v>41802</v>
      </c>
      <c r="J588" s="258">
        <v>364</v>
      </c>
      <c r="N588" s="257">
        <v>88.584999999999994</v>
      </c>
      <c r="O588" s="257">
        <v>11.446</v>
      </c>
      <c r="Q588" s="257">
        <v>12.923999999999999</v>
      </c>
      <c r="R588" s="265">
        <f t="shared" si="29"/>
        <v>0</v>
      </c>
      <c r="T588" s="241">
        <f t="shared" si="28"/>
        <v>2013</v>
      </c>
    </row>
    <row r="589" spans="1:20">
      <c r="A589" s="240"/>
      <c r="R589" s="265">
        <f t="shared" si="29"/>
        <v>0</v>
      </c>
      <c r="T589" s="241">
        <f t="shared" si="28"/>
        <v>1900</v>
      </c>
    </row>
    <row r="590" spans="1:20">
      <c r="A590" s="240">
        <v>893</v>
      </c>
      <c r="B590" s="271">
        <v>41451</v>
      </c>
      <c r="C590" s="265">
        <v>85000000000</v>
      </c>
      <c r="D590" s="265">
        <v>140083600000</v>
      </c>
      <c r="E590" s="265">
        <v>55083600000</v>
      </c>
      <c r="F590" s="265">
        <v>79758400000</v>
      </c>
      <c r="G590" s="265">
        <v>74934667581</v>
      </c>
      <c r="H590" s="265">
        <f>F590-G590</f>
        <v>4823732419</v>
      </c>
      <c r="I590" s="271">
        <f>B590+J590+1</f>
        <v>41816</v>
      </c>
      <c r="J590" s="258">
        <v>364</v>
      </c>
      <c r="N590" s="257">
        <v>88.185000000000002</v>
      </c>
      <c r="O590" s="257">
        <v>11.847458791208791</v>
      </c>
      <c r="Q590" s="257">
        <v>13.437147001601591</v>
      </c>
      <c r="R590" s="265">
        <f t="shared" si="29"/>
        <v>60325200000</v>
      </c>
      <c r="T590" s="241">
        <f t="shared" si="28"/>
        <v>2013</v>
      </c>
    </row>
    <row r="591" spans="1:20">
      <c r="A591" s="240"/>
      <c r="R591" s="265">
        <f t="shared" si="29"/>
        <v>0</v>
      </c>
      <c r="T591" s="241">
        <f t="shared" si="28"/>
        <v>1900</v>
      </c>
    </row>
    <row r="592" spans="1:20">
      <c r="A592" s="240">
        <v>894</v>
      </c>
      <c r="B592" s="271">
        <v>41465</v>
      </c>
      <c r="C592" s="265">
        <v>70000000000</v>
      </c>
      <c r="D592" s="265">
        <v>170452200000</v>
      </c>
      <c r="E592" s="265">
        <v>100452200000</v>
      </c>
      <c r="F592" s="265">
        <v>70000000000</v>
      </c>
      <c r="G592" s="265">
        <v>61810573488</v>
      </c>
      <c r="H592" s="265">
        <f>F592-G592</f>
        <v>8189426512</v>
      </c>
      <c r="I592" s="271">
        <f>B592+J592+1</f>
        <v>41830</v>
      </c>
      <c r="J592" s="258">
        <v>364</v>
      </c>
      <c r="N592" s="257">
        <v>88.301000000000002</v>
      </c>
      <c r="O592" s="257">
        <v>11.731140109890108</v>
      </c>
      <c r="Q592" s="257">
        <v>13.287716807934169</v>
      </c>
      <c r="R592" s="265">
        <f t="shared" si="29"/>
        <v>0</v>
      </c>
      <c r="T592" s="241">
        <f t="shared" si="28"/>
        <v>2013</v>
      </c>
    </row>
    <row r="593" spans="1:20">
      <c r="A593" s="240"/>
      <c r="R593" s="265">
        <f t="shared" si="29"/>
        <v>0</v>
      </c>
      <c r="T593" s="241">
        <f t="shared" si="28"/>
        <v>1900</v>
      </c>
    </row>
    <row r="594" spans="1:20">
      <c r="A594" s="240">
        <v>895</v>
      </c>
      <c r="B594" s="271">
        <v>41479</v>
      </c>
      <c r="C594" s="265">
        <v>70000000000</v>
      </c>
      <c r="D594" s="265">
        <v>152059600000</v>
      </c>
      <c r="E594" s="265">
        <v>82059600000</v>
      </c>
      <c r="F594" s="265">
        <v>70000000000</v>
      </c>
      <c r="G594" s="265">
        <v>61859918432</v>
      </c>
      <c r="H594" s="265">
        <f>F594-G594</f>
        <v>8140081568</v>
      </c>
      <c r="I594" s="271">
        <f>B594+J594+1</f>
        <v>41844</v>
      </c>
      <c r="J594" s="258">
        <v>364</v>
      </c>
      <c r="N594" s="257">
        <v>88.370999999999995</v>
      </c>
      <c r="O594" s="257">
        <v>11.660947802197807</v>
      </c>
      <c r="Q594" s="257">
        <v>13.197733469266403</v>
      </c>
      <c r="R594" s="265">
        <f t="shared" si="29"/>
        <v>0</v>
      </c>
      <c r="T594" s="241">
        <f t="shared" si="28"/>
        <v>2013</v>
      </c>
    </row>
    <row r="595" spans="1:20">
      <c r="A595" s="240"/>
      <c r="R595" s="265">
        <f t="shared" si="29"/>
        <v>0</v>
      </c>
      <c r="T595" s="241">
        <f t="shared" si="28"/>
        <v>1900</v>
      </c>
    </row>
    <row r="596" spans="1:20">
      <c r="A596" s="240">
        <v>896</v>
      </c>
      <c r="B596" s="271">
        <v>41493</v>
      </c>
      <c r="C596" s="265">
        <v>75000000000</v>
      </c>
      <c r="D596" s="265">
        <v>202181100000</v>
      </c>
      <c r="E596" s="265">
        <v>127181100000</v>
      </c>
      <c r="F596" s="265">
        <v>75000000000</v>
      </c>
      <c r="G596" s="265">
        <v>66350879809</v>
      </c>
      <c r="H596" s="265">
        <f>F596-G596</f>
        <v>8649120191</v>
      </c>
      <c r="I596" s="271">
        <f>B596+J596+1</f>
        <v>41858</v>
      </c>
      <c r="J596" s="258">
        <v>364</v>
      </c>
      <c r="N596" s="257">
        <v>88.468000000000004</v>
      </c>
      <c r="O596" s="257">
        <v>11.563681318681315</v>
      </c>
      <c r="Q596" s="257">
        <v>13.073277972500907</v>
      </c>
      <c r="R596" s="265">
        <f t="shared" si="29"/>
        <v>0</v>
      </c>
      <c r="T596" s="241">
        <f t="shared" si="28"/>
        <v>2013</v>
      </c>
    </row>
    <row r="597" spans="1:20">
      <c r="A597" s="240"/>
      <c r="R597" s="265">
        <f t="shared" si="29"/>
        <v>0</v>
      </c>
      <c r="T597" s="241">
        <f t="shared" si="28"/>
        <v>1900</v>
      </c>
    </row>
    <row r="598" spans="1:20">
      <c r="A598" s="240">
        <v>900</v>
      </c>
      <c r="B598" s="271">
        <v>41507</v>
      </c>
      <c r="C598" s="265">
        <v>75000000000</v>
      </c>
      <c r="D598" s="265">
        <v>247734700000</v>
      </c>
      <c r="E598" s="265">
        <v>172734700000</v>
      </c>
      <c r="F598" s="265">
        <v>75000000000</v>
      </c>
      <c r="G598" s="265">
        <v>66498155640</v>
      </c>
      <c r="H598" s="265">
        <f>F598-G598</f>
        <v>8501844360</v>
      </c>
      <c r="I598" s="271">
        <f>B598+J598+1</f>
        <v>41872</v>
      </c>
      <c r="J598" s="258">
        <v>364</v>
      </c>
      <c r="N598" s="257">
        <v>88.664000000000001</v>
      </c>
      <c r="O598" s="257">
        <v>11.367142857142856</v>
      </c>
      <c r="Q598" s="257">
        <v>12.822633059541232</v>
      </c>
      <c r="R598" s="265">
        <f t="shared" si="29"/>
        <v>0</v>
      </c>
      <c r="T598" s="241">
        <f t="shared" si="28"/>
        <v>2013</v>
      </c>
    </row>
    <row r="599" spans="1:20">
      <c r="A599" s="240"/>
      <c r="R599" s="265">
        <f t="shared" si="29"/>
        <v>0</v>
      </c>
      <c r="T599" s="241">
        <f t="shared" si="28"/>
        <v>1900</v>
      </c>
    </row>
    <row r="600" spans="1:20">
      <c r="A600" s="240">
        <v>901</v>
      </c>
      <c r="B600" s="271">
        <v>41521</v>
      </c>
      <c r="C600" s="265">
        <v>75000000000</v>
      </c>
      <c r="D600" s="265">
        <v>206294700000</v>
      </c>
      <c r="E600" s="265">
        <v>131294700000</v>
      </c>
      <c r="F600" s="265">
        <v>75000000000</v>
      </c>
      <c r="G600" s="265">
        <v>66727137794</v>
      </c>
      <c r="H600" s="265">
        <f>F600-G600</f>
        <v>8272862206</v>
      </c>
      <c r="I600" s="271">
        <f>B600+J600+1</f>
        <v>41886</v>
      </c>
      <c r="J600" s="258">
        <v>364</v>
      </c>
      <c r="N600" s="257">
        <v>88.97</v>
      </c>
      <c r="O600" s="257">
        <v>11.060302197802198</v>
      </c>
      <c r="Q600" s="257">
        <v>12.433531032146306</v>
      </c>
      <c r="R600" s="265">
        <f t="shared" si="29"/>
        <v>0</v>
      </c>
      <c r="T600" s="241">
        <f t="shared" si="28"/>
        <v>2013</v>
      </c>
    </row>
    <row r="601" spans="1:20">
      <c r="A601" s="240"/>
      <c r="R601" s="265">
        <f t="shared" si="29"/>
        <v>0</v>
      </c>
      <c r="T601" s="241">
        <f t="shared" si="28"/>
        <v>1900</v>
      </c>
    </row>
    <row r="602" spans="1:20">
      <c r="A602" s="240">
        <v>902</v>
      </c>
      <c r="B602" s="271">
        <v>41535</v>
      </c>
      <c r="C602" s="265">
        <v>70000000000</v>
      </c>
      <c r="D602" s="265">
        <v>135674000000</v>
      </c>
      <c r="E602" s="265">
        <v>65674000000</v>
      </c>
      <c r="F602" s="265">
        <v>70000000000</v>
      </c>
      <c r="G602" s="265">
        <v>62331148086</v>
      </c>
      <c r="H602" s="265">
        <f>F602-G602</f>
        <v>7668851914</v>
      </c>
      <c r="I602" s="271">
        <f>B602+J602+1</f>
        <v>41900</v>
      </c>
      <c r="J602" s="258">
        <v>364</v>
      </c>
      <c r="N602" s="257">
        <v>89.043999999999997</v>
      </c>
      <c r="O602" s="257">
        <v>10.986098901098904</v>
      </c>
      <c r="Q602" s="257">
        <v>12.33983657619142</v>
      </c>
      <c r="R602" s="265">
        <f t="shared" si="29"/>
        <v>0</v>
      </c>
      <c r="T602" s="241">
        <f t="shared" si="28"/>
        <v>2013</v>
      </c>
    </row>
    <row r="603" spans="1:20">
      <c r="A603" s="240"/>
      <c r="R603" s="265">
        <f t="shared" si="29"/>
        <v>0</v>
      </c>
      <c r="T603" s="241">
        <f t="shared" si="28"/>
        <v>1900</v>
      </c>
    </row>
    <row r="604" spans="1:20">
      <c r="A604" s="240">
        <v>903</v>
      </c>
      <c r="B604" s="271">
        <v>41549</v>
      </c>
      <c r="C604" s="265">
        <v>75000000000</v>
      </c>
      <c r="D604" s="265">
        <v>85144200000</v>
      </c>
      <c r="E604" s="265">
        <v>10144200000</v>
      </c>
      <c r="F604" s="265">
        <v>75000000000</v>
      </c>
      <c r="G604" s="265">
        <v>66637451916</v>
      </c>
      <c r="H604" s="265">
        <f>F604-G604</f>
        <v>8362548084</v>
      </c>
      <c r="I604" s="271">
        <f>B604+J604+1</f>
        <v>41914</v>
      </c>
      <c r="J604" s="258">
        <v>364</v>
      </c>
      <c r="N604" s="257">
        <v>88.85</v>
      </c>
      <c r="O604" s="257">
        <v>11.180631868131874</v>
      </c>
      <c r="Q604" s="257">
        <v>12.585800191528463</v>
      </c>
      <c r="R604" s="265">
        <f t="shared" si="29"/>
        <v>0</v>
      </c>
      <c r="T604" s="241">
        <f t="shared" si="28"/>
        <v>2013</v>
      </c>
    </row>
    <row r="605" spans="1:20">
      <c r="A605" s="240"/>
      <c r="R605" s="265">
        <f t="shared" si="29"/>
        <v>0</v>
      </c>
      <c r="T605" s="241">
        <f t="shared" si="28"/>
        <v>1900</v>
      </c>
    </row>
    <row r="606" spans="1:20">
      <c r="A606" s="240">
        <v>904</v>
      </c>
      <c r="B606" s="271">
        <v>41563</v>
      </c>
      <c r="C606" s="265">
        <v>80000000000</v>
      </c>
      <c r="D606" s="310">
        <v>205008200000</v>
      </c>
      <c r="E606" s="265">
        <v>125008200000</v>
      </c>
      <c r="F606" s="265">
        <v>80000000000</v>
      </c>
      <c r="G606" s="265">
        <v>70778820222</v>
      </c>
      <c r="H606" s="265">
        <f>F606-G606</f>
        <v>9221179778</v>
      </c>
      <c r="I606" s="271">
        <f>B606+J606+1</f>
        <v>41928</v>
      </c>
      <c r="J606" s="258">
        <v>364</v>
      </c>
      <c r="N606" s="257">
        <v>88.474000000000004</v>
      </c>
      <c r="O606" s="257">
        <v>11.557664835164832</v>
      </c>
      <c r="Q606" s="257">
        <v>13.065588668867045</v>
      </c>
      <c r="R606" s="265">
        <f t="shared" si="29"/>
        <v>0</v>
      </c>
      <c r="T606" s="241">
        <f t="shared" si="28"/>
        <v>2013</v>
      </c>
    </row>
    <row r="607" spans="1:20">
      <c r="A607" s="240"/>
      <c r="R607" s="265">
        <f t="shared" si="29"/>
        <v>0</v>
      </c>
      <c r="T607" s="241">
        <f t="shared" si="28"/>
        <v>1900</v>
      </c>
    </row>
    <row r="608" spans="1:20">
      <c r="A608" s="240">
        <v>905</v>
      </c>
      <c r="B608" s="271">
        <v>41577</v>
      </c>
      <c r="C608" s="265">
        <v>105000000000</v>
      </c>
      <c r="D608" s="265">
        <v>186303100000</v>
      </c>
      <c r="E608" s="265">
        <v>81303100000</v>
      </c>
      <c r="F608" s="265">
        <v>112452700000</v>
      </c>
      <c r="G608" s="265">
        <v>96393883282</v>
      </c>
      <c r="H608" s="265">
        <f>F608-G608</f>
        <v>16058816718</v>
      </c>
      <c r="I608" s="271">
        <f>B608+J608+1</f>
        <v>41942</v>
      </c>
      <c r="J608" s="258">
        <v>364</v>
      </c>
      <c r="N608" s="257">
        <v>87.832860009171895</v>
      </c>
      <c r="O608" s="257">
        <v>12.200566199594116</v>
      </c>
      <c r="Q608" s="257">
        <v>13.893191781270886</v>
      </c>
      <c r="R608" s="265">
        <f t="shared" si="29"/>
        <v>0</v>
      </c>
      <c r="T608" s="241">
        <f t="shared" si="28"/>
        <v>2013</v>
      </c>
    </row>
    <row r="609" spans="1:20">
      <c r="A609" s="240"/>
      <c r="R609" s="265">
        <f t="shared" si="29"/>
        <v>0</v>
      </c>
      <c r="T609" s="241">
        <f t="shared" si="28"/>
        <v>1900</v>
      </c>
    </row>
    <row r="610" spans="1:20">
      <c r="A610" s="240">
        <v>906</v>
      </c>
      <c r="B610" s="271">
        <v>41591</v>
      </c>
      <c r="C610" s="265">
        <v>105000000000</v>
      </c>
      <c r="D610" s="265">
        <v>244283400000</v>
      </c>
      <c r="E610" s="265">
        <v>139283400000</v>
      </c>
      <c r="F610" s="265">
        <v>105000000000</v>
      </c>
      <c r="G610" s="265">
        <v>92166359047</v>
      </c>
      <c r="H610" s="265">
        <f>F610-G610</f>
        <v>12833640953</v>
      </c>
      <c r="I610" s="271">
        <f>B610+J610+1</f>
        <v>41956</v>
      </c>
      <c r="J610" s="258">
        <v>364</v>
      </c>
      <c r="N610" s="257">
        <v>87.777485340541261</v>
      </c>
      <c r="O610" s="257">
        <v>12.256092996435275</v>
      </c>
      <c r="Q610" s="257">
        <v>13.965239067384804</v>
      </c>
      <c r="R610" s="265">
        <f t="shared" si="29"/>
        <v>0</v>
      </c>
      <c r="T610" s="241">
        <f t="shared" si="28"/>
        <v>2013</v>
      </c>
    </row>
    <row r="611" spans="1:20">
      <c r="A611" s="240"/>
      <c r="R611" s="265">
        <f t="shared" si="29"/>
        <v>0</v>
      </c>
      <c r="T611" s="241">
        <f t="shared" si="28"/>
        <v>1900</v>
      </c>
    </row>
    <row r="612" spans="1:20">
      <c r="A612" s="240">
        <v>907</v>
      </c>
      <c r="B612" s="271">
        <v>41605</v>
      </c>
      <c r="C612" s="265">
        <v>120000000000</v>
      </c>
      <c r="D612" s="265">
        <v>339056300000</v>
      </c>
      <c r="E612" s="265">
        <v>219056300000</v>
      </c>
      <c r="F612" s="265">
        <v>120000000000</v>
      </c>
      <c r="G612" s="265">
        <v>105296391727</v>
      </c>
      <c r="H612" s="265">
        <f>F612-G612</f>
        <v>14703608273</v>
      </c>
      <c r="I612" s="271">
        <f>B612+J612+1</f>
        <v>41970</v>
      </c>
      <c r="J612" s="258">
        <v>364</v>
      </c>
      <c r="N612" s="257">
        <v>87.747</v>
      </c>
      <c r="O612" s="257">
        <v>12.286662087912088</v>
      </c>
      <c r="Q612" s="257">
        <v>14.004942025669575</v>
      </c>
      <c r="R612" s="265">
        <f t="shared" si="29"/>
        <v>0</v>
      </c>
      <c r="T612" s="241">
        <f t="shared" si="28"/>
        <v>2013</v>
      </c>
    </row>
    <row r="613" spans="1:20">
      <c r="A613" s="240"/>
      <c r="R613" s="265">
        <f t="shared" si="29"/>
        <v>0</v>
      </c>
      <c r="T613" s="241">
        <f t="shared" si="28"/>
        <v>1900</v>
      </c>
    </row>
    <row r="614" spans="1:20">
      <c r="A614" s="240">
        <v>908</v>
      </c>
      <c r="B614" s="271">
        <v>41619</v>
      </c>
      <c r="C614" s="265">
        <v>80000000000</v>
      </c>
      <c r="D614" s="265">
        <v>278521900000</v>
      </c>
      <c r="E614" s="265">
        <v>198521900000</v>
      </c>
      <c r="F614" s="265">
        <v>80000000000</v>
      </c>
      <c r="G614" s="265">
        <v>70551610928</v>
      </c>
      <c r="H614" s="265">
        <f>F614-G614</f>
        <v>9448389072</v>
      </c>
      <c r="I614" s="271">
        <f>B614+J614+1</f>
        <v>41984</v>
      </c>
      <c r="J614" s="258">
        <v>364</v>
      </c>
      <c r="N614" s="257">
        <v>88.19</v>
      </c>
      <c r="O614" s="257">
        <v>11.842445054945056</v>
      </c>
      <c r="Q614" s="257">
        <v>13.430697926952728</v>
      </c>
      <c r="R614" s="265">
        <f t="shared" si="29"/>
        <v>0</v>
      </c>
      <c r="T614" s="241">
        <f t="shared" si="28"/>
        <v>2013</v>
      </c>
    </row>
    <row r="615" spans="1:20">
      <c r="A615" s="240"/>
      <c r="R615" s="265">
        <f t="shared" si="29"/>
        <v>0</v>
      </c>
      <c r="T615" s="241">
        <f t="shared" si="28"/>
        <v>1900</v>
      </c>
    </row>
    <row r="616" spans="1:20">
      <c r="A616" s="240">
        <v>909</v>
      </c>
      <c r="B616" s="271">
        <v>41632</v>
      </c>
      <c r="C616" s="265">
        <v>20000000000</v>
      </c>
      <c r="D616" s="265">
        <v>284549100000</v>
      </c>
      <c r="E616" s="265">
        <v>209549100000</v>
      </c>
      <c r="F616" s="265">
        <v>75000000000</v>
      </c>
      <c r="G616" s="265">
        <v>66584978595</v>
      </c>
      <c r="H616" s="265">
        <f>F616-G616</f>
        <v>8415021405</v>
      </c>
      <c r="I616" s="271">
        <f>B616+J616+1</f>
        <v>41997</v>
      </c>
      <c r="J616" s="258">
        <v>364</v>
      </c>
      <c r="N616" s="257">
        <v>88.78</v>
      </c>
      <c r="O616" s="257">
        <v>11.250824175824174</v>
      </c>
      <c r="Q616" s="257">
        <v>12.674814222679821</v>
      </c>
      <c r="R616" s="265">
        <f t="shared" si="29"/>
        <v>0</v>
      </c>
      <c r="T616" s="241">
        <f t="shared" si="28"/>
        <v>2013</v>
      </c>
    </row>
    <row r="617" spans="1:20">
      <c r="A617" s="240"/>
      <c r="R617" s="265">
        <f t="shared" si="29"/>
        <v>0</v>
      </c>
      <c r="T617" s="241">
        <f t="shared" si="28"/>
        <v>1900</v>
      </c>
    </row>
    <row r="618" spans="1:20">
      <c r="A618" s="240">
        <v>910</v>
      </c>
      <c r="B618" s="271">
        <v>41647</v>
      </c>
      <c r="C618" s="265">
        <v>20000000000</v>
      </c>
      <c r="D618" s="265">
        <v>306499300000</v>
      </c>
      <c r="E618" s="265">
        <v>231499300000</v>
      </c>
      <c r="F618" s="265">
        <v>75000000000</v>
      </c>
      <c r="G618" s="265">
        <v>66965645032</v>
      </c>
      <c r="H618" s="265">
        <f>F618-G618</f>
        <v>8034354968</v>
      </c>
      <c r="I618" s="271">
        <f>B618+J618+1</f>
        <v>42012</v>
      </c>
      <c r="J618" s="258">
        <v>364</v>
      </c>
      <c r="N618" s="257">
        <v>89.287999999999997</v>
      </c>
      <c r="O618" s="257">
        <v>10.741428571428575</v>
      </c>
      <c r="Q618" s="257">
        <v>12.031999895115186</v>
      </c>
      <c r="R618" s="265">
        <f t="shared" si="29"/>
        <v>0</v>
      </c>
      <c r="T618" s="241">
        <f t="shared" si="28"/>
        <v>2014</v>
      </c>
    </row>
    <row r="619" spans="1:20">
      <c r="A619" s="240"/>
      <c r="R619" s="265">
        <f t="shared" si="29"/>
        <v>0</v>
      </c>
      <c r="T619" s="241">
        <f t="shared" si="28"/>
        <v>1900</v>
      </c>
    </row>
    <row r="620" spans="1:20">
      <c r="A620" s="240">
        <v>911</v>
      </c>
      <c r="B620" s="271">
        <v>41661</v>
      </c>
      <c r="C620" s="265">
        <v>75000000000</v>
      </c>
      <c r="D620" s="265">
        <v>75000000000</v>
      </c>
      <c r="E620" s="265">
        <v>52722600000</v>
      </c>
      <c r="F620" s="265">
        <v>75000000000</v>
      </c>
      <c r="G620" s="265">
        <v>66966861100</v>
      </c>
      <c r="H620" s="265">
        <f>F620-G620</f>
        <v>8033138900</v>
      </c>
      <c r="I620" s="271">
        <f>B620+J620+1</f>
        <v>42026</v>
      </c>
      <c r="J620" s="258">
        <v>364</v>
      </c>
      <c r="N620" s="257">
        <v>89.289100000000005</v>
      </c>
      <c r="O620" s="257">
        <v>10.740325549450544</v>
      </c>
      <c r="Q620" s="257">
        <v>12.030615921527854</v>
      </c>
      <c r="R620" s="265">
        <f t="shared" si="29"/>
        <v>0</v>
      </c>
      <c r="T620" s="241">
        <f t="shared" si="28"/>
        <v>2014</v>
      </c>
    </row>
    <row r="621" spans="1:20">
      <c r="A621" s="240"/>
      <c r="R621" s="265">
        <f t="shared" si="29"/>
        <v>0</v>
      </c>
      <c r="T621" s="241">
        <f t="shared" si="28"/>
        <v>1900</v>
      </c>
    </row>
    <row r="622" spans="1:20">
      <c r="A622" s="240">
        <v>912</v>
      </c>
      <c r="B622" s="271">
        <v>41675</v>
      </c>
      <c r="C622" s="265">
        <v>120000000000</v>
      </c>
      <c r="D622" s="265">
        <v>179559900000</v>
      </c>
      <c r="E622" s="265">
        <v>59559900000</v>
      </c>
      <c r="F622" s="265">
        <v>120000000000</v>
      </c>
      <c r="G622" s="265">
        <v>106832648137</v>
      </c>
      <c r="H622" s="265">
        <f>F622-G622</f>
        <v>13167351863</v>
      </c>
      <c r="I622" s="271">
        <f>B622+J622+1</f>
        <v>42040</v>
      </c>
      <c r="J622" s="258">
        <v>364</v>
      </c>
      <c r="N622" s="257">
        <v>89.027199999999993</v>
      </c>
      <c r="O622" s="257">
        <v>11.002945054945062</v>
      </c>
      <c r="Q622" s="257">
        <v>12.361094064470745</v>
      </c>
      <c r="R622" s="265">
        <f t="shared" si="29"/>
        <v>0</v>
      </c>
      <c r="T622" s="241">
        <f t="shared" si="28"/>
        <v>2014</v>
      </c>
    </row>
    <row r="623" spans="1:20">
      <c r="A623" s="240"/>
      <c r="R623" s="265">
        <f t="shared" si="29"/>
        <v>0</v>
      </c>
      <c r="T623" s="241">
        <f t="shared" si="28"/>
        <v>1900</v>
      </c>
    </row>
    <row r="624" spans="1:20">
      <c r="A624" s="240">
        <v>913</v>
      </c>
      <c r="B624" s="271">
        <v>41689</v>
      </c>
      <c r="C624" s="310">
        <v>120000000000</v>
      </c>
      <c r="D624" s="265">
        <v>164946500000</v>
      </c>
      <c r="E624" s="265">
        <v>44946500000</v>
      </c>
      <c r="F624" s="265">
        <v>120000000000</v>
      </c>
      <c r="G624" s="265">
        <v>106540560611</v>
      </c>
      <c r="H624" s="265">
        <f>F624-G624</f>
        <v>13459439389</v>
      </c>
      <c r="I624" s="271">
        <f>B624+J624+1</f>
        <v>42054</v>
      </c>
      <c r="J624" s="258">
        <v>364</v>
      </c>
      <c r="N624" s="257">
        <v>88.784000000000006</v>
      </c>
      <c r="O624" s="257">
        <v>11.246813186813181</v>
      </c>
      <c r="Q624" s="257">
        <v>12.669723920218857</v>
      </c>
      <c r="R624" s="265">
        <f t="shared" si="29"/>
        <v>0</v>
      </c>
      <c r="T624" s="241">
        <f t="shared" si="28"/>
        <v>2014</v>
      </c>
    </row>
    <row r="625" spans="1:20">
      <c r="A625" s="240"/>
      <c r="R625" s="265">
        <f t="shared" si="29"/>
        <v>0</v>
      </c>
      <c r="T625" s="241">
        <f t="shared" si="28"/>
        <v>1900</v>
      </c>
    </row>
    <row r="626" spans="1:20">
      <c r="A626" s="240">
        <v>914</v>
      </c>
      <c r="B626" s="271">
        <v>41703</v>
      </c>
      <c r="C626" s="265">
        <v>120000000000</v>
      </c>
      <c r="D626" s="265">
        <v>175587500000</v>
      </c>
      <c r="E626" s="265">
        <v>55587500000</v>
      </c>
      <c r="F626" s="265">
        <v>120000000000</v>
      </c>
      <c r="G626" s="265">
        <v>106349038197</v>
      </c>
      <c r="H626" s="265">
        <f>F626-G626</f>
        <v>13650961803</v>
      </c>
      <c r="I626" s="271">
        <f>B626+J626+1</f>
        <v>42068</v>
      </c>
      <c r="J626" s="258">
        <v>364</v>
      </c>
      <c r="N626" s="257">
        <v>88.623999999999995</v>
      </c>
      <c r="O626" s="257">
        <v>11.407252747252752</v>
      </c>
      <c r="Q626" s="257">
        <v>12.873694918846867</v>
      </c>
      <c r="R626" s="265">
        <f t="shared" si="29"/>
        <v>0</v>
      </c>
      <c r="T626" s="241">
        <f t="shared" si="28"/>
        <v>2014</v>
      </c>
    </row>
    <row r="627" spans="1:20">
      <c r="A627" s="240"/>
      <c r="R627" s="265">
        <f t="shared" si="29"/>
        <v>0</v>
      </c>
      <c r="T627" s="241">
        <f t="shared" si="28"/>
        <v>1900</v>
      </c>
    </row>
    <row r="628" spans="1:20">
      <c r="A628" s="240">
        <v>915</v>
      </c>
      <c r="B628" s="271">
        <v>41717</v>
      </c>
      <c r="C628" s="265">
        <v>120000000000</v>
      </c>
      <c r="D628" s="310">
        <v>179081900000</v>
      </c>
      <c r="E628" s="265">
        <v>59081900000</v>
      </c>
      <c r="F628" s="265">
        <v>137754700000</v>
      </c>
      <c r="G628" s="265">
        <v>121828786458.7</v>
      </c>
      <c r="H628" s="265">
        <f>F628-G628</f>
        <v>15925913541.300003</v>
      </c>
      <c r="I628" s="271">
        <f>B628+J628+1</f>
        <v>42082</v>
      </c>
      <c r="J628" s="258">
        <v>364</v>
      </c>
      <c r="N628" s="257">
        <v>88.438900000000004</v>
      </c>
      <c r="O628" s="257">
        <v>11.59286126373626</v>
      </c>
      <c r="Q628" s="257">
        <v>13.110585916511397</v>
      </c>
      <c r="R628" s="265">
        <f t="shared" si="29"/>
        <v>0</v>
      </c>
      <c r="T628" s="241">
        <f t="shared" si="28"/>
        <v>2014</v>
      </c>
    </row>
    <row r="629" spans="1:20">
      <c r="A629" s="240"/>
      <c r="R629" s="265">
        <f t="shared" si="29"/>
        <v>0</v>
      </c>
      <c r="T629" s="241">
        <f t="shared" si="28"/>
        <v>1900</v>
      </c>
    </row>
    <row r="630" spans="1:20">
      <c r="A630" s="240">
        <v>916</v>
      </c>
      <c r="B630" s="271">
        <v>41731</v>
      </c>
      <c r="C630" s="265">
        <v>120000000000</v>
      </c>
      <c r="D630" s="265">
        <v>213110400000</v>
      </c>
      <c r="E630" s="265">
        <v>93110400000</v>
      </c>
      <c r="F630" s="265">
        <v>120000000000</v>
      </c>
      <c r="G630" s="265">
        <v>105888473974</v>
      </c>
      <c r="H630" s="265">
        <f>F630-G630</f>
        <v>14111526026</v>
      </c>
      <c r="I630" s="271">
        <f>B630+J630+1</f>
        <v>42096</v>
      </c>
      <c r="J630" s="258">
        <v>364</v>
      </c>
      <c r="N630" s="257">
        <v>88.24</v>
      </c>
      <c r="O630" s="257">
        <v>11.792307692307697</v>
      </c>
      <c r="Q630" s="257">
        <v>13.366247432746125</v>
      </c>
      <c r="R630" s="265">
        <f t="shared" si="29"/>
        <v>0</v>
      </c>
      <c r="T630" s="241">
        <f t="shared" si="28"/>
        <v>2014</v>
      </c>
    </row>
    <row r="631" spans="1:20">
      <c r="A631" s="240"/>
      <c r="R631" s="265">
        <f t="shared" si="29"/>
        <v>0</v>
      </c>
      <c r="T631" s="241">
        <f t="shared" si="28"/>
        <v>1900</v>
      </c>
    </row>
    <row r="632" spans="1:20">
      <c r="A632" s="240">
        <v>917</v>
      </c>
      <c r="B632" s="271">
        <v>41745</v>
      </c>
      <c r="C632" s="265">
        <v>120000000000</v>
      </c>
      <c r="D632" s="265">
        <v>295164800000</v>
      </c>
      <c r="E632" s="265">
        <v>175164800000</v>
      </c>
      <c r="F632" s="265">
        <v>120000000000</v>
      </c>
      <c r="G632" s="265">
        <v>106144824572</v>
      </c>
      <c r="H632" s="265">
        <f>F632-G632</f>
        <v>13855175428</v>
      </c>
      <c r="I632" s="271">
        <f>B632+J632+1</f>
        <v>42110</v>
      </c>
      <c r="J632" s="258">
        <v>364</v>
      </c>
      <c r="N632" s="257">
        <v>88.453999999999994</v>
      </c>
      <c r="O632" s="257">
        <v>11.577719780219788</v>
      </c>
      <c r="Q632" s="257">
        <v>13.091223743285042</v>
      </c>
      <c r="R632" s="265">
        <f t="shared" si="29"/>
        <v>0</v>
      </c>
      <c r="T632" s="241">
        <f t="shared" si="28"/>
        <v>2014</v>
      </c>
    </row>
    <row r="633" spans="1:20">
      <c r="A633" s="240"/>
      <c r="R633" s="265">
        <f t="shared" si="29"/>
        <v>0</v>
      </c>
      <c r="T633" s="241">
        <f t="shared" si="28"/>
        <v>1900</v>
      </c>
    </row>
    <row r="634" spans="1:20">
      <c r="A634" s="240">
        <v>918</v>
      </c>
      <c r="B634" s="271">
        <v>41759</v>
      </c>
      <c r="C634" s="265">
        <v>90000000000</v>
      </c>
      <c r="D634" s="265">
        <v>239252200000</v>
      </c>
      <c r="E634" s="265">
        <v>149252200000</v>
      </c>
      <c r="F634" s="265">
        <v>90000000000</v>
      </c>
      <c r="G634" s="265">
        <v>79921915284</v>
      </c>
      <c r="H634" s="265">
        <f>F634-G634</f>
        <v>10078084716</v>
      </c>
      <c r="I634" s="271">
        <f>B634+J634+1</f>
        <v>42124</v>
      </c>
      <c r="J634" s="258">
        <v>364</v>
      </c>
      <c r="N634" s="257">
        <v>88.802000000000007</v>
      </c>
      <c r="O634" s="257">
        <v>11.22876373626373</v>
      </c>
      <c r="Q634" s="257">
        <v>12.6468232418101</v>
      </c>
      <c r="R634" s="265">
        <f t="shared" si="29"/>
        <v>0</v>
      </c>
      <c r="T634" s="241">
        <f t="shared" si="28"/>
        <v>2014</v>
      </c>
    </row>
    <row r="635" spans="1:20">
      <c r="A635" s="240"/>
      <c r="R635" s="265">
        <f t="shared" si="29"/>
        <v>0</v>
      </c>
      <c r="T635" s="241">
        <f t="shared" si="28"/>
        <v>1900</v>
      </c>
    </row>
    <row r="636" spans="1:20">
      <c r="A636" s="240">
        <v>919</v>
      </c>
      <c r="B636" s="271">
        <v>41773</v>
      </c>
      <c r="C636" s="265">
        <v>90000000000</v>
      </c>
      <c r="D636" s="265">
        <v>265996000000</v>
      </c>
      <c r="E636" s="265">
        <v>175996000000</v>
      </c>
      <c r="F636" s="265">
        <v>90000000000</v>
      </c>
      <c r="G636" s="265">
        <v>80167343222</v>
      </c>
      <c r="H636" s="265">
        <f>F636-G636</f>
        <v>9832656778</v>
      </c>
      <c r="I636" s="271">
        <f>B636+J636+1</f>
        <v>42138</v>
      </c>
      <c r="J636" s="258">
        <v>364</v>
      </c>
      <c r="N636" s="257">
        <v>89.075000000000003</v>
      </c>
      <c r="O636" s="257">
        <v>10.955013736263734</v>
      </c>
      <c r="Q636" s="257">
        <v>12.300632527154875</v>
      </c>
      <c r="R636" s="265">
        <f t="shared" si="29"/>
        <v>0</v>
      </c>
      <c r="T636" s="241">
        <f t="shared" si="28"/>
        <v>2014</v>
      </c>
    </row>
    <row r="637" spans="1:20">
      <c r="A637" s="240"/>
      <c r="R637" s="265">
        <f t="shared" si="29"/>
        <v>0</v>
      </c>
      <c r="T637" s="241">
        <f t="shared" si="28"/>
        <v>1900</v>
      </c>
    </row>
    <row r="638" spans="1:20">
      <c r="A638" s="240">
        <v>920</v>
      </c>
      <c r="B638" s="271">
        <v>41787</v>
      </c>
      <c r="C638" s="265">
        <v>85000000000</v>
      </c>
      <c r="D638" s="265">
        <v>172640100000</v>
      </c>
      <c r="E638" s="265">
        <v>87640100000</v>
      </c>
      <c r="F638" s="265">
        <v>85000000000</v>
      </c>
      <c r="G638" s="265">
        <v>75818177707</v>
      </c>
      <c r="H638" s="265">
        <f>F638-G638</f>
        <v>9181822293</v>
      </c>
      <c r="I638" s="271">
        <f>B638+J638+1</f>
        <v>42152</v>
      </c>
      <c r="J638" s="258">
        <v>364</v>
      </c>
      <c r="N638" s="257">
        <v>89.197999999999993</v>
      </c>
      <c r="O638" s="257">
        <v>10.83167582417583</v>
      </c>
      <c r="Q638" s="257">
        <v>12.145349905414182</v>
      </c>
      <c r="R638" s="265">
        <f t="shared" si="29"/>
        <v>0</v>
      </c>
      <c r="T638" s="241">
        <f t="shared" si="28"/>
        <v>2014</v>
      </c>
    </row>
    <row r="639" spans="1:20">
      <c r="A639" s="240"/>
      <c r="R639" s="265">
        <f t="shared" si="29"/>
        <v>0</v>
      </c>
      <c r="T639" s="241">
        <f t="shared" si="28"/>
        <v>1900</v>
      </c>
    </row>
    <row r="640" spans="1:20">
      <c r="A640" s="240">
        <v>921</v>
      </c>
      <c r="B640" s="271">
        <v>41801</v>
      </c>
      <c r="C640" s="265">
        <v>85000000000</v>
      </c>
      <c r="D640" s="265">
        <v>189708500000</v>
      </c>
      <c r="E640" s="265">
        <v>104708500000</v>
      </c>
      <c r="F640" s="265">
        <v>85000000000</v>
      </c>
      <c r="G640" s="265">
        <v>75927124496</v>
      </c>
      <c r="H640" s="265">
        <f>F640-G640</f>
        <v>9072875504</v>
      </c>
      <c r="I640" s="271">
        <f>B640+J640+1</f>
        <v>42166</v>
      </c>
      <c r="J640" s="258">
        <v>364</v>
      </c>
      <c r="N640" s="257">
        <v>89.325999999999993</v>
      </c>
      <c r="O640" s="257">
        <v>10.703324175824182</v>
      </c>
      <c r="Q640" s="257">
        <v>11.984209675588332</v>
      </c>
      <c r="R640" s="265">
        <f t="shared" si="29"/>
        <v>0</v>
      </c>
      <c r="T640" s="241">
        <f t="shared" si="28"/>
        <v>2014</v>
      </c>
    </row>
    <row r="641" spans="1:20">
      <c r="A641" s="240"/>
      <c r="R641" s="265">
        <f t="shared" si="29"/>
        <v>0</v>
      </c>
      <c r="T641" s="241">
        <f t="shared" si="28"/>
        <v>1900</v>
      </c>
    </row>
    <row r="642" spans="1:20">
      <c r="A642" s="240">
        <v>922</v>
      </c>
      <c r="B642" s="271">
        <v>41815</v>
      </c>
      <c r="C642" s="265">
        <v>90000000000</v>
      </c>
      <c r="D642" s="265">
        <v>165469700000</v>
      </c>
      <c r="E642" s="265">
        <v>75469700000</v>
      </c>
      <c r="F642" s="265">
        <v>90000000000</v>
      </c>
      <c r="G642" s="265">
        <v>80495217344</v>
      </c>
      <c r="H642" s="265">
        <f>F642-G642</f>
        <v>9504782656</v>
      </c>
      <c r="I642" s="271">
        <f>B642+J642+1</f>
        <v>42180</v>
      </c>
      <c r="J642" s="258">
        <v>364</v>
      </c>
      <c r="N642" s="257">
        <v>89.438999999999993</v>
      </c>
      <c r="O642" s="257">
        <v>10.590013736263744</v>
      </c>
      <c r="Q642" s="257">
        <v>11.842336913242857</v>
      </c>
      <c r="R642" s="265">
        <f t="shared" si="29"/>
        <v>0</v>
      </c>
      <c r="T642" s="241">
        <f t="shared" si="28"/>
        <v>2014</v>
      </c>
    </row>
    <row r="643" spans="1:20">
      <c r="A643" s="240"/>
      <c r="R643" s="265">
        <f t="shared" si="29"/>
        <v>0</v>
      </c>
      <c r="T643" s="241">
        <f t="shared" si="28"/>
        <v>1900</v>
      </c>
    </row>
    <row r="644" spans="1:20">
      <c r="A644" s="240">
        <v>923</v>
      </c>
      <c r="B644" s="271">
        <v>41829</v>
      </c>
      <c r="C644" s="265">
        <v>100000000000</v>
      </c>
      <c r="D644" s="265">
        <v>162621600000</v>
      </c>
      <c r="E644" s="265">
        <v>62621600000</v>
      </c>
      <c r="F644" s="265">
        <v>100000000000</v>
      </c>
      <c r="G644" s="265">
        <v>89417588596</v>
      </c>
      <c r="H644" s="265">
        <f>F644-G644</f>
        <v>10582411404</v>
      </c>
      <c r="I644" s="271">
        <f>B644+J644+1</f>
        <v>42194</v>
      </c>
      <c r="J644" s="258">
        <v>364</v>
      </c>
      <c r="N644" s="257">
        <v>89.418000000000006</v>
      </c>
      <c r="O644" s="257">
        <v>10.611071428571423</v>
      </c>
      <c r="Q644" s="257">
        <v>11.868675483523973</v>
      </c>
      <c r="R644" s="265">
        <f t="shared" si="29"/>
        <v>0</v>
      </c>
      <c r="T644" s="241">
        <f t="shared" si="28"/>
        <v>2014</v>
      </c>
    </row>
    <row r="645" spans="1:20">
      <c r="A645" s="240"/>
      <c r="R645" s="265">
        <f t="shared" si="29"/>
        <v>0</v>
      </c>
      <c r="T645" s="241">
        <f t="shared" si="28"/>
        <v>1900</v>
      </c>
    </row>
    <row r="646" spans="1:20">
      <c r="A646" s="240">
        <v>924</v>
      </c>
      <c r="B646" s="271">
        <v>41843</v>
      </c>
      <c r="C646" s="265">
        <v>105000000000</v>
      </c>
      <c r="D646" s="265">
        <v>169891600000</v>
      </c>
      <c r="E646" s="265">
        <v>64891600000</v>
      </c>
      <c r="F646" s="265">
        <v>105000000000</v>
      </c>
      <c r="G646" s="265">
        <v>93749261694</v>
      </c>
      <c r="H646" s="265">
        <f>F646-G646</f>
        <v>11250738306</v>
      </c>
      <c r="I646" s="271">
        <f>B646+J646+1</f>
        <v>42208</v>
      </c>
      <c r="J646" s="258">
        <v>364</v>
      </c>
      <c r="N646" s="257">
        <v>89.284999999999997</v>
      </c>
      <c r="O646" s="257">
        <v>10.744436813186816</v>
      </c>
      <c r="Q646" s="257">
        <v>12.035774542098432</v>
      </c>
      <c r="R646" s="265">
        <f t="shared" si="29"/>
        <v>0</v>
      </c>
      <c r="T646" s="241">
        <f t="shared" ref="T646:T709" si="30">+YEAR(B646)</f>
        <v>2014</v>
      </c>
    </row>
    <row r="647" spans="1:20">
      <c r="A647" s="240"/>
      <c r="R647" s="265">
        <f t="shared" si="29"/>
        <v>0</v>
      </c>
      <c r="T647" s="241">
        <f t="shared" si="30"/>
        <v>1900</v>
      </c>
    </row>
    <row r="648" spans="1:20">
      <c r="A648" s="240">
        <v>925</v>
      </c>
      <c r="B648" s="271">
        <v>41857</v>
      </c>
      <c r="C648" s="265">
        <v>105000000000</v>
      </c>
      <c r="D648" s="265">
        <v>173642700000</v>
      </c>
      <c r="E648" s="265">
        <v>68642700000</v>
      </c>
      <c r="F648" s="265">
        <v>105000000000</v>
      </c>
      <c r="G648" s="265">
        <v>93463503693</v>
      </c>
      <c r="H648" s="265">
        <f>F648-G648</f>
        <v>11536496307</v>
      </c>
      <c r="I648" s="271">
        <f>B648+J648+1</f>
        <v>42222</v>
      </c>
      <c r="J648" s="258">
        <v>364</v>
      </c>
      <c r="N648" s="257">
        <v>89.013000000000005</v>
      </c>
      <c r="O648" s="257">
        <v>11.017184065934062</v>
      </c>
      <c r="Q648" s="257">
        <v>12.379067969447455</v>
      </c>
      <c r="R648" s="265">
        <f t="shared" si="29"/>
        <v>0</v>
      </c>
      <c r="T648" s="241">
        <f t="shared" si="30"/>
        <v>2014</v>
      </c>
    </row>
    <row r="649" spans="1:20">
      <c r="A649" s="240"/>
      <c r="R649" s="265">
        <f t="shared" si="29"/>
        <v>0</v>
      </c>
      <c r="T649" s="241">
        <f t="shared" si="30"/>
        <v>1900</v>
      </c>
    </row>
    <row r="650" spans="1:20">
      <c r="A650" s="240">
        <v>926</v>
      </c>
      <c r="B650" s="271">
        <v>41871</v>
      </c>
      <c r="C650" s="265">
        <v>105000000000</v>
      </c>
      <c r="D650" s="265">
        <v>176636000000</v>
      </c>
      <c r="E650" s="265">
        <v>71636000000</v>
      </c>
      <c r="F650" s="265">
        <v>105000000000</v>
      </c>
      <c r="G650" s="265">
        <v>93308392254</v>
      </c>
      <c r="H650" s="265">
        <f>F650-G650</f>
        <v>11691607746</v>
      </c>
      <c r="I650" s="271">
        <f>B650+J650+1</f>
        <v>42236</v>
      </c>
      <c r="J650" s="241">
        <v>364</v>
      </c>
      <c r="N650" s="257">
        <v>88.864999999999995</v>
      </c>
      <c r="O650" s="257">
        <v>11.165590659340664</v>
      </c>
      <c r="Q650" s="257">
        <v>12.56674402616591</v>
      </c>
      <c r="R650" s="265">
        <f t="shared" si="29"/>
        <v>0</v>
      </c>
      <c r="T650" s="241">
        <f t="shared" si="30"/>
        <v>2014</v>
      </c>
    </row>
    <row r="651" spans="1:20">
      <c r="A651" s="240"/>
      <c r="R651" s="265">
        <f t="shared" ref="R651:R714" si="31">+IF(F651&lt;C651,IF(F651=D651,0,D651-F651),0)</f>
        <v>0</v>
      </c>
      <c r="T651" s="241">
        <f t="shared" si="30"/>
        <v>1900</v>
      </c>
    </row>
    <row r="652" spans="1:20">
      <c r="A652" s="240">
        <v>927</v>
      </c>
      <c r="B652" s="271">
        <v>41885</v>
      </c>
      <c r="C652" s="265">
        <v>110000000000</v>
      </c>
      <c r="D652" s="265">
        <v>182085500000</v>
      </c>
      <c r="E652" s="265">
        <f>+D652-C652</f>
        <v>72085500000</v>
      </c>
      <c r="F652" s="265">
        <v>115000000000</v>
      </c>
      <c r="G652" s="265">
        <v>102874041999</v>
      </c>
      <c r="H652" s="265">
        <f>F652-G652</f>
        <v>12125958001</v>
      </c>
      <c r="I652" s="271">
        <f>B652+J652+1</f>
        <v>42250</v>
      </c>
      <c r="J652" s="258">
        <v>364</v>
      </c>
      <c r="N652" s="257">
        <v>88.694000000000003</v>
      </c>
      <c r="O652" s="257">
        <v>11.337060439560435</v>
      </c>
      <c r="Q652" s="257">
        <v>12.773</v>
      </c>
      <c r="R652" s="265">
        <f t="shared" si="31"/>
        <v>0</v>
      </c>
      <c r="T652" s="241">
        <f t="shared" si="30"/>
        <v>2014</v>
      </c>
    </row>
    <row r="653" spans="1:20">
      <c r="A653" s="240"/>
      <c r="R653" s="265">
        <f t="shared" si="31"/>
        <v>0</v>
      </c>
      <c r="T653" s="241">
        <f t="shared" si="30"/>
        <v>1900</v>
      </c>
    </row>
    <row r="654" spans="1:20">
      <c r="A654" s="241">
        <v>928</v>
      </c>
      <c r="B654" s="280">
        <v>41899</v>
      </c>
      <c r="C654" s="265">
        <v>110000000000</v>
      </c>
      <c r="D654" s="265">
        <v>181100800000</v>
      </c>
      <c r="E654" s="265">
        <f>+D654-C654</f>
        <v>71100800000</v>
      </c>
      <c r="F654" s="265">
        <v>124000800000</v>
      </c>
      <c r="G654" s="265">
        <v>109754215368</v>
      </c>
      <c r="H654" s="265">
        <f>F654-G654</f>
        <v>14246584632</v>
      </c>
      <c r="I654" s="271">
        <f>B654+J654+1</f>
        <v>42264</v>
      </c>
      <c r="J654" s="241">
        <v>364</v>
      </c>
      <c r="N654" s="257">
        <v>88.510999999999996</v>
      </c>
      <c r="O654" s="257">
        <v>11.520563186813192</v>
      </c>
      <c r="Q654" s="257">
        <v>13.018194364177793</v>
      </c>
      <c r="R654" s="265">
        <f t="shared" si="31"/>
        <v>0</v>
      </c>
      <c r="T654" s="241">
        <f t="shared" si="30"/>
        <v>2014</v>
      </c>
    </row>
    <row r="655" spans="1:20">
      <c r="B655" s="280"/>
      <c r="I655" s="271"/>
      <c r="R655" s="265">
        <f t="shared" si="31"/>
        <v>0</v>
      </c>
      <c r="T655" s="241">
        <f t="shared" si="30"/>
        <v>1900</v>
      </c>
    </row>
    <row r="656" spans="1:20">
      <c r="A656" s="241">
        <v>929</v>
      </c>
      <c r="B656" s="280">
        <v>41913</v>
      </c>
      <c r="C656" s="265">
        <v>115000000000</v>
      </c>
      <c r="D656" s="265">
        <v>151884500000</v>
      </c>
      <c r="E656" s="265">
        <f>+D656-C656</f>
        <v>36884500000</v>
      </c>
      <c r="F656" s="265">
        <v>115000000000</v>
      </c>
      <c r="G656" s="265">
        <v>101635508633</v>
      </c>
      <c r="H656" s="265">
        <f>F656-G656</f>
        <v>13364491367</v>
      </c>
      <c r="I656" s="271">
        <f>B656+J656+1</f>
        <v>42278</v>
      </c>
      <c r="J656" s="241">
        <v>364</v>
      </c>
      <c r="N656" s="257">
        <v>88.379000000000005</v>
      </c>
      <c r="O656" s="257">
        <v>11.652925824175819</v>
      </c>
      <c r="Q656" s="257">
        <v>13.187458747702285</v>
      </c>
      <c r="R656" s="265">
        <f t="shared" si="31"/>
        <v>0</v>
      </c>
      <c r="T656" s="241">
        <f t="shared" si="30"/>
        <v>2014</v>
      </c>
    </row>
    <row r="657" spans="1:20">
      <c r="B657" s="280"/>
      <c r="I657" s="271"/>
      <c r="R657" s="265">
        <f t="shared" si="31"/>
        <v>0</v>
      </c>
      <c r="T657" s="241">
        <f t="shared" si="30"/>
        <v>1900</v>
      </c>
    </row>
    <row r="658" spans="1:20">
      <c r="A658" s="241">
        <v>930</v>
      </c>
      <c r="B658" s="280">
        <v>41927</v>
      </c>
      <c r="C658" s="265">
        <v>115000000000</v>
      </c>
      <c r="D658" s="265">
        <v>151884500000</v>
      </c>
      <c r="E658" s="265">
        <f>+D658-C658</f>
        <v>36884500000</v>
      </c>
      <c r="F658" s="265">
        <v>115000000000</v>
      </c>
      <c r="G658" s="265">
        <v>101456895753</v>
      </c>
      <c r="H658" s="265">
        <f>F658-G658</f>
        <v>13543104247</v>
      </c>
      <c r="I658" s="271">
        <f>B658+J658+1</f>
        <v>42292</v>
      </c>
      <c r="J658" s="241">
        <v>364</v>
      </c>
      <c r="N658" s="257">
        <v>88.222999999999999</v>
      </c>
      <c r="O658" s="257">
        <v>11.809354395604396</v>
      </c>
      <c r="Q658" s="257">
        <v>13.388152392850984</v>
      </c>
      <c r="R658" s="265">
        <f t="shared" si="31"/>
        <v>0</v>
      </c>
      <c r="T658" s="241">
        <f t="shared" si="30"/>
        <v>2014</v>
      </c>
    </row>
    <row r="659" spans="1:20">
      <c r="B659" s="280"/>
      <c r="I659" s="271"/>
      <c r="R659" s="265">
        <f t="shared" si="31"/>
        <v>0</v>
      </c>
      <c r="T659" s="241">
        <f t="shared" si="30"/>
        <v>1900</v>
      </c>
    </row>
    <row r="660" spans="1:20">
      <c r="A660" s="241">
        <v>931</v>
      </c>
      <c r="B660" s="280">
        <v>41941</v>
      </c>
      <c r="C660" s="265">
        <v>115000000000</v>
      </c>
      <c r="D660" s="265">
        <v>204169900000</v>
      </c>
      <c r="E660" s="265">
        <f>+D660-C660</f>
        <v>89169900000</v>
      </c>
      <c r="F660" s="265">
        <v>122917800000</v>
      </c>
      <c r="G660" s="265">
        <v>108304325680</v>
      </c>
      <c r="H660" s="265">
        <f>F660-G660</f>
        <v>14613474320</v>
      </c>
      <c r="I660" s="271">
        <f>B660+J660+1</f>
        <v>42306</v>
      </c>
      <c r="J660" s="241">
        <v>364</v>
      </c>
      <c r="N660" s="257">
        <v>88.111000000000004</v>
      </c>
      <c r="O660" s="257">
        <v>11.921662087912084</v>
      </c>
      <c r="Q660" s="257">
        <v>13.532679000830772</v>
      </c>
      <c r="R660" s="265">
        <f t="shared" si="31"/>
        <v>0</v>
      </c>
      <c r="T660" s="241">
        <f t="shared" si="30"/>
        <v>2014</v>
      </c>
    </row>
    <row r="661" spans="1:20">
      <c r="B661" s="280"/>
      <c r="I661" s="271"/>
      <c r="R661" s="265">
        <f t="shared" si="31"/>
        <v>0</v>
      </c>
      <c r="T661" s="241">
        <f t="shared" si="30"/>
        <v>1900</v>
      </c>
    </row>
    <row r="662" spans="1:20">
      <c r="A662" s="241">
        <v>932</v>
      </c>
      <c r="B662" s="280">
        <v>41957</v>
      </c>
      <c r="C662" s="265">
        <v>115000000000</v>
      </c>
      <c r="D662" s="265">
        <v>285693100000</v>
      </c>
      <c r="E662" s="265">
        <f>+D662-C662</f>
        <v>170693100000</v>
      </c>
      <c r="F662" s="265">
        <v>115000000000</v>
      </c>
      <c r="G662" s="265">
        <v>101216505054</v>
      </c>
      <c r="H662" s="265">
        <f>F662-G662</f>
        <v>13783494946</v>
      </c>
      <c r="I662" s="271">
        <f>B662+J662+1</f>
        <v>42322</v>
      </c>
      <c r="J662" s="241">
        <v>364</v>
      </c>
      <c r="N662" s="257">
        <v>88.013999999999996</v>
      </c>
      <c r="O662" s="257">
        <v>12.018928571428575</v>
      </c>
      <c r="Q662" s="257">
        <v>13.658147007762045</v>
      </c>
      <c r="R662" s="265">
        <f t="shared" si="31"/>
        <v>0</v>
      </c>
      <c r="T662" s="241">
        <f t="shared" si="30"/>
        <v>2014</v>
      </c>
    </row>
    <row r="663" spans="1:20">
      <c r="B663" s="280"/>
      <c r="I663" s="271"/>
      <c r="R663" s="265">
        <f t="shared" si="31"/>
        <v>0</v>
      </c>
      <c r="T663" s="241">
        <f t="shared" si="30"/>
        <v>1900</v>
      </c>
    </row>
    <row r="664" spans="1:20">
      <c r="A664" s="241">
        <v>933</v>
      </c>
      <c r="B664" s="280">
        <v>41970</v>
      </c>
      <c r="C664" s="265">
        <v>130000000000</v>
      </c>
      <c r="D664" s="265">
        <v>236037500000</v>
      </c>
      <c r="E664" s="265">
        <v>106037500000</v>
      </c>
      <c r="F664" s="265">
        <v>130000000000</v>
      </c>
      <c r="G664" s="265">
        <v>114409531298</v>
      </c>
      <c r="H664" s="265">
        <f>F664-G664</f>
        <v>15590468702</v>
      </c>
      <c r="I664" s="271">
        <v>42334</v>
      </c>
      <c r="J664" s="241">
        <v>364</v>
      </c>
      <c r="N664" s="257">
        <v>88.007000000000005</v>
      </c>
      <c r="O664" s="257">
        <v>12.025947802197797</v>
      </c>
      <c r="Q664" s="257">
        <v>13.667212114512783</v>
      </c>
      <c r="R664" s="265">
        <f t="shared" si="31"/>
        <v>0</v>
      </c>
      <c r="T664" s="241">
        <f t="shared" si="30"/>
        <v>2014</v>
      </c>
    </row>
    <row r="665" spans="1:20">
      <c r="B665" s="280"/>
      <c r="I665" s="271"/>
      <c r="R665" s="265">
        <f t="shared" si="31"/>
        <v>0</v>
      </c>
      <c r="T665" s="241">
        <f t="shared" si="30"/>
        <v>1900</v>
      </c>
    </row>
    <row r="666" spans="1:20">
      <c r="A666" s="241">
        <v>934</v>
      </c>
      <c r="B666" s="280">
        <v>41984</v>
      </c>
      <c r="C666" s="265">
        <v>135000000000</v>
      </c>
      <c r="D666" s="265">
        <v>219800900000</v>
      </c>
      <c r="E666" s="265">
        <v>84800900000</v>
      </c>
      <c r="F666" s="265">
        <v>135000000000</v>
      </c>
      <c r="G666" s="265">
        <v>118833345805</v>
      </c>
      <c r="H666" s="265">
        <f t="shared" ref="H666:H676" si="32">F666-G666</f>
        <v>16166654195</v>
      </c>
      <c r="I666" s="271">
        <v>42348</v>
      </c>
      <c r="J666" s="241">
        <v>364</v>
      </c>
      <c r="N666" s="257">
        <v>88.025000000000006</v>
      </c>
      <c r="O666" s="257">
        <v>12.007898351648347</v>
      </c>
      <c r="Q666" s="257">
        <v>13.643904756968507</v>
      </c>
      <c r="R666" s="265">
        <f t="shared" si="31"/>
        <v>0</v>
      </c>
      <c r="T666" s="241">
        <f t="shared" si="30"/>
        <v>2014</v>
      </c>
    </row>
    <row r="667" spans="1:20">
      <c r="B667" s="280"/>
      <c r="I667" s="271"/>
      <c r="R667" s="265">
        <f t="shared" si="31"/>
        <v>0</v>
      </c>
      <c r="T667" s="241">
        <f t="shared" si="30"/>
        <v>1900</v>
      </c>
    </row>
    <row r="668" spans="1:20">
      <c r="A668" s="241">
        <v>935</v>
      </c>
      <c r="B668" s="280">
        <v>41997</v>
      </c>
      <c r="C668" s="265">
        <v>130000000000</v>
      </c>
      <c r="D668" s="265">
        <v>148356000000</v>
      </c>
      <c r="E668" s="265">
        <v>18356000000</v>
      </c>
      <c r="F668" s="265">
        <v>130000000000</v>
      </c>
      <c r="G668" s="265">
        <v>114156171975</v>
      </c>
      <c r="H668" s="265">
        <f t="shared" si="32"/>
        <v>15843828025</v>
      </c>
      <c r="I668" s="271">
        <v>42361</v>
      </c>
      <c r="J668" s="241">
        <v>364</v>
      </c>
      <c r="N668" s="257">
        <v>87.811999999999998</v>
      </c>
      <c r="O668" s="257">
        <v>12.221483516483518</v>
      </c>
      <c r="Q668" s="257">
        <v>13.920321794951862</v>
      </c>
      <c r="R668" s="265">
        <f t="shared" si="31"/>
        <v>0</v>
      </c>
      <c r="T668" s="241">
        <f t="shared" si="30"/>
        <v>2014</v>
      </c>
    </row>
    <row r="669" spans="1:20">
      <c r="B669" s="280"/>
      <c r="I669" s="271"/>
      <c r="R669" s="265">
        <f t="shared" si="31"/>
        <v>0</v>
      </c>
      <c r="T669" s="241">
        <f t="shared" si="30"/>
        <v>1900</v>
      </c>
    </row>
    <row r="670" spans="1:20">
      <c r="A670" s="241">
        <v>936</v>
      </c>
      <c r="B670" s="280">
        <v>42012</v>
      </c>
      <c r="C670" s="265">
        <v>135000000000</v>
      </c>
      <c r="D670" s="265">
        <v>212668400000</v>
      </c>
      <c r="E670" s="265">
        <v>77668400000</v>
      </c>
      <c r="F670" s="265">
        <v>140770000000</v>
      </c>
      <c r="G670" s="265">
        <v>123306820982</v>
      </c>
      <c r="H670" s="265">
        <f t="shared" si="32"/>
        <v>17463179018</v>
      </c>
      <c r="I670" s="271">
        <v>42376</v>
      </c>
      <c r="J670" s="241">
        <v>364</v>
      </c>
      <c r="N670" s="257">
        <v>87.594999999999999</v>
      </c>
      <c r="O670" s="257">
        <v>12.439079670329701</v>
      </c>
      <c r="Q670" s="257">
        <v>14.202999999999999</v>
      </c>
      <c r="R670" s="265">
        <f t="shared" si="31"/>
        <v>0</v>
      </c>
      <c r="T670" s="241">
        <f t="shared" si="30"/>
        <v>2015</v>
      </c>
    </row>
    <row r="671" spans="1:20">
      <c r="B671" s="280"/>
      <c r="I671" s="271"/>
      <c r="R671" s="265">
        <f t="shared" si="31"/>
        <v>0</v>
      </c>
      <c r="T671" s="241">
        <f t="shared" si="30"/>
        <v>1900</v>
      </c>
    </row>
    <row r="672" spans="1:20">
      <c r="A672" s="241">
        <v>937</v>
      </c>
      <c r="B672" s="280">
        <v>42026</v>
      </c>
      <c r="C672" s="265">
        <v>135000000000</v>
      </c>
      <c r="D672" s="265">
        <v>111455200000</v>
      </c>
      <c r="E672" s="265">
        <v>-23544800000</v>
      </c>
      <c r="F672" s="265">
        <v>83455200000</v>
      </c>
      <c r="G672" s="265">
        <v>72584590321</v>
      </c>
      <c r="H672" s="265">
        <f t="shared" si="32"/>
        <v>10870609679</v>
      </c>
      <c r="I672" s="271">
        <v>42390</v>
      </c>
      <c r="J672" s="241">
        <v>364</v>
      </c>
      <c r="N672" s="257">
        <v>86.974000000000004</v>
      </c>
      <c r="O672" s="257">
        <v>13.012</v>
      </c>
      <c r="Q672" s="257">
        <v>14.955</v>
      </c>
      <c r="R672" s="265">
        <f t="shared" si="31"/>
        <v>28000000000</v>
      </c>
      <c r="T672" s="241">
        <f t="shared" si="30"/>
        <v>2015</v>
      </c>
    </row>
    <row r="673" spans="1:20">
      <c r="A673" s="240"/>
      <c r="R673" s="265">
        <f t="shared" si="31"/>
        <v>0</v>
      </c>
      <c r="T673" s="241">
        <f t="shared" si="30"/>
        <v>1900</v>
      </c>
    </row>
    <row r="674" spans="1:20">
      <c r="A674" s="241">
        <v>938</v>
      </c>
      <c r="B674" s="280">
        <v>42040</v>
      </c>
      <c r="C674" s="265">
        <v>145000000000</v>
      </c>
      <c r="D674" s="265">
        <v>156811800000</v>
      </c>
      <c r="E674" s="265">
        <f>D674-C674</f>
        <v>11811800000</v>
      </c>
      <c r="F674" s="265">
        <v>145000000000</v>
      </c>
      <c r="G674" s="265">
        <v>125500021188</v>
      </c>
      <c r="H674" s="265">
        <f t="shared" si="32"/>
        <v>19499978812</v>
      </c>
      <c r="I674" s="271">
        <v>42404</v>
      </c>
      <c r="J674" s="241">
        <v>364</v>
      </c>
      <c r="N674" s="257">
        <v>86.552000000000007</v>
      </c>
      <c r="O674" s="257">
        <v>13.484945054945049</v>
      </c>
      <c r="Q674" s="257">
        <v>15.583331424280122</v>
      </c>
      <c r="R674" s="265">
        <f t="shared" si="31"/>
        <v>0</v>
      </c>
      <c r="T674" s="241">
        <f t="shared" si="30"/>
        <v>2015</v>
      </c>
    </row>
    <row r="675" spans="1:20">
      <c r="B675" s="280"/>
      <c r="I675" s="271"/>
      <c r="R675" s="265">
        <f t="shared" si="31"/>
        <v>0</v>
      </c>
      <c r="T675" s="241">
        <f t="shared" si="30"/>
        <v>1900</v>
      </c>
    </row>
    <row r="676" spans="1:20">
      <c r="A676" s="241">
        <v>939</v>
      </c>
      <c r="B676" s="280">
        <v>42054</v>
      </c>
      <c r="C676" s="265">
        <v>145000000000</v>
      </c>
      <c r="D676" s="265">
        <v>217276700000</v>
      </c>
      <c r="E676" s="265">
        <f>D676-C676</f>
        <v>72276700000</v>
      </c>
      <c r="F676" s="265">
        <v>145000000000</v>
      </c>
      <c r="G676" s="265">
        <v>125180746175</v>
      </c>
      <c r="H676" s="265">
        <f t="shared" si="32"/>
        <v>19819253825</v>
      </c>
      <c r="I676" s="271">
        <v>42418</v>
      </c>
      <c r="J676" s="241">
        <v>364</v>
      </c>
      <c r="N676" s="257">
        <v>86.222999999999999</v>
      </c>
      <c r="O676" s="257">
        <v>13.814848901098902</v>
      </c>
      <c r="Q676" s="257">
        <v>16.025575201395871</v>
      </c>
      <c r="R676" s="265">
        <f t="shared" si="31"/>
        <v>0</v>
      </c>
      <c r="T676" s="241">
        <f t="shared" si="30"/>
        <v>2015</v>
      </c>
    </row>
    <row r="677" spans="1:20">
      <c r="A677" s="240"/>
      <c r="R677" s="265">
        <f t="shared" si="31"/>
        <v>0</v>
      </c>
      <c r="T677" s="241">
        <f t="shared" si="30"/>
        <v>1900</v>
      </c>
    </row>
    <row r="678" spans="1:20">
      <c r="A678" s="241">
        <v>940</v>
      </c>
      <c r="B678" s="280">
        <v>42068</v>
      </c>
      <c r="C678" s="265">
        <v>145000000000</v>
      </c>
      <c r="D678" s="265">
        <v>207690300000</v>
      </c>
      <c r="E678" s="265">
        <f>D678-C678</f>
        <v>62690300000</v>
      </c>
      <c r="F678" s="265">
        <v>145000000000</v>
      </c>
      <c r="G678" s="265">
        <v>125023171009</v>
      </c>
      <c r="H678" s="265">
        <f>F678-G678</f>
        <v>19976828991</v>
      </c>
      <c r="I678" s="271">
        <v>42432</v>
      </c>
      <c r="J678" s="241">
        <v>364</v>
      </c>
      <c r="N678" s="257">
        <v>86.222999999999999</v>
      </c>
      <c r="O678" s="257">
        <v>13.814848901098902</v>
      </c>
      <c r="Q678" s="257">
        <v>16.025575201395871</v>
      </c>
      <c r="R678" s="265">
        <f t="shared" si="31"/>
        <v>0</v>
      </c>
      <c r="T678" s="241">
        <f t="shared" si="30"/>
        <v>2015</v>
      </c>
    </row>
    <row r="679" spans="1:20">
      <c r="B679" s="280"/>
      <c r="I679" s="271"/>
      <c r="R679" s="265">
        <f t="shared" si="31"/>
        <v>0</v>
      </c>
      <c r="T679" s="241">
        <f t="shared" si="30"/>
        <v>1900</v>
      </c>
    </row>
    <row r="680" spans="1:20">
      <c r="A680" s="241">
        <v>941</v>
      </c>
      <c r="B680" s="280">
        <v>42082</v>
      </c>
      <c r="C680" s="265">
        <v>145000000000</v>
      </c>
      <c r="D680" s="265">
        <v>125502600000</v>
      </c>
      <c r="E680" s="265">
        <v>-194974000000</v>
      </c>
      <c r="F680" s="265">
        <v>145000000000</v>
      </c>
      <c r="G680" s="265">
        <v>107028725637</v>
      </c>
      <c r="H680" s="265">
        <f>F680-G680</f>
        <v>37971274363</v>
      </c>
      <c r="I680" s="271">
        <v>42446</v>
      </c>
      <c r="J680" s="241">
        <v>364</v>
      </c>
      <c r="N680" s="257">
        <v>85.32</v>
      </c>
      <c r="O680" s="257">
        <v>14.72</v>
      </c>
      <c r="Q680" s="257">
        <v>17.259</v>
      </c>
      <c r="R680" s="265">
        <f t="shared" si="31"/>
        <v>0</v>
      </c>
      <c r="T680" s="241">
        <f t="shared" si="30"/>
        <v>2015</v>
      </c>
    </row>
    <row r="681" spans="1:20">
      <c r="B681" s="280"/>
      <c r="I681" s="271"/>
      <c r="R681" s="265">
        <f t="shared" si="31"/>
        <v>0</v>
      </c>
      <c r="T681" s="241">
        <f t="shared" si="30"/>
        <v>1900</v>
      </c>
    </row>
    <row r="682" spans="1:20">
      <c r="A682" s="241">
        <v>942</v>
      </c>
      <c r="B682" s="280">
        <v>42096</v>
      </c>
      <c r="C682" s="265">
        <v>145000000000</v>
      </c>
      <c r="D682" s="265">
        <v>153013400000</v>
      </c>
      <c r="E682" s="265">
        <v>8013400000</v>
      </c>
      <c r="F682" s="265">
        <v>145000000000</v>
      </c>
      <c r="G682" s="265">
        <v>124772063524</v>
      </c>
      <c r="H682" s="265">
        <f>F682-G682</f>
        <v>20227936476</v>
      </c>
      <c r="I682" s="271">
        <v>42187</v>
      </c>
      <c r="J682" s="241">
        <v>364</v>
      </c>
      <c r="N682" s="257">
        <v>86.05</v>
      </c>
      <c r="O682" s="257">
        <v>13.988</v>
      </c>
      <c r="Q682" s="257">
        <v>16.259</v>
      </c>
      <c r="R682" s="265">
        <f t="shared" si="31"/>
        <v>0</v>
      </c>
      <c r="T682" s="241">
        <f t="shared" si="30"/>
        <v>2015</v>
      </c>
    </row>
    <row r="683" spans="1:20">
      <c r="B683" s="280"/>
      <c r="I683" s="271"/>
      <c r="R683" s="265">
        <f t="shared" si="31"/>
        <v>0</v>
      </c>
      <c r="T683" s="241">
        <f t="shared" si="30"/>
        <v>1900</v>
      </c>
    </row>
    <row r="684" spans="1:20">
      <c r="A684" s="241">
        <v>943</v>
      </c>
      <c r="B684" s="280">
        <v>42110</v>
      </c>
      <c r="C684" s="265">
        <v>145000000000</v>
      </c>
      <c r="D684" s="265">
        <v>155163500000</v>
      </c>
      <c r="E684" s="265">
        <v>10163500000</v>
      </c>
      <c r="F684" s="265">
        <v>130413500000</v>
      </c>
      <c r="G684" s="265">
        <v>111659020660</v>
      </c>
      <c r="H684" s="265">
        <f>F684-G684</f>
        <v>18754479340</v>
      </c>
      <c r="I684" s="271">
        <v>42474</v>
      </c>
      <c r="J684" s="241">
        <v>364</v>
      </c>
      <c r="N684" s="257">
        <v>85.619</v>
      </c>
      <c r="O684" s="257">
        <v>14.42</v>
      </c>
      <c r="Q684" s="257">
        <v>16.846</v>
      </c>
      <c r="R684" s="265">
        <f t="shared" si="31"/>
        <v>24750000000</v>
      </c>
      <c r="T684" s="241">
        <f t="shared" si="30"/>
        <v>2015</v>
      </c>
    </row>
    <row r="685" spans="1:20">
      <c r="B685" s="280"/>
      <c r="I685" s="271"/>
      <c r="R685" s="265">
        <f t="shared" si="31"/>
        <v>0</v>
      </c>
      <c r="T685" s="241">
        <f t="shared" si="30"/>
        <v>1900</v>
      </c>
    </row>
    <row r="686" spans="1:20">
      <c r="A686" s="241">
        <v>944</v>
      </c>
      <c r="B686" s="280">
        <v>42124</v>
      </c>
      <c r="C686" s="265">
        <v>145000000000</v>
      </c>
      <c r="D686" s="265">
        <v>155163500000</v>
      </c>
      <c r="E686" s="265">
        <v>10163500000</v>
      </c>
      <c r="F686" s="265">
        <v>130313500000</v>
      </c>
      <c r="G686" s="265">
        <v>111573407548</v>
      </c>
      <c r="H686" s="265">
        <f>F686-G686</f>
        <v>18740092452</v>
      </c>
      <c r="I686" s="271">
        <v>42488</v>
      </c>
      <c r="J686" s="241">
        <v>364</v>
      </c>
      <c r="N686" s="257">
        <v>85.619</v>
      </c>
      <c r="O686" s="257">
        <v>14.42</v>
      </c>
      <c r="Q686" s="257">
        <v>16.846</v>
      </c>
      <c r="R686" s="265">
        <f t="shared" si="31"/>
        <v>24850000000</v>
      </c>
      <c r="T686" s="241">
        <f t="shared" si="30"/>
        <v>2015</v>
      </c>
    </row>
    <row r="687" spans="1:20">
      <c r="B687" s="280"/>
      <c r="I687" s="271"/>
      <c r="R687" s="265">
        <f t="shared" si="31"/>
        <v>0</v>
      </c>
      <c r="T687" s="241">
        <f t="shared" si="30"/>
        <v>1900</v>
      </c>
    </row>
    <row r="688" spans="1:20">
      <c r="A688" s="241">
        <v>945</v>
      </c>
      <c r="B688" s="280">
        <v>42138</v>
      </c>
      <c r="C688" s="265">
        <v>145000000000</v>
      </c>
      <c r="D688" s="265">
        <v>289537600000</v>
      </c>
      <c r="E688" s="265">
        <v>144537600000</v>
      </c>
      <c r="F688" s="265">
        <v>145000000000</v>
      </c>
      <c r="G688" s="265">
        <v>124117715132</v>
      </c>
      <c r="H688" s="265">
        <f t="shared" ref="H688:H698" si="33">F688-G688</f>
        <v>20882284868</v>
      </c>
      <c r="I688" s="271">
        <v>42504</v>
      </c>
      <c r="J688" s="241">
        <v>364</v>
      </c>
      <c r="N688" s="257">
        <v>85.597999999999999</v>
      </c>
      <c r="O688" s="257">
        <v>14.442</v>
      </c>
      <c r="Q688" s="257">
        <v>16.875</v>
      </c>
      <c r="R688" s="265">
        <f t="shared" si="31"/>
        <v>0</v>
      </c>
      <c r="T688" s="241">
        <f t="shared" si="30"/>
        <v>2015</v>
      </c>
    </row>
    <row r="689" spans="1:20">
      <c r="B689" s="280"/>
      <c r="I689" s="271"/>
      <c r="R689" s="265">
        <f t="shared" si="31"/>
        <v>0</v>
      </c>
      <c r="T689" s="241">
        <f t="shared" si="30"/>
        <v>1900</v>
      </c>
    </row>
    <row r="690" spans="1:20">
      <c r="A690" s="241">
        <v>946</v>
      </c>
      <c r="B690" s="280">
        <v>42152</v>
      </c>
      <c r="C690" s="265">
        <v>115000000000</v>
      </c>
      <c r="D690" s="265">
        <v>324719600000</v>
      </c>
      <c r="E690" s="265">
        <v>209719600000</v>
      </c>
      <c r="F690" s="265">
        <v>115000000000</v>
      </c>
      <c r="G690" s="265">
        <v>98864382625</v>
      </c>
      <c r="H690" s="265">
        <f t="shared" si="33"/>
        <v>16135617375</v>
      </c>
      <c r="I690" s="271">
        <v>42502</v>
      </c>
      <c r="J690" s="241">
        <v>364</v>
      </c>
      <c r="N690" s="257">
        <v>85.968999999999994</v>
      </c>
      <c r="O690" s="257">
        <v>14.07</v>
      </c>
      <c r="Q690" s="257">
        <v>16.638999999999999</v>
      </c>
      <c r="R690" s="265">
        <f t="shared" si="31"/>
        <v>0</v>
      </c>
      <c r="T690" s="241">
        <f t="shared" si="30"/>
        <v>2015</v>
      </c>
    </row>
    <row r="691" spans="1:20">
      <c r="B691" s="280"/>
      <c r="I691" s="271"/>
      <c r="R691" s="265">
        <f t="shared" si="31"/>
        <v>0</v>
      </c>
      <c r="T691" s="241">
        <f t="shared" si="30"/>
        <v>1900</v>
      </c>
    </row>
    <row r="692" spans="1:20">
      <c r="A692" s="241">
        <v>947</v>
      </c>
      <c r="B692" s="280">
        <v>42166</v>
      </c>
      <c r="C692" s="265">
        <v>110000000000</v>
      </c>
      <c r="D692" s="265">
        <v>117668900000</v>
      </c>
      <c r="E692" s="265">
        <v>7668900000</v>
      </c>
      <c r="F692" s="265">
        <v>82668900000</v>
      </c>
      <c r="G692" s="265">
        <v>71196358818</v>
      </c>
      <c r="H692" s="265">
        <f t="shared" si="33"/>
        <v>11472541182</v>
      </c>
      <c r="I692" s="271">
        <v>42530</v>
      </c>
      <c r="J692" s="241">
        <v>364</v>
      </c>
      <c r="N692" s="257">
        <v>86.122</v>
      </c>
      <c r="O692" s="257">
        <v>13.916</v>
      </c>
      <c r="Q692" s="257">
        <v>16.161999999999999</v>
      </c>
      <c r="R692" s="265">
        <f t="shared" si="31"/>
        <v>35000000000</v>
      </c>
      <c r="T692" s="241">
        <f t="shared" si="30"/>
        <v>2015</v>
      </c>
    </row>
    <row r="693" spans="1:20">
      <c r="B693" s="280"/>
      <c r="I693" s="271"/>
      <c r="R693" s="265">
        <f t="shared" si="31"/>
        <v>0</v>
      </c>
      <c r="T693" s="241">
        <f t="shared" si="30"/>
        <v>1900</v>
      </c>
    </row>
    <row r="694" spans="1:20">
      <c r="A694" s="241">
        <v>948</v>
      </c>
      <c r="B694" s="280">
        <v>42180</v>
      </c>
      <c r="C694" s="265">
        <v>100000000000</v>
      </c>
      <c r="D694" s="265">
        <v>110342700000</v>
      </c>
      <c r="E694" s="265">
        <v>10342700000</v>
      </c>
      <c r="F694" s="265">
        <v>90931700000</v>
      </c>
      <c r="G694" s="265">
        <v>78125933673</v>
      </c>
      <c r="H694" s="265">
        <f t="shared" si="33"/>
        <v>12805766327</v>
      </c>
      <c r="I694" s="271">
        <v>42544</v>
      </c>
      <c r="J694" s="241">
        <v>364</v>
      </c>
      <c r="N694" s="257">
        <v>85.917000000000002</v>
      </c>
      <c r="O694" s="257">
        <v>14.122</v>
      </c>
      <c r="Q694" s="257">
        <v>16.440000000000001</v>
      </c>
      <c r="R694" s="265">
        <f t="shared" si="31"/>
        <v>19411000000</v>
      </c>
      <c r="T694" s="241">
        <f t="shared" si="30"/>
        <v>2015</v>
      </c>
    </row>
    <row r="695" spans="1:20">
      <c r="B695" s="280"/>
      <c r="I695" s="271"/>
      <c r="R695" s="265">
        <f t="shared" si="31"/>
        <v>0</v>
      </c>
      <c r="T695" s="241">
        <f t="shared" si="30"/>
        <v>1900</v>
      </c>
    </row>
    <row r="696" spans="1:20">
      <c r="B696" s="280">
        <v>42193</v>
      </c>
      <c r="C696" s="265">
        <v>135000000000</v>
      </c>
      <c r="D696" s="265">
        <v>123886500000</v>
      </c>
      <c r="E696" s="265">
        <v>-11113500000</v>
      </c>
      <c r="F696" s="265">
        <v>85186500000</v>
      </c>
      <c r="G696" s="265">
        <v>72819731354</v>
      </c>
      <c r="H696" s="265">
        <f t="shared" si="33"/>
        <v>12366768646</v>
      </c>
      <c r="I696" s="271">
        <v>42558</v>
      </c>
      <c r="N696" s="257">
        <v>85.482713051950725</v>
      </c>
      <c r="O696" s="257">
        <v>14.557169604499959</v>
      </c>
      <c r="Q696" s="257">
        <v>17.033138077447134</v>
      </c>
      <c r="R696" s="265">
        <f t="shared" si="31"/>
        <v>38700000000</v>
      </c>
      <c r="T696" s="241">
        <f t="shared" si="30"/>
        <v>2015</v>
      </c>
    </row>
    <row r="697" spans="1:20">
      <c r="B697" s="280"/>
      <c r="I697" s="271"/>
      <c r="R697" s="265">
        <f t="shared" si="31"/>
        <v>0</v>
      </c>
      <c r="T697" s="241">
        <f t="shared" si="30"/>
        <v>1900</v>
      </c>
    </row>
    <row r="698" spans="1:20">
      <c r="B698" s="280">
        <v>42207</v>
      </c>
      <c r="C698" s="265">
        <v>135000000000</v>
      </c>
      <c r="D698" s="265">
        <v>77858500000</v>
      </c>
      <c r="E698" s="265">
        <v>-57141500000</v>
      </c>
      <c r="F698" s="265">
        <v>54956500000</v>
      </c>
      <c r="G698" s="265">
        <v>46770327679</v>
      </c>
      <c r="H698" s="265">
        <f t="shared" si="33"/>
        <v>8186172321</v>
      </c>
      <c r="I698" s="271">
        <v>42572</v>
      </c>
      <c r="N698" s="257">
        <v>85.104269156514704</v>
      </c>
      <c r="O698" s="257">
        <v>14.936653180967399</v>
      </c>
      <c r="Q698" s="257">
        <v>17.5549970291151</v>
      </c>
      <c r="R698" s="265">
        <f t="shared" si="31"/>
        <v>22902000000</v>
      </c>
      <c r="T698" s="241">
        <f t="shared" si="30"/>
        <v>2015</v>
      </c>
    </row>
    <row r="699" spans="1:20">
      <c r="B699" s="280"/>
      <c r="I699" s="271"/>
      <c r="R699" s="265">
        <f t="shared" si="31"/>
        <v>0</v>
      </c>
      <c r="T699" s="241">
        <f t="shared" si="30"/>
        <v>1900</v>
      </c>
    </row>
    <row r="700" spans="1:20">
      <c r="B700" s="280">
        <v>42221</v>
      </c>
      <c r="C700" s="265">
        <v>135000000000</v>
      </c>
      <c r="D700" s="265">
        <v>115617100000</v>
      </c>
      <c r="E700" s="265">
        <v>-19382900000</v>
      </c>
      <c r="F700" s="265">
        <v>96117100000</v>
      </c>
      <c r="G700" s="265">
        <v>81476554406</v>
      </c>
      <c r="H700" s="266">
        <f>F700-G700</f>
        <v>14640545594</v>
      </c>
      <c r="I700" s="271">
        <v>42586</v>
      </c>
      <c r="K700" s="241"/>
      <c r="N700" s="257">
        <v>84.768011525524585</v>
      </c>
      <c r="O700" s="257">
        <v>15.273834596658038</v>
      </c>
      <c r="Q700" s="257">
        <v>18.022597664097503</v>
      </c>
      <c r="R700" s="265">
        <f t="shared" si="31"/>
        <v>19500000000</v>
      </c>
      <c r="T700" s="241">
        <f t="shared" si="30"/>
        <v>2015</v>
      </c>
    </row>
    <row r="701" spans="1:20">
      <c r="A701" s="240"/>
      <c r="B701" s="280"/>
      <c r="I701" s="271"/>
      <c r="R701" s="265">
        <f t="shared" si="31"/>
        <v>0</v>
      </c>
      <c r="T701" s="241">
        <f t="shared" si="30"/>
        <v>1900</v>
      </c>
    </row>
    <row r="702" spans="1:20">
      <c r="A702" s="240"/>
      <c r="B702" s="280">
        <v>42235</v>
      </c>
      <c r="C702" s="265">
        <v>135000000000</v>
      </c>
      <c r="D702" s="265">
        <v>66707000000</v>
      </c>
      <c r="E702" s="265">
        <v>-68293000000</v>
      </c>
      <c r="F702" s="265">
        <v>56457000000</v>
      </c>
      <c r="G702" s="265">
        <v>47488376768</v>
      </c>
      <c r="H702" s="265">
        <v>8968623232</v>
      </c>
      <c r="I702" s="271">
        <v>42600</v>
      </c>
      <c r="J702" s="241">
        <v>364</v>
      </c>
      <c r="N702" s="257">
        <v>84.114240515790783</v>
      </c>
      <c r="O702" s="257">
        <v>15.929401680594408</v>
      </c>
      <c r="Q702" s="257">
        <v>18.942448496015629</v>
      </c>
      <c r="R702" s="265">
        <f t="shared" si="31"/>
        <v>10250000000</v>
      </c>
      <c r="T702" s="241">
        <f t="shared" si="30"/>
        <v>2015</v>
      </c>
    </row>
    <row r="703" spans="1:20">
      <c r="A703" s="240"/>
      <c r="B703" s="280"/>
      <c r="I703" s="271"/>
      <c r="R703" s="265">
        <f t="shared" si="31"/>
        <v>0</v>
      </c>
      <c r="T703" s="241">
        <f t="shared" si="30"/>
        <v>1900</v>
      </c>
    </row>
    <row r="704" spans="1:20">
      <c r="A704" s="240"/>
      <c r="B704" s="280">
        <v>42249</v>
      </c>
      <c r="C704" s="265">
        <v>135000000000</v>
      </c>
      <c r="D704" s="265">
        <v>98219100000</v>
      </c>
      <c r="E704" s="265">
        <v>-36780900000</v>
      </c>
      <c r="F704" s="265">
        <v>88219100000</v>
      </c>
      <c r="G704" s="265">
        <v>73271015025</v>
      </c>
      <c r="H704" s="265">
        <v>14948084975</v>
      </c>
      <c r="I704" s="271">
        <v>42614</v>
      </c>
      <c r="J704" s="241">
        <v>364</v>
      </c>
      <c r="N704" s="257">
        <v>83.055727189463497</v>
      </c>
      <c r="O704" s="257">
        <v>16.99082301056545</v>
      </c>
      <c r="Q704" s="257">
        <v>20.462515287096821</v>
      </c>
      <c r="R704" s="265">
        <f t="shared" si="31"/>
        <v>10000000000</v>
      </c>
      <c r="T704" s="241">
        <f t="shared" si="30"/>
        <v>2015</v>
      </c>
    </row>
    <row r="705" spans="1:20">
      <c r="A705" s="240"/>
      <c r="B705" s="280"/>
      <c r="I705" s="271"/>
      <c r="R705" s="265">
        <f t="shared" si="31"/>
        <v>0</v>
      </c>
      <c r="T705" s="241">
        <f t="shared" si="30"/>
        <v>1900</v>
      </c>
    </row>
    <row r="706" spans="1:20">
      <c r="A706" s="240"/>
      <c r="B706" s="280">
        <v>42263</v>
      </c>
      <c r="C706" s="265">
        <v>135000000000</v>
      </c>
      <c r="D706" s="265">
        <v>113911500000</v>
      </c>
      <c r="E706" s="265">
        <v>-21088500000</v>
      </c>
      <c r="F706" s="265">
        <v>68240700000</v>
      </c>
      <c r="G706" s="265">
        <v>56094102268</v>
      </c>
      <c r="H706" s="265">
        <v>12146597732</v>
      </c>
      <c r="I706" s="271">
        <v>42628</v>
      </c>
      <c r="J706" s="241">
        <v>364</v>
      </c>
      <c r="N706" s="257">
        <v>82.200361760650168</v>
      </c>
      <c r="O706" s="257">
        <v>17.848538344402993</v>
      </c>
      <c r="Q706" s="257">
        <v>21.719492946161353</v>
      </c>
      <c r="R706" s="265">
        <f t="shared" si="31"/>
        <v>45670800000</v>
      </c>
      <c r="T706" s="241">
        <f t="shared" si="30"/>
        <v>2015</v>
      </c>
    </row>
    <row r="707" spans="1:20">
      <c r="A707" s="240"/>
      <c r="B707" s="280"/>
      <c r="I707" s="271"/>
      <c r="R707" s="265">
        <f t="shared" si="31"/>
        <v>0</v>
      </c>
      <c r="T707" s="241">
        <f t="shared" si="30"/>
        <v>1900</v>
      </c>
    </row>
    <row r="708" spans="1:20">
      <c r="A708" s="240"/>
      <c r="B708" s="280">
        <v>42277</v>
      </c>
      <c r="C708" s="265">
        <v>135000000000</v>
      </c>
      <c r="D708" s="265">
        <v>126808100000</v>
      </c>
      <c r="E708" s="265">
        <v>-8191900000</v>
      </c>
      <c r="F708" s="265">
        <v>106808100000</v>
      </c>
      <c r="G708" s="265">
        <v>87485203669</v>
      </c>
      <c r="H708" s="265">
        <v>19322896331</v>
      </c>
      <c r="I708" s="271">
        <v>42642</v>
      </c>
      <c r="J708" s="241">
        <v>364</v>
      </c>
      <c r="N708" s="257">
        <v>81.908772526615493</v>
      </c>
      <c r="O708" s="257">
        <v>18.140928647761939</v>
      </c>
      <c r="Q708" s="257">
        <v>22.153997971658484</v>
      </c>
      <c r="R708" s="265">
        <f t="shared" si="31"/>
        <v>20000000000</v>
      </c>
      <c r="T708" s="241">
        <f t="shared" si="30"/>
        <v>2015</v>
      </c>
    </row>
    <row r="709" spans="1:20">
      <c r="A709" s="240"/>
      <c r="B709" s="280"/>
      <c r="I709" s="271"/>
      <c r="R709" s="265">
        <f t="shared" si="31"/>
        <v>0</v>
      </c>
      <c r="T709" s="241">
        <f t="shared" si="30"/>
        <v>1900</v>
      </c>
    </row>
    <row r="710" spans="1:20">
      <c r="A710" s="240"/>
      <c r="B710" s="280">
        <v>42291</v>
      </c>
      <c r="C710" s="265">
        <v>135000000000</v>
      </c>
      <c r="D710" s="265">
        <v>106201900000</v>
      </c>
      <c r="E710" s="265">
        <v>-28798100000</v>
      </c>
      <c r="F710" s="265">
        <v>100251800000</v>
      </c>
      <c r="G710" s="265">
        <v>81298457402</v>
      </c>
      <c r="H710" s="265">
        <v>18953342598</v>
      </c>
      <c r="I710" s="271">
        <v>42656</v>
      </c>
      <c r="J710" s="241">
        <v>364</v>
      </c>
      <c r="N710" s="257">
        <v>81.09426205015771</v>
      </c>
      <c r="O710" s="257">
        <v>18.957676790363838</v>
      </c>
      <c r="Q710" s="257">
        <v>23.384299849288823</v>
      </c>
      <c r="R710" s="265">
        <f t="shared" si="31"/>
        <v>5950100000</v>
      </c>
      <c r="T710" s="241">
        <f t="shared" ref="T710:T773" si="34">+YEAR(B710)</f>
        <v>2015</v>
      </c>
    </row>
    <row r="711" spans="1:20">
      <c r="A711" s="240"/>
      <c r="B711" s="280"/>
      <c r="I711" s="271"/>
      <c r="R711" s="265">
        <f t="shared" si="31"/>
        <v>0</v>
      </c>
      <c r="T711" s="241">
        <f t="shared" si="34"/>
        <v>1900</v>
      </c>
    </row>
    <row r="712" spans="1:20">
      <c r="A712" s="240"/>
      <c r="B712" s="280">
        <v>42305</v>
      </c>
      <c r="C712" s="265">
        <v>135000000000</v>
      </c>
      <c r="D712" s="265">
        <v>220629200000</v>
      </c>
      <c r="E712" s="265">
        <v>85629200000</v>
      </c>
      <c r="F712" s="265">
        <v>135000000000</v>
      </c>
      <c r="G712" s="265">
        <v>109056610020</v>
      </c>
      <c r="H712" s="265">
        <v>25943389980</v>
      </c>
      <c r="I712" s="271">
        <v>42670</v>
      </c>
      <c r="J712" s="241">
        <v>364</v>
      </c>
      <c r="N712" s="257">
        <v>80.782674088888882</v>
      </c>
      <c r="O712" s="257">
        <v>19.270120762515269</v>
      </c>
      <c r="Q712" s="257">
        <v>23.861517088875743</v>
      </c>
      <c r="R712" s="265">
        <f t="shared" si="31"/>
        <v>0</v>
      </c>
      <c r="T712" s="241">
        <f t="shared" si="34"/>
        <v>2015</v>
      </c>
    </row>
    <row r="713" spans="1:20">
      <c r="A713" s="240"/>
      <c r="B713" s="280"/>
      <c r="I713" s="271"/>
      <c r="R713" s="265">
        <f t="shared" si="31"/>
        <v>0</v>
      </c>
      <c r="T713" s="241">
        <f t="shared" si="34"/>
        <v>1900</v>
      </c>
    </row>
    <row r="714" spans="1:20">
      <c r="A714" s="240"/>
      <c r="B714" s="280">
        <v>42319</v>
      </c>
      <c r="C714" s="265">
        <v>135000000000</v>
      </c>
      <c r="D714" s="265">
        <v>308062300000</v>
      </c>
      <c r="E714" s="265">
        <v>173062300000</v>
      </c>
      <c r="F714" s="265">
        <v>142000000000</v>
      </c>
      <c r="G714" s="265">
        <v>115626907408</v>
      </c>
      <c r="H714" s="265">
        <v>26373092592</v>
      </c>
      <c r="I714" s="271">
        <v>42684</v>
      </c>
      <c r="J714" s="241">
        <v>364</v>
      </c>
      <c r="N714" s="257">
        <v>81.427399583098591</v>
      </c>
      <c r="O714" s="257">
        <v>18.623624044420367</v>
      </c>
      <c r="Q714" s="257">
        <v>22.878123397192951</v>
      </c>
      <c r="R714" s="265">
        <f t="shared" si="31"/>
        <v>0</v>
      </c>
      <c r="T714" s="241">
        <f t="shared" si="34"/>
        <v>2015</v>
      </c>
    </row>
    <row r="715" spans="1:20">
      <c r="A715" s="240"/>
      <c r="B715" s="280"/>
      <c r="I715" s="271"/>
      <c r="R715" s="265">
        <f t="shared" ref="R715:R778" si="35">+IF(F715&lt;C715,IF(F715=D715,0,D715-F715),0)</f>
        <v>0</v>
      </c>
      <c r="T715" s="241">
        <f t="shared" si="34"/>
        <v>1900</v>
      </c>
    </row>
    <row r="716" spans="1:20">
      <c r="A716" s="240"/>
      <c r="B716" s="280">
        <v>42333</v>
      </c>
      <c r="C716" s="265">
        <v>140000000000</v>
      </c>
      <c r="D716" s="265">
        <v>289807600000</v>
      </c>
      <c r="E716" s="265">
        <v>149807600000</v>
      </c>
      <c r="F716" s="265">
        <v>140000000000</v>
      </c>
      <c r="G716" s="265">
        <v>114820094650</v>
      </c>
      <c r="H716" s="265">
        <v>25179905350</v>
      </c>
      <c r="I716" s="271">
        <v>42698</v>
      </c>
      <c r="J716" s="241">
        <v>364</v>
      </c>
      <c r="N716" s="257">
        <v>82.014353321428572</v>
      </c>
      <c r="O716" s="257">
        <v>18.035057795820251</v>
      </c>
      <c r="Q716" s="257">
        <v>21.996311854158648</v>
      </c>
      <c r="R716" s="265">
        <f t="shared" si="35"/>
        <v>0</v>
      </c>
      <c r="T716" s="241">
        <f t="shared" si="34"/>
        <v>2015</v>
      </c>
    </row>
    <row r="717" spans="1:20">
      <c r="A717" s="240"/>
      <c r="B717" s="280"/>
      <c r="I717" s="271"/>
      <c r="R717" s="265">
        <f t="shared" si="35"/>
        <v>0</v>
      </c>
      <c r="T717" s="241">
        <f t="shared" si="34"/>
        <v>1900</v>
      </c>
    </row>
    <row r="718" spans="1:20">
      <c r="A718" s="240"/>
      <c r="B718" s="280">
        <v>42347</v>
      </c>
      <c r="C718" s="265">
        <v>140000000000</v>
      </c>
      <c r="D718" s="265">
        <v>171367500000</v>
      </c>
      <c r="E718" s="265">
        <v>31367500000</v>
      </c>
      <c r="F718" s="265">
        <v>155000000000</v>
      </c>
      <c r="G718" s="265">
        <v>126807500000</v>
      </c>
      <c r="H718" s="265">
        <v>28192500000</v>
      </c>
      <c r="I718" s="271">
        <v>42712</v>
      </c>
      <c r="J718" s="241">
        <v>364</v>
      </c>
      <c r="N718" s="257">
        <v>81.811290322580646</v>
      </c>
      <c r="O718" s="257">
        <v>18.238678660049626</v>
      </c>
      <c r="Q718" s="257">
        <v>22.299950618188475</v>
      </c>
      <c r="R718" s="265">
        <f t="shared" si="35"/>
        <v>0</v>
      </c>
      <c r="T718" s="241">
        <f t="shared" si="34"/>
        <v>2015</v>
      </c>
    </row>
    <row r="719" spans="1:20">
      <c r="A719" s="240"/>
      <c r="B719" s="280"/>
      <c r="I719" s="271"/>
      <c r="R719" s="265">
        <f t="shared" si="35"/>
        <v>0</v>
      </c>
      <c r="T719" s="241">
        <f t="shared" si="34"/>
        <v>1900</v>
      </c>
    </row>
    <row r="720" spans="1:20">
      <c r="A720" s="240"/>
      <c r="B720" s="280">
        <v>42361</v>
      </c>
      <c r="C720" s="265">
        <v>140000000000</v>
      </c>
      <c r="D720" s="265">
        <v>135700100000</v>
      </c>
      <c r="E720" s="265">
        <v>-4299900000</v>
      </c>
      <c r="F720" s="265">
        <v>123058100000</v>
      </c>
      <c r="G720" s="265">
        <v>99941702438</v>
      </c>
      <c r="H720" s="265">
        <v>23116397562</v>
      </c>
      <c r="I720" s="271">
        <v>42726</v>
      </c>
      <c r="J720" s="241">
        <v>364</v>
      </c>
      <c r="N720" s="257">
        <v>81.215054058205027</v>
      </c>
      <c r="O720" s="257">
        <v>18.836552936140563</v>
      </c>
      <c r="Q720" s="257">
        <v>23.200285302056685</v>
      </c>
      <c r="R720" s="265">
        <f t="shared" si="35"/>
        <v>12642000000</v>
      </c>
      <c r="T720" s="241">
        <f t="shared" si="34"/>
        <v>2015</v>
      </c>
    </row>
    <row r="721" spans="1:20">
      <c r="A721" s="240"/>
      <c r="B721" s="280"/>
      <c r="I721" s="271"/>
      <c r="R721" s="265">
        <f t="shared" si="35"/>
        <v>0</v>
      </c>
      <c r="T721" s="241">
        <f t="shared" si="34"/>
        <v>1900</v>
      </c>
    </row>
    <row r="722" spans="1:20">
      <c r="A722" s="240"/>
      <c r="B722" s="280">
        <v>42375</v>
      </c>
      <c r="C722" s="265">
        <v>140000000000</v>
      </c>
      <c r="D722" s="265">
        <v>116258700000</v>
      </c>
      <c r="E722" s="265">
        <v>-23741300000</v>
      </c>
      <c r="F722" s="265">
        <v>108758700000</v>
      </c>
      <c r="G722" s="265">
        <v>87647396643</v>
      </c>
      <c r="H722" s="265">
        <v>21111303357</v>
      </c>
      <c r="I722" s="271">
        <v>42740</v>
      </c>
      <c r="J722" s="241">
        <v>364</v>
      </c>
      <c r="N722" s="257">
        <v>80.5888601491191</v>
      </c>
      <c r="O722" s="257">
        <v>19.46446715816354</v>
      </c>
      <c r="Q722" s="257">
        <v>24.160219897433649</v>
      </c>
      <c r="R722" s="265">
        <f t="shared" si="35"/>
        <v>7500000000</v>
      </c>
      <c r="T722" s="241">
        <f t="shared" si="34"/>
        <v>2016</v>
      </c>
    </row>
    <row r="723" spans="1:20">
      <c r="A723" s="240"/>
      <c r="B723" s="280"/>
      <c r="I723" s="271"/>
      <c r="R723" s="265">
        <f t="shared" si="35"/>
        <v>0</v>
      </c>
      <c r="T723" s="241">
        <f t="shared" si="34"/>
        <v>1900</v>
      </c>
    </row>
    <row r="724" spans="1:20">
      <c r="A724" s="240"/>
      <c r="B724" s="280">
        <v>42389</v>
      </c>
      <c r="C724" s="265">
        <v>140000000000</v>
      </c>
      <c r="D724" s="265">
        <v>185298100000</v>
      </c>
      <c r="E724" s="265">
        <v>45298100000</v>
      </c>
      <c r="F724" s="265">
        <v>140000000000</v>
      </c>
      <c r="G724" s="265">
        <v>112060397989</v>
      </c>
      <c r="H724" s="265">
        <v>27939602011</v>
      </c>
      <c r="I724" s="271">
        <v>42754</v>
      </c>
      <c r="J724" s="241">
        <v>364</v>
      </c>
      <c r="N724" s="257">
        <v>80.043141420714278</v>
      </c>
      <c r="O724" s="257">
        <v>20.011685113844198</v>
      </c>
      <c r="Q724" s="257">
        <v>25.00905385569132</v>
      </c>
      <c r="R724" s="265">
        <f t="shared" si="35"/>
        <v>0</v>
      </c>
      <c r="T724" s="241">
        <f t="shared" si="34"/>
        <v>2016</v>
      </c>
    </row>
    <row r="725" spans="1:20">
      <c r="A725" s="240"/>
      <c r="B725" s="280"/>
      <c r="I725" s="271"/>
      <c r="R725" s="265">
        <f t="shared" si="35"/>
        <v>0</v>
      </c>
      <c r="T725" s="241">
        <f t="shared" si="34"/>
        <v>1900</v>
      </c>
    </row>
    <row r="726" spans="1:20">
      <c r="A726" s="240"/>
      <c r="B726" s="280">
        <v>42403</v>
      </c>
      <c r="C726" s="265">
        <v>140000000000</v>
      </c>
      <c r="D726" s="265">
        <v>323511700000</v>
      </c>
      <c r="E726" s="265">
        <f>+D726-C726</f>
        <v>183511700000</v>
      </c>
      <c r="F726" s="265">
        <v>144000000000</v>
      </c>
      <c r="G726" s="265">
        <v>115336688609</v>
      </c>
      <c r="H726" s="265">
        <f>+F726-G726</f>
        <v>28663311391</v>
      </c>
      <c r="I726" s="271">
        <v>42768</v>
      </c>
      <c r="J726" s="241">
        <v>364</v>
      </c>
      <c r="N726" s="257">
        <v>80.094999999999999</v>
      </c>
      <c r="O726" s="257">
        <v>19.959684065934066</v>
      </c>
      <c r="Q726" s="257">
        <v>24.927892784263062</v>
      </c>
      <c r="R726" s="265">
        <f t="shared" si="35"/>
        <v>0</v>
      </c>
      <c r="T726" s="241">
        <f t="shared" si="34"/>
        <v>2016</v>
      </c>
    </row>
    <row r="727" spans="1:20">
      <c r="A727" s="240"/>
      <c r="B727" s="280"/>
      <c r="I727" s="271"/>
      <c r="R727" s="265">
        <f t="shared" si="35"/>
        <v>0</v>
      </c>
      <c r="T727" s="241">
        <f t="shared" si="34"/>
        <v>1900</v>
      </c>
    </row>
    <row r="728" spans="1:20">
      <c r="A728" s="240"/>
      <c r="B728" s="280">
        <v>42417</v>
      </c>
      <c r="C728" s="265">
        <v>145000000000</v>
      </c>
      <c r="D728" s="265">
        <v>665935600000</v>
      </c>
      <c r="E728" s="265">
        <f>+D728-C728</f>
        <v>520935600000</v>
      </c>
      <c r="F728" s="265">
        <v>145000000000</v>
      </c>
      <c r="G728" s="265">
        <v>118485200966</v>
      </c>
      <c r="H728" s="265">
        <f>+F728-G728</f>
        <v>26514799034</v>
      </c>
      <c r="I728" s="271">
        <f>+B728+1+J728</f>
        <v>42782</v>
      </c>
      <c r="J728" s="241">
        <v>364</v>
      </c>
      <c r="N728" s="257">
        <v>81.713999999999999</v>
      </c>
      <c r="O728" s="257">
        <v>18.336236263736264</v>
      </c>
      <c r="Q728" s="257">
        <v>22.445963659023803</v>
      </c>
      <c r="R728" s="265">
        <f t="shared" si="35"/>
        <v>0</v>
      </c>
      <c r="T728" s="241">
        <f t="shared" si="34"/>
        <v>2016</v>
      </c>
    </row>
    <row r="729" spans="1:20">
      <c r="A729" s="240"/>
      <c r="B729" s="280"/>
      <c r="I729" s="271"/>
      <c r="R729" s="265">
        <f t="shared" si="35"/>
        <v>0</v>
      </c>
      <c r="T729" s="241">
        <f t="shared" si="34"/>
        <v>1900</v>
      </c>
    </row>
    <row r="730" spans="1:20">
      <c r="A730" s="241">
        <v>966</v>
      </c>
      <c r="B730" s="280">
        <v>42431</v>
      </c>
      <c r="C730" s="265">
        <v>145000000000</v>
      </c>
      <c r="D730" s="265">
        <v>560991900000</v>
      </c>
      <c r="E730" s="265">
        <f>+D730-C730</f>
        <v>415991900000</v>
      </c>
      <c r="F730" s="265">
        <v>145000000000</v>
      </c>
      <c r="G730" s="265">
        <v>122958738479</v>
      </c>
      <c r="H730" s="265">
        <f t="shared" ref="H730:H742" si="36">+F730-G730</f>
        <v>22041261521</v>
      </c>
      <c r="I730" s="271">
        <v>42796</v>
      </c>
      <c r="J730" s="241">
        <v>364</v>
      </c>
      <c r="N730" s="257">
        <v>84.799000000000007</v>
      </c>
      <c r="O730" s="257">
        <v>15.242760989010984</v>
      </c>
      <c r="Q730" s="257">
        <v>17.979349677067514</v>
      </c>
      <c r="R730" s="265">
        <f t="shared" si="35"/>
        <v>0</v>
      </c>
      <c r="T730" s="241">
        <f t="shared" si="34"/>
        <v>2016</v>
      </c>
    </row>
    <row r="731" spans="1:20">
      <c r="B731" s="280"/>
      <c r="I731" s="271"/>
      <c r="R731" s="265">
        <f t="shared" si="35"/>
        <v>0</v>
      </c>
      <c r="T731" s="241">
        <f t="shared" si="34"/>
        <v>1900</v>
      </c>
    </row>
    <row r="732" spans="1:20">
      <c r="A732" s="241">
        <v>967</v>
      </c>
      <c r="B732" s="280">
        <v>42445</v>
      </c>
      <c r="C732" s="265">
        <v>145000000000</v>
      </c>
      <c r="D732" s="265">
        <v>397924300000</v>
      </c>
      <c r="E732" s="265">
        <f>+D732-C732</f>
        <v>252924300000</v>
      </c>
      <c r="F732" s="265">
        <v>145000000000</v>
      </c>
      <c r="G732" s="265">
        <v>210432809246</v>
      </c>
      <c r="H732" s="265">
        <f t="shared" si="36"/>
        <v>-65432809246</v>
      </c>
      <c r="I732" s="271">
        <v>42810</v>
      </c>
      <c r="J732" s="241">
        <v>364</v>
      </c>
      <c r="N732" s="257">
        <v>85.891000000000005</v>
      </c>
      <c r="O732" s="257">
        <v>14.147760989010983</v>
      </c>
      <c r="Q732" s="257">
        <v>16.475290786468435</v>
      </c>
      <c r="R732" s="265">
        <f t="shared" si="35"/>
        <v>0</v>
      </c>
      <c r="T732" s="241">
        <f t="shared" si="34"/>
        <v>2016</v>
      </c>
    </row>
    <row r="733" spans="1:20">
      <c r="B733" s="280"/>
      <c r="I733" s="271"/>
      <c r="R733" s="265">
        <f t="shared" si="35"/>
        <v>0</v>
      </c>
      <c r="T733" s="241">
        <f t="shared" si="34"/>
        <v>1900</v>
      </c>
    </row>
    <row r="734" spans="1:20">
      <c r="A734" s="241">
        <v>968</v>
      </c>
      <c r="B734" s="280">
        <v>42459</v>
      </c>
      <c r="C734" s="265">
        <v>145000000000</v>
      </c>
      <c r="D734" s="265">
        <v>182382300000</v>
      </c>
      <c r="E734" s="265">
        <f t="shared" ref="E734:E752" si="37">+D734-C734</f>
        <v>37382300000</v>
      </c>
      <c r="F734" s="265">
        <v>145000000000</v>
      </c>
      <c r="G734" s="265">
        <v>124839876607</v>
      </c>
      <c r="H734" s="265">
        <f t="shared" si="36"/>
        <v>20160123393</v>
      </c>
      <c r="I734" s="271">
        <v>42824</v>
      </c>
      <c r="J734" s="241">
        <v>364</v>
      </c>
      <c r="N734" s="257">
        <v>86.096000000000004</v>
      </c>
      <c r="O734" s="257">
        <v>13.9421978021978</v>
      </c>
      <c r="Q734" s="257">
        <v>16.197194782162285</v>
      </c>
      <c r="R734" s="265">
        <f t="shared" si="35"/>
        <v>0</v>
      </c>
      <c r="T734" s="241">
        <f t="shared" si="34"/>
        <v>2016</v>
      </c>
    </row>
    <row r="735" spans="1:20">
      <c r="A735" s="240"/>
      <c r="B735" s="280"/>
      <c r="I735" s="271"/>
      <c r="R735" s="265">
        <f t="shared" si="35"/>
        <v>0</v>
      </c>
      <c r="T735" s="241">
        <f t="shared" si="34"/>
        <v>1900</v>
      </c>
    </row>
    <row r="736" spans="1:20">
      <c r="A736" s="241">
        <v>969</v>
      </c>
      <c r="B736" s="280">
        <v>42474</v>
      </c>
      <c r="C736" s="265">
        <v>145000000000</v>
      </c>
      <c r="D736" s="265">
        <v>252113800000</v>
      </c>
      <c r="E736" s="265">
        <f t="shared" si="37"/>
        <v>107113800000</v>
      </c>
      <c r="F736" s="265">
        <v>145000000000</v>
      </c>
      <c r="G736" s="265">
        <v>125291002514</v>
      </c>
      <c r="H736" s="265">
        <f t="shared" si="36"/>
        <v>19708997486</v>
      </c>
      <c r="I736" s="271">
        <v>42838</v>
      </c>
      <c r="J736" s="241">
        <v>364</v>
      </c>
      <c r="N736" s="257">
        <v>86.408000000000001</v>
      </c>
      <c r="O736" s="257">
        <v>13.629</v>
      </c>
      <c r="Q736" s="257">
        <v>15.776</v>
      </c>
      <c r="R736" s="265">
        <f t="shared" si="35"/>
        <v>0</v>
      </c>
      <c r="T736" s="241">
        <f t="shared" si="34"/>
        <v>2016</v>
      </c>
    </row>
    <row r="737" spans="1:20">
      <c r="A737" s="240"/>
      <c r="B737" s="280"/>
      <c r="I737" s="271"/>
      <c r="R737" s="265">
        <f t="shared" si="35"/>
        <v>0</v>
      </c>
      <c r="T737" s="241">
        <f t="shared" si="34"/>
        <v>1900</v>
      </c>
    </row>
    <row r="738" spans="1:20">
      <c r="A738" s="241">
        <v>970</v>
      </c>
      <c r="B738" s="280">
        <v>42488</v>
      </c>
      <c r="C738" s="265">
        <v>145000000000</v>
      </c>
      <c r="D738" s="265">
        <v>156674100000</v>
      </c>
      <c r="E738" s="265">
        <f t="shared" si="37"/>
        <v>11674100000</v>
      </c>
      <c r="F738" s="265">
        <v>145000000000</v>
      </c>
      <c r="G738" s="265">
        <v>125253685493</v>
      </c>
      <c r="H738" s="265">
        <f t="shared" si="36"/>
        <v>19746314507</v>
      </c>
      <c r="I738" s="271">
        <v>42852</v>
      </c>
      <c r="J738" s="241">
        <v>364</v>
      </c>
      <c r="N738" s="257">
        <v>86.382000000000005</v>
      </c>
      <c r="O738" s="257">
        <v>13.654999999999999</v>
      </c>
      <c r="Q738" s="257">
        <v>15.811</v>
      </c>
      <c r="R738" s="265">
        <f t="shared" si="35"/>
        <v>0</v>
      </c>
      <c r="T738" s="241">
        <f t="shared" si="34"/>
        <v>2016</v>
      </c>
    </row>
    <row r="739" spans="1:20">
      <c r="A739" s="240"/>
      <c r="B739" s="280"/>
      <c r="I739" s="271"/>
      <c r="R739" s="265">
        <f t="shared" si="35"/>
        <v>0</v>
      </c>
      <c r="T739" s="241">
        <f t="shared" si="34"/>
        <v>1900</v>
      </c>
    </row>
    <row r="740" spans="1:20">
      <c r="A740" s="241">
        <v>971</v>
      </c>
      <c r="B740" s="280">
        <v>42503</v>
      </c>
      <c r="C740" s="265">
        <v>150000000000</v>
      </c>
      <c r="D740" s="265">
        <v>209338200000</v>
      </c>
      <c r="E740" s="265">
        <f t="shared" si="37"/>
        <v>59338200000</v>
      </c>
      <c r="F740" s="265">
        <v>150000000000</v>
      </c>
      <c r="G740" s="265">
        <v>129421437090</v>
      </c>
      <c r="H740" s="265">
        <f t="shared" si="36"/>
        <v>20578562910</v>
      </c>
      <c r="I740" s="271">
        <v>42866</v>
      </c>
      <c r="J740" s="241">
        <v>364</v>
      </c>
      <c r="N740" s="257">
        <v>86.281000000000006</v>
      </c>
      <c r="O740" s="257">
        <v>13.757</v>
      </c>
      <c r="Q740" s="257">
        <v>15.946999999999999</v>
      </c>
      <c r="R740" s="265">
        <f t="shared" si="35"/>
        <v>0</v>
      </c>
      <c r="T740" s="241">
        <f t="shared" si="34"/>
        <v>2016</v>
      </c>
    </row>
    <row r="741" spans="1:20">
      <c r="A741" s="240"/>
      <c r="B741" s="280"/>
      <c r="I741" s="271"/>
      <c r="R741" s="265">
        <f t="shared" si="35"/>
        <v>0</v>
      </c>
      <c r="T741" s="241">
        <f t="shared" si="34"/>
        <v>1900</v>
      </c>
    </row>
    <row r="742" spans="1:20">
      <c r="A742" s="241">
        <v>972</v>
      </c>
      <c r="B742" s="280">
        <v>42516</v>
      </c>
      <c r="C742" s="265">
        <v>150000000000</v>
      </c>
      <c r="D742" s="265">
        <v>181736100000</v>
      </c>
      <c r="E742" s="265">
        <f t="shared" si="37"/>
        <v>31736100000</v>
      </c>
      <c r="F742" s="265">
        <v>175736100000</v>
      </c>
      <c r="G742" s="265">
        <v>151086411793</v>
      </c>
      <c r="H742" s="265">
        <f t="shared" si="36"/>
        <v>24649688207</v>
      </c>
      <c r="I742" s="271">
        <v>42880</v>
      </c>
      <c r="J742" s="241">
        <v>364</v>
      </c>
      <c r="N742" s="257">
        <v>85.972999999999999</v>
      </c>
      <c r="O742" s="257">
        <v>14.066000000000001</v>
      </c>
      <c r="Q742" s="257">
        <v>16.364000000000001</v>
      </c>
      <c r="R742" s="265">
        <f t="shared" si="35"/>
        <v>0</v>
      </c>
      <c r="T742" s="241">
        <f t="shared" si="34"/>
        <v>2016</v>
      </c>
    </row>
    <row r="743" spans="1:20">
      <c r="A743" s="240"/>
      <c r="B743" s="280"/>
      <c r="I743" s="271"/>
      <c r="R743" s="265">
        <f t="shared" si="35"/>
        <v>0</v>
      </c>
      <c r="T743" s="241">
        <f t="shared" si="34"/>
        <v>1900</v>
      </c>
    </row>
    <row r="744" spans="1:20">
      <c r="A744" s="241">
        <v>973</v>
      </c>
      <c r="B744" s="280">
        <v>42531</v>
      </c>
      <c r="C744" s="265">
        <v>150000000000</v>
      </c>
      <c r="D744" s="265">
        <v>171391000000</v>
      </c>
      <c r="E744" s="265">
        <f t="shared" si="37"/>
        <v>21391000000</v>
      </c>
      <c r="F744" s="265">
        <v>166391000000</v>
      </c>
      <c r="G744" s="265">
        <v>142187724126</v>
      </c>
      <c r="H744" s="265">
        <f t="shared" ref="H744:H752" si="38">+F744-G744</f>
        <v>24203275874</v>
      </c>
      <c r="I744" s="271">
        <v>42895</v>
      </c>
      <c r="J744" s="241">
        <v>364</v>
      </c>
      <c r="N744" s="257">
        <v>85.453999999999994</v>
      </c>
      <c r="O744" s="257">
        <v>14.586</v>
      </c>
      <c r="Q744" s="257">
        <v>17.073</v>
      </c>
      <c r="R744" s="265">
        <f t="shared" si="35"/>
        <v>0</v>
      </c>
      <c r="T744" s="241">
        <f t="shared" si="34"/>
        <v>2016</v>
      </c>
    </row>
    <row r="745" spans="1:20">
      <c r="A745" s="240"/>
      <c r="B745" s="280"/>
      <c r="I745" s="271"/>
      <c r="R745" s="265">
        <f t="shared" si="35"/>
        <v>0</v>
      </c>
      <c r="T745" s="241">
        <f t="shared" si="34"/>
        <v>1900</v>
      </c>
    </row>
    <row r="746" spans="1:20">
      <c r="A746" s="241">
        <v>974</v>
      </c>
      <c r="B746" s="280">
        <v>42544</v>
      </c>
      <c r="C746" s="265">
        <v>180000000000</v>
      </c>
      <c r="D746" s="265">
        <v>363122000000</v>
      </c>
      <c r="E746" s="265">
        <f t="shared" si="37"/>
        <v>183122000000</v>
      </c>
      <c r="F746" s="265">
        <v>229000100000</v>
      </c>
      <c r="G746" s="265">
        <v>194185252721</v>
      </c>
      <c r="H746" s="265">
        <f t="shared" si="38"/>
        <v>34814847279</v>
      </c>
      <c r="I746" s="271">
        <v>42908</v>
      </c>
      <c r="J746" s="241">
        <v>364</v>
      </c>
      <c r="N746" s="257">
        <v>84.796999999999997</v>
      </c>
      <c r="O746" s="257">
        <v>15.244999999999999</v>
      </c>
      <c r="Q746" s="257">
        <v>17.981999999999999</v>
      </c>
      <c r="R746" s="265">
        <f t="shared" si="35"/>
        <v>0</v>
      </c>
      <c r="T746" s="241">
        <f t="shared" si="34"/>
        <v>2016</v>
      </c>
    </row>
    <row r="747" spans="1:20">
      <c r="A747" s="240"/>
      <c r="B747" s="280"/>
      <c r="I747" s="271"/>
      <c r="R747" s="265">
        <f t="shared" si="35"/>
        <v>0</v>
      </c>
      <c r="T747" s="241">
        <f t="shared" si="34"/>
        <v>1900</v>
      </c>
    </row>
    <row r="748" spans="1:20">
      <c r="A748" s="241">
        <v>975</v>
      </c>
      <c r="B748" s="280">
        <v>42557</v>
      </c>
      <c r="C748" s="265">
        <v>135000000000</v>
      </c>
      <c r="D748" s="265">
        <v>225728400000</v>
      </c>
      <c r="E748" s="265">
        <f t="shared" si="37"/>
        <v>90728400000</v>
      </c>
      <c r="F748" s="265">
        <v>135000000000</v>
      </c>
      <c r="G748" s="265">
        <v>115110473960</v>
      </c>
      <c r="H748" s="265">
        <f t="shared" si="38"/>
        <v>19889526040</v>
      </c>
      <c r="I748" s="271">
        <v>42922</v>
      </c>
      <c r="J748" s="241">
        <v>364</v>
      </c>
      <c r="N748" s="257">
        <v>85.266999999999996</v>
      </c>
      <c r="O748" s="257">
        <v>14.773</v>
      </c>
      <c r="Q748" s="257">
        <v>17.329999999999998</v>
      </c>
      <c r="R748" s="265">
        <f t="shared" si="35"/>
        <v>0</v>
      </c>
      <c r="T748" s="241">
        <f t="shared" si="34"/>
        <v>2016</v>
      </c>
    </row>
    <row r="749" spans="1:20">
      <c r="B749" s="280"/>
      <c r="I749" s="271"/>
      <c r="R749" s="265">
        <f t="shared" si="35"/>
        <v>0</v>
      </c>
      <c r="T749" s="241">
        <f t="shared" si="34"/>
        <v>1900</v>
      </c>
    </row>
    <row r="750" spans="1:20">
      <c r="A750" s="241">
        <v>976</v>
      </c>
      <c r="B750" s="280">
        <v>42571</v>
      </c>
      <c r="C750" s="265">
        <v>135000000000</v>
      </c>
      <c r="D750" s="265">
        <v>193316100000</v>
      </c>
      <c r="E750" s="265">
        <f t="shared" si="37"/>
        <v>58316100000</v>
      </c>
      <c r="F750" s="265">
        <v>135000000000</v>
      </c>
      <c r="G750" s="265">
        <v>114999294954</v>
      </c>
      <c r="H750" s="265">
        <f t="shared" si="38"/>
        <v>20000705046</v>
      </c>
      <c r="I750" s="271">
        <v>42936</v>
      </c>
      <c r="J750" s="241">
        <v>364</v>
      </c>
      <c r="N750" s="257">
        <v>85.185000000000002</v>
      </c>
      <c r="O750" s="257">
        <v>14.856</v>
      </c>
      <c r="Q750" s="257">
        <v>17.443000000000001</v>
      </c>
      <c r="R750" s="265">
        <f t="shared" si="35"/>
        <v>0</v>
      </c>
      <c r="T750" s="241">
        <f t="shared" si="34"/>
        <v>2016</v>
      </c>
    </row>
    <row r="751" spans="1:20">
      <c r="A751" s="240"/>
      <c r="B751" s="280"/>
      <c r="I751" s="271"/>
      <c r="R751" s="265">
        <f t="shared" si="35"/>
        <v>0</v>
      </c>
      <c r="T751" s="241">
        <f t="shared" si="34"/>
        <v>1900</v>
      </c>
    </row>
    <row r="752" spans="1:20">
      <c r="A752" s="241">
        <v>977</v>
      </c>
      <c r="B752" s="280">
        <v>42586</v>
      </c>
      <c r="C752" s="265">
        <v>135000000000</v>
      </c>
      <c r="D752" s="265">
        <v>258779100000</v>
      </c>
      <c r="E752" s="265">
        <f t="shared" si="37"/>
        <v>123779100000</v>
      </c>
      <c r="F752" s="265">
        <v>135000000000</v>
      </c>
      <c r="G752" s="265">
        <v>114966569262</v>
      </c>
      <c r="H752" s="265">
        <f t="shared" si="38"/>
        <v>20033430738</v>
      </c>
      <c r="I752" s="271">
        <v>42950</v>
      </c>
      <c r="J752" s="241">
        <v>364</v>
      </c>
      <c r="N752" s="257">
        <v>85.16</v>
      </c>
      <c r="O752" s="257">
        <v>14.881</v>
      </c>
      <c r="Q752" s="257">
        <v>17.478000000000002</v>
      </c>
      <c r="R752" s="265">
        <f t="shared" si="35"/>
        <v>0</v>
      </c>
      <c r="T752" s="241">
        <f t="shared" si="34"/>
        <v>2016</v>
      </c>
    </row>
    <row r="753" spans="1:20">
      <c r="A753" s="240"/>
      <c r="B753" s="280"/>
      <c r="I753" s="271"/>
      <c r="R753" s="265">
        <f t="shared" si="35"/>
        <v>0</v>
      </c>
      <c r="T753" s="241">
        <f t="shared" si="34"/>
        <v>1900</v>
      </c>
    </row>
    <row r="754" spans="1:20">
      <c r="A754" s="241">
        <v>978</v>
      </c>
      <c r="B754" s="280">
        <v>42600</v>
      </c>
      <c r="C754" s="265">
        <v>135000000000</v>
      </c>
      <c r="D754" s="265">
        <v>340525700000</v>
      </c>
      <c r="E754" s="265">
        <f>+D754-C754</f>
        <v>205525700000</v>
      </c>
      <c r="F754" s="265">
        <v>135000000000</v>
      </c>
      <c r="G754" s="265">
        <v>115849832460</v>
      </c>
      <c r="H754" s="266">
        <f>+F754-G754</f>
        <v>19150167540</v>
      </c>
      <c r="I754" s="271">
        <v>42964</v>
      </c>
      <c r="J754" s="241">
        <v>364</v>
      </c>
      <c r="K754" s="241"/>
      <c r="N754" s="257">
        <v>85.814999999999998</v>
      </c>
      <c r="O754" s="257">
        <v>14.224</v>
      </c>
      <c r="Q754" s="257">
        <v>16.579000000000001</v>
      </c>
      <c r="R754" s="265">
        <f t="shared" si="35"/>
        <v>0</v>
      </c>
      <c r="T754" s="241">
        <f t="shared" si="34"/>
        <v>2016</v>
      </c>
    </row>
    <row r="755" spans="1:20">
      <c r="A755" s="240"/>
      <c r="B755" s="280"/>
      <c r="I755" s="271"/>
      <c r="R755" s="265">
        <f t="shared" si="35"/>
        <v>0</v>
      </c>
      <c r="T755" s="241">
        <f t="shared" si="34"/>
        <v>1900</v>
      </c>
    </row>
    <row r="756" spans="1:20">
      <c r="A756" s="241">
        <v>979</v>
      </c>
      <c r="B756" s="280">
        <v>42614</v>
      </c>
      <c r="C756" s="265">
        <v>135000000000</v>
      </c>
      <c r="D756" s="265">
        <v>212620400000</v>
      </c>
      <c r="E756" s="265">
        <f>+D756-C756</f>
        <v>77620400000</v>
      </c>
      <c r="F756" s="265">
        <v>135000000000</v>
      </c>
      <c r="G756" s="265">
        <v>116017316876</v>
      </c>
      <c r="H756" s="266">
        <f>+F756-G756</f>
        <v>18982683124</v>
      </c>
      <c r="I756" s="271">
        <v>42978</v>
      </c>
      <c r="J756" s="241">
        <v>364</v>
      </c>
      <c r="K756" s="241"/>
      <c r="N756" s="257">
        <v>85.938999999999993</v>
      </c>
      <c r="O756" s="257">
        <v>14.1</v>
      </c>
      <c r="Q756" s="257">
        <v>16.41</v>
      </c>
      <c r="R756" s="265">
        <f t="shared" si="35"/>
        <v>0</v>
      </c>
      <c r="T756" s="241">
        <f t="shared" si="34"/>
        <v>2016</v>
      </c>
    </row>
    <row r="757" spans="1:20">
      <c r="A757" s="240"/>
      <c r="B757" s="280"/>
      <c r="I757" s="271"/>
      <c r="R757" s="265">
        <f t="shared" si="35"/>
        <v>0</v>
      </c>
      <c r="T757" s="241">
        <f t="shared" si="34"/>
        <v>1900</v>
      </c>
    </row>
    <row r="758" spans="1:20">
      <c r="A758" s="241">
        <v>980</v>
      </c>
      <c r="B758" s="280">
        <v>42628</v>
      </c>
      <c r="C758" s="265">
        <v>130000000000</v>
      </c>
      <c r="D758" s="265">
        <v>325850200000</v>
      </c>
      <c r="E758" s="265">
        <f>+D758-C758</f>
        <v>195850200000</v>
      </c>
      <c r="F758" s="265">
        <v>130000000000</v>
      </c>
      <c r="G758" s="265">
        <v>111871006252</v>
      </c>
      <c r="H758" s="266">
        <f>+F758-G758</f>
        <v>18128993748</v>
      </c>
      <c r="I758" s="271">
        <v>42992</v>
      </c>
      <c r="J758" s="241">
        <v>364</v>
      </c>
      <c r="K758" s="241"/>
      <c r="N758" s="257">
        <v>86.055000000000007</v>
      </c>
      <c r="O758" s="257">
        <v>13.983000000000001</v>
      </c>
      <c r="Q758" s="257">
        <v>16.253</v>
      </c>
      <c r="R758" s="265">
        <f t="shared" si="35"/>
        <v>0</v>
      </c>
      <c r="T758" s="241">
        <f t="shared" si="34"/>
        <v>2016</v>
      </c>
    </row>
    <row r="759" spans="1:20">
      <c r="A759" s="240"/>
      <c r="B759" s="280"/>
      <c r="I759" s="271"/>
      <c r="R759" s="265">
        <f t="shared" si="35"/>
        <v>0</v>
      </c>
      <c r="T759" s="241">
        <f t="shared" si="34"/>
        <v>1900</v>
      </c>
    </row>
    <row r="760" spans="1:20">
      <c r="A760" s="241">
        <v>981</v>
      </c>
      <c r="B760" s="280">
        <v>42642</v>
      </c>
      <c r="C760" s="265">
        <v>130000000000</v>
      </c>
      <c r="D760" s="265">
        <v>497476800000</v>
      </c>
      <c r="E760" s="265">
        <f>+D760-C760</f>
        <v>367476800000</v>
      </c>
      <c r="F760" s="265">
        <v>328000000000</v>
      </c>
      <c r="G760" s="265">
        <v>283342967576</v>
      </c>
      <c r="H760" s="266">
        <f>+F760-G760</f>
        <v>44657032424</v>
      </c>
      <c r="I760" s="271">
        <v>43006</v>
      </c>
      <c r="J760" s="241">
        <v>364</v>
      </c>
      <c r="K760" s="241"/>
      <c r="N760" s="257">
        <v>86.385000000000005</v>
      </c>
      <c r="O760" s="257">
        <v>13.651999999999999</v>
      </c>
      <c r="Q760" s="257">
        <v>15.807</v>
      </c>
      <c r="R760" s="265">
        <f t="shared" si="35"/>
        <v>0</v>
      </c>
      <c r="T760" s="241">
        <f t="shared" si="34"/>
        <v>2016</v>
      </c>
    </row>
    <row r="761" spans="1:20">
      <c r="A761" s="240"/>
      <c r="B761" s="280"/>
      <c r="I761" s="271"/>
      <c r="R761" s="265">
        <f t="shared" si="35"/>
        <v>0</v>
      </c>
      <c r="T761" s="241">
        <f t="shared" si="34"/>
        <v>1900</v>
      </c>
    </row>
    <row r="762" spans="1:20">
      <c r="A762" s="240">
        <v>982</v>
      </c>
      <c r="B762" s="280">
        <v>42655</v>
      </c>
      <c r="C762" s="265">
        <v>130000000000</v>
      </c>
      <c r="D762" s="265">
        <v>229907800000</v>
      </c>
      <c r="E762" s="265">
        <v>99907800000</v>
      </c>
      <c r="F762" s="265">
        <v>130000000000</v>
      </c>
      <c r="G762" s="265">
        <v>112505003888</v>
      </c>
      <c r="H762" s="266">
        <f>+F762-G762</f>
        <v>17494996112</v>
      </c>
      <c r="I762" s="271">
        <f>+B762+J762</f>
        <v>43019</v>
      </c>
      <c r="J762" s="266">
        <v>364</v>
      </c>
      <c r="N762" s="257">
        <v>86.542000000000002</v>
      </c>
      <c r="O762" s="257">
        <v>13.494972527472525</v>
      </c>
      <c r="P762" s="257">
        <v>15.593552873139663</v>
      </c>
      <c r="Q762" s="257">
        <v>15.596723868000485</v>
      </c>
      <c r="R762" s="265">
        <f t="shared" si="35"/>
        <v>0</v>
      </c>
      <c r="T762" s="241">
        <f t="shared" si="34"/>
        <v>2016</v>
      </c>
    </row>
    <row r="763" spans="1:20">
      <c r="A763" s="240"/>
      <c r="B763" s="280"/>
      <c r="I763" s="271"/>
      <c r="R763" s="265">
        <f t="shared" si="35"/>
        <v>0</v>
      </c>
      <c r="T763" s="241">
        <f t="shared" si="34"/>
        <v>1900</v>
      </c>
    </row>
    <row r="764" spans="1:20">
      <c r="A764" s="240">
        <v>983</v>
      </c>
      <c r="B764" s="280">
        <v>42669</v>
      </c>
      <c r="C764" s="265">
        <v>130000000000</v>
      </c>
      <c r="D764" s="265">
        <v>229907800000</v>
      </c>
      <c r="E764" s="265">
        <v>99907800000</v>
      </c>
      <c r="F764" s="265">
        <v>130000000000</v>
      </c>
      <c r="G764" s="265">
        <v>283342967576</v>
      </c>
      <c r="H764" s="266">
        <f>+F764-G764</f>
        <v>-153342967576</v>
      </c>
      <c r="I764" s="271">
        <f>+B764+J764</f>
        <v>43033</v>
      </c>
      <c r="J764" s="266">
        <v>364</v>
      </c>
      <c r="N764" s="257">
        <v>86.924000000000007</v>
      </c>
      <c r="O764" s="257">
        <v>13.111923076923071</v>
      </c>
      <c r="P764" s="257">
        <v>15.084353086515888</v>
      </c>
      <c r="Q764" s="256">
        <v>15.08732492322693</v>
      </c>
      <c r="R764" s="265">
        <f t="shared" si="35"/>
        <v>0</v>
      </c>
      <c r="T764" s="241">
        <f t="shared" si="34"/>
        <v>2016</v>
      </c>
    </row>
    <row r="765" spans="1:20">
      <c r="A765" s="240"/>
      <c r="B765" s="280"/>
      <c r="H765" s="266"/>
      <c r="I765" s="271"/>
      <c r="J765" s="266"/>
      <c r="Q765" s="256"/>
      <c r="R765" s="265">
        <f t="shared" si="35"/>
        <v>0</v>
      </c>
      <c r="T765" s="241">
        <f t="shared" si="34"/>
        <v>1900</v>
      </c>
    </row>
    <row r="766" spans="1:20">
      <c r="A766" s="240">
        <v>984</v>
      </c>
      <c r="B766" s="280">
        <v>42684</v>
      </c>
      <c r="C766" s="265">
        <v>130000000000</v>
      </c>
      <c r="D766" s="265">
        <v>166992100000</v>
      </c>
      <c r="E766" s="265">
        <f>D766-C766</f>
        <v>36992100000</v>
      </c>
      <c r="F766" s="265">
        <v>130000000000</v>
      </c>
      <c r="G766" s="265">
        <v>113001735714</v>
      </c>
      <c r="H766" s="266">
        <f>F766-G766</f>
        <v>16998264286</v>
      </c>
      <c r="I766" s="271">
        <v>43048</v>
      </c>
      <c r="J766" s="266">
        <v>364</v>
      </c>
      <c r="N766" s="257">
        <v>87.063999999999993</v>
      </c>
      <c r="O766" s="257">
        <v>12.972</v>
      </c>
      <c r="P766" s="257">
        <v>14.898999999999999</v>
      </c>
      <c r="Q766" s="256">
        <v>14.898999999999999</v>
      </c>
      <c r="R766" s="265">
        <f t="shared" si="35"/>
        <v>0</v>
      </c>
      <c r="T766" s="241">
        <f t="shared" si="34"/>
        <v>2016</v>
      </c>
    </row>
    <row r="767" spans="1:20">
      <c r="A767" s="240"/>
      <c r="B767" s="280"/>
      <c r="I767" s="271"/>
      <c r="R767" s="265">
        <f t="shared" si="35"/>
        <v>0</v>
      </c>
      <c r="T767" s="241">
        <f t="shared" si="34"/>
        <v>1900</v>
      </c>
    </row>
    <row r="768" spans="1:20">
      <c r="A768" s="240">
        <v>985</v>
      </c>
      <c r="B768" s="280">
        <v>42698</v>
      </c>
      <c r="C768" s="265">
        <v>130000000000</v>
      </c>
      <c r="D768" s="265">
        <v>141253800000</v>
      </c>
      <c r="E768" s="265">
        <f>D768-C768</f>
        <v>11253800000</v>
      </c>
      <c r="F768" s="265">
        <v>130000000000</v>
      </c>
      <c r="G768" s="265">
        <v>112749525234</v>
      </c>
      <c r="H768" s="265">
        <f>F768-G768</f>
        <v>17250474766</v>
      </c>
      <c r="I768" s="271">
        <v>43062</v>
      </c>
      <c r="J768" s="265">
        <v>364</v>
      </c>
      <c r="N768" s="257">
        <v>86.73</v>
      </c>
      <c r="O768" s="257">
        <v>13.305999999999999</v>
      </c>
      <c r="P768" s="257">
        <v>14.897</v>
      </c>
      <c r="Q768" s="257">
        <v>15.345000000000001</v>
      </c>
      <c r="R768" s="265">
        <f t="shared" si="35"/>
        <v>0</v>
      </c>
      <c r="T768" s="241">
        <f t="shared" si="34"/>
        <v>2016</v>
      </c>
    </row>
    <row r="769" spans="1:20">
      <c r="A769" s="240"/>
      <c r="B769" s="280"/>
      <c r="I769" s="271"/>
      <c r="R769" s="265">
        <f t="shared" si="35"/>
        <v>0</v>
      </c>
      <c r="T769" s="241">
        <f t="shared" si="34"/>
        <v>1900</v>
      </c>
    </row>
    <row r="770" spans="1:20">
      <c r="A770" s="240">
        <v>986</v>
      </c>
      <c r="B770" s="280">
        <v>42712</v>
      </c>
      <c r="C770" s="265">
        <v>130000000000</v>
      </c>
      <c r="D770" s="265">
        <v>168402600000</v>
      </c>
      <c r="E770" s="265">
        <f>D770-C770</f>
        <v>38402600000</v>
      </c>
      <c r="F770" s="265">
        <v>130000000000</v>
      </c>
      <c r="G770" s="265">
        <v>106933611457</v>
      </c>
      <c r="H770" s="265">
        <f>F770-G770</f>
        <v>23066388543</v>
      </c>
      <c r="I770" s="271">
        <v>43076</v>
      </c>
      <c r="J770" s="241">
        <v>364</v>
      </c>
      <c r="N770" s="257">
        <v>86.32</v>
      </c>
      <c r="O770" s="257">
        <v>13.718</v>
      </c>
      <c r="P770" s="257">
        <v>15.891999999999999</v>
      </c>
      <c r="Q770" s="257">
        <v>15.895</v>
      </c>
      <c r="R770" s="265">
        <f t="shared" si="35"/>
        <v>0</v>
      </c>
      <c r="T770" s="241">
        <f t="shared" si="34"/>
        <v>2016</v>
      </c>
    </row>
    <row r="771" spans="1:20">
      <c r="A771" s="240"/>
      <c r="B771" s="280"/>
      <c r="I771" s="271"/>
      <c r="R771" s="265">
        <f t="shared" si="35"/>
        <v>0</v>
      </c>
      <c r="T771" s="241">
        <f t="shared" si="34"/>
        <v>1900</v>
      </c>
    </row>
    <row r="772" spans="1:20">
      <c r="A772" s="240">
        <v>987</v>
      </c>
      <c r="B772" s="280">
        <v>42726</v>
      </c>
      <c r="C772" s="265">
        <v>130000000000</v>
      </c>
      <c r="D772" s="265">
        <v>287032200000</v>
      </c>
      <c r="E772" s="265">
        <f>D772-C772</f>
        <v>157032200000</v>
      </c>
      <c r="F772" s="265">
        <v>130000000000</v>
      </c>
      <c r="G772" s="265">
        <v>112184983860</v>
      </c>
      <c r="H772" s="265">
        <f>F772-G772</f>
        <v>17815016140</v>
      </c>
      <c r="I772" s="271">
        <v>42817</v>
      </c>
      <c r="J772" s="265">
        <v>364</v>
      </c>
      <c r="N772" s="257">
        <v>86.296000000000006</v>
      </c>
      <c r="O772" s="257">
        <v>13.742000000000001</v>
      </c>
      <c r="P772" s="257">
        <v>15.923999999999999</v>
      </c>
      <c r="Q772" s="257">
        <v>15.927</v>
      </c>
      <c r="R772" s="265">
        <f t="shared" si="35"/>
        <v>0</v>
      </c>
      <c r="T772" s="241">
        <f t="shared" si="34"/>
        <v>2016</v>
      </c>
    </row>
    <row r="773" spans="1:20">
      <c r="A773" s="240"/>
      <c r="B773" s="280"/>
      <c r="I773" s="271"/>
      <c r="R773" s="265">
        <f t="shared" si="35"/>
        <v>0</v>
      </c>
      <c r="T773" s="241">
        <f t="shared" si="34"/>
        <v>1900</v>
      </c>
    </row>
    <row r="774" spans="1:20">
      <c r="A774" s="240">
        <v>988</v>
      </c>
      <c r="B774" s="280">
        <v>42740</v>
      </c>
      <c r="C774" s="265">
        <v>130000000000</v>
      </c>
      <c r="D774" s="265">
        <v>445091800000</v>
      </c>
      <c r="E774" s="265">
        <f>D774-C774</f>
        <v>315091800000</v>
      </c>
      <c r="F774" s="265">
        <v>130000000000</v>
      </c>
      <c r="G774" s="265">
        <v>112535761886</v>
      </c>
      <c r="H774" s="265">
        <f>F774-G774</f>
        <v>17464238114</v>
      </c>
      <c r="I774" s="271">
        <v>43104</v>
      </c>
      <c r="J774" s="241">
        <v>364</v>
      </c>
      <c r="N774" s="257">
        <v>86.566000000000003</v>
      </c>
      <c r="O774" s="257">
        <v>13.471</v>
      </c>
      <c r="P774" s="257">
        <v>15.561</v>
      </c>
      <c r="Q774" s="257">
        <v>15.565</v>
      </c>
      <c r="R774" s="265">
        <f t="shared" si="35"/>
        <v>0</v>
      </c>
      <c r="T774" s="241">
        <f t="shared" ref="T774:T837" si="39">+YEAR(B774)</f>
        <v>2017</v>
      </c>
    </row>
    <row r="775" spans="1:20">
      <c r="A775" s="240"/>
      <c r="B775" s="280"/>
      <c r="I775" s="271"/>
      <c r="R775" s="265">
        <f t="shared" si="35"/>
        <v>0</v>
      </c>
      <c r="T775" s="241">
        <f t="shared" si="39"/>
        <v>1900</v>
      </c>
    </row>
    <row r="776" spans="1:20">
      <c r="A776" s="240">
        <v>989</v>
      </c>
      <c r="B776" s="280">
        <v>42754</v>
      </c>
      <c r="C776" s="265">
        <v>130000000000</v>
      </c>
      <c r="D776" s="265">
        <v>435697500000</v>
      </c>
      <c r="E776" s="265">
        <f>D776-C776</f>
        <v>305697500000</v>
      </c>
      <c r="F776" s="265">
        <v>130000000000</v>
      </c>
      <c r="G776" s="265">
        <v>113284835217</v>
      </c>
      <c r="H776" s="265">
        <f>F776-G776</f>
        <v>16715164783</v>
      </c>
      <c r="I776" s="271">
        <v>43118</v>
      </c>
      <c r="J776" s="241">
        <v>364</v>
      </c>
      <c r="N776" s="257">
        <v>87.141999999999996</v>
      </c>
      <c r="O776" s="257">
        <v>12.893000000000001</v>
      </c>
      <c r="P776" s="257">
        <v>14.795999999999999</v>
      </c>
      <c r="Q776" s="257">
        <v>14.798999999999999</v>
      </c>
      <c r="R776" s="265">
        <f t="shared" si="35"/>
        <v>0</v>
      </c>
      <c r="T776" s="241">
        <f t="shared" si="39"/>
        <v>2017</v>
      </c>
    </row>
    <row r="777" spans="1:20">
      <c r="A777" s="240"/>
      <c r="B777" s="280"/>
      <c r="I777" s="271"/>
      <c r="R777" s="265">
        <f t="shared" si="35"/>
        <v>0</v>
      </c>
      <c r="T777" s="241">
        <f t="shared" si="39"/>
        <v>1900</v>
      </c>
    </row>
    <row r="778" spans="1:20">
      <c r="A778" s="240">
        <v>990</v>
      </c>
      <c r="B778" s="280">
        <v>42768</v>
      </c>
      <c r="C778" s="265">
        <v>130000000000</v>
      </c>
      <c r="D778" s="265">
        <v>248374400000</v>
      </c>
      <c r="E778" s="265">
        <f>D778-C778</f>
        <v>118374400000</v>
      </c>
      <c r="F778" s="265">
        <v>130000000000</v>
      </c>
      <c r="G778" s="265">
        <v>114020913720</v>
      </c>
      <c r="H778" s="265">
        <f>F778-G778</f>
        <v>15979086280</v>
      </c>
      <c r="I778" s="271">
        <v>43132</v>
      </c>
      <c r="J778" s="241">
        <v>364</v>
      </c>
      <c r="N778" s="257">
        <v>87.707999999999998</v>
      </c>
      <c r="O778" s="257">
        <v>12.326000000000001</v>
      </c>
      <c r="P778" s="257">
        <v>14.053000000000001</v>
      </c>
      <c r="Q778" s="257">
        <v>14.055999999999999</v>
      </c>
      <c r="R778" s="265">
        <f t="shared" si="35"/>
        <v>0</v>
      </c>
      <c r="T778" s="241">
        <f t="shared" si="39"/>
        <v>2017</v>
      </c>
    </row>
    <row r="779" spans="1:20">
      <c r="A779" s="240"/>
      <c r="B779" s="280"/>
      <c r="I779" s="271"/>
      <c r="R779" s="265">
        <f t="shared" ref="R779:R842" si="40">+IF(F779&lt;C779,IF(F779=D779,0,D779-F779),0)</f>
        <v>0</v>
      </c>
      <c r="T779" s="241">
        <f t="shared" si="39"/>
        <v>1900</v>
      </c>
    </row>
    <row r="780" spans="1:20">
      <c r="A780" s="240">
        <v>991</v>
      </c>
      <c r="B780" s="280">
        <v>42783</v>
      </c>
      <c r="C780" s="265">
        <v>130000000000</v>
      </c>
      <c r="D780" s="265">
        <v>215201300000</v>
      </c>
      <c r="E780" s="265">
        <f>D780-C780</f>
        <v>85201300000</v>
      </c>
      <c r="F780" s="265">
        <v>130000000000</v>
      </c>
      <c r="G780" s="265">
        <v>114222734783</v>
      </c>
      <c r="H780" s="265">
        <f>F780-G780</f>
        <v>15777265217</v>
      </c>
      <c r="I780" s="271">
        <v>43147</v>
      </c>
      <c r="J780" s="241">
        <v>364</v>
      </c>
      <c r="N780" s="257">
        <v>87.864000000000004</v>
      </c>
      <c r="O780" s="257">
        <v>12.169</v>
      </c>
      <c r="P780" s="257">
        <v>13.85</v>
      </c>
      <c r="Q780" s="257">
        <v>13.853</v>
      </c>
      <c r="R780" s="265">
        <f t="shared" si="40"/>
        <v>0</v>
      </c>
      <c r="T780" s="241">
        <f t="shared" si="39"/>
        <v>2017</v>
      </c>
    </row>
    <row r="781" spans="1:20">
      <c r="A781" s="240"/>
      <c r="B781" s="280"/>
      <c r="R781" s="265">
        <f t="shared" si="40"/>
        <v>0</v>
      </c>
      <c r="T781" s="241">
        <f t="shared" si="39"/>
        <v>1900</v>
      </c>
    </row>
    <row r="782" spans="1:20">
      <c r="A782" s="240">
        <v>992</v>
      </c>
      <c r="B782" s="280">
        <v>42796</v>
      </c>
      <c r="C782" s="265">
        <v>130000000000</v>
      </c>
      <c r="D782" s="265">
        <v>161035000000</v>
      </c>
      <c r="E782" s="265">
        <f>D782-C782</f>
        <v>31035000000</v>
      </c>
      <c r="F782" s="265">
        <v>130000000000</v>
      </c>
      <c r="G782" s="265">
        <v>114208054084</v>
      </c>
      <c r="H782" s="265">
        <f>F782-G782</f>
        <v>15791945916</v>
      </c>
      <c r="I782" s="271">
        <v>43160</v>
      </c>
      <c r="J782" s="241">
        <v>364</v>
      </c>
      <c r="N782" s="257">
        <v>87.852000000000004</v>
      </c>
      <c r="O782" s="257">
        <v>12.180999999999999</v>
      </c>
      <c r="P782" s="257">
        <v>13.866</v>
      </c>
      <c r="Q782" s="257">
        <v>13.868</v>
      </c>
      <c r="R782" s="265">
        <f t="shared" si="40"/>
        <v>0</v>
      </c>
      <c r="T782" s="241">
        <f t="shared" si="39"/>
        <v>2017</v>
      </c>
    </row>
    <row r="783" spans="1:20">
      <c r="A783" s="240"/>
      <c r="B783" s="280"/>
      <c r="R783" s="265">
        <f t="shared" si="40"/>
        <v>0</v>
      </c>
      <c r="T783" s="241">
        <f t="shared" si="39"/>
        <v>1900</v>
      </c>
    </row>
    <row r="784" spans="1:20">
      <c r="A784" s="240">
        <v>993</v>
      </c>
      <c r="B784" s="280">
        <v>42810</v>
      </c>
      <c r="C784" s="265">
        <v>130000000000</v>
      </c>
      <c r="D784" s="265">
        <v>194278200000</v>
      </c>
      <c r="E784" s="265">
        <f>D784-C784</f>
        <v>64278200000</v>
      </c>
      <c r="F784" s="265">
        <v>130000000000</v>
      </c>
      <c r="G784" s="265">
        <v>114249398212</v>
      </c>
      <c r="H784" s="265">
        <f>F784-G784</f>
        <v>15750601788</v>
      </c>
      <c r="I784" s="271">
        <v>43174</v>
      </c>
      <c r="J784" s="241">
        <v>364</v>
      </c>
      <c r="N784" s="257">
        <v>87.884</v>
      </c>
      <c r="O784" s="257">
        <v>12.148999999999999</v>
      </c>
      <c r="P784" s="257">
        <v>13.824</v>
      </c>
      <c r="Q784" s="257">
        <v>13.827</v>
      </c>
      <c r="R784" s="265">
        <f t="shared" si="40"/>
        <v>0</v>
      </c>
      <c r="T784" s="241">
        <f t="shared" si="39"/>
        <v>2017</v>
      </c>
    </row>
    <row r="785" spans="1:20">
      <c r="A785" s="240"/>
      <c r="B785" s="280"/>
      <c r="I785" s="271"/>
      <c r="R785" s="265">
        <f t="shared" si="40"/>
        <v>0</v>
      </c>
      <c r="T785" s="241">
        <f t="shared" si="39"/>
        <v>1900</v>
      </c>
    </row>
    <row r="786" spans="1:20">
      <c r="A786" s="240">
        <v>994</v>
      </c>
      <c r="B786" s="280">
        <v>42824</v>
      </c>
      <c r="C786" s="265">
        <v>130000000000</v>
      </c>
      <c r="D786" s="265">
        <v>247862000000</v>
      </c>
      <c r="E786" s="265">
        <f>D786-C786</f>
        <v>117862000000</v>
      </c>
      <c r="F786" s="265">
        <v>130000000000</v>
      </c>
      <c r="G786" s="265">
        <v>114208134582</v>
      </c>
      <c r="H786" s="265">
        <f>F786-G786</f>
        <v>15791865418</v>
      </c>
      <c r="I786" s="271">
        <v>43188</v>
      </c>
      <c r="J786" s="241">
        <v>364</v>
      </c>
      <c r="N786" s="257">
        <v>87.852000000000004</v>
      </c>
      <c r="O786" s="257">
        <v>12.180999999999999</v>
      </c>
      <c r="P786" s="257">
        <v>13.866</v>
      </c>
      <c r="Q786" s="257">
        <v>13.868</v>
      </c>
      <c r="R786" s="265">
        <f t="shared" si="40"/>
        <v>0</v>
      </c>
      <c r="T786" s="241">
        <f t="shared" si="39"/>
        <v>2017</v>
      </c>
    </row>
    <row r="787" spans="1:20">
      <c r="A787" s="240"/>
      <c r="B787" s="280"/>
      <c r="I787" s="271"/>
      <c r="R787" s="265">
        <f t="shared" si="40"/>
        <v>0</v>
      </c>
      <c r="T787" s="241">
        <f t="shared" si="39"/>
        <v>1900</v>
      </c>
    </row>
    <row r="788" spans="1:20">
      <c r="A788" s="240">
        <v>995</v>
      </c>
      <c r="B788" s="280">
        <v>42838</v>
      </c>
      <c r="C788" s="265">
        <v>130000000000</v>
      </c>
      <c r="D788" s="265">
        <v>271410300000</v>
      </c>
      <c r="E788" s="265">
        <f>D788-C788</f>
        <v>141410300000</v>
      </c>
      <c r="F788" s="265">
        <v>130000000000</v>
      </c>
      <c r="G788" s="265">
        <v>114265053261</v>
      </c>
      <c r="H788" s="265">
        <f>F788-G788</f>
        <v>15734946739</v>
      </c>
      <c r="I788" s="271">
        <v>43202</v>
      </c>
      <c r="J788" s="241">
        <v>364</v>
      </c>
      <c r="N788" s="257">
        <v>87.896000000000001</v>
      </c>
      <c r="O788" s="257">
        <v>12.137</v>
      </c>
      <c r="P788" s="257">
        <v>13.808999999999999</v>
      </c>
      <c r="Q788" s="257">
        <v>13.811</v>
      </c>
      <c r="R788" s="265">
        <f t="shared" si="40"/>
        <v>0</v>
      </c>
      <c r="T788" s="241">
        <f t="shared" si="39"/>
        <v>2017</v>
      </c>
    </row>
    <row r="789" spans="1:20">
      <c r="A789" s="240"/>
      <c r="B789" s="280"/>
      <c r="I789" s="271"/>
      <c r="R789" s="265">
        <f t="shared" si="40"/>
        <v>0</v>
      </c>
      <c r="T789" s="241">
        <f t="shared" si="39"/>
        <v>1900</v>
      </c>
    </row>
    <row r="790" spans="1:20">
      <c r="A790" s="240">
        <v>996</v>
      </c>
      <c r="B790" s="280">
        <v>42852</v>
      </c>
      <c r="C790" s="265">
        <v>130000000000</v>
      </c>
      <c r="D790" s="265">
        <v>157396800000</v>
      </c>
      <c r="E790" s="265">
        <f>D790-C790</f>
        <v>27396800000</v>
      </c>
      <c r="F790" s="265">
        <v>130000000000</v>
      </c>
      <c r="G790" s="265">
        <v>114236614704</v>
      </c>
      <c r="H790" s="265">
        <f>F790-G790</f>
        <v>15763385296</v>
      </c>
      <c r="I790" s="271">
        <v>43216</v>
      </c>
      <c r="J790" s="241">
        <v>364</v>
      </c>
      <c r="N790" s="257">
        <v>87.873999999999995</v>
      </c>
      <c r="O790" s="257">
        <v>12.159000000000001</v>
      </c>
      <c r="P790" s="257">
        <v>13.837</v>
      </c>
      <c r="Q790" s="257">
        <v>13.84</v>
      </c>
      <c r="R790" s="265">
        <f t="shared" si="40"/>
        <v>0</v>
      </c>
      <c r="T790" s="241">
        <f t="shared" si="39"/>
        <v>2017</v>
      </c>
    </row>
    <row r="791" spans="1:20">
      <c r="A791" s="240"/>
      <c r="B791" s="280"/>
      <c r="I791" s="271"/>
      <c r="R791" s="265">
        <f t="shared" si="40"/>
        <v>0</v>
      </c>
      <c r="T791" s="241">
        <f t="shared" si="39"/>
        <v>1900</v>
      </c>
    </row>
    <row r="792" spans="1:20">
      <c r="A792" s="240">
        <v>997</v>
      </c>
      <c r="B792" s="280">
        <v>42866</v>
      </c>
      <c r="C792" s="265">
        <v>130000000000</v>
      </c>
      <c r="D792" s="265">
        <v>218581600000</v>
      </c>
      <c r="E792" s="265">
        <f>D792-C792</f>
        <v>88581600000</v>
      </c>
      <c r="F792" s="265">
        <v>130000000000</v>
      </c>
      <c r="G792" s="265">
        <v>122951742592</v>
      </c>
      <c r="H792" s="265">
        <f>F792-G792</f>
        <v>7048257408</v>
      </c>
      <c r="I792" s="271">
        <v>43230</v>
      </c>
      <c r="J792" s="241">
        <v>364</v>
      </c>
      <c r="N792" s="257">
        <v>87.822999999999993</v>
      </c>
      <c r="O792" s="257">
        <v>12.21</v>
      </c>
      <c r="P792" s="257">
        <v>13.903</v>
      </c>
      <c r="Q792" s="257">
        <v>13.906000000000001</v>
      </c>
      <c r="R792" s="265">
        <f t="shared" si="40"/>
        <v>0</v>
      </c>
      <c r="T792" s="241">
        <f t="shared" si="39"/>
        <v>2017</v>
      </c>
    </row>
    <row r="793" spans="1:20">
      <c r="A793" s="240"/>
      <c r="B793" s="280"/>
      <c r="I793" s="271"/>
      <c r="R793" s="265">
        <f t="shared" si="40"/>
        <v>0</v>
      </c>
      <c r="T793" s="241">
        <f t="shared" si="39"/>
        <v>1900</v>
      </c>
    </row>
    <row r="794" spans="1:20">
      <c r="A794" s="240">
        <v>998</v>
      </c>
      <c r="B794" s="280">
        <v>42880</v>
      </c>
      <c r="C794" s="265">
        <v>130000000000</v>
      </c>
      <c r="D794" s="265">
        <v>272607800000</v>
      </c>
      <c r="E794" s="265">
        <f>D794-C794</f>
        <v>142607800000</v>
      </c>
      <c r="F794" s="265">
        <v>130000000000</v>
      </c>
      <c r="G794" s="265">
        <v>57360806518</v>
      </c>
      <c r="H794" s="265">
        <f>F794-G794</f>
        <v>72639193482</v>
      </c>
      <c r="I794" s="271">
        <v>43244</v>
      </c>
      <c r="J794" s="241">
        <v>364</v>
      </c>
      <c r="N794" s="257">
        <v>88.25</v>
      </c>
      <c r="O794" s="257">
        <v>11.782</v>
      </c>
      <c r="P794" s="257">
        <v>13.351000000000001</v>
      </c>
      <c r="Q794" s="257">
        <v>13.353</v>
      </c>
      <c r="R794" s="265">
        <f t="shared" si="40"/>
        <v>0</v>
      </c>
      <c r="T794" s="241">
        <f t="shared" si="39"/>
        <v>2017</v>
      </c>
    </row>
    <row r="795" spans="1:20">
      <c r="A795" s="240"/>
      <c r="B795" s="280"/>
      <c r="I795" s="271"/>
      <c r="R795" s="265">
        <f t="shared" si="40"/>
        <v>0</v>
      </c>
      <c r="T795" s="241">
        <f t="shared" si="39"/>
        <v>1900</v>
      </c>
    </row>
    <row r="796" spans="1:20">
      <c r="A796" s="240">
        <v>999</v>
      </c>
      <c r="B796" s="280">
        <v>42921</v>
      </c>
      <c r="C796" s="265">
        <v>135000000000</v>
      </c>
      <c r="D796" s="265">
        <v>441786100000</v>
      </c>
      <c r="E796" s="265">
        <f>D796-C796</f>
        <v>306786100000</v>
      </c>
      <c r="F796" s="265">
        <v>135000000000</v>
      </c>
      <c r="G796" s="265">
        <v>120584315750</v>
      </c>
      <c r="H796" s="265">
        <f>F796-G796</f>
        <v>14415684250</v>
      </c>
      <c r="I796" s="271">
        <f>+J796+B796</f>
        <v>43285</v>
      </c>
      <c r="J796" s="241">
        <v>364</v>
      </c>
      <c r="N796" s="257">
        <v>89.322000000000003</v>
      </c>
      <c r="O796" s="257">
        <v>10.707335164835161</v>
      </c>
      <c r="P796" s="257">
        <v>11.987343728124269</v>
      </c>
      <c r="Q796" s="256">
        <v>11.989238307527184</v>
      </c>
      <c r="R796" s="265">
        <f t="shared" si="40"/>
        <v>0</v>
      </c>
      <c r="T796" s="241">
        <f t="shared" si="39"/>
        <v>2017</v>
      </c>
    </row>
    <row r="797" spans="1:20">
      <c r="A797" s="240"/>
      <c r="B797" s="280"/>
      <c r="I797" s="271"/>
      <c r="R797" s="265">
        <f t="shared" si="40"/>
        <v>0</v>
      </c>
      <c r="T797" s="241">
        <f t="shared" si="39"/>
        <v>1900</v>
      </c>
    </row>
    <row r="798" spans="1:20">
      <c r="A798" s="240"/>
      <c r="B798" s="280">
        <v>42936</v>
      </c>
      <c r="C798" s="265">
        <v>145000000000</v>
      </c>
      <c r="D798" s="265">
        <v>366334100000</v>
      </c>
      <c r="E798" s="265">
        <f>D798-C798</f>
        <v>221334100000</v>
      </c>
      <c r="F798" s="265">
        <v>145000000000</v>
      </c>
      <c r="G798" s="265">
        <v>130308645456</v>
      </c>
      <c r="H798" s="265">
        <f>F798-G798</f>
        <v>14691354544</v>
      </c>
      <c r="I798" s="271">
        <f>+J798+B798</f>
        <v>43300</v>
      </c>
      <c r="J798" s="241">
        <v>364</v>
      </c>
      <c r="N798" s="257">
        <v>89.867999999999995</v>
      </c>
      <c r="O798" s="257">
        <v>10.159835164835169</v>
      </c>
      <c r="P798" s="257">
        <v>11.305286826050619</v>
      </c>
      <c r="Q798" s="256">
        <v>11.306975486107085</v>
      </c>
      <c r="R798" s="265">
        <f t="shared" si="40"/>
        <v>0</v>
      </c>
      <c r="T798" s="241">
        <f t="shared" si="39"/>
        <v>2017</v>
      </c>
    </row>
    <row r="799" spans="1:20">
      <c r="A799" s="240"/>
      <c r="B799" s="280"/>
      <c r="I799" s="271"/>
      <c r="R799" s="265">
        <f t="shared" si="40"/>
        <v>0</v>
      </c>
      <c r="T799" s="241">
        <f t="shared" si="39"/>
        <v>1900</v>
      </c>
    </row>
    <row r="800" spans="1:20">
      <c r="A800" s="240"/>
      <c r="B800" s="280">
        <v>42950</v>
      </c>
      <c r="C800" s="265">
        <v>140000000000</v>
      </c>
      <c r="D800" s="265">
        <v>297093600000</v>
      </c>
      <c r="E800" s="265">
        <v>157093600000</v>
      </c>
      <c r="F800" s="265">
        <v>140000000000</v>
      </c>
      <c r="G800" s="265">
        <v>125989274450</v>
      </c>
      <c r="H800" s="265">
        <f>F800-G800</f>
        <v>14010725550</v>
      </c>
      <c r="I800" s="271">
        <f>+J800+B800</f>
        <v>43314</v>
      </c>
      <c r="J800" s="265">
        <v>364</v>
      </c>
      <c r="N800" s="257">
        <v>89.992000000000004</v>
      </c>
      <c r="O800" s="257">
        <v>10.035494505494501</v>
      </c>
      <c r="P800" s="257">
        <v>11.151540698611543</v>
      </c>
      <c r="Q800" s="256">
        <v>11.153184521199776</v>
      </c>
      <c r="R800" s="265">
        <f t="shared" si="40"/>
        <v>0</v>
      </c>
      <c r="T800" s="241">
        <f t="shared" si="39"/>
        <v>2017</v>
      </c>
    </row>
    <row r="801" spans="1:20">
      <c r="A801" s="240"/>
      <c r="B801" s="280"/>
      <c r="I801" s="271"/>
      <c r="R801" s="265">
        <f t="shared" si="40"/>
        <v>0</v>
      </c>
      <c r="T801" s="241">
        <f t="shared" si="39"/>
        <v>1900</v>
      </c>
    </row>
    <row r="802" spans="1:20">
      <c r="A802" s="240"/>
      <c r="B802" s="280">
        <v>42964</v>
      </c>
      <c r="C802" s="265">
        <v>135000000000</v>
      </c>
      <c r="D802" s="265">
        <v>372142400000</v>
      </c>
      <c r="E802" s="265">
        <f>D802-C802</f>
        <v>237142400000</v>
      </c>
      <c r="F802" s="265">
        <v>135000000000</v>
      </c>
      <c r="G802" s="265">
        <v>121631208528</v>
      </c>
      <c r="H802" s="265">
        <f>F802-G802</f>
        <v>13368791472</v>
      </c>
      <c r="I802" s="271">
        <v>43328</v>
      </c>
      <c r="J802" s="265">
        <v>364</v>
      </c>
      <c r="N802" s="257">
        <v>90.096999999999994</v>
      </c>
      <c r="O802" s="257">
        <v>9.93</v>
      </c>
      <c r="P802" s="257">
        <v>11.022</v>
      </c>
      <c r="Q802" s="257">
        <v>11.022</v>
      </c>
      <c r="R802" s="265">
        <f t="shared" si="40"/>
        <v>0</v>
      </c>
      <c r="T802" s="241">
        <f t="shared" si="39"/>
        <v>2017</v>
      </c>
    </row>
    <row r="803" spans="1:20">
      <c r="A803" s="240"/>
      <c r="B803" s="280"/>
      <c r="I803" s="271"/>
      <c r="R803" s="265">
        <f t="shared" si="40"/>
        <v>0</v>
      </c>
      <c r="T803" s="241">
        <f t="shared" si="39"/>
        <v>1900</v>
      </c>
    </row>
    <row r="804" spans="1:20">
      <c r="A804" s="240"/>
      <c r="B804" s="280">
        <v>42992</v>
      </c>
      <c r="C804" s="265">
        <v>125000000000</v>
      </c>
      <c r="D804" s="265">
        <v>346189800000</v>
      </c>
      <c r="E804" s="265">
        <f>D804-C804</f>
        <v>221189800000</v>
      </c>
      <c r="F804" s="265">
        <v>125000000000</v>
      </c>
      <c r="G804" s="265">
        <v>121682719115</v>
      </c>
      <c r="H804" s="265">
        <f>F804-G804</f>
        <v>3317280885</v>
      </c>
      <c r="I804" s="271">
        <v>43356</v>
      </c>
      <c r="J804" s="265">
        <v>364</v>
      </c>
      <c r="N804" s="257">
        <v>90.271000000000001</v>
      </c>
      <c r="O804" s="257">
        <v>9.7560000000000002</v>
      </c>
      <c r="P804" s="257">
        <v>10.807</v>
      </c>
      <c r="Q804" s="257">
        <v>10.808999999999999</v>
      </c>
      <c r="R804" s="265">
        <f t="shared" si="40"/>
        <v>0</v>
      </c>
      <c r="T804" s="241">
        <f t="shared" si="39"/>
        <v>2017</v>
      </c>
    </row>
    <row r="805" spans="1:20">
      <c r="A805" s="240"/>
      <c r="B805" s="280"/>
      <c r="F805" s="265" t="s">
        <v>309</v>
      </c>
      <c r="I805" s="271"/>
      <c r="R805" s="265">
        <f t="shared" si="40"/>
        <v>0</v>
      </c>
      <c r="T805" s="241">
        <f t="shared" si="39"/>
        <v>1900</v>
      </c>
    </row>
    <row r="806" spans="1:20">
      <c r="A806" s="240"/>
      <c r="B806" s="280">
        <v>43006</v>
      </c>
      <c r="C806" s="265">
        <v>125000000000</v>
      </c>
      <c r="D806" s="265">
        <v>393580000000</v>
      </c>
      <c r="E806" s="265">
        <f>D806-C806</f>
        <v>268580000000</v>
      </c>
      <c r="F806" s="265">
        <v>125000000000</v>
      </c>
      <c r="G806" s="265">
        <v>112838301650</v>
      </c>
      <c r="H806" s="265">
        <f>F806-G806</f>
        <v>12161698350</v>
      </c>
      <c r="I806" s="271">
        <v>43370</v>
      </c>
      <c r="J806" s="265">
        <v>364</v>
      </c>
      <c r="N806" s="257">
        <v>90.688000000000002</v>
      </c>
      <c r="O806" s="257">
        <v>9.3379999999999992</v>
      </c>
      <c r="P806" s="257">
        <v>10.295999999999999</v>
      </c>
      <c r="Q806" s="257">
        <v>10.298</v>
      </c>
      <c r="R806" s="265">
        <f t="shared" si="40"/>
        <v>0</v>
      </c>
      <c r="T806" s="241">
        <f t="shared" si="39"/>
        <v>2017</v>
      </c>
    </row>
    <row r="807" spans="1:20">
      <c r="A807" s="240"/>
      <c r="B807" s="280"/>
      <c r="I807" s="271"/>
      <c r="R807" s="265">
        <f t="shared" si="40"/>
        <v>0</v>
      </c>
      <c r="T807" s="241">
        <f t="shared" si="39"/>
        <v>1900</v>
      </c>
    </row>
    <row r="808" spans="1:20">
      <c r="A808" s="240"/>
      <c r="B808" s="280">
        <v>43020</v>
      </c>
      <c r="C808" s="265">
        <v>105000000000</v>
      </c>
      <c r="D808" s="265">
        <v>348816700000</v>
      </c>
      <c r="E808" s="265">
        <f>D808-C808</f>
        <v>243816700000</v>
      </c>
      <c r="F808" s="265">
        <v>105000000000</v>
      </c>
      <c r="G808" s="265">
        <v>113360510980</v>
      </c>
      <c r="H808" s="265">
        <f>F808-G808</f>
        <v>-8360510980</v>
      </c>
      <c r="I808" s="271">
        <v>43384</v>
      </c>
      <c r="J808" s="265">
        <v>364</v>
      </c>
      <c r="N808" s="257">
        <v>91.311000000000007</v>
      </c>
      <c r="O808" s="257">
        <v>8.7129999999999992</v>
      </c>
      <c r="P808" s="257">
        <v>9.5419999999999998</v>
      </c>
      <c r="Q808" s="257">
        <v>9.5429999999999993</v>
      </c>
      <c r="R808" s="265">
        <f t="shared" si="40"/>
        <v>0</v>
      </c>
      <c r="T808" s="241">
        <f t="shared" si="39"/>
        <v>2017</v>
      </c>
    </row>
    <row r="809" spans="1:20">
      <c r="A809" s="240"/>
      <c r="B809" s="280"/>
      <c r="C809" s="265" t="s">
        <v>309</v>
      </c>
      <c r="I809" s="271"/>
      <c r="R809" s="265">
        <f t="shared" si="40"/>
        <v>0</v>
      </c>
      <c r="T809" s="241">
        <f t="shared" si="39"/>
        <v>1900</v>
      </c>
    </row>
    <row r="810" spans="1:20">
      <c r="A810" s="240"/>
      <c r="B810" s="280">
        <v>43034</v>
      </c>
      <c r="C810" s="265">
        <v>105000000000</v>
      </c>
      <c r="D810" s="265">
        <v>231932700000</v>
      </c>
      <c r="E810" s="265">
        <f>D810-C810</f>
        <v>126932700000</v>
      </c>
      <c r="F810" s="265">
        <v>105000000000</v>
      </c>
      <c r="G810" s="265">
        <v>95876098221</v>
      </c>
      <c r="H810" s="265">
        <f>F810-G810</f>
        <v>9123901779</v>
      </c>
      <c r="I810" s="271" t="s">
        <v>332</v>
      </c>
      <c r="J810" s="241">
        <v>364</v>
      </c>
      <c r="N810" s="257">
        <v>91.5</v>
      </c>
      <c r="O810" s="257">
        <v>8.5229999999999997</v>
      </c>
      <c r="P810" s="257">
        <v>9.3149999999999995</v>
      </c>
      <c r="Q810" s="257">
        <v>9.3160000000000007</v>
      </c>
      <c r="R810" s="265">
        <f t="shared" si="40"/>
        <v>0</v>
      </c>
      <c r="T810" s="241">
        <f t="shared" si="39"/>
        <v>2017</v>
      </c>
    </row>
    <row r="811" spans="1:20">
      <c r="A811" s="240"/>
      <c r="B811" s="280"/>
      <c r="I811" s="271"/>
      <c r="R811" s="265">
        <f t="shared" si="40"/>
        <v>0</v>
      </c>
      <c r="T811" s="241">
        <f t="shared" si="39"/>
        <v>1900</v>
      </c>
    </row>
    <row r="812" spans="1:20">
      <c r="A812" s="240"/>
      <c r="B812" s="280">
        <v>43048</v>
      </c>
      <c r="C812" s="265">
        <v>110000000000</v>
      </c>
      <c r="D812" s="265">
        <v>219791600000</v>
      </c>
      <c r="E812" s="265">
        <f>D812-C812</f>
        <v>109791600000</v>
      </c>
      <c r="F812" s="265">
        <v>110000000000</v>
      </c>
      <c r="G812" s="265">
        <v>100665307360</v>
      </c>
      <c r="H812" s="265">
        <f>F812-G812</f>
        <v>9334692640</v>
      </c>
      <c r="I812" s="271" t="s">
        <v>335</v>
      </c>
      <c r="J812" s="241">
        <v>364</v>
      </c>
      <c r="N812" s="257">
        <v>91.513999999999996</v>
      </c>
      <c r="O812" s="257">
        <v>8.5090000000000003</v>
      </c>
      <c r="P812" s="257">
        <v>9.298</v>
      </c>
      <c r="Q812" s="257">
        <v>9.3000000000000007</v>
      </c>
      <c r="R812" s="265">
        <f t="shared" si="40"/>
        <v>0</v>
      </c>
      <c r="T812" s="241">
        <f t="shared" si="39"/>
        <v>2017</v>
      </c>
    </row>
    <row r="813" spans="1:20">
      <c r="A813" s="240"/>
      <c r="B813" s="280"/>
      <c r="I813" s="271"/>
      <c r="R813" s="265">
        <f t="shared" si="40"/>
        <v>0</v>
      </c>
      <c r="T813" s="241">
        <f t="shared" si="39"/>
        <v>1900</v>
      </c>
    </row>
    <row r="814" spans="1:20">
      <c r="A814" s="240"/>
      <c r="B814" s="280">
        <v>43062</v>
      </c>
      <c r="C814" s="265">
        <v>115000000000</v>
      </c>
      <c r="D814" s="265">
        <v>250682700000</v>
      </c>
      <c r="E814" s="265">
        <f>D814-C814</f>
        <v>135682700000</v>
      </c>
      <c r="F814" s="265">
        <v>115000000000</v>
      </c>
      <c r="G814" s="265">
        <v>105291844015</v>
      </c>
      <c r="H814" s="265">
        <f>F814-G814</f>
        <v>9708155985</v>
      </c>
      <c r="I814" s="271" t="s">
        <v>335</v>
      </c>
      <c r="J814" s="241">
        <v>364</v>
      </c>
      <c r="N814" s="257">
        <v>91.558000000000007</v>
      </c>
      <c r="O814" s="257">
        <v>8.4649999999999999</v>
      </c>
      <c r="P814" s="257">
        <v>9.2460000000000004</v>
      </c>
      <c r="Q814" s="257">
        <v>9.2469999999999999</v>
      </c>
      <c r="R814" s="265">
        <f t="shared" si="40"/>
        <v>0</v>
      </c>
      <c r="T814" s="241">
        <f t="shared" si="39"/>
        <v>2017</v>
      </c>
    </row>
    <row r="815" spans="1:20">
      <c r="A815" s="240"/>
      <c r="B815" s="280"/>
      <c r="I815" s="271"/>
      <c r="R815" s="265">
        <f t="shared" si="40"/>
        <v>0</v>
      </c>
      <c r="T815" s="241">
        <f t="shared" si="39"/>
        <v>1900</v>
      </c>
    </row>
    <row r="816" spans="1:20">
      <c r="A816" s="240"/>
      <c r="B816" s="280">
        <v>43076</v>
      </c>
      <c r="C816" s="265">
        <v>115000000000</v>
      </c>
      <c r="D816" s="265">
        <v>377462900000</v>
      </c>
      <c r="E816" s="265">
        <f>D816-C816</f>
        <v>262462900000</v>
      </c>
      <c r="F816" s="265">
        <v>115000000000</v>
      </c>
      <c r="G816" s="265">
        <v>105423937723</v>
      </c>
      <c r="H816" s="265">
        <f>F816-G816</f>
        <v>9576062277</v>
      </c>
      <c r="I816" s="271">
        <v>43440</v>
      </c>
      <c r="J816" s="265">
        <v>364</v>
      </c>
      <c r="N816" s="257">
        <v>91.673000000000002</v>
      </c>
      <c r="O816" s="257">
        <v>8.35</v>
      </c>
      <c r="P816" s="257">
        <v>9.1080000000000005</v>
      </c>
      <c r="Q816" s="257">
        <v>9.109</v>
      </c>
      <c r="R816" s="265">
        <f t="shared" si="40"/>
        <v>0</v>
      </c>
      <c r="T816" s="241">
        <f t="shared" si="39"/>
        <v>2017</v>
      </c>
    </row>
    <row r="817" spans="1:20">
      <c r="A817" s="240"/>
      <c r="B817" s="280"/>
      <c r="I817" s="271"/>
      <c r="J817" s="265"/>
      <c r="R817" s="265">
        <f t="shared" si="40"/>
        <v>0</v>
      </c>
      <c r="T817" s="241">
        <f t="shared" si="39"/>
        <v>1900</v>
      </c>
    </row>
    <row r="818" spans="1:20">
      <c r="A818" s="240"/>
      <c r="B818" s="280">
        <v>43090</v>
      </c>
      <c r="C818" s="265">
        <v>115000000000</v>
      </c>
      <c r="D818" s="265">
        <v>276305400000</v>
      </c>
      <c r="E818" s="265">
        <v>161305400000</v>
      </c>
      <c r="F818" s="265">
        <v>115000000000</v>
      </c>
      <c r="G818" s="265">
        <v>105578165978</v>
      </c>
      <c r="H818" s="265">
        <f>+F818-G818</f>
        <v>9421834022</v>
      </c>
      <c r="I818" s="271">
        <f>+B818+J816</f>
        <v>43454</v>
      </c>
      <c r="J818" s="265">
        <v>364</v>
      </c>
      <c r="N818" s="257">
        <v>91.807000000000002</v>
      </c>
      <c r="O818" s="257">
        <v>8.2155082417582399</v>
      </c>
      <c r="P818" s="257">
        <v>8.9486730224909206</v>
      </c>
      <c r="Q818" s="257">
        <v>8.9497388263777964</v>
      </c>
      <c r="R818" s="265">
        <f t="shared" si="40"/>
        <v>0</v>
      </c>
      <c r="T818" s="241">
        <f t="shared" si="39"/>
        <v>2017</v>
      </c>
    </row>
    <row r="819" spans="1:20">
      <c r="A819" s="240"/>
      <c r="B819" s="280"/>
      <c r="I819" s="271"/>
      <c r="R819" s="265">
        <f t="shared" si="40"/>
        <v>0</v>
      </c>
      <c r="T819" s="241">
        <f t="shared" si="39"/>
        <v>1900</v>
      </c>
    </row>
    <row r="820" spans="1:20">
      <c r="A820" s="240"/>
      <c r="B820" s="280">
        <v>43104</v>
      </c>
      <c r="C820" s="265">
        <v>115000000000</v>
      </c>
      <c r="D820" s="265">
        <v>196924300000</v>
      </c>
      <c r="E820" s="265">
        <f>D820-C820</f>
        <v>81924300000</v>
      </c>
      <c r="F820" s="265">
        <v>115000000000</v>
      </c>
      <c r="G820" s="265">
        <v>105549324423</v>
      </c>
      <c r="H820" s="265">
        <f>F820-G820</f>
        <v>9450675577</v>
      </c>
      <c r="I820" s="271">
        <v>43468</v>
      </c>
      <c r="J820" s="265">
        <v>364</v>
      </c>
      <c r="N820" s="257">
        <v>91.781999999999996</v>
      </c>
      <c r="O820" s="257">
        <v>8.2409999999999997</v>
      </c>
      <c r="P820" s="257">
        <v>8.9779999999999998</v>
      </c>
      <c r="Q820" s="257">
        <v>8.9789999999999992</v>
      </c>
      <c r="R820" s="265">
        <f t="shared" si="40"/>
        <v>0</v>
      </c>
      <c r="T820" s="241">
        <f t="shared" si="39"/>
        <v>2018</v>
      </c>
    </row>
    <row r="821" spans="1:20">
      <c r="A821" s="240"/>
      <c r="B821" s="280"/>
      <c r="I821" s="271"/>
      <c r="R821" s="265">
        <f t="shared" si="40"/>
        <v>0</v>
      </c>
      <c r="T821" s="241">
        <f t="shared" si="39"/>
        <v>1900</v>
      </c>
    </row>
    <row r="822" spans="1:20">
      <c r="A822" s="240"/>
      <c r="B822" s="280">
        <v>43118</v>
      </c>
      <c r="C822" s="265">
        <v>115000000000</v>
      </c>
      <c r="D822" s="265">
        <v>181641800000</v>
      </c>
      <c r="E822" s="265">
        <f>D822-C822</f>
        <v>66641800000</v>
      </c>
      <c r="F822" s="265">
        <v>115000000000</v>
      </c>
      <c r="G822" s="265">
        <v>105491534754</v>
      </c>
      <c r="H822" s="265">
        <f>F822-G822</f>
        <v>9508465246</v>
      </c>
      <c r="I822" s="271">
        <v>43482</v>
      </c>
      <c r="J822" s="265">
        <v>364</v>
      </c>
      <c r="N822" s="257">
        <v>91.732200000000006</v>
      </c>
      <c r="O822" s="257">
        <v>8.2910000000000004</v>
      </c>
      <c r="P822" s="257">
        <v>9.0380000000000003</v>
      </c>
      <c r="Q822" s="257">
        <v>9.3089999999999993</v>
      </c>
      <c r="R822" s="265">
        <f t="shared" si="40"/>
        <v>0</v>
      </c>
      <c r="T822" s="241">
        <f t="shared" si="39"/>
        <v>2018</v>
      </c>
    </row>
    <row r="823" spans="1:20">
      <c r="A823" s="240"/>
      <c r="B823" s="280"/>
      <c r="I823" s="271"/>
      <c r="R823" s="265">
        <f t="shared" si="40"/>
        <v>0</v>
      </c>
      <c r="T823" s="241">
        <f t="shared" si="39"/>
        <v>1900</v>
      </c>
    </row>
    <row r="824" spans="1:20">
      <c r="A824" s="240"/>
      <c r="B824" s="280">
        <v>43132</v>
      </c>
      <c r="C824" s="265">
        <v>115000000000</v>
      </c>
      <c r="D824" s="265">
        <v>134754600000</v>
      </c>
      <c r="E824" s="265">
        <f>D824-C824</f>
        <v>19754600000</v>
      </c>
      <c r="F824" s="265">
        <v>115000000000</v>
      </c>
      <c r="G824" s="265">
        <v>105268222900</v>
      </c>
      <c r="H824" s="265">
        <f>F824-G824</f>
        <v>9731777100</v>
      </c>
      <c r="I824" s="271">
        <v>43496</v>
      </c>
      <c r="J824" s="265">
        <v>364</v>
      </c>
      <c r="N824" s="257">
        <v>91.537999999999997</v>
      </c>
      <c r="O824" s="257">
        <v>8.4849999999999994</v>
      </c>
      <c r="P824" s="257">
        <v>9.2070000000000007</v>
      </c>
      <c r="Q824" s="257">
        <v>9.2710000000000008</v>
      </c>
      <c r="R824" s="265">
        <f t="shared" si="40"/>
        <v>0</v>
      </c>
      <c r="T824" s="241">
        <f t="shared" si="39"/>
        <v>2018</v>
      </c>
    </row>
    <row r="825" spans="1:20">
      <c r="A825" s="240"/>
      <c r="B825" s="280"/>
      <c r="I825" s="271"/>
      <c r="R825" s="265">
        <f t="shared" si="40"/>
        <v>0</v>
      </c>
      <c r="T825" s="241">
        <f t="shared" si="39"/>
        <v>1900</v>
      </c>
    </row>
    <row r="826" spans="1:20">
      <c r="A826" s="240"/>
      <c r="B826" s="280">
        <v>43146</v>
      </c>
      <c r="C826" s="265">
        <v>125000000000</v>
      </c>
      <c r="D826" s="265">
        <v>257123900000</v>
      </c>
      <c r="E826" s="265">
        <f>D826-C826</f>
        <v>132123900000</v>
      </c>
      <c r="F826" s="265">
        <v>125000000000</v>
      </c>
      <c r="G826" s="265">
        <v>114363676903</v>
      </c>
      <c r="H826" s="265">
        <f>F826-G826</f>
        <v>10636323097</v>
      </c>
      <c r="I826" s="271">
        <v>43510</v>
      </c>
      <c r="J826" s="265">
        <v>364</v>
      </c>
      <c r="N826" s="257">
        <v>91.491</v>
      </c>
      <c r="O826" s="257">
        <v>8.532</v>
      </c>
      <c r="P826" s="257">
        <v>9.3260000000000005</v>
      </c>
      <c r="Q826" s="257">
        <v>9.327</v>
      </c>
      <c r="R826" s="265">
        <f t="shared" si="40"/>
        <v>0</v>
      </c>
      <c r="T826" s="241">
        <f t="shared" si="39"/>
        <v>2018</v>
      </c>
    </row>
    <row r="827" spans="1:20">
      <c r="A827" s="240"/>
      <c r="B827" s="280"/>
      <c r="I827" s="271"/>
      <c r="Q827" s="313"/>
      <c r="R827" s="265">
        <f t="shared" si="40"/>
        <v>0</v>
      </c>
      <c r="T827" s="241">
        <f t="shared" si="39"/>
        <v>1900</v>
      </c>
    </row>
    <row r="828" spans="1:20">
      <c r="A828" s="240"/>
      <c r="B828" s="280">
        <v>43160</v>
      </c>
      <c r="C828" s="265">
        <v>125000000000</v>
      </c>
      <c r="D828" s="265">
        <v>204798900000</v>
      </c>
      <c r="E828" s="265">
        <f>+D828-C828</f>
        <v>79798900000</v>
      </c>
      <c r="F828" s="265">
        <v>125000000000</v>
      </c>
      <c r="G828" s="265">
        <v>114251459942</v>
      </c>
      <c r="H828" s="265">
        <f>+F828-G828</f>
        <v>10748540058</v>
      </c>
      <c r="I828" s="271">
        <v>43524</v>
      </c>
      <c r="J828" s="241">
        <v>364</v>
      </c>
      <c r="N828" s="257">
        <v>91.400999999999996</v>
      </c>
      <c r="O828" s="257">
        <v>8.6226236263736311</v>
      </c>
      <c r="P828" s="257">
        <v>9.4338394835654196</v>
      </c>
      <c r="Q828" s="256">
        <v>9.4350221937858478</v>
      </c>
      <c r="R828" s="265">
        <f t="shared" si="40"/>
        <v>0</v>
      </c>
      <c r="T828" s="241">
        <f t="shared" si="39"/>
        <v>2018</v>
      </c>
    </row>
    <row r="829" spans="1:20">
      <c r="A829" s="240"/>
      <c r="B829" s="280"/>
      <c r="I829" s="271"/>
      <c r="R829" s="265">
        <f t="shared" si="40"/>
        <v>0</v>
      </c>
      <c r="T829" s="241">
        <f t="shared" si="39"/>
        <v>1900</v>
      </c>
    </row>
    <row r="830" spans="1:20">
      <c r="A830" s="240"/>
      <c r="B830" s="280">
        <v>43174</v>
      </c>
      <c r="C830" s="265">
        <v>125000000000</v>
      </c>
      <c r="D830" s="265">
        <v>234071900000</v>
      </c>
      <c r="E830" s="265">
        <f>D830-C830</f>
        <v>109071900000</v>
      </c>
      <c r="F830" s="265">
        <v>125000000000</v>
      </c>
      <c r="G830" s="265">
        <v>114150712789</v>
      </c>
      <c r="H830" s="265">
        <f>F830-G830</f>
        <v>10849287211</v>
      </c>
      <c r="I830" s="271">
        <v>43538</v>
      </c>
      <c r="J830" s="265">
        <v>364</v>
      </c>
      <c r="N830" s="257">
        <v>91.320999999999998</v>
      </c>
      <c r="O830" s="257">
        <v>8.7029999999999994</v>
      </c>
      <c r="P830" s="257">
        <v>9.5299999999999994</v>
      </c>
      <c r="Q830" s="257">
        <v>9.5310000000000006</v>
      </c>
      <c r="R830" s="265">
        <f t="shared" si="40"/>
        <v>0</v>
      </c>
      <c r="T830" s="241">
        <f t="shared" si="39"/>
        <v>2018</v>
      </c>
    </row>
    <row r="831" spans="1:20">
      <c r="A831" s="240"/>
      <c r="B831" s="280"/>
      <c r="I831" s="271"/>
      <c r="R831" s="265">
        <f t="shared" si="40"/>
        <v>0</v>
      </c>
      <c r="T831" s="241">
        <f t="shared" si="39"/>
        <v>1900</v>
      </c>
    </row>
    <row r="832" spans="1:20">
      <c r="A832" s="240"/>
      <c r="B832" s="280">
        <v>43188</v>
      </c>
      <c r="C832" s="265">
        <v>125000000000</v>
      </c>
      <c r="D832" s="265">
        <v>266073600000</v>
      </c>
      <c r="E832" s="265">
        <v>141073600000</v>
      </c>
      <c r="F832" s="265">
        <v>125000000000</v>
      </c>
      <c r="G832" s="265">
        <v>114101057570</v>
      </c>
      <c r="H832" s="265">
        <f>+F832-G832</f>
        <v>10898942430</v>
      </c>
      <c r="I832" s="271">
        <f>+B832+J830</f>
        <v>43552</v>
      </c>
      <c r="J832" s="265">
        <v>364</v>
      </c>
      <c r="N832" s="257">
        <v>91.281000000000006</v>
      </c>
      <c r="O832" s="257">
        <v>8.7430000000000003</v>
      </c>
      <c r="P832" s="257">
        <v>9.5779999999999994</v>
      </c>
      <c r="Q832" s="257">
        <v>9.5790000000000006</v>
      </c>
      <c r="R832" s="265">
        <f t="shared" si="40"/>
        <v>0</v>
      </c>
      <c r="T832" s="241">
        <f t="shared" si="39"/>
        <v>2018</v>
      </c>
    </row>
    <row r="833" spans="1:20">
      <c r="A833" s="240"/>
      <c r="B833" s="280"/>
      <c r="I833" s="271"/>
      <c r="R833" s="265">
        <f t="shared" si="40"/>
        <v>0</v>
      </c>
      <c r="T833" s="241">
        <f t="shared" si="39"/>
        <v>1900</v>
      </c>
    </row>
    <row r="834" spans="1:20">
      <c r="A834" s="240"/>
      <c r="B834" s="280">
        <v>43202</v>
      </c>
      <c r="C834" s="265">
        <v>140000000000</v>
      </c>
      <c r="D834" s="265">
        <v>193630500000</v>
      </c>
      <c r="E834" s="265">
        <v>53630500000</v>
      </c>
      <c r="F834" s="265">
        <v>140000000000</v>
      </c>
      <c r="G834" s="265">
        <v>127669931950</v>
      </c>
      <c r="H834" s="265">
        <f>+F834-G834</f>
        <v>12330068050</v>
      </c>
      <c r="I834" s="271">
        <f>+B834+J832</f>
        <v>43566</v>
      </c>
      <c r="J834" s="265">
        <v>364</v>
      </c>
      <c r="N834" s="257">
        <v>91.192999999999998</v>
      </c>
      <c r="O834" s="257">
        <v>8.8309999999999995</v>
      </c>
      <c r="P834" s="257">
        <v>9.6839999999999993</v>
      </c>
      <c r="Q834" s="257">
        <v>9.6850000000000005</v>
      </c>
      <c r="R834" s="265">
        <f t="shared" si="40"/>
        <v>0</v>
      </c>
      <c r="T834" s="241">
        <f t="shared" si="39"/>
        <v>2018</v>
      </c>
    </row>
    <row r="835" spans="1:20">
      <c r="A835" s="240"/>
      <c r="B835" s="280"/>
      <c r="I835" s="271"/>
      <c r="R835" s="265">
        <f t="shared" si="40"/>
        <v>0</v>
      </c>
      <c r="T835" s="241">
        <f t="shared" si="39"/>
        <v>1900</v>
      </c>
    </row>
    <row r="836" spans="1:20">
      <c r="A836" s="240"/>
      <c r="B836" s="280">
        <v>43216</v>
      </c>
      <c r="C836" s="265">
        <v>140000000000</v>
      </c>
      <c r="D836" s="265">
        <v>232190300000</v>
      </c>
      <c r="E836" s="265">
        <v>92190300000</v>
      </c>
      <c r="F836" s="265">
        <v>140000000000</v>
      </c>
      <c r="G836" s="265">
        <v>127567882550</v>
      </c>
      <c r="H836" s="265">
        <f>+F836-G836</f>
        <v>12432117450</v>
      </c>
      <c r="I836" s="271">
        <f>+B836+J834</f>
        <v>43580</v>
      </c>
      <c r="J836" s="265">
        <v>364</v>
      </c>
      <c r="N836" s="257">
        <v>91.12</v>
      </c>
      <c r="O836" s="257">
        <v>8.9039999999999999</v>
      </c>
      <c r="P836" s="257">
        <v>9.7720000000000002</v>
      </c>
      <c r="Q836" s="257">
        <v>9.7729999999999997</v>
      </c>
      <c r="R836" s="265">
        <f t="shared" si="40"/>
        <v>0</v>
      </c>
      <c r="T836" s="241">
        <f t="shared" si="39"/>
        <v>2018</v>
      </c>
    </row>
    <row r="837" spans="1:20">
      <c r="A837" s="240"/>
      <c r="B837" s="280"/>
      <c r="I837" s="271"/>
      <c r="R837" s="265">
        <f t="shared" si="40"/>
        <v>0</v>
      </c>
      <c r="T837" s="241">
        <f t="shared" si="39"/>
        <v>1900</v>
      </c>
    </row>
    <row r="838" spans="1:20">
      <c r="A838" s="240"/>
      <c r="B838" s="280">
        <v>43230</v>
      </c>
      <c r="C838" s="265">
        <v>140000000000</v>
      </c>
      <c r="D838" s="265">
        <v>228070100000</v>
      </c>
      <c r="E838" s="265">
        <v>88070100000</v>
      </c>
      <c r="F838" s="265">
        <v>140000000000</v>
      </c>
      <c r="G838" s="265">
        <v>127461587714</v>
      </c>
      <c r="H838" s="265">
        <f>+F838-G838</f>
        <v>12538412286</v>
      </c>
      <c r="I838" s="271">
        <f>+B838+J836</f>
        <v>43594</v>
      </c>
      <c r="J838" s="265">
        <v>364</v>
      </c>
      <c r="N838" s="257">
        <v>91.043999999999997</v>
      </c>
      <c r="O838" s="257">
        <v>8.9806043956043986</v>
      </c>
      <c r="P838" s="257">
        <v>9.8640266196612618</v>
      </c>
      <c r="Q838" s="257">
        <v>9.8653179206924069</v>
      </c>
      <c r="R838" s="265">
        <f t="shared" si="40"/>
        <v>0</v>
      </c>
      <c r="T838" s="241">
        <f t="shared" ref="T838:T901" si="41">+YEAR(B838)</f>
        <v>2018</v>
      </c>
    </row>
    <row r="839" spans="1:20">
      <c r="A839" s="240"/>
      <c r="B839" s="280"/>
      <c r="I839" s="271"/>
      <c r="R839" s="265">
        <f t="shared" si="40"/>
        <v>0</v>
      </c>
      <c r="T839" s="241">
        <f t="shared" si="41"/>
        <v>1900</v>
      </c>
    </row>
    <row r="840" spans="1:20">
      <c r="A840" s="240"/>
      <c r="B840" s="280">
        <v>43244</v>
      </c>
      <c r="C840" s="265">
        <v>165000000000</v>
      </c>
      <c r="D840" s="265">
        <v>218728600000</v>
      </c>
      <c r="E840" s="265">
        <f>D840-C840</f>
        <v>53728600000</v>
      </c>
      <c r="F840" s="265">
        <v>165000000000</v>
      </c>
      <c r="G840" s="265">
        <v>149654554964</v>
      </c>
      <c r="H840" s="265">
        <f>G840-F840</f>
        <v>-15345445036</v>
      </c>
      <c r="I840" s="271">
        <f>+B840+J840</f>
        <v>43608</v>
      </c>
      <c r="J840" s="241">
        <v>364</v>
      </c>
      <c r="N840" s="257">
        <v>90.7</v>
      </c>
      <c r="O840" s="257">
        <v>9.3260000000000005</v>
      </c>
      <c r="P840" s="257">
        <v>10.282</v>
      </c>
      <c r="Q840" s="257">
        <v>10.282999999999999</v>
      </c>
      <c r="R840" s="265">
        <f t="shared" si="40"/>
        <v>0</v>
      </c>
      <c r="T840" s="241">
        <f t="shared" si="41"/>
        <v>2018</v>
      </c>
    </row>
    <row r="841" spans="1:20">
      <c r="A841" s="240"/>
      <c r="B841" s="280"/>
      <c r="I841" s="271"/>
      <c r="R841" s="265">
        <f t="shared" si="40"/>
        <v>0</v>
      </c>
      <c r="T841" s="241">
        <f t="shared" si="41"/>
        <v>1900</v>
      </c>
    </row>
    <row r="842" spans="1:20">
      <c r="A842" s="240"/>
      <c r="B842" s="280">
        <v>43258</v>
      </c>
      <c r="C842" s="265">
        <v>165000000000</v>
      </c>
      <c r="D842" s="265">
        <v>212721600000</v>
      </c>
      <c r="E842" s="265">
        <f>D842-C842</f>
        <v>47721600000</v>
      </c>
      <c r="F842" s="265">
        <v>165000000000</v>
      </c>
      <c r="G842" s="265">
        <v>149011353098</v>
      </c>
      <c r="H842" s="265">
        <f>G842-F842</f>
        <v>-15988646902</v>
      </c>
      <c r="I842" s="271">
        <f>+B842+J842</f>
        <v>43622</v>
      </c>
      <c r="J842" s="241">
        <v>364</v>
      </c>
      <c r="N842" s="272">
        <v>90.31</v>
      </c>
      <c r="O842" s="272">
        <v>9.7170000000000005</v>
      </c>
      <c r="P842" s="272">
        <v>10.759</v>
      </c>
      <c r="Q842" s="272">
        <v>10.760999999999999</v>
      </c>
      <c r="R842" s="265">
        <f t="shared" si="40"/>
        <v>0</v>
      </c>
      <c r="T842" s="241">
        <f t="shared" si="41"/>
        <v>2018</v>
      </c>
    </row>
    <row r="843" spans="1:20">
      <c r="A843" s="240"/>
      <c r="B843" s="280"/>
      <c r="I843" s="271"/>
      <c r="N843" s="272"/>
      <c r="O843" s="272"/>
      <c r="P843" s="272"/>
      <c r="Q843" s="272"/>
      <c r="R843" s="265">
        <f t="shared" ref="R843:R906" si="42">+IF(F843&lt;C843,IF(F843=D843,0,D843-F843),0)</f>
        <v>0</v>
      </c>
      <c r="T843" s="241">
        <f t="shared" si="41"/>
        <v>1900</v>
      </c>
    </row>
    <row r="844" spans="1:20">
      <c r="A844" s="240"/>
      <c r="B844" s="280">
        <v>43272</v>
      </c>
      <c r="C844" s="265">
        <v>165000000000</v>
      </c>
      <c r="D844" s="265">
        <v>233195700000</v>
      </c>
      <c r="E844" s="265">
        <f>D844-C844</f>
        <v>68195700000</v>
      </c>
      <c r="F844" s="265">
        <v>233195700000</v>
      </c>
      <c r="G844" s="265">
        <v>203737022269</v>
      </c>
      <c r="H844" s="265">
        <f>G844-F844</f>
        <v>-29458677731</v>
      </c>
      <c r="I844" s="271">
        <f>+B844+J844</f>
        <v>43636</v>
      </c>
      <c r="J844" s="241">
        <v>364</v>
      </c>
      <c r="N844" s="272">
        <v>87.367000000000004</v>
      </c>
      <c r="O844" s="272">
        <v>12.667999999999999</v>
      </c>
      <c r="P844" s="272">
        <v>14.499000000000001</v>
      </c>
      <c r="Q844" s="272">
        <v>14.502000000000001</v>
      </c>
      <c r="R844" s="265">
        <f t="shared" si="42"/>
        <v>0</v>
      </c>
      <c r="T844" s="241">
        <f t="shared" si="41"/>
        <v>2018</v>
      </c>
    </row>
    <row r="845" spans="1:20">
      <c r="A845" s="240"/>
      <c r="B845" s="280"/>
      <c r="I845" s="271"/>
      <c r="N845" s="272"/>
      <c r="O845" s="272"/>
      <c r="P845" s="272"/>
      <c r="Q845" s="272"/>
      <c r="R845" s="265">
        <f t="shared" si="42"/>
        <v>0</v>
      </c>
      <c r="T845" s="241">
        <f t="shared" si="41"/>
        <v>1900</v>
      </c>
    </row>
    <row r="846" spans="1:20">
      <c r="A846" s="240"/>
      <c r="B846" s="280">
        <v>43286</v>
      </c>
      <c r="C846" s="265">
        <v>135000000000</v>
      </c>
      <c r="D846" s="265">
        <v>182520800000</v>
      </c>
      <c r="E846" s="265">
        <f>D846-C846</f>
        <v>47520800000</v>
      </c>
      <c r="F846" s="265">
        <v>85308800000</v>
      </c>
      <c r="G846" s="265">
        <v>74531739296</v>
      </c>
      <c r="H846" s="265">
        <f>G846-F846</f>
        <v>-10777060704</v>
      </c>
      <c r="I846" s="271">
        <f>+B846+J846</f>
        <v>43650</v>
      </c>
      <c r="J846" s="241">
        <v>364</v>
      </c>
      <c r="N846" s="272">
        <v>87.367000000000004</v>
      </c>
      <c r="O846" s="272">
        <v>12.667999999999999</v>
      </c>
      <c r="P846" s="272">
        <v>14.499000000000001</v>
      </c>
      <c r="Q846" s="272">
        <v>14.502000000000001</v>
      </c>
      <c r="R846" s="265">
        <f t="shared" si="42"/>
        <v>97212000000</v>
      </c>
      <c r="T846" s="241">
        <f t="shared" si="41"/>
        <v>2018</v>
      </c>
    </row>
    <row r="847" spans="1:20">
      <c r="A847" s="240"/>
      <c r="B847" s="280"/>
      <c r="I847" s="271"/>
      <c r="R847" s="265">
        <f t="shared" si="42"/>
        <v>0</v>
      </c>
      <c r="T847" s="241">
        <f t="shared" si="41"/>
        <v>1900</v>
      </c>
    </row>
    <row r="848" spans="1:20">
      <c r="A848" s="240"/>
      <c r="B848" s="280">
        <v>43300</v>
      </c>
      <c r="C848" s="265">
        <v>135000000000</v>
      </c>
      <c r="D848" s="265">
        <v>103453500000</v>
      </c>
      <c r="E848" s="265">
        <f t="shared" ref="E848:E866" si="43">D848-C848</f>
        <v>-31546500000</v>
      </c>
      <c r="F848" s="265">
        <v>74033500000</v>
      </c>
      <c r="G848" s="265">
        <v>64680107610</v>
      </c>
      <c r="H848" s="265">
        <f>+F848-G848</f>
        <v>9353392390</v>
      </c>
      <c r="I848" s="271">
        <f>+B848+J848</f>
        <v>43664</v>
      </c>
      <c r="J848" s="241">
        <v>364</v>
      </c>
      <c r="N848" s="257">
        <v>87.366</v>
      </c>
      <c r="O848" s="257">
        <v>12.668708791208791</v>
      </c>
      <c r="P848" s="257">
        <v>14.500731166825529</v>
      </c>
      <c r="Q848" s="256">
        <v>14.503482336469675</v>
      </c>
      <c r="R848" s="265">
        <f t="shared" si="42"/>
        <v>29420000000</v>
      </c>
      <c r="T848" s="241">
        <f t="shared" si="41"/>
        <v>2018</v>
      </c>
    </row>
    <row r="849" spans="1:20">
      <c r="A849" s="240"/>
      <c r="B849" s="280"/>
      <c r="I849" s="271"/>
      <c r="R849" s="265">
        <f t="shared" si="42"/>
        <v>0</v>
      </c>
      <c r="T849" s="241">
        <f t="shared" si="41"/>
        <v>1900</v>
      </c>
    </row>
    <row r="850" spans="1:20">
      <c r="A850" s="240"/>
      <c r="B850" s="280">
        <v>43314</v>
      </c>
      <c r="C850" s="265">
        <v>135000000000</v>
      </c>
      <c r="D850" s="265">
        <v>243482000000</v>
      </c>
      <c r="E850" s="265">
        <f t="shared" si="43"/>
        <v>108482000000</v>
      </c>
      <c r="F850" s="265">
        <v>135000000000</v>
      </c>
      <c r="G850" s="265">
        <v>117945450000</v>
      </c>
      <c r="H850" s="265">
        <f>+F850-G850</f>
        <v>17054550000</v>
      </c>
      <c r="I850" s="271">
        <f>+B850+J850</f>
        <v>43678</v>
      </c>
      <c r="J850" s="241">
        <v>364</v>
      </c>
      <c r="N850" s="257">
        <v>87.367000000000004</v>
      </c>
      <c r="O850" s="257">
        <v>12.667999999999999</v>
      </c>
      <c r="P850" s="257">
        <v>14.499000000000001</v>
      </c>
      <c r="Q850" s="257">
        <v>14.502000000000001</v>
      </c>
      <c r="R850" s="265">
        <f t="shared" si="42"/>
        <v>0</v>
      </c>
      <c r="T850" s="241">
        <f t="shared" si="41"/>
        <v>2018</v>
      </c>
    </row>
    <row r="851" spans="1:20">
      <c r="A851" s="240"/>
      <c r="B851" s="280"/>
      <c r="I851" s="271"/>
      <c r="R851" s="265">
        <f t="shared" si="42"/>
        <v>0</v>
      </c>
      <c r="T851" s="241">
        <f t="shared" si="41"/>
        <v>1900</v>
      </c>
    </row>
    <row r="852" spans="1:20">
      <c r="A852" s="240"/>
      <c r="B852" s="280">
        <v>43328</v>
      </c>
      <c r="C852" s="265">
        <v>135000000000</v>
      </c>
      <c r="D852" s="265">
        <v>338667700000</v>
      </c>
      <c r="E852" s="265">
        <f t="shared" si="43"/>
        <v>203667700000</v>
      </c>
      <c r="F852" s="265">
        <v>135000000000</v>
      </c>
      <c r="G852" s="265">
        <v>118150650000</v>
      </c>
      <c r="H852" s="265">
        <f>+F852-G852</f>
        <v>16849350000</v>
      </c>
      <c r="I852" s="271">
        <f>+B852+J852</f>
        <v>43692</v>
      </c>
      <c r="J852" s="241">
        <v>364</v>
      </c>
      <c r="N852" s="256">
        <v>87.519000000000005</v>
      </c>
      <c r="O852" s="256">
        <v>12.515000000000001</v>
      </c>
      <c r="P852" s="256">
        <v>14.3</v>
      </c>
      <c r="Q852" s="256">
        <v>14.303000000000001</v>
      </c>
      <c r="R852" s="265">
        <f t="shared" si="42"/>
        <v>0</v>
      </c>
      <c r="T852" s="241">
        <f t="shared" si="41"/>
        <v>2018</v>
      </c>
    </row>
    <row r="853" spans="1:20">
      <c r="A853" s="240"/>
      <c r="B853" s="280"/>
      <c r="I853" s="271"/>
      <c r="R853" s="265">
        <f t="shared" si="42"/>
        <v>0</v>
      </c>
      <c r="T853" s="241">
        <f t="shared" si="41"/>
        <v>1900</v>
      </c>
    </row>
    <row r="854" spans="1:20">
      <c r="A854" s="240"/>
      <c r="B854" s="280">
        <v>43342</v>
      </c>
      <c r="C854" s="265">
        <v>135000000000</v>
      </c>
      <c r="D854" s="265">
        <v>433861300000</v>
      </c>
      <c r="E854" s="265">
        <f t="shared" si="43"/>
        <v>298861300000</v>
      </c>
      <c r="F854" s="265">
        <v>135000000000</v>
      </c>
      <c r="G854" s="265">
        <v>118879650000</v>
      </c>
      <c r="H854" s="265">
        <f>+F854-G854</f>
        <v>16120350000</v>
      </c>
      <c r="I854" s="271">
        <f>+B854+J854</f>
        <v>43706</v>
      </c>
      <c r="J854" s="241">
        <v>364</v>
      </c>
      <c r="N854" s="257">
        <v>88.058999999999997</v>
      </c>
      <c r="O854" s="257">
        <v>11.974</v>
      </c>
      <c r="P854" s="257">
        <v>13.597</v>
      </c>
      <c r="Q854" s="257">
        <v>13.6</v>
      </c>
      <c r="R854" s="265">
        <f t="shared" si="42"/>
        <v>0</v>
      </c>
      <c r="T854" s="241">
        <f t="shared" si="41"/>
        <v>2018</v>
      </c>
    </row>
    <row r="855" spans="1:20">
      <c r="A855" s="240"/>
      <c r="B855" s="280"/>
      <c r="I855" s="271"/>
      <c r="R855" s="265">
        <f t="shared" si="42"/>
        <v>0</v>
      </c>
      <c r="T855" s="241">
        <f t="shared" si="41"/>
        <v>1900</v>
      </c>
    </row>
    <row r="856" spans="1:20">
      <c r="A856" s="240"/>
      <c r="B856" s="280">
        <v>43356</v>
      </c>
      <c r="C856" s="265">
        <v>135000000000</v>
      </c>
      <c r="D856" s="265">
        <v>361109700000</v>
      </c>
      <c r="E856" s="265">
        <f t="shared" si="43"/>
        <v>226109700000</v>
      </c>
      <c r="F856" s="265">
        <v>135000000000</v>
      </c>
      <c r="G856" s="265">
        <v>119718000000</v>
      </c>
      <c r="H856" s="265">
        <f>+F856-G856</f>
        <v>15282000000</v>
      </c>
      <c r="I856" s="271">
        <f>+B856+J856</f>
        <v>43720</v>
      </c>
      <c r="J856" s="241">
        <v>364</v>
      </c>
      <c r="N856" s="257">
        <v>88.68</v>
      </c>
      <c r="O856" s="257">
        <v>11.351000000000001</v>
      </c>
      <c r="P856" s="257">
        <v>12.8</v>
      </c>
      <c r="Q856" s="257">
        <v>12.802</v>
      </c>
      <c r="R856" s="265">
        <f t="shared" si="42"/>
        <v>0</v>
      </c>
      <c r="T856" s="241">
        <f t="shared" si="41"/>
        <v>2018</v>
      </c>
    </row>
    <row r="857" spans="1:20">
      <c r="A857" s="240"/>
      <c r="B857" s="280"/>
      <c r="I857" s="271"/>
      <c r="R857" s="265">
        <f t="shared" si="42"/>
        <v>0</v>
      </c>
      <c r="T857" s="241">
        <f t="shared" si="41"/>
        <v>1900</v>
      </c>
    </row>
    <row r="858" spans="1:20">
      <c r="A858" s="240"/>
      <c r="B858" s="280">
        <v>43370</v>
      </c>
      <c r="C858" s="265">
        <v>135000000000</v>
      </c>
      <c r="D858" s="265">
        <v>258979800000</v>
      </c>
      <c r="E858" s="265">
        <f t="shared" si="43"/>
        <v>123979800000</v>
      </c>
      <c r="F858" s="265">
        <v>135000000000</v>
      </c>
      <c r="G858" s="265">
        <v>120799350000</v>
      </c>
      <c r="H858" s="265">
        <f>+F858-G858</f>
        <v>14200650000</v>
      </c>
      <c r="I858" s="271">
        <f>+B858+J858</f>
        <v>43734</v>
      </c>
      <c r="J858" s="265">
        <v>364</v>
      </c>
      <c r="N858" s="257">
        <v>89.480999999999995</v>
      </c>
      <c r="O858" s="257">
        <v>10.547898351648358</v>
      </c>
      <c r="P858" s="257">
        <v>11.787863738277798</v>
      </c>
      <c r="Q858" s="257">
        <v>11.789696911477265</v>
      </c>
      <c r="R858" s="265">
        <f t="shared" si="42"/>
        <v>0</v>
      </c>
      <c r="T858" s="241">
        <f t="shared" si="41"/>
        <v>2018</v>
      </c>
    </row>
    <row r="859" spans="1:20">
      <c r="A859" s="240"/>
      <c r="B859" s="280"/>
      <c r="I859" s="271"/>
      <c r="R859" s="265">
        <f t="shared" si="42"/>
        <v>0</v>
      </c>
      <c r="T859" s="241">
        <f t="shared" si="41"/>
        <v>1900</v>
      </c>
    </row>
    <row r="860" spans="1:20">
      <c r="A860" s="240"/>
      <c r="B860" s="280">
        <v>43384</v>
      </c>
      <c r="C860" s="265">
        <v>145000000000</v>
      </c>
      <c r="D860" s="265">
        <v>213959300000</v>
      </c>
      <c r="E860" s="265">
        <f t="shared" si="43"/>
        <v>68959300000</v>
      </c>
      <c r="F860" s="265">
        <v>145000000000</v>
      </c>
      <c r="G860" s="265">
        <v>129381869910</v>
      </c>
      <c r="H860" s="265">
        <f>+F860-G860</f>
        <v>15618130090</v>
      </c>
      <c r="I860" s="271">
        <f>+B860+J860</f>
        <v>43748</v>
      </c>
      <c r="J860" s="265">
        <v>364</v>
      </c>
      <c r="N860" s="257">
        <v>89.228999999999999</v>
      </c>
      <c r="O860" s="257">
        <v>10.80059065934066</v>
      </c>
      <c r="P860" s="257">
        <v>12.104350221722378</v>
      </c>
      <c r="Q860" s="257">
        <v>12.106281272755748</v>
      </c>
      <c r="R860" s="265">
        <f t="shared" si="42"/>
        <v>0</v>
      </c>
      <c r="T860" s="241">
        <f t="shared" si="41"/>
        <v>2018</v>
      </c>
    </row>
    <row r="861" spans="1:20">
      <c r="A861" s="240"/>
      <c r="B861" s="280"/>
      <c r="I861" s="271"/>
      <c r="R861" s="265">
        <f t="shared" si="42"/>
        <v>0</v>
      </c>
      <c r="T861" s="241">
        <f t="shared" si="41"/>
        <v>1900</v>
      </c>
    </row>
    <row r="862" spans="1:20">
      <c r="A862" s="240"/>
      <c r="B862" s="280">
        <v>43398</v>
      </c>
      <c r="C862" s="265">
        <v>145000000000</v>
      </c>
      <c r="D862" s="265">
        <v>279029800000</v>
      </c>
      <c r="E862" s="265">
        <f t="shared" si="43"/>
        <v>134029800000</v>
      </c>
      <c r="F862" s="265">
        <v>145000000000</v>
      </c>
      <c r="G862" s="265">
        <v>127291150000</v>
      </c>
      <c r="H862" s="265">
        <f>+F862-G862</f>
        <v>17708850000</v>
      </c>
      <c r="I862" s="271">
        <f>+B862+J862</f>
        <v>43762</v>
      </c>
      <c r="J862" s="241">
        <v>364</v>
      </c>
      <c r="N862" s="257">
        <v>87.787000000000006</v>
      </c>
      <c r="O862" s="257">
        <v>12.246552197802192</v>
      </c>
      <c r="P862" s="257">
        <v>13.950302661900041</v>
      </c>
      <c r="Q862" s="257">
        <v>13.95285318752526</v>
      </c>
      <c r="R862" s="265">
        <f t="shared" si="42"/>
        <v>0</v>
      </c>
      <c r="T862" s="241">
        <f t="shared" si="41"/>
        <v>2018</v>
      </c>
    </row>
    <row r="863" spans="1:20">
      <c r="A863" s="240"/>
      <c r="B863" s="280"/>
      <c r="I863" s="271"/>
      <c r="R863" s="265">
        <f t="shared" si="42"/>
        <v>0</v>
      </c>
      <c r="T863" s="241">
        <f t="shared" si="41"/>
        <v>1900</v>
      </c>
    </row>
    <row r="864" spans="1:20">
      <c r="A864" s="240"/>
      <c r="B864" s="280">
        <v>43412</v>
      </c>
      <c r="C864" s="265">
        <v>145000000000</v>
      </c>
      <c r="D864" s="265">
        <v>438699700000</v>
      </c>
      <c r="E864" s="265">
        <f>D864-C864</f>
        <v>293699700000</v>
      </c>
      <c r="F864" s="265">
        <v>145000000000</v>
      </c>
      <c r="G864" s="265">
        <v>127794300000</v>
      </c>
      <c r="H864" s="265">
        <f>+F864-G864</f>
        <v>17205700000</v>
      </c>
      <c r="I864" s="271">
        <f>+B864+J864</f>
        <v>43776</v>
      </c>
      <c r="J864" s="241">
        <v>364</v>
      </c>
      <c r="N864" s="257">
        <v>88.134</v>
      </c>
      <c r="O864" s="257">
        <v>11.898999999999999</v>
      </c>
      <c r="P864" s="257">
        <v>13.500999999999999</v>
      </c>
      <c r="Q864" s="257">
        <v>13.503</v>
      </c>
      <c r="R864" s="265">
        <f t="shared" si="42"/>
        <v>0</v>
      </c>
      <c r="T864" s="241">
        <f t="shared" si="41"/>
        <v>2018</v>
      </c>
    </row>
    <row r="865" spans="1:20">
      <c r="A865" s="240"/>
      <c r="B865" s="280"/>
      <c r="I865" s="271"/>
      <c r="R865" s="265">
        <f t="shared" si="42"/>
        <v>0</v>
      </c>
      <c r="T865" s="241">
        <f t="shared" si="41"/>
        <v>1900</v>
      </c>
    </row>
    <row r="866" spans="1:20">
      <c r="A866" s="240"/>
      <c r="B866" s="280">
        <v>43426</v>
      </c>
      <c r="C866" s="265">
        <v>145000000000</v>
      </c>
      <c r="D866" s="265">
        <v>385995700000</v>
      </c>
      <c r="E866" s="265">
        <f t="shared" si="43"/>
        <v>240995700000</v>
      </c>
      <c r="F866" s="265">
        <v>145000000000</v>
      </c>
      <c r="G866" s="265">
        <v>128642550000</v>
      </c>
      <c r="H866" s="265">
        <f>+F866-G866</f>
        <v>16357450000</v>
      </c>
      <c r="I866" s="271">
        <f>+B866+J866</f>
        <v>43790</v>
      </c>
      <c r="J866" s="241">
        <v>364</v>
      </c>
      <c r="N866" s="257">
        <v>88.718999999999994</v>
      </c>
      <c r="O866" s="257">
        <v>11.311999999999999</v>
      </c>
      <c r="P866" s="257">
        <v>12.75</v>
      </c>
      <c r="Q866" s="257">
        <v>12.752000000000001</v>
      </c>
      <c r="R866" s="265">
        <f t="shared" si="42"/>
        <v>0</v>
      </c>
      <c r="T866" s="241">
        <f t="shared" si="41"/>
        <v>2018</v>
      </c>
    </row>
    <row r="867" spans="1:20">
      <c r="A867" s="240"/>
      <c r="B867" s="280"/>
      <c r="I867" s="271"/>
      <c r="R867" s="265">
        <f t="shared" si="42"/>
        <v>0</v>
      </c>
      <c r="T867" s="241">
        <f t="shared" si="41"/>
        <v>1900</v>
      </c>
    </row>
    <row r="868" spans="1:20">
      <c r="A868" s="240"/>
      <c r="B868" s="280">
        <v>43440</v>
      </c>
      <c r="C868" s="265">
        <v>145000000000</v>
      </c>
      <c r="D868" s="265">
        <v>184140000000</v>
      </c>
      <c r="E868" s="265">
        <f>D868-C868</f>
        <v>39140000000</v>
      </c>
      <c r="F868" s="265">
        <v>145000000000</v>
      </c>
      <c r="G868" s="265">
        <v>128644000000</v>
      </c>
      <c r="H868" s="265">
        <f>+F868-G868</f>
        <v>16356000000</v>
      </c>
      <c r="I868" s="271">
        <f>+B868+J868</f>
        <v>43804</v>
      </c>
      <c r="J868" s="241">
        <v>364</v>
      </c>
      <c r="N868" s="257">
        <v>88.72</v>
      </c>
      <c r="O868" s="257">
        <v>11.311</v>
      </c>
      <c r="P868" s="257">
        <v>12.749000000000001</v>
      </c>
      <c r="Q868" s="257">
        <v>12.750999999999999</v>
      </c>
      <c r="R868" s="265">
        <f t="shared" si="42"/>
        <v>0</v>
      </c>
      <c r="T868" s="241">
        <f t="shared" si="41"/>
        <v>2018</v>
      </c>
    </row>
    <row r="869" spans="1:20">
      <c r="A869" s="240"/>
      <c r="B869" s="280"/>
      <c r="I869" s="271"/>
      <c r="R869" s="265">
        <f t="shared" si="42"/>
        <v>0</v>
      </c>
      <c r="T869" s="241">
        <f t="shared" si="41"/>
        <v>1900</v>
      </c>
    </row>
    <row r="870" spans="1:20">
      <c r="A870" s="240"/>
      <c r="B870" s="280">
        <v>43454</v>
      </c>
      <c r="C870" s="265">
        <v>145000000000</v>
      </c>
      <c r="D870" s="265">
        <v>165529800000</v>
      </c>
      <c r="E870" s="265">
        <v>20529800000</v>
      </c>
      <c r="F870" s="265">
        <v>142279800000</v>
      </c>
      <c r="G870" s="265">
        <v>125674324542</v>
      </c>
      <c r="H870" s="265">
        <f>F870-G870</f>
        <v>16605475458</v>
      </c>
      <c r="I870" s="271">
        <f>+B870+J870</f>
        <v>43818</v>
      </c>
      <c r="J870" s="265">
        <v>364</v>
      </c>
      <c r="N870" s="257">
        <v>88.328999999999994</v>
      </c>
      <c r="O870" s="257">
        <v>11.702999999999999</v>
      </c>
      <c r="P870" s="257">
        <v>13.249000000000001</v>
      </c>
      <c r="Q870" s="257">
        <v>13.252000000000001</v>
      </c>
      <c r="R870" s="265">
        <f t="shared" si="42"/>
        <v>23250000000</v>
      </c>
      <c r="T870" s="241">
        <f t="shared" si="41"/>
        <v>2018</v>
      </c>
    </row>
    <row r="871" spans="1:20">
      <c r="A871" s="240"/>
      <c r="B871" s="280"/>
      <c r="I871" s="271"/>
      <c r="R871" s="265">
        <f t="shared" si="42"/>
        <v>0</v>
      </c>
      <c r="T871" s="241">
        <f t="shared" si="41"/>
        <v>1900</v>
      </c>
    </row>
    <row r="872" spans="1:20">
      <c r="A872" s="240"/>
      <c r="B872" s="280">
        <v>43467</v>
      </c>
      <c r="C872" s="265">
        <v>170000000000</v>
      </c>
      <c r="D872" s="265">
        <v>396295300000</v>
      </c>
      <c r="E872" s="265">
        <v>226295300000</v>
      </c>
      <c r="F872" s="265">
        <v>170000000000</v>
      </c>
      <c r="G872" s="265">
        <v>149827800000</v>
      </c>
      <c r="H872" s="265">
        <f>F872-G872</f>
        <v>20172200000</v>
      </c>
      <c r="I872" s="271">
        <f>B872+J872</f>
        <v>43831</v>
      </c>
      <c r="J872" s="265">
        <v>364</v>
      </c>
      <c r="N872" s="257">
        <v>88.134</v>
      </c>
      <c r="O872" s="257">
        <v>11.898999999999999</v>
      </c>
      <c r="P872" s="257">
        <v>13.500999999999999</v>
      </c>
      <c r="Q872" s="257">
        <v>13.503</v>
      </c>
      <c r="R872" s="265">
        <f t="shared" si="42"/>
        <v>0</v>
      </c>
      <c r="T872" s="241">
        <f t="shared" si="41"/>
        <v>2019</v>
      </c>
    </row>
    <row r="873" spans="1:20">
      <c r="A873" s="240"/>
      <c r="B873" s="280"/>
      <c r="C873" s="329"/>
      <c r="D873" s="329"/>
      <c r="E873" s="329"/>
      <c r="F873" s="329"/>
      <c r="G873" s="329"/>
      <c r="H873" s="329"/>
      <c r="I873" s="329"/>
      <c r="J873" s="287"/>
      <c r="K873" s="266"/>
      <c r="N873" s="272"/>
      <c r="O873" s="287"/>
      <c r="P873" s="287"/>
      <c r="Q873" s="330"/>
      <c r="R873" s="265">
        <f t="shared" si="42"/>
        <v>0</v>
      </c>
      <c r="T873" s="241">
        <f t="shared" si="41"/>
        <v>1900</v>
      </c>
    </row>
    <row r="874" spans="1:20">
      <c r="A874" s="240"/>
      <c r="B874" s="280">
        <v>43481</v>
      </c>
      <c r="C874" s="265">
        <v>170000000000</v>
      </c>
      <c r="D874" s="266">
        <v>412025600000</v>
      </c>
      <c r="E874" s="266">
        <f>D874-C874</f>
        <v>242025600000</v>
      </c>
      <c r="F874" s="266">
        <v>170000000000</v>
      </c>
      <c r="G874" s="266">
        <v>150159300000</v>
      </c>
      <c r="H874" s="266">
        <f>F874-G874</f>
        <v>19840700000</v>
      </c>
      <c r="I874" s="271">
        <f>B874+J874</f>
        <v>43845</v>
      </c>
      <c r="J874" s="241">
        <v>364</v>
      </c>
      <c r="K874" s="266"/>
      <c r="N874" s="272">
        <v>88.328999999999994</v>
      </c>
      <c r="O874" s="272">
        <v>11.702999999999999</v>
      </c>
      <c r="P874" s="272">
        <v>13.249000000000001</v>
      </c>
      <c r="Q874" s="272">
        <v>13.252000000000001</v>
      </c>
      <c r="R874" s="265">
        <f t="shared" si="42"/>
        <v>0</v>
      </c>
      <c r="T874" s="241">
        <f t="shared" si="41"/>
        <v>2019</v>
      </c>
    </row>
    <row r="875" spans="1:20">
      <c r="A875" s="240"/>
      <c r="B875" s="280"/>
      <c r="C875" s="266"/>
      <c r="D875" s="266"/>
      <c r="E875" s="329"/>
      <c r="F875" s="329"/>
      <c r="G875" s="329"/>
      <c r="H875" s="329"/>
      <c r="I875" s="271"/>
      <c r="K875" s="266"/>
      <c r="N875" s="272"/>
      <c r="O875" s="272"/>
      <c r="P875" s="272"/>
      <c r="Q875" s="272"/>
      <c r="R875" s="265">
        <f t="shared" si="42"/>
        <v>0</v>
      </c>
      <c r="T875" s="241">
        <f t="shared" si="41"/>
        <v>1900</v>
      </c>
    </row>
    <row r="876" spans="1:20">
      <c r="A876" s="240"/>
      <c r="B876" s="280">
        <v>43495</v>
      </c>
      <c r="C876" s="265">
        <v>170000000000</v>
      </c>
      <c r="D876" s="266">
        <v>443345400000</v>
      </c>
      <c r="E876" s="266">
        <v>273345400000</v>
      </c>
      <c r="F876" s="266">
        <v>170000000000</v>
      </c>
      <c r="G876" s="266">
        <v>151160600000</v>
      </c>
      <c r="H876" s="266">
        <f>F876-G876</f>
        <v>18839400000</v>
      </c>
      <c r="I876" s="271">
        <f>B876+J876</f>
        <v>43859</v>
      </c>
      <c r="J876" s="266">
        <v>364</v>
      </c>
      <c r="K876" s="266"/>
      <c r="N876" s="272">
        <v>88.918000000000006</v>
      </c>
      <c r="O876" s="272">
        <v>11.112</v>
      </c>
      <c r="P876" s="272">
        <v>12.497</v>
      </c>
      <c r="Q876" s="272">
        <v>12.499000000000001</v>
      </c>
      <c r="R876" s="265">
        <f t="shared" si="42"/>
        <v>0</v>
      </c>
      <c r="T876" s="241">
        <f t="shared" si="41"/>
        <v>2019</v>
      </c>
    </row>
    <row r="877" spans="1:20">
      <c r="A877" s="240"/>
      <c r="B877" s="280"/>
      <c r="R877" s="265">
        <f t="shared" si="42"/>
        <v>0</v>
      </c>
      <c r="T877" s="241">
        <f t="shared" si="41"/>
        <v>1900</v>
      </c>
    </row>
    <row r="878" spans="1:20">
      <c r="A878" s="240"/>
      <c r="B878" s="280">
        <v>43510</v>
      </c>
      <c r="C878" s="265">
        <v>170000000000</v>
      </c>
      <c r="D878" s="265">
        <v>443342000000</v>
      </c>
      <c r="E878" s="265">
        <v>273342000000</v>
      </c>
      <c r="F878" s="265">
        <v>170000000000</v>
      </c>
      <c r="G878" s="265">
        <v>152490000000</v>
      </c>
      <c r="H878" s="265">
        <f>+F878-G878</f>
        <v>17510000000</v>
      </c>
      <c r="I878" s="271">
        <f>+B878+J878</f>
        <v>43874</v>
      </c>
      <c r="J878" s="265">
        <v>364</v>
      </c>
      <c r="N878" s="257">
        <v>89.7</v>
      </c>
      <c r="O878" s="257">
        <v>10.328296703296701</v>
      </c>
      <c r="P878" s="257">
        <v>11.514266112928318</v>
      </c>
      <c r="Q878" s="257">
        <v>11.516016651570048</v>
      </c>
      <c r="R878" s="265">
        <f t="shared" si="42"/>
        <v>0</v>
      </c>
      <c r="T878" s="241">
        <f t="shared" si="41"/>
        <v>2019</v>
      </c>
    </row>
    <row r="879" spans="1:20">
      <c r="A879" s="240"/>
      <c r="B879" s="280"/>
      <c r="R879" s="265">
        <f t="shared" si="42"/>
        <v>0</v>
      </c>
      <c r="T879" s="241">
        <f t="shared" si="41"/>
        <v>1900</v>
      </c>
    </row>
    <row r="880" spans="1:20">
      <c r="A880" s="240"/>
      <c r="B880" s="280">
        <v>43524</v>
      </c>
      <c r="C880" s="265">
        <v>170000000000</v>
      </c>
      <c r="D880" s="265">
        <v>261936600000</v>
      </c>
      <c r="E880" s="265">
        <f>+D880-C880</f>
        <v>91936600000</v>
      </c>
      <c r="F880" s="265">
        <v>170000000000</v>
      </c>
      <c r="G880" s="265">
        <v>152508700000</v>
      </c>
      <c r="H880" s="266">
        <f>+F880-G880</f>
        <v>17491300000</v>
      </c>
      <c r="I880" s="271">
        <f>B880+J880</f>
        <v>43888</v>
      </c>
      <c r="J880" s="241">
        <v>364</v>
      </c>
      <c r="N880" s="257">
        <v>89.710999999999999</v>
      </c>
      <c r="O880" s="257">
        <v>10.317</v>
      </c>
      <c r="P880" s="257">
        <v>11.500999999999999</v>
      </c>
      <c r="Q880" s="257">
        <v>11.502000000000001</v>
      </c>
      <c r="R880" s="265">
        <f t="shared" si="42"/>
        <v>0</v>
      </c>
      <c r="T880" s="241">
        <f t="shared" si="41"/>
        <v>2019</v>
      </c>
    </row>
    <row r="881" spans="1:20">
      <c r="A881" s="240"/>
      <c r="B881" s="280"/>
      <c r="R881" s="265">
        <f t="shared" si="42"/>
        <v>0</v>
      </c>
      <c r="T881" s="241">
        <f t="shared" si="41"/>
        <v>1900</v>
      </c>
    </row>
    <row r="882" spans="1:20">
      <c r="A882" s="240"/>
      <c r="B882" s="280">
        <v>43538</v>
      </c>
      <c r="C882" s="265">
        <v>170000000000</v>
      </c>
      <c r="D882" s="265">
        <v>187002400000</v>
      </c>
      <c r="E882" s="265">
        <f>+D882-C882</f>
        <v>17002400000</v>
      </c>
      <c r="F882" s="265">
        <v>170000000000</v>
      </c>
      <c r="G882" s="265">
        <v>151157200000</v>
      </c>
      <c r="H882" s="266">
        <f>+F882-G882</f>
        <v>18842800000</v>
      </c>
      <c r="I882" s="271">
        <f>B882+J882</f>
        <v>43902</v>
      </c>
      <c r="J882" s="241">
        <v>364</v>
      </c>
      <c r="N882" s="257">
        <v>88.915999999999997</v>
      </c>
      <c r="O882" s="257">
        <v>11.114000000000001</v>
      </c>
      <c r="P882" s="257">
        <v>12.5</v>
      </c>
      <c r="Q882" s="257">
        <v>12.502000000000001</v>
      </c>
      <c r="R882" s="265">
        <f t="shared" si="42"/>
        <v>0</v>
      </c>
      <c r="T882" s="241">
        <f t="shared" si="41"/>
        <v>2019</v>
      </c>
    </row>
    <row r="883" spans="1:20">
      <c r="A883" s="240"/>
      <c r="B883" s="280"/>
      <c r="R883" s="265">
        <f t="shared" si="42"/>
        <v>0</v>
      </c>
      <c r="T883" s="241">
        <f t="shared" si="41"/>
        <v>1900</v>
      </c>
    </row>
    <row r="884" spans="1:20">
      <c r="A884" s="240"/>
      <c r="B884" s="280">
        <v>43552</v>
      </c>
      <c r="C884" s="265">
        <v>170000000000</v>
      </c>
      <c r="D884" s="265">
        <v>487011800000</v>
      </c>
      <c r="E884" s="265">
        <f>+D884-C884</f>
        <v>317011800000</v>
      </c>
      <c r="F884" s="265">
        <v>170000000000</v>
      </c>
      <c r="G884" s="265">
        <v>151226900000</v>
      </c>
      <c r="H884" s="266">
        <f>+F884-G884</f>
        <v>18773100000</v>
      </c>
      <c r="I884" s="271">
        <f>B884+J884</f>
        <v>43916</v>
      </c>
      <c r="J884" s="266">
        <v>364</v>
      </c>
      <c r="N884" s="257">
        <v>88.956999999999994</v>
      </c>
      <c r="O884" s="257">
        <v>11.073</v>
      </c>
      <c r="P884" s="257">
        <v>12.448</v>
      </c>
      <c r="Q884" s="257">
        <v>12.45</v>
      </c>
      <c r="R884" s="265">
        <f t="shared" si="42"/>
        <v>0</v>
      </c>
      <c r="T884" s="241">
        <f t="shared" si="41"/>
        <v>2019</v>
      </c>
    </row>
    <row r="885" spans="1:20">
      <c r="A885" s="240"/>
      <c r="B885" s="280"/>
      <c r="H885" s="266"/>
      <c r="I885" s="271"/>
      <c r="R885" s="265">
        <f t="shared" si="42"/>
        <v>0</v>
      </c>
      <c r="T885" s="241">
        <f t="shared" si="41"/>
        <v>1900</v>
      </c>
    </row>
    <row r="886" spans="1:20">
      <c r="A886" s="240"/>
      <c r="B886" s="280">
        <v>43566</v>
      </c>
      <c r="C886" s="265">
        <v>135000000000</v>
      </c>
      <c r="D886" s="265">
        <v>253005800000</v>
      </c>
      <c r="E886" s="265">
        <f>+D886-C886</f>
        <v>118005800000</v>
      </c>
      <c r="F886" s="265">
        <v>135000000000</v>
      </c>
      <c r="G886" s="265">
        <v>121162500000</v>
      </c>
      <c r="H886" s="266">
        <f>+F886-G886</f>
        <v>13837500000</v>
      </c>
      <c r="I886" s="271">
        <f>B886+J886</f>
        <v>43930</v>
      </c>
      <c r="J886" s="266">
        <v>364</v>
      </c>
      <c r="N886" s="257">
        <v>89.75</v>
      </c>
      <c r="O886" s="257">
        <v>10.278</v>
      </c>
      <c r="P886" s="257">
        <v>11.452</v>
      </c>
      <c r="Q886" s="257">
        <v>11.454000000000001</v>
      </c>
      <c r="R886" s="265">
        <f t="shared" si="42"/>
        <v>0</v>
      </c>
      <c r="T886" s="241">
        <f t="shared" si="41"/>
        <v>2019</v>
      </c>
    </row>
    <row r="887" spans="1:20">
      <c r="A887" s="240"/>
      <c r="B887" s="280"/>
      <c r="H887" s="266">
        <f>+F887-G887</f>
        <v>0</v>
      </c>
      <c r="I887" s="271"/>
      <c r="R887" s="265">
        <f t="shared" si="42"/>
        <v>0</v>
      </c>
      <c r="T887" s="241">
        <f t="shared" si="41"/>
        <v>1900</v>
      </c>
    </row>
    <row r="888" spans="1:20">
      <c r="A888" s="240"/>
      <c r="B888" s="280">
        <v>43594</v>
      </c>
      <c r="C888" s="265">
        <v>140000000000</v>
      </c>
      <c r="D888" s="265">
        <v>256835900000</v>
      </c>
      <c r="E888" s="265">
        <f>+D888-C888</f>
        <v>116835900000</v>
      </c>
      <c r="F888" s="265">
        <v>140000000000</v>
      </c>
      <c r="G888" s="265">
        <v>125630400000</v>
      </c>
      <c r="H888" s="266">
        <f>+F888-G888</f>
        <v>14369600000</v>
      </c>
      <c r="I888" s="271">
        <f>B888+J888</f>
        <v>43958</v>
      </c>
      <c r="J888" s="266">
        <v>364</v>
      </c>
      <c r="N888" s="257">
        <v>89.736000000000004</v>
      </c>
      <c r="O888" s="257">
        <v>10.292</v>
      </c>
      <c r="P888" s="257">
        <v>11.468999999999999</v>
      </c>
      <c r="Q888" s="257">
        <v>11.471</v>
      </c>
      <c r="R888" s="265">
        <f t="shared" si="42"/>
        <v>0</v>
      </c>
      <c r="T888" s="241">
        <f t="shared" si="41"/>
        <v>2019</v>
      </c>
    </row>
    <row r="889" spans="1:20">
      <c r="A889" s="240"/>
      <c r="B889" s="280"/>
      <c r="H889" s="266">
        <f>+F889-G889</f>
        <v>0</v>
      </c>
      <c r="I889" s="271"/>
      <c r="R889" s="265">
        <f t="shared" si="42"/>
        <v>0</v>
      </c>
      <c r="T889" s="241">
        <f t="shared" si="41"/>
        <v>1900</v>
      </c>
    </row>
    <row r="890" spans="1:20">
      <c r="A890" s="240"/>
      <c r="B890" s="280">
        <v>43622</v>
      </c>
      <c r="C890" s="265">
        <v>140000000000</v>
      </c>
      <c r="D890" s="265">
        <v>250194600000</v>
      </c>
      <c r="E890" s="265">
        <v>110194600000</v>
      </c>
      <c r="F890" s="265">
        <v>140000000000</v>
      </c>
      <c r="G890" s="265">
        <v>125655600000</v>
      </c>
      <c r="H890" s="266">
        <f>+F890-G890</f>
        <v>14344400000</v>
      </c>
      <c r="I890" s="271">
        <f>B890+J890</f>
        <v>43986</v>
      </c>
      <c r="J890" s="266">
        <v>364</v>
      </c>
      <c r="N890" s="257">
        <v>89.754000000000005</v>
      </c>
      <c r="O890" s="257">
        <v>10.273999999999999</v>
      </c>
      <c r="P890" s="257">
        <v>11.446999999999999</v>
      </c>
      <c r="Q890" s="257">
        <v>11.449</v>
      </c>
      <c r="R890" s="265">
        <f t="shared" si="42"/>
        <v>0</v>
      </c>
      <c r="T890" s="241">
        <f t="shared" si="41"/>
        <v>2019</v>
      </c>
    </row>
    <row r="891" spans="1:20">
      <c r="A891" s="240"/>
      <c r="B891" s="280"/>
      <c r="R891" s="265">
        <f t="shared" si="42"/>
        <v>0</v>
      </c>
      <c r="T891" s="241">
        <f t="shared" si="41"/>
        <v>1900</v>
      </c>
    </row>
    <row r="892" spans="1:20">
      <c r="A892" s="240"/>
      <c r="B892" s="280">
        <v>43635</v>
      </c>
      <c r="C892" s="265">
        <v>140000000000</v>
      </c>
      <c r="D892" s="265">
        <v>206407500000</v>
      </c>
      <c r="E892" s="265">
        <v>66407500000</v>
      </c>
      <c r="F892" s="265">
        <v>140000000000</v>
      </c>
      <c r="G892" s="265">
        <v>125707400000</v>
      </c>
      <c r="H892" s="266">
        <f>+F892-G892</f>
        <v>14292600000</v>
      </c>
      <c r="I892" s="271">
        <f>B892+J892</f>
        <v>43999</v>
      </c>
      <c r="J892" s="266">
        <v>364</v>
      </c>
      <c r="N892" s="257">
        <v>89.790999999999997</v>
      </c>
      <c r="O892" s="257">
        <v>10.237</v>
      </c>
      <c r="P892" s="257">
        <v>11.401</v>
      </c>
      <c r="Q892" s="257">
        <v>11.403</v>
      </c>
      <c r="R892" s="265">
        <f t="shared" si="42"/>
        <v>0</v>
      </c>
      <c r="T892" s="241">
        <f t="shared" si="41"/>
        <v>2019</v>
      </c>
    </row>
    <row r="893" spans="1:20">
      <c r="A893" s="240"/>
      <c r="B893" s="280"/>
      <c r="I893" s="271"/>
      <c r="R893" s="265">
        <f t="shared" si="42"/>
        <v>0</v>
      </c>
      <c r="T893" s="241">
        <f t="shared" si="41"/>
        <v>1900</v>
      </c>
    </row>
    <row r="894" spans="1:20">
      <c r="A894" s="240"/>
      <c r="B894" s="280">
        <v>43649</v>
      </c>
      <c r="C894" s="265">
        <v>175000000000</v>
      </c>
      <c r="D894" s="265">
        <v>198074100000</v>
      </c>
      <c r="E894" s="265">
        <f>D894-C894</f>
        <v>23074100000</v>
      </c>
      <c r="F894" s="265">
        <v>175000000000</v>
      </c>
      <c r="G894" s="265">
        <v>156854250000</v>
      </c>
      <c r="H894" s="265">
        <f>F894-G894</f>
        <v>18145750000</v>
      </c>
      <c r="I894" s="271">
        <f>B894+J894</f>
        <v>44013</v>
      </c>
      <c r="J894" s="241">
        <v>364</v>
      </c>
      <c r="N894" s="257">
        <v>89.631</v>
      </c>
      <c r="O894" s="257">
        <v>10.397</v>
      </c>
      <c r="P894" s="257">
        <v>11.6</v>
      </c>
      <c r="Q894" s="257">
        <v>11.602</v>
      </c>
      <c r="R894" s="265">
        <f t="shared" si="42"/>
        <v>0</v>
      </c>
      <c r="T894" s="241">
        <f t="shared" si="41"/>
        <v>2019</v>
      </c>
    </row>
    <row r="895" spans="1:20">
      <c r="A895" s="240"/>
      <c r="B895" s="280"/>
      <c r="H895" s="265">
        <f>F895-G895</f>
        <v>0</v>
      </c>
      <c r="I895" s="271"/>
      <c r="R895" s="265">
        <f t="shared" si="42"/>
        <v>0</v>
      </c>
      <c r="T895" s="241">
        <f t="shared" si="41"/>
        <v>1900</v>
      </c>
    </row>
    <row r="896" spans="1:20">
      <c r="A896" s="240"/>
      <c r="B896" s="280">
        <v>43663</v>
      </c>
      <c r="C896" s="265">
        <v>175000000000</v>
      </c>
      <c r="D896" s="265">
        <v>242559300000</v>
      </c>
      <c r="E896" s="265">
        <f>D896-C896</f>
        <v>67559300000</v>
      </c>
      <c r="F896" s="265">
        <v>175000000000</v>
      </c>
      <c r="G896" s="265">
        <v>157094000000</v>
      </c>
      <c r="H896" s="265">
        <f>F896-G896</f>
        <v>17906000000</v>
      </c>
      <c r="I896" s="271">
        <f>B896+J896</f>
        <v>44027</v>
      </c>
      <c r="J896" s="241">
        <v>364</v>
      </c>
      <c r="N896" s="257">
        <v>89.768000000000001</v>
      </c>
      <c r="O896" s="257">
        <v>10.26</v>
      </c>
      <c r="P896" s="257">
        <v>11.43</v>
      </c>
      <c r="Q896" s="257">
        <v>11.430999999999999</v>
      </c>
      <c r="R896" s="265">
        <f t="shared" si="42"/>
        <v>0</v>
      </c>
      <c r="T896" s="241">
        <f t="shared" si="41"/>
        <v>2019</v>
      </c>
    </row>
    <row r="897" spans="1:21">
      <c r="A897" s="240"/>
      <c r="B897" s="280"/>
      <c r="H897" s="265">
        <f>F897-G897</f>
        <v>0</v>
      </c>
      <c r="I897" s="271"/>
      <c r="R897" s="265">
        <f t="shared" si="42"/>
        <v>0</v>
      </c>
      <c r="T897" s="241">
        <f t="shared" si="41"/>
        <v>1900</v>
      </c>
    </row>
    <row r="898" spans="1:21" s="273" customFormat="1">
      <c r="A898" s="317"/>
      <c r="B898" s="318">
        <v>43677</v>
      </c>
      <c r="C898" s="275">
        <v>175000000000</v>
      </c>
      <c r="D898" s="275">
        <v>195576700000</v>
      </c>
      <c r="E898" s="275">
        <f>+D898-C898</f>
        <v>20576700000</v>
      </c>
      <c r="F898" s="275">
        <v>175000000000</v>
      </c>
      <c r="G898" s="275">
        <v>156994250000</v>
      </c>
      <c r="H898" s="275">
        <f>F898-G898</f>
        <v>18005750000</v>
      </c>
      <c r="I898" s="274">
        <f>B898+J898</f>
        <v>44041</v>
      </c>
      <c r="J898" s="273">
        <v>364</v>
      </c>
      <c r="K898" s="275"/>
      <c r="N898" s="277">
        <v>89.710999999999999</v>
      </c>
      <c r="O898" s="277">
        <v>10.317</v>
      </c>
      <c r="P898" s="277">
        <v>11.500999999999999</v>
      </c>
      <c r="Q898" s="277">
        <v>11.502000000000001</v>
      </c>
      <c r="R898" s="265">
        <f t="shared" si="42"/>
        <v>0</v>
      </c>
      <c r="S898" s="241"/>
      <c r="T898" s="241">
        <f t="shared" si="41"/>
        <v>2019</v>
      </c>
      <c r="U898" s="241"/>
    </row>
    <row r="899" spans="1:21">
      <c r="A899" s="240"/>
      <c r="B899" s="280"/>
      <c r="R899" s="265">
        <f t="shared" si="42"/>
        <v>0</v>
      </c>
      <c r="T899" s="241">
        <f t="shared" si="41"/>
        <v>1900</v>
      </c>
    </row>
    <row r="900" spans="1:21">
      <c r="A900" s="240"/>
      <c r="B900" s="280">
        <v>43692</v>
      </c>
      <c r="C900" s="265">
        <v>175000000000</v>
      </c>
      <c r="D900" s="265">
        <v>168088000000</v>
      </c>
      <c r="E900" s="275">
        <f>+D900-C900</f>
        <v>-6912000000</v>
      </c>
      <c r="F900" s="265">
        <v>165898000000</v>
      </c>
      <c r="G900" s="265">
        <v>148656220860</v>
      </c>
      <c r="H900" s="275">
        <f>F900-G900</f>
        <v>17241779140</v>
      </c>
      <c r="I900" s="274">
        <f>B900+J900</f>
        <v>44056</v>
      </c>
      <c r="J900" s="241">
        <v>364</v>
      </c>
      <c r="N900" s="257">
        <v>89.606999999999999</v>
      </c>
      <c r="O900" s="257">
        <v>10.422000000000001</v>
      </c>
      <c r="P900" s="257">
        <v>11.63</v>
      </c>
      <c r="Q900" s="257">
        <v>11.632</v>
      </c>
      <c r="R900" s="265">
        <f t="shared" si="42"/>
        <v>2190000000</v>
      </c>
      <c r="T900" s="241">
        <f t="shared" si="41"/>
        <v>2019</v>
      </c>
    </row>
    <row r="901" spans="1:21">
      <c r="A901" s="240"/>
      <c r="B901" s="280"/>
      <c r="R901" s="265">
        <f t="shared" si="42"/>
        <v>0</v>
      </c>
      <c r="T901" s="241">
        <f t="shared" si="41"/>
        <v>1900</v>
      </c>
    </row>
    <row r="902" spans="1:21">
      <c r="A902" s="240"/>
      <c r="B902" s="280">
        <v>43706</v>
      </c>
      <c r="C902" s="265">
        <v>175000000000</v>
      </c>
      <c r="D902" s="265">
        <v>252477500000</v>
      </c>
      <c r="E902" s="275">
        <f>+D902-C902</f>
        <v>77477500000</v>
      </c>
      <c r="F902" s="265">
        <v>175000000000</v>
      </c>
      <c r="G902" s="265">
        <v>156952250000</v>
      </c>
      <c r="H902" s="275">
        <f>F902-G902</f>
        <v>18047750000</v>
      </c>
      <c r="I902" s="274">
        <f>B902+J902</f>
        <v>44070</v>
      </c>
      <c r="J902" s="241">
        <v>364</v>
      </c>
      <c r="N902" s="257">
        <v>89.686999999999998</v>
      </c>
      <c r="O902" s="257">
        <v>10.340999999999999</v>
      </c>
      <c r="P902" s="257">
        <v>11.53</v>
      </c>
      <c r="Q902" s="257">
        <v>11.532</v>
      </c>
      <c r="R902" s="265">
        <f t="shared" si="42"/>
        <v>0</v>
      </c>
      <c r="T902" s="241">
        <f t="shared" ref="T902:T965" si="44">+YEAR(B902)</f>
        <v>2019</v>
      </c>
    </row>
    <row r="903" spans="1:21">
      <c r="A903" s="240"/>
      <c r="B903" s="280"/>
      <c r="R903" s="265">
        <f t="shared" si="42"/>
        <v>0</v>
      </c>
      <c r="T903" s="241">
        <f t="shared" si="44"/>
        <v>1900</v>
      </c>
    </row>
    <row r="904" spans="1:21">
      <c r="A904" s="240"/>
      <c r="B904" s="280">
        <v>43720</v>
      </c>
      <c r="C904" s="265">
        <v>175000000000</v>
      </c>
      <c r="D904" s="265">
        <v>251115700000</v>
      </c>
      <c r="E904" s="275">
        <f>+D904-C904</f>
        <v>76115700000</v>
      </c>
      <c r="F904" s="265">
        <v>175000000000</v>
      </c>
      <c r="G904" s="265">
        <v>156812250000</v>
      </c>
      <c r="H904" s="275">
        <f>F904-G904</f>
        <v>18187750000</v>
      </c>
      <c r="I904" s="274">
        <f>B904+J904</f>
        <v>44084</v>
      </c>
      <c r="J904" s="241">
        <v>364</v>
      </c>
      <c r="N904" s="257">
        <v>89.606999999999999</v>
      </c>
      <c r="O904" s="257">
        <v>10.422000000000001</v>
      </c>
      <c r="P904" s="257">
        <v>11.63</v>
      </c>
      <c r="Q904" s="257">
        <v>11.632</v>
      </c>
      <c r="R904" s="265">
        <f t="shared" si="42"/>
        <v>0</v>
      </c>
      <c r="T904" s="241">
        <f t="shared" si="44"/>
        <v>2019</v>
      </c>
    </row>
    <row r="905" spans="1:21">
      <c r="A905" s="240"/>
      <c r="B905" s="280"/>
      <c r="R905" s="265">
        <f t="shared" si="42"/>
        <v>0</v>
      </c>
      <c r="T905" s="241">
        <f t="shared" si="44"/>
        <v>1900</v>
      </c>
    </row>
    <row r="906" spans="1:21">
      <c r="A906" s="240"/>
      <c r="B906" s="280">
        <v>43734</v>
      </c>
      <c r="C906" s="265">
        <v>175000000000</v>
      </c>
      <c r="D906" s="265">
        <v>402972500000</v>
      </c>
      <c r="E906" s="275">
        <f>+D906-C906</f>
        <v>227972500000</v>
      </c>
      <c r="F906" s="265">
        <v>175000000000</v>
      </c>
      <c r="G906" s="265">
        <v>157067750000</v>
      </c>
      <c r="H906" s="275">
        <f>F906-G906</f>
        <v>17932250000</v>
      </c>
      <c r="I906" s="274">
        <f>B906+J906</f>
        <v>44098</v>
      </c>
      <c r="J906" s="241">
        <v>364</v>
      </c>
      <c r="N906" s="257">
        <v>89.753</v>
      </c>
      <c r="O906" s="257">
        <v>10.275</v>
      </c>
      <c r="P906" s="257">
        <v>11.448</v>
      </c>
      <c r="Q906" s="257">
        <v>11.45</v>
      </c>
      <c r="R906" s="265">
        <f t="shared" si="42"/>
        <v>0</v>
      </c>
      <c r="T906" s="241">
        <f t="shared" si="44"/>
        <v>2019</v>
      </c>
    </row>
    <row r="907" spans="1:21">
      <c r="A907" s="240"/>
      <c r="B907" s="280"/>
      <c r="R907" s="265">
        <f t="shared" ref="R907:R928" si="45">+IF(F907&lt;C907,IF(F907=D907,0,D907-F907),0)</f>
        <v>0</v>
      </c>
      <c r="T907" s="241">
        <f t="shared" si="44"/>
        <v>1900</v>
      </c>
    </row>
    <row r="908" spans="1:21">
      <c r="A908" s="240"/>
      <c r="B908" s="280">
        <v>43748</v>
      </c>
      <c r="C908" s="265">
        <v>175000000000</v>
      </c>
      <c r="D908" s="265">
        <v>214827500000</v>
      </c>
      <c r="E908" s="275">
        <f>+D908-C908</f>
        <v>39827500000</v>
      </c>
      <c r="F908" s="265">
        <v>175000000000</v>
      </c>
      <c r="G908" s="265">
        <v>157137750000</v>
      </c>
      <c r="H908" s="275">
        <f>F908-G908</f>
        <v>17862250000</v>
      </c>
      <c r="I908" s="274">
        <f>B908+J908</f>
        <v>44112</v>
      </c>
      <c r="J908" s="241">
        <v>364</v>
      </c>
      <c r="N908" s="257">
        <v>89.793000000000006</v>
      </c>
      <c r="O908" s="257">
        <v>10.234999999999999</v>
      </c>
      <c r="P908" s="257">
        <v>11.398</v>
      </c>
      <c r="Q908" s="257">
        <v>11.4</v>
      </c>
      <c r="R908" s="265">
        <f t="shared" si="45"/>
        <v>0</v>
      </c>
      <c r="T908" s="241">
        <f t="shared" si="44"/>
        <v>2019</v>
      </c>
    </row>
    <row r="909" spans="1:21">
      <c r="A909" s="240"/>
      <c r="B909" s="280"/>
      <c r="R909" s="265">
        <f t="shared" si="45"/>
        <v>0</v>
      </c>
      <c r="T909" s="241">
        <f t="shared" si="44"/>
        <v>1900</v>
      </c>
    </row>
    <row r="910" spans="1:21">
      <c r="A910" s="240"/>
      <c r="B910" s="280">
        <v>43762</v>
      </c>
      <c r="C910" s="265">
        <v>175000000000</v>
      </c>
      <c r="D910" s="265">
        <v>370806300000</v>
      </c>
      <c r="E910" s="275">
        <f>+D910-C910</f>
        <v>195806300000</v>
      </c>
      <c r="F910" s="265">
        <v>175000000000</v>
      </c>
      <c r="G910" s="265">
        <v>157703000000</v>
      </c>
      <c r="H910" s="275">
        <f>F910-G910</f>
        <v>17297000000</v>
      </c>
      <c r="I910" s="274">
        <f>B910+J910</f>
        <v>44126</v>
      </c>
      <c r="J910" s="241">
        <v>364</v>
      </c>
      <c r="N910" s="257">
        <v>90.116</v>
      </c>
      <c r="O910" s="257">
        <v>9.9109999999999996</v>
      </c>
      <c r="P910" s="257">
        <v>10.997999999999999</v>
      </c>
      <c r="Q910" s="257">
        <v>11</v>
      </c>
      <c r="R910" s="265">
        <f t="shared" si="45"/>
        <v>0</v>
      </c>
      <c r="T910" s="241">
        <f t="shared" si="44"/>
        <v>2019</v>
      </c>
    </row>
    <row r="911" spans="1:21">
      <c r="A911" s="240"/>
      <c r="B911" s="280"/>
      <c r="E911" s="275"/>
      <c r="H911" s="275"/>
      <c r="I911" s="274"/>
      <c r="R911" s="265">
        <f t="shared" si="45"/>
        <v>0</v>
      </c>
      <c r="T911" s="241">
        <f t="shared" si="44"/>
        <v>1900</v>
      </c>
    </row>
    <row r="912" spans="1:21">
      <c r="A912" s="240"/>
      <c r="B912" s="280">
        <f>B910+14</f>
        <v>43776</v>
      </c>
      <c r="C912" s="265">
        <v>175000000000</v>
      </c>
      <c r="D912" s="265">
        <v>179040300000</v>
      </c>
      <c r="E912" s="275">
        <f>+D912-C912</f>
        <v>4040300000</v>
      </c>
      <c r="F912" s="265">
        <v>159040300000</v>
      </c>
      <c r="G912" s="265">
        <v>142613027413</v>
      </c>
      <c r="H912" s="275">
        <f>F912-G912</f>
        <v>16427272587</v>
      </c>
      <c r="I912" s="274">
        <f>B912+J912</f>
        <v>44140</v>
      </c>
      <c r="J912" s="241">
        <v>364</v>
      </c>
      <c r="N912" s="257">
        <v>89.671000000000006</v>
      </c>
      <c r="O912" s="257">
        <v>10.356999999999999</v>
      </c>
      <c r="P912" s="257">
        <v>11.55</v>
      </c>
      <c r="Q912" s="257">
        <v>11.552</v>
      </c>
      <c r="R912" s="265">
        <f t="shared" si="45"/>
        <v>20000000000</v>
      </c>
      <c r="T912" s="241">
        <f t="shared" si="44"/>
        <v>2019</v>
      </c>
    </row>
    <row r="913" spans="1:20">
      <c r="A913" s="240"/>
      <c r="B913" s="280"/>
      <c r="R913" s="265">
        <f t="shared" si="45"/>
        <v>0</v>
      </c>
      <c r="T913" s="241">
        <f t="shared" si="44"/>
        <v>1900</v>
      </c>
    </row>
    <row r="914" spans="1:20">
      <c r="A914" s="240"/>
      <c r="B914" s="280">
        <f>+B912+14</f>
        <v>43790</v>
      </c>
      <c r="C914" s="265">
        <v>175000000000</v>
      </c>
      <c r="D914" s="265">
        <v>271773800000</v>
      </c>
      <c r="E914" s="275">
        <f>+D914-C914</f>
        <v>96773800000</v>
      </c>
      <c r="F914" s="265">
        <v>191273800000</v>
      </c>
      <c r="G914" s="265">
        <v>171517129198</v>
      </c>
      <c r="H914" s="275">
        <f>F914-G914</f>
        <v>19756670802</v>
      </c>
      <c r="I914" s="274">
        <f>B914+J914</f>
        <v>44154</v>
      </c>
      <c r="J914" s="241">
        <v>364</v>
      </c>
      <c r="N914" s="257">
        <v>89.671000000000006</v>
      </c>
      <c r="O914" s="257">
        <v>10.356999999999999</v>
      </c>
      <c r="P914" s="257">
        <v>11.55</v>
      </c>
      <c r="Q914" s="257">
        <v>11.552</v>
      </c>
      <c r="R914" s="265">
        <f t="shared" si="45"/>
        <v>0</v>
      </c>
      <c r="T914" s="241">
        <f t="shared" si="44"/>
        <v>2019</v>
      </c>
    </row>
    <row r="915" spans="1:20">
      <c r="A915" s="240"/>
      <c r="B915" s="280"/>
      <c r="E915" s="275"/>
      <c r="H915" s="275"/>
      <c r="I915" s="274"/>
      <c r="R915" s="265"/>
      <c r="T915" s="241">
        <f t="shared" si="44"/>
        <v>1900</v>
      </c>
    </row>
    <row r="916" spans="1:20">
      <c r="A916" s="240"/>
      <c r="B916" s="280">
        <v>43804</v>
      </c>
      <c r="C916" s="265">
        <v>175000000000</v>
      </c>
      <c r="D916" s="265">
        <v>145998100000</v>
      </c>
      <c r="E916" s="265">
        <v>-29001900000</v>
      </c>
      <c r="F916" s="265">
        <v>145998100000</v>
      </c>
      <c r="G916" s="265">
        <v>130393823072</v>
      </c>
      <c r="H916" s="265">
        <f t="shared" ref="H916:H932" si="46">F916-G916</f>
        <v>15604276928</v>
      </c>
      <c r="I916" s="241">
        <f>+B916+364</f>
        <v>44168</v>
      </c>
      <c r="J916" s="241">
        <v>364</v>
      </c>
      <c r="N916" s="257">
        <v>89.311999999999998</v>
      </c>
      <c r="O916" s="257">
        <v>10.717362637362639</v>
      </c>
      <c r="P916" s="257">
        <v>11.999913379347275</v>
      </c>
      <c r="Q916" s="257">
        <v>12.001811860725041</v>
      </c>
      <c r="R916" s="265">
        <f t="shared" si="45"/>
        <v>0</v>
      </c>
      <c r="T916" s="241">
        <f t="shared" si="44"/>
        <v>2019</v>
      </c>
    </row>
    <row r="917" spans="1:20">
      <c r="A917" s="240"/>
      <c r="B917" s="280"/>
      <c r="R917" s="265"/>
      <c r="T917" s="241">
        <f t="shared" si="44"/>
        <v>1900</v>
      </c>
    </row>
    <row r="918" spans="1:20">
      <c r="A918" s="240"/>
      <c r="B918" s="280">
        <v>43818</v>
      </c>
      <c r="C918" s="265">
        <v>175000000000</v>
      </c>
      <c r="D918" s="265">
        <v>197153900000</v>
      </c>
      <c r="E918" s="275">
        <v>22153900000</v>
      </c>
      <c r="F918" s="265">
        <v>192153900000</v>
      </c>
      <c r="G918" s="265">
        <v>170177258457</v>
      </c>
      <c r="H918" s="275">
        <f t="shared" si="46"/>
        <v>21976641543</v>
      </c>
      <c r="I918" s="274">
        <f>+B918+364</f>
        <v>44182</v>
      </c>
      <c r="J918" s="241">
        <v>364</v>
      </c>
      <c r="N918" s="257">
        <v>88.563000000000002</v>
      </c>
      <c r="O918" s="257">
        <v>11.468420329670327</v>
      </c>
      <c r="P918" s="257">
        <v>12.949448787496276</v>
      </c>
      <c r="Q918" s="257">
        <v>12.951653180959033</v>
      </c>
      <c r="R918" s="265">
        <f t="shared" si="45"/>
        <v>0</v>
      </c>
      <c r="T918" s="241">
        <f t="shared" si="44"/>
        <v>2019</v>
      </c>
    </row>
    <row r="919" spans="1:20">
      <c r="A919" s="240"/>
      <c r="B919" s="280"/>
      <c r="E919" s="275"/>
      <c r="H919" s="275"/>
      <c r="I919" s="274"/>
      <c r="R919" s="265"/>
      <c r="T919" s="241">
        <f t="shared" si="44"/>
        <v>1900</v>
      </c>
    </row>
    <row r="920" spans="1:20">
      <c r="A920" s="240"/>
      <c r="B920" s="280">
        <v>43833</v>
      </c>
      <c r="C920" s="265">
        <v>175000000000</v>
      </c>
      <c r="D920" s="265">
        <v>280458600000</v>
      </c>
      <c r="E920" s="265">
        <v>105458600000</v>
      </c>
      <c r="F920" s="265">
        <v>246458600000</v>
      </c>
      <c r="G920" s="265">
        <v>216927930548</v>
      </c>
      <c r="H920" s="265">
        <f t="shared" si="46"/>
        <v>29530669452</v>
      </c>
      <c r="I920" s="241">
        <f>+B920+364</f>
        <v>44197</v>
      </c>
      <c r="J920" s="241">
        <v>364</v>
      </c>
      <c r="N920" s="257">
        <v>88.018000000000001</v>
      </c>
      <c r="O920" s="257">
        <v>12.014917582417581</v>
      </c>
      <c r="P920" s="257">
        <v>13.650523282075918</v>
      </c>
      <c r="Q920" s="257">
        <v>13.652967595026034</v>
      </c>
      <c r="R920" s="265">
        <f t="shared" si="45"/>
        <v>0</v>
      </c>
      <c r="T920" s="241">
        <f t="shared" si="44"/>
        <v>2020</v>
      </c>
    </row>
    <row r="921" spans="1:20">
      <c r="A921" s="240"/>
      <c r="B921" s="280"/>
      <c r="R921" s="265"/>
      <c r="T921" s="241">
        <f t="shared" si="44"/>
        <v>1900</v>
      </c>
    </row>
    <row r="922" spans="1:20">
      <c r="A922" s="240"/>
      <c r="B922" s="280">
        <v>43846</v>
      </c>
      <c r="C922" s="265">
        <v>175000000000</v>
      </c>
      <c r="D922" s="265">
        <v>352666200000</v>
      </c>
      <c r="E922" s="275">
        <v>177666200000</v>
      </c>
      <c r="F922" s="265">
        <v>203976200000</v>
      </c>
      <c r="G922" s="265">
        <v>179064200000</v>
      </c>
      <c r="H922" s="275">
        <f t="shared" si="46"/>
        <v>24912000000</v>
      </c>
      <c r="I922" s="274">
        <f>+B922+364</f>
        <v>44210</v>
      </c>
      <c r="J922" s="241">
        <v>364</v>
      </c>
      <c r="N922" s="257">
        <v>87.787000000000006</v>
      </c>
      <c r="O922" s="257">
        <v>12.246552197802192</v>
      </c>
      <c r="P922" s="257">
        <v>13.950302661900041</v>
      </c>
      <c r="Q922" s="257">
        <v>13.95285318752526</v>
      </c>
      <c r="R922" s="265">
        <f t="shared" si="45"/>
        <v>0</v>
      </c>
      <c r="T922" s="241">
        <f t="shared" si="44"/>
        <v>2020</v>
      </c>
    </row>
    <row r="923" spans="1:20">
      <c r="A923" s="240"/>
      <c r="B923" s="280"/>
      <c r="E923" s="275"/>
      <c r="H923" s="275"/>
      <c r="I923" s="274"/>
      <c r="R923" s="265"/>
      <c r="T923" s="241">
        <f t="shared" si="44"/>
        <v>1900</v>
      </c>
    </row>
    <row r="924" spans="1:20">
      <c r="A924" s="240"/>
      <c r="B924" s="280">
        <v>43860</v>
      </c>
      <c r="C924" s="265">
        <v>175000000000</v>
      </c>
      <c r="D924" s="265">
        <v>379402600000</v>
      </c>
      <c r="E924" s="275">
        <v>204402600000</v>
      </c>
      <c r="F924" s="265">
        <v>178897800000</v>
      </c>
      <c r="G924" s="265">
        <v>157948867620</v>
      </c>
      <c r="H924" s="275">
        <f t="shared" si="46"/>
        <v>20948932380</v>
      </c>
      <c r="I924" s="274">
        <f>+B924+364</f>
        <v>44224</v>
      </c>
      <c r="J924" s="241">
        <v>364</v>
      </c>
      <c r="N924" s="257">
        <v>88.29</v>
      </c>
      <c r="O924" s="257">
        <v>11.742170329670323</v>
      </c>
      <c r="P924" s="257">
        <v>13.299547320954041</v>
      </c>
      <c r="Q924" s="257">
        <v>13.301870037389762</v>
      </c>
      <c r="R924" s="265">
        <f t="shared" si="45"/>
        <v>0</v>
      </c>
      <c r="T924" s="241">
        <f t="shared" si="44"/>
        <v>2020</v>
      </c>
    </row>
    <row r="925" spans="1:20">
      <c r="A925" s="240"/>
      <c r="B925" s="280"/>
      <c r="E925" s="275"/>
      <c r="H925" s="275"/>
      <c r="I925" s="274"/>
      <c r="R925" s="265"/>
      <c r="T925" s="241">
        <f t="shared" si="44"/>
        <v>1900</v>
      </c>
    </row>
    <row r="926" spans="1:20">
      <c r="A926" s="240"/>
      <c r="B926" s="280">
        <v>43874</v>
      </c>
      <c r="C926" s="265">
        <v>175000000000</v>
      </c>
      <c r="D926" s="265">
        <v>406218100000</v>
      </c>
      <c r="E926" s="275">
        <f>D926-C926</f>
        <v>231218100000</v>
      </c>
      <c r="F926" s="265">
        <v>233785700000</v>
      </c>
      <c r="G926" s="265">
        <v>207875230869</v>
      </c>
      <c r="H926" s="275">
        <f t="shared" si="46"/>
        <v>25910469131</v>
      </c>
      <c r="I926" s="274">
        <f>+B926+364</f>
        <v>44238</v>
      </c>
      <c r="J926" s="241">
        <v>364</v>
      </c>
      <c r="N926" s="257">
        <v>88.917000000000002</v>
      </c>
      <c r="O926" s="257">
        <v>11.113</v>
      </c>
      <c r="P926" s="257">
        <v>12.499000000000001</v>
      </c>
      <c r="Q926" s="257">
        <v>12.500999999999999</v>
      </c>
      <c r="R926" s="265">
        <f t="shared" si="45"/>
        <v>0</v>
      </c>
      <c r="T926" s="241">
        <f t="shared" si="44"/>
        <v>2020</v>
      </c>
    </row>
    <row r="927" spans="1:20">
      <c r="A927" s="240"/>
      <c r="B927" s="280"/>
      <c r="E927" s="275"/>
      <c r="H927" s="275"/>
      <c r="I927" s="274"/>
      <c r="R927" s="265"/>
      <c r="T927" s="241">
        <f t="shared" si="44"/>
        <v>1900</v>
      </c>
    </row>
    <row r="928" spans="1:20">
      <c r="A928" s="240"/>
      <c r="B928" s="280">
        <v>43888</v>
      </c>
      <c r="C928" s="265">
        <v>175000000000</v>
      </c>
      <c r="D928" s="265">
        <v>240558700000</v>
      </c>
      <c r="E928" s="265">
        <f>D928-C928</f>
        <v>65558700000</v>
      </c>
      <c r="F928" s="265">
        <v>183558700000</v>
      </c>
      <c r="G928" s="265">
        <v>162851443053</v>
      </c>
      <c r="H928" s="265">
        <f t="shared" si="46"/>
        <v>20707256947</v>
      </c>
      <c r="I928" s="241">
        <f>+B928+J928</f>
        <v>44252</v>
      </c>
      <c r="J928" s="241">
        <v>364</v>
      </c>
      <c r="N928" s="257">
        <v>88.718999999999994</v>
      </c>
      <c r="O928" s="257">
        <v>11.311999999999999</v>
      </c>
      <c r="P928" s="257">
        <v>12.75</v>
      </c>
      <c r="Q928" s="257">
        <v>12.752000000000001</v>
      </c>
      <c r="R928" s="265">
        <f t="shared" si="45"/>
        <v>0</v>
      </c>
      <c r="T928" s="241">
        <f t="shared" si="44"/>
        <v>2020</v>
      </c>
    </row>
    <row r="929" spans="1:20">
      <c r="A929" s="240"/>
      <c r="B929" s="280"/>
      <c r="R929" s="265"/>
      <c r="T929" s="241">
        <f t="shared" si="44"/>
        <v>1900</v>
      </c>
    </row>
    <row r="930" spans="1:20">
      <c r="A930" s="240"/>
      <c r="B930" s="280">
        <f>+B928+14</f>
        <v>43902</v>
      </c>
      <c r="C930" s="265">
        <v>175000000000</v>
      </c>
      <c r="D930" s="265">
        <v>368300800000</v>
      </c>
      <c r="E930" s="275">
        <f>D930-C930</f>
        <v>193300800000</v>
      </c>
      <c r="F930" s="265">
        <v>240800800000</v>
      </c>
      <c r="G930" s="265">
        <v>213636061752</v>
      </c>
      <c r="H930" s="275">
        <f>F930-G930</f>
        <v>27164738248</v>
      </c>
      <c r="I930" s="274">
        <f>+B930+J930</f>
        <v>44266</v>
      </c>
      <c r="J930" s="241">
        <v>364</v>
      </c>
      <c r="N930" s="257">
        <v>88.718999999999994</v>
      </c>
      <c r="O930" s="257">
        <v>11.311999999999999</v>
      </c>
      <c r="P930" s="257">
        <v>12.75</v>
      </c>
      <c r="Q930" s="257">
        <v>12.752000000000001</v>
      </c>
      <c r="R930" s="265">
        <f>+IF(F930&lt;C930,IF(F930=D930,0,D930-F930),0)</f>
        <v>0</v>
      </c>
      <c r="T930" s="241">
        <f t="shared" si="44"/>
        <v>2020</v>
      </c>
    </row>
    <row r="931" spans="1:20">
      <c r="A931" s="240"/>
      <c r="B931" s="280"/>
      <c r="E931" s="275"/>
      <c r="H931" s="275"/>
      <c r="I931" s="274"/>
      <c r="R931" s="265"/>
      <c r="T931" s="241">
        <f t="shared" si="44"/>
        <v>1900</v>
      </c>
    </row>
    <row r="932" spans="1:20">
      <c r="A932" s="240"/>
      <c r="B932" s="280">
        <f>+B930+14</f>
        <v>43916</v>
      </c>
      <c r="C932" s="265">
        <v>175000000000</v>
      </c>
      <c r="D932" s="265">
        <v>205638000000</v>
      </c>
      <c r="E932" s="265">
        <f>D932-C932</f>
        <v>30638000000</v>
      </c>
      <c r="F932" s="265">
        <v>175000000000</v>
      </c>
      <c r="G932" s="265">
        <v>153560750000</v>
      </c>
      <c r="H932" s="265">
        <f t="shared" si="46"/>
        <v>21439250000</v>
      </c>
      <c r="I932" s="241">
        <f>+B932+J932</f>
        <v>44280</v>
      </c>
      <c r="J932" s="241">
        <v>364</v>
      </c>
      <c r="N932" s="257">
        <v>87.748999999999995</v>
      </c>
      <c r="O932" s="257">
        <v>12.285</v>
      </c>
      <c r="P932" s="257">
        <v>14</v>
      </c>
      <c r="Q932" s="257">
        <v>14.002000000000001</v>
      </c>
      <c r="R932" s="265"/>
      <c r="T932" s="241">
        <f t="shared" si="44"/>
        <v>2020</v>
      </c>
    </row>
    <row r="933" spans="1:20" ht="18">
      <c r="A933" s="240"/>
      <c r="B933" s="280"/>
      <c r="E933" s="331"/>
      <c r="F933" s="332"/>
      <c r="I933" s="266"/>
      <c r="T933" s="241">
        <f t="shared" si="44"/>
        <v>1900</v>
      </c>
    </row>
    <row r="934" spans="1:20">
      <c r="A934" s="240"/>
      <c r="B934" s="280">
        <v>43930</v>
      </c>
      <c r="C934" s="265">
        <v>175000000000</v>
      </c>
      <c r="D934" s="265">
        <v>400178400000</v>
      </c>
      <c r="E934" s="275">
        <f>D934-C934</f>
        <v>225178400000</v>
      </c>
      <c r="F934" s="265">
        <v>229033400000</v>
      </c>
      <c r="G934" s="265">
        <v>203251110162</v>
      </c>
      <c r="H934" s="275">
        <f>F934-G934</f>
        <v>25782289838</v>
      </c>
      <c r="I934" s="274">
        <f>+B934+J934</f>
        <v>44294</v>
      </c>
      <c r="J934" s="241">
        <v>364</v>
      </c>
      <c r="N934" s="257">
        <v>88.742999999999995</v>
      </c>
      <c r="O934" s="257">
        <v>11.288</v>
      </c>
      <c r="P934" s="257">
        <v>12.72</v>
      </c>
      <c r="Q934" s="257">
        <v>12.722</v>
      </c>
      <c r="R934" s="265">
        <f>+IF(F934&lt;C934,IF(F934=D934,0,D934-F934),0)</f>
        <v>0</v>
      </c>
      <c r="T934" s="241">
        <f t="shared" si="44"/>
        <v>2020</v>
      </c>
    </row>
    <row r="935" spans="1:20">
      <c r="A935" s="240"/>
      <c r="B935" s="280"/>
      <c r="F935" s="266"/>
      <c r="T935" s="241">
        <f t="shared" si="44"/>
        <v>1900</v>
      </c>
    </row>
    <row r="936" spans="1:20">
      <c r="A936" s="240"/>
      <c r="B936" s="280">
        <v>43944</v>
      </c>
      <c r="C936" s="265">
        <v>175000000000</v>
      </c>
      <c r="D936" s="265">
        <v>352518800000</v>
      </c>
      <c r="E936" s="275">
        <f>D936-C936</f>
        <v>177518800000</v>
      </c>
      <c r="F936" s="266">
        <v>194368800000</v>
      </c>
      <c r="G936" s="265">
        <v>172066923888</v>
      </c>
      <c r="H936" s="275">
        <f>F936-G936</f>
        <v>22301876112</v>
      </c>
      <c r="I936" s="274">
        <f>+B936+J936</f>
        <v>44308</v>
      </c>
      <c r="J936" s="241">
        <v>364</v>
      </c>
      <c r="N936" s="257">
        <v>88.525999999999996</v>
      </c>
      <c r="O936" s="257">
        <v>11.506</v>
      </c>
      <c r="P936" s="257">
        <v>12.997</v>
      </c>
      <c r="Q936" s="257">
        <v>12.999000000000001</v>
      </c>
      <c r="R936" s="265">
        <f>+IF(F936&lt;C936,IF(F936=D936,0,D936-F936),0)</f>
        <v>0</v>
      </c>
      <c r="T936" s="241">
        <f t="shared" si="44"/>
        <v>2020</v>
      </c>
    </row>
    <row r="937" spans="1:20">
      <c r="A937" s="240"/>
      <c r="B937" s="280"/>
      <c r="F937" s="266"/>
      <c r="T937" s="241">
        <f t="shared" si="44"/>
        <v>1900</v>
      </c>
    </row>
    <row r="938" spans="1:20">
      <c r="A938" s="240"/>
      <c r="B938" s="280">
        <v>43958</v>
      </c>
      <c r="C938" s="265">
        <v>115000000000</v>
      </c>
      <c r="D938" s="265">
        <v>295121000000</v>
      </c>
      <c r="E938" s="275">
        <f>D938-C938</f>
        <v>180121000000</v>
      </c>
      <c r="F938" s="266">
        <v>135078500000</v>
      </c>
      <c r="G938" s="265">
        <v>120106399060</v>
      </c>
      <c r="H938" s="275">
        <f>F938-G938</f>
        <v>14972100940</v>
      </c>
      <c r="I938" s="274">
        <f>+B938+J938</f>
        <v>44322</v>
      </c>
      <c r="J938" s="241">
        <v>364</v>
      </c>
      <c r="N938" s="257">
        <v>88.915999999999997</v>
      </c>
      <c r="O938" s="257">
        <v>11.114000000000001</v>
      </c>
      <c r="P938" s="257">
        <v>12.5</v>
      </c>
      <c r="Q938" s="257">
        <v>12.502000000000001</v>
      </c>
      <c r="R938" s="265">
        <f>+IF(F938&lt;C938,IF(F938=D938,0,D938-F938),0)</f>
        <v>0</v>
      </c>
      <c r="T938" s="241">
        <f t="shared" si="44"/>
        <v>2020</v>
      </c>
    </row>
    <row r="939" spans="1:20">
      <c r="A939" s="240"/>
      <c r="B939" s="280"/>
      <c r="F939" s="266"/>
      <c r="T939" s="241">
        <f t="shared" si="44"/>
        <v>1900</v>
      </c>
    </row>
    <row r="940" spans="1:20">
      <c r="A940" s="240"/>
      <c r="B940" s="280">
        <v>43972</v>
      </c>
      <c r="C940" s="265">
        <v>115000000000</v>
      </c>
      <c r="D940" s="265">
        <v>263515200000</v>
      </c>
      <c r="E940" s="275">
        <f>D940-C940</f>
        <v>148515200000</v>
      </c>
      <c r="F940" s="266">
        <v>115000000000</v>
      </c>
      <c r="G940" s="265">
        <v>102465000000</v>
      </c>
      <c r="H940" s="275">
        <f>F940-G940</f>
        <v>12535000000</v>
      </c>
      <c r="I940" s="274">
        <f>+B940+J940</f>
        <v>44336</v>
      </c>
      <c r="J940" s="241">
        <v>364</v>
      </c>
      <c r="N940" s="257">
        <v>89.1</v>
      </c>
      <c r="O940" s="257">
        <v>10.93</v>
      </c>
      <c r="P940" s="257">
        <v>12.266999999999999</v>
      </c>
      <c r="Q940" s="257">
        <v>12.269</v>
      </c>
      <c r="R940" s="265">
        <f>+IF(F940&lt;C940,IF(F940=D940,0,D940-F940),0)</f>
        <v>0</v>
      </c>
      <c r="T940" s="241">
        <f t="shared" si="44"/>
        <v>2020</v>
      </c>
    </row>
    <row r="941" spans="1:20">
      <c r="A941" s="240"/>
      <c r="B941" s="280"/>
      <c r="T941" s="241">
        <f t="shared" si="44"/>
        <v>1900</v>
      </c>
    </row>
    <row r="942" spans="1:20">
      <c r="A942" s="240"/>
      <c r="B942" s="280">
        <v>43987</v>
      </c>
      <c r="C942" s="265">
        <v>115000000000</v>
      </c>
      <c r="D942" s="265">
        <v>224632000000</v>
      </c>
      <c r="E942" s="275">
        <f>D942-C942</f>
        <v>109632000000</v>
      </c>
      <c r="F942" s="265">
        <v>134382000000</v>
      </c>
      <c r="G942" s="265">
        <v>119487099120</v>
      </c>
      <c r="H942" s="275">
        <f>F942-G942</f>
        <v>14894900880</v>
      </c>
      <c r="I942" s="274">
        <f>+B942+J942</f>
        <v>44351</v>
      </c>
      <c r="J942" s="241">
        <v>364</v>
      </c>
      <c r="N942" s="257">
        <v>88.915999999999997</v>
      </c>
      <c r="O942" s="257">
        <v>11.114000000000001</v>
      </c>
      <c r="P942" s="257">
        <v>12.5</v>
      </c>
      <c r="Q942" s="257">
        <v>12.502000000000001</v>
      </c>
      <c r="R942" s="265">
        <f>+IF(F942&lt;C942,IF(F942=D942,0,D942-F942),0)</f>
        <v>0</v>
      </c>
      <c r="T942" s="241">
        <f t="shared" si="44"/>
        <v>2020</v>
      </c>
    </row>
    <row r="943" spans="1:20">
      <c r="A943" s="240"/>
      <c r="B943" s="280"/>
      <c r="T943" s="241">
        <f t="shared" si="44"/>
        <v>1900</v>
      </c>
    </row>
    <row r="944" spans="1:20">
      <c r="A944" s="240"/>
      <c r="B944" s="280">
        <v>44000</v>
      </c>
      <c r="C944" s="265">
        <v>115000000000</v>
      </c>
      <c r="D944" s="265">
        <v>209722200000</v>
      </c>
      <c r="E944" s="275">
        <f>D944-C944</f>
        <v>94722200000</v>
      </c>
      <c r="F944" s="265">
        <v>78340000000</v>
      </c>
      <c r="G944" s="265">
        <v>70124484200</v>
      </c>
      <c r="H944" s="275">
        <f>F944-G944</f>
        <v>8215515800</v>
      </c>
      <c r="I944" s="274">
        <f>+B944+J944</f>
        <v>44364</v>
      </c>
      <c r="J944" s="241">
        <v>364</v>
      </c>
      <c r="N944" s="257">
        <v>89.513000000000005</v>
      </c>
      <c r="O944" s="257">
        <v>10.516</v>
      </c>
      <c r="P944" s="257">
        <v>11.747999999999999</v>
      </c>
      <c r="Q944" s="257">
        <v>11.75</v>
      </c>
      <c r="R944" s="265">
        <f>+IF(F944&lt;C944,IF(F944=D944,0,D944-F944),0)</f>
        <v>131382200000</v>
      </c>
      <c r="T944" s="241">
        <f t="shared" si="44"/>
        <v>2020</v>
      </c>
    </row>
    <row r="945" spans="1:20">
      <c r="A945" s="240"/>
      <c r="B945" s="280"/>
      <c r="E945" s="275"/>
      <c r="H945" s="275"/>
      <c r="I945" s="274"/>
      <c r="R945" s="265"/>
      <c r="T945" s="241">
        <f t="shared" si="44"/>
        <v>1900</v>
      </c>
    </row>
    <row r="946" spans="1:20">
      <c r="A946" s="240"/>
      <c r="B946" s="280">
        <v>44014</v>
      </c>
      <c r="C946" s="275">
        <v>195000000000</v>
      </c>
      <c r="D946" s="275">
        <v>265323000000</v>
      </c>
      <c r="E946" s="275">
        <f>D946-C946</f>
        <v>70323000000</v>
      </c>
      <c r="F946" s="275">
        <v>204573000000</v>
      </c>
      <c r="G946" s="276">
        <v>182708237760</v>
      </c>
      <c r="H946" s="275">
        <f>F946-G946</f>
        <v>21864762240</v>
      </c>
      <c r="I946" s="318">
        <v>44378</v>
      </c>
      <c r="J946" s="273">
        <v>364</v>
      </c>
      <c r="N946" s="257">
        <v>89.311999999999998</v>
      </c>
      <c r="O946" s="257">
        <v>10.717362637362639</v>
      </c>
      <c r="P946" s="257">
        <v>12</v>
      </c>
      <c r="Q946" s="257">
        <v>12.002000000000001</v>
      </c>
      <c r="R946" s="257">
        <f>+D946-F946</f>
        <v>60750000000</v>
      </c>
      <c r="T946" s="241">
        <f t="shared" si="44"/>
        <v>2020</v>
      </c>
    </row>
    <row r="947" spans="1:20">
      <c r="A947" s="240"/>
      <c r="B947" s="280"/>
      <c r="E947" s="275"/>
      <c r="G947" s="266"/>
      <c r="H947" s="275"/>
      <c r="I947" s="280"/>
      <c r="T947" s="241">
        <f t="shared" si="44"/>
        <v>1900</v>
      </c>
    </row>
    <row r="948" spans="1:20">
      <c r="A948" s="240"/>
      <c r="B948" s="280">
        <v>44028</v>
      </c>
      <c r="C948" s="265">
        <v>195000000000</v>
      </c>
      <c r="D948" s="265">
        <v>300673100000</v>
      </c>
      <c r="E948" s="275">
        <f>D948-C948</f>
        <v>105673100000</v>
      </c>
      <c r="F948" s="241">
        <v>204573000000</v>
      </c>
      <c r="G948" s="266">
        <v>233035639072</v>
      </c>
      <c r="H948" s="275">
        <f>F948-G948</f>
        <v>-28462639072</v>
      </c>
      <c r="I948" s="280">
        <v>44392</v>
      </c>
      <c r="J948" s="241">
        <v>364</v>
      </c>
      <c r="N948" s="257">
        <v>89.311999999999998</v>
      </c>
      <c r="O948" s="257">
        <v>10.717000000000001</v>
      </c>
      <c r="P948" s="257">
        <v>12</v>
      </c>
      <c r="Q948" s="257">
        <v>12.002000000000001</v>
      </c>
      <c r="R948" s="257">
        <f>+D948-F948</f>
        <v>96100100000</v>
      </c>
      <c r="T948" s="241">
        <f t="shared" si="44"/>
        <v>2020</v>
      </c>
    </row>
    <row r="949" spans="1:20">
      <c r="A949" s="240"/>
      <c r="B949" s="280"/>
      <c r="E949" s="275"/>
      <c r="G949" s="266"/>
      <c r="H949" s="275"/>
      <c r="I949" s="280"/>
      <c r="T949" s="241">
        <f t="shared" si="44"/>
        <v>1900</v>
      </c>
    </row>
    <row r="950" spans="1:20">
      <c r="A950" s="240"/>
      <c r="B950" s="280">
        <v>44042</v>
      </c>
      <c r="C950" s="265">
        <v>195000000000</v>
      </c>
      <c r="D950" s="265">
        <v>211521300000</v>
      </c>
      <c r="E950" s="275">
        <f>D950-C950</f>
        <v>16521300000</v>
      </c>
      <c r="F950" s="265">
        <v>198521300000</v>
      </c>
      <c r="G950" s="266">
        <v>176830862762</v>
      </c>
      <c r="H950" s="275">
        <f>F950-G950</f>
        <v>21690437238</v>
      </c>
      <c r="I950" s="280">
        <v>44406</v>
      </c>
      <c r="J950" s="241">
        <v>364</v>
      </c>
      <c r="N950" s="257">
        <v>89.073999999999998</v>
      </c>
      <c r="O950" s="257">
        <v>10.956</v>
      </c>
      <c r="P950" s="257">
        <v>12.3</v>
      </c>
      <c r="Q950" s="257">
        <v>12.302</v>
      </c>
      <c r="R950" s="257">
        <f>+D950-F950</f>
        <v>13000000000</v>
      </c>
      <c r="T950" s="241">
        <f t="shared" si="44"/>
        <v>2020</v>
      </c>
    </row>
    <row r="951" spans="1:20">
      <c r="A951" s="240"/>
      <c r="B951" s="280"/>
      <c r="E951" s="275"/>
      <c r="G951" s="266"/>
      <c r="H951" s="275"/>
      <c r="I951" s="280"/>
      <c r="T951" s="241">
        <f t="shared" si="44"/>
        <v>1900</v>
      </c>
    </row>
    <row r="952" spans="1:20">
      <c r="A952" s="240"/>
      <c r="B952" s="280">
        <v>44056</v>
      </c>
      <c r="C952" s="265">
        <v>195000000000</v>
      </c>
      <c r="D952" s="265">
        <v>336318300000</v>
      </c>
      <c r="E952" s="275">
        <f>D952-C952</f>
        <v>141318300000</v>
      </c>
      <c r="F952" s="265">
        <v>203023300000</v>
      </c>
      <c r="G952" s="266">
        <v>180928274261</v>
      </c>
      <c r="H952" s="275">
        <f>F952-G952</f>
        <v>22095025739</v>
      </c>
      <c r="I952" s="280">
        <v>44420</v>
      </c>
      <c r="J952" s="241">
        <v>364</v>
      </c>
      <c r="N952" s="257">
        <v>89.117000000000004</v>
      </c>
      <c r="O952" s="257">
        <v>10.913</v>
      </c>
      <c r="P952" s="257">
        <v>12.246</v>
      </c>
      <c r="Q952" s="257">
        <v>12.247999999999999</v>
      </c>
      <c r="R952" s="257">
        <f>+D952-F952</f>
        <v>133295000000</v>
      </c>
      <c r="T952" s="241">
        <f t="shared" si="44"/>
        <v>2020</v>
      </c>
    </row>
    <row r="953" spans="1:20">
      <c r="A953" s="240"/>
      <c r="B953" s="280"/>
      <c r="E953" s="275"/>
      <c r="G953" s="266"/>
      <c r="H953" s="275"/>
      <c r="I953" s="280"/>
      <c r="T953" s="241">
        <f t="shared" si="44"/>
        <v>1900</v>
      </c>
    </row>
    <row r="954" spans="1:20">
      <c r="A954" s="240"/>
      <c r="B954" s="280">
        <v>44070</v>
      </c>
      <c r="C954" s="265">
        <v>195000000000</v>
      </c>
      <c r="D954" s="265">
        <v>336349500000</v>
      </c>
      <c r="E954" s="275">
        <f>D954-C954</f>
        <v>141349500000</v>
      </c>
      <c r="F954" s="265">
        <v>296399500000</v>
      </c>
      <c r="G954" s="266">
        <v>264483201840</v>
      </c>
      <c r="H954" s="275">
        <f>F954-G954</f>
        <v>31916298160</v>
      </c>
      <c r="I954" s="280">
        <v>44434</v>
      </c>
      <c r="J954" s="241">
        <v>364</v>
      </c>
      <c r="N954" s="257">
        <v>89.231999999999999</v>
      </c>
      <c r="O954" s="257">
        <v>10.798</v>
      </c>
      <c r="P954" s="257">
        <v>12.101000000000001</v>
      </c>
      <c r="Q954" s="257">
        <v>12.103</v>
      </c>
      <c r="R954" s="257">
        <f>+D954-F954</f>
        <v>39950000000</v>
      </c>
      <c r="T954" s="241">
        <f t="shared" si="44"/>
        <v>2020</v>
      </c>
    </row>
    <row r="955" spans="1:20">
      <c r="A955" s="240"/>
      <c r="B955" s="280"/>
      <c r="E955" s="275"/>
      <c r="G955" s="266"/>
      <c r="H955" s="275"/>
      <c r="I955" s="280"/>
      <c r="T955" s="241">
        <f t="shared" si="44"/>
        <v>1900</v>
      </c>
    </row>
    <row r="956" spans="1:20">
      <c r="A956" s="240"/>
      <c r="B956" s="280">
        <v>44084</v>
      </c>
      <c r="C956" s="265">
        <v>195000000000</v>
      </c>
      <c r="D956" s="265">
        <v>330153900000</v>
      </c>
      <c r="E956" s="275">
        <f>D956-C956</f>
        <v>135153900000</v>
      </c>
      <c r="F956" s="265">
        <v>260258700000</v>
      </c>
      <c r="G956" s="266">
        <v>232234043184</v>
      </c>
      <c r="H956" s="275">
        <f>F956-G956</f>
        <v>28024656816</v>
      </c>
      <c r="I956" s="280">
        <v>44448</v>
      </c>
      <c r="J956" s="241">
        <v>364</v>
      </c>
      <c r="N956" s="257">
        <v>89.231999999999999</v>
      </c>
      <c r="O956" s="257">
        <v>10.798</v>
      </c>
      <c r="P956" s="257">
        <v>12.101000000000001</v>
      </c>
      <c r="Q956" s="257">
        <v>12.103</v>
      </c>
      <c r="R956" s="257">
        <f>+D956-F956</f>
        <v>69895200000</v>
      </c>
      <c r="T956" s="241">
        <f t="shared" si="44"/>
        <v>2020</v>
      </c>
    </row>
    <row r="957" spans="1:20">
      <c r="A957" s="240"/>
      <c r="B957" s="280"/>
      <c r="E957" s="275"/>
      <c r="G957" s="266"/>
      <c r="H957" s="275"/>
      <c r="I957" s="280"/>
      <c r="T957" s="241">
        <f t="shared" si="44"/>
        <v>1900</v>
      </c>
    </row>
    <row r="958" spans="1:20">
      <c r="A958" s="240"/>
      <c r="B958" s="280">
        <v>44098</v>
      </c>
      <c r="C958" s="265">
        <v>195000000000</v>
      </c>
      <c r="D958" s="265">
        <v>327723800000</v>
      </c>
      <c r="E958" s="275">
        <f>D958-C958</f>
        <v>132723800000</v>
      </c>
      <c r="F958" s="265">
        <v>195000000000</v>
      </c>
      <c r="G958" s="266">
        <v>174080400000</v>
      </c>
      <c r="H958" s="275">
        <f>F958-G958</f>
        <v>20919600000</v>
      </c>
      <c r="I958" s="280">
        <v>44462</v>
      </c>
      <c r="J958" s="241">
        <v>364</v>
      </c>
      <c r="N958" s="257">
        <v>89.272000000000006</v>
      </c>
      <c r="O958" s="257">
        <v>10.757</v>
      </c>
      <c r="P958" s="257">
        <v>12.05</v>
      </c>
      <c r="Q958" s="257">
        <v>12.052</v>
      </c>
      <c r="R958" s="257">
        <f>+D958-F958</f>
        <v>132723800000</v>
      </c>
      <c r="T958" s="241">
        <f t="shared" si="44"/>
        <v>2020</v>
      </c>
    </row>
    <row r="959" spans="1:20">
      <c r="A959" s="240"/>
      <c r="B959" s="280"/>
      <c r="E959" s="275"/>
      <c r="H959" s="275"/>
      <c r="T959" s="241">
        <f t="shared" si="44"/>
        <v>1900</v>
      </c>
    </row>
    <row r="960" spans="1:20">
      <c r="A960" s="240"/>
      <c r="B960" s="280">
        <v>44112</v>
      </c>
      <c r="C960" s="265">
        <v>195000000000</v>
      </c>
      <c r="D960" s="265">
        <v>314099800000</v>
      </c>
      <c r="E960" s="275">
        <f>D960-C960</f>
        <v>119099800000</v>
      </c>
      <c r="F960" s="265">
        <v>284099800000</v>
      </c>
      <c r="G960" s="265">
        <v>253735213376</v>
      </c>
      <c r="H960" s="275">
        <f>F960-G960</f>
        <v>30364586624</v>
      </c>
      <c r="I960" s="280">
        <v>44476</v>
      </c>
      <c r="J960" s="241">
        <v>364</v>
      </c>
      <c r="N960" s="257">
        <v>89.311999999999998</v>
      </c>
      <c r="O960" s="257">
        <v>10.717000000000001</v>
      </c>
      <c r="P960" s="257">
        <v>12</v>
      </c>
      <c r="Q960" s="257">
        <v>12.002000000000001</v>
      </c>
      <c r="R960" s="257">
        <f>+D960-F960</f>
        <v>30000000000</v>
      </c>
      <c r="T960" s="241">
        <f t="shared" si="44"/>
        <v>2020</v>
      </c>
    </row>
    <row r="961" spans="1:20">
      <c r="A961" s="240"/>
      <c r="B961" s="280"/>
      <c r="E961" s="275"/>
      <c r="H961" s="275"/>
      <c r="I961" s="280"/>
      <c r="T961" s="241">
        <f t="shared" si="44"/>
        <v>1900</v>
      </c>
    </row>
    <row r="962" spans="1:20">
      <c r="A962" s="240"/>
      <c r="B962" s="280">
        <v>44126</v>
      </c>
      <c r="C962" s="265">
        <v>195000000000</v>
      </c>
      <c r="D962" s="265">
        <v>425865700000</v>
      </c>
      <c r="E962" s="275">
        <f>D962-C962</f>
        <v>230865700000</v>
      </c>
      <c r="F962" s="265">
        <v>195000000000</v>
      </c>
      <c r="G962" s="265">
        <v>173540250000</v>
      </c>
      <c r="H962" s="275">
        <f>F962-G962</f>
        <v>21459750000</v>
      </c>
      <c r="I962" s="280">
        <v>44490</v>
      </c>
      <c r="J962" s="241">
        <v>364</v>
      </c>
      <c r="N962" s="257">
        <v>88.995000000000005</v>
      </c>
      <c r="O962" s="257">
        <v>11.035</v>
      </c>
      <c r="P962" s="257">
        <v>12.4</v>
      </c>
      <c r="Q962" s="257">
        <v>12.401999999999999</v>
      </c>
      <c r="R962" s="257">
        <f>+D962-F962</f>
        <v>230865700000</v>
      </c>
      <c r="T962" s="241">
        <f t="shared" si="44"/>
        <v>2020</v>
      </c>
    </row>
    <row r="963" spans="1:20">
      <c r="A963" s="240"/>
      <c r="B963" s="280"/>
      <c r="E963" s="275"/>
      <c r="H963" s="275"/>
      <c r="T963" s="241">
        <f t="shared" si="44"/>
        <v>1900</v>
      </c>
    </row>
    <row r="964" spans="1:20">
      <c r="A964" s="240"/>
      <c r="B964" s="280">
        <v>44140</v>
      </c>
      <c r="C964" s="265">
        <v>195000000000</v>
      </c>
      <c r="D964" s="265">
        <v>376144900000</v>
      </c>
      <c r="E964" s="275">
        <f>D964-C964</f>
        <v>181144900000</v>
      </c>
      <c r="F964" s="265">
        <v>231144900000</v>
      </c>
      <c r="G964" s="265">
        <v>204345960294</v>
      </c>
      <c r="H964" s="275">
        <f>F964-G964</f>
        <v>26798939706</v>
      </c>
      <c r="I964" s="280">
        <v>44504</v>
      </c>
      <c r="J964" s="241">
        <v>364</v>
      </c>
      <c r="N964" s="257">
        <v>88.406000000000006</v>
      </c>
      <c r="O964" s="257">
        <v>11.625999999999999</v>
      </c>
      <c r="P964" s="257">
        <v>13.151</v>
      </c>
      <c r="Q964" s="257">
        <v>13.153</v>
      </c>
      <c r="R964" s="257">
        <f>+D964-F964</f>
        <v>145000000000</v>
      </c>
      <c r="T964" s="241">
        <f t="shared" si="44"/>
        <v>2020</v>
      </c>
    </row>
    <row r="965" spans="1:20">
      <c r="A965" s="240"/>
      <c r="B965" s="280"/>
      <c r="E965" s="275"/>
      <c r="H965" s="275"/>
      <c r="T965" s="241">
        <f t="shared" si="44"/>
        <v>1900</v>
      </c>
    </row>
    <row r="966" spans="1:20">
      <c r="A966" s="240"/>
      <c r="B966" s="280">
        <v>44154</v>
      </c>
      <c r="C966" s="265">
        <v>195000000000</v>
      </c>
      <c r="D966" s="265">
        <v>369774900000</v>
      </c>
      <c r="E966" s="275">
        <f>D966-C966</f>
        <v>174774900000</v>
      </c>
      <c r="F966" s="265">
        <v>212699900000</v>
      </c>
      <c r="G966" s="265">
        <v>189124243084</v>
      </c>
      <c r="H966" s="275">
        <f>F966-G966</f>
        <v>23575656916</v>
      </c>
      <c r="I966" s="280">
        <v>44518</v>
      </c>
      <c r="J966" s="241">
        <v>364</v>
      </c>
      <c r="N966" s="257">
        <v>88.915999999999997</v>
      </c>
      <c r="O966" s="257">
        <v>11.114000000000001</v>
      </c>
      <c r="P966" s="257">
        <v>12.5</v>
      </c>
      <c r="Q966" s="257">
        <v>12.502000000000001</v>
      </c>
      <c r="R966" s="257">
        <f>+D966-F966</f>
        <v>157075000000</v>
      </c>
      <c r="T966" s="241">
        <f t="shared" ref="T966:T1029" si="47">+YEAR(B966)</f>
        <v>2020</v>
      </c>
    </row>
    <row r="967" spans="1:20">
      <c r="A967" s="240"/>
      <c r="B967" s="280"/>
      <c r="E967" s="275"/>
      <c r="H967" s="275"/>
      <c r="I967" s="280"/>
      <c r="T967" s="241">
        <f t="shared" si="47"/>
        <v>1900</v>
      </c>
    </row>
    <row r="968" spans="1:20">
      <c r="A968" s="240"/>
      <c r="B968" s="280">
        <v>44168</v>
      </c>
      <c r="C968" s="265">
        <v>195000000000</v>
      </c>
      <c r="D968" s="265">
        <v>408460700000</v>
      </c>
      <c r="E968" s="275">
        <f>D968-C968</f>
        <v>213460700000</v>
      </c>
      <c r="F968" s="265">
        <v>307070700000</v>
      </c>
      <c r="G968" s="265">
        <v>271708438188</v>
      </c>
      <c r="H968" s="275">
        <f>F968-G968</f>
        <v>35362261812</v>
      </c>
      <c r="I968" s="280">
        <v>44532</v>
      </c>
      <c r="J968" s="241">
        <v>364</v>
      </c>
      <c r="N968" s="257">
        <v>88.483999999999995</v>
      </c>
      <c r="O968" s="257">
        <v>11.548</v>
      </c>
      <c r="P968" s="257">
        <v>13.051</v>
      </c>
      <c r="Q968" s="257">
        <v>13.053000000000001</v>
      </c>
      <c r="R968" s="257">
        <f>+D968-F968</f>
        <v>101390000000</v>
      </c>
      <c r="T968" s="241">
        <f t="shared" si="47"/>
        <v>2020</v>
      </c>
    </row>
    <row r="969" spans="1:20">
      <c r="A969" s="240"/>
      <c r="B969" s="280"/>
      <c r="E969" s="275"/>
      <c r="H969" s="275"/>
      <c r="I969" s="280"/>
      <c r="T969" s="241">
        <f t="shared" si="47"/>
        <v>1900</v>
      </c>
    </row>
    <row r="970" spans="1:20">
      <c r="A970" s="240"/>
      <c r="B970" s="280">
        <v>44182</v>
      </c>
      <c r="C970" s="265">
        <v>195000000000</v>
      </c>
      <c r="D970" s="265">
        <v>364491800000</v>
      </c>
      <c r="E970" s="275">
        <f>D970-C970</f>
        <v>169491800000</v>
      </c>
      <c r="F970" s="265">
        <v>222491800000</v>
      </c>
      <c r="G970" s="265">
        <v>196097597766</v>
      </c>
      <c r="H970" s="275">
        <f>F970-G970</f>
        <v>26394202234</v>
      </c>
      <c r="I970" s="280">
        <v>44546</v>
      </c>
      <c r="J970" s="241">
        <v>364</v>
      </c>
      <c r="N970" s="257">
        <v>88.137</v>
      </c>
      <c r="O970" s="257">
        <v>11.896000000000001</v>
      </c>
      <c r="P970" s="257">
        <v>13.497</v>
      </c>
      <c r="Q970" s="257">
        <v>13.499000000000001</v>
      </c>
      <c r="R970" s="257">
        <f>+D970-F970</f>
        <v>142000000000</v>
      </c>
      <c r="T970" s="241">
        <f t="shared" si="47"/>
        <v>2020</v>
      </c>
    </row>
    <row r="971" spans="1:20">
      <c r="A971" s="240"/>
      <c r="B971" s="280"/>
      <c r="E971" s="275">
        <f>D971-C971</f>
        <v>0</v>
      </c>
      <c r="H971" s="275"/>
      <c r="T971" s="241">
        <f t="shared" si="47"/>
        <v>1900</v>
      </c>
    </row>
    <row r="972" spans="1:20">
      <c r="A972" s="240"/>
      <c r="B972" s="280">
        <v>44196</v>
      </c>
      <c r="C972" s="265">
        <v>195000000000</v>
      </c>
      <c r="D972" s="265">
        <v>303688100000</v>
      </c>
      <c r="E972" s="275">
        <f>D972-C972</f>
        <v>108688100000</v>
      </c>
      <c r="F972" s="265">
        <v>185688100000</v>
      </c>
      <c r="G972" s="265">
        <v>162939450869</v>
      </c>
      <c r="H972" s="275">
        <f>F972-G972</f>
        <v>22748649131</v>
      </c>
      <c r="I972" s="280">
        <v>44560</v>
      </c>
      <c r="J972" s="241">
        <v>364</v>
      </c>
      <c r="N972" s="257">
        <v>87.748999999999995</v>
      </c>
      <c r="O972" s="257">
        <v>12.285</v>
      </c>
      <c r="P972" s="257">
        <v>14</v>
      </c>
      <c r="Q972" s="257">
        <v>14.002000000000001</v>
      </c>
      <c r="R972" s="257">
        <f>+D972-F972</f>
        <v>118000000000</v>
      </c>
      <c r="T972" s="241">
        <f t="shared" si="47"/>
        <v>2020</v>
      </c>
    </row>
    <row r="973" spans="1:20">
      <c r="A973" s="240"/>
      <c r="B973" s="280"/>
      <c r="T973" s="241">
        <f t="shared" si="47"/>
        <v>1900</v>
      </c>
    </row>
    <row r="974" spans="1:20">
      <c r="A974" s="240"/>
      <c r="B974" s="280">
        <v>44211</v>
      </c>
      <c r="C974" s="265">
        <v>195000000000</v>
      </c>
      <c r="D974" s="265">
        <v>389889500000</v>
      </c>
      <c r="E974" s="265">
        <v>194889500000</v>
      </c>
      <c r="F974" s="265">
        <v>283419500000</v>
      </c>
      <c r="G974" s="265">
        <v>247938212795</v>
      </c>
      <c r="H974" s="275">
        <f>F974-G974</f>
        <v>35481287205</v>
      </c>
      <c r="I974" s="280">
        <f>+J974+B974</f>
        <v>44575</v>
      </c>
      <c r="J974" s="265">
        <v>364</v>
      </c>
      <c r="N974" s="257">
        <v>87.480999999999995</v>
      </c>
      <c r="O974" s="257">
        <v>12.553392857142864</v>
      </c>
      <c r="P974" s="257">
        <v>14.349850661449759</v>
      </c>
      <c r="Q974" s="257">
        <v>14.352546108420006</v>
      </c>
      <c r="R974" s="257">
        <v>88419500000</v>
      </c>
      <c r="T974" s="241">
        <f t="shared" si="47"/>
        <v>2021</v>
      </c>
    </row>
    <row r="975" spans="1:20">
      <c r="A975" s="240"/>
      <c r="B975" s="280"/>
      <c r="H975" s="275"/>
      <c r="I975" s="280"/>
      <c r="T975" s="241">
        <f t="shared" si="47"/>
        <v>1900</v>
      </c>
    </row>
    <row r="976" spans="1:20">
      <c r="A976" s="240"/>
      <c r="B976" s="280">
        <v>44223</v>
      </c>
      <c r="C976" s="265">
        <v>195000000000</v>
      </c>
      <c r="D976" s="265">
        <v>492599500000</v>
      </c>
      <c r="E976" s="265">
        <v>297599500000</v>
      </c>
      <c r="F976" s="265">
        <v>195000000000</v>
      </c>
      <c r="G976" s="265">
        <v>172280550000</v>
      </c>
      <c r="H976" s="275">
        <f>F976-G976</f>
        <v>22719450000</v>
      </c>
      <c r="I976" s="280">
        <f>+J976+B976</f>
        <v>44587</v>
      </c>
      <c r="J976" s="265">
        <v>364</v>
      </c>
      <c r="N976" s="257">
        <v>88.349000000000004</v>
      </c>
      <c r="O976" s="257">
        <v>11.683008241758239</v>
      </c>
      <c r="P976" s="257">
        <v>13.223701730362809</v>
      </c>
      <c r="Q976" s="257">
        <v>13.225998561250151</v>
      </c>
      <c r="R976" s="257">
        <v>0</v>
      </c>
      <c r="T976" s="241">
        <f t="shared" si="47"/>
        <v>2021</v>
      </c>
    </row>
    <row r="977" spans="1:25">
      <c r="A977" s="240"/>
      <c r="B977" s="280"/>
      <c r="H977" s="275">
        <f>F977-G977</f>
        <v>0</v>
      </c>
      <c r="I977" s="280">
        <f>+J977+B977</f>
        <v>0</v>
      </c>
      <c r="T977" s="241">
        <f t="shared" si="47"/>
        <v>1900</v>
      </c>
    </row>
    <row r="978" spans="1:25">
      <c r="A978" s="240"/>
      <c r="B978" s="280">
        <v>44238</v>
      </c>
      <c r="C978" s="265">
        <v>195000000000</v>
      </c>
      <c r="D978" s="265">
        <v>399722500000</v>
      </c>
      <c r="E978" s="265">
        <v>204722500000</v>
      </c>
      <c r="F978" s="265">
        <v>218222500000</v>
      </c>
      <c r="G978" s="265">
        <v>194034718100</v>
      </c>
      <c r="H978" s="275">
        <f>F978-G978</f>
        <v>24187781900</v>
      </c>
      <c r="I978" s="280">
        <f>+J978+B978</f>
        <v>44602</v>
      </c>
      <c r="J978" s="265">
        <v>364</v>
      </c>
      <c r="N978" s="257">
        <v>88.915999999999997</v>
      </c>
      <c r="O978" s="257">
        <v>11.114450549450552</v>
      </c>
      <c r="P978" s="257">
        <v>12.499944385094418</v>
      </c>
      <c r="Q978" s="257">
        <v>12.502001222586712</v>
      </c>
      <c r="R978" s="275">
        <v>23222500000</v>
      </c>
      <c r="T978" s="241">
        <f t="shared" si="47"/>
        <v>2021</v>
      </c>
    </row>
    <row r="979" spans="1:25">
      <c r="A979" s="240"/>
      <c r="B979" s="280"/>
      <c r="I979" s="280"/>
      <c r="T979" s="241">
        <f t="shared" si="47"/>
        <v>1900</v>
      </c>
    </row>
    <row r="980" spans="1:25">
      <c r="A980" s="240"/>
      <c r="B980" s="280">
        <v>44252</v>
      </c>
      <c r="C980" s="265">
        <v>195000000000</v>
      </c>
      <c r="D980" s="265">
        <v>434675300000</v>
      </c>
      <c r="E980" s="265">
        <v>239675300000</v>
      </c>
      <c r="F980" s="265">
        <v>281400300000</v>
      </c>
      <c r="G980" s="265">
        <v>251011881603</v>
      </c>
      <c r="H980" s="275">
        <f>F980-G980</f>
        <v>30388418397</v>
      </c>
      <c r="I980" s="280">
        <f>+J980+B980</f>
        <v>44616</v>
      </c>
      <c r="J980" s="265">
        <v>364</v>
      </c>
      <c r="N980" s="257">
        <v>89.200999999999993</v>
      </c>
      <c r="O980" s="257">
        <v>10.828667582417589</v>
      </c>
      <c r="P980" s="257">
        <v>12.139625769237552</v>
      </c>
      <c r="Q980" s="257">
        <v>12.141567881569216</v>
      </c>
      <c r="R980" s="265">
        <v>86400300000</v>
      </c>
      <c r="T980" s="241">
        <f t="shared" si="47"/>
        <v>2021</v>
      </c>
    </row>
    <row r="981" spans="1:25">
      <c r="A981" s="240"/>
      <c r="B981" s="280"/>
      <c r="I981" s="280"/>
      <c r="T981" s="241">
        <f t="shared" si="47"/>
        <v>1900</v>
      </c>
    </row>
    <row r="982" spans="1:25">
      <c r="A982" s="240"/>
      <c r="B982" s="280">
        <v>44266</v>
      </c>
      <c r="C982" s="265">
        <v>195000000000</v>
      </c>
      <c r="D982" s="265">
        <v>428651600000</v>
      </c>
      <c r="E982" s="265">
        <v>233651600000</v>
      </c>
      <c r="F982" s="265">
        <v>195000000000</v>
      </c>
      <c r="G982" s="265">
        <v>174396300000</v>
      </c>
      <c r="H982" s="275">
        <f>F982-G982</f>
        <v>20603700000</v>
      </c>
      <c r="I982" s="280">
        <f>+J982+B982</f>
        <v>44630</v>
      </c>
      <c r="J982" s="265">
        <v>364</v>
      </c>
      <c r="N982" s="257">
        <v>89.433999999999997</v>
      </c>
      <c r="O982" s="257">
        <v>10.595027472527475</v>
      </c>
      <c r="P982" s="257">
        <v>11.846755677401745</v>
      </c>
      <c r="Q982" s="257">
        <v>11.848606877948264</v>
      </c>
      <c r="R982" s="257">
        <v>0</v>
      </c>
      <c r="T982" s="241">
        <f t="shared" si="47"/>
        <v>2021</v>
      </c>
    </row>
    <row r="983" spans="1:25">
      <c r="A983" s="240"/>
      <c r="B983" s="280"/>
      <c r="I983" s="280"/>
      <c r="T983" s="241">
        <f t="shared" si="47"/>
        <v>1900</v>
      </c>
    </row>
    <row r="984" spans="1:25">
      <c r="A984" s="240"/>
      <c r="B984" s="280">
        <v>44280</v>
      </c>
      <c r="C984" s="265">
        <v>195000000000</v>
      </c>
      <c r="D984" s="265">
        <v>284193000000</v>
      </c>
      <c r="E984" s="265">
        <v>89193000000</v>
      </c>
      <c r="F984" s="265">
        <v>195493000000</v>
      </c>
      <c r="G984" s="265">
        <v>175300528030.00003</v>
      </c>
      <c r="H984" s="275">
        <f t="shared" ref="H984:H1014" si="48">F984-G984</f>
        <v>20192471969.999969</v>
      </c>
      <c r="I984" s="280">
        <f>+J984+B984</f>
        <v>44644</v>
      </c>
      <c r="J984" s="265">
        <v>364</v>
      </c>
      <c r="N984" s="257">
        <v>89.671000000000006</v>
      </c>
      <c r="O984" s="257">
        <v>10.357376373626368</v>
      </c>
      <c r="P984" s="257">
        <v>11.550419169660609</v>
      </c>
      <c r="Q984" s="257">
        <v>11.552180522176414</v>
      </c>
      <c r="R984" s="275">
        <v>493000000</v>
      </c>
      <c r="T984" s="241">
        <f t="shared" si="47"/>
        <v>2021</v>
      </c>
    </row>
    <row r="985" spans="1:25">
      <c r="A985" s="240"/>
      <c r="B985" s="280"/>
      <c r="H985" s="275">
        <f t="shared" si="48"/>
        <v>0</v>
      </c>
      <c r="I985" s="280"/>
      <c r="T985" s="241">
        <f t="shared" si="47"/>
        <v>1900</v>
      </c>
    </row>
    <row r="986" spans="1:25">
      <c r="A986" s="240"/>
      <c r="B986" s="280">
        <v>44294</v>
      </c>
      <c r="C986" s="265">
        <v>195000000000</v>
      </c>
      <c r="D986" s="265">
        <v>291589400000</v>
      </c>
      <c r="E986" s="265">
        <v>96589400000</v>
      </c>
      <c r="F986" s="265">
        <v>202589400000</v>
      </c>
      <c r="G986" s="265">
        <v>181177726314</v>
      </c>
      <c r="H986" s="275">
        <f t="shared" si="48"/>
        <v>21411673686</v>
      </c>
      <c r="I986" s="280">
        <f>+J986+B986</f>
        <v>44658</v>
      </c>
      <c r="J986" s="265">
        <v>364</v>
      </c>
      <c r="N986" s="257">
        <v>89.430999999999997</v>
      </c>
      <c r="O986" s="257">
        <v>10.598000000000001</v>
      </c>
      <c r="P986" s="257">
        <v>11.851000000000001</v>
      </c>
      <c r="Q986" s="257">
        <v>11.852</v>
      </c>
      <c r="R986" s="275">
        <f>F986-C986</f>
        <v>7589400000</v>
      </c>
      <c r="T986" s="241">
        <f t="shared" si="47"/>
        <v>2021</v>
      </c>
      <c r="X986" s="256"/>
    </row>
    <row r="987" spans="1:25">
      <c r="A987" s="240"/>
      <c r="B987" s="280"/>
      <c r="H987" s="275"/>
      <c r="I987" s="280"/>
      <c r="J987" s="265"/>
      <c r="R987" s="275"/>
      <c r="T987" s="241">
        <f t="shared" si="47"/>
        <v>1900</v>
      </c>
      <c r="X987" s="256"/>
    </row>
    <row r="988" spans="1:25">
      <c r="A988" s="240"/>
      <c r="B988" s="280">
        <v>44308</v>
      </c>
      <c r="C988" s="265">
        <v>195000000000</v>
      </c>
      <c r="D988" s="265">
        <v>354022800000</v>
      </c>
      <c r="E988" s="265">
        <v>159022800000</v>
      </c>
      <c r="F988" s="265">
        <v>183022800000</v>
      </c>
      <c r="G988" s="265">
        <v>163858482612</v>
      </c>
      <c r="H988" s="275">
        <f t="shared" si="48"/>
        <v>19164317388</v>
      </c>
      <c r="I988" s="280">
        <f>+J988+B988</f>
        <v>44672</v>
      </c>
      <c r="J988" s="265">
        <v>364</v>
      </c>
      <c r="N988" s="257">
        <v>89.430999999999997</v>
      </c>
      <c r="O988" s="257">
        <v>10.598000000000001</v>
      </c>
      <c r="P988" s="257">
        <v>11.851000000000001</v>
      </c>
      <c r="Q988" s="257">
        <v>11.852</v>
      </c>
      <c r="R988" s="275">
        <f>F988-C988</f>
        <v>-11977200000</v>
      </c>
      <c r="T988" s="241">
        <f t="shared" si="47"/>
        <v>2021</v>
      </c>
      <c r="V988" s="256"/>
      <c r="W988" s="256"/>
      <c r="X988" s="256"/>
      <c r="Y988" s="256"/>
    </row>
    <row r="989" spans="1:25">
      <c r="A989" s="240"/>
      <c r="B989" s="280"/>
      <c r="H989" s="275"/>
      <c r="I989" s="280"/>
      <c r="J989" s="265"/>
      <c r="R989" s="275"/>
      <c r="T989" s="241">
        <f t="shared" si="47"/>
        <v>1900</v>
      </c>
      <c r="V989" s="256"/>
      <c r="W989" s="256"/>
      <c r="X989" s="256"/>
      <c r="Y989" s="256"/>
    </row>
    <row r="990" spans="1:25">
      <c r="A990" s="240"/>
      <c r="B990" s="280">
        <v>44322</v>
      </c>
      <c r="C990" s="265">
        <v>195000000000</v>
      </c>
      <c r="D990" s="265">
        <v>384080200000</v>
      </c>
      <c r="E990" s="265">
        <v>189080200000</v>
      </c>
      <c r="F990" s="265">
        <v>195000000000</v>
      </c>
      <c r="G990" s="265">
        <v>175094400000</v>
      </c>
      <c r="H990" s="275">
        <f t="shared" si="48"/>
        <v>19905600000</v>
      </c>
      <c r="I990" s="280">
        <f>+J990+B990</f>
        <v>44686</v>
      </c>
      <c r="J990" s="265">
        <v>364</v>
      </c>
      <c r="N990" s="257">
        <v>89.792000000000002</v>
      </c>
      <c r="O990" s="257">
        <v>10.236043956043956</v>
      </c>
      <c r="P990" s="257">
        <v>11.399728211916379</v>
      </c>
      <c r="Q990" s="257">
        <v>11.401444702900188</v>
      </c>
      <c r="R990" s="275">
        <f>F990-C990</f>
        <v>0</v>
      </c>
      <c r="T990" s="241">
        <f t="shared" si="47"/>
        <v>2021</v>
      </c>
      <c r="V990" s="256"/>
      <c r="W990" s="256"/>
      <c r="X990" s="256"/>
      <c r="Y990" s="256"/>
    </row>
    <row r="991" spans="1:25">
      <c r="A991" s="240"/>
      <c r="B991" s="280"/>
      <c r="H991" s="275"/>
      <c r="I991" s="280"/>
      <c r="J991" s="265"/>
      <c r="R991" s="275"/>
      <c r="T991" s="241">
        <f t="shared" si="47"/>
        <v>1900</v>
      </c>
      <c r="V991" s="256"/>
      <c r="W991" s="256"/>
      <c r="X991" s="256"/>
      <c r="Y991" s="256"/>
    </row>
    <row r="992" spans="1:25">
      <c r="A992" s="240"/>
      <c r="B992" s="280">
        <v>44336</v>
      </c>
      <c r="C992" s="265">
        <v>195000000000</v>
      </c>
      <c r="D992" s="265">
        <v>403787900000</v>
      </c>
      <c r="E992" s="265">
        <v>208787900000</v>
      </c>
      <c r="F992" s="265">
        <v>195000000000</v>
      </c>
      <c r="G992" s="265">
        <v>176198100000</v>
      </c>
      <c r="H992" s="275">
        <f t="shared" si="48"/>
        <v>18801900000</v>
      </c>
      <c r="I992" s="280">
        <f>+J992+B992</f>
        <v>44700</v>
      </c>
      <c r="J992" s="265">
        <v>364</v>
      </c>
      <c r="N992" s="257">
        <v>90.358000000000004</v>
      </c>
      <c r="O992" s="257">
        <v>9.6679999999999993</v>
      </c>
      <c r="P992" s="257">
        <v>10.7</v>
      </c>
      <c r="Q992" s="257">
        <v>10.702</v>
      </c>
      <c r="R992" s="275">
        <f>F992-C992</f>
        <v>0</v>
      </c>
      <c r="T992" s="241">
        <f t="shared" si="47"/>
        <v>2021</v>
      </c>
    </row>
    <row r="993" spans="1:20">
      <c r="A993" s="240"/>
      <c r="B993" s="280"/>
      <c r="H993" s="275"/>
      <c r="I993" s="280"/>
      <c r="J993" s="265"/>
      <c r="R993" s="275"/>
      <c r="T993" s="241">
        <f t="shared" si="47"/>
        <v>1900</v>
      </c>
    </row>
    <row r="994" spans="1:20" ht="15.5" customHeight="1">
      <c r="A994" s="240"/>
      <c r="B994" s="280">
        <v>44351</v>
      </c>
      <c r="C994" s="265">
        <v>195000000000</v>
      </c>
      <c r="D994" s="265">
        <v>308468400000</v>
      </c>
      <c r="E994" s="265">
        <f>D994-C994</f>
        <v>113468400000</v>
      </c>
      <c r="F994" s="265">
        <v>200000000000</v>
      </c>
      <c r="G994" s="265">
        <v>181042000000</v>
      </c>
      <c r="H994" s="275">
        <f t="shared" si="48"/>
        <v>18958000000</v>
      </c>
      <c r="I994" s="280">
        <f>+J994+B994</f>
        <v>44715</v>
      </c>
      <c r="J994" s="265">
        <v>364</v>
      </c>
      <c r="N994" s="257">
        <v>90.521000000000001</v>
      </c>
      <c r="O994" s="257">
        <v>9.5050000000000008</v>
      </c>
      <c r="P994" s="257">
        <v>10.5</v>
      </c>
      <c r="Q994" s="257">
        <v>10.502000000000001</v>
      </c>
      <c r="R994" s="275">
        <f>F994-C994</f>
        <v>5000000000</v>
      </c>
      <c r="T994" s="241">
        <f t="shared" si="47"/>
        <v>2021</v>
      </c>
    </row>
    <row r="995" spans="1:20" ht="15.5" customHeight="1">
      <c r="A995" s="240"/>
      <c r="B995" s="280"/>
      <c r="H995" s="275"/>
      <c r="I995" s="280"/>
      <c r="J995" s="265"/>
      <c r="R995" s="275"/>
      <c r="T995" s="241">
        <f t="shared" si="47"/>
        <v>1900</v>
      </c>
    </row>
    <row r="996" spans="1:20" ht="15.5" customHeight="1">
      <c r="A996" s="240"/>
      <c r="B996" s="280">
        <v>44364</v>
      </c>
      <c r="C996" s="265">
        <v>195000000000</v>
      </c>
      <c r="D996" s="265">
        <v>431063500000</v>
      </c>
      <c r="E996" s="265">
        <f>D996-C996</f>
        <v>236063500000</v>
      </c>
      <c r="F996" s="265">
        <v>166663500000</v>
      </c>
      <c r="G996" s="265">
        <v>151618785855</v>
      </c>
      <c r="H996" s="275">
        <f>F996-G996</f>
        <v>15044714145</v>
      </c>
      <c r="I996" s="280">
        <f>+J996+B996</f>
        <v>44728</v>
      </c>
      <c r="J996" s="265">
        <v>364</v>
      </c>
      <c r="N996" s="257">
        <v>90.972999999999999</v>
      </c>
      <c r="O996" s="257">
        <v>9.0519999999999996</v>
      </c>
      <c r="P996" s="257">
        <v>9.9499999999999993</v>
      </c>
      <c r="Q996" s="257">
        <v>9.9510000000000005</v>
      </c>
      <c r="R996" s="275">
        <f t="shared" ref="R996:R1019" si="49">F996-C996</f>
        <v>-28336500000</v>
      </c>
      <c r="T996" s="241">
        <f t="shared" si="47"/>
        <v>2021</v>
      </c>
    </row>
    <row r="997" spans="1:20" ht="15.5" customHeight="1">
      <c r="A997" s="240"/>
      <c r="B997" s="280"/>
      <c r="H997" s="275"/>
      <c r="I997" s="280"/>
      <c r="J997" s="265"/>
      <c r="R997" s="275"/>
      <c r="T997" s="241">
        <f t="shared" si="47"/>
        <v>1900</v>
      </c>
    </row>
    <row r="998" spans="1:20" ht="15.5" customHeight="1">
      <c r="A998" s="240"/>
      <c r="B998" s="280">
        <v>44371</v>
      </c>
      <c r="C998" s="265">
        <v>125000000000</v>
      </c>
      <c r="D998" s="265">
        <v>283403400000</v>
      </c>
      <c r="E998" s="265">
        <f>D998-C998</f>
        <v>158403400000</v>
      </c>
      <c r="F998" s="265">
        <v>125000000000</v>
      </c>
      <c r="G998" s="265">
        <v>113933750000</v>
      </c>
      <c r="H998" s="275">
        <f t="shared" si="48"/>
        <v>11066250000</v>
      </c>
      <c r="I998" s="280">
        <f>+J998+B998</f>
        <v>44735</v>
      </c>
      <c r="J998" s="265">
        <v>364</v>
      </c>
      <c r="N998" s="257">
        <v>91.147000000000006</v>
      </c>
      <c r="O998" s="257">
        <v>8.8770000000000007</v>
      </c>
      <c r="P998" s="257">
        <v>9.74</v>
      </c>
      <c r="Q998" s="257">
        <v>9.7409999999999997</v>
      </c>
      <c r="R998" s="275">
        <f t="shared" si="49"/>
        <v>0</v>
      </c>
      <c r="T998" s="241">
        <f t="shared" si="47"/>
        <v>2021</v>
      </c>
    </row>
    <row r="999" spans="1:20" ht="15.5" customHeight="1">
      <c r="A999" s="240"/>
      <c r="B999" s="280"/>
      <c r="H999" s="275"/>
      <c r="I999" s="280"/>
      <c r="J999" s="265"/>
      <c r="R999" s="275"/>
      <c r="T999" s="241">
        <f t="shared" si="47"/>
        <v>1900</v>
      </c>
    </row>
    <row r="1000" spans="1:20" ht="15.5" customHeight="1">
      <c r="A1000" s="240"/>
      <c r="B1000" s="280">
        <v>44385</v>
      </c>
      <c r="C1000" s="265">
        <v>195000000000</v>
      </c>
      <c r="D1000" s="265">
        <v>301786700000</v>
      </c>
      <c r="E1000" s="265">
        <f>D1000-C1000</f>
        <v>106786700000</v>
      </c>
      <c r="F1000" s="265">
        <v>235428600000</v>
      </c>
      <c r="G1000" s="265">
        <v>213594951636</v>
      </c>
      <c r="H1000" s="275">
        <f t="shared" si="48"/>
        <v>21833648364</v>
      </c>
      <c r="I1000" s="280">
        <f>+J1000+B1000</f>
        <v>44749</v>
      </c>
      <c r="J1000" s="265">
        <v>364</v>
      </c>
      <c r="N1000" s="257">
        <v>90.725999999999999</v>
      </c>
      <c r="O1000" s="257">
        <v>9.2989999999999995</v>
      </c>
      <c r="P1000" s="257">
        <v>10.25</v>
      </c>
      <c r="Q1000" s="257">
        <v>10.250999999999999</v>
      </c>
      <c r="R1000" s="275">
        <f t="shared" si="49"/>
        <v>40428600000</v>
      </c>
      <c r="T1000" s="241">
        <f t="shared" si="47"/>
        <v>2021</v>
      </c>
    </row>
    <row r="1001" spans="1:20" ht="15.5" customHeight="1">
      <c r="A1001" s="240"/>
      <c r="B1001" s="280"/>
      <c r="H1001" s="275"/>
      <c r="I1001" s="280"/>
      <c r="J1001" s="265"/>
      <c r="R1001" s="275"/>
      <c r="T1001" s="241">
        <f t="shared" si="47"/>
        <v>1900</v>
      </c>
    </row>
    <row r="1002" spans="1:20" ht="15.5" customHeight="1">
      <c r="A1002" s="240"/>
      <c r="B1002" s="280">
        <v>44399</v>
      </c>
      <c r="C1002" s="265">
        <v>210000000000</v>
      </c>
      <c r="D1002" s="265">
        <v>306070300000</v>
      </c>
      <c r="E1002" s="265">
        <f>D1002-C1002</f>
        <v>96070300000</v>
      </c>
      <c r="F1002" s="265">
        <v>235096100000</v>
      </c>
      <c r="G1002" s="265">
        <v>213302691530</v>
      </c>
      <c r="H1002" s="275">
        <f t="shared" si="48"/>
        <v>21793408470</v>
      </c>
      <c r="I1002" s="280">
        <f>+J1002+B1002</f>
        <v>44763</v>
      </c>
      <c r="J1002" s="265">
        <v>364</v>
      </c>
      <c r="N1002" s="257">
        <v>90.73</v>
      </c>
      <c r="O1002" s="257">
        <v>9.2949999999999999</v>
      </c>
      <c r="P1002" s="257">
        <v>10.244999999999999</v>
      </c>
      <c r="Q1002" s="257">
        <v>10.247</v>
      </c>
      <c r="R1002" s="275">
        <f t="shared" si="49"/>
        <v>25096100000</v>
      </c>
      <c r="T1002" s="241">
        <f t="shared" si="47"/>
        <v>2021</v>
      </c>
    </row>
    <row r="1003" spans="1:20" ht="15.5" customHeight="1">
      <c r="A1003" s="240"/>
      <c r="B1003" s="280"/>
      <c r="H1003" s="275"/>
      <c r="I1003" s="280"/>
      <c r="J1003" s="265"/>
      <c r="R1003" s="275"/>
      <c r="T1003" s="241">
        <f t="shared" si="47"/>
        <v>1900</v>
      </c>
    </row>
    <row r="1004" spans="1:20" ht="15.5" customHeight="1">
      <c r="A1004" s="240"/>
      <c r="B1004" s="280">
        <v>44413</v>
      </c>
      <c r="C1004" s="265">
        <v>210000000000</v>
      </c>
      <c r="D1004" s="265">
        <v>354592800000</v>
      </c>
      <c r="E1004" s="265">
        <f>D1004-C1004</f>
        <v>144592800000</v>
      </c>
      <c r="F1004" s="265">
        <v>234988600000</v>
      </c>
      <c r="G1004" s="265">
        <v>213388447888</v>
      </c>
      <c r="H1004" s="275">
        <f t="shared" si="48"/>
        <v>21600152112</v>
      </c>
      <c r="I1004" s="280">
        <f>+J1004+B1004</f>
        <v>44777</v>
      </c>
      <c r="J1004" s="265">
        <v>364</v>
      </c>
      <c r="N1004" s="257">
        <v>90.808000000000007</v>
      </c>
      <c r="O1004" s="257">
        <v>9.2170000000000005</v>
      </c>
      <c r="P1004" s="257">
        <v>10.15</v>
      </c>
      <c r="Q1004" s="257">
        <v>10.151999999999999</v>
      </c>
      <c r="R1004" s="275">
        <f t="shared" si="49"/>
        <v>24988600000</v>
      </c>
      <c r="T1004" s="241">
        <f t="shared" si="47"/>
        <v>2021</v>
      </c>
    </row>
    <row r="1005" spans="1:20" ht="15.5" customHeight="1">
      <c r="A1005" s="240"/>
      <c r="B1005" s="280"/>
      <c r="H1005" s="275"/>
      <c r="I1005" s="280"/>
      <c r="J1005" s="265"/>
      <c r="R1005" s="275"/>
      <c r="T1005" s="241">
        <f t="shared" si="47"/>
        <v>1900</v>
      </c>
    </row>
    <row r="1006" spans="1:20" ht="15.5" customHeight="1">
      <c r="A1006" s="240"/>
      <c r="B1006" s="280">
        <v>44427</v>
      </c>
      <c r="C1006" s="265">
        <v>210000000000</v>
      </c>
      <c r="D1006" s="265">
        <v>358374800000</v>
      </c>
      <c r="E1006" s="265">
        <f>D1006-C1006</f>
        <v>148374800000</v>
      </c>
      <c r="F1006" s="265">
        <v>228348800000</v>
      </c>
      <c r="G1006" s="265">
        <v>208208435840</v>
      </c>
      <c r="H1006" s="275">
        <f>F1006-G1006</f>
        <v>20140364160</v>
      </c>
      <c r="I1006" s="280">
        <f>+J1006+B1006</f>
        <v>44791</v>
      </c>
      <c r="J1006" s="265">
        <v>364</v>
      </c>
      <c r="N1006" s="257">
        <v>91.18</v>
      </c>
      <c r="O1006" s="257">
        <v>8.8439999999999994</v>
      </c>
      <c r="P1006" s="257">
        <v>9.6999999999999993</v>
      </c>
      <c r="Q1006" s="257">
        <v>9.7010000000000005</v>
      </c>
      <c r="R1006" s="275">
        <f t="shared" si="49"/>
        <v>18348800000</v>
      </c>
      <c r="T1006" s="241">
        <f t="shared" si="47"/>
        <v>2021</v>
      </c>
    </row>
    <row r="1007" spans="1:20" ht="15.5" customHeight="1">
      <c r="A1007" s="240"/>
      <c r="B1007" s="280"/>
      <c r="H1007" s="275"/>
      <c r="I1007" s="280"/>
      <c r="J1007" s="265"/>
      <c r="R1007" s="275"/>
      <c r="T1007" s="241">
        <f t="shared" si="47"/>
        <v>1900</v>
      </c>
    </row>
    <row r="1008" spans="1:20" ht="15.5" customHeight="1">
      <c r="A1008" s="240"/>
      <c r="B1008" s="280">
        <v>44441</v>
      </c>
      <c r="C1008" s="265">
        <v>210000000000</v>
      </c>
      <c r="D1008" s="265">
        <v>371143400000</v>
      </c>
      <c r="E1008" s="265">
        <f>D1008-C1008</f>
        <v>161143400000</v>
      </c>
      <c r="F1008" s="265">
        <v>223143400000</v>
      </c>
      <c r="G1008" s="265">
        <v>203462152120</v>
      </c>
      <c r="H1008" s="275">
        <f t="shared" si="48"/>
        <v>19681247880</v>
      </c>
      <c r="I1008" s="280">
        <f>+J1008+B1008</f>
        <v>44805</v>
      </c>
      <c r="J1008" s="265">
        <v>364</v>
      </c>
      <c r="N1008" s="257">
        <v>91.18</v>
      </c>
      <c r="O1008" s="257">
        <v>8.8439999999999994</v>
      </c>
      <c r="P1008" s="257">
        <v>9.6999999999999993</v>
      </c>
      <c r="Q1008" s="257">
        <v>9.7010000000000005</v>
      </c>
      <c r="R1008" s="275">
        <f t="shared" si="49"/>
        <v>13143400000</v>
      </c>
      <c r="T1008" s="241">
        <f t="shared" si="47"/>
        <v>2021</v>
      </c>
    </row>
    <row r="1009" spans="1:20" ht="15.5" customHeight="1">
      <c r="A1009" s="240"/>
      <c r="B1009" s="280"/>
      <c r="H1009" s="275"/>
      <c r="I1009" s="280"/>
      <c r="J1009" s="265"/>
      <c r="R1009" s="275"/>
      <c r="T1009" s="241">
        <f t="shared" si="47"/>
        <v>1900</v>
      </c>
    </row>
    <row r="1010" spans="1:20" ht="15.5" customHeight="1">
      <c r="A1010" s="240"/>
      <c r="B1010" s="280">
        <v>44455</v>
      </c>
      <c r="C1010" s="265">
        <v>210000000000</v>
      </c>
      <c r="D1010" s="265">
        <v>346938100000</v>
      </c>
      <c r="E1010" s="265">
        <f>D1010-C1010</f>
        <v>136938100000</v>
      </c>
      <c r="F1010" s="265">
        <v>213351600000</v>
      </c>
      <c r="G1010" s="265">
        <v>194977760208</v>
      </c>
      <c r="H1010" s="275">
        <f t="shared" si="48"/>
        <v>18373839792</v>
      </c>
      <c r="I1010" s="280">
        <f>+J1010+B1010</f>
        <v>44819</v>
      </c>
      <c r="J1010" s="265">
        <v>364</v>
      </c>
      <c r="N1010" s="257">
        <v>91.388000000000005</v>
      </c>
      <c r="O1010" s="257">
        <v>8.6359999999999992</v>
      </c>
      <c r="P1010" s="257">
        <v>9.4489999999999998</v>
      </c>
      <c r="Q1010" s="257">
        <v>9.4510000000000005</v>
      </c>
      <c r="R1010" s="275">
        <f t="shared" si="49"/>
        <v>3351600000</v>
      </c>
      <c r="T1010" s="241">
        <f t="shared" si="47"/>
        <v>2021</v>
      </c>
    </row>
    <row r="1011" spans="1:20" ht="15.5" customHeight="1">
      <c r="A1011" s="240"/>
      <c r="B1011" s="280"/>
      <c r="I1011" s="280"/>
      <c r="J1011" s="265"/>
      <c r="R1011" s="277">
        <f t="shared" si="49"/>
        <v>0</v>
      </c>
      <c r="T1011" s="241">
        <f t="shared" si="47"/>
        <v>1900</v>
      </c>
    </row>
    <row r="1012" spans="1:20" ht="15.5" customHeight="1">
      <c r="A1012" s="240"/>
      <c r="B1012" s="280">
        <v>44468</v>
      </c>
      <c r="C1012" s="265">
        <v>210000000000</v>
      </c>
      <c r="D1012" s="265">
        <v>263304100000</v>
      </c>
      <c r="E1012" s="265">
        <v>53304100000</v>
      </c>
      <c r="F1012" s="265">
        <v>176804100000</v>
      </c>
      <c r="G1012" s="265">
        <v>161430983505</v>
      </c>
      <c r="H1012" s="265">
        <f>F1012-G1012</f>
        <v>15373116495</v>
      </c>
      <c r="I1012" s="280">
        <f>+J1012+B1012</f>
        <v>44832</v>
      </c>
      <c r="J1012" s="265">
        <v>364</v>
      </c>
      <c r="N1012" s="257">
        <v>91.305000000000007</v>
      </c>
      <c r="O1012" s="257">
        <v>8.7188873626373553</v>
      </c>
      <c r="P1012" s="257">
        <v>9.5491893791548712</v>
      </c>
      <c r="Q1012" s="257">
        <v>9.5504007527245314</v>
      </c>
      <c r="R1012" s="277">
        <f t="shared" si="49"/>
        <v>-33195900000</v>
      </c>
      <c r="T1012" s="241">
        <f t="shared" si="47"/>
        <v>2021</v>
      </c>
    </row>
    <row r="1013" spans="1:20">
      <c r="A1013" s="240"/>
      <c r="B1013" s="280"/>
      <c r="D1013" s="258"/>
      <c r="I1013" s="280"/>
      <c r="J1013" s="265"/>
      <c r="R1013" s="277">
        <f t="shared" si="49"/>
        <v>0</v>
      </c>
      <c r="T1013" s="241">
        <f t="shared" si="47"/>
        <v>1900</v>
      </c>
    </row>
    <row r="1014" spans="1:20">
      <c r="A1014" s="240"/>
      <c r="B1014" s="280">
        <v>44482</v>
      </c>
      <c r="C1014" s="265">
        <v>160000000000</v>
      </c>
      <c r="D1014" s="265">
        <v>302520400000</v>
      </c>
      <c r="E1014" s="265">
        <v>142520400000</v>
      </c>
      <c r="F1014" s="265">
        <v>160000000000</v>
      </c>
      <c r="G1014" s="265">
        <v>145491200000</v>
      </c>
      <c r="H1014" s="265">
        <f t="shared" si="48"/>
        <v>14508800000</v>
      </c>
      <c r="I1014" s="280">
        <f>+J1014+B1014</f>
        <v>44846</v>
      </c>
      <c r="J1014" s="265">
        <v>364</v>
      </c>
      <c r="N1014" s="257">
        <v>90.932000000000002</v>
      </c>
      <c r="O1014" s="257">
        <v>9.0929120879120866</v>
      </c>
      <c r="P1014" s="257">
        <v>9.9996833764924187</v>
      </c>
      <c r="Q1014" s="257">
        <v>10.001009879380574</v>
      </c>
      <c r="R1014" s="277">
        <f t="shared" si="49"/>
        <v>0</v>
      </c>
      <c r="T1014" s="241">
        <f t="shared" si="47"/>
        <v>2021</v>
      </c>
    </row>
    <row r="1015" spans="1:20">
      <c r="A1015" s="240"/>
      <c r="B1015" s="280"/>
      <c r="D1015" s="258"/>
      <c r="I1015" s="280"/>
      <c r="J1015" s="265"/>
      <c r="R1015" s="277">
        <f t="shared" si="49"/>
        <v>0</v>
      </c>
      <c r="T1015" s="241">
        <f t="shared" si="47"/>
        <v>1900</v>
      </c>
    </row>
    <row r="1016" spans="1:20">
      <c r="A1016" s="240"/>
      <c r="B1016" s="280">
        <v>44496</v>
      </c>
      <c r="C1016" s="265">
        <v>160000000000</v>
      </c>
      <c r="D1016" s="265">
        <v>220131800000</v>
      </c>
      <c r="E1016" s="265">
        <v>60131800000</v>
      </c>
      <c r="F1016" s="265">
        <v>139631800000</v>
      </c>
      <c r="G1016" s="265">
        <v>126796844944.00002</v>
      </c>
      <c r="H1016" s="265">
        <f t="shared" ref="H1016" si="50">F1016-G1016</f>
        <v>12834955055.999985</v>
      </c>
      <c r="I1016" s="280">
        <f>+J1016+B1016</f>
        <v>44860</v>
      </c>
      <c r="J1016" s="265">
        <v>364</v>
      </c>
      <c r="N1016" s="257">
        <v>90.808000000000007</v>
      </c>
      <c r="O1016" s="257">
        <v>9.2172527472527417</v>
      </c>
      <c r="P1016" s="257">
        <v>10.150265116787883</v>
      </c>
      <c r="Q1016" s="257">
        <v>10.151631231465629</v>
      </c>
      <c r="R1016" s="277">
        <f t="shared" ref="R1016" si="51">F1016-C1016</f>
        <v>-20368200000</v>
      </c>
      <c r="T1016" s="241">
        <f t="shared" si="47"/>
        <v>2021</v>
      </c>
    </row>
    <row r="1017" spans="1:20">
      <c r="A1017" s="240"/>
      <c r="B1017" s="280"/>
      <c r="I1017" s="280"/>
      <c r="J1017" s="265"/>
      <c r="R1017" s="277">
        <f t="shared" si="49"/>
        <v>0</v>
      </c>
      <c r="T1017" s="241">
        <f t="shared" si="47"/>
        <v>1900</v>
      </c>
    </row>
    <row r="1018" spans="1:20">
      <c r="A1018" s="240"/>
      <c r="B1018" s="280">
        <v>44510</v>
      </c>
      <c r="C1018" s="265">
        <v>160000000000</v>
      </c>
      <c r="D1018" s="265">
        <v>255107800000</v>
      </c>
      <c r="E1018" s="265">
        <v>95107800000</v>
      </c>
      <c r="F1018" s="265">
        <v>171357800000</v>
      </c>
      <c r="G1018" s="265">
        <v>155114794138</v>
      </c>
      <c r="H1018" s="265">
        <f t="shared" ref="H1018" si="52">F1018-G1018</f>
        <v>16243005862</v>
      </c>
      <c r="I1018" s="280">
        <f>+J1018+B1018</f>
        <v>44874</v>
      </c>
      <c r="J1018" s="265">
        <v>364</v>
      </c>
      <c r="N1018" s="257">
        <v>90.521000000000001</v>
      </c>
      <c r="O1018" s="257">
        <v>9.5050412087912068</v>
      </c>
      <c r="P1018" s="257">
        <v>10.500371415241997</v>
      </c>
      <c r="Q1018" s="257">
        <v>10.501831808149742</v>
      </c>
      <c r="R1018" s="277"/>
      <c r="T1018" s="241">
        <f t="shared" si="47"/>
        <v>2021</v>
      </c>
    </row>
    <row r="1019" spans="1:20">
      <c r="A1019" s="240"/>
      <c r="B1019" s="280"/>
      <c r="R1019" s="277">
        <f t="shared" si="49"/>
        <v>0</v>
      </c>
      <c r="T1019" s="241">
        <f t="shared" si="47"/>
        <v>1900</v>
      </c>
    </row>
    <row r="1020" spans="1:20">
      <c r="A1020" s="240"/>
      <c r="B1020" s="280">
        <v>44524</v>
      </c>
      <c r="C1020" s="265">
        <v>160000000000</v>
      </c>
      <c r="D1020" s="265">
        <v>247774200000</v>
      </c>
      <c r="E1020" s="265">
        <v>87774200000</v>
      </c>
      <c r="F1020" s="265">
        <v>168944200000</v>
      </c>
      <c r="G1020" s="265">
        <v>152715420148</v>
      </c>
      <c r="H1020" s="265">
        <f t="shared" ref="H1020:H1030" si="53">F1020-G1020</f>
        <v>16228779852</v>
      </c>
      <c r="I1020" s="280">
        <f>+J1020+B1020</f>
        <v>44888</v>
      </c>
      <c r="J1020" s="265">
        <v>364</v>
      </c>
      <c r="N1020" s="257">
        <v>90.394000000000005</v>
      </c>
      <c r="O1020" s="257">
        <v>9.6323901098901032</v>
      </c>
      <c r="P1020" s="257">
        <v>10.656006051165015</v>
      </c>
      <c r="Q1020" s="257">
        <v>10.657509330944226</v>
      </c>
      <c r="R1020" s="257">
        <f>F1020-C1020</f>
        <v>8944200000</v>
      </c>
      <c r="T1020" s="241">
        <f t="shared" si="47"/>
        <v>2021</v>
      </c>
    </row>
    <row r="1021" spans="1:20">
      <c r="A1021" s="240"/>
      <c r="I1021" s="280"/>
      <c r="T1021" s="241">
        <f t="shared" si="47"/>
        <v>1900</v>
      </c>
    </row>
    <row r="1022" spans="1:20">
      <c r="A1022" s="240"/>
      <c r="B1022" s="280">
        <v>44539</v>
      </c>
      <c r="C1022" s="265">
        <v>160000000000</v>
      </c>
      <c r="D1022" s="265">
        <v>270381600000</v>
      </c>
      <c r="E1022" s="265">
        <f t="shared" ref="E1022:E1028" si="54">D1022-C1022</f>
        <v>110381600000</v>
      </c>
      <c r="F1022" s="265">
        <v>196381600000</v>
      </c>
      <c r="G1022" s="265">
        <v>177847104592</v>
      </c>
      <c r="H1022" s="265">
        <f t="shared" si="53"/>
        <v>18534495408</v>
      </c>
      <c r="I1022" s="280">
        <f>+J1022+B1022</f>
        <v>44903</v>
      </c>
      <c r="J1022" s="241">
        <v>364</v>
      </c>
      <c r="N1022" s="257">
        <v>90.561999999999998</v>
      </c>
      <c r="O1022" s="257">
        <v>9.4640000000000004</v>
      </c>
      <c r="P1022" s="257">
        <v>10.45</v>
      </c>
      <c r="Q1022" s="257">
        <v>10.452</v>
      </c>
      <c r="R1022" s="257">
        <f t="shared" ref="R1022:R1028" si="55">F1022-C1022</f>
        <v>36381600000</v>
      </c>
      <c r="T1022" s="241">
        <f t="shared" si="47"/>
        <v>2021</v>
      </c>
    </row>
    <row r="1023" spans="1:20">
      <c r="A1023" s="240"/>
      <c r="I1023" s="280"/>
      <c r="T1023" s="241">
        <f t="shared" si="47"/>
        <v>1900</v>
      </c>
    </row>
    <row r="1024" spans="1:20">
      <c r="A1024" s="240"/>
      <c r="B1024" s="280">
        <v>44553</v>
      </c>
      <c r="C1024" s="265">
        <v>160000000000</v>
      </c>
      <c r="D1024" s="265">
        <v>284240600000</v>
      </c>
      <c r="E1024" s="265">
        <f t="shared" si="54"/>
        <v>124240600000</v>
      </c>
      <c r="F1024" s="265">
        <v>223240600000</v>
      </c>
      <c r="G1024" s="265">
        <v>202255983600</v>
      </c>
      <c r="H1024" s="265">
        <f t="shared" si="53"/>
        <v>20984616400</v>
      </c>
      <c r="I1024" s="280">
        <f>+J1024+B1024</f>
        <v>44917</v>
      </c>
      <c r="J1024" s="241">
        <v>364</v>
      </c>
      <c r="N1024" s="257">
        <v>90.6</v>
      </c>
      <c r="O1024" s="257">
        <v>9.4260000000000002</v>
      </c>
      <c r="P1024" s="257">
        <v>10.404</v>
      </c>
      <c r="Q1024" s="257">
        <v>10.404999999999999</v>
      </c>
      <c r="R1024" s="257">
        <f t="shared" si="55"/>
        <v>63240600000</v>
      </c>
      <c r="T1024" s="241">
        <f t="shared" si="47"/>
        <v>2021</v>
      </c>
    </row>
    <row r="1025" spans="1:20">
      <c r="A1025" s="240"/>
      <c r="I1025" s="280"/>
      <c r="T1025" s="241">
        <f t="shared" si="47"/>
        <v>1900</v>
      </c>
    </row>
    <row r="1026" spans="1:20">
      <c r="A1026" s="240"/>
      <c r="B1026" s="280">
        <v>44567</v>
      </c>
      <c r="C1026" s="265">
        <v>160000000000</v>
      </c>
      <c r="D1026" s="265">
        <v>297765100000</v>
      </c>
      <c r="E1026" s="265">
        <f t="shared" si="54"/>
        <v>137765100000</v>
      </c>
      <c r="F1026" s="265">
        <v>188765100000</v>
      </c>
      <c r="G1026" s="265">
        <v>171026843553</v>
      </c>
      <c r="H1026" s="265">
        <f t="shared" si="53"/>
        <v>17738256447</v>
      </c>
      <c r="I1026" s="280">
        <f>+J1026+B1026</f>
        <v>44931</v>
      </c>
      <c r="J1026" s="241">
        <v>364</v>
      </c>
      <c r="N1026" s="257">
        <v>90.602999999999994</v>
      </c>
      <c r="O1026" s="257">
        <v>9.423</v>
      </c>
      <c r="P1026" s="257">
        <v>10.4</v>
      </c>
      <c r="Q1026" s="257">
        <v>10.401999999999999</v>
      </c>
      <c r="R1026" s="257">
        <f t="shared" si="55"/>
        <v>28765100000</v>
      </c>
      <c r="T1026" s="241">
        <f t="shared" si="47"/>
        <v>2022</v>
      </c>
    </row>
    <row r="1027" spans="1:20">
      <c r="A1027" s="240"/>
      <c r="I1027" s="280"/>
      <c r="T1027" s="241">
        <f t="shared" si="47"/>
        <v>1900</v>
      </c>
    </row>
    <row r="1028" spans="1:20">
      <c r="A1028" s="240"/>
      <c r="B1028" s="280">
        <v>44581</v>
      </c>
      <c r="C1028" s="265">
        <v>160000000000</v>
      </c>
      <c r="D1028" s="265">
        <v>421089200000</v>
      </c>
      <c r="E1028" s="265">
        <f t="shared" si="54"/>
        <v>261089200000</v>
      </c>
      <c r="F1028" s="265">
        <v>160000000000</v>
      </c>
      <c r="G1028" s="265">
        <v>145491200000</v>
      </c>
      <c r="H1028" s="265">
        <f t="shared" si="53"/>
        <v>14508800000</v>
      </c>
      <c r="I1028" s="280">
        <f>+J1028+B1028</f>
        <v>44945</v>
      </c>
      <c r="J1028" s="241">
        <v>364</v>
      </c>
      <c r="N1028" s="257">
        <v>90.932000000000002</v>
      </c>
      <c r="O1028" s="257">
        <v>9.093</v>
      </c>
      <c r="P1028" s="257">
        <v>10</v>
      </c>
      <c r="Q1028" s="257">
        <v>10.000999999999999</v>
      </c>
      <c r="R1028" s="277">
        <f t="shared" si="55"/>
        <v>0</v>
      </c>
      <c r="T1028" s="241">
        <f t="shared" si="47"/>
        <v>2022</v>
      </c>
    </row>
    <row r="1029" spans="1:20">
      <c r="A1029" s="240"/>
      <c r="I1029" s="280"/>
      <c r="R1029" s="277"/>
      <c r="T1029" s="241">
        <f t="shared" si="47"/>
        <v>1900</v>
      </c>
    </row>
    <row r="1030" spans="1:20">
      <c r="A1030" s="240"/>
      <c r="B1030" s="280">
        <v>44595</v>
      </c>
      <c r="C1030" s="265">
        <v>160000000000</v>
      </c>
      <c r="D1030" s="265">
        <v>353940000000</v>
      </c>
      <c r="E1030" s="265">
        <v>193940000000</v>
      </c>
      <c r="F1030" s="265">
        <v>160000000000</v>
      </c>
      <c r="G1030" s="265">
        <v>145755200000</v>
      </c>
      <c r="H1030" s="265">
        <f t="shared" si="53"/>
        <v>14244800000</v>
      </c>
      <c r="I1030" s="280">
        <f>+J1030+B1030</f>
        <v>44959</v>
      </c>
      <c r="J1030" s="265">
        <v>364</v>
      </c>
      <c r="N1030" s="257">
        <v>91.096999999999994</v>
      </c>
      <c r="O1030" s="257">
        <v>8.9269999999999996</v>
      </c>
      <c r="P1030" s="257">
        <v>9.8000000000000007</v>
      </c>
      <c r="Q1030" s="257">
        <v>9.8010000000000002</v>
      </c>
      <c r="R1030" s="277">
        <f t="shared" ref="R1030:R1032" si="56">F1030-C1030</f>
        <v>0</v>
      </c>
      <c r="T1030" s="241">
        <f t="shared" ref="T1030:T1046" si="57">+YEAR(B1030)</f>
        <v>2022</v>
      </c>
    </row>
    <row r="1031" spans="1:20">
      <c r="A1031" s="240"/>
      <c r="B1031" s="280"/>
      <c r="I1031" s="280"/>
      <c r="J1031" s="265"/>
      <c r="R1031" s="277"/>
      <c r="T1031" s="241">
        <f t="shared" si="57"/>
        <v>1900</v>
      </c>
    </row>
    <row r="1032" spans="1:20">
      <c r="A1032" s="240"/>
      <c r="B1032" s="280">
        <v>44610</v>
      </c>
      <c r="C1032" s="265">
        <v>160000000000</v>
      </c>
      <c r="D1032" s="265">
        <v>336981600000</v>
      </c>
      <c r="E1032" s="265">
        <v>176981600000</v>
      </c>
      <c r="F1032" s="265">
        <v>160000000000</v>
      </c>
      <c r="G1032" s="265">
        <v>145888000000</v>
      </c>
      <c r="H1032" s="265">
        <f t="shared" ref="H1032" si="58">F1032-G1032</f>
        <v>14112000000</v>
      </c>
      <c r="I1032" s="280">
        <f>+J1032+B1032</f>
        <v>44974</v>
      </c>
      <c r="J1032" s="265">
        <v>364</v>
      </c>
      <c r="N1032" s="257">
        <v>91.18</v>
      </c>
      <c r="O1032" s="257">
        <v>8.8439999999999994</v>
      </c>
      <c r="P1032" s="257">
        <v>9.6999999999999993</v>
      </c>
      <c r="Q1032" s="257">
        <v>9.7010000000000005</v>
      </c>
      <c r="R1032" s="277">
        <f t="shared" si="56"/>
        <v>0</v>
      </c>
      <c r="T1032" s="241">
        <f t="shared" si="57"/>
        <v>2022</v>
      </c>
    </row>
    <row r="1033" spans="1:20">
      <c r="A1033" s="240"/>
      <c r="B1033" s="280"/>
      <c r="C1033" s="258"/>
      <c r="T1033" s="241">
        <f t="shared" si="57"/>
        <v>1900</v>
      </c>
    </row>
    <row r="1034" spans="1:20">
      <c r="A1034" s="240"/>
      <c r="B1034" s="280">
        <v>44623</v>
      </c>
      <c r="C1034" s="265">
        <v>160000000000</v>
      </c>
      <c r="D1034" s="265">
        <v>315411900000</v>
      </c>
      <c r="E1034" s="258">
        <v>155411900000</v>
      </c>
      <c r="F1034" s="265">
        <v>160000000000</v>
      </c>
      <c r="G1034" s="258">
        <v>145888000000</v>
      </c>
      <c r="H1034" s="265">
        <f>F1034-G1034</f>
        <v>14112000000</v>
      </c>
      <c r="I1034" s="280">
        <f>+J1034+B1034</f>
        <v>44987</v>
      </c>
      <c r="J1034" s="265">
        <v>364</v>
      </c>
      <c r="N1034" s="257">
        <v>91.18</v>
      </c>
      <c r="O1034" s="257">
        <v>8.8439999999999994</v>
      </c>
      <c r="P1034" s="257">
        <v>9.6999999999999993</v>
      </c>
      <c r="Q1034" s="257">
        <v>9.7010000000000005</v>
      </c>
      <c r="R1034" s="277">
        <f t="shared" ref="R1034" si="59">F1034-C1034</f>
        <v>0</v>
      </c>
      <c r="T1034" s="241">
        <f t="shared" si="57"/>
        <v>2022</v>
      </c>
    </row>
    <row r="1035" spans="1:20">
      <c r="A1035" s="240"/>
      <c r="T1035" s="241">
        <f t="shared" si="57"/>
        <v>1900</v>
      </c>
    </row>
    <row r="1036" spans="1:20">
      <c r="A1036" s="240"/>
      <c r="B1036" s="280">
        <v>44637</v>
      </c>
      <c r="C1036" s="265">
        <v>160000000000</v>
      </c>
      <c r="D1036" s="265">
        <v>280849600000</v>
      </c>
      <c r="E1036" s="265">
        <v>120849600000</v>
      </c>
      <c r="F1036" s="265">
        <v>170148400000</v>
      </c>
      <c r="G1036" s="265">
        <v>155000087948</v>
      </c>
      <c r="H1036" s="265">
        <f t="shared" ref="H1036" si="60">F1036-G1036</f>
        <v>15148312052</v>
      </c>
      <c r="I1036" s="280">
        <f>+J1036+B1036</f>
        <v>45001</v>
      </c>
      <c r="J1036" s="265">
        <v>364</v>
      </c>
      <c r="N1036" s="257">
        <v>91.096999999999994</v>
      </c>
      <c r="O1036" s="257">
        <v>8.9269999999999996</v>
      </c>
      <c r="P1036" s="257">
        <v>9.8000000000000007</v>
      </c>
      <c r="Q1036" s="257">
        <v>9.8010000000000002</v>
      </c>
      <c r="R1036" s="277">
        <f t="shared" ref="R1036:R1045" si="61">F1036-C1036</f>
        <v>10148400000</v>
      </c>
      <c r="T1036" s="241">
        <f t="shared" si="57"/>
        <v>2022</v>
      </c>
    </row>
    <row r="1037" spans="1:20">
      <c r="A1037" s="240"/>
      <c r="C1037" s="257"/>
      <c r="R1037" s="277">
        <f t="shared" si="61"/>
        <v>0</v>
      </c>
      <c r="T1037" s="241">
        <f t="shared" si="57"/>
        <v>1900</v>
      </c>
    </row>
    <row r="1038" spans="1:20">
      <c r="A1038" s="240"/>
      <c r="B1038" s="280">
        <v>44651</v>
      </c>
      <c r="C1038" s="265">
        <v>160000000000</v>
      </c>
      <c r="D1038" s="265">
        <v>453246800000</v>
      </c>
      <c r="E1038" s="265">
        <f>+D1038-C1038</f>
        <v>293246800000</v>
      </c>
      <c r="F1038" s="265">
        <v>160000000000</v>
      </c>
      <c r="G1038" s="265">
        <v>146033600000</v>
      </c>
      <c r="H1038" s="265">
        <f>F1038-G1038</f>
        <v>13966400000</v>
      </c>
      <c r="I1038" s="280">
        <f>+J1038+B1038</f>
        <v>45015</v>
      </c>
      <c r="J1038" s="265">
        <v>364</v>
      </c>
      <c r="N1038" s="257">
        <v>91.271000000000001</v>
      </c>
      <c r="O1038" s="257">
        <v>8.7530000000000001</v>
      </c>
      <c r="P1038" s="257">
        <v>9.59</v>
      </c>
      <c r="Q1038" s="257">
        <v>9.5909999999999993</v>
      </c>
      <c r="R1038" s="277">
        <f t="shared" si="61"/>
        <v>0</v>
      </c>
      <c r="T1038" s="241">
        <f t="shared" si="57"/>
        <v>2022</v>
      </c>
    </row>
    <row r="1039" spans="1:20">
      <c r="A1039" s="240"/>
      <c r="C1039" s="257"/>
      <c r="E1039" s="265">
        <f t="shared" ref="E1039:E1044" si="62">+D1039-C1039</f>
        <v>0</v>
      </c>
      <c r="H1039" s="265">
        <f t="shared" ref="H1039:H1045" si="63">F1039-G1039</f>
        <v>0</v>
      </c>
      <c r="J1039" s="265"/>
      <c r="R1039" s="277">
        <f t="shared" si="61"/>
        <v>0</v>
      </c>
      <c r="T1039" s="241">
        <f t="shared" si="57"/>
        <v>1900</v>
      </c>
    </row>
    <row r="1040" spans="1:20">
      <c r="A1040" s="240"/>
      <c r="B1040" s="280">
        <v>44665</v>
      </c>
      <c r="C1040" s="265">
        <v>160000000000</v>
      </c>
      <c r="D1040" s="265">
        <v>422528500000</v>
      </c>
      <c r="E1040" s="265">
        <f t="shared" si="62"/>
        <v>262528500000</v>
      </c>
      <c r="F1040" s="265">
        <v>170000000000</v>
      </c>
      <c r="G1040" s="265">
        <v>155742100000</v>
      </c>
      <c r="H1040" s="265">
        <f t="shared" si="63"/>
        <v>14257900000</v>
      </c>
      <c r="I1040" s="280">
        <v>45029</v>
      </c>
      <c r="J1040" s="265">
        <v>364</v>
      </c>
      <c r="N1040" s="257">
        <v>91.613</v>
      </c>
      <c r="O1040" s="257">
        <v>8.41</v>
      </c>
      <c r="P1040" s="257">
        <v>9.18</v>
      </c>
      <c r="Q1040" s="257">
        <v>9.1809999999999992</v>
      </c>
      <c r="R1040" s="277">
        <f t="shared" si="61"/>
        <v>10000000000</v>
      </c>
      <c r="T1040" s="241">
        <f t="shared" si="57"/>
        <v>2022</v>
      </c>
    </row>
    <row r="1041" spans="1:22">
      <c r="A1041" s="240"/>
      <c r="E1041" s="265">
        <f t="shared" si="62"/>
        <v>0</v>
      </c>
      <c r="H1041" s="265">
        <f t="shared" si="63"/>
        <v>0</v>
      </c>
      <c r="R1041" s="277">
        <f t="shared" si="61"/>
        <v>0</v>
      </c>
      <c r="T1041" s="241">
        <f t="shared" si="57"/>
        <v>1900</v>
      </c>
      <c r="V1041" s="256"/>
    </row>
    <row r="1042" spans="1:22">
      <c r="A1042" s="240"/>
      <c r="B1042" s="280">
        <v>44679</v>
      </c>
      <c r="C1042" s="265">
        <v>160000000000</v>
      </c>
      <c r="D1042" s="265">
        <v>275521500000</v>
      </c>
      <c r="E1042" s="265">
        <f t="shared" si="62"/>
        <v>115521500000</v>
      </c>
      <c r="F1042" s="265">
        <v>162896500000</v>
      </c>
      <c r="G1042" s="265">
        <v>149618806285</v>
      </c>
      <c r="H1042" s="265">
        <f t="shared" si="63"/>
        <v>13277693715</v>
      </c>
      <c r="I1042" s="280">
        <v>45043</v>
      </c>
      <c r="J1042" s="265">
        <v>364</v>
      </c>
      <c r="N1042" s="257">
        <v>91.849000000000004</v>
      </c>
      <c r="O1042" s="257">
        <v>8.173</v>
      </c>
      <c r="P1042" s="257">
        <v>8.8989999999999991</v>
      </c>
      <c r="Q1042" s="257">
        <v>8.9</v>
      </c>
      <c r="R1042" s="277">
        <f t="shared" si="61"/>
        <v>2896500000</v>
      </c>
      <c r="T1042" s="241">
        <f t="shared" si="57"/>
        <v>2022</v>
      </c>
    </row>
    <row r="1043" spans="1:22">
      <c r="A1043" s="240"/>
      <c r="C1043" s="257"/>
      <c r="E1043" s="265">
        <f t="shared" si="62"/>
        <v>0</v>
      </c>
      <c r="R1043" s="277">
        <f t="shared" si="61"/>
        <v>0</v>
      </c>
      <c r="T1043" s="241">
        <f t="shared" si="57"/>
        <v>1900</v>
      </c>
      <c r="V1043" s="257"/>
    </row>
    <row r="1044" spans="1:22">
      <c r="A1044" s="240"/>
      <c r="B1044" s="280">
        <v>44693</v>
      </c>
      <c r="C1044" s="265">
        <v>160000000000</v>
      </c>
      <c r="D1044" s="265">
        <v>237102700000</v>
      </c>
      <c r="E1044" s="265">
        <f t="shared" si="62"/>
        <v>77102700000</v>
      </c>
      <c r="F1044" s="265">
        <v>169743400000</v>
      </c>
      <c r="G1044" s="265">
        <v>157752074376</v>
      </c>
      <c r="H1044" s="265">
        <f t="shared" si="63"/>
        <v>11991325624</v>
      </c>
      <c r="I1044" s="280">
        <v>45057</v>
      </c>
      <c r="J1044" s="265">
        <v>364</v>
      </c>
      <c r="N1044" s="257">
        <v>91.763999999999996</v>
      </c>
      <c r="O1044" s="257">
        <v>8.2590000000000003</v>
      </c>
      <c r="P1044" s="257">
        <v>9</v>
      </c>
      <c r="Q1044" s="257">
        <v>9.0009999999999994</v>
      </c>
      <c r="R1044" s="277">
        <f t="shared" si="61"/>
        <v>9743400000</v>
      </c>
      <c r="T1044" s="241">
        <f t="shared" si="57"/>
        <v>2022</v>
      </c>
    </row>
    <row r="1045" spans="1:22">
      <c r="A1045" s="240"/>
      <c r="C1045" s="257"/>
      <c r="H1045" s="265">
        <f t="shared" si="63"/>
        <v>0</v>
      </c>
      <c r="R1045" s="277">
        <f t="shared" si="61"/>
        <v>0</v>
      </c>
      <c r="T1045" s="241">
        <f t="shared" si="57"/>
        <v>1900</v>
      </c>
    </row>
    <row r="1046" spans="1:22">
      <c r="A1046" s="240"/>
      <c r="B1046" s="280">
        <v>44707</v>
      </c>
      <c r="C1046" s="265">
        <v>160000000000</v>
      </c>
      <c r="D1046" s="265">
        <v>325847200000</v>
      </c>
      <c r="E1046" s="265">
        <f>+D1046-C1046</f>
        <v>165847200000</v>
      </c>
      <c r="F1046" s="265">
        <v>196897200000</v>
      </c>
      <c r="G1046" s="265">
        <v>180680746608</v>
      </c>
      <c r="H1046" s="265">
        <f>F1046-G1046</f>
        <v>16216453392</v>
      </c>
      <c r="I1046" s="280">
        <v>45071</v>
      </c>
      <c r="J1046" s="265">
        <v>364</v>
      </c>
      <c r="N1046" s="257">
        <v>91.763999999999996</v>
      </c>
      <c r="O1046" s="257">
        <v>8.2590000000000003</v>
      </c>
      <c r="P1046" s="257">
        <v>9</v>
      </c>
      <c r="Q1046" s="257">
        <v>9.0009999999999994</v>
      </c>
      <c r="R1046" s="277">
        <f>F1046-C1046</f>
        <v>36897200000</v>
      </c>
      <c r="T1046" s="241">
        <f t="shared" si="57"/>
        <v>2022</v>
      </c>
    </row>
    <row r="1047" spans="1:22">
      <c r="A1047" s="240"/>
    </row>
    <row r="1048" spans="1:22">
      <c r="A1048" s="240"/>
      <c r="B1048" s="280">
        <v>44722</v>
      </c>
      <c r="C1048" s="265">
        <v>160000000000</v>
      </c>
      <c r="D1048" s="265">
        <v>203334100000</v>
      </c>
      <c r="E1048" s="265">
        <f>+D1048-C1048</f>
        <v>43334100000</v>
      </c>
      <c r="F1048" s="265">
        <v>84334100000</v>
      </c>
      <c r="G1048" s="265">
        <v>76686683812</v>
      </c>
      <c r="H1048" s="265">
        <f>F1048-G1048</f>
        <v>7647416188</v>
      </c>
      <c r="I1048" s="280">
        <v>45086</v>
      </c>
      <c r="J1048" s="265">
        <v>364</v>
      </c>
      <c r="N1048" s="257">
        <v>90.932000000000002</v>
      </c>
      <c r="O1048" s="257">
        <v>9.093</v>
      </c>
      <c r="P1048" s="257">
        <v>10</v>
      </c>
      <c r="Q1048" s="257">
        <v>10.000999999999999</v>
      </c>
      <c r="R1048" s="277">
        <f>F1048-C1048</f>
        <v>-75665900000</v>
      </c>
      <c r="T1048" s="241">
        <f>+YEAR(B1048)</f>
        <v>2022</v>
      </c>
    </row>
    <row r="1049" spans="1:22">
      <c r="A1049" s="240"/>
      <c r="R1049" s="277">
        <f t="shared" ref="R1049:R1067" si="64">F1049-C1049</f>
        <v>0</v>
      </c>
    </row>
    <row r="1050" spans="1:22">
      <c r="A1050" s="240"/>
      <c r="B1050" s="280">
        <v>44735</v>
      </c>
      <c r="C1050" s="265">
        <v>160000000000</v>
      </c>
      <c r="D1050" s="265">
        <v>206119200000</v>
      </c>
      <c r="E1050" s="265">
        <f>+D1050-C1050</f>
        <v>46119200000</v>
      </c>
      <c r="F1050" s="265">
        <v>108119200000</v>
      </c>
      <c r="G1050" s="265">
        <v>97431617080</v>
      </c>
      <c r="H1050" s="265">
        <f>F1050-G1050</f>
        <v>10687582920</v>
      </c>
      <c r="I1050" s="280">
        <v>45099</v>
      </c>
      <c r="J1050" s="265">
        <v>364</v>
      </c>
      <c r="N1050" s="257">
        <v>90.114999999999995</v>
      </c>
      <c r="O1050" s="257">
        <v>9.9120000000000008</v>
      </c>
      <c r="P1050" s="257">
        <v>10.999000000000001</v>
      </c>
      <c r="Q1050" s="257">
        <v>11.000999999999999</v>
      </c>
      <c r="R1050" s="277">
        <f t="shared" si="64"/>
        <v>-51880800000</v>
      </c>
      <c r="T1050" s="241">
        <f>+YEAR(B1050)</f>
        <v>2022</v>
      </c>
    </row>
    <row r="1051" spans="1:22">
      <c r="A1051" s="240"/>
      <c r="H1051" s="265">
        <f t="shared" ref="H1051:H1057" si="65">F1051-G1051</f>
        <v>0</v>
      </c>
      <c r="R1051" s="277">
        <f t="shared" si="64"/>
        <v>0</v>
      </c>
    </row>
    <row r="1052" spans="1:22">
      <c r="A1052" s="240"/>
      <c r="B1052" s="280">
        <v>44749</v>
      </c>
      <c r="C1052" s="265">
        <v>215000000000</v>
      </c>
      <c r="D1052" s="265">
        <v>305837900000</v>
      </c>
      <c r="E1052" s="265">
        <v>90837900000</v>
      </c>
      <c r="F1052" s="265">
        <v>125462900000</v>
      </c>
      <c r="G1052" s="265">
        <v>112053425248</v>
      </c>
      <c r="H1052" s="265">
        <f t="shared" si="65"/>
        <v>13409474752</v>
      </c>
      <c r="I1052" s="280">
        <v>45113</v>
      </c>
      <c r="J1052" s="265">
        <v>364</v>
      </c>
      <c r="K1052" s="241"/>
      <c r="N1052" s="257">
        <v>89.311999999999998</v>
      </c>
      <c r="O1052" s="257">
        <v>10.717000000000001</v>
      </c>
      <c r="P1052" s="257">
        <v>12</v>
      </c>
      <c r="Q1052" s="257">
        <v>12.002000000000001</v>
      </c>
      <c r="R1052" s="277">
        <f t="shared" si="64"/>
        <v>-89537100000</v>
      </c>
    </row>
    <row r="1053" spans="1:22">
      <c r="A1053" s="240"/>
      <c r="B1053" s="280"/>
      <c r="C1053" s="241"/>
      <c r="D1053" s="241"/>
      <c r="E1053" s="265">
        <v>0</v>
      </c>
      <c r="F1053" s="241"/>
      <c r="G1053" s="241"/>
      <c r="H1053" s="265">
        <f t="shared" si="65"/>
        <v>0</v>
      </c>
      <c r="I1053" s="280"/>
      <c r="J1053" s="265"/>
      <c r="K1053" s="241"/>
      <c r="N1053" s="241"/>
      <c r="O1053" s="241"/>
      <c r="P1053" s="241"/>
      <c r="Q1053" s="241"/>
      <c r="R1053" s="277">
        <f t="shared" si="64"/>
        <v>0</v>
      </c>
    </row>
    <row r="1054" spans="1:22">
      <c r="A1054" s="240"/>
      <c r="B1054" s="280">
        <v>44763</v>
      </c>
      <c r="C1054" s="265">
        <v>215000000000</v>
      </c>
      <c r="D1054" s="265">
        <v>313941700000</v>
      </c>
      <c r="E1054" s="265">
        <v>98941700000</v>
      </c>
      <c r="F1054" s="265">
        <v>165566700000</v>
      </c>
      <c r="G1054" s="265">
        <v>147215286972</v>
      </c>
      <c r="H1054" s="265">
        <f t="shared" si="65"/>
        <v>18351413028</v>
      </c>
      <c r="I1054" s="280">
        <v>45127</v>
      </c>
      <c r="J1054" s="265">
        <v>364</v>
      </c>
      <c r="K1054" s="241"/>
      <c r="N1054" s="257">
        <v>88.915999999999997</v>
      </c>
      <c r="O1054" s="257">
        <v>11.114000000000001</v>
      </c>
      <c r="P1054" s="257">
        <v>12.5</v>
      </c>
      <c r="Q1054" s="257">
        <v>12.502000000000001</v>
      </c>
      <c r="R1054" s="277">
        <f t="shared" si="64"/>
        <v>-49433300000</v>
      </c>
    </row>
    <row r="1055" spans="1:22">
      <c r="A1055" s="240"/>
      <c r="B1055" s="280"/>
      <c r="H1055" s="265">
        <f t="shared" si="65"/>
        <v>0</v>
      </c>
      <c r="R1055" s="277">
        <f t="shared" si="64"/>
        <v>0</v>
      </c>
    </row>
    <row r="1056" spans="1:22">
      <c r="A1056" s="240"/>
      <c r="B1056" s="280">
        <v>44777</v>
      </c>
      <c r="C1056" s="265">
        <v>215000000000</v>
      </c>
      <c r="D1056" s="265">
        <v>301519400000</v>
      </c>
      <c r="E1056" s="265">
        <f>+D1056-C1056</f>
        <v>86519400000</v>
      </c>
      <c r="F1056" s="265">
        <v>166844400000</v>
      </c>
      <c r="G1056" s="265">
        <v>147046643496</v>
      </c>
      <c r="H1056" s="265">
        <f t="shared" si="65"/>
        <v>19797756504</v>
      </c>
      <c r="I1056" s="280">
        <v>45141</v>
      </c>
      <c r="J1056" s="265">
        <v>364</v>
      </c>
      <c r="N1056" s="257">
        <v>88.134</v>
      </c>
      <c r="O1056" s="257">
        <v>11.898999999999999</v>
      </c>
      <c r="P1056" s="257">
        <v>13.500999999999999</v>
      </c>
      <c r="Q1056" s="257">
        <v>13.503</v>
      </c>
      <c r="R1056" s="277">
        <f t="shared" si="64"/>
        <v>-48155600000</v>
      </c>
    </row>
    <row r="1057" spans="1:18">
      <c r="A1057" s="240"/>
      <c r="E1057" s="265">
        <f t="shared" ref="E1057:E1067" si="66">+D1057-C1057</f>
        <v>0</v>
      </c>
      <c r="H1057" s="265">
        <f t="shared" si="65"/>
        <v>0</v>
      </c>
      <c r="R1057" s="277">
        <f t="shared" si="64"/>
        <v>0</v>
      </c>
    </row>
    <row r="1058" spans="1:18">
      <c r="A1058" s="240"/>
      <c r="B1058" s="280">
        <v>44791</v>
      </c>
      <c r="C1058" s="265">
        <v>215000000000</v>
      </c>
      <c r="D1058" s="265">
        <v>332014600000</v>
      </c>
      <c r="E1058" s="265">
        <f t="shared" si="66"/>
        <v>117014600000</v>
      </c>
      <c r="F1058" s="265">
        <v>165014600000</v>
      </c>
      <c r="G1058" s="265">
        <v>145433967564</v>
      </c>
      <c r="H1058" s="265">
        <f>F1058-G1058</f>
        <v>19580632436</v>
      </c>
      <c r="I1058" s="280">
        <v>45155</v>
      </c>
      <c r="J1058" s="265">
        <v>364</v>
      </c>
      <c r="N1058" s="257">
        <v>88.134</v>
      </c>
      <c r="O1058" s="257">
        <v>11.898999999999999</v>
      </c>
      <c r="P1058" s="257">
        <v>13.500999999999999</v>
      </c>
      <c r="Q1058" s="257">
        <v>13.503</v>
      </c>
      <c r="R1058" s="277">
        <f t="shared" si="64"/>
        <v>-49985400000</v>
      </c>
    </row>
    <row r="1059" spans="1:18">
      <c r="A1059" s="240"/>
      <c r="E1059" s="265">
        <f t="shared" si="66"/>
        <v>0</v>
      </c>
      <c r="H1059" s="265">
        <f t="shared" ref="H1059:H1067" si="67">F1059-G1059</f>
        <v>0</v>
      </c>
      <c r="R1059" s="277">
        <f t="shared" si="64"/>
        <v>0</v>
      </c>
    </row>
    <row r="1060" spans="1:18">
      <c r="A1060" s="240"/>
      <c r="B1060" s="280">
        <v>44805</v>
      </c>
      <c r="C1060" s="265">
        <v>215000000000</v>
      </c>
      <c r="D1060" s="265">
        <v>391665800000</v>
      </c>
      <c r="E1060" s="265">
        <f t="shared" si="66"/>
        <v>176665800000</v>
      </c>
      <c r="F1060" s="265">
        <v>239790800000</v>
      </c>
      <c r="G1060" s="265">
        <v>210414029092</v>
      </c>
      <c r="H1060" s="265">
        <f t="shared" si="67"/>
        <v>29376770908</v>
      </c>
      <c r="I1060" s="280">
        <v>45169</v>
      </c>
      <c r="J1060" s="265">
        <v>364</v>
      </c>
      <c r="N1060" s="257">
        <v>87.748999999999995</v>
      </c>
      <c r="O1060" s="257">
        <v>12.285</v>
      </c>
      <c r="P1060" s="257">
        <v>14</v>
      </c>
      <c r="Q1060" s="257">
        <v>14.002000000000001</v>
      </c>
      <c r="R1060" s="277">
        <f t="shared" si="64"/>
        <v>24790800000</v>
      </c>
    </row>
    <row r="1061" spans="1:18">
      <c r="A1061" s="240"/>
      <c r="E1061" s="265">
        <f t="shared" si="66"/>
        <v>0</v>
      </c>
      <c r="H1061" s="265">
        <f t="shared" si="67"/>
        <v>0</v>
      </c>
      <c r="R1061" s="277">
        <f t="shared" si="64"/>
        <v>0</v>
      </c>
    </row>
    <row r="1062" spans="1:18">
      <c r="A1062" s="240"/>
      <c r="B1062" s="280">
        <v>44819</v>
      </c>
      <c r="C1062" s="265">
        <v>215000000000</v>
      </c>
      <c r="D1062" s="265">
        <v>478116800000</v>
      </c>
      <c r="E1062" s="265">
        <f t="shared" si="66"/>
        <v>263116800000</v>
      </c>
      <c r="F1062" s="265">
        <v>243441800000</v>
      </c>
      <c r="G1062" s="265">
        <v>213617745082</v>
      </c>
      <c r="H1062" s="265">
        <f t="shared" si="67"/>
        <v>29824054918</v>
      </c>
      <c r="I1062" s="280">
        <v>45183</v>
      </c>
      <c r="J1062" s="265">
        <v>364</v>
      </c>
      <c r="N1062" s="257">
        <v>87.748999999999995</v>
      </c>
      <c r="O1062" s="257">
        <v>12.285</v>
      </c>
      <c r="P1062" s="257">
        <v>14</v>
      </c>
      <c r="Q1062" s="257">
        <v>14.002000000000001</v>
      </c>
      <c r="R1062" s="277">
        <f t="shared" si="64"/>
        <v>28441800000</v>
      </c>
    </row>
    <row r="1063" spans="1:18">
      <c r="A1063" s="240"/>
      <c r="G1063" s="333"/>
      <c r="H1063" s="333"/>
    </row>
    <row r="1064" spans="1:18">
      <c r="A1064" s="240"/>
      <c r="B1064" s="280">
        <v>44833</v>
      </c>
      <c r="C1064" s="265">
        <v>215000000000</v>
      </c>
      <c r="D1064" s="265">
        <v>277659500000</v>
      </c>
      <c r="E1064" s="265">
        <f t="shared" si="66"/>
        <v>62659500000</v>
      </c>
      <c r="F1064" s="265">
        <v>133984500000</v>
      </c>
      <c r="G1064" s="265">
        <v>117058238115</v>
      </c>
      <c r="H1064" s="265">
        <f t="shared" si="67"/>
        <v>16926261885</v>
      </c>
      <c r="I1064" s="280">
        <v>45197</v>
      </c>
      <c r="J1064" s="265">
        <v>364</v>
      </c>
      <c r="N1064" s="257">
        <v>87.367000000000004</v>
      </c>
      <c r="O1064" s="257">
        <v>12.667999999999999</v>
      </c>
      <c r="P1064" s="257">
        <v>14.499000000000001</v>
      </c>
      <c r="Q1064" s="257">
        <v>14.502000000000001</v>
      </c>
      <c r="R1064" s="277">
        <f t="shared" si="64"/>
        <v>-81015500000</v>
      </c>
    </row>
    <row r="1065" spans="1:18">
      <c r="A1065" s="240"/>
      <c r="E1065" s="265">
        <f t="shared" si="66"/>
        <v>0</v>
      </c>
      <c r="H1065" s="265">
        <f t="shared" si="67"/>
        <v>0</v>
      </c>
      <c r="R1065" s="277">
        <f t="shared" si="64"/>
        <v>0</v>
      </c>
    </row>
    <row r="1066" spans="1:18">
      <c r="A1066" s="240"/>
      <c r="B1066" s="280">
        <v>44847</v>
      </c>
      <c r="C1066" s="265">
        <v>215000000000</v>
      </c>
      <c r="D1066" s="265">
        <v>420349600000</v>
      </c>
      <c r="E1066" s="265">
        <f t="shared" si="66"/>
        <v>205349600000</v>
      </c>
      <c r="F1066" s="265">
        <v>129074600000</v>
      </c>
      <c r="G1066" s="265">
        <v>112279413048</v>
      </c>
      <c r="H1066" s="265">
        <f t="shared" si="67"/>
        <v>16795186952</v>
      </c>
      <c r="I1066" s="280">
        <v>45211</v>
      </c>
      <c r="J1066" s="265">
        <v>364</v>
      </c>
      <c r="N1066" s="257">
        <v>86.988</v>
      </c>
      <c r="O1066" s="257">
        <v>13.048</v>
      </c>
      <c r="P1066" s="257">
        <v>14.999000000000001</v>
      </c>
      <c r="Q1066" s="257">
        <v>15.002000000000001</v>
      </c>
      <c r="R1066" s="277">
        <f t="shared" si="64"/>
        <v>-85925400000</v>
      </c>
    </row>
    <row r="1067" spans="1:18">
      <c r="A1067" s="240"/>
      <c r="E1067" s="265">
        <f t="shared" si="66"/>
        <v>0</v>
      </c>
      <c r="H1067" s="265">
        <f t="shared" si="67"/>
        <v>0</v>
      </c>
      <c r="R1067" s="277">
        <f t="shared" si="64"/>
        <v>0</v>
      </c>
    </row>
    <row r="1068" spans="1:18">
      <c r="A1068" s="240"/>
      <c r="B1068" s="280">
        <v>44861</v>
      </c>
      <c r="C1068" s="265">
        <v>215000000000</v>
      </c>
      <c r="D1068" s="265">
        <v>602273100000</v>
      </c>
      <c r="E1068" s="265">
        <f>+D1068-C1068</f>
        <v>387273100000</v>
      </c>
      <c r="F1068" s="265">
        <v>360598100000</v>
      </c>
      <c r="G1068" s="265">
        <v>312321226372</v>
      </c>
      <c r="H1068" s="265">
        <f>F1068-G1068</f>
        <v>48276873628</v>
      </c>
      <c r="I1068" s="280">
        <v>45225</v>
      </c>
      <c r="J1068" s="265">
        <v>364</v>
      </c>
      <c r="N1068" s="257">
        <v>86.611999999999995</v>
      </c>
      <c r="O1068" s="257">
        <v>13.425000000000001</v>
      </c>
      <c r="P1068" s="257">
        <v>15.5</v>
      </c>
      <c r="Q1068" s="257">
        <v>15.503</v>
      </c>
      <c r="R1068" s="277">
        <f>F1068-C1068</f>
        <v>145598100000</v>
      </c>
    </row>
    <row r="1069" spans="1:18">
      <c r="A1069" s="240"/>
    </row>
    <row r="1070" spans="1:18">
      <c r="A1070" s="240"/>
      <c r="B1070" s="280">
        <v>44875</v>
      </c>
      <c r="C1070" s="265">
        <v>215000000000</v>
      </c>
      <c r="D1070" s="265">
        <v>423451800000</v>
      </c>
      <c r="E1070" s="265">
        <f>+D1070-C1070</f>
        <v>208451800000</v>
      </c>
      <c r="F1070" s="265">
        <v>216901800000</v>
      </c>
      <c r="G1070" s="265">
        <v>187862987016</v>
      </c>
      <c r="H1070" s="265">
        <f>F1070-G1070</f>
        <v>29038812984</v>
      </c>
      <c r="I1070" s="280">
        <v>45239</v>
      </c>
      <c r="J1070" s="265">
        <v>364</v>
      </c>
      <c r="N1070" s="257">
        <v>86.611999999999995</v>
      </c>
      <c r="O1070" s="257">
        <v>13.425000000000001</v>
      </c>
      <c r="P1070" s="257">
        <v>15.5</v>
      </c>
      <c r="Q1070" s="257">
        <v>15.503</v>
      </c>
      <c r="R1070" s="277">
        <f>F1070-C1070</f>
        <v>1901800000</v>
      </c>
    </row>
    <row r="1071" spans="1:18">
      <c r="A1071" s="240"/>
    </row>
    <row r="1072" spans="1:18">
      <c r="A1072" s="240"/>
      <c r="B1072" s="280">
        <v>44889</v>
      </c>
      <c r="C1072" s="265">
        <v>215000000000</v>
      </c>
      <c r="D1072" s="265">
        <v>606702700000</v>
      </c>
      <c r="E1072" s="265">
        <f>+D1072-C1072</f>
        <v>391702700000</v>
      </c>
      <c r="F1072" s="265">
        <v>475827700000</v>
      </c>
      <c r="G1072" s="265">
        <v>412837629074</v>
      </c>
      <c r="H1072" s="265">
        <f>F1072-G1072</f>
        <v>62990070926</v>
      </c>
      <c r="I1072" s="280">
        <v>45253</v>
      </c>
      <c r="J1072" s="265">
        <v>364</v>
      </c>
      <c r="N1072" s="257">
        <v>86.762</v>
      </c>
      <c r="O1072" s="257">
        <v>13.273999999999999</v>
      </c>
      <c r="P1072" s="257">
        <v>15.3</v>
      </c>
      <c r="Q1072" s="257">
        <v>15.303000000000001</v>
      </c>
      <c r="R1072" s="277">
        <f>F1072-C1072</f>
        <v>260827700000</v>
      </c>
    </row>
    <row r="1073" spans="1:18">
      <c r="A1073" s="240"/>
      <c r="E1073" s="265">
        <f t="shared" ref="E1073:E1076" si="68">+D1073-C1073</f>
        <v>0</v>
      </c>
      <c r="H1073" s="265">
        <f t="shared" ref="H1073:H1076" si="69">F1073-G1073</f>
        <v>0</v>
      </c>
      <c r="R1073" s="277">
        <f t="shared" ref="R1073:R1090" si="70">F1073-C1073</f>
        <v>0</v>
      </c>
    </row>
    <row r="1074" spans="1:18">
      <c r="A1074" s="240"/>
      <c r="B1074" s="280">
        <v>44903</v>
      </c>
      <c r="C1074" s="265">
        <v>215000000000</v>
      </c>
      <c r="D1074" s="265">
        <v>762593900000</v>
      </c>
      <c r="E1074" s="265">
        <f t="shared" si="68"/>
        <v>547593900000</v>
      </c>
      <c r="F1074" s="265">
        <v>304218900000</v>
      </c>
      <c r="G1074" s="265">
        <v>321955111501</v>
      </c>
      <c r="H1074" s="265">
        <f t="shared" si="69"/>
        <v>-17736211501</v>
      </c>
      <c r="I1074" s="280">
        <v>45267</v>
      </c>
      <c r="J1074" s="265">
        <v>364</v>
      </c>
      <c r="N1074" s="257">
        <v>87.367000000000004</v>
      </c>
      <c r="O1074" s="257">
        <v>12.667999999999999</v>
      </c>
      <c r="P1074" s="257">
        <v>14.499000000000001</v>
      </c>
      <c r="Q1074" s="257">
        <v>14.502000000000001</v>
      </c>
      <c r="R1074" s="277">
        <f t="shared" si="70"/>
        <v>89218900000</v>
      </c>
    </row>
    <row r="1075" spans="1:18">
      <c r="A1075" s="240"/>
      <c r="E1075" s="265">
        <f t="shared" si="68"/>
        <v>0</v>
      </c>
      <c r="H1075" s="265">
        <f t="shared" si="69"/>
        <v>0</v>
      </c>
      <c r="R1075" s="277">
        <f t="shared" si="70"/>
        <v>0</v>
      </c>
    </row>
    <row r="1076" spans="1:18">
      <c r="A1076" s="240"/>
      <c r="B1076" s="280">
        <v>44917</v>
      </c>
      <c r="C1076" s="265">
        <v>215000000000</v>
      </c>
      <c r="D1076" s="265">
        <v>561744000000</v>
      </c>
      <c r="E1076" s="265">
        <f t="shared" si="68"/>
        <v>346744000000</v>
      </c>
      <c r="F1076" s="265">
        <v>286369000000</v>
      </c>
      <c r="G1076" s="265">
        <v>253167378140</v>
      </c>
      <c r="H1076" s="265">
        <f t="shared" si="69"/>
        <v>33201621860</v>
      </c>
      <c r="I1076" s="280">
        <v>45281</v>
      </c>
      <c r="J1076" s="265">
        <v>364</v>
      </c>
      <c r="N1076" s="257">
        <v>88.406000000000006</v>
      </c>
      <c r="O1076" s="257">
        <v>11.625999999999999</v>
      </c>
      <c r="P1076" s="257">
        <v>13.151</v>
      </c>
      <c r="Q1076" s="257">
        <v>13.153</v>
      </c>
      <c r="R1076" s="277">
        <f t="shared" si="70"/>
        <v>71369000000</v>
      </c>
    </row>
    <row r="1077" spans="1:18">
      <c r="A1077" s="240"/>
      <c r="R1077" s="277"/>
    </row>
    <row r="1078" spans="1:18">
      <c r="A1078" s="240"/>
      <c r="B1078" s="280">
        <v>44931</v>
      </c>
      <c r="C1078" s="265">
        <v>160000000000</v>
      </c>
      <c r="D1078" s="334">
        <v>388230000000</v>
      </c>
      <c r="E1078" s="265">
        <f>+D1078-C1078</f>
        <v>228230000000</v>
      </c>
      <c r="F1078" s="265">
        <v>264230000000</v>
      </c>
      <c r="G1078" s="265">
        <v>235465922200</v>
      </c>
      <c r="H1078" s="265">
        <v>28764077800</v>
      </c>
      <c r="I1078" s="280">
        <v>45295</v>
      </c>
      <c r="J1078" s="265">
        <v>364</v>
      </c>
      <c r="N1078" s="272">
        <v>89.114000000000004</v>
      </c>
      <c r="O1078" s="272">
        <v>10.915906593406589</v>
      </c>
      <c r="P1078" s="272">
        <v>12.249373379498831</v>
      </c>
      <c r="Q1078" s="272">
        <v>12.251350099717296</v>
      </c>
      <c r="R1078" s="277">
        <f t="shared" si="70"/>
        <v>104230000000</v>
      </c>
    </row>
    <row r="1079" spans="1:18">
      <c r="A1079" s="240"/>
      <c r="I1079" s="280"/>
      <c r="R1079" s="277"/>
    </row>
    <row r="1080" spans="1:18">
      <c r="A1080" s="240"/>
      <c r="B1080" s="280">
        <v>44945</v>
      </c>
      <c r="C1080" s="265">
        <v>160000000000</v>
      </c>
      <c r="D1080" s="241">
        <v>217792700000</v>
      </c>
      <c r="E1080" s="265">
        <f>+D1080-C1080</f>
        <v>57792700000</v>
      </c>
      <c r="F1080" s="265">
        <v>99792700000</v>
      </c>
      <c r="G1080" s="265">
        <v>88731677132</v>
      </c>
      <c r="H1080" s="265">
        <v>11061022868</v>
      </c>
      <c r="I1080" s="280">
        <v>45309</v>
      </c>
      <c r="J1080" s="265">
        <v>364</v>
      </c>
      <c r="N1080" s="272">
        <v>88.915999999999997</v>
      </c>
      <c r="O1080" s="272">
        <v>11.114450549450552</v>
      </c>
      <c r="P1080" s="272">
        <v>12.499944385094418</v>
      </c>
      <c r="Q1080" s="272">
        <v>12.502001222586712</v>
      </c>
      <c r="R1080" s="277">
        <f t="shared" si="70"/>
        <v>-60207300000</v>
      </c>
    </row>
    <row r="1081" spans="1:18">
      <c r="A1081" s="240"/>
      <c r="E1081" s="265">
        <f t="shared" ref="E1081:E1115" si="71">+D1081-C1081</f>
        <v>0</v>
      </c>
      <c r="R1081" s="277">
        <f t="shared" si="70"/>
        <v>0</v>
      </c>
    </row>
    <row r="1082" spans="1:18">
      <c r="A1082" s="240"/>
      <c r="B1082" s="280">
        <f>+B1080+14</f>
        <v>44959</v>
      </c>
      <c r="C1082" s="265">
        <v>160000000000</v>
      </c>
      <c r="D1082" s="265">
        <v>190303100000</v>
      </c>
      <c r="E1082" s="265">
        <f t="shared" si="71"/>
        <v>30303100000</v>
      </c>
      <c r="F1082" s="265">
        <v>106303100000</v>
      </c>
      <c r="G1082" s="265">
        <v>94520464396</v>
      </c>
      <c r="H1082" s="265">
        <f>+F1082-G1082</f>
        <v>11782635604</v>
      </c>
      <c r="I1082" s="280">
        <f>+B1082+364</f>
        <v>45323</v>
      </c>
      <c r="J1082" s="241">
        <v>364</v>
      </c>
      <c r="N1082" s="257">
        <v>88.915999999999997</v>
      </c>
      <c r="O1082" s="257">
        <v>11.114000000000001</v>
      </c>
      <c r="P1082" s="257">
        <v>12.5</v>
      </c>
      <c r="Q1082" s="257">
        <v>12.502000000000001</v>
      </c>
      <c r="R1082" s="277">
        <f t="shared" si="70"/>
        <v>-53696900000</v>
      </c>
    </row>
    <row r="1083" spans="1:18">
      <c r="A1083" s="240"/>
      <c r="E1083" s="265">
        <f t="shared" si="71"/>
        <v>0</v>
      </c>
      <c r="G1083" s="241"/>
      <c r="H1083" s="265">
        <f t="shared" ref="H1083:H1090" si="72">+F1083-G1083</f>
        <v>0</v>
      </c>
      <c r="I1083" s="280"/>
      <c r="R1083" s="277">
        <f t="shared" si="70"/>
        <v>0</v>
      </c>
    </row>
    <row r="1084" spans="1:18">
      <c r="A1084" s="240"/>
      <c r="B1084" s="280">
        <f>+B1082+15</f>
        <v>44974</v>
      </c>
      <c r="C1084" s="265">
        <v>160000000000</v>
      </c>
      <c r="D1084" s="265">
        <v>246762400000</v>
      </c>
      <c r="E1084" s="265">
        <f t="shared" si="71"/>
        <v>86762400000</v>
      </c>
      <c r="F1084" s="265">
        <v>145762400000</v>
      </c>
      <c r="G1084" s="265">
        <v>129836400176</v>
      </c>
      <c r="H1084" s="265">
        <f t="shared" si="72"/>
        <v>15925999824</v>
      </c>
      <c r="I1084" s="280">
        <f>+B1084+364</f>
        <v>45338</v>
      </c>
      <c r="J1084" s="241">
        <v>364</v>
      </c>
      <c r="N1084" s="257">
        <v>89.073999999999998</v>
      </c>
      <c r="O1084" s="257">
        <v>10.956</v>
      </c>
      <c r="P1084" s="257">
        <v>12.3</v>
      </c>
      <c r="Q1084" s="257">
        <v>12.302</v>
      </c>
      <c r="R1084" s="277">
        <f t="shared" si="70"/>
        <v>-14237600000</v>
      </c>
    </row>
    <row r="1085" spans="1:18">
      <c r="A1085" s="240"/>
      <c r="E1085" s="265">
        <f t="shared" si="71"/>
        <v>0</v>
      </c>
      <c r="F1085" s="272"/>
      <c r="G1085" s="272"/>
      <c r="H1085" s="265">
        <f t="shared" si="72"/>
        <v>0</v>
      </c>
      <c r="I1085" s="280"/>
      <c r="R1085" s="277">
        <f t="shared" si="70"/>
        <v>0</v>
      </c>
    </row>
    <row r="1086" spans="1:18">
      <c r="A1086" s="240"/>
      <c r="B1086" s="280">
        <f>+B1084+13</f>
        <v>44987</v>
      </c>
      <c r="C1086" s="265">
        <v>160000000000</v>
      </c>
      <c r="D1086" s="265">
        <v>245402600000</v>
      </c>
      <c r="E1086" s="265">
        <f t="shared" si="71"/>
        <v>85402600000</v>
      </c>
      <c r="F1086" s="265">
        <v>144402600000</v>
      </c>
      <c r="G1086" s="265">
        <v>128625171924</v>
      </c>
      <c r="H1086" s="265">
        <f t="shared" si="72"/>
        <v>15777428076</v>
      </c>
      <c r="I1086" s="280">
        <f>+B1086+364</f>
        <v>45351</v>
      </c>
      <c r="J1086" s="241">
        <v>364</v>
      </c>
      <c r="N1086" s="257">
        <v>89.073999999999998</v>
      </c>
      <c r="O1086" s="257">
        <v>10.956</v>
      </c>
      <c r="P1086" s="257">
        <v>12.3</v>
      </c>
      <c r="Q1086" s="257">
        <v>12.302</v>
      </c>
      <c r="R1086" s="277">
        <f t="shared" si="70"/>
        <v>-15597400000</v>
      </c>
    </row>
    <row r="1087" spans="1:18">
      <c r="A1087" s="240"/>
      <c r="E1087" s="265">
        <f t="shared" si="71"/>
        <v>0</v>
      </c>
      <c r="F1087" s="272"/>
      <c r="G1087" s="272"/>
    </row>
    <row r="1088" spans="1:18">
      <c r="A1088" s="240"/>
      <c r="B1088" s="280">
        <v>45001</v>
      </c>
      <c r="C1088" s="265">
        <v>160000000000</v>
      </c>
      <c r="D1088" s="265">
        <v>399840500000</v>
      </c>
      <c r="E1088" s="265">
        <f t="shared" si="71"/>
        <v>239840500000</v>
      </c>
      <c r="F1088" s="265">
        <v>323840500000</v>
      </c>
      <c r="G1088" s="265">
        <v>286673325815</v>
      </c>
      <c r="H1088" s="265">
        <f t="shared" si="72"/>
        <v>37167174185</v>
      </c>
      <c r="I1088" s="280">
        <f>+B1088+364</f>
        <v>45365</v>
      </c>
      <c r="J1088" s="241">
        <v>364</v>
      </c>
      <c r="N1088" s="257">
        <v>88.522999999999996</v>
      </c>
      <c r="O1088" s="257">
        <v>11.509</v>
      </c>
      <c r="P1088" s="257">
        <v>13.000999999999999</v>
      </c>
      <c r="Q1088" s="257">
        <v>13.003</v>
      </c>
      <c r="R1088" s="277">
        <f t="shared" si="70"/>
        <v>163840500000</v>
      </c>
    </row>
    <row r="1089" spans="1:18">
      <c r="A1089" s="240"/>
      <c r="E1089" s="265">
        <f t="shared" si="71"/>
        <v>0</v>
      </c>
      <c r="G1089" s="272"/>
    </row>
    <row r="1090" spans="1:18">
      <c r="A1090" s="240"/>
      <c r="B1090" s="280">
        <v>45013</v>
      </c>
      <c r="C1090" s="265">
        <v>160000000000</v>
      </c>
      <c r="D1090" s="265">
        <v>217712700000</v>
      </c>
      <c r="E1090" s="265">
        <f t="shared" si="71"/>
        <v>57712700000</v>
      </c>
      <c r="F1090" s="265">
        <v>81712700000</v>
      </c>
      <c r="G1090" s="265">
        <v>72336167675</v>
      </c>
      <c r="H1090" s="265">
        <f t="shared" si="72"/>
        <v>9376532325</v>
      </c>
      <c r="I1090" s="280">
        <f>+B1090+364</f>
        <v>45377</v>
      </c>
      <c r="J1090" s="241">
        <v>364</v>
      </c>
      <c r="N1090" s="257">
        <v>88.525000000000006</v>
      </c>
      <c r="O1090" s="257">
        <v>11.507</v>
      </c>
      <c r="P1090" s="257">
        <v>12.997999999999999</v>
      </c>
      <c r="Q1090" s="257">
        <v>13</v>
      </c>
      <c r="R1090" s="277">
        <f t="shared" si="70"/>
        <v>-78287300000</v>
      </c>
    </row>
    <row r="1091" spans="1:18">
      <c r="A1091" s="240"/>
      <c r="B1091" s="280"/>
      <c r="E1091" s="265">
        <f t="shared" si="71"/>
        <v>0</v>
      </c>
    </row>
    <row r="1092" spans="1:18">
      <c r="A1092" s="240"/>
      <c r="B1092" s="280">
        <v>45029</v>
      </c>
      <c r="C1092" s="266">
        <v>140000000000</v>
      </c>
      <c r="D1092" s="266">
        <v>510084300000</v>
      </c>
      <c r="E1092" s="266">
        <f t="shared" si="71"/>
        <v>370084300000</v>
      </c>
      <c r="F1092" s="272">
        <v>179584300000</v>
      </c>
      <c r="G1092" s="266">
        <v>159679176188</v>
      </c>
      <c r="H1092" s="266">
        <f>+F1092-G1092</f>
        <v>19905123812</v>
      </c>
      <c r="I1092" s="280">
        <f>+B1092+364</f>
        <v>45393</v>
      </c>
      <c r="J1092" s="241">
        <v>364</v>
      </c>
      <c r="K1092" s="266"/>
      <c r="N1092" s="272">
        <v>88.915999999999997</v>
      </c>
      <c r="O1092" s="272">
        <v>11.1144505494506</v>
      </c>
      <c r="P1092" s="272">
        <v>12.4999443850944</v>
      </c>
      <c r="Q1092" s="272">
        <v>12.502001222586699</v>
      </c>
      <c r="R1092" s="335">
        <f>F1092-C1092</f>
        <v>39584300000</v>
      </c>
    </row>
    <row r="1093" spans="1:18">
      <c r="A1093" s="240"/>
      <c r="E1093" s="265">
        <f t="shared" si="71"/>
        <v>0</v>
      </c>
    </row>
    <row r="1094" spans="1:18">
      <c r="A1094" s="240"/>
      <c r="B1094" s="280">
        <v>45043</v>
      </c>
      <c r="C1094" s="265">
        <v>140000000000</v>
      </c>
      <c r="D1094" s="265">
        <v>225383200000</v>
      </c>
      <c r="E1094" s="265">
        <f t="shared" si="71"/>
        <v>85383200000</v>
      </c>
      <c r="F1094" s="265">
        <v>136883200000</v>
      </c>
      <c r="G1094" s="265">
        <v>121711066112</v>
      </c>
      <c r="H1094" s="265">
        <f>+F1094-G1094</f>
        <v>15172133888</v>
      </c>
      <c r="I1094" s="280">
        <f>+B1094+364</f>
        <v>45407</v>
      </c>
      <c r="J1094" s="241">
        <v>364</v>
      </c>
      <c r="N1094" s="257">
        <v>88.915999999999997</v>
      </c>
      <c r="O1094" s="257">
        <v>11.114000000000001</v>
      </c>
      <c r="P1094" s="257">
        <v>12.5</v>
      </c>
      <c r="Q1094" s="257">
        <v>12.502000000000001</v>
      </c>
      <c r="R1094" s="277">
        <f>F1094-C1094</f>
        <v>-3116800000</v>
      </c>
    </row>
    <row r="1095" spans="1:18">
      <c r="A1095" s="240"/>
      <c r="E1095" s="265">
        <f t="shared" si="71"/>
        <v>0</v>
      </c>
      <c r="I1095" s="257"/>
    </row>
    <row r="1096" spans="1:18">
      <c r="A1096" s="240"/>
      <c r="B1096" s="280">
        <v>45057</v>
      </c>
      <c r="C1096" s="265">
        <v>140000000000</v>
      </c>
      <c r="D1096" s="265">
        <v>370361400000</v>
      </c>
      <c r="E1096" s="265">
        <f t="shared" si="71"/>
        <v>230361400000</v>
      </c>
      <c r="F1096" s="265">
        <v>155566400000</v>
      </c>
      <c r="G1096" s="265">
        <v>138811898720</v>
      </c>
      <c r="H1096" s="265">
        <f>+F1096-G1096</f>
        <v>16754501280</v>
      </c>
      <c r="I1096" s="280">
        <f>+B1096+364</f>
        <v>45421</v>
      </c>
      <c r="J1096" s="241">
        <v>364</v>
      </c>
      <c r="N1096" s="257">
        <v>89.23</v>
      </c>
      <c r="O1096" s="257">
        <v>10.799587912087908</v>
      </c>
      <c r="P1096" s="257">
        <v>12.103090790191535</v>
      </c>
      <c r="Q1096" s="257">
        <v>12.105021446869468</v>
      </c>
      <c r="R1096" s="277">
        <f>F1096-C1096</f>
        <v>15566400000</v>
      </c>
    </row>
    <row r="1097" spans="1:18">
      <c r="A1097" s="240"/>
      <c r="E1097" s="265">
        <f t="shared" si="71"/>
        <v>0</v>
      </c>
      <c r="I1097" s="257"/>
      <c r="R1097" s="277">
        <f t="shared" ref="R1097:R1115" si="73">F1097-C1097</f>
        <v>0</v>
      </c>
    </row>
    <row r="1098" spans="1:18">
      <c r="A1098" s="240"/>
      <c r="B1098" s="280">
        <v>45071</v>
      </c>
      <c r="C1098" s="265">
        <v>140000000000</v>
      </c>
      <c r="D1098" s="265">
        <v>331289900000</v>
      </c>
      <c r="E1098" s="265">
        <f t="shared" si="71"/>
        <v>191289900000</v>
      </c>
      <c r="F1098" s="265">
        <v>175289900000</v>
      </c>
      <c r="G1098" s="265">
        <v>156973858349</v>
      </c>
      <c r="H1098" s="265">
        <f>+F1098-G1098</f>
        <v>18316041651</v>
      </c>
      <c r="I1098" s="280">
        <f>+B1098+364</f>
        <v>45435</v>
      </c>
      <c r="J1098" s="241">
        <v>364</v>
      </c>
      <c r="N1098" s="257">
        <v>89.551000000000002</v>
      </c>
      <c r="O1098" s="257">
        <v>10.477706043956042</v>
      </c>
      <c r="P1098" s="257">
        <v>11.700266936110197</v>
      </c>
      <c r="Q1098" s="257">
        <v>11.702073452499606</v>
      </c>
      <c r="R1098" s="277">
        <f t="shared" si="73"/>
        <v>35289900000</v>
      </c>
    </row>
    <row r="1099" spans="1:18">
      <c r="A1099" s="240"/>
      <c r="E1099" s="265">
        <f t="shared" si="71"/>
        <v>0</v>
      </c>
      <c r="I1099" s="257"/>
      <c r="R1099" s="277">
        <f t="shared" si="73"/>
        <v>0</v>
      </c>
    </row>
    <row r="1100" spans="1:18">
      <c r="A1100" s="240"/>
      <c r="B1100" s="280">
        <v>45085</v>
      </c>
      <c r="C1100" s="265">
        <v>140000000000</v>
      </c>
      <c r="D1100" s="265">
        <v>386025900000</v>
      </c>
      <c r="E1100" s="265">
        <f t="shared" si="71"/>
        <v>246025900000</v>
      </c>
      <c r="F1100" s="265">
        <v>252525900000</v>
      </c>
      <c r="G1100" s="265">
        <v>224535929244</v>
      </c>
      <c r="H1100" s="265">
        <f>+F1100-G1100</f>
        <v>27989970756</v>
      </c>
      <c r="I1100" s="280">
        <f>+B1100+364</f>
        <v>45449</v>
      </c>
      <c r="J1100" s="241">
        <v>364</v>
      </c>
      <c r="N1100" s="257">
        <v>88.915999999999997</v>
      </c>
      <c r="O1100" s="257">
        <v>11.1144505494506</v>
      </c>
      <c r="P1100" s="257">
        <v>12.4999443850944</v>
      </c>
      <c r="Q1100" s="257">
        <v>12.502001222586699</v>
      </c>
      <c r="R1100" s="277">
        <f t="shared" si="73"/>
        <v>112525900000</v>
      </c>
    </row>
    <row r="1101" spans="1:18">
      <c r="A1101" s="240"/>
      <c r="E1101" s="265">
        <f t="shared" si="71"/>
        <v>0</v>
      </c>
      <c r="R1101" s="277">
        <f t="shared" si="73"/>
        <v>0</v>
      </c>
    </row>
    <row r="1102" spans="1:18">
      <c r="A1102" s="240"/>
      <c r="B1102" s="280">
        <v>45099</v>
      </c>
      <c r="C1102" s="265">
        <v>140000000000</v>
      </c>
      <c r="D1102" s="265">
        <v>460854100000</v>
      </c>
      <c r="E1102" s="265">
        <f t="shared" si="71"/>
        <v>320854100000</v>
      </c>
      <c r="F1102" s="265">
        <v>113025600000</v>
      </c>
      <c r="G1102" s="265">
        <v>100945423872</v>
      </c>
      <c r="H1102" s="265">
        <f>+F1102-G1102</f>
        <v>12080176128</v>
      </c>
      <c r="I1102" s="280">
        <f>+B1102+364</f>
        <v>45463</v>
      </c>
      <c r="J1102" s="241">
        <v>364</v>
      </c>
      <c r="N1102" s="257">
        <v>89.311999999999998</v>
      </c>
      <c r="O1102" s="257">
        <v>10.717000000000001</v>
      </c>
      <c r="P1102" s="257">
        <v>12</v>
      </c>
      <c r="Q1102" s="257">
        <v>12.002000000000001</v>
      </c>
      <c r="R1102" s="277">
        <f t="shared" si="73"/>
        <v>-26974400000</v>
      </c>
    </row>
    <row r="1103" spans="1:18">
      <c r="A1103" s="240"/>
      <c r="D1103" s="257"/>
      <c r="E1103" s="265">
        <f t="shared" si="71"/>
        <v>0</v>
      </c>
      <c r="R1103" s="277">
        <f t="shared" si="73"/>
        <v>0</v>
      </c>
    </row>
    <row r="1104" spans="1:18">
      <c r="A1104" s="240"/>
      <c r="B1104" s="280">
        <v>45113</v>
      </c>
      <c r="C1104" s="265">
        <v>180000000000</v>
      </c>
      <c r="D1104" s="265">
        <v>354649800000</v>
      </c>
      <c r="E1104" s="265">
        <f t="shared" si="71"/>
        <v>174649800000</v>
      </c>
      <c r="F1104" s="265">
        <v>253149800000</v>
      </c>
      <c r="G1104" s="265">
        <v>226093149376</v>
      </c>
      <c r="H1104" s="265">
        <f>+F1104-G1104</f>
        <v>27056650624</v>
      </c>
      <c r="I1104" s="280">
        <f>+B1104+364</f>
        <v>45477</v>
      </c>
      <c r="J1104" s="265">
        <v>364</v>
      </c>
      <c r="N1104" s="257">
        <v>89.311999999999998</v>
      </c>
      <c r="O1104" s="257">
        <v>10.717000000000001</v>
      </c>
      <c r="P1104" s="257">
        <v>12</v>
      </c>
      <c r="Q1104" s="257">
        <v>12.002000000000001</v>
      </c>
      <c r="R1104" s="277">
        <f t="shared" si="73"/>
        <v>73149800000</v>
      </c>
    </row>
    <row r="1105" spans="1:22">
      <c r="A1105" s="240"/>
      <c r="D1105" s="257"/>
      <c r="E1105" s="265">
        <f t="shared" si="71"/>
        <v>0</v>
      </c>
      <c r="R1105" s="277">
        <f t="shared" si="73"/>
        <v>0</v>
      </c>
    </row>
    <row r="1106" spans="1:22">
      <c r="A1106" s="240"/>
      <c r="B1106" s="280">
        <v>45127</v>
      </c>
      <c r="C1106" s="265">
        <v>235000000000</v>
      </c>
      <c r="D1106" s="265">
        <v>346062500000</v>
      </c>
      <c r="E1106" s="265">
        <f t="shared" si="71"/>
        <v>111062500000</v>
      </c>
      <c r="F1106" s="265">
        <v>238062500000</v>
      </c>
      <c r="G1106" s="265">
        <v>212618380000</v>
      </c>
      <c r="H1106" s="265">
        <f>+F1106-G1106</f>
        <v>25444120000</v>
      </c>
      <c r="I1106" s="280">
        <f>+B1106+364</f>
        <v>45491</v>
      </c>
      <c r="J1106" s="265">
        <v>364</v>
      </c>
      <c r="N1106" s="257">
        <v>89.311999999999998</v>
      </c>
      <c r="O1106" s="257">
        <v>10.717000000000001</v>
      </c>
      <c r="P1106" s="257">
        <v>12</v>
      </c>
      <c r="Q1106" s="257">
        <v>12.002000000000001</v>
      </c>
      <c r="R1106" s="277">
        <f t="shared" si="73"/>
        <v>3062500000</v>
      </c>
    </row>
    <row r="1107" spans="1:22">
      <c r="A1107" s="240"/>
      <c r="D1107" s="257"/>
      <c r="E1107" s="265">
        <f t="shared" si="71"/>
        <v>0</v>
      </c>
      <c r="R1107" s="277">
        <f t="shared" si="73"/>
        <v>0</v>
      </c>
    </row>
    <row r="1108" spans="1:22">
      <c r="A1108" s="240"/>
      <c r="B1108" s="280">
        <v>45141</v>
      </c>
      <c r="C1108" s="265">
        <v>195000000000</v>
      </c>
      <c r="D1108" s="265">
        <v>320965100000</v>
      </c>
      <c r="E1108" s="265">
        <f t="shared" si="71"/>
        <v>125965100000</v>
      </c>
      <c r="F1108" s="265">
        <v>215965100000</v>
      </c>
      <c r="G1108" s="265">
        <v>192882750112</v>
      </c>
      <c r="H1108" s="265">
        <f>+F1108-G1108</f>
        <v>23082349888</v>
      </c>
      <c r="I1108" s="280">
        <v>45505</v>
      </c>
      <c r="J1108" s="265">
        <v>364</v>
      </c>
      <c r="N1108" s="257">
        <v>89.311999999999998</v>
      </c>
      <c r="O1108" s="257">
        <v>10.717000000000001</v>
      </c>
      <c r="P1108" s="257">
        <v>12</v>
      </c>
      <c r="Q1108" s="257">
        <v>12.002000000000001</v>
      </c>
      <c r="R1108" s="277">
        <f t="shared" si="73"/>
        <v>20965100000</v>
      </c>
    </row>
    <row r="1109" spans="1:22">
      <c r="A1109" s="240"/>
      <c r="E1109" s="265">
        <f t="shared" si="71"/>
        <v>0</v>
      </c>
      <c r="R1109" s="277">
        <f t="shared" si="73"/>
        <v>0</v>
      </c>
    </row>
    <row r="1110" spans="1:22">
      <c r="A1110" s="240"/>
      <c r="B1110" s="280">
        <v>45155</v>
      </c>
      <c r="C1110" s="265">
        <v>235000000000</v>
      </c>
      <c r="D1110" s="265">
        <v>254176900000</v>
      </c>
      <c r="E1110" s="265">
        <f t="shared" si="71"/>
        <v>19176900000</v>
      </c>
      <c r="F1110" s="265">
        <v>146176900000</v>
      </c>
      <c r="G1110" s="265">
        <v>129974652404</v>
      </c>
      <c r="H1110" s="265">
        <f>+F1110-G1110</f>
        <v>16202247596</v>
      </c>
      <c r="I1110" s="280">
        <v>45519</v>
      </c>
      <c r="J1110" s="265">
        <v>364</v>
      </c>
      <c r="N1110" s="257">
        <v>88.915999999999997</v>
      </c>
      <c r="O1110" s="257">
        <v>11.114000000000001</v>
      </c>
      <c r="P1110" s="257">
        <v>12.5</v>
      </c>
      <c r="Q1110" s="257">
        <v>12.502000000000001</v>
      </c>
      <c r="R1110" s="277">
        <f t="shared" si="73"/>
        <v>-88823100000</v>
      </c>
    </row>
    <row r="1111" spans="1:22">
      <c r="A1111" s="240"/>
      <c r="E1111" s="265">
        <f t="shared" si="71"/>
        <v>0</v>
      </c>
      <c r="R1111" s="277">
        <f t="shared" si="73"/>
        <v>0</v>
      </c>
    </row>
    <row r="1112" spans="1:22">
      <c r="A1112" s="240"/>
      <c r="B1112" s="280">
        <v>45169</v>
      </c>
      <c r="C1112" s="265">
        <v>235000000000</v>
      </c>
      <c r="D1112" s="265">
        <v>324294000000</v>
      </c>
      <c r="E1112" s="265">
        <f t="shared" si="71"/>
        <v>89294000000</v>
      </c>
      <c r="F1112" s="265">
        <v>221919000000</v>
      </c>
      <c r="G1112" s="265">
        <v>196449356370</v>
      </c>
      <c r="H1112" s="265">
        <f>+F1112-G1112</f>
        <v>25469643630</v>
      </c>
      <c r="I1112" s="280">
        <v>45533</v>
      </c>
      <c r="J1112" s="265">
        <v>364</v>
      </c>
      <c r="N1112" s="257">
        <v>88.522999999999996</v>
      </c>
      <c r="O1112" s="257">
        <v>11.509</v>
      </c>
      <c r="P1112" s="257">
        <v>13.000999999999999</v>
      </c>
      <c r="Q1112" s="257">
        <v>13.003</v>
      </c>
      <c r="R1112" s="277">
        <f t="shared" si="73"/>
        <v>-13081000000</v>
      </c>
    </row>
    <row r="1113" spans="1:22">
      <c r="A1113" s="240"/>
      <c r="E1113" s="265">
        <f t="shared" si="71"/>
        <v>0</v>
      </c>
      <c r="H1113" s="265">
        <f t="shared" ref="H1113:H1115" si="74">+F1113-G1113</f>
        <v>0</v>
      </c>
      <c r="R1113" s="277">
        <f t="shared" si="73"/>
        <v>0</v>
      </c>
    </row>
    <row r="1114" spans="1:22">
      <c r="A1114" s="240"/>
      <c r="B1114" s="280">
        <v>45183</v>
      </c>
      <c r="C1114" s="265">
        <v>235000000000</v>
      </c>
      <c r="D1114" s="265">
        <v>480957500000</v>
      </c>
      <c r="E1114" s="265">
        <f t="shared" si="71"/>
        <v>245957500000</v>
      </c>
      <c r="F1114" s="265">
        <v>280782500000</v>
      </c>
      <c r="G1114" s="265">
        <v>249438749525</v>
      </c>
      <c r="H1114" s="265">
        <f t="shared" si="74"/>
        <v>31343750475</v>
      </c>
      <c r="I1114" s="280">
        <v>45547</v>
      </c>
      <c r="J1114" s="265">
        <v>364</v>
      </c>
      <c r="N1114" s="257">
        <v>88.837000000000003</v>
      </c>
      <c r="O1114" s="257">
        <v>11.194000000000001</v>
      </c>
      <c r="P1114" s="257">
        <v>12.6</v>
      </c>
      <c r="Q1114" s="257">
        <v>12.602</v>
      </c>
      <c r="R1114" s="277">
        <f t="shared" si="73"/>
        <v>45782500000</v>
      </c>
      <c r="S1114" s="257">
        <v>1.7130000000000001</v>
      </c>
    </row>
    <row r="1115" spans="1:22">
      <c r="A1115" s="240"/>
      <c r="E1115" s="265">
        <f t="shared" si="71"/>
        <v>0</v>
      </c>
      <c r="H1115" s="265">
        <f t="shared" si="74"/>
        <v>0</v>
      </c>
      <c r="R1115" s="277">
        <f t="shared" si="73"/>
        <v>0</v>
      </c>
      <c r="U1115" s="265">
        <v>215965100000</v>
      </c>
      <c r="V1115" s="258">
        <v>192882750112</v>
      </c>
    </row>
    <row r="1116" spans="1:22">
      <c r="A1116" s="240"/>
      <c r="B1116" s="280">
        <v>45196</v>
      </c>
      <c r="C1116" s="265">
        <v>235000000000</v>
      </c>
      <c r="D1116" s="265">
        <v>463654600000</v>
      </c>
      <c r="E1116" s="265">
        <f>+D1116-C1116</f>
        <v>228654600000</v>
      </c>
      <c r="F1116" s="265">
        <v>370529600000</v>
      </c>
      <c r="G1116" s="265">
        <v>328003917808</v>
      </c>
      <c r="H1116" s="265">
        <f>+F1116-G1116</f>
        <v>42525682192</v>
      </c>
      <c r="I1116" s="280">
        <v>45561</v>
      </c>
      <c r="J1116" s="265">
        <v>364</v>
      </c>
      <c r="N1116" s="257">
        <v>88.522999999999996</v>
      </c>
      <c r="O1116" s="257">
        <v>11.509</v>
      </c>
      <c r="P1116" s="257">
        <v>13.000999999999999</v>
      </c>
      <c r="Q1116" s="257">
        <v>13.003</v>
      </c>
      <c r="R1116" s="277">
        <f>F1116-C1116</f>
        <v>135529600000</v>
      </c>
      <c r="U1116" s="265"/>
      <c r="V1116" s="258"/>
    </row>
    <row r="1117" spans="1:22">
      <c r="A1117" s="240"/>
      <c r="B1117" s="280"/>
      <c r="E1117" s="265">
        <f t="shared" ref="E1117:E1135" si="75">+D1117-C1117</f>
        <v>0</v>
      </c>
      <c r="H1117" s="265">
        <f t="shared" ref="H1117:H1141" si="76">+F1117-G1117</f>
        <v>0</v>
      </c>
      <c r="I1117" s="280"/>
      <c r="J1117" s="265"/>
      <c r="R1117" s="277">
        <f t="shared" ref="R1117:R1143" si="77">F1117-C1117</f>
        <v>0</v>
      </c>
      <c r="U1117" s="265">
        <v>146176900000</v>
      </c>
      <c r="V1117" s="258">
        <v>129974652404</v>
      </c>
    </row>
    <row r="1118" spans="1:22">
      <c r="A1118" s="240"/>
      <c r="B1118" s="280">
        <v>45211</v>
      </c>
      <c r="C1118" s="265">
        <v>235000000000</v>
      </c>
      <c r="D1118" s="265">
        <v>361544400000</v>
      </c>
      <c r="E1118" s="265">
        <f t="shared" si="75"/>
        <v>126544400000</v>
      </c>
      <c r="F1118" s="265">
        <v>273169400000</v>
      </c>
      <c r="G1118" s="265">
        <v>241817747962</v>
      </c>
      <c r="H1118" s="265">
        <f t="shared" si="76"/>
        <v>31351652038</v>
      </c>
      <c r="I1118" s="280">
        <v>45575</v>
      </c>
      <c r="J1118" s="265">
        <v>364</v>
      </c>
      <c r="N1118" s="257">
        <v>88.522999999999996</v>
      </c>
      <c r="O1118" s="257">
        <v>11.509</v>
      </c>
      <c r="P1118" s="257">
        <v>13.000999999999999</v>
      </c>
      <c r="Q1118" s="257">
        <v>13.003</v>
      </c>
      <c r="R1118" s="277">
        <f t="shared" si="77"/>
        <v>38169400000</v>
      </c>
      <c r="U1118" s="265"/>
      <c r="V1118" s="258"/>
    </row>
    <row r="1119" spans="1:22">
      <c r="A1119" s="240"/>
      <c r="B1119" s="280"/>
      <c r="E1119" s="265">
        <f t="shared" si="75"/>
        <v>0</v>
      </c>
      <c r="H1119" s="265">
        <f t="shared" si="76"/>
        <v>0</v>
      </c>
      <c r="I1119" s="280"/>
      <c r="J1119" s="265"/>
      <c r="R1119" s="277">
        <f t="shared" si="77"/>
        <v>0</v>
      </c>
      <c r="U1119" s="265">
        <v>221919000000</v>
      </c>
      <c r="V1119" s="258">
        <v>196449356370</v>
      </c>
    </row>
    <row r="1120" spans="1:22">
      <c r="A1120" s="240"/>
      <c r="B1120" s="280">
        <v>45225</v>
      </c>
      <c r="C1120" s="265">
        <v>180000000000</v>
      </c>
      <c r="D1120" s="265">
        <v>507896100000</v>
      </c>
      <c r="E1120" s="265">
        <f t="shared" si="75"/>
        <v>327896100000</v>
      </c>
      <c r="F1120" s="265">
        <v>365896100000</v>
      </c>
      <c r="G1120" s="265">
        <v>324333962001</v>
      </c>
      <c r="H1120" s="265">
        <f t="shared" si="76"/>
        <v>41562137999</v>
      </c>
      <c r="I1120" s="280">
        <v>45589</v>
      </c>
      <c r="J1120" s="265">
        <v>364</v>
      </c>
      <c r="N1120" s="257">
        <v>88.641000000000005</v>
      </c>
      <c r="O1120" s="257">
        <v>11.39</v>
      </c>
      <c r="P1120" s="257">
        <v>12.85</v>
      </c>
      <c r="Q1120" s="257">
        <v>12.852</v>
      </c>
      <c r="R1120" s="277">
        <f t="shared" si="77"/>
        <v>185896100000</v>
      </c>
      <c r="U1120" s="258">
        <f>SUM(U1115:U1119)</f>
        <v>584061000000</v>
      </c>
      <c r="V1120" s="258">
        <f>SUM(V1115:V1119)</f>
        <v>519306758886</v>
      </c>
    </row>
    <row r="1121" spans="1:18">
      <c r="A1121" s="240"/>
      <c r="B1121" s="280"/>
      <c r="E1121" s="265">
        <f t="shared" si="75"/>
        <v>0</v>
      </c>
      <c r="H1121" s="265">
        <f t="shared" si="76"/>
        <v>0</v>
      </c>
      <c r="I1121" s="280"/>
      <c r="J1121" s="265"/>
      <c r="R1121" s="277">
        <f t="shared" si="77"/>
        <v>0</v>
      </c>
    </row>
    <row r="1122" spans="1:18">
      <c r="A1122" s="240"/>
      <c r="B1122" s="280">
        <v>45239</v>
      </c>
      <c r="C1122" s="265">
        <v>180000000000</v>
      </c>
      <c r="D1122" s="265">
        <v>357184600000</v>
      </c>
      <c r="E1122" s="265">
        <f t="shared" si="75"/>
        <v>177184600000</v>
      </c>
      <c r="F1122" s="265">
        <v>307684600000</v>
      </c>
      <c r="G1122" s="265">
        <v>272734706286</v>
      </c>
      <c r="H1122" s="265">
        <f t="shared" si="76"/>
        <v>34949893714</v>
      </c>
      <c r="I1122" s="280">
        <v>45603</v>
      </c>
      <c r="J1122" s="265">
        <v>364</v>
      </c>
      <c r="N1122" s="257">
        <v>88.641000000000005</v>
      </c>
      <c r="O1122" s="257">
        <v>11.39</v>
      </c>
      <c r="P1122" s="257">
        <v>12.85</v>
      </c>
      <c r="Q1122" s="257">
        <v>12.852</v>
      </c>
      <c r="R1122" s="277">
        <f t="shared" si="77"/>
        <v>127684600000</v>
      </c>
    </row>
    <row r="1123" spans="1:18">
      <c r="A1123" s="240"/>
      <c r="B1123" s="280"/>
      <c r="E1123" s="265">
        <f t="shared" si="75"/>
        <v>0</v>
      </c>
      <c r="H1123" s="265">
        <f t="shared" si="76"/>
        <v>0</v>
      </c>
      <c r="I1123" s="280"/>
      <c r="J1123" s="265"/>
      <c r="R1123" s="277">
        <f t="shared" si="77"/>
        <v>0</v>
      </c>
    </row>
    <row r="1124" spans="1:18">
      <c r="A1124" s="240"/>
      <c r="B1124" s="280">
        <v>45253</v>
      </c>
      <c r="C1124" s="265">
        <v>180000000000</v>
      </c>
      <c r="D1124" s="265">
        <v>399011900000</v>
      </c>
      <c r="E1124" s="265">
        <f t="shared" si="75"/>
        <v>219011900000</v>
      </c>
      <c r="F1124" s="265">
        <v>314711900000</v>
      </c>
      <c r="G1124" s="265">
        <v>279086512920</v>
      </c>
      <c r="H1124" s="265">
        <f t="shared" si="76"/>
        <v>35625387080</v>
      </c>
      <c r="I1124" s="280">
        <v>45617</v>
      </c>
      <c r="J1124" s="265">
        <v>364</v>
      </c>
      <c r="N1124" s="257">
        <v>88.68</v>
      </c>
      <c r="O1124" s="257">
        <v>11.351000000000001</v>
      </c>
      <c r="P1124" s="257">
        <v>12.8</v>
      </c>
      <c r="Q1124" s="257">
        <v>12.802</v>
      </c>
      <c r="R1124" s="277">
        <f t="shared" si="77"/>
        <v>134711900000</v>
      </c>
    </row>
    <row r="1125" spans="1:18">
      <c r="A1125" s="240"/>
      <c r="B1125" s="280"/>
      <c r="E1125" s="265">
        <f t="shared" si="75"/>
        <v>0</v>
      </c>
      <c r="H1125" s="265">
        <f t="shared" si="76"/>
        <v>0</v>
      </c>
      <c r="I1125" s="280"/>
      <c r="J1125" s="265"/>
      <c r="R1125" s="277">
        <f t="shared" si="77"/>
        <v>0</v>
      </c>
    </row>
    <row r="1126" spans="1:18">
      <c r="A1126" s="240"/>
      <c r="B1126" s="280">
        <v>45267</v>
      </c>
      <c r="C1126" s="265">
        <v>180000000000</v>
      </c>
      <c r="D1126" s="265">
        <v>345528700000</v>
      </c>
      <c r="E1126" s="265">
        <f t="shared" si="75"/>
        <v>165528700000</v>
      </c>
      <c r="F1126" s="265">
        <v>183028700000</v>
      </c>
      <c r="G1126" s="265">
        <v>162309851160</v>
      </c>
      <c r="H1126" s="265">
        <f t="shared" si="76"/>
        <v>20718848840</v>
      </c>
      <c r="I1126" s="280">
        <v>45631</v>
      </c>
      <c r="J1126" s="265">
        <v>364</v>
      </c>
      <c r="N1126" s="257">
        <v>88.68</v>
      </c>
      <c r="O1126" s="257">
        <v>11.351000000000001</v>
      </c>
      <c r="P1126" s="257">
        <v>12.8</v>
      </c>
      <c r="Q1126" s="257">
        <v>12.802</v>
      </c>
      <c r="R1126" s="277">
        <f t="shared" si="77"/>
        <v>3028700000</v>
      </c>
    </row>
    <row r="1127" spans="1:18">
      <c r="A1127" s="240"/>
      <c r="B1127" s="280"/>
      <c r="E1127" s="265">
        <f t="shared" si="75"/>
        <v>0</v>
      </c>
      <c r="H1127" s="265">
        <f t="shared" si="76"/>
        <v>0</v>
      </c>
      <c r="I1127" s="280"/>
      <c r="J1127" s="265"/>
      <c r="R1127" s="277">
        <f t="shared" si="77"/>
        <v>0</v>
      </c>
    </row>
    <row r="1128" spans="1:18">
      <c r="A1128" s="240"/>
      <c r="B1128" s="280">
        <v>45281</v>
      </c>
      <c r="C1128" s="265">
        <v>180000000000</v>
      </c>
      <c r="D1128" s="265">
        <v>375310100000</v>
      </c>
      <c r="E1128" s="265">
        <f t="shared" si="75"/>
        <v>195310100000</v>
      </c>
      <c r="F1128" s="265">
        <v>275810100000</v>
      </c>
      <c r="G1128" s="265">
        <v>244588396680</v>
      </c>
      <c r="H1128" s="265">
        <f t="shared" si="76"/>
        <v>31221703320</v>
      </c>
      <c r="I1128" s="280">
        <v>45645</v>
      </c>
      <c r="J1128" s="265">
        <v>364</v>
      </c>
      <c r="N1128" s="257">
        <v>88.68</v>
      </c>
      <c r="O1128" s="257">
        <v>11.351000000000001</v>
      </c>
      <c r="P1128" s="257">
        <v>12.8</v>
      </c>
      <c r="Q1128" s="257">
        <v>12.802</v>
      </c>
      <c r="R1128" s="277">
        <f t="shared" si="77"/>
        <v>95810100000</v>
      </c>
    </row>
    <row r="1129" spans="1:18">
      <c r="A1129" s="240"/>
      <c r="B1129" s="280"/>
      <c r="E1129" s="265">
        <f t="shared" si="75"/>
        <v>0</v>
      </c>
      <c r="H1129" s="265">
        <f t="shared" si="76"/>
        <v>0</v>
      </c>
      <c r="I1129" s="280"/>
      <c r="J1129" s="265"/>
      <c r="R1129" s="277">
        <f t="shared" si="77"/>
        <v>0</v>
      </c>
    </row>
    <row r="1130" spans="1:18">
      <c r="A1130" s="240"/>
      <c r="B1130" s="280">
        <v>45295</v>
      </c>
      <c r="C1130" s="265">
        <v>180000000000</v>
      </c>
      <c r="D1130" s="265">
        <v>306018700000</v>
      </c>
      <c r="E1130" s="265">
        <f t="shared" si="75"/>
        <v>126018700000</v>
      </c>
      <c r="F1130" s="265">
        <v>251518700000</v>
      </c>
      <c r="G1130" s="265">
        <v>222651898801</v>
      </c>
      <c r="H1130" s="265">
        <f t="shared" si="76"/>
        <v>28866801199</v>
      </c>
      <c r="I1130" s="280">
        <v>45659</v>
      </c>
      <c r="J1130" s="265">
        <v>364</v>
      </c>
      <c r="K1130" s="241">
        <v>88.522999999999996</v>
      </c>
      <c r="L1130" s="265"/>
      <c r="N1130" s="257">
        <v>88.522999999999996</v>
      </c>
      <c r="O1130" s="257">
        <v>11.509</v>
      </c>
      <c r="P1130" s="257">
        <v>13.000999999999999</v>
      </c>
      <c r="Q1130" s="257">
        <v>13.003</v>
      </c>
      <c r="R1130" s="277">
        <f t="shared" si="77"/>
        <v>71518700000</v>
      </c>
    </row>
    <row r="1131" spans="1:18">
      <c r="A1131" s="240"/>
      <c r="B1131" s="280"/>
      <c r="H1131" s="265">
        <f t="shared" si="76"/>
        <v>0</v>
      </c>
      <c r="I1131" s="280"/>
      <c r="J1131" s="265"/>
      <c r="R1131" s="277">
        <f t="shared" si="77"/>
        <v>0</v>
      </c>
    </row>
    <row r="1132" spans="1:18">
      <c r="A1132" s="240"/>
      <c r="B1132" s="280">
        <v>45309</v>
      </c>
      <c r="C1132" s="265">
        <v>180000000000</v>
      </c>
      <c r="D1132" s="265">
        <v>351508400000</v>
      </c>
      <c r="E1132" s="265">
        <f t="shared" si="75"/>
        <v>171508400000</v>
      </c>
      <c r="F1132" s="265">
        <v>210008400000</v>
      </c>
      <c r="G1132" s="265">
        <v>185905735932</v>
      </c>
      <c r="H1132" s="265">
        <f t="shared" si="76"/>
        <v>24102664068</v>
      </c>
      <c r="I1132" s="280">
        <v>45673</v>
      </c>
      <c r="J1132" s="241">
        <v>364</v>
      </c>
      <c r="N1132" s="257">
        <v>88.522999999999996</v>
      </c>
      <c r="O1132" s="257">
        <v>11.509</v>
      </c>
      <c r="P1132" s="257">
        <v>13.000999999999999</v>
      </c>
      <c r="Q1132" s="257">
        <v>13.003</v>
      </c>
      <c r="R1132" s="277">
        <f t="shared" si="77"/>
        <v>30008400000</v>
      </c>
    </row>
    <row r="1133" spans="1:18">
      <c r="A1133" s="240"/>
      <c r="B1133" s="280"/>
      <c r="H1133" s="265">
        <f t="shared" si="76"/>
        <v>0</v>
      </c>
      <c r="I1133" s="280"/>
      <c r="J1133" s="265"/>
      <c r="R1133" s="277">
        <f t="shared" si="77"/>
        <v>0</v>
      </c>
    </row>
    <row r="1134" spans="1:18">
      <c r="A1134" s="240"/>
      <c r="B1134" s="280">
        <v>45323</v>
      </c>
      <c r="C1134" s="265">
        <v>180000000000</v>
      </c>
      <c r="D1134" s="265">
        <v>257119200000</v>
      </c>
      <c r="E1134" s="265">
        <f t="shared" si="75"/>
        <v>77119200000</v>
      </c>
      <c r="F1134" s="265">
        <v>149619200000</v>
      </c>
      <c r="G1134" s="241">
        <v>132157143168</v>
      </c>
      <c r="H1134" s="265">
        <f t="shared" si="76"/>
        <v>17462056832</v>
      </c>
      <c r="I1134" s="280">
        <v>45687</v>
      </c>
      <c r="J1134" s="241">
        <v>364</v>
      </c>
      <c r="N1134" s="257">
        <v>88.328999999999994</v>
      </c>
      <c r="O1134" s="257">
        <v>11.702999999999999</v>
      </c>
      <c r="P1134" s="257">
        <v>13.249000000000001</v>
      </c>
      <c r="Q1134" s="257">
        <v>13.252000000000001</v>
      </c>
      <c r="R1134" s="277">
        <f t="shared" si="77"/>
        <v>-30380800000</v>
      </c>
    </row>
    <row r="1135" spans="1:18">
      <c r="A1135" s="240"/>
      <c r="B1135" s="280"/>
      <c r="E1135" s="265">
        <f t="shared" si="75"/>
        <v>0</v>
      </c>
      <c r="H1135" s="265">
        <f t="shared" si="76"/>
        <v>0</v>
      </c>
      <c r="J1135" s="265"/>
      <c r="R1135" s="277">
        <f t="shared" si="77"/>
        <v>0</v>
      </c>
    </row>
    <row r="1136" spans="1:18">
      <c r="A1136" s="240"/>
      <c r="B1136" s="280">
        <v>45337</v>
      </c>
      <c r="C1136" s="265">
        <v>180000000000</v>
      </c>
      <c r="D1136" s="265">
        <v>405446600000</v>
      </c>
      <c r="E1136" s="265">
        <f>+D1136-C1136</f>
        <v>225446600000</v>
      </c>
      <c r="F1136" s="265">
        <v>220791600000</v>
      </c>
      <c r="G1136" s="265">
        <v>195451348068</v>
      </c>
      <c r="H1136" s="265">
        <f t="shared" si="76"/>
        <v>25340251932</v>
      </c>
      <c r="I1136" s="280">
        <v>45701</v>
      </c>
      <c r="J1136" s="265">
        <v>364</v>
      </c>
      <c r="N1136" s="257">
        <v>88.52</v>
      </c>
      <c r="O1136" s="257">
        <v>11.509</v>
      </c>
      <c r="P1136" s="257">
        <v>13.000999999999999</v>
      </c>
      <c r="Q1136" s="257">
        <v>13.003</v>
      </c>
      <c r="R1136" s="277">
        <f t="shared" si="77"/>
        <v>40791600000</v>
      </c>
    </row>
    <row r="1137" spans="1:18">
      <c r="A1137" s="240"/>
      <c r="B1137" s="280"/>
      <c r="H1137" s="265">
        <f t="shared" si="76"/>
        <v>0</v>
      </c>
      <c r="J1137" s="265"/>
      <c r="R1137" s="277">
        <f t="shared" si="77"/>
        <v>0</v>
      </c>
    </row>
    <row r="1138" spans="1:18">
      <c r="A1138" s="240"/>
      <c r="B1138" s="280">
        <v>45351</v>
      </c>
      <c r="C1138" s="265">
        <v>180000000000</v>
      </c>
      <c r="D1138" s="265">
        <v>446392800000</v>
      </c>
      <c r="E1138" s="265">
        <f>+D1138-C1138</f>
        <v>266392800000</v>
      </c>
      <c r="F1138" s="265">
        <v>363892800000</v>
      </c>
      <c r="G1138" s="265">
        <v>321422871312</v>
      </c>
      <c r="H1138" s="265">
        <f>+F1138-G1138</f>
        <v>42469928688</v>
      </c>
      <c r="I1138" s="280">
        <f>B1138+J1138</f>
        <v>45715</v>
      </c>
      <c r="J1138" s="265">
        <v>364</v>
      </c>
      <c r="N1138" s="257">
        <v>88.328999999999994</v>
      </c>
      <c r="O1138" s="257">
        <v>11.702999999999999</v>
      </c>
      <c r="P1138" s="257">
        <v>13.249000000000001</v>
      </c>
      <c r="Q1138" s="257">
        <v>13.252000000000001</v>
      </c>
      <c r="R1138" s="277">
        <f t="shared" si="77"/>
        <v>183892800000</v>
      </c>
    </row>
    <row r="1139" spans="1:18">
      <c r="A1139" s="240"/>
      <c r="H1139" s="265">
        <f t="shared" si="76"/>
        <v>0</v>
      </c>
      <c r="I1139" s="321"/>
      <c r="J1139" s="400"/>
      <c r="K1139" s="400"/>
      <c r="L1139" s="323"/>
      <c r="M1139" s="324"/>
      <c r="N1139" s="323"/>
      <c r="O1139" s="322"/>
      <c r="R1139" s="277">
        <f t="shared" si="77"/>
        <v>0</v>
      </c>
    </row>
    <row r="1140" spans="1:18">
      <c r="A1140" s="240"/>
      <c r="B1140" s="280">
        <v>45365</v>
      </c>
      <c r="C1140" s="265">
        <v>180000000000</v>
      </c>
      <c r="D1140" s="265">
        <v>541167100000</v>
      </c>
      <c r="E1140" s="265">
        <f>+D1140-C1140</f>
        <v>361167100000</v>
      </c>
      <c r="F1140" s="265">
        <v>218167100000</v>
      </c>
      <c r="G1140" s="265">
        <v>192706999430</v>
      </c>
      <c r="H1140" s="265">
        <f t="shared" si="76"/>
        <v>25460100570</v>
      </c>
      <c r="I1140" s="280">
        <f>B1140+J1140</f>
        <v>45729</v>
      </c>
      <c r="J1140" s="241">
        <v>364</v>
      </c>
      <c r="N1140" s="257">
        <v>88.33</v>
      </c>
      <c r="O1140" s="257">
        <v>11.702</v>
      </c>
      <c r="P1140" s="257">
        <v>13.247999999999999</v>
      </c>
      <c r="Q1140" s="257">
        <v>13.25</v>
      </c>
      <c r="R1140" s="277">
        <f t="shared" si="77"/>
        <v>38167100000</v>
      </c>
    </row>
    <row r="1141" spans="1:18">
      <c r="A1141" s="240"/>
      <c r="H1141" s="265">
        <f t="shared" si="76"/>
        <v>0</v>
      </c>
      <c r="R1141" s="277">
        <f t="shared" si="77"/>
        <v>0</v>
      </c>
    </row>
    <row r="1142" spans="1:18">
      <c r="A1142" s="240"/>
      <c r="B1142" s="280">
        <v>45379</v>
      </c>
      <c r="C1142" s="265">
        <v>180000000000</v>
      </c>
      <c r="D1142" s="265">
        <v>583791000000</v>
      </c>
      <c r="E1142" s="265">
        <f>+D1142-C1142</f>
        <v>403791000000</v>
      </c>
      <c r="F1142" s="265">
        <v>265291000000</v>
      </c>
      <c r="G1142" s="265">
        <v>234328887390</v>
      </c>
      <c r="H1142" s="265">
        <f>+F1142-G1142</f>
        <v>30962112610</v>
      </c>
      <c r="I1142" s="280">
        <f>B1142+J1142</f>
        <v>45743</v>
      </c>
      <c r="J1142" s="241">
        <v>364</v>
      </c>
      <c r="N1142" s="257">
        <v>88.328999999999994</v>
      </c>
      <c r="O1142" s="257">
        <v>11.702999999999999</v>
      </c>
      <c r="P1142" s="257">
        <v>13.249000000000001</v>
      </c>
      <c r="Q1142" s="257">
        <v>13.252000000000001</v>
      </c>
      <c r="R1142" s="277">
        <f t="shared" si="77"/>
        <v>85291000000</v>
      </c>
    </row>
    <row r="1143" spans="1:18">
      <c r="A1143" s="240"/>
      <c r="R1143" s="277">
        <f t="shared" si="77"/>
        <v>0</v>
      </c>
    </row>
    <row r="1144" spans="1:18">
      <c r="A1144" s="240"/>
      <c r="B1144" s="280">
        <v>45394</v>
      </c>
      <c r="C1144" s="265">
        <v>180000000000</v>
      </c>
      <c r="D1144" s="265">
        <v>654116500000</v>
      </c>
      <c r="E1144" s="265">
        <f>+D1144-C1144</f>
        <v>474116500000</v>
      </c>
      <c r="F1144" s="265">
        <v>284616500000</v>
      </c>
      <c r="G1144" s="265">
        <v>251401754450</v>
      </c>
      <c r="H1144" s="265">
        <f>+F1144-G1144</f>
        <v>33214745550</v>
      </c>
      <c r="I1144" s="280">
        <f>B1144+J1144</f>
        <v>45758</v>
      </c>
      <c r="J1144" s="241">
        <v>364</v>
      </c>
      <c r="N1144" s="257">
        <v>88.33</v>
      </c>
      <c r="O1144" s="257">
        <v>11.734</v>
      </c>
      <c r="P1144" s="257">
        <v>13.285</v>
      </c>
      <c r="Q1144" s="257">
        <v>13.289</v>
      </c>
      <c r="R1144" s="277">
        <f>F1144-C1144</f>
        <v>104616500000</v>
      </c>
    </row>
    <row r="1145" spans="1:18">
      <c r="A1145" s="240"/>
    </row>
    <row r="1146" spans="1:18">
      <c r="A1146" s="240"/>
      <c r="B1146" s="280">
        <v>45407</v>
      </c>
      <c r="C1146" s="265">
        <v>180000000000</v>
      </c>
      <c r="D1146" s="265">
        <v>273438200000</v>
      </c>
      <c r="E1146" s="265">
        <f>+D1146-C1146</f>
        <v>93438200000</v>
      </c>
      <c r="F1146" s="265">
        <v>147538200000</v>
      </c>
      <c r="G1146" s="265">
        <v>130031317188</v>
      </c>
      <c r="H1146" s="265">
        <f>+F1146-G1146</f>
        <v>17506882812</v>
      </c>
      <c r="I1146" s="280">
        <f>B1146+J1146</f>
        <v>45771</v>
      </c>
      <c r="J1146" s="241">
        <v>364</v>
      </c>
      <c r="N1146" s="257">
        <v>88.134</v>
      </c>
      <c r="O1146" s="257">
        <v>11.898999999999999</v>
      </c>
      <c r="P1146" s="257">
        <v>13.500999999999999</v>
      </c>
      <c r="Q1146" s="257">
        <v>13.503</v>
      </c>
      <c r="R1146" s="277">
        <f>F1146-C1146</f>
        <v>-32461800000</v>
      </c>
    </row>
    <row r="1147" spans="1:18">
      <c r="A1147" s="240"/>
    </row>
    <row r="1148" spans="1:18">
      <c r="A1148" s="240"/>
    </row>
    <row r="1149" spans="1:18">
      <c r="A1149" s="240"/>
    </row>
    <row r="1150" spans="1:18">
      <c r="A1150" s="240"/>
    </row>
    <row r="1151" spans="1:18">
      <c r="A1151" s="240"/>
    </row>
    <row r="1152" spans="1:18">
      <c r="A1152" s="240"/>
    </row>
    <row r="1153" spans="1:1">
      <c r="A1153" s="240"/>
    </row>
    <row r="1154" spans="1:1">
      <c r="A1154" s="240"/>
    </row>
    <row r="1155" spans="1:1">
      <c r="A1155" s="240"/>
    </row>
    <row r="1156" spans="1:1">
      <c r="A1156" s="240"/>
    </row>
    <row r="1157" spans="1:1">
      <c r="A1157" s="240"/>
    </row>
    <row r="1158" spans="1:1">
      <c r="A1158" s="240"/>
    </row>
    <row r="1159" spans="1:1">
      <c r="A1159" s="240"/>
    </row>
    <row r="1160" spans="1:1">
      <c r="A1160" s="240"/>
    </row>
    <row r="1161" spans="1:1">
      <c r="A1161" s="240"/>
    </row>
    <row r="1162" spans="1:1">
      <c r="A1162" s="240"/>
    </row>
    <row r="1163" spans="1:1">
      <c r="A1163" s="240"/>
    </row>
    <row r="1164" spans="1:1">
      <c r="A1164" s="240"/>
    </row>
    <row r="1165" spans="1:1">
      <c r="A1165" s="240"/>
    </row>
    <row r="1166" spans="1:1">
      <c r="A1166" s="240"/>
    </row>
    <row r="1167" spans="1:1">
      <c r="A1167" s="240"/>
    </row>
    <row r="1168" spans="1:1">
      <c r="A1168" s="240"/>
    </row>
    <row r="1169" spans="1:1">
      <c r="A1169" s="240"/>
    </row>
    <row r="1170" spans="1:1">
      <c r="A1170" s="240"/>
    </row>
    <row r="1171" spans="1:1">
      <c r="A1171" s="240"/>
    </row>
    <row r="1172" spans="1:1">
      <c r="A1172" s="240"/>
    </row>
    <row r="1173" spans="1:1">
      <c r="A1173" s="240"/>
    </row>
    <row r="1174" spans="1:1">
      <c r="A1174" s="240"/>
    </row>
    <row r="1175" spans="1:1">
      <c r="A1175" s="240"/>
    </row>
    <row r="1176" spans="1:1">
      <c r="A1176" s="240"/>
    </row>
    <row r="1177" spans="1:1">
      <c r="A1177" s="240"/>
    </row>
    <row r="1178" spans="1:1">
      <c r="A1178" s="240"/>
    </row>
    <row r="1179" spans="1:1">
      <c r="A1179" s="240"/>
    </row>
    <row r="1180" spans="1:1">
      <c r="A1180" s="240"/>
    </row>
    <row r="1181" spans="1:1">
      <c r="A1181" s="240"/>
    </row>
    <row r="1182" spans="1:1">
      <c r="A1182" s="240"/>
    </row>
    <row r="1183" spans="1:1">
      <c r="A1183" s="240"/>
    </row>
    <row r="1184" spans="1:1">
      <c r="A1184" s="240"/>
    </row>
    <row r="1185" spans="1:1">
      <c r="A1185" s="240"/>
    </row>
    <row r="1186" spans="1:1">
      <c r="A1186" s="240"/>
    </row>
    <row r="1187" spans="1:1">
      <c r="A1187" s="240"/>
    </row>
    <row r="1188" spans="1:1">
      <c r="A1188" s="240"/>
    </row>
    <row r="1189" spans="1:1">
      <c r="A1189" s="240"/>
    </row>
    <row r="1190" spans="1:1">
      <c r="A1190" s="240"/>
    </row>
    <row r="1191" spans="1:1">
      <c r="A1191" s="240"/>
    </row>
    <row r="1192" spans="1:1">
      <c r="A1192" s="240"/>
    </row>
    <row r="1193" spans="1:1">
      <c r="A1193" s="240"/>
    </row>
    <row r="1194" spans="1:1">
      <c r="A1194" s="240"/>
    </row>
    <row r="1195" spans="1:1">
      <c r="A1195" s="240"/>
    </row>
    <row r="1196" spans="1:1">
      <c r="A1196" s="240"/>
    </row>
    <row r="1197" spans="1:1">
      <c r="A1197" s="240"/>
    </row>
    <row r="1198" spans="1:1">
      <c r="A1198" s="240"/>
    </row>
    <row r="1199" spans="1:1">
      <c r="A1199" s="240"/>
    </row>
    <row r="1200" spans="1:1">
      <c r="A1200" s="240"/>
    </row>
    <row r="1201" spans="1:1">
      <c r="A1201" s="240"/>
    </row>
    <row r="1202" spans="1:1">
      <c r="A1202" s="240"/>
    </row>
    <row r="1203" spans="1:1">
      <c r="A1203" s="240"/>
    </row>
    <row r="1204" spans="1:1">
      <c r="A1204" s="240"/>
    </row>
    <row r="1205" spans="1:1">
      <c r="A1205" s="240"/>
    </row>
    <row r="1206" spans="1:1">
      <c r="A1206" s="240"/>
    </row>
    <row r="1207" spans="1:1">
      <c r="A1207" s="240"/>
    </row>
    <row r="1208" spans="1:1">
      <c r="A1208" s="240"/>
    </row>
    <row r="1209" spans="1:1">
      <c r="A1209" s="240"/>
    </row>
    <row r="1210" spans="1:1">
      <c r="A1210" s="240"/>
    </row>
    <row r="1211" spans="1:1">
      <c r="A1211" s="240"/>
    </row>
    <row r="1212" spans="1:1">
      <c r="A1212" s="240"/>
    </row>
    <row r="1213" spans="1:1">
      <c r="A1213" s="240"/>
    </row>
    <row r="1214" spans="1:1">
      <c r="A1214" s="240"/>
    </row>
    <row r="1215" spans="1:1">
      <c r="A1215" s="240"/>
    </row>
    <row r="1216" spans="1:1">
      <c r="A1216" s="240"/>
    </row>
    <row r="1217" spans="1:1">
      <c r="A1217" s="240"/>
    </row>
    <row r="1218" spans="1:1">
      <c r="A1218" s="240"/>
    </row>
    <row r="1219" spans="1:1">
      <c r="A1219" s="240"/>
    </row>
    <row r="1220" spans="1:1">
      <c r="A1220" s="240"/>
    </row>
    <row r="1221" spans="1:1">
      <c r="A1221" s="240"/>
    </row>
    <row r="1222" spans="1:1">
      <c r="A1222" s="240"/>
    </row>
    <row r="1223" spans="1:1">
      <c r="A1223" s="240"/>
    </row>
    <row r="1224" spans="1:1">
      <c r="A1224" s="240"/>
    </row>
    <row r="1225" spans="1:1">
      <c r="A1225" s="240"/>
    </row>
    <row r="1226" spans="1:1">
      <c r="A1226" s="240"/>
    </row>
    <row r="1227" spans="1:1">
      <c r="A1227" s="240"/>
    </row>
    <row r="1228" spans="1:1">
      <c r="A1228" s="240"/>
    </row>
    <row r="1229" spans="1:1">
      <c r="A1229" s="240"/>
    </row>
    <row r="1230" spans="1:1">
      <c r="A1230" s="240"/>
    </row>
    <row r="1231" spans="1:1">
      <c r="A1231" s="240"/>
    </row>
    <row r="1232" spans="1:1">
      <c r="A1232" s="240"/>
    </row>
    <row r="1233" spans="1:1">
      <c r="A1233" s="240"/>
    </row>
    <row r="1234" spans="1:1">
      <c r="A1234" s="240"/>
    </row>
    <row r="1235" spans="1:1">
      <c r="A1235" s="240"/>
    </row>
    <row r="1236" spans="1:1">
      <c r="A1236" s="240"/>
    </row>
    <row r="1237" spans="1:1">
      <c r="A1237" s="240"/>
    </row>
    <row r="1238" spans="1:1">
      <c r="A1238" s="240"/>
    </row>
    <row r="1239" spans="1:1">
      <c r="A1239" s="240"/>
    </row>
    <row r="1240" spans="1:1">
      <c r="A1240" s="240"/>
    </row>
    <row r="1241" spans="1:1">
      <c r="A1241" s="240"/>
    </row>
    <row r="1242" spans="1:1">
      <c r="A1242" s="240"/>
    </row>
    <row r="1243" spans="1:1">
      <c r="A1243" s="240"/>
    </row>
    <row r="1244" spans="1:1">
      <c r="A1244" s="240"/>
    </row>
    <row r="1245" spans="1:1">
      <c r="A1245" s="240"/>
    </row>
    <row r="1246" spans="1:1">
      <c r="A1246" s="240"/>
    </row>
    <row r="1247" spans="1:1">
      <c r="A1247" s="240"/>
    </row>
    <row r="1248" spans="1:1">
      <c r="A1248" s="240"/>
    </row>
    <row r="1249" spans="1:1">
      <c r="A1249" s="240"/>
    </row>
    <row r="1250" spans="1:1">
      <c r="A1250" s="240"/>
    </row>
    <row r="1251" spans="1:1">
      <c r="A1251" s="240"/>
    </row>
    <row r="1252" spans="1:1">
      <c r="A1252" s="240"/>
    </row>
    <row r="1253" spans="1:1">
      <c r="A1253" s="240"/>
    </row>
    <row r="1254" spans="1:1">
      <c r="A1254" s="240"/>
    </row>
    <row r="1255" spans="1:1">
      <c r="A1255" s="240"/>
    </row>
    <row r="1256" spans="1:1">
      <c r="A1256" s="240"/>
    </row>
    <row r="1257" spans="1:1">
      <c r="A1257" s="240"/>
    </row>
    <row r="1258" spans="1:1">
      <c r="A1258" s="240"/>
    </row>
    <row r="1259" spans="1:1">
      <c r="A1259" s="240"/>
    </row>
    <row r="1260" spans="1:1">
      <c r="A1260" s="240"/>
    </row>
    <row r="1261" spans="1:1">
      <c r="A1261" s="240"/>
    </row>
    <row r="1262" spans="1:1">
      <c r="A1262" s="240"/>
    </row>
    <row r="1263" spans="1:1">
      <c r="A1263" s="240"/>
    </row>
    <row r="1264" spans="1:1">
      <c r="A1264" s="240"/>
    </row>
    <row r="1265" spans="1:1">
      <c r="A1265" s="240"/>
    </row>
    <row r="1266" spans="1:1">
      <c r="A1266" s="240"/>
    </row>
    <row r="1267" spans="1:1">
      <c r="A1267" s="240"/>
    </row>
    <row r="1268" spans="1:1">
      <c r="A1268" s="240"/>
    </row>
    <row r="1269" spans="1:1">
      <c r="A1269" s="240"/>
    </row>
    <row r="1270" spans="1:1">
      <c r="A1270" s="240"/>
    </row>
    <row r="1271" spans="1:1">
      <c r="A1271" s="240"/>
    </row>
    <row r="1272" spans="1:1">
      <c r="A1272" s="240"/>
    </row>
    <row r="1273" spans="1:1">
      <c r="A1273" s="240"/>
    </row>
    <row r="1274" spans="1:1">
      <c r="A1274" s="240"/>
    </row>
    <row r="1275" spans="1:1">
      <c r="A1275" s="240"/>
    </row>
    <row r="1276" spans="1:1">
      <c r="A1276" s="240"/>
    </row>
    <row r="1277" spans="1:1">
      <c r="A1277" s="240"/>
    </row>
    <row r="1278" spans="1:1">
      <c r="A1278" s="240"/>
    </row>
    <row r="1279" spans="1:1">
      <c r="A1279" s="240"/>
    </row>
    <row r="1280" spans="1:1">
      <c r="A1280" s="240"/>
    </row>
    <row r="1281" spans="1:1">
      <c r="A1281" s="240"/>
    </row>
    <row r="1282" spans="1:1">
      <c r="A1282" s="240"/>
    </row>
    <row r="1283" spans="1:1">
      <c r="A1283" s="240"/>
    </row>
    <row r="1284" spans="1:1">
      <c r="A1284" s="240"/>
    </row>
    <row r="1285" spans="1:1">
      <c r="A1285" s="240"/>
    </row>
    <row r="1286" spans="1:1">
      <c r="A1286" s="240"/>
    </row>
    <row r="1287" spans="1:1">
      <c r="A1287" s="240"/>
    </row>
    <row r="1288" spans="1:1">
      <c r="A1288" s="240"/>
    </row>
    <row r="1289" spans="1:1">
      <c r="A1289" s="240"/>
    </row>
    <row r="1290" spans="1:1">
      <c r="A1290" s="240"/>
    </row>
    <row r="1291" spans="1:1">
      <c r="A1291" s="240"/>
    </row>
    <row r="1292" spans="1:1">
      <c r="A1292" s="240"/>
    </row>
    <row r="1293" spans="1:1">
      <c r="A1293" s="240"/>
    </row>
    <row r="1294" spans="1:1">
      <c r="A1294" s="240"/>
    </row>
    <row r="1295" spans="1:1">
      <c r="A1295" s="240"/>
    </row>
    <row r="1296" spans="1:1">
      <c r="A1296" s="240"/>
    </row>
    <row r="1297" spans="1:1">
      <c r="A1297" s="240"/>
    </row>
    <row r="1298" spans="1:1">
      <c r="A1298" s="240"/>
    </row>
    <row r="1299" spans="1:1">
      <c r="A1299" s="240"/>
    </row>
    <row r="1300" spans="1:1">
      <c r="A1300" s="240"/>
    </row>
    <row r="1301" spans="1:1">
      <c r="A1301" s="240"/>
    </row>
    <row r="1302" spans="1:1">
      <c r="A1302" s="240"/>
    </row>
    <row r="1303" spans="1:1">
      <c r="A1303" s="240"/>
    </row>
    <row r="1304" spans="1:1">
      <c r="A1304" s="240"/>
    </row>
    <row r="1305" spans="1:1">
      <c r="A1305" s="240"/>
    </row>
    <row r="1306" spans="1:1">
      <c r="A1306" s="240"/>
    </row>
    <row r="1307" spans="1:1">
      <c r="A1307" s="240"/>
    </row>
    <row r="1308" spans="1:1">
      <c r="A1308" s="240"/>
    </row>
    <row r="1309" spans="1:1">
      <c r="A1309" s="240"/>
    </row>
    <row r="1310" spans="1:1">
      <c r="A1310" s="240"/>
    </row>
    <row r="1311" spans="1:1">
      <c r="A1311" s="240"/>
    </row>
    <row r="1312" spans="1:1">
      <c r="A1312" s="240"/>
    </row>
    <row r="1313" spans="1:1">
      <c r="A1313" s="240"/>
    </row>
    <row r="1314" spans="1:1">
      <c r="A1314" s="240"/>
    </row>
    <row r="1315" spans="1:1">
      <c r="A1315" s="240"/>
    </row>
    <row r="1316" spans="1:1">
      <c r="A1316" s="240"/>
    </row>
    <row r="1317" spans="1:1">
      <c r="A1317" s="240"/>
    </row>
    <row r="1318" spans="1:1">
      <c r="A1318" s="240"/>
    </row>
    <row r="1319" spans="1:1">
      <c r="A1319" s="240"/>
    </row>
    <row r="1320" spans="1:1">
      <c r="A1320" s="240"/>
    </row>
    <row r="1321" spans="1:1">
      <c r="A1321" s="240"/>
    </row>
    <row r="1322" spans="1:1">
      <c r="A1322" s="240"/>
    </row>
    <row r="1323" spans="1:1">
      <c r="A1323" s="240"/>
    </row>
    <row r="1324" spans="1:1">
      <c r="A1324" s="240"/>
    </row>
    <row r="1325" spans="1:1">
      <c r="A1325" s="240"/>
    </row>
    <row r="1326" spans="1:1">
      <c r="A1326" s="240"/>
    </row>
    <row r="1327" spans="1:1">
      <c r="A1327" s="240"/>
    </row>
    <row r="1328" spans="1:1">
      <c r="A1328" s="240"/>
    </row>
    <row r="1329" spans="1:1">
      <c r="A1329" s="240"/>
    </row>
    <row r="1330" spans="1:1">
      <c r="A1330" s="240"/>
    </row>
    <row r="1331" spans="1:1">
      <c r="A1331" s="240"/>
    </row>
    <row r="1332" spans="1:1">
      <c r="A1332" s="240"/>
    </row>
    <row r="1333" spans="1:1">
      <c r="A1333" s="240"/>
    </row>
    <row r="1334" spans="1:1">
      <c r="A1334" s="240"/>
    </row>
    <row r="1335" spans="1:1">
      <c r="A1335" s="240"/>
    </row>
    <row r="1336" spans="1:1">
      <c r="A1336" s="240"/>
    </row>
    <row r="1337" spans="1:1">
      <c r="A1337" s="240"/>
    </row>
    <row r="1338" spans="1:1">
      <c r="A1338" s="240"/>
    </row>
    <row r="1339" spans="1:1">
      <c r="A1339" s="240"/>
    </row>
    <row r="1340" spans="1:1">
      <c r="A1340" s="240"/>
    </row>
    <row r="1341" spans="1:1">
      <c r="A1341" s="240"/>
    </row>
    <row r="1342" spans="1:1">
      <c r="A1342" s="240"/>
    </row>
    <row r="1343" spans="1:1">
      <c r="A1343" s="240"/>
    </row>
    <row r="1344" spans="1:1">
      <c r="A1344" s="240"/>
    </row>
    <row r="1345" spans="1:1">
      <c r="A1345" s="240"/>
    </row>
    <row r="1346" spans="1:1">
      <c r="A1346" s="240"/>
    </row>
    <row r="1347" spans="1:1">
      <c r="A1347" s="240"/>
    </row>
    <row r="1348" spans="1:1">
      <c r="A1348" s="240"/>
    </row>
    <row r="1349" spans="1:1">
      <c r="A1349" s="240"/>
    </row>
    <row r="1350" spans="1:1">
      <c r="A1350" s="240"/>
    </row>
    <row r="1351" spans="1:1">
      <c r="A1351" s="240"/>
    </row>
    <row r="1352" spans="1:1">
      <c r="A1352" s="240"/>
    </row>
    <row r="1353" spans="1:1">
      <c r="A1353" s="240"/>
    </row>
    <row r="1354" spans="1:1">
      <c r="A1354" s="240"/>
    </row>
    <row r="1355" spans="1:1">
      <c r="A1355" s="240"/>
    </row>
    <row r="1356" spans="1:1">
      <c r="A1356" s="240"/>
    </row>
    <row r="1357" spans="1:1">
      <c r="A1357" s="240"/>
    </row>
    <row r="1358" spans="1:1">
      <c r="A1358" s="240"/>
    </row>
    <row r="1359" spans="1:1">
      <c r="A1359" s="240"/>
    </row>
    <row r="1360" spans="1:1">
      <c r="A1360" s="240"/>
    </row>
    <row r="1361" spans="1:1">
      <c r="A1361" s="240"/>
    </row>
    <row r="1362" spans="1:1">
      <c r="A1362" s="240"/>
    </row>
    <row r="1363" spans="1:1">
      <c r="A1363" s="240"/>
    </row>
    <row r="1364" spans="1:1">
      <c r="A1364" s="240"/>
    </row>
    <row r="1365" spans="1:1">
      <c r="A1365" s="240"/>
    </row>
    <row r="1366" spans="1:1">
      <c r="A1366" s="240"/>
    </row>
    <row r="1367" spans="1:1">
      <c r="A1367" s="240"/>
    </row>
    <row r="1368" spans="1:1">
      <c r="A1368" s="240"/>
    </row>
    <row r="1369" spans="1:1">
      <c r="A1369" s="240"/>
    </row>
    <row r="1370" spans="1:1">
      <c r="A1370" s="240"/>
    </row>
    <row r="1371" spans="1:1">
      <c r="A1371" s="240"/>
    </row>
    <row r="1372" spans="1:1">
      <c r="A1372" s="240"/>
    </row>
    <row r="1373" spans="1:1">
      <c r="A1373" s="240"/>
    </row>
    <row r="1374" spans="1:1">
      <c r="A1374" s="240"/>
    </row>
    <row r="1375" spans="1:1">
      <c r="A1375" s="240"/>
    </row>
    <row r="1376" spans="1:1">
      <c r="A1376" s="240"/>
    </row>
    <row r="1377" spans="1:1">
      <c r="A1377" s="240"/>
    </row>
    <row r="1378" spans="1:1">
      <c r="A1378" s="240"/>
    </row>
    <row r="1379" spans="1:1">
      <c r="A1379" s="240"/>
    </row>
    <row r="1380" spans="1:1">
      <c r="A1380" s="240"/>
    </row>
    <row r="1381" spans="1:1">
      <c r="A1381" s="240"/>
    </row>
    <row r="1382" spans="1:1">
      <c r="A1382" s="240"/>
    </row>
    <row r="1383" spans="1:1">
      <c r="A1383" s="240"/>
    </row>
    <row r="1384" spans="1:1">
      <c r="A1384" s="240"/>
    </row>
    <row r="1385" spans="1:1">
      <c r="A1385" s="240"/>
    </row>
    <row r="1386" spans="1:1">
      <c r="A1386" s="240"/>
    </row>
    <row r="1387" spans="1:1">
      <c r="A1387" s="240"/>
    </row>
    <row r="1388" spans="1:1">
      <c r="A1388" s="240"/>
    </row>
    <row r="1389" spans="1:1">
      <c r="A1389" s="240"/>
    </row>
    <row r="1390" spans="1:1">
      <c r="A1390" s="240"/>
    </row>
    <row r="1391" spans="1:1">
      <c r="A1391" s="240"/>
    </row>
    <row r="1392" spans="1:1">
      <c r="A1392" s="240"/>
    </row>
    <row r="1393" spans="1:1">
      <c r="A1393" s="240"/>
    </row>
    <row r="1394" spans="1:1">
      <c r="A1394" s="240"/>
    </row>
    <row r="1395" spans="1:1">
      <c r="A1395" s="240"/>
    </row>
    <row r="1396" spans="1:1">
      <c r="A1396" s="240"/>
    </row>
    <row r="1397" spans="1:1">
      <c r="A1397" s="240"/>
    </row>
    <row r="1398" spans="1:1">
      <c r="A1398" s="240"/>
    </row>
    <row r="1399" spans="1:1">
      <c r="A1399" s="240"/>
    </row>
    <row r="1400" spans="1:1">
      <c r="A1400" s="240"/>
    </row>
    <row r="1401" spans="1:1">
      <c r="A1401" s="240"/>
    </row>
    <row r="1402" spans="1:1">
      <c r="A1402" s="240"/>
    </row>
    <row r="1403" spans="1:1">
      <c r="A1403" s="240"/>
    </row>
    <row r="1404" spans="1:1">
      <c r="A1404" s="240"/>
    </row>
    <row r="1405" spans="1:1">
      <c r="A1405" s="240"/>
    </row>
    <row r="1406" spans="1:1">
      <c r="A1406" s="240"/>
    </row>
    <row r="1407" spans="1:1">
      <c r="A1407" s="240"/>
    </row>
    <row r="1408" spans="1:1">
      <c r="A1408" s="240"/>
    </row>
    <row r="1409" spans="1:1">
      <c r="A1409" s="240"/>
    </row>
    <row r="1410" spans="1:1">
      <c r="A1410" s="240"/>
    </row>
    <row r="1411" spans="1:1">
      <c r="A1411" s="240"/>
    </row>
    <row r="1412" spans="1:1">
      <c r="A1412" s="240"/>
    </row>
    <row r="1413" spans="1:1">
      <c r="A1413" s="240"/>
    </row>
    <row r="1414" spans="1:1">
      <c r="A1414" s="240"/>
    </row>
    <row r="1415" spans="1:1">
      <c r="A1415" s="240"/>
    </row>
    <row r="1416" spans="1:1">
      <c r="A1416" s="240"/>
    </row>
    <row r="1417" spans="1:1">
      <c r="A1417" s="240"/>
    </row>
    <row r="1418" spans="1:1">
      <c r="A1418" s="240"/>
    </row>
    <row r="1419" spans="1:1">
      <c r="A1419" s="240"/>
    </row>
    <row r="1420" spans="1:1">
      <c r="A1420" s="240"/>
    </row>
    <row r="1421" spans="1:1">
      <c r="A1421" s="240"/>
    </row>
    <row r="1422" spans="1:1">
      <c r="A1422" s="240"/>
    </row>
    <row r="1423" spans="1:1">
      <c r="A1423" s="240"/>
    </row>
    <row r="1424" spans="1:1">
      <c r="A1424" s="240"/>
    </row>
    <row r="1425" spans="1:1">
      <c r="A1425" s="240"/>
    </row>
    <row r="1426" spans="1:1">
      <c r="A1426" s="240"/>
    </row>
    <row r="1427" spans="1:1">
      <c r="A1427" s="240"/>
    </row>
    <row r="1428" spans="1:1">
      <c r="A1428" s="240"/>
    </row>
    <row r="1429" spans="1:1">
      <c r="A1429" s="240"/>
    </row>
    <row r="1430" spans="1:1">
      <c r="A1430" s="240"/>
    </row>
    <row r="1431" spans="1:1">
      <c r="A1431" s="240"/>
    </row>
    <row r="1432" spans="1:1">
      <c r="A1432" s="240"/>
    </row>
    <row r="1433" spans="1:1">
      <c r="A1433" s="240"/>
    </row>
    <row r="1434" spans="1:1">
      <c r="A1434" s="240"/>
    </row>
    <row r="1435" spans="1:1">
      <c r="A1435" s="240"/>
    </row>
    <row r="1436" spans="1:1">
      <c r="A1436" s="240"/>
    </row>
    <row r="1437" spans="1:1">
      <c r="A1437" s="240"/>
    </row>
    <row r="1438" spans="1:1">
      <c r="A1438" s="240"/>
    </row>
    <row r="1439" spans="1:1">
      <c r="A1439" s="240"/>
    </row>
    <row r="1440" spans="1:1">
      <c r="A1440" s="240"/>
    </row>
    <row r="1441" spans="1:1">
      <c r="A1441" s="240"/>
    </row>
    <row r="1442" spans="1:1">
      <c r="A1442" s="240"/>
    </row>
    <row r="1443" spans="1:1">
      <c r="A1443" s="240"/>
    </row>
    <row r="1444" spans="1:1">
      <c r="A1444" s="240"/>
    </row>
    <row r="1445" spans="1:1">
      <c r="A1445" s="240"/>
    </row>
    <row r="1446" spans="1:1">
      <c r="A1446" s="240"/>
    </row>
    <row r="1447" spans="1:1">
      <c r="A1447" s="240"/>
    </row>
    <row r="1448" spans="1:1">
      <c r="A1448" s="240"/>
    </row>
    <row r="1449" spans="1:1">
      <c r="A1449" s="240"/>
    </row>
    <row r="1450" spans="1:1">
      <c r="A1450" s="240"/>
    </row>
    <row r="1451" spans="1:1">
      <c r="A1451" s="240"/>
    </row>
    <row r="1452" spans="1:1">
      <c r="A1452" s="240"/>
    </row>
    <row r="1453" spans="1:1">
      <c r="A1453" s="240"/>
    </row>
    <row r="1454" spans="1:1">
      <c r="A1454" s="240"/>
    </row>
    <row r="1455" spans="1:1">
      <c r="A1455" s="240"/>
    </row>
    <row r="1456" spans="1:1">
      <c r="A1456" s="240"/>
    </row>
    <row r="1457" spans="1:1">
      <c r="A1457" s="240"/>
    </row>
    <row r="1458" spans="1:1">
      <c r="A1458" s="240"/>
    </row>
    <row r="1459" spans="1:1">
      <c r="A1459" s="240"/>
    </row>
    <row r="1460" spans="1:1">
      <c r="A1460" s="240"/>
    </row>
    <row r="1461" spans="1:1">
      <c r="A1461" s="240"/>
    </row>
    <row r="1462" spans="1:1">
      <c r="A1462" s="240"/>
    </row>
    <row r="1463" spans="1:1">
      <c r="A1463" s="240"/>
    </row>
    <row r="1464" spans="1:1">
      <c r="A1464" s="240"/>
    </row>
    <row r="1465" spans="1:1">
      <c r="A1465" s="240"/>
    </row>
    <row r="1466" spans="1:1">
      <c r="A1466" s="240"/>
    </row>
    <row r="1467" spans="1:1">
      <c r="A1467" s="240"/>
    </row>
    <row r="1468" spans="1:1">
      <c r="A1468" s="240"/>
    </row>
    <row r="1469" spans="1:1">
      <c r="A1469" s="240"/>
    </row>
    <row r="1470" spans="1:1">
      <c r="A1470" s="240"/>
    </row>
    <row r="1471" spans="1:1">
      <c r="A1471" s="240"/>
    </row>
    <row r="1472" spans="1:1">
      <c r="A1472" s="240"/>
    </row>
    <row r="1473" spans="1:1">
      <c r="A1473" s="240"/>
    </row>
    <row r="1474" spans="1:1">
      <c r="A1474" s="240"/>
    </row>
  </sheetData>
  <mergeCells count="1">
    <mergeCell ref="J1139:K1139"/>
  </mergeCells>
  <phoneticPr fontId="0" type="noConversion"/>
  <conditionalFormatting sqref="E933">
    <cfRule type="cellIs" dxfId="40" priority="1" operator="equal">
      <formula>-5</formula>
    </cfRule>
    <cfRule type="cellIs" dxfId="39" priority="2" operator="equal">
      <formula>5</formula>
    </cfRule>
  </conditionalFormatting>
  <pageMargins left="0.50900000000000001" right="0.50900000000000001" top="0.50900000000000001" bottom="0.50900000000000001" header="0.5" footer="0.5"/>
  <pageSetup scale="50" orientation="landscape" r:id="rId1"/>
  <headerFooter alignWithMargins="0"/>
  <rowBreaks count="1" manualBreakCount="1">
    <brk id="35" max="16383" man="1"/>
  </rowBreaks>
  <colBreaks count="2" manualBreakCount="2">
    <brk id="10" max="1048575" man="1"/>
    <brk id="2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249977111117893"/>
  </sheetPr>
  <dimension ref="A2:U1291"/>
  <sheetViews>
    <sheetView topLeftCell="G2" zoomScale="95" zoomScaleNormal="95" workbookViewId="0">
      <pane ySplit="1" topLeftCell="A3" activePane="bottomLeft" state="frozen"/>
      <selection activeCell="A2" sqref="A2"/>
      <selection pane="bottomLeft" activeCell="H6" sqref="H6"/>
    </sheetView>
  </sheetViews>
  <sheetFormatPr baseColWidth="10" defaultColWidth="9.140625" defaultRowHeight="12.75" customHeight="1"/>
  <cols>
    <col min="1" max="1" width="38.85546875" style="342" customWidth="1"/>
    <col min="2" max="2" width="7.85546875" style="342" customWidth="1"/>
    <col min="3" max="3" width="9.140625" style="342" bestFit="1" customWidth="1"/>
    <col min="4" max="4" width="9.140625" style="342"/>
    <col min="5" max="5" width="13.5703125" style="342" customWidth="1"/>
    <col min="6" max="6" width="18.85546875" style="346" bestFit="1" customWidth="1"/>
    <col min="7" max="7" width="29.85546875" style="346" bestFit="1" customWidth="1"/>
    <col min="8" max="10" width="18.85546875" style="346" bestFit="1" customWidth="1"/>
    <col min="11" max="11" width="14.85546875" style="354" bestFit="1" customWidth="1"/>
    <col min="12" max="12" width="10.140625" style="347" bestFit="1" customWidth="1"/>
    <col min="13" max="13" width="16.85546875" style="341" bestFit="1" customWidth="1"/>
    <col min="14" max="14" width="12.28515625" style="341" bestFit="1" customWidth="1"/>
    <col min="15" max="15" width="12.140625" style="341" bestFit="1" customWidth="1"/>
    <col min="16" max="16" width="21.7109375" style="342" bestFit="1" customWidth="1"/>
    <col min="17" max="18" width="9.140625" style="342" bestFit="1" customWidth="1"/>
    <col min="19" max="16384" width="9.140625" style="342"/>
  </cols>
  <sheetData>
    <row r="2" spans="1:20" ht="14">
      <c r="A2" s="344" t="s">
        <v>512</v>
      </c>
      <c r="B2" s="344" t="s">
        <v>511</v>
      </c>
      <c r="C2" s="344" t="s">
        <v>513</v>
      </c>
      <c r="D2" s="344" t="s">
        <v>12</v>
      </c>
      <c r="E2" s="336" t="s">
        <v>4</v>
      </c>
      <c r="F2" s="337" t="s">
        <v>514</v>
      </c>
      <c r="G2" s="337" t="s">
        <v>515</v>
      </c>
      <c r="H2" s="337" t="s">
        <v>516</v>
      </c>
      <c r="I2" s="337" t="s">
        <v>517</v>
      </c>
      <c r="J2" s="337" t="s">
        <v>9</v>
      </c>
      <c r="K2" s="338" t="s">
        <v>10</v>
      </c>
      <c r="L2" s="339" t="s">
        <v>11</v>
      </c>
      <c r="M2" s="340" t="s">
        <v>518</v>
      </c>
      <c r="N2" s="340" t="s">
        <v>519</v>
      </c>
      <c r="O2" s="340" t="s">
        <v>227</v>
      </c>
      <c r="P2" s="336" t="s">
        <v>520</v>
      </c>
      <c r="Q2" s="336" t="s">
        <v>237</v>
      </c>
      <c r="R2" s="336" t="s">
        <v>126</v>
      </c>
    </row>
    <row r="3" spans="1:20" ht="12.75" customHeight="1">
      <c r="A3" s="336" t="s">
        <v>104</v>
      </c>
      <c r="B3" s="336">
        <v>1</v>
      </c>
      <c r="C3" s="346">
        <f t="shared" ref="C3:C8" si="0">(L3-E3)/364</f>
        <v>1.6208791208791209</v>
      </c>
      <c r="D3" s="336"/>
      <c r="E3" s="347">
        <v>38141</v>
      </c>
      <c r="F3" s="337">
        <v>30000000000</v>
      </c>
      <c r="G3" s="337">
        <v>44187500000</v>
      </c>
      <c r="H3" s="337">
        <f t="shared" ref="H3:H44" si="1">G3-F3</f>
        <v>14187500000</v>
      </c>
      <c r="I3" s="337">
        <v>29999700000</v>
      </c>
      <c r="J3" s="337">
        <v>29641204301</v>
      </c>
      <c r="K3" s="338">
        <f t="shared" ref="K3:K34" si="2">I3-J3</f>
        <v>358495699</v>
      </c>
      <c r="L3" s="339">
        <v>38731</v>
      </c>
      <c r="M3" s="348">
        <v>98.805000000000007</v>
      </c>
      <c r="N3" s="348">
        <v>13.558</v>
      </c>
      <c r="O3" s="349">
        <f t="shared" ref="O3:O34" si="3">+G3/F3</f>
        <v>1.4729166666666667</v>
      </c>
      <c r="P3" s="350"/>
      <c r="S3" s="342" t="s">
        <v>476</v>
      </c>
      <c r="T3" s="342">
        <v>1.6208791208791209</v>
      </c>
    </row>
    <row r="4" spans="1:20" ht="12.75" customHeight="1">
      <c r="A4" s="336" t="s">
        <v>105</v>
      </c>
      <c r="B4" s="336">
        <v>2</v>
      </c>
      <c r="C4" s="346">
        <f t="shared" si="0"/>
        <v>2.6950549450549453</v>
      </c>
      <c r="D4" s="336"/>
      <c r="E4" s="347">
        <v>38154</v>
      </c>
      <c r="F4" s="337">
        <v>30000000000</v>
      </c>
      <c r="G4" s="337">
        <v>44811400000</v>
      </c>
      <c r="H4" s="337">
        <f t="shared" si="1"/>
        <v>14811400000</v>
      </c>
      <c r="I4" s="337">
        <v>29999900000</v>
      </c>
      <c r="J4" s="337">
        <v>27792597023</v>
      </c>
      <c r="K4" s="338">
        <f t="shared" si="2"/>
        <v>2207302977</v>
      </c>
      <c r="L4" s="339">
        <v>39135</v>
      </c>
      <c r="M4" s="349">
        <v>92.641999999999996</v>
      </c>
      <c r="N4" s="349">
        <v>15.127000000000001</v>
      </c>
      <c r="O4" s="349">
        <f t="shared" si="3"/>
        <v>1.4937133333333332</v>
      </c>
      <c r="P4" s="350"/>
      <c r="S4" s="342" t="s">
        <v>477</v>
      </c>
      <c r="T4" s="342">
        <v>2.6950549450549453</v>
      </c>
    </row>
    <row r="5" spans="1:20" ht="12.75" customHeight="1">
      <c r="A5" s="336" t="s">
        <v>105</v>
      </c>
      <c r="B5" s="336">
        <v>3</v>
      </c>
      <c r="C5" s="346">
        <f t="shared" si="0"/>
        <v>2.6181318681318682</v>
      </c>
      <c r="D5" s="336"/>
      <c r="E5" s="347">
        <v>38182</v>
      </c>
      <c r="F5" s="343">
        <v>30000000000</v>
      </c>
      <c r="G5" s="343">
        <v>32123100000</v>
      </c>
      <c r="H5" s="337">
        <f t="shared" si="1"/>
        <v>2123100000</v>
      </c>
      <c r="I5" s="343">
        <v>29999600000</v>
      </c>
      <c r="J5" s="343">
        <v>27144360632</v>
      </c>
      <c r="K5" s="338">
        <f t="shared" si="2"/>
        <v>2855239368</v>
      </c>
      <c r="L5" s="339">
        <v>39135</v>
      </c>
      <c r="M5" s="349">
        <v>90.481999999999999</v>
      </c>
      <c r="N5" s="349">
        <v>16.802</v>
      </c>
      <c r="O5" s="349">
        <f t="shared" si="3"/>
        <v>1.07077</v>
      </c>
      <c r="P5" s="350"/>
      <c r="S5" s="342" t="s">
        <v>478</v>
      </c>
      <c r="T5" s="342">
        <v>2.6181318681318682</v>
      </c>
    </row>
    <row r="6" spans="1:20" ht="12.75" customHeight="1">
      <c r="A6" s="336" t="s">
        <v>108</v>
      </c>
      <c r="B6" s="336">
        <v>4</v>
      </c>
      <c r="C6" s="346">
        <f t="shared" si="0"/>
        <v>1.8873626373626373</v>
      </c>
      <c r="D6" s="336"/>
      <c r="E6" s="347">
        <v>38210</v>
      </c>
      <c r="F6" s="345">
        <v>30000000000</v>
      </c>
      <c r="G6" s="346">
        <v>40000900000</v>
      </c>
      <c r="H6" s="337">
        <f t="shared" si="1"/>
        <v>10000900000</v>
      </c>
      <c r="I6" s="337">
        <v>29999700000</v>
      </c>
      <c r="J6" s="337">
        <v>27891858679</v>
      </c>
      <c r="K6" s="338">
        <f t="shared" si="2"/>
        <v>2107841321</v>
      </c>
      <c r="L6" s="339">
        <v>38897</v>
      </c>
      <c r="M6" s="349">
        <v>92.974000000000004</v>
      </c>
      <c r="N6" s="349">
        <v>15.105</v>
      </c>
      <c r="O6" s="349">
        <f t="shared" si="3"/>
        <v>1.3333633333333332</v>
      </c>
      <c r="P6" s="350"/>
      <c r="S6" s="342" t="s">
        <v>479</v>
      </c>
      <c r="T6" s="342">
        <v>1.8873626373626373</v>
      </c>
    </row>
    <row r="7" spans="1:20" ht="12.75" customHeight="1">
      <c r="A7" s="336" t="s">
        <v>108</v>
      </c>
      <c r="B7" s="342">
        <v>5</v>
      </c>
      <c r="C7" s="346">
        <f t="shared" si="0"/>
        <v>1.8104395604395604</v>
      </c>
      <c r="E7" s="347">
        <v>38238</v>
      </c>
      <c r="F7" s="345">
        <v>30000000000</v>
      </c>
      <c r="G7" s="346">
        <v>50525800000</v>
      </c>
      <c r="H7" s="337">
        <f t="shared" si="1"/>
        <v>20525800000</v>
      </c>
      <c r="I7" s="346">
        <v>29999900000</v>
      </c>
      <c r="J7" s="346">
        <v>28260410231</v>
      </c>
      <c r="K7" s="338">
        <f t="shared" si="2"/>
        <v>1739489769</v>
      </c>
      <c r="L7" s="339">
        <v>38897</v>
      </c>
      <c r="M7" s="349">
        <v>94.201999999999998</v>
      </c>
      <c r="N7" s="349">
        <v>15.006</v>
      </c>
      <c r="O7" s="349">
        <f t="shared" si="3"/>
        <v>1.6841933333333334</v>
      </c>
      <c r="P7" s="350"/>
      <c r="S7" s="342" t="s">
        <v>480</v>
      </c>
      <c r="T7" s="342">
        <v>1.8104395604395604</v>
      </c>
    </row>
    <row r="8" spans="1:20" ht="12.75" customHeight="1">
      <c r="A8" s="336" t="s">
        <v>138</v>
      </c>
      <c r="B8" s="342">
        <v>6</v>
      </c>
      <c r="C8" s="346">
        <f t="shared" si="0"/>
        <v>2.9258241758241756</v>
      </c>
      <c r="E8" s="347">
        <v>38294</v>
      </c>
      <c r="F8" s="346">
        <v>30000000000</v>
      </c>
      <c r="G8" s="346">
        <v>33431100000</v>
      </c>
      <c r="H8" s="337">
        <f t="shared" si="1"/>
        <v>3431100000</v>
      </c>
      <c r="I8" s="346">
        <v>30000000000</v>
      </c>
      <c r="J8" s="346">
        <v>26352149388</v>
      </c>
      <c r="K8" s="338">
        <f t="shared" si="2"/>
        <v>3647850612</v>
      </c>
      <c r="L8" s="339">
        <v>39359</v>
      </c>
      <c r="M8" s="349">
        <v>87.84</v>
      </c>
      <c r="N8" s="349">
        <v>15.935</v>
      </c>
      <c r="O8" s="349">
        <f t="shared" si="3"/>
        <v>1.1143700000000001</v>
      </c>
      <c r="P8" s="350"/>
      <c r="S8" s="342" t="s">
        <v>481</v>
      </c>
      <c r="T8" s="342">
        <v>2.9258241758241756</v>
      </c>
    </row>
    <row r="9" spans="1:20" ht="12.75" customHeight="1">
      <c r="A9" s="336" t="s">
        <v>148</v>
      </c>
      <c r="B9" s="342">
        <v>7</v>
      </c>
      <c r="C9" s="346">
        <v>5</v>
      </c>
      <c r="E9" s="347">
        <v>38308</v>
      </c>
      <c r="F9" s="346">
        <v>20000000000</v>
      </c>
      <c r="G9" s="346">
        <v>32226600000</v>
      </c>
      <c r="H9" s="337">
        <f t="shared" si="1"/>
        <v>12226600000</v>
      </c>
      <c r="I9" s="346">
        <v>20000000000</v>
      </c>
      <c r="J9" s="346">
        <v>17092590193</v>
      </c>
      <c r="K9" s="338">
        <f t="shared" si="2"/>
        <v>2907409807</v>
      </c>
      <c r="L9" s="339">
        <v>39891</v>
      </c>
      <c r="M9" s="349">
        <v>85.462999999999994</v>
      </c>
      <c r="N9" s="349">
        <v>16.039000000000001</v>
      </c>
      <c r="O9" s="349">
        <f t="shared" si="3"/>
        <v>1.6113299999999999</v>
      </c>
      <c r="P9" s="350"/>
      <c r="S9" s="342" t="s">
        <v>482</v>
      </c>
      <c r="T9" s="342">
        <v>5</v>
      </c>
    </row>
    <row r="10" spans="1:20" ht="12.75" customHeight="1">
      <c r="A10" s="336" t="s">
        <v>138</v>
      </c>
      <c r="B10" s="342">
        <v>8</v>
      </c>
      <c r="C10" s="346">
        <f t="shared" ref="C10:C41" si="4">(L10-E10)/364</f>
        <v>2.848901098901099</v>
      </c>
      <c r="E10" s="347">
        <v>38322</v>
      </c>
      <c r="F10" s="346">
        <v>30000000000</v>
      </c>
      <c r="G10" s="346">
        <v>35650000000</v>
      </c>
      <c r="H10" s="337">
        <f t="shared" si="1"/>
        <v>5650000000</v>
      </c>
      <c r="I10" s="346">
        <v>30000000000</v>
      </c>
      <c r="J10" s="346">
        <v>25709454845</v>
      </c>
      <c r="K10" s="338">
        <f t="shared" si="2"/>
        <v>4290545155</v>
      </c>
      <c r="L10" s="339">
        <v>39359</v>
      </c>
      <c r="M10" s="349">
        <v>85.697999999999993</v>
      </c>
      <c r="N10" s="349">
        <v>17.553999999999998</v>
      </c>
      <c r="O10" s="349">
        <f t="shared" si="3"/>
        <v>1.1883333333333332</v>
      </c>
      <c r="P10" s="350"/>
      <c r="S10" s="342" t="s">
        <v>483</v>
      </c>
      <c r="T10" s="342">
        <v>2.848901098901099</v>
      </c>
    </row>
    <row r="11" spans="1:20" ht="12.75" customHeight="1">
      <c r="A11" s="336" t="s">
        <v>150</v>
      </c>
      <c r="B11" s="336">
        <v>9</v>
      </c>
      <c r="C11" s="346">
        <f t="shared" si="4"/>
        <v>1.9258241758241759</v>
      </c>
      <c r="D11" s="336"/>
      <c r="E11" s="347">
        <v>38406</v>
      </c>
      <c r="F11" s="346">
        <v>35000000000</v>
      </c>
      <c r="G11" s="346">
        <v>45417400000</v>
      </c>
      <c r="H11" s="337">
        <f t="shared" si="1"/>
        <v>10417400000</v>
      </c>
      <c r="I11" s="346">
        <v>34999800000</v>
      </c>
      <c r="J11" s="346">
        <v>32797149766</v>
      </c>
      <c r="K11" s="338">
        <f t="shared" si="2"/>
        <v>2202650234</v>
      </c>
      <c r="L11" s="339">
        <v>39107</v>
      </c>
      <c r="M11" s="349">
        <v>93.706999999999994</v>
      </c>
      <c r="N11" s="349">
        <v>14.294</v>
      </c>
      <c r="O11" s="349">
        <f t="shared" si="3"/>
        <v>1.2976399999999999</v>
      </c>
      <c r="P11" s="350"/>
      <c r="S11" s="342" t="s">
        <v>484</v>
      </c>
      <c r="T11" s="342">
        <v>1.9258241758241759</v>
      </c>
    </row>
    <row r="12" spans="1:20" ht="12.75" customHeight="1">
      <c r="A12" s="336" t="s">
        <v>150</v>
      </c>
      <c r="B12" s="342">
        <v>10</v>
      </c>
      <c r="C12" s="346">
        <f t="shared" si="4"/>
        <v>1.848901098901099</v>
      </c>
      <c r="E12" s="347">
        <v>38434</v>
      </c>
      <c r="F12" s="346">
        <v>35000000000</v>
      </c>
      <c r="G12" s="346">
        <v>45846100000</v>
      </c>
      <c r="H12" s="337">
        <f t="shared" si="1"/>
        <v>10846100000</v>
      </c>
      <c r="I12" s="346">
        <v>34999700000</v>
      </c>
      <c r="J12" s="346">
        <v>33058510388</v>
      </c>
      <c r="K12" s="338">
        <f t="shared" si="2"/>
        <v>1941189612</v>
      </c>
      <c r="L12" s="339">
        <v>39107</v>
      </c>
      <c r="M12" s="349">
        <v>94.453999999999994</v>
      </c>
      <c r="N12" s="349">
        <v>14.462999999999999</v>
      </c>
      <c r="O12" s="349">
        <f t="shared" si="3"/>
        <v>1.3098885714285715</v>
      </c>
      <c r="P12" s="350"/>
      <c r="S12" s="342" t="s">
        <v>485</v>
      </c>
      <c r="T12" s="342">
        <v>1.848901098901099</v>
      </c>
    </row>
    <row r="13" spans="1:20" ht="12.75" customHeight="1">
      <c r="A13" s="336" t="s">
        <v>159</v>
      </c>
      <c r="B13" s="342">
        <v>11</v>
      </c>
      <c r="C13" s="346">
        <f t="shared" si="4"/>
        <v>2.9258241758241756</v>
      </c>
      <c r="E13" s="347">
        <v>38490</v>
      </c>
      <c r="F13" s="346">
        <v>20000000000</v>
      </c>
      <c r="G13" s="346">
        <v>25565600000</v>
      </c>
      <c r="H13" s="337">
        <f t="shared" si="1"/>
        <v>5565600000</v>
      </c>
      <c r="I13" s="346">
        <v>20000000000</v>
      </c>
      <c r="J13" s="346">
        <v>16861586220</v>
      </c>
      <c r="K13" s="338">
        <f t="shared" si="2"/>
        <v>3138413780</v>
      </c>
      <c r="L13" s="339">
        <v>39555</v>
      </c>
      <c r="M13" s="349">
        <v>84.308000000000007</v>
      </c>
      <c r="N13" s="349">
        <v>17.7</v>
      </c>
      <c r="O13" s="349">
        <f t="shared" si="3"/>
        <v>1.2782800000000001</v>
      </c>
      <c r="P13" s="350"/>
      <c r="S13" s="342" t="s">
        <v>486</v>
      </c>
      <c r="T13" s="342">
        <v>3.4258241758241756</v>
      </c>
    </row>
    <row r="14" spans="1:20" ht="12.75" customHeight="1">
      <c r="A14" s="336" t="s">
        <v>163</v>
      </c>
      <c r="B14" s="342">
        <v>12</v>
      </c>
      <c r="C14" s="346">
        <f t="shared" si="4"/>
        <v>2.9258241758241756</v>
      </c>
      <c r="E14" s="347">
        <v>38588</v>
      </c>
      <c r="F14" s="346">
        <v>25000000000</v>
      </c>
      <c r="G14" s="346">
        <v>29625500000</v>
      </c>
      <c r="H14" s="337">
        <f t="shared" si="1"/>
        <v>4625500000</v>
      </c>
      <c r="I14" s="346">
        <v>24999900000</v>
      </c>
      <c r="J14" s="346">
        <v>22246296609</v>
      </c>
      <c r="K14" s="338">
        <f t="shared" si="2"/>
        <v>2753603391</v>
      </c>
      <c r="L14" s="339">
        <v>39653</v>
      </c>
      <c r="M14" s="349">
        <v>88.986000000000004</v>
      </c>
      <c r="N14" s="349">
        <v>15.404999999999999</v>
      </c>
      <c r="O14" s="349">
        <f t="shared" si="3"/>
        <v>1.18502</v>
      </c>
      <c r="P14" s="350"/>
      <c r="S14" s="342" t="s">
        <v>487</v>
      </c>
      <c r="T14" s="342">
        <v>1.9642857142857142</v>
      </c>
    </row>
    <row r="15" spans="1:20" ht="12.75" customHeight="1">
      <c r="A15" s="336" t="s">
        <v>148</v>
      </c>
      <c r="B15" s="342">
        <v>13</v>
      </c>
      <c r="C15" s="346">
        <f t="shared" si="4"/>
        <v>3.4258241758241756</v>
      </c>
      <c r="E15" s="347">
        <v>38644</v>
      </c>
      <c r="F15" s="346">
        <v>20000000000</v>
      </c>
      <c r="G15" s="346">
        <v>42776100000</v>
      </c>
      <c r="H15" s="337">
        <f t="shared" si="1"/>
        <v>22776100000</v>
      </c>
      <c r="I15" s="346">
        <v>20000000000</v>
      </c>
      <c r="J15" s="346">
        <v>17887598581</v>
      </c>
      <c r="K15" s="338">
        <f t="shared" si="2"/>
        <v>2112401419</v>
      </c>
      <c r="L15" s="339">
        <v>39891</v>
      </c>
      <c r="M15" s="349">
        <v>89.438000000000002</v>
      </c>
      <c r="N15" s="349">
        <v>15.124000000000001</v>
      </c>
      <c r="O15" s="349">
        <f t="shared" si="3"/>
        <v>2.1388050000000001</v>
      </c>
      <c r="P15" s="350"/>
      <c r="S15" s="342" t="s">
        <v>488</v>
      </c>
      <c r="T15" s="342">
        <v>4.5027472527472527</v>
      </c>
    </row>
    <row r="16" spans="1:20" ht="12.75" customHeight="1">
      <c r="A16" s="342" t="s">
        <v>165</v>
      </c>
      <c r="B16" s="342">
        <v>14</v>
      </c>
      <c r="C16" s="346">
        <f t="shared" si="4"/>
        <v>2.848901098901099</v>
      </c>
      <c r="E16" s="347">
        <v>38672</v>
      </c>
      <c r="F16" s="346">
        <v>20000000000</v>
      </c>
      <c r="G16" s="346">
        <v>35295200000</v>
      </c>
      <c r="H16" s="337">
        <f t="shared" si="1"/>
        <v>15295200000</v>
      </c>
      <c r="I16" s="346">
        <v>19999900000</v>
      </c>
      <c r="J16" s="346">
        <v>18319926864</v>
      </c>
      <c r="K16" s="338">
        <f t="shared" si="2"/>
        <v>1679973136</v>
      </c>
      <c r="L16" s="339">
        <v>39709</v>
      </c>
      <c r="M16" s="349">
        <v>91.6</v>
      </c>
      <c r="N16" s="349">
        <v>14.645</v>
      </c>
      <c r="O16" s="349">
        <f t="shared" si="3"/>
        <v>1.7647600000000001</v>
      </c>
      <c r="P16" s="350"/>
      <c r="S16" s="342" t="s">
        <v>489</v>
      </c>
      <c r="T16" s="342">
        <v>1.7719780219780219</v>
      </c>
    </row>
    <row r="17" spans="1:20" ht="12.75" customHeight="1">
      <c r="A17" s="342" t="s">
        <v>170</v>
      </c>
      <c r="B17" s="342">
        <v>15</v>
      </c>
      <c r="C17" s="346">
        <f t="shared" si="4"/>
        <v>1.9642857142857142</v>
      </c>
      <c r="E17" s="347">
        <v>38700</v>
      </c>
      <c r="F17" s="346">
        <v>15000000000</v>
      </c>
      <c r="G17" s="346">
        <v>33052700000</v>
      </c>
      <c r="H17" s="337">
        <f t="shared" si="1"/>
        <v>18052700000</v>
      </c>
      <c r="I17" s="346">
        <v>14999900000</v>
      </c>
      <c r="J17" s="346">
        <v>14231485735</v>
      </c>
      <c r="K17" s="338">
        <f t="shared" si="2"/>
        <v>768414265</v>
      </c>
      <c r="L17" s="339">
        <v>39415</v>
      </c>
      <c r="M17" s="349">
        <v>94.876999999999995</v>
      </c>
      <c r="N17" s="349">
        <v>13.273999999999999</v>
      </c>
      <c r="O17" s="349">
        <f t="shared" si="3"/>
        <v>2.2035133333333334</v>
      </c>
      <c r="P17" s="350"/>
      <c r="S17" s="342" t="s">
        <v>490</v>
      </c>
      <c r="T17" s="342">
        <v>2.3873626373626373</v>
      </c>
    </row>
    <row r="18" spans="1:20" ht="12.75" customHeight="1">
      <c r="A18" s="342" t="s">
        <v>175</v>
      </c>
      <c r="B18" s="351" t="s">
        <v>176</v>
      </c>
      <c r="C18" s="346">
        <f t="shared" si="4"/>
        <v>2.848901098901099</v>
      </c>
      <c r="D18" s="351"/>
      <c r="E18" s="347">
        <v>38840</v>
      </c>
      <c r="F18" s="346">
        <v>20000000000</v>
      </c>
      <c r="G18" s="346">
        <v>44152500000</v>
      </c>
      <c r="H18" s="337">
        <f t="shared" si="1"/>
        <v>24152500000</v>
      </c>
      <c r="I18" s="346">
        <v>20000000000</v>
      </c>
      <c r="J18" s="346">
        <v>19085751172</v>
      </c>
      <c r="K18" s="338">
        <f t="shared" si="2"/>
        <v>914248828</v>
      </c>
      <c r="L18" s="339">
        <v>39877</v>
      </c>
      <c r="M18" s="349">
        <v>95.429000000000002</v>
      </c>
      <c r="N18" s="349">
        <v>12.884</v>
      </c>
      <c r="O18" s="349">
        <f t="shared" si="3"/>
        <v>2.2076250000000002</v>
      </c>
      <c r="P18" s="350"/>
      <c r="S18" s="342" t="s">
        <v>491</v>
      </c>
      <c r="T18" s="342">
        <v>1.6181318681318682</v>
      </c>
    </row>
    <row r="19" spans="1:20" ht="12.75" customHeight="1">
      <c r="A19" s="342" t="s">
        <v>177</v>
      </c>
      <c r="B19" s="342">
        <v>32</v>
      </c>
      <c r="C19" s="346">
        <f t="shared" si="4"/>
        <v>2.9258241758241756</v>
      </c>
      <c r="E19" s="347">
        <v>38924</v>
      </c>
      <c r="F19" s="346">
        <v>20000000000</v>
      </c>
      <c r="G19" s="346">
        <v>19818900000</v>
      </c>
      <c r="H19" s="337">
        <f t="shared" si="1"/>
        <v>-181100000</v>
      </c>
      <c r="I19" s="346">
        <v>18318900000</v>
      </c>
      <c r="J19" s="346">
        <v>16860473010</v>
      </c>
      <c r="K19" s="338">
        <f t="shared" si="2"/>
        <v>1458426990</v>
      </c>
      <c r="L19" s="339">
        <v>39989</v>
      </c>
      <c r="M19" s="349">
        <v>92.039000000000001</v>
      </c>
      <c r="N19" s="349">
        <v>13.99</v>
      </c>
      <c r="O19" s="349">
        <f t="shared" si="3"/>
        <v>0.99094499999999996</v>
      </c>
      <c r="P19" s="350"/>
      <c r="S19" s="342" t="s">
        <v>492</v>
      </c>
      <c r="T19" s="342">
        <v>1.5796703296703296</v>
      </c>
    </row>
    <row r="20" spans="1:20" ht="12.75" customHeight="1">
      <c r="A20" s="342" t="s">
        <v>184</v>
      </c>
      <c r="B20" s="342">
        <v>31</v>
      </c>
      <c r="C20" s="346">
        <f t="shared" si="4"/>
        <v>4.5027472527472527</v>
      </c>
      <c r="E20" s="347">
        <v>39050</v>
      </c>
      <c r="F20" s="346">
        <v>20000000000</v>
      </c>
      <c r="G20" s="346">
        <v>39227900000</v>
      </c>
      <c r="H20" s="337">
        <f t="shared" si="1"/>
        <v>19227900000</v>
      </c>
      <c r="I20" s="346">
        <v>20000000000</v>
      </c>
      <c r="J20" s="346">
        <v>17990754900</v>
      </c>
      <c r="K20" s="338">
        <f t="shared" si="2"/>
        <v>2009245100</v>
      </c>
      <c r="L20" s="339">
        <v>40689</v>
      </c>
      <c r="M20" s="349">
        <v>89.953999999999994</v>
      </c>
      <c r="N20" s="349">
        <v>13.821999999999999</v>
      </c>
      <c r="O20" s="349">
        <f t="shared" si="3"/>
        <v>1.961395</v>
      </c>
      <c r="P20" s="350"/>
      <c r="S20" s="342" t="s">
        <v>493</v>
      </c>
      <c r="T20" s="342">
        <v>4.7719780219780219</v>
      </c>
    </row>
    <row r="21" spans="1:20" ht="12.75" customHeight="1">
      <c r="A21" s="342" t="s">
        <v>179</v>
      </c>
      <c r="B21" s="342">
        <v>35</v>
      </c>
      <c r="C21" s="346">
        <f t="shared" si="4"/>
        <v>1.7719780219780219</v>
      </c>
      <c r="E21" s="347">
        <v>39092</v>
      </c>
      <c r="F21" s="346">
        <v>30000000000</v>
      </c>
      <c r="G21" s="346">
        <v>48342200000</v>
      </c>
      <c r="H21" s="337">
        <f t="shared" si="1"/>
        <v>18342200000</v>
      </c>
      <c r="I21" s="346">
        <v>30000000000</v>
      </c>
      <c r="J21" s="346">
        <v>28865996370</v>
      </c>
      <c r="K21" s="338">
        <f t="shared" si="2"/>
        <v>1134003630</v>
      </c>
      <c r="L21" s="339">
        <v>39737</v>
      </c>
      <c r="M21" s="349">
        <v>96.22</v>
      </c>
      <c r="N21" s="349">
        <v>13.975</v>
      </c>
      <c r="O21" s="349">
        <f t="shared" si="3"/>
        <v>1.6114066666666667</v>
      </c>
      <c r="P21" s="350"/>
      <c r="S21" s="342" t="s">
        <v>494</v>
      </c>
      <c r="T21" s="342">
        <v>9.8489010989010985</v>
      </c>
    </row>
    <row r="22" spans="1:20" ht="12.75" customHeight="1">
      <c r="A22" s="342" t="s">
        <v>185</v>
      </c>
      <c r="B22" s="342">
        <v>38</v>
      </c>
      <c r="C22" s="346">
        <f t="shared" si="4"/>
        <v>1.848901098901099</v>
      </c>
      <c r="E22" s="347">
        <v>39120</v>
      </c>
      <c r="F22" s="346">
        <v>30000000000</v>
      </c>
      <c r="G22" s="346">
        <v>54302300000</v>
      </c>
      <c r="H22" s="337">
        <f t="shared" si="1"/>
        <v>24302300000</v>
      </c>
      <c r="I22" s="346">
        <v>30000000000</v>
      </c>
      <c r="J22" s="346">
        <v>29022763940</v>
      </c>
      <c r="K22" s="338">
        <f t="shared" si="2"/>
        <v>977236060</v>
      </c>
      <c r="L22" s="339">
        <v>39793</v>
      </c>
      <c r="M22" s="349">
        <v>96.742999999999995</v>
      </c>
      <c r="N22" s="349">
        <v>12.984</v>
      </c>
      <c r="O22" s="349">
        <f t="shared" si="3"/>
        <v>1.8100766666666666</v>
      </c>
      <c r="P22" s="350"/>
      <c r="S22" s="241"/>
      <c r="T22" s="342">
        <v>2.1565934065934065</v>
      </c>
    </row>
    <row r="23" spans="1:20" ht="12.75" customHeight="1">
      <c r="A23" s="342" t="s">
        <v>183</v>
      </c>
      <c r="B23" s="342">
        <v>36</v>
      </c>
      <c r="C23" s="346">
        <f t="shared" si="4"/>
        <v>2.6950549450549453</v>
      </c>
      <c r="E23" s="347">
        <v>39148</v>
      </c>
      <c r="F23" s="346">
        <v>30000000000</v>
      </c>
      <c r="G23" s="346">
        <v>51137000000</v>
      </c>
      <c r="H23" s="337">
        <f t="shared" si="1"/>
        <v>21137000000</v>
      </c>
      <c r="I23" s="346">
        <v>30000000000</v>
      </c>
      <c r="J23" s="346">
        <v>29568252440</v>
      </c>
      <c r="K23" s="338">
        <f t="shared" si="2"/>
        <v>431747560</v>
      </c>
      <c r="L23" s="339">
        <v>40129</v>
      </c>
      <c r="M23" s="349">
        <v>98.561000000000007</v>
      </c>
      <c r="N23" s="349">
        <v>12.289</v>
      </c>
      <c r="O23" s="349">
        <f t="shared" si="3"/>
        <v>1.7045666666666666</v>
      </c>
      <c r="P23" s="350"/>
      <c r="S23" s="241"/>
      <c r="T23" s="342">
        <v>2.9642857142857144</v>
      </c>
    </row>
    <row r="24" spans="1:20" ht="12.75" customHeight="1">
      <c r="A24" s="342" t="s">
        <v>178</v>
      </c>
      <c r="B24" s="342">
        <v>33</v>
      </c>
      <c r="C24" s="346">
        <f t="shared" si="4"/>
        <v>2.3873626373626373</v>
      </c>
      <c r="E24" s="347">
        <v>39176</v>
      </c>
      <c r="F24" s="346">
        <v>30000000000</v>
      </c>
      <c r="G24" s="346">
        <v>56671300000</v>
      </c>
      <c r="H24" s="337">
        <f t="shared" si="1"/>
        <v>26671300000</v>
      </c>
      <c r="I24" s="346">
        <v>30000000000</v>
      </c>
      <c r="J24" s="346">
        <v>28860376065</v>
      </c>
      <c r="K24" s="338">
        <f t="shared" si="2"/>
        <v>1139623935</v>
      </c>
      <c r="L24" s="339">
        <v>40045</v>
      </c>
      <c r="M24" s="349">
        <v>96.200999999999993</v>
      </c>
      <c r="N24" s="349">
        <v>12.7232</v>
      </c>
      <c r="O24" s="349">
        <f t="shared" si="3"/>
        <v>1.8890433333333334</v>
      </c>
      <c r="P24" s="350"/>
      <c r="S24" s="241"/>
      <c r="T24" s="342">
        <v>1.695054945054945</v>
      </c>
    </row>
    <row r="25" spans="1:20" ht="12.75" customHeight="1">
      <c r="A25" s="342" t="s">
        <v>186</v>
      </c>
      <c r="B25" s="342">
        <v>39</v>
      </c>
      <c r="C25" s="346">
        <f t="shared" si="4"/>
        <v>2.9258241758241756</v>
      </c>
      <c r="E25" s="347">
        <v>39232</v>
      </c>
      <c r="F25" s="346">
        <v>30000000000</v>
      </c>
      <c r="G25" s="346">
        <v>31191600000</v>
      </c>
      <c r="H25" s="337">
        <f t="shared" si="1"/>
        <v>1191600000</v>
      </c>
      <c r="I25" s="346">
        <v>30000000000</v>
      </c>
      <c r="J25" s="346">
        <v>28028238736</v>
      </c>
      <c r="K25" s="338">
        <f t="shared" si="2"/>
        <v>1971761264</v>
      </c>
      <c r="L25" s="339">
        <v>40297</v>
      </c>
      <c r="M25" s="349">
        <v>93.427000000000007</v>
      </c>
      <c r="N25" s="349">
        <v>13.366</v>
      </c>
      <c r="O25" s="349">
        <f t="shared" si="3"/>
        <v>1.03972</v>
      </c>
      <c r="P25" s="350"/>
      <c r="S25" s="241"/>
      <c r="T25" s="342">
        <v>2.0027472527472527</v>
      </c>
    </row>
    <row r="26" spans="1:20" ht="12.75" customHeight="1">
      <c r="A26" s="342" t="s">
        <v>187</v>
      </c>
      <c r="B26" s="342">
        <v>28</v>
      </c>
      <c r="C26" s="346">
        <f t="shared" si="4"/>
        <v>1.6181318681318682</v>
      </c>
      <c r="E26" s="347">
        <v>39260</v>
      </c>
      <c r="F26" s="346">
        <v>20000000000</v>
      </c>
      <c r="G26" s="346">
        <v>121776100000</v>
      </c>
      <c r="H26" s="337">
        <f t="shared" si="1"/>
        <v>101776100000</v>
      </c>
      <c r="I26" s="346">
        <v>20000000000</v>
      </c>
      <c r="J26" s="346">
        <v>19866524133</v>
      </c>
      <c r="K26" s="338">
        <f t="shared" si="2"/>
        <v>133475867</v>
      </c>
      <c r="L26" s="339">
        <v>39849</v>
      </c>
      <c r="M26" s="349">
        <v>99.332999999999998</v>
      </c>
      <c r="N26" s="349">
        <v>13.5</v>
      </c>
      <c r="O26" s="349">
        <f t="shared" si="3"/>
        <v>6.0888049999999998</v>
      </c>
      <c r="P26" s="350"/>
      <c r="S26" s="241"/>
      <c r="T26" s="342">
        <v>4.5412087912087911</v>
      </c>
    </row>
    <row r="27" spans="1:20" ht="12.75" customHeight="1">
      <c r="A27" s="342" t="s">
        <v>189</v>
      </c>
      <c r="B27" s="342">
        <v>51</v>
      </c>
      <c r="C27" s="346">
        <f t="shared" si="4"/>
        <v>1.5796703296703296</v>
      </c>
      <c r="E27" s="347">
        <v>39610</v>
      </c>
      <c r="F27" s="346">
        <v>40000000000</v>
      </c>
      <c r="G27" s="346">
        <v>54777500000</v>
      </c>
      <c r="H27" s="337">
        <f t="shared" si="1"/>
        <v>14777500000</v>
      </c>
      <c r="I27" s="346">
        <v>40000000000</v>
      </c>
      <c r="J27" s="346">
        <v>39079084200</v>
      </c>
      <c r="K27" s="338">
        <f t="shared" si="2"/>
        <v>920915800</v>
      </c>
      <c r="L27" s="339">
        <v>40185</v>
      </c>
      <c r="M27" s="349">
        <v>97.697999999999993</v>
      </c>
      <c r="N27" s="349">
        <v>14.778</v>
      </c>
      <c r="O27" s="349">
        <f t="shared" si="3"/>
        <v>1.3694375000000001</v>
      </c>
      <c r="P27" s="350"/>
      <c r="S27" s="241"/>
      <c r="T27" s="342">
        <v>2.7719780219780219</v>
      </c>
    </row>
    <row r="28" spans="1:20" ht="12.75" customHeight="1">
      <c r="A28" s="342" t="s">
        <v>193</v>
      </c>
      <c r="B28" s="342">
        <v>68</v>
      </c>
      <c r="C28" s="346">
        <f t="shared" si="4"/>
        <v>2.9258241758241756</v>
      </c>
      <c r="E28" s="347">
        <v>39988</v>
      </c>
      <c r="F28" s="346">
        <v>50000000000</v>
      </c>
      <c r="G28" s="346">
        <v>137668900000</v>
      </c>
      <c r="H28" s="337">
        <f t="shared" si="1"/>
        <v>87668900000</v>
      </c>
      <c r="I28" s="346">
        <v>50000000000</v>
      </c>
      <c r="J28" s="346">
        <v>45771498442</v>
      </c>
      <c r="K28" s="338">
        <f t="shared" si="2"/>
        <v>4228501558</v>
      </c>
      <c r="L28" s="339">
        <v>41053</v>
      </c>
      <c r="M28" s="349">
        <v>91.543000000000006</v>
      </c>
      <c r="N28" s="349">
        <v>14.215</v>
      </c>
      <c r="O28" s="349">
        <f t="shared" si="3"/>
        <v>2.7533780000000001</v>
      </c>
      <c r="P28" s="350"/>
      <c r="S28" s="241"/>
      <c r="T28" s="342">
        <v>8.1565934065934069</v>
      </c>
    </row>
    <row r="29" spans="1:20" ht="12.75" customHeight="1">
      <c r="A29" s="342" t="s">
        <v>194</v>
      </c>
      <c r="B29" s="342">
        <v>71</v>
      </c>
      <c r="C29" s="346">
        <f t="shared" si="4"/>
        <v>4.7719780219780219</v>
      </c>
      <c r="E29" s="347">
        <v>40156</v>
      </c>
      <c r="F29" s="346">
        <v>40000000000</v>
      </c>
      <c r="G29" s="346">
        <v>188636800000</v>
      </c>
      <c r="H29" s="337">
        <f t="shared" si="1"/>
        <v>148636800000</v>
      </c>
      <c r="I29" s="346">
        <v>40000000000</v>
      </c>
      <c r="J29" s="346">
        <v>38293693556</v>
      </c>
      <c r="K29" s="338">
        <f t="shared" si="2"/>
        <v>1706306444</v>
      </c>
      <c r="L29" s="347">
        <v>41893</v>
      </c>
      <c r="M29" s="349">
        <v>95.733999999999995</v>
      </c>
      <c r="N29" s="349">
        <v>12.666</v>
      </c>
      <c r="O29" s="349">
        <f t="shared" si="3"/>
        <v>4.7159199999999997</v>
      </c>
      <c r="P29" s="350"/>
      <c r="S29" s="241"/>
      <c r="T29" s="342">
        <v>5.0164835164835164</v>
      </c>
    </row>
    <row r="30" spans="1:20" ht="12.75" customHeight="1">
      <c r="A30" s="342" t="s">
        <v>194</v>
      </c>
      <c r="B30" s="342">
        <v>71</v>
      </c>
      <c r="C30" s="346">
        <f t="shared" si="4"/>
        <v>4.7719780219780219</v>
      </c>
      <c r="E30" s="347">
        <v>40156</v>
      </c>
      <c r="F30" s="346">
        <v>40000000000</v>
      </c>
      <c r="G30" s="346">
        <v>188636800000</v>
      </c>
      <c r="H30" s="337">
        <f t="shared" si="1"/>
        <v>148636800000</v>
      </c>
      <c r="I30" s="346">
        <v>40000000000</v>
      </c>
      <c r="J30" s="346">
        <v>38293693556</v>
      </c>
      <c r="K30" s="338">
        <f t="shared" si="2"/>
        <v>1706306444</v>
      </c>
      <c r="L30" s="347">
        <v>41893</v>
      </c>
      <c r="M30" s="349">
        <v>95.733999999999995</v>
      </c>
      <c r="N30" s="349">
        <v>12.666</v>
      </c>
      <c r="O30" s="349">
        <f t="shared" si="3"/>
        <v>4.7159199999999997</v>
      </c>
      <c r="P30" s="350"/>
      <c r="S30" s="241"/>
      <c r="T30" s="342">
        <v>3.0109890109890109</v>
      </c>
    </row>
    <row r="31" spans="1:20" ht="12.75" customHeight="1">
      <c r="A31" s="342" t="s">
        <v>195</v>
      </c>
      <c r="B31" s="342">
        <v>76</v>
      </c>
      <c r="C31" s="346">
        <f t="shared" si="4"/>
        <v>9.8489010989010985</v>
      </c>
      <c r="E31" s="347">
        <v>40268</v>
      </c>
      <c r="F31" s="346">
        <v>50000000000</v>
      </c>
      <c r="G31" s="346">
        <v>131754300000</v>
      </c>
      <c r="H31" s="352">
        <f t="shared" si="1"/>
        <v>81754300000</v>
      </c>
      <c r="I31" s="346">
        <v>50000000000</v>
      </c>
      <c r="J31" s="346">
        <v>48700461950</v>
      </c>
      <c r="K31" s="353">
        <f t="shared" si="2"/>
        <v>1299538050</v>
      </c>
      <c r="L31" s="347">
        <v>43853</v>
      </c>
      <c r="M31" s="349">
        <v>97.400999999999996</v>
      </c>
      <c r="N31" s="349">
        <v>11.741</v>
      </c>
      <c r="O31" s="349">
        <f t="shared" si="3"/>
        <v>2.6350859999999998</v>
      </c>
      <c r="S31" s="241"/>
      <c r="T31" s="342">
        <v>4.8104395604395602</v>
      </c>
    </row>
    <row r="32" spans="1:20" ht="12.75" customHeight="1">
      <c r="A32" s="342" t="s">
        <v>188</v>
      </c>
      <c r="B32" s="342">
        <v>42</v>
      </c>
      <c r="C32" s="346">
        <f t="shared" si="4"/>
        <v>2.1565934065934065</v>
      </c>
      <c r="E32" s="347">
        <v>40324</v>
      </c>
      <c r="F32" s="346">
        <v>60000000000</v>
      </c>
      <c r="G32" s="346">
        <v>222444100000</v>
      </c>
      <c r="H32" s="337">
        <f t="shared" si="1"/>
        <v>162444100000</v>
      </c>
      <c r="I32" s="346">
        <v>60000000000</v>
      </c>
      <c r="J32" s="346">
        <v>64367522771</v>
      </c>
      <c r="K32" s="338">
        <f t="shared" si="2"/>
        <v>-4367522771</v>
      </c>
      <c r="L32" s="347">
        <v>41109</v>
      </c>
      <c r="M32" s="349">
        <v>107.279</v>
      </c>
      <c r="N32" s="349">
        <v>8.8859999999999992</v>
      </c>
      <c r="O32" s="349">
        <f t="shared" si="3"/>
        <v>3.7074016666666667</v>
      </c>
      <c r="P32" s="350"/>
      <c r="S32" s="241"/>
      <c r="T32" s="342">
        <v>3.0027472527472527</v>
      </c>
    </row>
    <row r="33" spans="1:20" ht="12.75" customHeight="1">
      <c r="A33" s="342" t="s">
        <v>198</v>
      </c>
      <c r="B33" s="342">
        <v>87</v>
      </c>
      <c r="C33" s="346">
        <f t="shared" si="4"/>
        <v>2.9642857142857144</v>
      </c>
      <c r="E33" s="347">
        <v>40492</v>
      </c>
      <c r="F33" s="346">
        <v>60000000000</v>
      </c>
      <c r="G33" s="346">
        <v>142521000000</v>
      </c>
      <c r="H33" s="337">
        <f t="shared" si="1"/>
        <v>82521000000</v>
      </c>
      <c r="I33" s="346">
        <v>60000000000</v>
      </c>
      <c r="J33" s="346">
        <v>58890301120</v>
      </c>
      <c r="K33" s="338">
        <f t="shared" si="2"/>
        <v>1109698880</v>
      </c>
      <c r="L33" s="347">
        <v>41571</v>
      </c>
      <c r="M33" s="349">
        <v>98.150999999999996</v>
      </c>
      <c r="N33" s="349">
        <v>11.156000000000001</v>
      </c>
      <c r="O33" s="349">
        <f t="shared" si="3"/>
        <v>2.3753500000000001</v>
      </c>
      <c r="P33" s="350"/>
      <c r="S33" s="241"/>
      <c r="T33" s="342">
        <v>5.0027472527472527</v>
      </c>
    </row>
    <row r="34" spans="1:20" ht="12.75" customHeight="1">
      <c r="A34" s="342" t="s">
        <v>197</v>
      </c>
      <c r="B34" s="342">
        <v>86</v>
      </c>
      <c r="C34" s="346">
        <f t="shared" si="4"/>
        <v>1.695054945054945</v>
      </c>
      <c r="E34" s="347">
        <v>40576</v>
      </c>
      <c r="F34" s="346">
        <v>50000000000</v>
      </c>
      <c r="G34" s="346">
        <v>115834700000</v>
      </c>
      <c r="H34" s="352">
        <f t="shared" si="1"/>
        <v>65834700000</v>
      </c>
      <c r="I34" s="346">
        <v>50000000000</v>
      </c>
      <c r="J34" s="346">
        <v>50507782360</v>
      </c>
      <c r="K34" s="353">
        <f t="shared" si="2"/>
        <v>-507782360</v>
      </c>
      <c r="L34" s="347">
        <v>41193</v>
      </c>
      <c r="M34" s="349">
        <v>101.01600000000001</v>
      </c>
      <c r="N34" s="349">
        <v>11.351000000000001</v>
      </c>
      <c r="O34" s="349">
        <f t="shared" si="3"/>
        <v>2.316694</v>
      </c>
      <c r="P34" s="350"/>
      <c r="S34" s="241"/>
      <c r="T34" s="342">
        <v>2.8104395604395602</v>
      </c>
    </row>
    <row r="35" spans="1:20" ht="12.75" customHeight="1">
      <c r="A35" s="342" t="s">
        <v>201</v>
      </c>
      <c r="B35" s="342">
        <v>94</v>
      </c>
      <c r="C35" s="346">
        <f t="shared" si="4"/>
        <v>2.6181318681318682</v>
      </c>
      <c r="E35" s="347">
        <v>40800</v>
      </c>
      <c r="F35" s="346">
        <v>40000000000</v>
      </c>
      <c r="G35" s="346">
        <v>164897900000</v>
      </c>
      <c r="H35" s="352">
        <f t="shared" si="1"/>
        <v>124897900000</v>
      </c>
      <c r="I35" s="346">
        <v>40000000000</v>
      </c>
      <c r="J35" s="346">
        <v>36771337303</v>
      </c>
      <c r="K35" s="353">
        <f t="shared" ref="K35:K66" si="5">I35-J35</f>
        <v>3228662697</v>
      </c>
      <c r="L35" s="347">
        <v>41753</v>
      </c>
      <c r="M35" s="349">
        <v>91.927999999999997</v>
      </c>
      <c r="N35" s="349">
        <v>16.0366</v>
      </c>
      <c r="O35" s="349">
        <f t="shared" ref="O35:O66" si="6">+G35/F35</f>
        <v>4.1224474999999998</v>
      </c>
      <c r="P35" s="350"/>
      <c r="S35" s="241"/>
      <c r="T35" s="342">
        <v>8.6923076923076916</v>
      </c>
    </row>
    <row r="36" spans="1:20" ht="12.75" customHeight="1">
      <c r="A36" s="342" t="s">
        <v>200</v>
      </c>
      <c r="B36" s="342">
        <v>92</v>
      </c>
      <c r="C36" s="354">
        <f t="shared" si="4"/>
        <v>2.0027472527472527</v>
      </c>
      <c r="E36" s="347">
        <v>40968</v>
      </c>
      <c r="F36" s="354">
        <v>40000000000</v>
      </c>
      <c r="G36" s="354">
        <v>276834200000</v>
      </c>
      <c r="H36" s="353">
        <f t="shared" si="1"/>
        <v>236834200000</v>
      </c>
      <c r="I36" s="354">
        <v>40000000000</v>
      </c>
      <c r="J36" s="354">
        <v>36224979988</v>
      </c>
      <c r="K36" s="353">
        <f t="shared" si="5"/>
        <v>3775020012</v>
      </c>
      <c r="L36" s="347">
        <v>41697</v>
      </c>
      <c r="M36" s="355">
        <v>90.561999999999998</v>
      </c>
      <c r="N36" s="355">
        <v>15.946</v>
      </c>
      <c r="O36" s="355">
        <f t="shared" si="6"/>
        <v>6.9208550000000004</v>
      </c>
      <c r="P36" s="356"/>
      <c r="Q36" s="241">
        <f t="shared" ref="Q36:Q99" si="7">+YEAR(E36)</f>
        <v>2012</v>
      </c>
      <c r="S36" s="241"/>
      <c r="T36" s="342">
        <v>15.002747252747254</v>
      </c>
    </row>
    <row r="37" spans="1:20" ht="12.75" customHeight="1">
      <c r="A37" s="342" t="s">
        <v>202</v>
      </c>
      <c r="B37" s="342">
        <v>100</v>
      </c>
      <c r="C37" s="346">
        <f t="shared" si="4"/>
        <v>4.5412087912087911</v>
      </c>
      <c r="E37" s="347">
        <v>40968</v>
      </c>
      <c r="F37" s="346">
        <v>60000000000</v>
      </c>
      <c r="G37" s="346">
        <v>300453400000</v>
      </c>
      <c r="H37" s="352">
        <f t="shared" si="1"/>
        <v>240453400000</v>
      </c>
      <c r="I37" s="346">
        <v>60000000000</v>
      </c>
      <c r="J37" s="346">
        <v>53087753923</v>
      </c>
      <c r="K37" s="353">
        <f t="shared" si="5"/>
        <v>6912246077</v>
      </c>
      <c r="L37" s="347">
        <v>42621</v>
      </c>
      <c r="M37" s="349">
        <v>88.48</v>
      </c>
      <c r="N37" s="349">
        <v>15.99</v>
      </c>
      <c r="O37" s="349">
        <f t="shared" si="6"/>
        <v>5.0075566666666669</v>
      </c>
      <c r="P37" s="350"/>
      <c r="Q37" s="241">
        <f t="shared" si="7"/>
        <v>2012</v>
      </c>
      <c r="S37" s="241"/>
      <c r="T37" s="342">
        <v>10.002747252747254</v>
      </c>
    </row>
    <row r="38" spans="1:20" ht="12.75" customHeight="1">
      <c r="A38" s="342" t="s">
        <v>196</v>
      </c>
      <c r="B38" s="342">
        <v>77</v>
      </c>
      <c r="C38" s="346">
        <f t="shared" si="4"/>
        <v>2.7719780219780219</v>
      </c>
      <c r="E38" s="347">
        <v>41052</v>
      </c>
      <c r="F38" s="346">
        <v>50000000000</v>
      </c>
      <c r="G38" s="346">
        <v>146956500000</v>
      </c>
      <c r="H38" s="352">
        <f t="shared" si="1"/>
        <v>96956500000</v>
      </c>
      <c r="I38" s="346">
        <v>50000000000</v>
      </c>
      <c r="J38" s="346">
        <v>46137984526</v>
      </c>
      <c r="K38" s="353">
        <f t="shared" si="5"/>
        <v>3862015474</v>
      </c>
      <c r="L38" s="347">
        <v>42061</v>
      </c>
      <c r="M38" s="349"/>
      <c r="N38" s="349"/>
      <c r="O38" s="349">
        <f t="shared" si="6"/>
        <v>2.93913</v>
      </c>
      <c r="P38" s="350"/>
      <c r="Q38" s="241">
        <f t="shared" si="7"/>
        <v>2012</v>
      </c>
      <c r="S38" s="241"/>
      <c r="T38" s="342">
        <v>14.771978021978022</v>
      </c>
    </row>
    <row r="39" spans="1:20" ht="12.75" customHeight="1">
      <c r="A39" s="342" t="s">
        <v>203</v>
      </c>
      <c r="B39" s="342">
        <v>108</v>
      </c>
      <c r="C39" s="346">
        <f t="shared" si="4"/>
        <v>1.7719780219780219</v>
      </c>
      <c r="E39" s="347">
        <v>41136</v>
      </c>
      <c r="F39" s="346">
        <v>50000000000</v>
      </c>
      <c r="G39" s="346">
        <v>120104700000</v>
      </c>
      <c r="H39" s="352">
        <f t="shared" si="1"/>
        <v>70104700000</v>
      </c>
      <c r="I39" s="346">
        <v>50000000000</v>
      </c>
      <c r="J39" s="346">
        <v>48574189839</v>
      </c>
      <c r="K39" s="353">
        <f t="shared" si="5"/>
        <v>1425810161</v>
      </c>
      <c r="L39" s="347">
        <v>41781</v>
      </c>
      <c r="M39" s="349">
        <v>97.147999999999996</v>
      </c>
      <c r="N39" s="349">
        <v>13.343999999999999</v>
      </c>
      <c r="O39" s="349">
        <f t="shared" si="6"/>
        <v>2.402094</v>
      </c>
      <c r="P39" s="350"/>
      <c r="Q39" s="241">
        <f t="shared" si="7"/>
        <v>2012</v>
      </c>
      <c r="S39" s="241"/>
      <c r="T39" s="342">
        <v>4.6181318681318677</v>
      </c>
    </row>
    <row r="40" spans="1:20" ht="12.75" customHeight="1">
      <c r="A40" s="342" t="s">
        <v>199</v>
      </c>
      <c r="B40" s="342">
        <v>91</v>
      </c>
      <c r="C40" s="346">
        <f t="shared" si="4"/>
        <v>8.1565934065934069</v>
      </c>
      <c r="E40" s="347">
        <v>41248</v>
      </c>
      <c r="F40" s="346">
        <v>50000000000</v>
      </c>
      <c r="G40" s="346">
        <v>43120000000</v>
      </c>
      <c r="H40" s="352">
        <f t="shared" si="1"/>
        <v>-6880000000</v>
      </c>
      <c r="I40" s="346">
        <v>41579000000</v>
      </c>
      <c r="J40" s="346">
        <v>36171794302</v>
      </c>
      <c r="K40" s="353">
        <f t="shared" si="5"/>
        <v>5407205698</v>
      </c>
      <c r="L40" s="347">
        <v>44217</v>
      </c>
      <c r="M40" s="349">
        <v>86.995000000000005</v>
      </c>
      <c r="N40" s="349">
        <v>14.583</v>
      </c>
      <c r="O40" s="349">
        <f t="shared" si="6"/>
        <v>0.86240000000000006</v>
      </c>
      <c r="Q40" s="241">
        <f t="shared" si="7"/>
        <v>2012</v>
      </c>
      <c r="S40" s="241"/>
      <c r="T40" s="342">
        <v>9.7719780219780219</v>
      </c>
    </row>
    <row r="41" spans="1:20" ht="12.75" customHeight="1">
      <c r="A41" s="342" t="s">
        <v>204</v>
      </c>
      <c r="B41" s="342">
        <v>120</v>
      </c>
      <c r="C41" s="346">
        <f t="shared" si="4"/>
        <v>5.0164835164835164</v>
      </c>
      <c r="E41" s="347">
        <v>41327</v>
      </c>
      <c r="F41" s="346">
        <v>100000000000</v>
      </c>
      <c r="G41" s="346">
        <v>229016600000</v>
      </c>
      <c r="H41" s="352">
        <f t="shared" si="1"/>
        <v>129016600000</v>
      </c>
      <c r="I41" s="346">
        <v>100000000000</v>
      </c>
      <c r="J41" s="346">
        <v>90972488334</v>
      </c>
      <c r="K41" s="353">
        <f t="shared" si="5"/>
        <v>9027511666</v>
      </c>
      <c r="L41" s="347">
        <v>43153</v>
      </c>
      <c r="M41" s="349">
        <v>90.971999999999994</v>
      </c>
      <c r="N41" s="349">
        <v>13.984</v>
      </c>
      <c r="O41" s="349">
        <f t="shared" si="6"/>
        <v>2.2901660000000001</v>
      </c>
      <c r="Q41" s="241">
        <f t="shared" si="7"/>
        <v>2013</v>
      </c>
      <c r="S41" s="241"/>
      <c r="T41" s="342">
        <v>14.541208791208792</v>
      </c>
    </row>
    <row r="42" spans="1:20" ht="12.75" customHeight="1">
      <c r="A42" s="342" t="s">
        <v>205</v>
      </c>
      <c r="B42" s="342">
        <v>122</v>
      </c>
      <c r="C42" s="346">
        <f t="shared" ref="C42:C73" si="8">(L42-E42)/364</f>
        <v>3.0109890109890109</v>
      </c>
      <c r="E42" s="347">
        <v>41385</v>
      </c>
      <c r="F42" s="346">
        <v>100000000000</v>
      </c>
      <c r="G42" s="346">
        <v>268216300000</v>
      </c>
      <c r="H42" s="352">
        <f t="shared" si="1"/>
        <v>168216300000</v>
      </c>
      <c r="I42" s="346">
        <v>100000000000</v>
      </c>
      <c r="J42" s="346">
        <v>93178691704</v>
      </c>
      <c r="K42" s="353">
        <f t="shared" si="5"/>
        <v>6821308296</v>
      </c>
      <c r="L42" s="347">
        <v>42481</v>
      </c>
      <c r="M42" s="349">
        <v>93.179000000000002</v>
      </c>
      <c r="N42" s="349">
        <v>13.271000000000001</v>
      </c>
      <c r="O42" s="349">
        <f t="shared" si="6"/>
        <v>2.6821630000000001</v>
      </c>
      <c r="P42" s="350"/>
      <c r="Q42" s="241">
        <f t="shared" si="7"/>
        <v>2013</v>
      </c>
      <c r="S42" s="241"/>
      <c r="T42" s="342">
        <v>1.8461538461538463</v>
      </c>
    </row>
    <row r="43" spans="1:20" ht="12.75" customHeight="1">
      <c r="A43" s="342" t="s">
        <v>205</v>
      </c>
      <c r="B43" s="342">
        <v>122</v>
      </c>
      <c r="C43" s="346">
        <f t="shared" si="8"/>
        <v>2.9642857142857144</v>
      </c>
      <c r="E43" s="347">
        <v>41402</v>
      </c>
      <c r="F43" s="346">
        <v>100000000000</v>
      </c>
      <c r="G43" s="346">
        <v>268216300000</v>
      </c>
      <c r="H43" s="352">
        <f t="shared" si="1"/>
        <v>168216300000</v>
      </c>
      <c r="I43" s="346">
        <v>100000000000</v>
      </c>
      <c r="J43" s="346">
        <v>93178691704</v>
      </c>
      <c r="K43" s="353">
        <f t="shared" si="5"/>
        <v>6821308296</v>
      </c>
      <c r="L43" s="347">
        <v>42481</v>
      </c>
      <c r="M43" s="349">
        <v>93.179000000000002</v>
      </c>
      <c r="N43" s="349">
        <v>13.271000000000001</v>
      </c>
      <c r="O43" s="349">
        <f t="shared" si="6"/>
        <v>2.6821630000000001</v>
      </c>
      <c r="P43" s="350"/>
      <c r="Q43" s="241">
        <f t="shared" si="7"/>
        <v>2013</v>
      </c>
      <c r="S43" s="241"/>
      <c r="T43" s="342">
        <v>15</v>
      </c>
    </row>
    <row r="44" spans="1:20" ht="12.75" customHeight="1">
      <c r="A44" s="342" t="s">
        <v>204</v>
      </c>
      <c r="B44" s="342">
        <v>120</v>
      </c>
      <c r="C44" s="346">
        <f t="shared" si="8"/>
        <v>4.8104395604395602</v>
      </c>
      <c r="E44" s="347">
        <v>41402</v>
      </c>
      <c r="F44" s="346">
        <v>100000000000</v>
      </c>
      <c r="G44" s="346">
        <v>229016600000</v>
      </c>
      <c r="H44" s="352">
        <f t="shared" si="1"/>
        <v>129016600000</v>
      </c>
      <c r="I44" s="346">
        <v>100000000000</v>
      </c>
      <c r="J44" s="346">
        <v>90972488334</v>
      </c>
      <c r="K44" s="353">
        <f t="shared" si="5"/>
        <v>9027511666</v>
      </c>
      <c r="L44" s="347">
        <v>43153</v>
      </c>
      <c r="M44" s="349">
        <v>90.971999999999994</v>
      </c>
      <c r="N44" s="349">
        <v>13.984</v>
      </c>
      <c r="O44" s="349">
        <f t="shared" si="6"/>
        <v>2.2901660000000001</v>
      </c>
      <c r="P44" s="350"/>
      <c r="Q44" s="241">
        <f t="shared" si="7"/>
        <v>2013</v>
      </c>
      <c r="S44" s="241"/>
      <c r="T44" s="342">
        <v>2.0054945054945055</v>
      </c>
    </row>
    <row r="45" spans="1:20" ht="12.75" customHeight="1">
      <c r="A45" s="342" t="s">
        <v>220</v>
      </c>
      <c r="B45" s="342">
        <v>127</v>
      </c>
      <c r="C45" s="346">
        <f t="shared" si="8"/>
        <v>3.0027472527472527</v>
      </c>
      <c r="E45" s="347">
        <v>41430</v>
      </c>
      <c r="F45" s="346">
        <v>80000000000</v>
      </c>
      <c r="G45" s="346">
        <v>79378700000</v>
      </c>
      <c r="H45" s="346">
        <v>-621300000</v>
      </c>
      <c r="I45" s="346">
        <v>79378700000</v>
      </c>
      <c r="J45" s="346">
        <v>70559588903</v>
      </c>
      <c r="K45" s="353">
        <f t="shared" si="5"/>
        <v>8819111097</v>
      </c>
      <c r="L45" s="347">
        <v>42523</v>
      </c>
      <c r="M45" s="349">
        <v>88.942999999999998</v>
      </c>
      <c r="N45" s="349">
        <v>14.958</v>
      </c>
      <c r="O45" s="349">
        <f t="shared" si="6"/>
        <v>0.99223375000000003</v>
      </c>
      <c r="P45" s="350"/>
      <c r="Q45" s="241">
        <f t="shared" si="7"/>
        <v>2013</v>
      </c>
      <c r="S45" s="241"/>
      <c r="T45" s="342">
        <v>3.1565934065934065</v>
      </c>
    </row>
    <row r="46" spans="1:20" ht="12.75" customHeight="1">
      <c r="A46" s="357" t="s">
        <v>207</v>
      </c>
      <c r="B46" s="342">
        <v>126</v>
      </c>
      <c r="C46" s="346">
        <f t="shared" si="8"/>
        <v>5.0027472527472527</v>
      </c>
      <c r="E46" s="347">
        <v>41430</v>
      </c>
      <c r="F46" s="346">
        <v>80000000000</v>
      </c>
      <c r="G46" s="346">
        <v>119075300000</v>
      </c>
      <c r="H46" s="346">
        <v>39075300000</v>
      </c>
      <c r="I46" s="346">
        <v>80000000000</v>
      </c>
      <c r="J46" s="346">
        <v>68998738442</v>
      </c>
      <c r="K46" s="353">
        <f t="shared" si="5"/>
        <v>11001261558</v>
      </c>
      <c r="L46" s="347">
        <v>43251</v>
      </c>
      <c r="M46" s="349">
        <v>86.248000000000005</v>
      </c>
      <c r="N46" s="349">
        <v>14.731999999999999</v>
      </c>
      <c r="O46" s="349">
        <f t="shared" si="6"/>
        <v>1.4884412499999999</v>
      </c>
      <c r="P46" s="350"/>
      <c r="Q46" s="241">
        <f t="shared" si="7"/>
        <v>2013</v>
      </c>
      <c r="S46" s="241"/>
      <c r="T46" s="342">
        <v>14.76923076923077</v>
      </c>
    </row>
    <row r="47" spans="1:20" ht="12.75" customHeight="1">
      <c r="A47" s="342" t="s">
        <v>221</v>
      </c>
      <c r="B47" s="342">
        <v>128</v>
      </c>
      <c r="C47" s="346">
        <f t="shared" si="8"/>
        <v>3.0027472527472527</v>
      </c>
      <c r="E47" s="347">
        <v>41472</v>
      </c>
      <c r="F47" s="346">
        <v>145000000000</v>
      </c>
      <c r="G47" s="346">
        <v>345095300000</v>
      </c>
      <c r="H47" s="346">
        <v>200095300000</v>
      </c>
      <c r="I47" s="346">
        <v>145000000000</v>
      </c>
      <c r="J47" s="346">
        <v>129976831124</v>
      </c>
      <c r="K47" s="353">
        <f t="shared" si="5"/>
        <v>15023168876</v>
      </c>
      <c r="L47" s="347">
        <v>42565</v>
      </c>
      <c r="M47" s="349">
        <v>89.638999999999996</v>
      </c>
      <c r="N47" s="349">
        <v>14.64</v>
      </c>
      <c r="O47" s="349">
        <f t="shared" si="6"/>
        <v>2.3799675862068965</v>
      </c>
      <c r="P47" s="350"/>
      <c r="Q47" s="241">
        <f t="shared" si="7"/>
        <v>2013</v>
      </c>
      <c r="S47" s="241"/>
      <c r="T47" s="241">
        <v>10</v>
      </c>
    </row>
    <row r="48" spans="1:20" ht="12.75" customHeight="1">
      <c r="A48" s="342" t="s">
        <v>220</v>
      </c>
      <c r="B48" s="342">
        <v>127</v>
      </c>
      <c r="C48" s="346">
        <f t="shared" si="8"/>
        <v>2.8104395604395602</v>
      </c>
      <c r="E48" s="347">
        <v>41500</v>
      </c>
      <c r="F48" s="346">
        <v>80000000000</v>
      </c>
      <c r="G48" s="346">
        <v>168800100000</v>
      </c>
      <c r="H48" s="346">
        <v>88800100000</v>
      </c>
      <c r="I48" s="346">
        <v>80000000000</v>
      </c>
      <c r="J48" s="346">
        <v>74738812092</v>
      </c>
      <c r="K48" s="353">
        <f t="shared" si="5"/>
        <v>5261187908</v>
      </c>
      <c r="L48" s="347">
        <v>42523</v>
      </c>
      <c r="M48" s="349">
        <v>93.424000000000007</v>
      </c>
      <c r="N48" s="349">
        <v>14.019</v>
      </c>
      <c r="O48" s="349">
        <f t="shared" si="6"/>
        <v>2.1100012499999998</v>
      </c>
      <c r="P48" s="350"/>
      <c r="Q48" s="241">
        <f t="shared" si="7"/>
        <v>2013</v>
      </c>
      <c r="S48" s="241"/>
      <c r="T48" s="241">
        <v>2</v>
      </c>
    </row>
    <row r="49" spans="1:20" ht="12.75" customHeight="1">
      <c r="A49" s="342" t="s">
        <v>219</v>
      </c>
      <c r="C49" s="346">
        <f t="shared" si="8"/>
        <v>2.0027472527472527</v>
      </c>
      <c r="E49" s="347">
        <v>41528</v>
      </c>
      <c r="F49" s="346">
        <v>70000000000</v>
      </c>
      <c r="G49" s="346">
        <v>238029000000</v>
      </c>
      <c r="H49" s="346">
        <v>168029000000</v>
      </c>
      <c r="I49" s="346">
        <v>70000000000</v>
      </c>
      <c r="J49" s="346">
        <v>66520360904</v>
      </c>
      <c r="K49" s="353">
        <f t="shared" si="5"/>
        <v>3479639096</v>
      </c>
      <c r="L49" s="347">
        <v>42257</v>
      </c>
      <c r="M49" s="349">
        <v>94.968000000000004</v>
      </c>
      <c r="N49" s="349">
        <v>12.898999999999999</v>
      </c>
      <c r="O49" s="349">
        <f t="shared" si="6"/>
        <v>3.4004142857142856</v>
      </c>
      <c r="P49" s="350"/>
      <c r="Q49" s="241">
        <f t="shared" si="7"/>
        <v>2013</v>
      </c>
      <c r="S49" s="241"/>
      <c r="T49" s="241">
        <v>14.538461538461538</v>
      </c>
    </row>
    <row r="50" spans="1:20" ht="12.75" customHeight="1">
      <c r="A50" s="342" t="s">
        <v>218</v>
      </c>
      <c r="C50" s="346">
        <f t="shared" si="8"/>
        <v>5.0027472527472527</v>
      </c>
      <c r="E50" s="347">
        <v>41528</v>
      </c>
      <c r="F50" s="346">
        <v>75000000000</v>
      </c>
      <c r="G50" s="346">
        <v>201890800000</v>
      </c>
      <c r="H50" s="346">
        <v>126890800000</v>
      </c>
      <c r="I50" s="346">
        <v>75000000000</v>
      </c>
      <c r="J50" s="346">
        <v>66742342118</v>
      </c>
      <c r="K50" s="353">
        <f t="shared" si="5"/>
        <v>8257657882</v>
      </c>
      <c r="L50" s="347">
        <v>43349</v>
      </c>
      <c r="M50" s="349">
        <v>88.99</v>
      </c>
      <c r="N50" s="349">
        <v>13.875999999999999</v>
      </c>
      <c r="O50" s="349">
        <f t="shared" si="6"/>
        <v>2.6918773333333332</v>
      </c>
      <c r="P50" s="350"/>
      <c r="Q50" s="241">
        <f t="shared" si="7"/>
        <v>2013</v>
      </c>
      <c r="S50" s="241"/>
      <c r="T50" s="241">
        <v>1.9230769230769231</v>
      </c>
    </row>
    <row r="51" spans="1:20" ht="12.75" customHeight="1">
      <c r="A51" s="342" t="s">
        <v>217</v>
      </c>
      <c r="C51" s="346">
        <f t="shared" si="8"/>
        <v>8.6923076923076916</v>
      </c>
      <c r="E51" s="347">
        <v>41557</v>
      </c>
      <c r="F51" s="346">
        <v>70000000000</v>
      </c>
      <c r="G51" s="346">
        <v>152770600000</v>
      </c>
      <c r="H51" s="346">
        <v>82770600000</v>
      </c>
      <c r="I51" s="346">
        <v>70000000000</v>
      </c>
      <c r="J51" s="346">
        <v>50196387386</v>
      </c>
      <c r="K51" s="353">
        <f t="shared" si="5"/>
        <v>19803612614</v>
      </c>
      <c r="L51" s="347">
        <v>44721</v>
      </c>
      <c r="M51" s="349">
        <v>83.531000000000006</v>
      </c>
      <c r="N51" s="349">
        <v>15.177</v>
      </c>
      <c r="O51" s="349">
        <f t="shared" si="6"/>
        <v>2.1824371428571427</v>
      </c>
      <c r="Q51" s="241">
        <f t="shared" si="7"/>
        <v>2013</v>
      </c>
      <c r="S51" s="241"/>
      <c r="T51" s="241">
        <v>9.7692307692307701</v>
      </c>
    </row>
    <row r="52" spans="1:20" ht="12.75" customHeight="1">
      <c r="A52" s="342" t="s">
        <v>208</v>
      </c>
      <c r="C52" s="346">
        <f t="shared" si="8"/>
        <v>2.0027472527472527</v>
      </c>
      <c r="E52" s="347">
        <v>41584</v>
      </c>
      <c r="F52" s="346">
        <v>80000000000</v>
      </c>
      <c r="G52" s="346">
        <v>136421600000</v>
      </c>
      <c r="H52" s="346">
        <v>96421600000</v>
      </c>
      <c r="I52" s="346">
        <v>40000000000</v>
      </c>
      <c r="J52" s="346">
        <v>39377899250</v>
      </c>
      <c r="K52" s="353">
        <f t="shared" si="5"/>
        <v>622100750</v>
      </c>
      <c r="L52" s="347">
        <v>42313</v>
      </c>
      <c r="M52" s="349">
        <v>98.445110024021616</v>
      </c>
      <c r="N52" s="349">
        <v>14.17</v>
      </c>
      <c r="O52" s="349">
        <f t="shared" si="6"/>
        <v>1.7052700000000001</v>
      </c>
      <c r="P52" s="350"/>
      <c r="Q52" s="241">
        <f t="shared" si="7"/>
        <v>2013</v>
      </c>
      <c r="S52" s="241"/>
      <c r="T52" s="241">
        <v>1.7692307692307692</v>
      </c>
    </row>
    <row r="53" spans="1:20" ht="12.75" customHeight="1">
      <c r="A53" s="342" t="s">
        <v>216</v>
      </c>
      <c r="C53" s="346">
        <f t="shared" si="8"/>
        <v>5.0027472527472527</v>
      </c>
      <c r="E53" s="347">
        <v>41584</v>
      </c>
      <c r="F53" s="346">
        <v>80000000000</v>
      </c>
      <c r="G53" s="346">
        <v>198308600000</v>
      </c>
      <c r="H53" s="346">
        <v>118308600000</v>
      </c>
      <c r="I53" s="346">
        <v>80000000000</v>
      </c>
      <c r="J53" s="346">
        <v>79610440553</v>
      </c>
      <c r="K53" s="353">
        <f t="shared" si="5"/>
        <v>389559447</v>
      </c>
      <c r="L53" s="347">
        <v>43405</v>
      </c>
      <c r="M53" s="349">
        <v>99.513000000000005</v>
      </c>
      <c r="N53" s="349">
        <v>14.766</v>
      </c>
      <c r="O53" s="349">
        <f t="shared" si="6"/>
        <v>2.4788575000000002</v>
      </c>
      <c r="P53" s="350"/>
      <c r="Q53" s="241">
        <f t="shared" si="7"/>
        <v>2013</v>
      </c>
      <c r="S53" s="241"/>
      <c r="T53" s="241">
        <v>1.6923076923076923</v>
      </c>
    </row>
    <row r="54" spans="1:20" ht="12.75" customHeight="1">
      <c r="A54" s="342" t="s">
        <v>215</v>
      </c>
      <c r="B54" s="342">
        <v>127</v>
      </c>
      <c r="C54" s="354">
        <f t="shared" si="8"/>
        <v>15.002747252747254</v>
      </c>
      <c r="E54" s="347">
        <v>41612</v>
      </c>
      <c r="F54" s="354">
        <v>80000000000</v>
      </c>
      <c r="G54" s="354">
        <v>226169600000</v>
      </c>
      <c r="H54" s="354">
        <v>88800100000</v>
      </c>
      <c r="I54" s="354">
        <v>40674000000</v>
      </c>
      <c r="J54" s="354">
        <v>40921285520</v>
      </c>
      <c r="K54" s="353">
        <f t="shared" si="5"/>
        <v>-247285520</v>
      </c>
      <c r="L54" s="347">
        <v>47073</v>
      </c>
      <c r="M54" s="355">
        <v>93.424000000000007</v>
      </c>
      <c r="N54" s="355">
        <v>93.424000000000007</v>
      </c>
      <c r="O54" s="355">
        <f t="shared" si="6"/>
        <v>2.8271199999999999</v>
      </c>
      <c r="Q54" s="241">
        <f t="shared" si="7"/>
        <v>2013</v>
      </c>
      <c r="S54" s="241"/>
      <c r="T54" s="241">
        <v>4.7692307692307692</v>
      </c>
    </row>
    <row r="55" spans="1:20" ht="12.75" customHeight="1">
      <c r="A55" s="342" t="s">
        <v>215</v>
      </c>
      <c r="C55" s="346">
        <f t="shared" si="8"/>
        <v>2.848901098901099</v>
      </c>
      <c r="E55" s="347">
        <v>41668</v>
      </c>
      <c r="F55" s="346">
        <v>70000000000</v>
      </c>
      <c r="G55" s="346">
        <v>181378500000</v>
      </c>
      <c r="H55" s="346">
        <v>111378500000</v>
      </c>
      <c r="I55" s="346">
        <v>70000000000</v>
      </c>
      <c r="J55" s="346">
        <v>73007441330</v>
      </c>
      <c r="K55" s="353">
        <f t="shared" si="5"/>
        <v>-3007441330</v>
      </c>
      <c r="L55" s="347">
        <v>42705</v>
      </c>
      <c r="M55" s="349">
        <v>104.2963</v>
      </c>
      <c r="N55" s="349">
        <v>13.186</v>
      </c>
      <c r="O55" s="349">
        <f t="shared" si="6"/>
        <v>2.5911214285714284</v>
      </c>
      <c r="P55" s="350"/>
      <c r="Q55" s="241">
        <f t="shared" si="7"/>
        <v>2014</v>
      </c>
      <c r="S55" s="241"/>
      <c r="T55" s="241">
        <v>3.3104395604395602</v>
      </c>
    </row>
    <row r="56" spans="1:20" ht="12.75" customHeight="1">
      <c r="A56" s="342" t="s">
        <v>214</v>
      </c>
      <c r="C56" s="346">
        <f t="shared" si="8"/>
        <v>10.002747252747254</v>
      </c>
      <c r="E56" s="347">
        <v>41668</v>
      </c>
      <c r="F56" s="346">
        <v>60000000000</v>
      </c>
      <c r="G56" s="346">
        <v>235378800000</v>
      </c>
      <c r="H56" s="346">
        <v>175378800000</v>
      </c>
      <c r="I56" s="346">
        <v>60000000000</v>
      </c>
      <c r="J56" s="346">
        <v>60146005842.730797</v>
      </c>
      <c r="K56" s="353">
        <f t="shared" si="5"/>
        <v>-146005842.73079681</v>
      </c>
      <c r="L56" s="347">
        <v>45309</v>
      </c>
      <c r="M56" s="349">
        <v>100.24299999999999</v>
      </c>
      <c r="N56" s="349">
        <v>13.954000000000001</v>
      </c>
      <c r="O56" s="349">
        <f t="shared" si="6"/>
        <v>3.9229799999999999</v>
      </c>
      <c r="Q56" s="241">
        <f t="shared" si="7"/>
        <v>2014</v>
      </c>
      <c r="S56" s="241"/>
      <c r="T56" s="241">
        <v>9.541208791208792</v>
      </c>
    </row>
    <row r="57" spans="1:20" ht="12.75" customHeight="1">
      <c r="A57" s="342" t="s">
        <v>213</v>
      </c>
      <c r="C57" s="346">
        <f t="shared" si="8"/>
        <v>2.0027472527472527</v>
      </c>
      <c r="E57" s="347">
        <v>41696</v>
      </c>
      <c r="F57" s="346">
        <v>100000000000</v>
      </c>
      <c r="G57" s="346">
        <v>178299300000</v>
      </c>
      <c r="H57" s="346">
        <v>78299300000</v>
      </c>
      <c r="I57" s="346">
        <v>100000000000</v>
      </c>
      <c r="J57" s="346">
        <v>100056520598</v>
      </c>
      <c r="K57" s="353">
        <f t="shared" si="5"/>
        <v>-56520598</v>
      </c>
      <c r="L57" s="347">
        <v>42425</v>
      </c>
      <c r="M57" s="349">
        <v>100.057</v>
      </c>
      <c r="N57" s="349">
        <v>13.342000000000001</v>
      </c>
      <c r="O57" s="349">
        <f t="shared" si="6"/>
        <v>1.7829930000000001</v>
      </c>
      <c r="P57" s="350"/>
      <c r="Q57" s="241">
        <f t="shared" si="7"/>
        <v>2014</v>
      </c>
      <c r="S57" s="241"/>
      <c r="T57" s="241">
        <v>2.7472527472527475E-3</v>
      </c>
    </row>
    <row r="58" spans="1:20" ht="12.75" customHeight="1">
      <c r="A58" s="342" t="s">
        <v>222</v>
      </c>
      <c r="C58" s="346">
        <f t="shared" si="8"/>
        <v>14.771978021978022</v>
      </c>
      <c r="E58" s="347">
        <v>41696</v>
      </c>
      <c r="F58" s="346">
        <v>70000000000</v>
      </c>
      <c r="G58" s="346">
        <v>131217800000</v>
      </c>
      <c r="H58" s="346">
        <v>61217800000</v>
      </c>
      <c r="I58" s="346">
        <v>70000000000</v>
      </c>
      <c r="J58" s="346">
        <v>72423156313</v>
      </c>
      <c r="K58" s="353">
        <f t="shared" si="5"/>
        <v>-2423156313</v>
      </c>
      <c r="L58" s="347">
        <v>47073</v>
      </c>
      <c r="M58" s="349">
        <v>103.462</v>
      </c>
      <c r="N58" s="349">
        <v>15.247999999999999</v>
      </c>
      <c r="O58" s="349">
        <f t="shared" si="6"/>
        <v>1.8745400000000001</v>
      </c>
      <c r="Q58" s="241">
        <f t="shared" si="7"/>
        <v>2014</v>
      </c>
      <c r="S58" s="241"/>
      <c r="T58" s="241">
        <v>9.3076923076923084</v>
      </c>
    </row>
    <row r="59" spans="1:20" ht="12.75" customHeight="1">
      <c r="A59" s="342" t="s">
        <v>223</v>
      </c>
      <c r="C59" s="346">
        <f t="shared" si="8"/>
        <v>2.0027472527472527</v>
      </c>
      <c r="E59" s="347">
        <v>41724</v>
      </c>
      <c r="F59" s="346">
        <v>90000000000</v>
      </c>
      <c r="G59" s="346">
        <v>116149500000</v>
      </c>
      <c r="H59" s="346">
        <v>43250000000</v>
      </c>
      <c r="I59" s="346">
        <v>72899500000</v>
      </c>
      <c r="J59" s="346">
        <v>73107226294</v>
      </c>
      <c r="K59" s="353">
        <f t="shared" si="5"/>
        <v>-207726294</v>
      </c>
      <c r="L59" s="347">
        <v>42453</v>
      </c>
      <c r="M59" s="349">
        <v>100.285</v>
      </c>
      <c r="N59" s="349">
        <v>13.835000000000001</v>
      </c>
      <c r="O59" s="349">
        <f t="shared" si="6"/>
        <v>1.2905500000000001</v>
      </c>
      <c r="P59" s="350"/>
      <c r="Q59" s="241">
        <f t="shared" si="7"/>
        <v>2014</v>
      </c>
      <c r="S59" s="241"/>
      <c r="T59" s="241">
        <v>4.615384615384615</v>
      </c>
    </row>
    <row r="60" spans="1:20" ht="12.75" customHeight="1">
      <c r="A60" s="342" t="s">
        <v>216</v>
      </c>
      <c r="C60" s="346">
        <f t="shared" si="8"/>
        <v>4.6181318681318677</v>
      </c>
      <c r="E60" s="347">
        <v>41724</v>
      </c>
      <c r="F60" s="346">
        <v>90000000000</v>
      </c>
      <c r="G60" s="346">
        <v>201211200000</v>
      </c>
      <c r="H60" s="346">
        <v>94110700000</v>
      </c>
      <c r="I60" s="346">
        <v>107100500000</v>
      </c>
      <c r="J60" s="346">
        <v>115056631425</v>
      </c>
      <c r="K60" s="353">
        <f t="shared" si="5"/>
        <v>-7956131425</v>
      </c>
      <c r="L60" s="347">
        <v>43405</v>
      </c>
      <c r="M60" s="349">
        <v>107.4286</v>
      </c>
      <c r="N60" s="349">
        <v>14.067</v>
      </c>
      <c r="O60" s="349">
        <f t="shared" si="6"/>
        <v>2.2356799999999999</v>
      </c>
      <c r="P60" s="350"/>
      <c r="Q60" s="241">
        <f t="shared" si="7"/>
        <v>2014</v>
      </c>
      <c r="S60" s="241"/>
      <c r="T60" s="241">
        <v>3</v>
      </c>
    </row>
    <row r="61" spans="1:20" ht="12.75" customHeight="1">
      <c r="A61" s="342" t="s">
        <v>215</v>
      </c>
      <c r="C61" s="346">
        <f t="shared" si="8"/>
        <v>2.6181318681318682</v>
      </c>
      <c r="E61" s="347">
        <v>41752</v>
      </c>
      <c r="F61" s="346">
        <v>80000000000</v>
      </c>
      <c r="G61" s="346">
        <v>238069800000</v>
      </c>
      <c r="H61" s="346">
        <v>158069800000</v>
      </c>
      <c r="I61" s="346">
        <v>80000000000</v>
      </c>
      <c r="J61" s="346">
        <v>85345966053</v>
      </c>
      <c r="K61" s="353">
        <f t="shared" si="5"/>
        <v>-5345966053</v>
      </c>
      <c r="L61" s="347">
        <v>42705</v>
      </c>
      <c r="M61" s="349">
        <v>106.682</v>
      </c>
      <c r="N61" s="349">
        <v>13.523</v>
      </c>
      <c r="O61" s="349">
        <f t="shared" si="6"/>
        <v>2.9758724999999999</v>
      </c>
      <c r="P61" s="350"/>
      <c r="Q61" s="241">
        <f t="shared" si="7"/>
        <v>2014</v>
      </c>
      <c r="S61" s="241"/>
      <c r="T61" s="241">
        <v>2.6923076923076925</v>
      </c>
    </row>
    <row r="62" spans="1:20" ht="12.75" customHeight="1">
      <c r="A62" s="342" t="s">
        <v>214</v>
      </c>
      <c r="C62" s="346">
        <f t="shared" si="8"/>
        <v>9.7719780219780219</v>
      </c>
      <c r="E62" s="347">
        <v>41752</v>
      </c>
      <c r="F62" s="346">
        <v>90000000000</v>
      </c>
      <c r="G62" s="346">
        <v>176461700000</v>
      </c>
      <c r="H62" s="346">
        <v>86461700000</v>
      </c>
      <c r="I62" s="346">
        <v>90000000000</v>
      </c>
      <c r="J62" s="346">
        <v>93026892521</v>
      </c>
      <c r="K62" s="353">
        <f t="shared" si="5"/>
        <v>-3026892521</v>
      </c>
      <c r="L62" s="347">
        <v>45309</v>
      </c>
      <c r="M62" s="349">
        <v>103.363</v>
      </c>
      <c r="N62" s="349">
        <v>13.964</v>
      </c>
      <c r="O62" s="349">
        <f t="shared" si="6"/>
        <v>1.9606855555555556</v>
      </c>
      <c r="Q62" s="241">
        <f t="shared" si="7"/>
        <v>2014</v>
      </c>
      <c r="S62" s="241"/>
      <c r="T62" s="241">
        <v>9.5384615384615383</v>
      </c>
    </row>
    <row r="63" spans="1:20" ht="12.75" customHeight="1">
      <c r="A63" s="342" t="s">
        <v>224</v>
      </c>
      <c r="C63" s="346">
        <f t="shared" si="8"/>
        <v>2.0027472527472527</v>
      </c>
      <c r="E63" s="347">
        <v>41780</v>
      </c>
      <c r="F63" s="346">
        <v>100000000000</v>
      </c>
      <c r="G63" s="346">
        <v>253931900000</v>
      </c>
      <c r="H63" s="346">
        <v>153931900000</v>
      </c>
      <c r="I63" s="346">
        <v>100000000000</v>
      </c>
      <c r="J63" s="346">
        <v>100038195500</v>
      </c>
      <c r="K63" s="353">
        <f t="shared" si="5"/>
        <v>-38195500</v>
      </c>
      <c r="L63" s="347">
        <v>42509</v>
      </c>
      <c r="M63" s="349">
        <v>100.038</v>
      </c>
      <c r="N63" s="349">
        <v>12.853</v>
      </c>
      <c r="O63" s="349">
        <f t="shared" si="6"/>
        <v>2.5393189999999999</v>
      </c>
      <c r="P63" s="350"/>
      <c r="Q63" s="241">
        <f t="shared" si="7"/>
        <v>2014</v>
      </c>
      <c r="S63" s="241"/>
      <c r="T63" s="241">
        <v>2.9230769230769229</v>
      </c>
    </row>
    <row r="64" spans="1:20" ht="12.75" customHeight="1">
      <c r="A64" s="342" t="s">
        <v>222</v>
      </c>
      <c r="C64" s="346">
        <f t="shared" si="8"/>
        <v>14.541208791208792</v>
      </c>
      <c r="E64" s="347">
        <v>41780</v>
      </c>
      <c r="F64" s="346">
        <v>70000000000</v>
      </c>
      <c r="G64" s="346">
        <v>156586800000</v>
      </c>
      <c r="H64" s="346">
        <v>86586800000</v>
      </c>
      <c r="I64" s="346">
        <v>70000000000</v>
      </c>
      <c r="J64" s="346">
        <v>78840177520</v>
      </c>
      <c r="K64" s="353">
        <f t="shared" si="5"/>
        <v>-8840177520</v>
      </c>
      <c r="L64" s="347">
        <v>47073</v>
      </c>
      <c r="M64" s="349">
        <v>112.629</v>
      </c>
      <c r="N64" s="349">
        <v>14.321999999999999</v>
      </c>
      <c r="O64" s="349">
        <f t="shared" si="6"/>
        <v>2.2369542857142859</v>
      </c>
      <c r="Q64" s="241">
        <f t="shared" si="7"/>
        <v>2014</v>
      </c>
      <c r="S64" s="241"/>
      <c r="T64" s="241">
        <v>2.2335164835164836</v>
      </c>
    </row>
    <row r="65" spans="1:20" ht="12.75" customHeight="1">
      <c r="A65" s="342" t="s">
        <v>209</v>
      </c>
      <c r="C65" s="346">
        <f t="shared" si="8"/>
        <v>1.9258241758241759</v>
      </c>
      <c r="E65" s="347">
        <v>41808</v>
      </c>
      <c r="F65" s="346">
        <v>70000000000</v>
      </c>
      <c r="G65" s="346">
        <v>110480300000</v>
      </c>
      <c r="H65" s="346">
        <v>40480300000</v>
      </c>
      <c r="I65" s="346">
        <v>70000000000</v>
      </c>
      <c r="J65" s="346">
        <v>70772667399</v>
      </c>
      <c r="K65" s="353">
        <f t="shared" si="5"/>
        <v>-772667399</v>
      </c>
      <c r="L65" s="347">
        <v>42509</v>
      </c>
      <c r="M65" s="349">
        <v>101.104</v>
      </c>
      <c r="N65" s="349">
        <v>12.791</v>
      </c>
      <c r="O65" s="349">
        <f t="shared" si="6"/>
        <v>1.57829</v>
      </c>
      <c r="P65" s="350"/>
      <c r="Q65" s="241">
        <f t="shared" si="7"/>
        <v>2014</v>
      </c>
      <c r="S65" s="241"/>
      <c r="T65" s="241">
        <v>14.31043956043956</v>
      </c>
    </row>
    <row r="66" spans="1:20" ht="12.75" customHeight="1">
      <c r="A66" s="342" t="s">
        <v>210</v>
      </c>
      <c r="C66" s="346">
        <f t="shared" si="8"/>
        <v>5.0027472527472527</v>
      </c>
      <c r="E66" s="347">
        <v>41808</v>
      </c>
      <c r="F66" s="346">
        <v>100000000000</v>
      </c>
      <c r="G66" s="346">
        <v>148266400000</v>
      </c>
      <c r="H66" s="346">
        <v>49500000000</v>
      </c>
      <c r="I66" s="346">
        <v>98766400000</v>
      </c>
      <c r="J66" s="346">
        <v>98713734808</v>
      </c>
      <c r="K66" s="353">
        <f t="shared" si="5"/>
        <v>52665192</v>
      </c>
      <c r="L66" s="347">
        <v>43629</v>
      </c>
      <c r="M66" s="349">
        <v>99.947000000000003</v>
      </c>
      <c r="N66" s="349">
        <v>13.765000000000001</v>
      </c>
      <c r="O66" s="349">
        <f t="shared" si="6"/>
        <v>1.482664</v>
      </c>
      <c r="Q66" s="241">
        <f t="shared" si="7"/>
        <v>2014</v>
      </c>
      <c r="S66" s="241"/>
      <c r="T66" s="241">
        <v>2.0796703296703298</v>
      </c>
    </row>
    <row r="67" spans="1:20" ht="12.75" customHeight="1">
      <c r="A67" s="342" t="s">
        <v>211</v>
      </c>
      <c r="C67" s="346">
        <f t="shared" si="8"/>
        <v>2.0027472527472527</v>
      </c>
      <c r="E67" s="347">
        <v>41836</v>
      </c>
      <c r="F67" s="346">
        <v>80000000000</v>
      </c>
      <c r="G67" s="346">
        <v>124920800000</v>
      </c>
      <c r="H67" s="346">
        <v>44920800000</v>
      </c>
      <c r="I67" s="346">
        <v>80000000000</v>
      </c>
      <c r="J67" s="346">
        <v>79959513654</v>
      </c>
      <c r="K67" s="353">
        <f t="shared" ref="K67:K91" si="9">I67-J67</f>
        <v>40486346</v>
      </c>
      <c r="L67" s="347">
        <v>42565</v>
      </c>
      <c r="M67" s="349">
        <v>99.948999999999998</v>
      </c>
      <c r="N67" s="349">
        <v>12.904999999999999</v>
      </c>
      <c r="O67" s="349">
        <f t="shared" ref="O67:O83" si="10">+G67/F67</f>
        <v>1.56151</v>
      </c>
      <c r="P67" s="350"/>
      <c r="Q67" s="241">
        <f t="shared" si="7"/>
        <v>2014</v>
      </c>
      <c r="S67" s="241"/>
      <c r="T67" s="241">
        <v>3.0796703296703298</v>
      </c>
    </row>
    <row r="68" spans="1:20" ht="12.75" customHeight="1">
      <c r="A68" s="342" t="s">
        <v>212</v>
      </c>
      <c r="C68" s="346">
        <f t="shared" si="8"/>
        <v>5.0027472527472527</v>
      </c>
      <c r="E68" s="347">
        <v>41836</v>
      </c>
      <c r="F68" s="346">
        <v>100000000000</v>
      </c>
      <c r="G68" s="346">
        <v>202502300000</v>
      </c>
      <c r="H68" s="346">
        <v>102502300000</v>
      </c>
      <c r="I68" s="346">
        <v>100000000000</v>
      </c>
      <c r="J68" s="346">
        <v>100123457349</v>
      </c>
      <c r="K68" s="353">
        <f t="shared" si="9"/>
        <v>-123457349</v>
      </c>
      <c r="L68" s="347">
        <v>43657</v>
      </c>
      <c r="M68" s="349">
        <v>100.123</v>
      </c>
      <c r="N68" s="349">
        <v>13.715</v>
      </c>
      <c r="O68" s="349">
        <f t="shared" si="10"/>
        <v>2.025023</v>
      </c>
      <c r="Q68" s="241">
        <f t="shared" si="7"/>
        <v>2014</v>
      </c>
      <c r="S68" s="241"/>
      <c r="T68" s="241">
        <v>2.8461538461538463</v>
      </c>
    </row>
    <row r="69" spans="1:20" s="358" customFormat="1" ht="12.75" customHeight="1">
      <c r="A69" s="342" t="s">
        <v>225</v>
      </c>
      <c r="B69" s="342"/>
      <c r="C69" s="346">
        <f t="shared" si="8"/>
        <v>1.9258241758241759</v>
      </c>
      <c r="D69" s="342"/>
      <c r="E69" s="347">
        <v>41864</v>
      </c>
      <c r="F69" s="346">
        <v>60000000000</v>
      </c>
      <c r="G69" s="346">
        <v>100108400000</v>
      </c>
      <c r="H69" s="346">
        <v>40108400000</v>
      </c>
      <c r="I69" s="346">
        <v>60000000000</v>
      </c>
      <c r="J69" s="346">
        <v>60397247064</v>
      </c>
      <c r="K69" s="353">
        <f t="shared" si="9"/>
        <v>-397247064</v>
      </c>
      <c r="L69" s="347">
        <v>42565</v>
      </c>
      <c r="M69" s="349">
        <v>100.66200000000001</v>
      </c>
      <c r="N69" s="349">
        <v>13.058</v>
      </c>
      <c r="O69" s="349">
        <f t="shared" si="10"/>
        <v>1.6684733333333333</v>
      </c>
      <c r="P69" s="350"/>
      <c r="Q69" s="241">
        <f t="shared" si="7"/>
        <v>2014</v>
      </c>
      <c r="S69" s="241"/>
      <c r="T69" s="241">
        <v>9.615384615384615</v>
      </c>
    </row>
    <row r="70" spans="1:20" ht="12.75" customHeight="1">
      <c r="A70" s="342" t="s">
        <v>226</v>
      </c>
      <c r="C70" s="346">
        <f t="shared" si="8"/>
        <v>10.002747252747254</v>
      </c>
      <c r="E70" s="347">
        <v>41864</v>
      </c>
      <c r="F70" s="346">
        <v>120000000000</v>
      </c>
      <c r="G70" s="346">
        <v>185415000000</v>
      </c>
      <c r="H70" s="346">
        <v>65415000000</v>
      </c>
      <c r="I70" s="346">
        <v>120000000000</v>
      </c>
      <c r="J70" s="346">
        <v>120300478530</v>
      </c>
      <c r="K70" s="353">
        <f t="shared" si="9"/>
        <v>-300478530</v>
      </c>
      <c r="L70" s="347">
        <v>45505</v>
      </c>
      <c r="M70" s="349">
        <v>100.25</v>
      </c>
      <c r="N70" s="349">
        <v>13.952999999999999</v>
      </c>
      <c r="O70" s="349">
        <f t="shared" si="10"/>
        <v>1.5451250000000001</v>
      </c>
      <c r="Q70" s="241">
        <f t="shared" si="7"/>
        <v>2014</v>
      </c>
      <c r="S70" s="241"/>
      <c r="T70" s="241">
        <v>2.2307692307692308</v>
      </c>
    </row>
    <row r="71" spans="1:20" ht="12.75" customHeight="1">
      <c r="A71" s="342" t="s">
        <v>225</v>
      </c>
      <c r="C71" s="346">
        <f t="shared" si="8"/>
        <v>1.848901098901099</v>
      </c>
      <c r="E71" s="347">
        <v>41892</v>
      </c>
      <c r="F71" s="346">
        <v>100000000000</v>
      </c>
      <c r="G71" s="346">
        <v>108673900000</v>
      </c>
      <c r="H71" s="346">
        <f>+G71-F71</f>
        <v>8673900000</v>
      </c>
      <c r="I71" s="346">
        <v>100000000000</v>
      </c>
      <c r="J71" s="346">
        <v>100826559061</v>
      </c>
      <c r="K71" s="353">
        <f t="shared" si="9"/>
        <v>-826559061</v>
      </c>
      <c r="L71" s="347">
        <v>42565</v>
      </c>
      <c r="M71" s="349">
        <v>100.827</v>
      </c>
      <c r="N71" s="349">
        <v>13.574</v>
      </c>
      <c r="O71" s="349">
        <f t="shared" si="10"/>
        <v>1.0867389999999999</v>
      </c>
      <c r="P71" s="350"/>
      <c r="Q71" s="241">
        <f t="shared" si="7"/>
        <v>2014</v>
      </c>
      <c r="S71" s="241"/>
      <c r="T71" s="241">
        <v>4.6923076923076925</v>
      </c>
    </row>
    <row r="72" spans="1:20" ht="12.75" customHeight="1">
      <c r="A72" s="342" t="s">
        <v>225</v>
      </c>
      <c r="C72" s="346">
        <f t="shared" si="8"/>
        <v>1.8461538461538463</v>
      </c>
      <c r="E72" s="347">
        <v>41893</v>
      </c>
      <c r="F72" s="346">
        <v>100000000000</v>
      </c>
      <c r="G72" s="346">
        <v>108673900000</v>
      </c>
      <c r="H72" s="346">
        <v>8673900000</v>
      </c>
      <c r="I72" s="346">
        <v>100000000000</v>
      </c>
      <c r="J72" s="346">
        <v>100826559061</v>
      </c>
      <c r="K72" s="353">
        <f t="shared" si="9"/>
        <v>-826559061</v>
      </c>
      <c r="L72" s="347">
        <v>42565</v>
      </c>
      <c r="M72" s="349">
        <v>100.827</v>
      </c>
      <c r="N72" s="349">
        <v>13.574</v>
      </c>
      <c r="O72" s="349">
        <f t="shared" si="10"/>
        <v>1.0867389999999999</v>
      </c>
      <c r="P72" s="350"/>
      <c r="Q72" s="241">
        <f t="shared" si="7"/>
        <v>2014</v>
      </c>
      <c r="S72" s="241"/>
      <c r="T72" s="241">
        <v>2.0769230769230771</v>
      </c>
    </row>
    <row r="73" spans="1:20" ht="12.75" customHeight="1">
      <c r="A73" s="342" t="s">
        <v>228</v>
      </c>
      <c r="C73" s="346">
        <f t="shared" si="8"/>
        <v>15</v>
      </c>
      <c r="E73" s="347">
        <v>41893</v>
      </c>
      <c r="F73" s="346">
        <v>80000000000</v>
      </c>
      <c r="G73" s="346">
        <v>109723400000</v>
      </c>
      <c r="H73" s="346">
        <v>29723400000</v>
      </c>
      <c r="I73" s="346">
        <v>80000000000</v>
      </c>
      <c r="J73" s="346">
        <v>80222151430</v>
      </c>
      <c r="K73" s="353">
        <f t="shared" si="9"/>
        <v>-222151430</v>
      </c>
      <c r="L73" s="347">
        <v>47353</v>
      </c>
      <c r="M73" s="349">
        <v>100.27800000000001</v>
      </c>
      <c r="N73" s="349">
        <v>14.205</v>
      </c>
      <c r="O73" s="349">
        <f t="shared" si="10"/>
        <v>1.3715425000000001</v>
      </c>
      <c r="Q73" s="241">
        <f t="shared" si="7"/>
        <v>2014</v>
      </c>
      <c r="S73" s="241"/>
      <c r="T73" s="241">
        <v>4.5384615384615383</v>
      </c>
    </row>
    <row r="74" spans="1:20" ht="12.75" customHeight="1">
      <c r="A74" s="342" t="s">
        <v>231</v>
      </c>
      <c r="C74" s="346">
        <f t="shared" ref="C74:C105" si="11">(L74-E74)/364</f>
        <v>2.0054945054945055</v>
      </c>
      <c r="E74" s="347">
        <v>41920</v>
      </c>
      <c r="F74" s="346">
        <v>60000000000</v>
      </c>
      <c r="G74" s="346">
        <v>72966300000</v>
      </c>
      <c r="H74" s="346">
        <f>+G74-F74</f>
        <v>12966300000</v>
      </c>
      <c r="I74" s="346">
        <v>60000000000</v>
      </c>
      <c r="J74" s="346">
        <v>60046569102</v>
      </c>
      <c r="K74" s="353">
        <f t="shared" si="9"/>
        <v>-46569102</v>
      </c>
      <c r="L74" s="347">
        <v>42650</v>
      </c>
      <c r="M74" s="349">
        <v>100.078</v>
      </c>
      <c r="N74" s="349">
        <v>13.704000000000001</v>
      </c>
      <c r="O74" s="349">
        <f t="shared" si="10"/>
        <v>1.216105</v>
      </c>
      <c r="P74" s="350"/>
      <c r="Q74" s="241">
        <f t="shared" si="7"/>
        <v>2014</v>
      </c>
      <c r="S74" s="241"/>
      <c r="T74" s="241">
        <v>3.0769230769230771</v>
      </c>
    </row>
    <row r="75" spans="1:20" ht="10" customHeight="1">
      <c r="A75" s="357" t="s">
        <v>232</v>
      </c>
      <c r="C75" s="346">
        <f t="shared" si="11"/>
        <v>4.7719780219780219</v>
      </c>
      <c r="E75" s="347">
        <v>41920</v>
      </c>
      <c r="F75" s="346">
        <v>120000000000</v>
      </c>
      <c r="G75" s="346">
        <v>85046300000</v>
      </c>
      <c r="H75" s="346">
        <f>+G75-F75</f>
        <v>-34953700000</v>
      </c>
      <c r="I75" s="346">
        <v>58046300000</v>
      </c>
      <c r="J75" s="346">
        <v>59511356929.620026</v>
      </c>
      <c r="K75" s="353">
        <f t="shared" si="9"/>
        <v>-1465056929.6200256</v>
      </c>
      <c r="L75" s="347">
        <v>43657</v>
      </c>
      <c r="M75" s="349">
        <v>102.524</v>
      </c>
      <c r="N75" s="349">
        <v>13.935</v>
      </c>
      <c r="O75" s="349">
        <f t="shared" si="10"/>
        <v>0.70871916666666668</v>
      </c>
      <c r="P75" s="350"/>
      <c r="Q75" s="241">
        <f t="shared" si="7"/>
        <v>2014</v>
      </c>
      <c r="S75" s="241"/>
      <c r="T75" s="241">
        <v>9.8461538461538467</v>
      </c>
    </row>
    <row r="76" spans="1:20" ht="10" customHeight="1">
      <c r="A76" s="342" t="s">
        <v>233</v>
      </c>
      <c r="C76" s="346">
        <f t="shared" si="11"/>
        <v>3.1565934065934065</v>
      </c>
      <c r="E76" s="347">
        <v>41948</v>
      </c>
      <c r="F76" s="346">
        <v>80000000000</v>
      </c>
      <c r="G76" s="346">
        <v>42394100000</v>
      </c>
      <c r="H76" s="346">
        <f>+G76-F76</f>
        <v>-37605900000</v>
      </c>
      <c r="I76" s="346">
        <v>39144100000</v>
      </c>
      <c r="J76" s="346">
        <v>37076260648</v>
      </c>
      <c r="K76" s="353">
        <f t="shared" si="9"/>
        <v>2067839352</v>
      </c>
      <c r="L76" s="347">
        <v>43097</v>
      </c>
      <c r="M76" s="349">
        <v>94.716999999999999</v>
      </c>
      <c r="N76" s="349">
        <v>14.385</v>
      </c>
      <c r="O76" s="349">
        <f t="shared" si="10"/>
        <v>0.52992625000000004</v>
      </c>
      <c r="P76" s="350"/>
      <c r="Q76" s="241">
        <f t="shared" si="7"/>
        <v>2014</v>
      </c>
      <c r="S76" s="241"/>
      <c r="T76" s="241">
        <v>4.8461538461538458</v>
      </c>
    </row>
    <row r="77" spans="1:20" ht="10" customHeight="1">
      <c r="A77" s="342" t="s">
        <v>234</v>
      </c>
      <c r="C77" s="346">
        <f t="shared" si="11"/>
        <v>9.7719780219780219</v>
      </c>
      <c r="E77" s="347">
        <v>41948</v>
      </c>
      <c r="F77" s="346">
        <v>100000000000</v>
      </c>
      <c r="G77" s="346">
        <v>104323100000</v>
      </c>
      <c r="H77" s="346">
        <f>+G77-F77</f>
        <v>4323100000</v>
      </c>
      <c r="I77" s="346">
        <v>100000000000</v>
      </c>
      <c r="J77" s="346">
        <v>99251461842</v>
      </c>
      <c r="K77" s="353">
        <f t="shared" si="9"/>
        <v>748538158</v>
      </c>
      <c r="L77" s="347">
        <v>45505</v>
      </c>
      <c r="M77" s="349">
        <v>99.251000000000005</v>
      </c>
      <c r="N77" s="349">
        <v>14.77</v>
      </c>
      <c r="O77" s="349">
        <f t="shared" si="10"/>
        <v>1.043231</v>
      </c>
      <c r="Q77" s="241">
        <f t="shared" si="7"/>
        <v>2014</v>
      </c>
      <c r="S77" s="241"/>
      <c r="T77" s="241">
        <v>3.9230769230769229</v>
      </c>
    </row>
    <row r="78" spans="1:20" ht="12.75" customHeight="1">
      <c r="A78" s="342" t="s">
        <v>240</v>
      </c>
      <c r="C78" s="346">
        <f t="shared" si="11"/>
        <v>1.848901098901099</v>
      </c>
      <c r="E78" s="347">
        <v>41977</v>
      </c>
      <c r="F78" s="346">
        <v>90000000000</v>
      </c>
      <c r="G78" s="346">
        <v>102726800000</v>
      </c>
      <c r="H78" s="346">
        <f t="shared" ref="H78:H83" si="12">G78-F78</f>
        <v>12726800000</v>
      </c>
      <c r="I78" s="346">
        <v>90000000000</v>
      </c>
      <c r="J78" s="346">
        <v>91014373792</v>
      </c>
      <c r="K78" s="353">
        <f t="shared" si="9"/>
        <v>-1014373792</v>
      </c>
      <c r="L78" s="347">
        <v>42650</v>
      </c>
      <c r="M78" s="341">
        <v>101.127</v>
      </c>
      <c r="N78" s="341">
        <v>14.321</v>
      </c>
      <c r="O78" s="349">
        <f t="shared" si="10"/>
        <v>1.1414088888888889</v>
      </c>
      <c r="P78" s="350"/>
      <c r="Q78" s="241">
        <f t="shared" si="7"/>
        <v>2014</v>
      </c>
      <c r="S78" s="241"/>
      <c r="T78" s="241">
        <v>11.153846153846153</v>
      </c>
    </row>
    <row r="79" spans="1:20" ht="10" customHeight="1">
      <c r="A79" s="342" t="s">
        <v>241</v>
      </c>
      <c r="C79" s="346">
        <f t="shared" si="11"/>
        <v>14.76923076923077</v>
      </c>
      <c r="E79" s="347">
        <v>41977</v>
      </c>
      <c r="F79" s="346">
        <v>90000000000</v>
      </c>
      <c r="G79" s="346">
        <v>133951000000</v>
      </c>
      <c r="H79" s="346">
        <f t="shared" si="12"/>
        <v>43951000000</v>
      </c>
      <c r="I79" s="346">
        <v>90000000000</v>
      </c>
      <c r="J79" s="346">
        <v>84319230830</v>
      </c>
      <c r="K79" s="353">
        <f t="shared" si="9"/>
        <v>5680769170</v>
      </c>
      <c r="L79" s="347">
        <v>47353</v>
      </c>
      <c r="M79" s="341">
        <v>93.688000000000002</v>
      </c>
      <c r="N79" s="341">
        <v>15.946</v>
      </c>
      <c r="O79" s="349">
        <f t="shared" si="10"/>
        <v>1.4883444444444445</v>
      </c>
      <c r="Q79" s="241">
        <f t="shared" si="7"/>
        <v>2014</v>
      </c>
      <c r="S79" s="241"/>
      <c r="T79" s="241">
        <v>2.4615384615384617</v>
      </c>
    </row>
    <row r="80" spans="1:20" ht="12.75" customHeight="1">
      <c r="A80" s="342" t="s">
        <v>240</v>
      </c>
      <c r="C80" s="346">
        <f t="shared" si="11"/>
        <v>1.695054945054945</v>
      </c>
      <c r="E80" s="347">
        <v>42033</v>
      </c>
      <c r="F80" s="346">
        <v>80000000000</v>
      </c>
      <c r="G80" s="346">
        <v>65612100000</v>
      </c>
      <c r="H80" s="346">
        <f t="shared" si="12"/>
        <v>-14387900000</v>
      </c>
      <c r="I80" s="346">
        <v>80000000000</v>
      </c>
      <c r="J80" s="346">
        <v>35430077098</v>
      </c>
      <c r="K80" s="353">
        <f t="shared" si="9"/>
        <v>44569922902</v>
      </c>
      <c r="L80" s="347">
        <v>42650</v>
      </c>
      <c r="M80" s="341">
        <v>100.654</v>
      </c>
      <c r="N80" s="341">
        <v>16.175000000000001</v>
      </c>
      <c r="O80" s="349">
        <f t="shared" si="10"/>
        <v>0.82015125</v>
      </c>
      <c r="P80" s="350"/>
      <c r="Q80" s="241">
        <f t="shared" si="7"/>
        <v>2015</v>
      </c>
      <c r="S80" s="241"/>
      <c r="T80" s="241">
        <v>3.7692307692307692</v>
      </c>
    </row>
    <row r="81" spans="1:20" ht="10" customHeight="1">
      <c r="A81" s="342" t="s">
        <v>242</v>
      </c>
      <c r="C81" s="346">
        <f t="shared" si="11"/>
        <v>10</v>
      </c>
      <c r="E81" s="347">
        <v>42033</v>
      </c>
      <c r="F81" s="346">
        <v>100000000000</v>
      </c>
      <c r="G81" s="346">
        <v>170215000000</v>
      </c>
      <c r="H81" s="346">
        <f t="shared" si="12"/>
        <v>70215000000</v>
      </c>
      <c r="I81" s="346">
        <v>100000000000</v>
      </c>
      <c r="J81" s="346">
        <v>144872227600</v>
      </c>
      <c r="K81" s="353">
        <f t="shared" si="9"/>
        <v>-44872227600</v>
      </c>
      <c r="L81" s="347">
        <v>45673</v>
      </c>
      <c r="M81" s="341">
        <v>99.912000000000006</v>
      </c>
      <c r="N81" s="341">
        <v>17.018999999999998</v>
      </c>
      <c r="O81" s="349">
        <f t="shared" si="10"/>
        <v>1.7021500000000001</v>
      </c>
      <c r="Q81" s="241">
        <f t="shared" si="7"/>
        <v>2015</v>
      </c>
      <c r="S81" s="241"/>
      <c r="T81" s="241">
        <v>11</v>
      </c>
    </row>
    <row r="82" spans="1:20" ht="12.75" customHeight="1">
      <c r="A82" s="342" t="s">
        <v>243</v>
      </c>
      <c r="C82" s="346">
        <f t="shared" si="11"/>
        <v>2</v>
      </c>
      <c r="E82" s="347">
        <v>42061</v>
      </c>
      <c r="F82" s="346">
        <v>80000000000</v>
      </c>
      <c r="G82" s="346">
        <v>127598900000</v>
      </c>
      <c r="H82" s="346">
        <f t="shared" si="12"/>
        <v>47598900000</v>
      </c>
      <c r="I82" s="346">
        <v>80000000000</v>
      </c>
      <c r="J82" s="346">
        <v>80087918262</v>
      </c>
      <c r="K82" s="353">
        <f t="shared" si="9"/>
        <v>-87918262</v>
      </c>
      <c r="L82" s="347">
        <v>42789</v>
      </c>
      <c r="M82" s="341">
        <v>100.11</v>
      </c>
      <c r="N82" s="341">
        <v>16.684000000000001</v>
      </c>
      <c r="O82" s="349">
        <f t="shared" si="10"/>
        <v>1.59498625</v>
      </c>
      <c r="P82" s="350"/>
      <c r="Q82" s="241">
        <f t="shared" si="7"/>
        <v>2015</v>
      </c>
      <c r="S82" s="241"/>
      <c r="T82" s="241">
        <v>2.3076923076923075</v>
      </c>
    </row>
    <row r="83" spans="1:20" ht="12.75" customHeight="1">
      <c r="A83" s="342" t="s">
        <v>241</v>
      </c>
      <c r="C83" s="346">
        <f t="shared" si="11"/>
        <v>14.538461538461538</v>
      </c>
      <c r="E83" s="347">
        <v>42061</v>
      </c>
      <c r="F83" s="346">
        <v>100000000000</v>
      </c>
      <c r="G83" s="346">
        <v>248283200000</v>
      </c>
      <c r="H83" s="346">
        <f t="shared" si="12"/>
        <v>148283200000</v>
      </c>
      <c r="I83" s="346">
        <v>110000000000</v>
      </c>
      <c r="J83" s="346">
        <v>99022320864</v>
      </c>
      <c r="K83" s="353">
        <f t="shared" si="9"/>
        <v>10977679136</v>
      </c>
      <c r="L83" s="347">
        <v>47353</v>
      </c>
      <c r="M83" s="341">
        <v>90.02</v>
      </c>
      <c r="N83" s="341">
        <v>17.407</v>
      </c>
      <c r="O83" s="349">
        <f t="shared" si="10"/>
        <v>2.4828320000000001</v>
      </c>
      <c r="Q83" s="241">
        <f t="shared" si="7"/>
        <v>2015</v>
      </c>
      <c r="S83" s="241"/>
      <c r="T83" s="241">
        <v>5.3076923076923075</v>
      </c>
    </row>
    <row r="84" spans="1:20" ht="12.75" customHeight="1">
      <c r="A84" s="342" t="s">
        <v>245</v>
      </c>
      <c r="C84" s="346">
        <f t="shared" si="11"/>
        <v>1.9230769230769231</v>
      </c>
      <c r="E84" s="347">
        <v>42089</v>
      </c>
      <c r="F84" s="346">
        <v>60000000000</v>
      </c>
      <c r="G84" s="346">
        <v>47367200000</v>
      </c>
      <c r="H84" s="346">
        <v>-12632800000</v>
      </c>
      <c r="I84" s="346">
        <v>18227100000</v>
      </c>
      <c r="J84" s="346">
        <v>18467035436</v>
      </c>
      <c r="K84" s="353">
        <f t="shared" si="9"/>
        <v>-239935436</v>
      </c>
      <c r="L84" s="347">
        <v>42789</v>
      </c>
      <c r="M84" s="341">
        <v>101.316</v>
      </c>
      <c r="N84" s="341">
        <v>16.704999999999998</v>
      </c>
      <c r="O84" s="341">
        <v>0.78945333333333334</v>
      </c>
      <c r="P84" s="350"/>
      <c r="Q84" s="241">
        <f t="shared" si="7"/>
        <v>2015</v>
      </c>
      <c r="S84" s="241"/>
      <c r="T84" s="241">
        <v>14.307692307692308</v>
      </c>
    </row>
    <row r="85" spans="1:20" ht="12.75" customHeight="1">
      <c r="A85" s="342" t="s">
        <v>246</v>
      </c>
      <c r="C85" s="346">
        <f t="shared" si="11"/>
        <v>5</v>
      </c>
      <c r="E85" s="347">
        <v>42089</v>
      </c>
      <c r="F85" s="346">
        <v>120000000000</v>
      </c>
      <c r="G85" s="346">
        <v>198505000000</v>
      </c>
      <c r="H85" s="346">
        <v>78505000000</v>
      </c>
      <c r="I85" s="346">
        <v>161000000000</v>
      </c>
      <c r="J85" s="346">
        <v>161154838480</v>
      </c>
      <c r="K85" s="353">
        <f t="shared" si="9"/>
        <v>-154838480</v>
      </c>
      <c r="L85" s="347">
        <v>43909</v>
      </c>
      <c r="M85" s="341">
        <v>100.096</v>
      </c>
      <c r="N85" s="341">
        <v>16.971</v>
      </c>
      <c r="O85" s="341">
        <v>1.6542083333333333</v>
      </c>
      <c r="P85" s="350"/>
      <c r="Q85" s="241">
        <f t="shared" si="7"/>
        <v>2015</v>
      </c>
      <c r="S85" s="241"/>
      <c r="T85" s="241">
        <v>2.1538461538461537</v>
      </c>
    </row>
    <row r="86" spans="1:20" ht="12.75" customHeight="1">
      <c r="A86" s="342" t="s">
        <v>247</v>
      </c>
      <c r="C86" s="346">
        <f t="shared" si="11"/>
        <v>1.8461538461538463</v>
      </c>
      <c r="E86" s="347">
        <v>42117</v>
      </c>
      <c r="F86" s="346">
        <v>60000000000</v>
      </c>
      <c r="G86" s="346">
        <v>487273000000</v>
      </c>
      <c r="H86" s="346">
        <v>-11272700000</v>
      </c>
      <c r="I86" s="346">
        <v>16222300000</v>
      </c>
      <c r="J86" s="346">
        <v>16563350310</v>
      </c>
      <c r="K86" s="353">
        <f t="shared" si="9"/>
        <v>-341050310</v>
      </c>
      <c r="L86" s="347">
        <v>42789</v>
      </c>
      <c r="M86" s="341">
        <v>102.102</v>
      </c>
      <c r="N86" s="341">
        <v>16.704999999999998</v>
      </c>
      <c r="O86" s="341">
        <v>0.81200000000000006</v>
      </c>
      <c r="P86" s="350"/>
      <c r="Q86" s="241">
        <f t="shared" si="7"/>
        <v>2015</v>
      </c>
      <c r="S86" s="241"/>
      <c r="T86" s="241">
        <v>5.2390109890109891</v>
      </c>
    </row>
    <row r="87" spans="1:20" ht="12.75" customHeight="1">
      <c r="A87" s="342" t="s">
        <v>248</v>
      </c>
      <c r="C87" s="346">
        <f t="shared" si="11"/>
        <v>9.7692307692307701</v>
      </c>
      <c r="E87" s="347">
        <v>42117</v>
      </c>
      <c r="F87" s="346">
        <v>120000000000</v>
      </c>
      <c r="G87" s="346">
        <v>2088370000000</v>
      </c>
      <c r="H87" s="346">
        <v>88837000000</v>
      </c>
      <c r="I87" s="346">
        <v>163000000000</v>
      </c>
      <c r="J87" s="346">
        <v>164081269620</v>
      </c>
      <c r="K87" s="353">
        <f t="shared" si="9"/>
        <v>-1081269620</v>
      </c>
      <c r="L87" s="347">
        <v>45673</v>
      </c>
      <c r="M87" s="341">
        <v>100.663</v>
      </c>
      <c r="N87" s="341">
        <v>17.693000000000001</v>
      </c>
      <c r="O87" s="341">
        <v>1.74</v>
      </c>
      <c r="Q87" s="241">
        <f t="shared" si="7"/>
        <v>2015</v>
      </c>
      <c r="S87" s="241"/>
      <c r="T87" s="241">
        <v>3.4615384615384617</v>
      </c>
    </row>
    <row r="88" spans="1:20" ht="12.75" customHeight="1">
      <c r="A88" s="342" t="s">
        <v>247</v>
      </c>
      <c r="C88" s="346">
        <f t="shared" si="11"/>
        <v>1.7692307692307692</v>
      </c>
      <c r="E88" s="347">
        <v>42145</v>
      </c>
      <c r="F88" s="346">
        <v>60000000000</v>
      </c>
      <c r="G88" s="346">
        <v>172581600000</v>
      </c>
      <c r="H88" s="346">
        <v>112581600000</v>
      </c>
      <c r="I88" s="346">
        <v>60000000000</v>
      </c>
      <c r="J88" s="346">
        <v>62052625182</v>
      </c>
      <c r="K88" s="353">
        <f t="shared" si="9"/>
        <v>-2052625182</v>
      </c>
      <c r="L88" s="347">
        <v>42789</v>
      </c>
      <c r="M88" s="341">
        <v>103.42100000000001</v>
      </c>
      <c r="N88" s="341">
        <v>16.704999999999998</v>
      </c>
      <c r="O88" s="341">
        <v>2.8759999999999999</v>
      </c>
      <c r="P88" s="350"/>
      <c r="Q88" s="241">
        <f t="shared" si="7"/>
        <v>2015</v>
      </c>
      <c r="S88" s="241"/>
      <c r="T88" s="241">
        <v>10.692307692307692</v>
      </c>
    </row>
    <row r="89" spans="1:20" ht="12.75" customHeight="1">
      <c r="A89" s="342" t="s">
        <v>249</v>
      </c>
      <c r="C89" s="346">
        <f t="shared" si="11"/>
        <v>15</v>
      </c>
      <c r="E89" s="347">
        <v>42145</v>
      </c>
      <c r="F89" s="346">
        <v>120000000000</v>
      </c>
      <c r="G89" s="346">
        <v>196385000000</v>
      </c>
      <c r="H89" s="346">
        <v>76385000000</v>
      </c>
      <c r="I89" s="346">
        <v>120000000000</v>
      </c>
      <c r="J89" s="346">
        <v>119892626300</v>
      </c>
      <c r="K89" s="353">
        <f t="shared" si="9"/>
        <v>107373700</v>
      </c>
      <c r="L89" s="347">
        <v>47605</v>
      </c>
      <c r="M89" s="341">
        <v>99.911000000000001</v>
      </c>
      <c r="N89" s="341">
        <v>17.516999999999999</v>
      </c>
      <c r="O89" s="341">
        <v>1.637</v>
      </c>
      <c r="Q89" s="241">
        <f t="shared" si="7"/>
        <v>2015</v>
      </c>
      <c r="S89" s="241"/>
      <c r="T89" s="241">
        <v>14.076923076923077</v>
      </c>
    </row>
    <row r="90" spans="1:20" ht="12.75" customHeight="1">
      <c r="A90" s="342" t="s">
        <v>247</v>
      </c>
      <c r="C90" s="346">
        <f t="shared" si="11"/>
        <v>1.6923076923076923</v>
      </c>
      <c r="E90" s="347">
        <v>42173</v>
      </c>
      <c r="F90" s="346">
        <v>50000000000</v>
      </c>
      <c r="G90" s="346">
        <v>63010800000</v>
      </c>
      <c r="H90" s="346">
        <v>13010800000</v>
      </c>
      <c r="I90" s="346">
        <v>31060500000</v>
      </c>
      <c r="J90" s="346">
        <v>32667027521</v>
      </c>
      <c r="K90" s="353">
        <f t="shared" si="9"/>
        <v>-1606527521</v>
      </c>
      <c r="L90" s="347">
        <v>42789</v>
      </c>
      <c r="M90" s="341">
        <v>105.172</v>
      </c>
      <c r="N90" s="341">
        <v>16.681000000000001</v>
      </c>
      <c r="O90" s="341">
        <v>1.26</v>
      </c>
      <c r="P90" s="350"/>
      <c r="Q90" s="241">
        <f t="shared" si="7"/>
        <v>2015</v>
      </c>
      <c r="S90" s="241"/>
      <c r="T90" s="241">
        <v>10.541208791208792</v>
      </c>
    </row>
    <row r="91" spans="1:20" ht="12.75" customHeight="1">
      <c r="A91" s="342" t="s">
        <v>250</v>
      </c>
      <c r="C91" s="346">
        <f t="shared" si="11"/>
        <v>4.7692307692307692</v>
      </c>
      <c r="E91" s="347">
        <v>42173</v>
      </c>
      <c r="F91" s="346">
        <v>100000000000</v>
      </c>
      <c r="G91" s="346">
        <v>149295500000</v>
      </c>
      <c r="H91" s="346">
        <v>49295500000</v>
      </c>
      <c r="I91" s="346">
        <v>118939500000</v>
      </c>
      <c r="J91" s="346">
        <v>124137880243</v>
      </c>
      <c r="K91" s="353">
        <f t="shared" si="9"/>
        <v>-5198380243</v>
      </c>
      <c r="L91" s="347">
        <v>43909</v>
      </c>
      <c r="M91" s="341">
        <v>104.371</v>
      </c>
      <c r="N91" s="341">
        <v>16.882999999999999</v>
      </c>
      <c r="O91" s="341">
        <v>1.4930000000000001</v>
      </c>
      <c r="P91" s="350"/>
      <c r="Q91" s="241">
        <f t="shared" si="7"/>
        <v>2015</v>
      </c>
      <c r="S91" s="241"/>
      <c r="T91" s="241">
        <v>3.1538461538461537</v>
      </c>
    </row>
    <row r="92" spans="1:20" ht="12.75" customHeight="1">
      <c r="A92" s="342" t="s">
        <v>251</v>
      </c>
      <c r="C92" s="346">
        <f t="shared" si="11"/>
        <v>3.3104395604395602</v>
      </c>
      <c r="E92" s="347">
        <v>42200</v>
      </c>
      <c r="F92" s="346">
        <v>60000000000</v>
      </c>
      <c r="G92" s="346">
        <v>28621800000</v>
      </c>
      <c r="H92" s="346">
        <v>-31378200000</v>
      </c>
      <c r="I92" s="346">
        <v>15669700000</v>
      </c>
      <c r="J92" s="346">
        <v>14893737445</v>
      </c>
      <c r="K92" s="353">
        <v>775962555</v>
      </c>
      <c r="L92" s="347">
        <v>43405</v>
      </c>
      <c r="M92" s="341">
        <v>95.048000000000002</v>
      </c>
      <c r="N92" s="341">
        <v>17.800999999999998</v>
      </c>
      <c r="O92" s="349">
        <f t="shared" ref="O92:O111" si="13">+G92/F92</f>
        <v>0.47703000000000001</v>
      </c>
      <c r="P92" s="350"/>
      <c r="Q92" s="241">
        <f t="shared" si="7"/>
        <v>2015</v>
      </c>
      <c r="S92" s="241"/>
      <c r="T92" s="241">
        <v>10.233516483516484</v>
      </c>
    </row>
    <row r="93" spans="1:20" ht="12.75" customHeight="1">
      <c r="A93" s="342" t="s">
        <v>252</v>
      </c>
      <c r="C93" s="346">
        <f t="shared" si="11"/>
        <v>9.541208791208792</v>
      </c>
      <c r="E93" s="347">
        <v>42200</v>
      </c>
      <c r="F93" s="346">
        <v>120000000000</v>
      </c>
      <c r="G93" s="346">
        <v>39157300000</v>
      </c>
      <c r="H93" s="346">
        <v>-80842700000</v>
      </c>
      <c r="I93" s="346">
        <v>29952500000</v>
      </c>
      <c r="J93" s="346">
        <v>30895689225</v>
      </c>
      <c r="K93" s="353">
        <v>-943189225</v>
      </c>
      <c r="L93" s="347">
        <v>45673</v>
      </c>
      <c r="M93" s="341">
        <v>103.149</v>
      </c>
      <c r="N93" s="341">
        <v>18.044</v>
      </c>
      <c r="O93" s="349">
        <f t="shared" si="13"/>
        <v>0.32631083333333333</v>
      </c>
      <c r="Q93" s="241">
        <f t="shared" si="7"/>
        <v>2015</v>
      </c>
      <c r="S93" s="241"/>
      <c r="T93" s="241">
        <v>5.0796703296703294</v>
      </c>
    </row>
    <row r="94" spans="1:20" ht="12.75" customHeight="1">
      <c r="A94" s="342" t="s">
        <v>253</v>
      </c>
      <c r="C94" s="346">
        <f t="shared" si="11"/>
        <v>2.0027472527472527</v>
      </c>
      <c r="E94" s="347">
        <v>42228</v>
      </c>
      <c r="F94" s="346">
        <v>80000000000</v>
      </c>
      <c r="G94" s="346">
        <v>43015000000</v>
      </c>
      <c r="H94" s="346">
        <v>-36985000000</v>
      </c>
      <c r="I94" s="346">
        <v>9173000000</v>
      </c>
      <c r="J94" s="346">
        <v>9178154566</v>
      </c>
      <c r="K94" s="353">
        <v>-5154566</v>
      </c>
      <c r="L94" s="347">
        <v>42957</v>
      </c>
      <c r="M94" s="341">
        <v>100.05500000000001</v>
      </c>
      <c r="N94" s="341">
        <v>18.715</v>
      </c>
      <c r="O94" s="349">
        <f t="shared" si="13"/>
        <v>0.53768749999999998</v>
      </c>
      <c r="P94" s="350"/>
      <c r="Q94" s="241">
        <f t="shared" si="7"/>
        <v>2015</v>
      </c>
      <c r="S94" s="241"/>
      <c r="T94" s="241">
        <v>10.076923076923077</v>
      </c>
    </row>
    <row r="95" spans="1:20" ht="12.75" customHeight="1">
      <c r="A95" s="342" t="s">
        <v>254</v>
      </c>
      <c r="C95" s="346">
        <f t="shared" si="11"/>
        <v>14.771978021978022</v>
      </c>
      <c r="E95" s="347">
        <v>42228</v>
      </c>
      <c r="F95" s="346">
        <v>100000000000</v>
      </c>
      <c r="G95" s="346">
        <v>87522900000</v>
      </c>
      <c r="H95" s="346">
        <v>-12477100000</v>
      </c>
      <c r="I95" s="346">
        <v>62271000000</v>
      </c>
      <c r="J95" s="346">
        <v>62595356910</v>
      </c>
      <c r="K95" s="353">
        <v>-324356910</v>
      </c>
      <c r="L95" s="347">
        <v>47605</v>
      </c>
      <c r="M95" s="341">
        <v>100.521</v>
      </c>
      <c r="N95" s="341">
        <v>18.173999999999999</v>
      </c>
      <c r="O95" s="349">
        <f t="shared" si="13"/>
        <v>0.87522900000000003</v>
      </c>
      <c r="Q95" s="241">
        <f t="shared" si="7"/>
        <v>2015</v>
      </c>
      <c r="S95" s="241"/>
      <c r="T95" s="241">
        <v>2.7692307692307692</v>
      </c>
    </row>
    <row r="96" spans="1:20" ht="12.75" customHeight="1">
      <c r="A96" s="342" t="s">
        <v>255</v>
      </c>
      <c r="C96" s="346">
        <f t="shared" si="11"/>
        <v>1.9258241758241759</v>
      </c>
      <c r="E96" s="347">
        <v>42256</v>
      </c>
      <c r="F96" s="346">
        <v>80000000000</v>
      </c>
      <c r="G96" s="346">
        <v>27380500000</v>
      </c>
      <c r="H96" s="346">
        <v>-52619500000</v>
      </c>
      <c r="I96" s="346">
        <v>4430300000</v>
      </c>
      <c r="J96" s="346">
        <v>4385820388</v>
      </c>
      <c r="K96" s="353">
        <v>44479612</v>
      </c>
      <c r="L96" s="347">
        <v>42957</v>
      </c>
      <c r="M96" s="341">
        <v>98.995999999999995</v>
      </c>
      <c r="N96" s="341">
        <v>20.311</v>
      </c>
      <c r="O96" s="349">
        <f t="shared" si="13"/>
        <v>0.34225624999999998</v>
      </c>
      <c r="P96" s="350"/>
      <c r="Q96" s="241">
        <f t="shared" si="7"/>
        <v>2015</v>
      </c>
      <c r="S96" s="241"/>
      <c r="T96" s="241">
        <v>4.9230769230769234</v>
      </c>
    </row>
    <row r="97" spans="1:20" ht="12.75" customHeight="1">
      <c r="A97" s="342" t="s">
        <v>256</v>
      </c>
      <c r="C97" s="346">
        <f t="shared" si="11"/>
        <v>2.7472527472527475E-3</v>
      </c>
      <c r="E97" s="347">
        <v>42256</v>
      </c>
      <c r="F97" s="346">
        <v>100000000000</v>
      </c>
      <c r="G97" s="346">
        <v>88817500000</v>
      </c>
      <c r="H97" s="346">
        <v>-11182500000</v>
      </c>
      <c r="I97" s="346">
        <v>83217500000</v>
      </c>
      <c r="J97" s="346">
        <v>83233256329</v>
      </c>
      <c r="K97" s="353">
        <v>-15756329</v>
      </c>
      <c r="L97" s="347">
        <v>42257</v>
      </c>
      <c r="M97" s="341">
        <v>100.01900000000001</v>
      </c>
      <c r="N97" s="341">
        <v>19.994</v>
      </c>
      <c r="O97" s="349">
        <f t="shared" si="13"/>
        <v>0.88817500000000005</v>
      </c>
      <c r="P97" s="350"/>
      <c r="Q97" s="241">
        <f t="shared" si="7"/>
        <v>2015</v>
      </c>
      <c r="S97" s="241"/>
      <c r="T97" s="241">
        <v>3.5384615384615383</v>
      </c>
    </row>
    <row r="98" spans="1:20" ht="12.75" customHeight="1">
      <c r="A98" s="342" t="s">
        <v>257</v>
      </c>
      <c r="C98" s="346">
        <f t="shared" si="11"/>
        <v>1.8461538461538463</v>
      </c>
      <c r="E98" s="347">
        <v>42285</v>
      </c>
      <c r="F98" s="346">
        <v>60000000000</v>
      </c>
      <c r="G98" s="346">
        <v>63536500000</v>
      </c>
      <c r="H98" s="346">
        <f>+G98-F98</f>
        <v>3536500000</v>
      </c>
      <c r="I98" s="346">
        <v>37976500000</v>
      </c>
      <c r="J98" s="346">
        <v>38004619002</v>
      </c>
      <c r="K98" s="353">
        <v>-28119002</v>
      </c>
      <c r="L98" s="347">
        <v>42957</v>
      </c>
      <c r="M98" s="341">
        <v>100.074</v>
      </c>
      <c r="N98" s="341">
        <v>20.59</v>
      </c>
      <c r="O98" s="349">
        <f t="shared" si="13"/>
        <v>1.0589416666666667</v>
      </c>
      <c r="P98" s="350"/>
      <c r="Q98" s="241">
        <f t="shared" si="7"/>
        <v>2015</v>
      </c>
      <c r="S98" s="241"/>
      <c r="T98" s="241">
        <v>2.6153846153846154</v>
      </c>
    </row>
    <row r="99" spans="1:20" ht="12.75" customHeight="1">
      <c r="A99" s="342" t="s">
        <v>258</v>
      </c>
      <c r="C99" s="346">
        <f t="shared" si="11"/>
        <v>9.3076923076923084</v>
      </c>
      <c r="E99" s="347">
        <v>42285</v>
      </c>
      <c r="F99" s="346">
        <v>120000000000</v>
      </c>
      <c r="G99" s="346">
        <v>117979500000</v>
      </c>
      <c r="H99" s="346">
        <f>+G99-F99</f>
        <v>-2020500000</v>
      </c>
      <c r="I99" s="346">
        <v>91109500000</v>
      </c>
      <c r="J99" s="346">
        <v>84286503545</v>
      </c>
      <c r="K99" s="353">
        <v>6822996455</v>
      </c>
      <c r="L99" s="347">
        <v>45673</v>
      </c>
      <c r="M99" s="341">
        <v>92.510999999999996</v>
      </c>
      <c r="N99" s="341">
        <v>19.529</v>
      </c>
      <c r="O99" s="349">
        <f t="shared" si="13"/>
        <v>0.98316250000000005</v>
      </c>
      <c r="Q99" s="241">
        <f t="shared" si="7"/>
        <v>2015</v>
      </c>
      <c r="S99" s="241"/>
      <c r="T99" s="241">
        <v>3.3846153846153846</v>
      </c>
    </row>
    <row r="100" spans="1:20" ht="12.75" customHeight="1">
      <c r="A100" s="342" t="s">
        <v>259</v>
      </c>
      <c r="C100" s="346">
        <f t="shared" si="11"/>
        <v>3.0027472527472527</v>
      </c>
      <c r="E100" s="347">
        <v>42312</v>
      </c>
      <c r="F100" s="346">
        <v>80000000000</v>
      </c>
      <c r="G100" s="346">
        <v>184128200000</v>
      </c>
      <c r="H100" s="346">
        <v>104128200000</v>
      </c>
      <c r="I100" s="346">
        <v>91556100000</v>
      </c>
      <c r="J100" s="346">
        <v>80264852923</v>
      </c>
      <c r="K100" s="353">
        <v>11291247077</v>
      </c>
      <c r="L100" s="347">
        <v>43405</v>
      </c>
      <c r="M100" s="341">
        <v>87.667000000000002</v>
      </c>
      <c r="N100" s="341">
        <v>20.314</v>
      </c>
      <c r="O100" s="349">
        <f t="shared" si="13"/>
        <v>2.3016025</v>
      </c>
      <c r="P100" s="350"/>
      <c r="Q100" s="241">
        <f t="shared" ref="Q100:Q163" si="14">+YEAR(E100)</f>
        <v>2015</v>
      </c>
      <c r="S100" s="241"/>
      <c r="T100" s="241">
        <v>14.615384615384615</v>
      </c>
    </row>
    <row r="101" spans="1:20" ht="12.75" customHeight="1">
      <c r="A101" s="342" t="s">
        <v>260</v>
      </c>
      <c r="C101" s="346">
        <f t="shared" si="11"/>
        <v>14.541208791208792</v>
      </c>
      <c r="E101" s="347">
        <v>42312</v>
      </c>
      <c r="F101" s="346">
        <v>100000000000</v>
      </c>
      <c r="G101" s="346">
        <v>140834800000</v>
      </c>
      <c r="H101" s="346">
        <v>40834800000</v>
      </c>
      <c r="I101" s="346">
        <v>100000000000</v>
      </c>
      <c r="J101" s="346">
        <v>99754761978</v>
      </c>
      <c r="K101" s="353">
        <v>245238022</v>
      </c>
      <c r="L101" s="347">
        <v>47605</v>
      </c>
      <c r="M101" s="341">
        <v>99.754999999999995</v>
      </c>
      <c r="N101" s="341">
        <v>19.212</v>
      </c>
      <c r="O101" s="349">
        <f t="shared" si="13"/>
        <v>1.4083479999999999</v>
      </c>
      <c r="Q101" s="241">
        <f t="shared" si="14"/>
        <v>2015</v>
      </c>
      <c r="S101" s="241"/>
      <c r="T101" s="241">
        <v>2.4505494505494507</v>
      </c>
    </row>
    <row r="102" spans="1:20" ht="12.75" customHeight="1">
      <c r="A102" s="342" t="s">
        <v>261</v>
      </c>
      <c r="C102" s="346">
        <f t="shared" si="11"/>
        <v>2.0027472527472527</v>
      </c>
      <c r="E102" s="347">
        <v>42340</v>
      </c>
      <c r="F102" s="346">
        <v>60000000000</v>
      </c>
      <c r="G102" s="346">
        <v>90083700000</v>
      </c>
      <c r="H102" s="346">
        <v>30083700000</v>
      </c>
      <c r="I102" s="346">
        <v>80000000000</v>
      </c>
      <c r="J102" s="346">
        <v>79873224048</v>
      </c>
      <c r="K102" s="353">
        <v>126775952</v>
      </c>
      <c r="L102" s="347">
        <v>43069</v>
      </c>
      <c r="M102" s="341">
        <v>99.841999999999999</v>
      </c>
      <c r="N102" s="341">
        <v>20.100000000000001</v>
      </c>
      <c r="O102" s="349">
        <f t="shared" si="13"/>
        <v>1.501395</v>
      </c>
      <c r="P102" s="350"/>
      <c r="Q102" s="241">
        <f t="shared" si="14"/>
        <v>2015</v>
      </c>
      <c r="S102" s="241"/>
      <c r="T102" s="241">
        <v>4.604395604395604</v>
      </c>
    </row>
    <row r="103" spans="1:20" ht="12.75" customHeight="1">
      <c r="A103" s="342" t="s">
        <v>262</v>
      </c>
      <c r="C103" s="346">
        <f t="shared" si="11"/>
        <v>4.7719780219780219</v>
      </c>
      <c r="E103" s="347">
        <v>42340</v>
      </c>
      <c r="F103" s="346">
        <v>120000000000</v>
      </c>
      <c r="G103" s="359">
        <v>264153200000</v>
      </c>
      <c r="H103" s="359">
        <v>144153200000</v>
      </c>
      <c r="I103" s="359">
        <v>230000000000</v>
      </c>
      <c r="J103" s="346">
        <v>239032383343</v>
      </c>
      <c r="K103" s="353">
        <v>-9032383343</v>
      </c>
      <c r="L103" s="347">
        <v>44077</v>
      </c>
      <c r="M103" s="341">
        <v>106.10599999999999</v>
      </c>
      <c r="N103" s="341">
        <v>19.468</v>
      </c>
      <c r="O103" s="349">
        <f t="shared" si="13"/>
        <v>2.2012766666666668</v>
      </c>
      <c r="P103" s="350"/>
      <c r="Q103" s="241">
        <f t="shared" si="14"/>
        <v>2015</v>
      </c>
      <c r="S103" s="241"/>
      <c r="T103" s="241">
        <v>3.2307692307692308</v>
      </c>
    </row>
    <row r="104" spans="1:20" ht="12.75" customHeight="1">
      <c r="A104" s="342" t="s">
        <v>351</v>
      </c>
      <c r="C104" s="346">
        <f t="shared" si="11"/>
        <v>1.9258241758241759</v>
      </c>
      <c r="E104" s="347">
        <v>42368</v>
      </c>
      <c r="F104" s="346">
        <v>60000000000</v>
      </c>
      <c r="G104" s="359">
        <v>125001500000</v>
      </c>
      <c r="H104" s="359">
        <f>+G104-F104</f>
        <v>65001500000</v>
      </c>
      <c r="I104" s="359">
        <v>60000000000</v>
      </c>
      <c r="J104" s="346">
        <v>91836054813</v>
      </c>
      <c r="K104" s="353">
        <f>+J104-I104</f>
        <v>31836054813</v>
      </c>
      <c r="L104" s="347">
        <v>43069</v>
      </c>
      <c r="M104" s="341">
        <v>99.281000000000006</v>
      </c>
      <c r="N104" s="341">
        <v>21.45</v>
      </c>
      <c r="O104" s="349">
        <f t="shared" si="13"/>
        <v>2.0833583333333334</v>
      </c>
      <c r="P104" s="350"/>
      <c r="Q104" s="241">
        <f t="shared" si="14"/>
        <v>2015</v>
      </c>
      <c r="S104" s="241"/>
      <c r="T104" s="241">
        <v>2.3104395604395602</v>
      </c>
    </row>
    <row r="105" spans="1:20" ht="12.75" customHeight="1">
      <c r="A105" s="342" t="s">
        <v>352</v>
      </c>
      <c r="C105" s="346">
        <f t="shared" si="11"/>
        <v>10.002747252747254</v>
      </c>
      <c r="E105" s="347">
        <v>42368</v>
      </c>
      <c r="F105" s="346">
        <v>120000000000</v>
      </c>
      <c r="G105" s="359">
        <v>120627400000</v>
      </c>
      <c r="H105" s="359">
        <f>+G105-F105</f>
        <v>627400000</v>
      </c>
      <c r="I105" s="359">
        <v>120000000000</v>
      </c>
      <c r="J105" s="346">
        <v>115627400000</v>
      </c>
      <c r="K105" s="353">
        <f>+J105-I105</f>
        <v>-4372600000</v>
      </c>
      <c r="L105" s="347">
        <v>46009</v>
      </c>
      <c r="M105" s="341">
        <v>100.82</v>
      </c>
      <c r="N105" s="341">
        <v>19.312000000000001</v>
      </c>
      <c r="O105" s="349">
        <f t="shared" si="13"/>
        <v>1.0052283333333334</v>
      </c>
      <c r="Q105" s="241">
        <f t="shared" si="14"/>
        <v>2015</v>
      </c>
      <c r="S105" s="241"/>
      <c r="T105" s="241">
        <v>4.3076923076923075</v>
      </c>
    </row>
    <row r="106" spans="1:20" ht="12.75" customHeight="1">
      <c r="A106" s="342" t="s">
        <v>264</v>
      </c>
      <c r="C106" s="346">
        <f t="shared" ref="C106:C137" si="15">(L106-E106)/364</f>
        <v>1.8461538461538463</v>
      </c>
      <c r="E106" s="347">
        <v>42397</v>
      </c>
      <c r="F106" s="346">
        <v>60000000000</v>
      </c>
      <c r="G106" s="360">
        <v>64717400000</v>
      </c>
      <c r="H106" s="346">
        <v>4717400000</v>
      </c>
      <c r="I106" s="360">
        <v>60000000000</v>
      </c>
      <c r="J106" s="346">
        <v>58692700398</v>
      </c>
      <c r="K106" s="353">
        <f t="shared" ref="K106:K133" si="16">+I106-J106</f>
        <v>1307299602</v>
      </c>
      <c r="L106" s="347">
        <v>43069</v>
      </c>
      <c r="M106" s="341">
        <v>97.820999999999998</v>
      </c>
      <c r="N106" s="341">
        <v>23.591000000000001</v>
      </c>
      <c r="O106" s="349">
        <f t="shared" si="13"/>
        <v>1.0786233333333333</v>
      </c>
      <c r="P106" s="350"/>
      <c r="Q106" s="241">
        <f t="shared" si="14"/>
        <v>2016</v>
      </c>
      <c r="S106" s="241"/>
      <c r="T106" s="241">
        <v>4.2307692307692308</v>
      </c>
    </row>
    <row r="107" spans="1:20" ht="12.75" customHeight="1">
      <c r="A107" s="342" t="s">
        <v>262</v>
      </c>
      <c r="C107" s="346">
        <f t="shared" si="15"/>
        <v>4.615384615384615</v>
      </c>
      <c r="E107" s="347">
        <v>42397</v>
      </c>
      <c r="F107" s="346">
        <v>120000000000</v>
      </c>
      <c r="G107" s="360">
        <v>138165600000</v>
      </c>
      <c r="H107" s="346">
        <v>18165600000</v>
      </c>
      <c r="I107" s="360">
        <v>135665600000</v>
      </c>
      <c r="J107" s="346">
        <v>141320076598</v>
      </c>
      <c r="K107" s="353">
        <f t="shared" si="16"/>
        <v>-5654476598</v>
      </c>
      <c r="L107" s="347">
        <v>44077</v>
      </c>
      <c r="M107" s="341">
        <v>104.16800000000001</v>
      </c>
      <c r="N107" s="341">
        <v>21.202999999999999</v>
      </c>
      <c r="O107" s="349">
        <f t="shared" si="13"/>
        <v>1.1513800000000001</v>
      </c>
      <c r="P107" s="350"/>
      <c r="Q107" s="241">
        <f t="shared" si="14"/>
        <v>2016</v>
      </c>
      <c r="S107" s="241"/>
      <c r="T107" s="241">
        <v>9.2307692307692299</v>
      </c>
    </row>
    <row r="108" spans="1:20" ht="12.75" customHeight="1">
      <c r="A108" s="342" t="s">
        <v>269</v>
      </c>
      <c r="C108" s="346">
        <f t="shared" si="15"/>
        <v>3</v>
      </c>
      <c r="E108" s="347">
        <v>42425</v>
      </c>
      <c r="F108" s="346">
        <v>90000000000</v>
      </c>
      <c r="G108" s="346">
        <v>429366300000</v>
      </c>
      <c r="H108" s="346">
        <f t="shared" ref="H108:H125" si="17">+G108-F108</f>
        <v>339366300000</v>
      </c>
      <c r="I108" s="346">
        <v>90000000000</v>
      </c>
      <c r="J108" s="346">
        <v>90010791554</v>
      </c>
      <c r="K108" s="353">
        <f t="shared" si="16"/>
        <v>-10791554</v>
      </c>
      <c r="L108" s="347">
        <v>43517</v>
      </c>
      <c r="M108" s="341">
        <v>100.012</v>
      </c>
      <c r="N108" s="341">
        <v>18.619</v>
      </c>
      <c r="O108" s="349">
        <f t="shared" si="13"/>
        <v>4.7707366666666671</v>
      </c>
      <c r="P108" s="350"/>
      <c r="Q108" s="241">
        <f t="shared" si="14"/>
        <v>2016</v>
      </c>
      <c r="S108" s="241"/>
      <c r="T108" s="241">
        <v>6.0769230769230766</v>
      </c>
    </row>
    <row r="109" spans="1:20" ht="12.75" customHeight="1">
      <c r="A109" s="342" t="s">
        <v>270</v>
      </c>
      <c r="C109" s="346">
        <f t="shared" si="15"/>
        <v>5</v>
      </c>
      <c r="E109" s="347">
        <v>42425</v>
      </c>
      <c r="F109" s="346">
        <v>100000000000</v>
      </c>
      <c r="G109" s="346">
        <v>340770900000</v>
      </c>
      <c r="H109" s="346">
        <f t="shared" si="17"/>
        <v>240770900000</v>
      </c>
      <c r="I109" s="346">
        <v>100000000000</v>
      </c>
      <c r="J109" s="346">
        <v>100111042639</v>
      </c>
      <c r="K109" s="353">
        <f t="shared" si="16"/>
        <v>-111042639</v>
      </c>
      <c r="L109" s="347">
        <v>44245</v>
      </c>
      <c r="M109" s="341">
        <v>100.111</v>
      </c>
      <c r="N109" s="341">
        <v>18.34</v>
      </c>
      <c r="O109" s="349">
        <f t="shared" si="13"/>
        <v>3.4077090000000001</v>
      </c>
      <c r="P109" s="350"/>
      <c r="Q109" s="241">
        <f t="shared" si="14"/>
        <v>2016</v>
      </c>
      <c r="S109" s="241"/>
      <c r="T109" s="241">
        <v>5.9230769230769234</v>
      </c>
    </row>
    <row r="110" spans="1:20" ht="12.75" customHeight="1">
      <c r="A110" s="342" t="s">
        <v>271</v>
      </c>
      <c r="C110" s="346">
        <f t="shared" si="15"/>
        <v>2.0027472527472527</v>
      </c>
      <c r="D110" s="357"/>
      <c r="E110" s="347">
        <v>42452</v>
      </c>
      <c r="F110" s="346">
        <v>60000000000</v>
      </c>
      <c r="G110" s="346">
        <v>207419300000</v>
      </c>
      <c r="H110" s="346">
        <f t="shared" si="17"/>
        <v>147419300000</v>
      </c>
      <c r="I110" s="346">
        <v>60000000000</v>
      </c>
      <c r="J110" s="346">
        <v>59965549513</v>
      </c>
      <c r="K110" s="354">
        <f t="shared" si="16"/>
        <v>34450487</v>
      </c>
      <c r="L110" s="347">
        <v>43181</v>
      </c>
      <c r="M110" s="341">
        <v>99.942999999999998</v>
      </c>
      <c r="N110" s="341">
        <v>16.16</v>
      </c>
      <c r="O110" s="349">
        <f t="shared" si="13"/>
        <v>3.4569883333333333</v>
      </c>
      <c r="P110" s="350"/>
      <c r="Q110" s="241">
        <f t="shared" si="14"/>
        <v>2016</v>
      </c>
      <c r="S110" s="241"/>
      <c r="T110" s="241">
        <v>9.9972527472527464</v>
      </c>
    </row>
    <row r="111" spans="1:20" ht="12.75" customHeight="1">
      <c r="A111" s="342" t="s">
        <v>272</v>
      </c>
      <c r="C111" s="346">
        <f t="shared" si="15"/>
        <v>9.7719780219780219</v>
      </c>
      <c r="D111" s="357"/>
      <c r="E111" s="347">
        <v>42452</v>
      </c>
      <c r="F111" s="346">
        <v>125000000000</v>
      </c>
      <c r="G111" s="346">
        <v>150321700000</v>
      </c>
      <c r="H111" s="346">
        <f t="shared" si="17"/>
        <v>25321700000</v>
      </c>
      <c r="I111" s="346">
        <v>125000000000</v>
      </c>
      <c r="J111" s="346">
        <v>145208297295</v>
      </c>
      <c r="K111" s="354">
        <f t="shared" si="16"/>
        <v>-20208297295</v>
      </c>
      <c r="L111" s="347">
        <v>46009</v>
      </c>
      <c r="M111" s="341">
        <v>116.167</v>
      </c>
      <c r="N111" s="341">
        <v>16.991</v>
      </c>
      <c r="O111" s="349">
        <f t="shared" si="13"/>
        <v>1.2025736</v>
      </c>
      <c r="Q111" s="241">
        <f t="shared" si="14"/>
        <v>2016</v>
      </c>
      <c r="S111" s="241"/>
      <c r="T111" s="241">
        <v>14.997252747252746</v>
      </c>
    </row>
    <row r="112" spans="1:20" ht="12.75" customHeight="1">
      <c r="A112" s="342" t="s">
        <v>273</v>
      </c>
      <c r="C112" s="346">
        <f t="shared" si="15"/>
        <v>1.9258241758241759</v>
      </c>
      <c r="D112" s="357"/>
      <c r="E112" s="347">
        <v>42480</v>
      </c>
      <c r="F112" s="346">
        <v>95000000000</v>
      </c>
      <c r="G112" s="346">
        <v>175551500000</v>
      </c>
      <c r="H112" s="346">
        <f t="shared" si="17"/>
        <v>80551500000</v>
      </c>
      <c r="I112" s="346">
        <v>95000000000</v>
      </c>
      <c r="J112" s="346">
        <v>97170120032</v>
      </c>
      <c r="K112" s="354">
        <f t="shared" si="16"/>
        <v>-2170120032</v>
      </c>
      <c r="L112" s="347">
        <v>43181</v>
      </c>
      <c r="M112" s="341">
        <v>102.28400000000001</v>
      </c>
      <c r="N112" s="341">
        <v>15.452999999999999</v>
      </c>
      <c r="O112" s="349">
        <v>1.8480000000000001</v>
      </c>
      <c r="P112" s="350"/>
      <c r="Q112" s="241">
        <f t="shared" si="14"/>
        <v>2016</v>
      </c>
      <c r="S112" s="241"/>
      <c r="T112" s="241">
        <v>19.997252747252748</v>
      </c>
    </row>
    <row r="113" spans="1:20" ht="12.75" customHeight="1">
      <c r="A113" s="342" t="s">
        <v>274</v>
      </c>
      <c r="B113" s="336"/>
      <c r="C113" s="346">
        <f t="shared" si="15"/>
        <v>15.002747252747254</v>
      </c>
      <c r="D113" s="357"/>
      <c r="E113" s="347">
        <v>42480</v>
      </c>
      <c r="F113" s="337">
        <v>90000000000</v>
      </c>
      <c r="G113" s="337">
        <v>144766300000</v>
      </c>
      <c r="H113" s="346">
        <f t="shared" si="17"/>
        <v>54766300000</v>
      </c>
      <c r="I113" s="337">
        <v>90000000000</v>
      </c>
      <c r="J113" s="337">
        <v>90319726570</v>
      </c>
      <c r="K113" s="354">
        <f t="shared" si="16"/>
        <v>-319726570</v>
      </c>
      <c r="L113" s="347">
        <v>47941</v>
      </c>
      <c r="M113" s="340">
        <v>100.355</v>
      </c>
      <c r="N113" s="340">
        <v>16.934000000000001</v>
      </c>
      <c r="O113" s="349">
        <v>1.609</v>
      </c>
      <c r="Q113" s="241">
        <f t="shared" si="14"/>
        <v>2016</v>
      </c>
      <c r="S113" s="241"/>
      <c r="T113" s="241">
        <v>3.1153846153846154</v>
      </c>
    </row>
    <row r="114" spans="1:20" ht="12.75" customHeight="1">
      <c r="A114" s="342" t="s">
        <v>273</v>
      </c>
      <c r="B114" s="336"/>
      <c r="C114" s="346">
        <f t="shared" si="15"/>
        <v>1.8461538461538463</v>
      </c>
      <c r="D114" s="357"/>
      <c r="E114" s="347">
        <v>42509</v>
      </c>
      <c r="F114" s="337">
        <v>85000000000</v>
      </c>
      <c r="G114" s="337">
        <v>83414200000</v>
      </c>
      <c r="H114" s="346">
        <f t="shared" si="17"/>
        <v>-1585800000</v>
      </c>
      <c r="I114" s="337">
        <v>68914200000</v>
      </c>
      <c r="J114" s="337">
        <v>70863887038</v>
      </c>
      <c r="K114" s="354">
        <f t="shared" si="16"/>
        <v>-1949687038</v>
      </c>
      <c r="L114" s="347">
        <v>43181</v>
      </c>
      <c r="M114" s="341">
        <v>102.82899999999999</v>
      </c>
      <c r="N114" s="341">
        <v>15.858000000000001</v>
      </c>
      <c r="O114" s="349">
        <f>+G114/F114</f>
        <v>0.98134352941176473</v>
      </c>
      <c r="P114" s="350"/>
      <c r="Q114" s="241">
        <f t="shared" si="14"/>
        <v>2016</v>
      </c>
      <c r="S114" s="241"/>
      <c r="T114" s="241">
        <v>9.9615384615384617</v>
      </c>
    </row>
    <row r="115" spans="1:20" ht="12.75" customHeight="1">
      <c r="A115" s="342" t="s">
        <v>275</v>
      </c>
      <c r="B115" s="344"/>
      <c r="C115" s="346">
        <f t="shared" si="15"/>
        <v>5</v>
      </c>
      <c r="D115" s="357"/>
      <c r="E115" s="347">
        <v>42509</v>
      </c>
      <c r="F115" s="337">
        <v>100000000000</v>
      </c>
      <c r="G115" s="337">
        <v>131271700000</v>
      </c>
      <c r="H115" s="346">
        <f t="shared" si="17"/>
        <v>31271700000</v>
      </c>
      <c r="I115" s="337">
        <v>115136100000</v>
      </c>
      <c r="J115" s="337">
        <v>115070115435</v>
      </c>
      <c r="K115" s="354">
        <f t="shared" si="16"/>
        <v>65984565</v>
      </c>
      <c r="L115" s="347">
        <v>44329</v>
      </c>
      <c r="M115" s="341">
        <v>99.942999999999998</v>
      </c>
      <c r="N115" s="341">
        <v>16.516999999999999</v>
      </c>
      <c r="O115" s="349">
        <f>+G115/F115</f>
        <v>1.3127169999999999</v>
      </c>
      <c r="P115" s="350"/>
      <c r="Q115" s="241">
        <f t="shared" si="14"/>
        <v>2016</v>
      </c>
      <c r="S115" s="241"/>
      <c r="T115" s="241">
        <v>19.96153846153846</v>
      </c>
    </row>
    <row r="116" spans="1:20" ht="12.75" customHeight="1">
      <c r="A116" s="342" t="s">
        <v>276</v>
      </c>
      <c r="C116" s="346">
        <f t="shared" si="15"/>
        <v>2.6923076923076925</v>
      </c>
      <c r="D116" s="357"/>
      <c r="E116" s="347">
        <v>42537</v>
      </c>
      <c r="F116" s="346">
        <v>100000000000</v>
      </c>
      <c r="G116" s="346">
        <v>82279900000</v>
      </c>
      <c r="H116" s="346">
        <f t="shared" si="17"/>
        <v>-17720100000</v>
      </c>
      <c r="I116" s="346">
        <v>74279900000</v>
      </c>
      <c r="J116" s="346">
        <v>80327587034</v>
      </c>
      <c r="K116" s="354">
        <f t="shared" si="16"/>
        <v>-6047687034</v>
      </c>
      <c r="L116" s="347">
        <v>43517</v>
      </c>
      <c r="M116" s="341">
        <v>108.142</v>
      </c>
      <c r="N116" s="341">
        <v>17.420000000000002</v>
      </c>
      <c r="O116" s="349">
        <f>+G116/F116</f>
        <v>0.82279899999999995</v>
      </c>
      <c r="P116" s="350"/>
      <c r="Q116" s="241">
        <f t="shared" si="14"/>
        <v>2016</v>
      </c>
      <c r="S116" s="241"/>
      <c r="T116" s="241">
        <v>5.6923076923076925</v>
      </c>
    </row>
    <row r="117" spans="1:20" ht="12.75" customHeight="1">
      <c r="A117" s="342" t="s">
        <v>277</v>
      </c>
      <c r="C117" s="346">
        <f t="shared" si="15"/>
        <v>9.5384615384615383</v>
      </c>
      <c r="D117" s="357"/>
      <c r="E117" s="347">
        <v>42537</v>
      </c>
      <c r="F117" s="346">
        <v>150000000000</v>
      </c>
      <c r="G117" s="346">
        <v>130766100000</v>
      </c>
      <c r="H117" s="346">
        <f t="shared" si="17"/>
        <v>-19233900000</v>
      </c>
      <c r="I117" s="346">
        <v>130766100000</v>
      </c>
      <c r="J117" s="346">
        <v>153592367776</v>
      </c>
      <c r="K117" s="354">
        <f t="shared" si="16"/>
        <v>-22826267776</v>
      </c>
      <c r="L117" s="347">
        <v>46009</v>
      </c>
      <c r="M117" s="341">
        <v>117.456</v>
      </c>
      <c r="N117" s="341">
        <v>17.631</v>
      </c>
      <c r="O117" s="349">
        <f>+G117/F117</f>
        <v>0.87177400000000005</v>
      </c>
      <c r="Q117" s="241">
        <f t="shared" si="14"/>
        <v>2016</v>
      </c>
      <c r="S117" s="241"/>
      <c r="T117" s="241">
        <v>2.2664835164835164</v>
      </c>
    </row>
    <row r="118" spans="1:20" ht="12.75" customHeight="1">
      <c r="A118" s="342" t="s">
        <v>278</v>
      </c>
      <c r="C118" s="346">
        <f t="shared" si="15"/>
        <v>2.9230769230769229</v>
      </c>
      <c r="D118" s="357"/>
      <c r="E118" s="347">
        <v>42565</v>
      </c>
      <c r="F118" s="346">
        <v>90000000000</v>
      </c>
      <c r="G118" s="346">
        <v>189069500000</v>
      </c>
      <c r="H118" s="346">
        <f t="shared" si="17"/>
        <v>99069500000</v>
      </c>
      <c r="I118" s="346">
        <v>134700000000</v>
      </c>
      <c r="J118" s="346">
        <v>125689746160</v>
      </c>
      <c r="K118" s="354">
        <f t="shared" si="16"/>
        <v>9010253840</v>
      </c>
      <c r="L118" s="347">
        <v>43629</v>
      </c>
      <c r="M118" s="341">
        <v>93.311000000000007</v>
      </c>
      <c r="N118" s="341">
        <v>17.216999999999999</v>
      </c>
      <c r="O118" s="349">
        <v>2.101</v>
      </c>
      <c r="P118" s="350"/>
      <c r="Q118" s="241">
        <f t="shared" si="14"/>
        <v>2016</v>
      </c>
      <c r="S118" s="241"/>
      <c r="T118" s="241">
        <v>5.6510989010989015</v>
      </c>
    </row>
    <row r="119" spans="1:20" ht="12.75" customHeight="1">
      <c r="A119" s="342" t="s">
        <v>279</v>
      </c>
      <c r="C119" s="346">
        <f t="shared" si="15"/>
        <v>14.76923076923077</v>
      </c>
      <c r="D119" s="357"/>
      <c r="E119" s="347">
        <v>42565</v>
      </c>
      <c r="F119" s="346">
        <v>100000000000</v>
      </c>
      <c r="G119" s="346">
        <v>104868500000</v>
      </c>
      <c r="H119" s="346">
        <f t="shared" si="17"/>
        <v>4868500000</v>
      </c>
      <c r="I119" s="346">
        <v>63631000000</v>
      </c>
      <c r="J119" s="346">
        <v>64402578930</v>
      </c>
      <c r="K119" s="354">
        <f t="shared" si="16"/>
        <v>-771578930</v>
      </c>
      <c r="L119" s="347">
        <v>47941</v>
      </c>
      <c r="M119" s="341">
        <v>101.21299999999999</v>
      </c>
      <c r="N119" s="341">
        <v>17.501000000000001</v>
      </c>
      <c r="O119" s="349">
        <v>1.0489999999999999</v>
      </c>
      <c r="Q119" s="241">
        <f t="shared" si="14"/>
        <v>2016</v>
      </c>
      <c r="S119" s="241"/>
      <c r="T119" s="241">
        <v>9.8818681318681314</v>
      </c>
    </row>
    <row r="120" spans="1:20" ht="12.75" customHeight="1">
      <c r="A120" s="342" t="s">
        <v>280</v>
      </c>
      <c r="C120" s="346">
        <f t="shared" si="15"/>
        <v>2</v>
      </c>
      <c r="D120" s="357"/>
      <c r="E120" s="347">
        <v>42593</v>
      </c>
      <c r="F120" s="346">
        <v>60000000000</v>
      </c>
      <c r="G120" s="346">
        <v>103701100000</v>
      </c>
      <c r="H120" s="346">
        <f t="shared" si="17"/>
        <v>43701100000</v>
      </c>
      <c r="I120" s="346">
        <v>60000000000</v>
      </c>
      <c r="J120" s="346">
        <v>59987644223</v>
      </c>
      <c r="K120" s="354">
        <f t="shared" si="16"/>
        <v>12355777</v>
      </c>
      <c r="L120" s="347">
        <v>43321</v>
      </c>
      <c r="M120" s="341">
        <v>99.978999999999999</v>
      </c>
      <c r="N120" s="341">
        <v>16.638000000000002</v>
      </c>
      <c r="O120" s="349">
        <v>1.728</v>
      </c>
      <c r="P120" s="350"/>
      <c r="Q120" s="241">
        <f t="shared" si="14"/>
        <v>2016</v>
      </c>
      <c r="S120" s="241"/>
      <c r="T120" s="241">
        <v>13.497252747252746</v>
      </c>
    </row>
    <row r="121" spans="1:20" ht="12.75" customHeight="1">
      <c r="A121" s="342" t="s">
        <v>281</v>
      </c>
      <c r="C121" s="346">
        <f t="shared" si="15"/>
        <v>4.7692307692307692</v>
      </c>
      <c r="D121" s="357"/>
      <c r="E121" s="347">
        <v>42593</v>
      </c>
      <c r="F121" s="346">
        <v>100000000000</v>
      </c>
      <c r="G121" s="346">
        <v>128096400000</v>
      </c>
      <c r="H121" s="346">
        <f t="shared" si="17"/>
        <v>28096400000</v>
      </c>
      <c r="I121" s="346">
        <v>100000000000</v>
      </c>
      <c r="J121" s="346">
        <v>101709356942</v>
      </c>
      <c r="K121" s="354">
        <f t="shared" si="16"/>
        <v>-1709356942</v>
      </c>
      <c r="L121" s="347">
        <v>44329</v>
      </c>
      <c r="M121" s="341">
        <v>101.709</v>
      </c>
      <c r="N121" s="341">
        <v>17.135000000000002</v>
      </c>
      <c r="O121" s="349">
        <v>1.2809999999999999</v>
      </c>
      <c r="P121" s="350"/>
      <c r="Q121" s="241">
        <f t="shared" si="14"/>
        <v>2016</v>
      </c>
      <c r="S121" s="241"/>
      <c r="T121" s="241">
        <v>19.881868131868131</v>
      </c>
    </row>
    <row r="122" spans="1:20" ht="12.75" customHeight="1">
      <c r="A122" s="342" t="s">
        <v>282</v>
      </c>
      <c r="C122" s="346">
        <f t="shared" si="15"/>
        <v>3</v>
      </c>
      <c r="D122" s="357"/>
      <c r="E122" s="347">
        <v>42621</v>
      </c>
      <c r="F122" s="346">
        <v>60000000000</v>
      </c>
      <c r="G122" s="346">
        <v>220019900000</v>
      </c>
      <c r="H122" s="346">
        <f t="shared" si="17"/>
        <v>160019900000</v>
      </c>
      <c r="I122" s="346">
        <v>190000000000</v>
      </c>
      <c r="J122" s="346">
        <v>189686489921</v>
      </c>
      <c r="K122" s="354">
        <f t="shared" si="16"/>
        <v>313510079</v>
      </c>
      <c r="L122" s="347">
        <v>43713</v>
      </c>
      <c r="M122" s="349">
        <v>99.978999999999999</v>
      </c>
      <c r="N122" s="349">
        <v>16.446999999999999</v>
      </c>
      <c r="O122" s="349">
        <v>3.6669999999999998</v>
      </c>
      <c r="P122" s="350"/>
      <c r="Q122" s="241">
        <f t="shared" si="14"/>
        <v>2016</v>
      </c>
      <c r="S122" s="241"/>
      <c r="T122" s="241">
        <v>10.192307692307692</v>
      </c>
    </row>
    <row r="123" spans="1:20" ht="12.75" customHeight="1">
      <c r="A123" s="342" t="s">
        <v>283</v>
      </c>
      <c r="C123" s="346">
        <f t="shared" si="15"/>
        <v>10</v>
      </c>
      <c r="D123" s="357"/>
      <c r="E123" s="347">
        <v>42621</v>
      </c>
      <c r="F123" s="346">
        <v>100000000000</v>
      </c>
      <c r="G123" s="346">
        <v>176517200000</v>
      </c>
      <c r="H123" s="346">
        <f t="shared" si="17"/>
        <v>76517200000</v>
      </c>
      <c r="I123" s="346">
        <v>120000000000</v>
      </c>
      <c r="J123" s="346">
        <v>119909106614</v>
      </c>
      <c r="K123" s="354">
        <f t="shared" si="16"/>
        <v>90893386</v>
      </c>
      <c r="L123" s="347">
        <v>46261</v>
      </c>
      <c r="M123" s="349">
        <v>101.709</v>
      </c>
      <c r="N123" s="349">
        <v>16.640999999999998</v>
      </c>
      <c r="O123" s="349">
        <v>1.7649999999999999</v>
      </c>
      <c r="Q123" s="241">
        <f t="shared" si="14"/>
        <v>2016</v>
      </c>
      <c r="S123" s="241"/>
      <c r="T123" s="241">
        <v>19.807692307692307</v>
      </c>
    </row>
    <row r="124" spans="1:20" ht="12.75" customHeight="1">
      <c r="A124" s="342" t="s">
        <v>287</v>
      </c>
      <c r="C124" s="346">
        <f t="shared" si="15"/>
        <v>1.848901098901099</v>
      </c>
      <c r="D124" s="357"/>
      <c r="E124" s="347">
        <v>42648</v>
      </c>
      <c r="F124" s="346">
        <v>60000000000</v>
      </c>
      <c r="G124" s="346">
        <v>178080300000</v>
      </c>
      <c r="H124" s="346">
        <f t="shared" si="17"/>
        <v>118080300000</v>
      </c>
      <c r="I124" s="346">
        <v>60000000000</v>
      </c>
      <c r="J124" s="346">
        <v>62176062203</v>
      </c>
      <c r="K124" s="354">
        <f t="shared" si="16"/>
        <v>-2176062203</v>
      </c>
      <c r="L124" s="347">
        <v>43321</v>
      </c>
      <c r="M124" s="349">
        <v>103.627</v>
      </c>
      <c r="N124" s="349">
        <v>15.891</v>
      </c>
      <c r="O124" s="349">
        <f>+G124/F124</f>
        <v>2.9680049999999998</v>
      </c>
      <c r="P124" s="350"/>
      <c r="Q124" s="241">
        <f t="shared" si="14"/>
        <v>2016</v>
      </c>
      <c r="S124" s="241"/>
      <c r="T124" s="241">
        <v>13.387362637362637</v>
      </c>
    </row>
    <row r="125" spans="1:20" ht="12.75" customHeight="1">
      <c r="A125" s="342" t="s">
        <v>288</v>
      </c>
      <c r="C125" s="346">
        <f t="shared" si="15"/>
        <v>14.541208791208792</v>
      </c>
      <c r="D125" s="357"/>
      <c r="E125" s="347">
        <v>42648</v>
      </c>
      <c r="F125" s="346">
        <v>100000000000</v>
      </c>
      <c r="G125" s="346">
        <v>140146600000</v>
      </c>
      <c r="H125" s="346">
        <f t="shared" si="17"/>
        <v>40146600000</v>
      </c>
      <c r="I125" s="346">
        <v>100000000000</v>
      </c>
      <c r="J125" s="346">
        <v>110031482586</v>
      </c>
      <c r="K125" s="354">
        <f t="shared" si="16"/>
        <v>-10031482586</v>
      </c>
      <c r="L125" s="347">
        <v>47941</v>
      </c>
      <c r="M125" s="349">
        <v>110.03100000000001</v>
      </c>
      <c r="N125" s="349">
        <v>16.593</v>
      </c>
      <c r="O125" s="349">
        <f>+G125/F125</f>
        <v>1.4014660000000001</v>
      </c>
      <c r="Q125" s="241">
        <f t="shared" si="14"/>
        <v>2016</v>
      </c>
      <c r="S125" s="241"/>
      <c r="T125" s="241">
        <v>5.384615384615385</v>
      </c>
    </row>
    <row r="126" spans="1:20" ht="12.75" customHeight="1">
      <c r="A126" s="342" t="s">
        <v>289</v>
      </c>
      <c r="C126" s="346">
        <f t="shared" si="15"/>
        <v>2.848901098901099</v>
      </c>
      <c r="E126" s="347">
        <v>42676</v>
      </c>
      <c r="F126" s="346">
        <v>60000000000</v>
      </c>
      <c r="G126" s="346">
        <v>88952300000</v>
      </c>
      <c r="H126" s="346">
        <v>28952300000</v>
      </c>
      <c r="I126" s="346">
        <v>83952300000</v>
      </c>
      <c r="J126" s="346">
        <v>86374211635</v>
      </c>
      <c r="K126" s="354">
        <f t="shared" si="16"/>
        <v>-2421911635</v>
      </c>
      <c r="L126" s="347">
        <v>43713</v>
      </c>
      <c r="M126" s="349">
        <v>102.88500000000001</v>
      </c>
      <c r="N126" s="349">
        <v>16.178999999999998</v>
      </c>
      <c r="O126" s="349">
        <v>1.4014660000000001</v>
      </c>
      <c r="P126" s="350"/>
      <c r="Q126" s="241">
        <f t="shared" si="14"/>
        <v>2016</v>
      </c>
      <c r="S126" s="241"/>
      <c r="T126" s="241">
        <v>2.6813186813186811</v>
      </c>
    </row>
    <row r="127" spans="1:20" ht="12.75" customHeight="1">
      <c r="A127" s="342" t="s">
        <v>290</v>
      </c>
      <c r="C127" s="346">
        <f t="shared" si="15"/>
        <v>5.0027472527472527</v>
      </c>
      <c r="E127" s="347">
        <v>42676</v>
      </c>
      <c r="F127" s="346">
        <v>100000000000</v>
      </c>
      <c r="G127" s="346">
        <v>73360300000</v>
      </c>
      <c r="H127" s="346">
        <v>-26639700000</v>
      </c>
      <c r="I127" s="346">
        <v>69360300000</v>
      </c>
      <c r="J127" s="346">
        <v>69516279615</v>
      </c>
      <c r="K127" s="354">
        <f t="shared" si="16"/>
        <v>-155979615</v>
      </c>
      <c r="L127" s="347">
        <v>44497</v>
      </c>
      <c r="M127" s="349">
        <v>100.22499999999999</v>
      </c>
      <c r="N127" s="349">
        <v>16.681999999999999</v>
      </c>
      <c r="O127" s="349">
        <f>+G127/F127</f>
        <v>0.73360300000000001</v>
      </c>
      <c r="P127" s="350"/>
      <c r="Q127" s="241">
        <f t="shared" si="14"/>
        <v>2016</v>
      </c>
      <c r="S127" s="241"/>
      <c r="T127" s="241">
        <v>1.8434065934065933</v>
      </c>
    </row>
    <row r="128" spans="1:20" ht="12.75" customHeight="1">
      <c r="A128" s="342" t="s">
        <v>291</v>
      </c>
      <c r="C128" s="346">
        <f t="shared" si="15"/>
        <v>2.2335164835164836</v>
      </c>
      <c r="E128" s="347">
        <v>42704</v>
      </c>
      <c r="F128" s="346">
        <v>60000000000</v>
      </c>
      <c r="G128" s="346">
        <v>57105200000</v>
      </c>
      <c r="H128" s="346">
        <f>+G128-F128</f>
        <v>-2894800000</v>
      </c>
      <c r="I128" s="346">
        <v>50305200000</v>
      </c>
      <c r="J128" s="346">
        <v>54372386670</v>
      </c>
      <c r="K128" s="354">
        <f t="shared" si="16"/>
        <v>-4067186670</v>
      </c>
      <c r="L128" s="347">
        <v>43517</v>
      </c>
      <c r="M128" s="349">
        <v>108.08499999999999</v>
      </c>
      <c r="N128" s="349">
        <v>16.864999999999998</v>
      </c>
      <c r="O128" s="341">
        <f>+G128/F128</f>
        <v>0.95175333333333334</v>
      </c>
      <c r="P128" s="350"/>
      <c r="Q128" s="241">
        <f t="shared" si="14"/>
        <v>2016</v>
      </c>
      <c r="S128" s="241"/>
      <c r="T128" s="241">
        <v>9.8434065934065931</v>
      </c>
    </row>
    <row r="129" spans="1:20" ht="12.75" customHeight="1">
      <c r="A129" s="342" t="s">
        <v>292</v>
      </c>
      <c r="C129" s="346">
        <f t="shared" si="15"/>
        <v>9.7719780219780219</v>
      </c>
      <c r="E129" s="347">
        <v>42704</v>
      </c>
      <c r="F129" s="346">
        <v>100000000000</v>
      </c>
      <c r="G129" s="346">
        <v>58989700000</v>
      </c>
      <c r="H129" s="346">
        <f>+G129-F129</f>
        <v>-41010300000</v>
      </c>
      <c r="I129" s="346">
        <v>42489700000</v>
      </c>
      <c r="J129" s="346">
        <v>42697001196</v>
      </c>
      <c r="K129" s="354">
        <f t="shared" si="16"/>
        <v>-207301196</v>
      </c>
      <c r="L129" s="347">
        <v>46261</v>
      </c>
      <c r="M129" s="349">
        <v>100.488</v>
      </c>
      <c r="N129" s="349">
        <v>17.329000000000001</v>
      </c>
      <c r="O129" s="341">
        <f>+G129/F129</f>
        <v>0.589897</v>
      </c>
      <c r="Q129" s="241">
        <f t="shared" si="14"/>
        <v>2016</v>
      </c>
      <c r="S129" s="241"/>
      <c r="T129" s="241">
        <v>5.8269230769230766</v>
      </c>
    </row>
    <row r="130" spans="1:20" ht="12.75" customHeight="1">
      <c r="A130" s="342" t="s">
        <v>293</v>
      </c>
      <c r="C130" s="346">
        <f t="shared" si="15"/>
        <v>2.6950549450549453</v>
      </c>
      <c r="E130" s="347">
        <v>42732</v>
      </c>
      <c r="F130" s="346">
        <v>60000000000</v>
      </c>
      <c r="G130" s="346">
        <v>97781000000</v>
      </c>
      <c r="H130" s="346">
        <f>+G130-F130</f>
        <v>37781000000</v>
      </c>
      <c r="I130" s="346">
        <v>60000000000</v>
      </c>
      <c r="J130" s="346">
        <v>62298343900</v>
      </c>
      <c r="K130" s="354">
        <f t="shared" si="16"/>
        <v>-2298343900</v>
      </c>
      <c r="L130" s="347">
        <v>43713</v>
      </c>
      <c r="M130" s="349">
        <v>103.831</v>
      </c>
      <c r="N130" s="349">
        <v>16.914000000000001</v>
      </c>
      <c r="O130" s="341">
        <f>+G130/F130</f>
        <v>1.6296833333333334</v>
      </c>
      <c r="P130" s="350"/>
      <c r="Q130" s="241">
        <f t="shared" si="14"/>
        <v>2016</v>
      </c>
      <c r="S130" s="241"/>
      <c r="T130" s="241">
        <v>19.365384615384617</v>
      </c>
    </row>
    <row r="131" spans="1:20" ht="12.75" customHeight="1">
      <c r="A131" s="342" t="s">
        <v>294</v>
      </c>
      <c r="C131" s="346">
        <f t="shared" si="15"/>
        <v>14.31043956043956</v>
      </c>
      <c r="E131" s="347">
        <v>42732</v>
      </c>
      <c r="F131" s="346">
        <v>100000000000</v>
      </c>
      <c r="G131" s="346">
        <v>130409500000</v>
      </c>
      <c r="H131" s="346">
        <f>+G131-F131</f>
        <v>30409500000</v>
      </c>
      <c r="I131" s="346">
        <v>100000000000</v>
      </c>
      <c r="J131" s="346">
        <v>102211059080</v>
      </c>
      <c r="K131" s="354">
        <f t="shared" si="16"/>
        <v>-2211059080</v>
      </c>
      <c r="L131" s="347">
        <v>47941</v>
      </c>
      <c r="M131" s="349">
        <v>102.211</v>
      </c>
      <c r="N131" s="349">
        <v>17.184999999999999</v>
      </c>
      <c r="O131" s="341">
        <f>+G131/F131</f>
        <v>1.304095</v>
      </c>
      <c r="Q131" s="241">
        <f t="shared" si="14"/>
        <v>2016</v>
      </c>
      <c r="S131" s="241"/>
      <c r="T131" s="241">
        <v>3.4423076923076925</v>
      </c>
    </row>
    <row r="132" spans="1:20" ht="12.75" customHeight="1">
      <c r="A132" s="342" t="s">
        <v>295</v>
      </c>
      <c r="C132" s="346">
        <f t="shared" si="15"/>
        <v>2.0796703296703298</v>
      </c>
      <c r="E132" s="347">
        <v>42760</v>
      </c>
      <c r="F132" s="346">
        <v>60000000000</v>
      </c>
      <c r="G132" s="346">
        <v>90298400000</v>
      </c>
      <c r="H132" s="346">
        <f>G132-F132</f>
        <v>30298400000</v>
      </c>
      <c r="I132" s="346">
        <v>60000000000</v>
      </c>
      <c r="J132" s="346">
        <v>68414293028</v>
      </c>
      <c r="K132" s="354">
        <f t="shared" si="16"/>
        <v>-8414293028</v>
      </c>
      <c r="L132" s="347">
        <v>43517</v>
      </c>
      <c r="M132" s="349">
        <v>114.024</v>
      </c>
      <c r="N132" s="349">
        <v>15.071</v>
      </c>
      <c r="O132" s="341">
        <v>1.5049999999999999</v>
      </c>
      <c r="P132" s="350"/>
      <c r="Q132" s="241">
        <f t="shared" si="14"/>
        <v>2017</v>
      </c>
      <c r="S132" s="241"/>
      <c r="T132" s="241">
        <v>14.288461538461538</v>
      </c>
    </row>
    <row r="133" spans="1:20" ht="12.75" customHeight="1">
      <c r="A133" s="342" t="s">
        <v>297</v>
      </c>
      <c r="C133" s="346">
        <f t="shared" si="15"/>
        <v>4.7719780219780219</v>
      </c>
      <c r="E133" s="347">
        <v>42760</v>
      </c>
      <c r="F133" s="346">
        <v>100000000000</v>
      </c>
      <c r="G133" s="346">
        <v>182467400000</v>
      </c>
      <c r="H133" s="346">
        <f t="shared" ref="H133:H151" si="18">F133-G133</f>
        <v>-82467400000</v>
      </c>
      <c r="I133" s="346">
        <v>100000000000</v>
      </c>
      <c r="J133" s="346">
        <v>105975942488</v>
      </c>
      <c r="K133" s="354">
        <f t="shared" si="16"/>
        <v>-5975942488</v>
      </c>
      <c r="L133" s="347">
        <v>44497</v>
      </c>
      <c r="M133" s="349">
        <v>105.976</v>
      </c>
      <c r="N133" s="349">
        <v>16.088000000000001</v>
      </c>
      <c r="O133" s="341">
        <v>1.825</v>
      </c>
      <c r="P133" s="350"/>
      <c r="Q133" s="241">
        <f t="shared" si="14"/>
        <v>2017</v>
      </c>
      <c r="S133" s="241"/>
      <c r="T133" s="241">
        <v>10.51923076923077</v>
      </c>
    </row>
    <row r="134" spans="1:20" ht="12.75" customHeight="1">
      <c r="A134" s="342" t="s">
        <v>298</v>
      </c>
      <c r="C134" s="346">
        <f t="shared" si="15"/>
        <v>3.0796703296703298</v>
      </c>
      <c r="E134" s="347">
        <v>42788</v>
      </c>
      <c r="F134" s="346">
        <v>60000000000</v>
      </c>
      <c r="G134" s="346">
        <v>75669800000</v>
      </c>
      <c r="H134" s="346">
        <f t="shared" si="18"/>
        <v>-15669800000</v>
      </c>
      <c r="I134" s="346">
        <v>60000000000</v>
      </c>
      <c r="J134" s="346">
        <v>66792379555</v>
      </c>
      <c r="K134" s="354">
        <f t="shared" ref="K134:K151" si="19">I134-J134</f>
        <v>-6792379555</v>
      </c>
      <c r="L134" s="347">
        <v>43909</v>
      </c>
      <c r="N134" s="349">
        <v>15.252000000000001</v>
      </c>
      <c r="O134" s="341">
        <v>1.2609999999999999</v>
      </c>
      <c r="P134" s="350"/>
      <c r="Q134" s="241">
        <f t="shared" si="14"/>
        <v>2017</v>
      </c>
      <c r="S134" s="241"/>
      <c r="T134" s="241">
        <v>5.5989010989010985</v>
      </c>
    </row>
    <row r="135" spans="1:20" ht="12.75" customHeight="1">
      <c r="A135" s="342" t="s">
        <v>299</v>
      </c>
      <c r="C135" s="346">
        <f t="shared" si="15"/>
        <v>9.541208791208792</v>
      </c>
      <c r="E135" s="347">
        <v>42788</v>
      </c>
      <c r="F135" s="346">
        <v>100000000000</v>
      </c>
      <c r="G135" s="346">
        <v>114798000000</v>
      </c>
      <c r="H135" s="346">
        <f t="shared" si="18"/>
        <v>-14798000000</v>
      </c>
      <c r="I135" s="346">
        <v>100000000000</v>
      </c>
      <c r="J135" s="346">
        <v>109391379595</v>
      </c>
      <c r="K135" s="354">
        <f t="shared" si="19"/>
        <v>-9391379595</v>
      </c>
      <c r="L135" s="347">
        <v>46261</v>
      </c>
      <c r="N135" s="349">
        <v>16.260000000000002</v>
      </c>
      <c r="O135" s="341">
        <v>1.1479999999999999</v>
      </c>
      <c r="Q135" s="241">
        <f t="shared" si="14"/>
        <v>2017</v>
      </c>
      <c r="S135" s="241"/>
      <c r="T135" s="241">
        <v>19.137362637362639</v>
      </c>
    </row>
    <row r="136" spans="1:20" ht="12.75" customHeight="1">
      <c r="A136" s="342" t="s">
        <v>301</v>
      </c>
      <c r="C136" s="346">
        <f t="shared" si="15"/>
        <v>1.9258241758241759</v>
      </c>
      <c r="E136" s="347">
        <v>42816</v>
      </c>
      <c r="F136" s="346">
        <v>60000000000</v>
      </c>
      <c r="G136" s="346">
        <v>85885300000</v>
      </c>
      <c r="H136" s="346">
        <f t="shared" si="18"/>
        <v>-25885300000</v>
      </c>
      <c r="I136" s="346">
        <v>60000000000</v>
      </c>
      <c r="J136" s="346">
        <v>64269879125</v>
      </c>
      <c r="K136" s="354">
        <f t="shared" si="19"/>
        <v>-4269879125</v>
      </c>
      <c r="L136" s="347">
        <v>43517</v>
      </c>
      <c r="M136" s="349">
        <v>107.116</v>
      </c>
      <c r="N136" s="349">
        <v>15.084</v>
      </c>
      <c r="O136" s="341">
        <v>1.431</v>
      </c>
      <c r="P136" s="350"/>
      <c r="Q136" s="241">
        <f t="shared" si="14"/>
        <v>2017</v>
      </c>
      <c r="S136" s="241"/>
      <c r="T136" s="241">
        <v>3.2142857142857144</v>
      </c>
    </row>
    <row r="137" spans="1:20" ht="12.75" customHeight="1">
      <c r="A137" s="342" t="s">
        <v>303</v>
      </c>
      <c r="C137" s="346">
        <f t="shared" si="15"/>
        <v>15.002747252747254</v>
      </c>
      <c r="E137" s="347">
        <v>42816</v>
      </c>
      <c r="F137" s="346">
        <v>100000000000</v>
      </c>
      <c r="G137" s="346">
        <v>125102500000</v>
      </c>
      <c r="H137" s="346">
        <f t="shared" si="18"/>
        <v>-25102500000</v>
      </c>
      <c r="I137" s="346">
        <v>100000000000</v>
      </c>
      <c r="J137" s="346">
        <v>99927039125</v>
      </c>
      <c r="K137" s="354">
        <f t="shared" si="19"/>
        <v>72960875</v>
      </c>
      <c r="L137" s="347">
        <v>48277</v>
      </c>
      <c r="M137" s="349">
        <v>99.927000000000007</v>
      </c>
      <c r="N137" s="349">
        <v>16.388000000000002</v>
      </c>
      <c r="O137" s="341">
        <v>1.2509999999999999</v>
      </c>
      <c r="Q137" s="241">
        <f t="shared" si="14"/>
        <v>2017</v>
      </c>
      <c r="S137" s="241"/>
      <c r="T137" s="241">
        <v>10.288461538461538</v>
      </c>
    </row>
    <row r="138" spans="1:20" ht="12.75" customHeight="1">
      <c r="A138" s="342" t="s">
        <v>304</v>
      </c>
      <c r="C138" s="346">
        <f t="shared" ref="C138:C146" si="20">(L138-E138)/364</f>
        <v>2.9258241758241756</v>
      </c>
      <c r="E138" s="347">
        <v>42844</v>
      </c>
      <c r="F138" s="346">
        <v>60000000000</v>
      </c>
      <c r="G138" s="346">
        <v>83673000000</v>
      </c>
      <c r="H138" s="346">
        <f t="shared" si="18"/>
        <v>-23673000000</v>
      </c>
      <c r="I138" s="346">
        <v>60000000000</v>
      </c>
      <c r="J138" s="346">
        <v>63549365310</v>
      </c>
      <c r="K138" s="354">
        <f t="shared" si="19"/>
        <v>-3549365310</v>
      </c>
      <c r="L138" s="347">
        <v>43909</v>
      </c>
      <c r="M138" s="361">
        <v>105.916</v>
      </c>
      <c r="N138" s="349">
        <v>14.978999999999999</v>
      </c>
      <c r="O138" s="341">
        <v>1.395</v>
      </c>
      <c r="P138" s="350"/>
      <c r="Q138" s="241">
        <f t="shared" si="14"/>
        <v>2017</v>
      </c>
      <c r="S138" s="241"/>
      <c r="T138" s="241">
        <v>5.365384615384615</v>
      </c>
    </row>
    <row r="139" spans="1:20" ht="12.75" customHeight="1">
      <c r="A139" s="342" t="s">
        <v>306</v>
      </c>
      <c r="C139" s="346">
        <f t="shared" si="20"/>
        <v>4.5412087912087911</v>
      </c>
      <c r="E139" s="347">
        <v>42844</v>
      </c>
      <c r="F139" s="346">
        <v>100000000000</v>
      </c>
      <c r="G139" s="346">
        <v>116776000000</v>
      </c>
      <c r="H139" s="346">
        <f t="shared" si="18"/>
        <v>-16776000000</v>
      </c>
      <c r="I139" s="346">
        <v>100000000000</v>
      </c>
      <c r="J139" s="346">
        <v>111434069700</v>
      </c>
      <c r="K139" s="354">
        <f t="shared" si="19"/>
        <v>-11434069700</v>
      </c>
      <c r="L139" s="347">
        <v>44497</v>
      </c>
      <c r="M139" s="361">
        <v>111.434</v>
      </c>
      <c r="N139" s="349">
        <v>15.574999999999999</v>
      </c>
      <c r="O139" s="341">
        <v>1.1679999999999999</v>
      </c>
      <c r="P139" s="350"/>
      <c r="Q139" s="241">
        <f t="shared" si="14"/>
        <v>2017</v>
      </c>
      <c r="S139" s="241"/>
      <c r="T139" s="241">
        <v>20</v>
      </c>
    </row>
    <row r="140" spans="1:20" ht="12.75" customHeight="1">
      <c r="A140" s="342" t="s">
        <v>307</v>
      </c>
      <c r="C140" s="346">
        <f t="shared" si="20"/>
        <v>2.0054945054945055</v>
      </c>
      <c r="E140" s="347">
        <v>42872</v>
      </c>
      <c r="F140" s="346">
        <v>65000000000</v>
      </c>
      <c r="G140" s="346">
        <v>115369900000</v>
      </c>
      <c r="H140" s="346">
        <f t="shared" si="18"/>
        <v>-50369900000</v>
      </c>
      <c r="I140" s="346">
        <v>38400000000</v>
      </c>
      <c r="J140" s="346">
        <v>67556720992</v>
      </c>
      <c r="K140" s="354">
        <f t="shared" si="19"/>
        <v>-29156720992</v>
      </c>
      <c r="L140" s="347">
        <v>43602</v>
      </c>
      <c r="M140" s="361">
        <v>104.212</v>
      </c>
      <c r="N140" s="349">
        <v>14.661</v>
      </c>
      <c r="O140" s="341">
        <v>1.7749999999999999</v>
      </c>
      <c r="P140" s="350"/>
      <c r="Q140" s="241">
        <f t="shared" si="14"/>
        <v>2017</v>
      </c>
      <c r="S140" s="241"/>
      <c r="T140" s="241">
        <v>2.9780219780219781</v>
      </c>
    </row>
    <row r="141" spans="1:20" ht="12.75" customHeight="1">
      <c r="A141" s="342" t="s">
        <v>308</v>
      </c>
      <c r="C141" s="346">
        <f t="shared" si="20"/>
        <v>10.002747252747254</v>
      </c>
      <c r="E141" s="347">
        <v>42872</v>
      </c>
      <c r="F141" s="346">
        <v>120000000000</v>
      </c>
      <c r="G141" s="346">
        <v>60000000000</v>
      </c>
      <c r="H141" s="346">
        <f t="shared" si="18"/>
        <v>60000000000</v>
      </c>
      <c r="I141" s="346">
        <v>60000000000</v>
      </c>
      <c r="J141" s="346">
        <v>120535920089</v>
      </c>
      <c r="K141" s="354">
        <f t="shared" si="19"/>
        <v>-60535920089</v>
      </c>
      <c r="L141" s="347">
        <v>46513</v>
      </c>
      <c r="M141" s="361">
        <v>100.11199999999999</v>
      </c>
      <c r="N141" s="349">
        <v>15.977</v>
      </c>
      <c r="O141" s="341">
        <v>1.87</v>
      </c>
      <c r="Q141" s="241">
        <f t="shared" si="14"/>
        <v>2017</v>
      </c>
      <c r="S141" s="241"/>
      <c r="T141" s="241">
        <v>13.824175824175825</v>
      </c>
    </row>
    <row r="142" spans="1:20" ht="12.75" customHeight="1">
      <c r="A142" s="342" t="s">
        <v>310</v>
      </c>
      <c r="C142" s="346">
        <f t="shared" si="20"/>
        <v>2</v>
      </c>
      <c r="E142" s="347">
        <v>42929</v>
      </c>
      <c r="F142" s="346">
        <v>80000000000</v>
      </c>
      <c r="G142" s="346">
        <v>189553900000</v>
      </c>
      <c r="H142" s="346">
        <f t="shared" si="18"/>
        <v>-109553900000</v>
      </c>
      <c r="I142" s="346">
        <v>80000000000</v>
      </c>
      <c r="J142" s="346">
        <v>81319064732</v>
      </c>
      <c r="K142" s="354">
        <f t="shared" si="19"/>
        <v>-1319064732</v>
      </c>
      <c r="L142" s="347">
        <v>43657</v>
      </c>
      <c r="M142" s="349">
        <v>101.649</v>
      </c>
      <c r="N142" s="349">
        <v>12.789</v>
      </c>
      <c r="O142" s="349">
        <f t="shared" ref="O142:O153" si="21">+G142/F142</f>
        <v>2.3694237500000002</v>
      </c>
      <c r="P142" s="350"/>
      <c r="Q142" s="241">
        <f t="shared" si="14"/>
        <v>2017</v>
      </c>
      <c r="S142" s="241"/>
      <c r="T142" s="241">
        <v>1.5384615384615385</v>
      </c>
    </row>
    <row r="143" spans="1:20" ht="12.75" customHeight="1">
      <c r="A143" s="342" t="s">
        <v>311</v>
      </c>
      <c r="C143" s="346">
        <f t="shared" si="20"/>
        <v>5</v>
      </c>
      <c r="E143" s="347">
        <v>42929</v>
      </c>
      <c r="F143" s="346">
        <v>100000000000</v>
      </c>
      <c r="G143" s="346">
        <v>187198500000</v>
      </c>
      <c r="H143" s="346">
        <f t="shared" si="18"/>
        <v>-87198500000</v>
      </c>
      <c r="I143" s="346">
        <v>100000000000</v>
      </c>
      <c r="J143" s="346">
        <v>99901210426</v>
      </c>
      <c r="K143" s="354">
        <f t="shared" si="19"/>
        <v>98789574</v>
      </c>
      <c r="L143" s="347">
        <v>44749</v>
      </c>
      <c r="M143" s="349">
        <v>99.900999999999996</v>
      </c>
      <c r="N143" s="349">
        <v>14.154</v>
      </c>
      <c r="O143" s="349">
        <f t="shared" si="21"/>
        <v>1.871985</v>
      </c>
      <c r="P143" s="350"/>
      <c r="Q143" s="241">
        <f t="shared" si="14"/>
        <v>2017</v>
      </c>
      <c r="S143" s="241"/>
      <c r="T143" s="241">
        <v>10.057692307692308</v>
      </c>
    </row>
    <row r="144" spans="1:20" ht="12.75" customHeight="1">
      <c r="A144" s="342" t="s">
        <v>319</v>
      </c>
      <c r="C144" s="346">
        <f t="shared" si="20"/>
        <v>3</v>
      </c>
      <c r="E144" s="347">
        <v>42957</v>
      </c>
      <c r="F144" s="346">
        <v>80000000000</v>
      </c>
      <c r="G144" s="346">
        <v>168488400000</v>
      </c>
      <c r="H144" s="346">
        <f t="shared" si="18"/>
        <v>-88488400000</v>
      </c>
      <c r="I144" s="346">
        <v>80000000000</v>
      </c>
      <c r="J144" s="346">
        <v>80012460971</v>
      </c>
      <c r="K144" s="354">
        <f t="shared" si="19"/>
        <v>-12460971</v>
      </c>
      <c r="L144" s="347">
        <v>44049</v>
      </c>
      <c r="M144" s="349">
        <v>100.01600000000001</v>
      </c>
      <c r="N144" s="349">
        <v>13.244</v>
      </c>
      <c r="O144" s="349">
        <f t="shared" si="21"/>
        <v>2.1061049999999999</v>
      </c>
      <c r="P144" s="350"/>
      <c r="Q144" s="241">
        <f t="shared" si="14"/>
        <v>2017</v>
      </c>
      <c r="S144" s="241"/>
      <c r="T144" s="241">
        <v>5.134615384615385</v>
      </c>
    </row>
    <row r="145" spans="1:20" ht="12.75" customHeight="1">
      <c r="A145" s="342" t="s">
        <v>320</v>
      </c>
      <c r="C145" s="346">
        <f t="shared" si="20"/>
        <v>9.7692307692307701</v>
      </c>
      <c r="E145" s="347">
        <v>42957</v>
      </c>
      <c r="F145" s="346">
        <v>120000000000</v>
      </c>
      <c r="G145" s="346">
        <v>168488400000</v>
      </c>
      <c r="H145" s="346">
        <f t="shared" si="18"/>
        <v>-48488400000</v>
      </c>
      <c r="I145" s="346">
        <v>120000000000</v>
      </c>
      <c r="J145" s="346">
        <v>130911739905</v>
      </c>
      <c r="K145" s="354">
        <f t="shared" si="19"/>
        <v>-10911739905</v>
      </c>
      <c r="L145" s="347">
        <v>46513</v>
      </c>
      <c r="M145" s="349">
        <v>109.093</v>
      </c>
      <c r="N145" s="349">
        <v>14.917999999999999</v>
      </c>
      <c r="O145" s="349">
        <f t="shared" si="21"/>
        <v>1.4040699999999999</v>
      </c>
      <c r="Q145" s="241">
        <f t="shared" si="14"/>
        <v>2017</v>
      </c>
      <c r="S145" s="241"/>
      <c r="T145" s="241">
        <v>18.673076923076923</v>
      </c>
    </row>
    <row r="146" spans="1:20" ht="12.75" customHeight="1">
      <c r="A146" s="342" t="s">
        <v>321</v>
      </c>
      <c r="C146" s="346">
        <f t="shared" si="20"/>
        <v>1.8461538461538463</v>
      </c>
      <c r="E146" s="347">
        <v>42985</v>
      </c>
      <c r="F146" s="346">
        <v>80000000000</v>
      </c>
      <c r="G146" s="346">
        <v>205326400000</v>
      </c>
      <c r="H146" s="346">
        <f t="shared" si="18"/>
        <v>-125326400000</v>
      </c>
      <c r="I146" s="346">
        <v>80000000000</v>
      </c>
      <c r="J146" s="346">
        <v>83492952872</v>
      </c>
      <c r="K146" s="354">
        <f t="shared" si="19"/>
        <v>-3492952872</v>
      </c>
      <c r="L146" s="347">
        <v>43657</v>
      </c>
      <c r="M146" s="341">
        <v>104.366</v>
      </c>
      <c r="N146" s="341">
        <v>12.323</v>
      </c>
      <c r="O146" s="349">
        <f t="shared" si="21"/>
        <v>2.5665800000000001</v>
      </c>
      <c r="P146" s="350"/>
      <c r="Q146" s="241">
        <f t="shared" si="14"/>
        <v>2017</v>
      </c>
      <c r="S146" s="241"/>
      <c r="T146" s="241">
        <v>2.75</v>
      </c>
    </row>
    <row r="147" spans="1:20" ht="12.75" customHeight="1">
      <c r="A147" s="342" t="s">
        <v>322</v>
      </c>
      <c r="C147" s="346">
        <v>5</v>
      </c>
      <c r="E147" s="347">
        <v>42985</v>
      </c>
      <c r="F147" s="346">
        <v>120000000000</v>
      </c>
      <c r="G147" s="346">
        <v>167917400000</v>
      </c>
      <c r="H147" s="346">
        <f t="shared" si="18"/>
        <v>-47917400000</v>
      </c>
      <c r="I147" s="346">
        <v>120000000000</v>
      </c>
      <c r="J147" s="346">
        <v>138178537664</v>
      </c>
      <c r="K147" s="354">
        <f t="shared" si="19"/>
        <v>-18178537664</v>
      </c>
      <c r="L147" s="347">
        <v>11752</v>
      </c>
      <c r="M147" s="341">
        <v>115.149</v>
      </c>
      <c r="N147" s="341">
        <v>15.07</v>
      </c>
      <c r="O147" s="349">
        <f t="shared" si="21"/>
        <v>1.3993116666666667</v>
      </c>
      <c r="Q147" s="241">
        <f t="shared" si="14"/>
        <v>2017</v>
      </c>
      <c r="S147" s="241"/>
      <c r="T147" s="241">
        <v>1.3076923076923077</v>
      </c>
    </row>
    <row r="148" spans="1:20" ht="12.75" customHeight="1">
      <c r="A148" s="342" t="s">
        <v>323</v>
      </c>
      <c r="C148" s="346">
        <f>(L148-E148)/364</f>
        <v>2.8461538461538463</v>
      </c>
      <c r="E148" s="347">
        <v>43013</v>
      </c>
      <c r="F148" s="346">
        <v>60000000000</v>
      </c>
      <c r="G148" s="346">
        <v>195729000000</v>
      </c>
      <c r="H148" s="346">
        <f t="shared" si="18"/>
        <v>-135729000000</v>
      </c>
      <c r="I148" s="346">
        <v>60000000000</v>
      </c>
      <c r="J148" s="346">
        <v>63013002624</v>
      </c>
      <c r="K148" s="354">
        <f t="shared" si="19"/>
        <v>-3013002624</v>
      </c>
      <c r="L148" s="347">
        <v>44049</v>
      </c>
      <c r="M148" s="341">
        <v>105.02200000000001</v>
      </c>
      <c r="N148" s="341">
        <v>11.965</v>
      </c>
      <c r="O148" s="349">
        <f t="shared" si="21"/>
        <v>3.2621500000000001</v>
      </c>
      <c r="P148" s="350"/>
      <c r="Q148" s="241">
        <f t="shared" si="14"/>
        <v>2017</v>
      </c>
      <c r="S148" s="241"/>
      <c r="T148" s="241">
        <v>9.8269230769230766</v>
      </c>
    </row>
    <row r="149" spans="1:20" ht="12.75" customHeight="1">
      <c r="A149" s="342" t="s">
        <v>324</v>
      </c>
      <c r="C149" s="346">
        <f>(L149-E149)/364</f>
        <v>9.615384615384615</v>
      </c>
      <c r="E149" s="347">
        <v>43013</v>
      </c>
      <c r="F149" s="346">
        <v>120000000000</v>
      </c>
      <c r="G149" s="346">
        <v>181687900000</v>
      </c>
      <c r="H149" s="346">
        <f t="shared" si="18"/>
        <v>-61687900000</v>
      </c>
      <c r="I149" s="346">
        <v>120000000000</v>
      </c>
      <c r="J149" s="354">
        <v>136237416190</v>
      </c>
      <c r="K149" s="354">
        <f t="shared" si="19"/>
        <v>-16237416190</v>
      </c>
      <c r="L149" s="347">
        <v>46513</v>
      </c>
      <c r="M149" s="341">
        <v>113.53100000000001</v>
      </c>
      <c r="N149" s="341">
        <v>14.542</v>
      </c>
      <c r="O149" s="349">
        <f t="shared" si="21"/>
        <v>1.5140658333333334</v>
      </c>
      <c r="Q149" s="241">
        <f t="shared" si="14"/>
        <v>2017</v>
      </c>
      <c r="S149" s="241"/>
      <c r="T149" s="241">
        <v>4.9093406593406597</v>
      </c>
    </row>
    <row r="150" spans="1:20" ht="12.75" customHeight="1">
      <c r="A150" s="342" t="s">
        <v>325</v>
      </c>
      <c r="C150" s="346">
        <f>(L150-E150)/364</f>
        <v>2.2307692307692308</v>
      </c>
      <c r="E150" s="347">
        <v>43041</v>
      </c>
      <c r="F150" s="346">
        <v>80000000000</v>
      </c>
      <c r="G150" s="346">
        <v>108171200000</v>
      </c>
      <c r="H150" s="346">
        <f t="shared" si="18"/>
        <v>-28171200000</v>
      </c>
      <c r="I150" s="346">
        <v>80000000000</v>
      </c>
      <c r="J150" s="346">
        <v>82317043252</v>
      </c>
      <c r="K150" s="354">
        <f t="shared" si="19"/>
        <v>-2317043252</v>
      </c>
      <c r="L150" s="347">
        <v>43853</v>
      </c>
      <c r="M150" s="341">
        <v>102.896</v>
      </c>
      <c r="N150" s="341">
        <v>11.015000000000001</v>
      </c>
      <c r="O150" s="349">
        <f t="shared" si="21"/>
        <v>1.3521399999999999</v>
      </c>
      <c r="P150" s="350"/>
      <c r="Q150" s="241">
        <f t="shared" si="14"/>
        <v>2017</v>
      </c>
      <c r="S150" s="241"/>
      <c r="T150" s="241">
        <v>18.442307692307693</v>
      </c>
    </row>
    <row r="151" spans="1:20" ht="12.75" customHeight="1">
      <c r="A151" s="342" t="s">
        <v>326</v>
      </c>
      <c r="C151" s="346">
        <f>(L151-E151)/364</f>
        <v>4.6923076923076925</v>
      </c>
      <c r="E151" s="347">
        <v>43041</v>
      </c>
      <c r="F151" s="346">
        <v>100000000000</v>
      </c>
      <c r="G151" s="346">
        <v>175075100000</v>
      </c>
      <c r="H151" s="346">
        <f t="shared" si="18"/>
        <v>-75075100000</v>
      </c>
      <c r="I151" s="346">
        <v>100000000000</v>
      </c>
      <c r="J151" s="346">
        <v>109215617311</v>
      </c>
      <c r="K151" s="354">
        <f t="shared" si="19"/>
        <v>-9215617311</v>
      </c>
      <c r="L151" s="347">
        <v>44749</v>
      </c>
      <c r="M151" s="341">
        <v>109.21599999999999</v>
      </c>
      <c r="N151" s="341">
        <v>12.701000000000001</v>
      </c>
      <c r="O151" s="349">
        <f t="shared" si="21"/>
        <v>1.7507509999999999</v>
      </c>
      <c r="P151" s="350"/>
      <c r="Q151" s="241">
        <f t="shared" si="14"/>
        <v>2017</v>
      </c>
      <c r="S151" s="241"/>
      <c r="T151" s="241">
        <v>1.1923076923076923</v>
      </c>
    </row>
    <row r="152" spans="1:20" ht="12.75" customHeight="1">
      <c r="A152" s="342" t="s">
        <v>347</v>
      </c>
      <c r="C152" s="346">
        <f>(L152-E152)/364</f>
        <v>2.6923076923076925</v>
      </c>
      <c r="E152" s="347">
        <v>43069</v>
      </c>
      <c r="F152" s="346">
        <v>80000000000</v>
      </c>
      <c r="G152" s="346">
        <v>211728500000</v>
      </c>
      <c r="H152" s="346">
        <v>131728500000</v>
      </c>
      <c r="I152" s="346">
        <v>80000000000</v>
      </c>
      <c r="J152" s="346">
        <v>86919496083</v>
      </c>
      <c r="K152" s="354">
        <f>+I152-J152</f>
        <v>-6919496083</v>
      </c>
      <c r="L152" s="347">
        <v>44049</v>
      </c>
      <c r="M152" s="341">
        <v>108.649</v>
      </c>
      <c r="N152" s="341">
        <v>11.217000000000001</v>
      </c>
      <c r="O152" s="349">
        <f t="shared" si="21"/>
        <v>2.64660625</v>
      </c>
      <c r="P152" s="350"/>
      <c r="Q152" s="241">
        <f t="shared" si="14"/>
        <v>2017</v>
      </c>
      <c r="S152" s="241"/>
      <c r="T152" s="241">
        <v>4.865384615384615</v>
      </c>
    </row>
    <row r="153" spans="1:20" ht="12.75" customHeight="1">
      <c r="A153" s="342" t="s">
        <v>348</v>
      </c>
      <c r="C153" s="346">
        <v>15</v>
      </c>
      <c r="E153" s="347">
        <v>43069</v>
      </c>
      <c r="F153" s="346">
        <v>100000000000</v>
      </c>
      <c r="G153" s="346">
        <v>158371600000</v>
      </c>
      <c r="H153" s="346">
        <v>58371600000</v>
      </c>
      <c r="I153" s="346">
        <v>100000000000</v>
      </c>
      <c r="J153" s="346">
        <v>115298013952</v>
      </c>
      <c r="K153" s="354">
        <f>+I153-J153</f>
        <v>-15298013952</v>
      </c>
      <c r="L153" s="347">
        <v>48277</v>
      </c>
      <c r="M153" s="341">
        <v>115.298</v>
      </c>
      <c r="N153" s="341">
        <v>14.343</v>
      </c>
      <c r="O153" s="349">
        <f t="shared" si="21"/>
        <v>1.5837159999999999</v>
      </c>
      <c r="Q153" s="241">
        <f t="shared" si="14"/>
        <v>2017</v>
      </c>
      <c r="S153" s="241"/>
      <c r="T153" s="241">
        <v>9.7115384615384617</v>
      </c>
    </row>
    <row r="154" spans="1:20" ht="12.75" customHeight="1">
      <c r="A154" s="342" t="s">
        <v>336</v>
      </c>
      <c r="C154" s="346">
        <f t="shared" ref="C154:C187" si="22">(L154-E154)/364</f>
        <v>2.0769230769230771</v>
      </c>
      <c r="E154" s="347">
        <v>43097</v>
      </c>
      <c r="F154" s="346">
        <v>80000000000</v>
      </c>
      <c r="G154" s="346">
        <v>86586600000</v>
      </c>
      <c r="H154" s="346">
        <f>F154-G154</f>
        <v>-6586600000</v>
      </c>
      <c r="I154" s="346">
        <v>80000000000</v>
      </c>
      <c r="J154" s="346">
        <v>83836985530</v>
      </c>
      <c r="K154" s="354">
        <f>I154-J154</f>
        <v>-3836985530</v>
      </c>
      <c r="L154" s="347">
        <v>43853</v>
      </c>
      <c r="M154" s="341">
        <v>109.79600000000001</v>
      </c>
      <c r="N154" s="341">
        <v>10.911</v>
      </c>
      <c r="O154" s="341">
        <v>1.0820000000000001</v>
      </c>
      <c r="P154" s="350"/>
      <c r="Q154" s="241">
        <f t="shared" si="14"/>
        <v>2017</v>
      </c>
      <c r="S154" s="241"/>
      <c r="T154" s="241">
        <v>13.403846153846153</v>
      </c>
    </row>
    <row r="155" spans="1:20" ht="12.75" customHeight="1">
      <c r="A155" s="358" t="s">
        <v>337</v>
      </c>
      <c r="B155" s="358"/>
      <c r="C155" s="346">
        <f t="shared" si="22"/>
        <v>4.5384615384615383</v>
      </c>
      <c r="D155" s="358"/>
      <c r="E155" s="362">
        <v>43097</v>
      </c>
      <c r="F155" s="363">
        <v>100000000000</v>
      </c>
      <c r="G155" s="364">
        <v>60395000000</v>
      </c>
      <c r="H155" s="363">
        <f>F155-G155</f>
        <v>39605000000</v>
      </c>
      <c r="I155" s="363">
        <v>56395000000</v>
      </c>
      <c r="J155" s="363">
        <v>63024330250</v>
      </c>
      <c r="K155" s="363">
        <f>I155-J155</f>
        <v>-6629330250</v>
      </c>
      <c r="L155" s="362">
        <v>44749</v>
      </c>
      <c r="M155" s="365">
        <v>111.755</v>
      </c>
      <c r="N155" s="365">
        <v>12.571999999999999</v>
      </c>
      <c r="O155" s="365">
        <v>0.60399999999999998</v>
      </c>
      <c r="P155" s="350"/>
      <c r="Q155" s="241">
        <f t="shared" si="14"/>
        <v>2017</v>
      </c>
      <c r="S155" s="241"/>
      <c r="T155" s="241">
        <v>18.403846153846153</v>
      </c>
    </row>
    <row r="156" spans="1:20" ht="12.75" customHeight="1">
      <c r="A156" s="342" t="s">
        <v>341</v>
      </c>
      <c r="C156" s="346">
        <f t="shared" si="22"/>
        <v>3.0769230769230771</v>
      </c>
      <c r="E156" s="366">
        <v>43125</v>
      </c>
      <c r="F156" s="346">
        <v>80000000000</v>
      </c>
      <c r="G156" s="346">
        <v>122041000000</v>
      </c>
      <c r="H156" s="346">
        <f>F156-G156</f>
        <v>-42041000000</v>
      </c>
      <c r="I156" s="346">
        <v>80000000000</v>
      </c>
      <c r="J156" s="346">
        <v>100651049060</v>
      </c>
      <c r="K156" s="354">
        <f>I156-J156</f>
        <v>-20651049060</v>
      </c>
      <c r="L156" s="347">
        <v>44245</v>
      </c>
      <c r="M156" s="341">
        <v>125.81399999999999</v>
      </c>
      <c r="N156" s="341">
        <v>11.263</v>
      </c>
      <c r="O156" s="341">
        <v>1.526</v>
      </c>
      <c r="P156" s="350"/>
      <c r="Q156" s="241">
        <f t="shared" si="14"/>
        <v>2018</v>
      </c>
      <c r="S156" s="241"/>
      <c r="T156" s="241">
        <v>2.8846153846153846</v>
      </c>
    </row>
    <row r="157" spans="1:20" ht="12.75" customHeight="1">
      <c r="A157" s="342" t="s">
        <v>342</v>
      </c>
      <c r="C157" s="346">
        <f t="shared" si="22"/>
        <v>10</v>
      </c>
      <c r="E157" s="366">
        <v>43125</v>
      </c>
      <c r="F157" s="346">
        <v>100000000000</v>
      </c>
      <c r="G157" s="346">
        <v>155007000000</v>
      </c>
      <c r="H157" s="346">
        <f>F157-G157</f>
        <v>-55007000000</v>
      </c>
      <c r="I157" s="346">
        <v>100000000000</v>
      </c>
      <c r="J157" s="346">
        <v>100422853820</v>
      </c>
      <c r="K157" s="354">
        <f>I157-J157</f>
        <v>-422853820</v>
      </c>
      <c r="L157" s="347">
        <v>46765</v>
      </c>
      <c r="M157" s="341">
        <v>100.423</v>
      </c>
      <c r="N157" s="341">
        <v>14.045</v>
      </c>
      <c r="O157" s="341">
        <v>1.55</v>
      </c>
      <c r="Q157" s="241">
        <f t="shared" si="14"/>
        <v>2018</v>
      </c>
      <c r="S157" s="241"/>
      <c r="T157" s="241">
        <v>14.884615384615385</v>
      </c>
    </row>
    <row r="158" spans="1:20" ht="12.75" customHeight="1">
      <c r="A158" s="342" t="s">
        <v>344</v>
      </c>
      <c r="C158" s="346">
        <f t="shared" si="22"/>
        <v>1.9230769230769231</v>
      </c>
      <c r="E158" s="366">
        <v>43153</v>
      </c>
      <c r="F158" s="346">
        <v>80000000000</v>
      </c>
      <c r="G158" s="346">
        <v>94927400000</v>
      </c>
      <c r="H158" s="346">
        <f>+G158-F158</f>
        <v>14927400000</v>
      </c>
      <c r="I158" s="346">
        <v>80000000000</v>
      </c>
      <c r="J158" s="346">
        <v>80596087020</v>
      </c>
      <c r="K158" s="354">
        <f t="shared" ref="K158:K175" si="23">+I158-J158</f>
        <v>-596087020</v>
      </c>
      <c r="L158" s="347">
        <v>43853</v>
      </c>
      <c r="M158" s="341">
        <v>100.745</v>
      </c>
      <c r="N158" s="341">
        <v>11.048999999999999</v>
      </c>
      <c r="O158" s="341">
        <v>1.1870000000000001</v>
      </c>
      <c r="P158" s="367"/>
      <c r="Q158" s="241">
        <f t="shared" si="14"/>
        <v>2018</v>
      </c>
      <c r="S158" s="241"/>
      <c r="T158" s="241">
        <v>9.8076923076923084</v>
      </c>
    </row>
    <row r="159" spans="1:20" ht="12.75" customHeight="1">
      <c r="A159" s="342" t="s">
        <v>345</v>
      </c>
      <c r="C159" s="346">
        <f t="shared" si="22"/>
        <v>15</v>
      </c>
      <c r="E159" s="366">
        <v>43153</v>
      </c>
      <c r="F159" s="346">
        <v>120000000000</v>
      </c>
      <c r="G159" s="346">
        <v>98538300000</v>
      </c>
      <c r="H159" s="346">
        <f>+G159-F159</f>
        <v>-21461700000</v>
      </c>
      <c r="I159" s="346">
        <v>96788300000</v>
      </c>
      <c r="J159" s="346">
        <v>96456651331</v>
      </c>
      <c r="K159" s="354">
        <f t="shared" si="23"/>
        <v>331648669</v>
      </c>
      <c r="L159" s="347">
        <v>48613</v>
      </c>
      <c r="M159" s="341">
        <v>99.656999999999996</v>
      </c>
      <c r="N159" s="341">
        <v>14.432</v>
      </c>
      <c r="O159" s="341">
        <v>0.82099999999999995</v>
      </c>
      <c r="Q159" s="241">
        <f t="shared" si="14"/>
        <v>2018</v>
      </c>
      <c r="S159" s="241"/>
      <c r="T159" s="241">
        <v>2.6538461538461537</v>
      </c>
    </row>
    <row r="160" spans="1:20" ht="12.75" customHeight="1">
      <c r="A160" s="342" t="s">
        <v>343</v>
      </c>
      <c r="C160" s="346">
        <f t="shared" si="22"/>
        <v>2.9230769230769229</v>
      </c>
      <c r="E160" s="366">
        <v>43181</v>
      </c>
      <c r="F160" s="346">
        <v>80000000000</v>
      </c>
      <c r="G160" s="346">
        <v>191053600000</v>
      </c>
      <c r="H160" s="346">
        <v>111053600000</v>
      </c>
      <c r="I160" s="346">
        <v>80000000000</v>
      </c>
      <c r="J160" s="346">
        <v>94975425616</v>
      </c>
      <c r="K160" s="354">
        <f t="shared" si="23"/>
        <v>-14975425616</v>
      </c>
      <c r="L160" s="347">
        <v>44245</v>
      </c>
      <c r="M160" s="341">
        <v>118.71899999999999</v>
      </c>
      <c r="N160" s="341">
        <v>11.250999999999999</v>
      </c>
      <c r="O160" s="341">
        <v>2.3879999999999999</v>
      </c>
      <c r="P160" s="350"/>
      <c r="Q160" s="241">
        <f t="shared" si="14"/>
        <v>2018</v>
      </c>
      <c r="S160" s="241"/>
      <c r="T160" s="241">
        <v>14.653846153846153</v>
      </c>
    </row>
    <row r="161" spans="1:21" ht="12.75" customHeight="1">
      <c r="A161" s="342" t="s">
        <v>346</v>
      </c>
      <c r="C161" s="346">
        <f t="shared" si="22"/>
        <v>9.8461538461538467</v>
      </c>
      <c r="E161" s="366">
        <v>43181</v>
      </c>
      <c r="F161" s="346">
        <v>120000000000</v>
      </c>
      <c r="G161" s="346">
        <v>180021900000</v>
      </c>
      <c r="H161" s="346">
        <v>60021900000</v>
      </c>
      <c r="I161" s="346">
        <v>120000000000</v>
      </c>
      <c r="J161" s="346">
        <v>120964161035</v>
      </c>
      <c r="K161" s="354">
        <f t="shared" si="23"/>
        <v>-964161035</v>
      </c>
      <c r="L161" s="347">
        <v>46765</v>
      </c>
      <c r="M161" s="341">
        <v>100.803</v>
      </c>
      <c r="N161" s="341">
        <v>14.379</v>
      </c>
      <c r="O161" s="341">
        <v>1.5</v>
      </c>
      <c r="Q161" s="241">
        <f t="shared" si="14"/>
        <v>2018</v>
      </c>
      <c r="S161" s="241"/>
      <c r="T161" s="241"/>
    </row>
    <row r="162" spans="1:21" ht="12.75" customHeight="1">
      <c r="A162" s="342" t="s">
        <v>349</v>
      </c>
      <c r="C162" s="346">
        <f t="shared" si="22"/>
        <v>2</v>
      </c>
      <c r="E162" s="366">
        <v>43209</v>
      </c>
      <c r="F162" s="346">
        <v>100000000000</v>
      </c>
      <c r="G162" s="346">
        <v>137035800000</v>
      </c>
      <c r="H162" s="346">
        <v>37035800000</v>
      </c>
      <c r="I162" s="346">
        <v>100000000000</v>
      </c>
      <c r="J162" s="346">
        <v>99992110086</v>
      </c>
      <c r="K162" s="354">
        <f t="shared" si="23"/>
        <v>7889914</v>
      </c>
      <c r="L162" s="347">
        <v>43937</v>
      </c>
      <c r="M162" s="341">
        <v>99.992000000000004</v>
      </c>
      <c r="N162" s="341">
        <v>11.255000000000001</v>
      </c>
      <c r="O162" s="341">
        <v>1.37</v>
      </c>
      <c r="P162" s="350"/>
      <c r="Q162" s="241">
        <f t="shared" si="14"/>
        <v>2018</v>
      </c>
      <c r="S162" s="241"/>
      <c r="T162" s="241"/>
    </row>
    <row r="163" spans="1:21" ht="12.75" customHeight="1">
      <c r="A163" s="342" t="s">
        <v>350</v>
      </c>
      <c r="C163" s="346">
        <f t="shared" si="22"/>
        <v>5</v>
      </c>
      <c r="E163" s="366">
        <v>43209</v>
      </c>
      <c r="F163" s="346">
        <v>120000000000</v>
      </c>
      <c r="G163" s="346">
        <v>178443600000</v>
      </c>
      <c r="H163" s="346">
        <v>58443600000</v>
      </c>
      <c r="I163" s="346">
        <v>120000000000</v>
      </c>
      <c r="J163" s="346">
        <v>112885104687</v>
      </c>
      <c r="K163" s="354">
        <f t="shared" si="23"/>
        <v>7114895313</v>
      </c>
      <c r="L163" s="347">
        <v>45029</v>
      </c>
      <c r="M163" s="341">
        <v>94.070999999999998</v>
      </c>
      <c r="N163" s="341">
        <v>12.635999999999999</v>
      </c>
      <c r="O163" s="341">
        <v>1.4870000000000001</v>
      </c>
      <c r="P163" s="350"/>
      <c r="Q163" s="241">
        <f t="shared" si="14"/>
        <v>2018</v>
      </c>
      <c r="S163" s="241"/>
      <c r="T163" s="241"/>
    </row>
    <row r="164" spans="1:21" ht="12.75" customHeight="1">
      <c r="A164" s="342" t="s">
        <v>353</v>
      </c>
      <c r="C164" s="346">
        <f t="shared" si="22"/>
        <v>3</v>
      </c>
      <c r="E164" s="366">
        <v>43237</v>
      </c>
      <c r="F164" s="346">
        <v>100000000000</v>
      </c>
      <c r="G164" s="346">
        <v>66647300000</v>
      </c>
      <c r="H164" s="346">
        <f t="shared" ref="H164:H173" si="24">+G164-F164</f>
        <v>-33352700000</v>
      </c>
      <c r="I164" s="346">
        <v>66647300000</v>
      </c>
      <c r="J164" s="346">
        <v>74263846224</v>
      </c>
      <c r="K164" s="354">
        <f>+I164-J164</f>
        <v>-7616546224</v>
      </c>
      <c r="L164" s="347">
        <v>44329</v>
      </c>
      <c r="M164" s="341">
        <v>111.428</v>
      </c>
      <c r="N164" s="341">
        <v>11.862</v>
      </c>
      <c r="O164" s="341">
        <f t="shared" ref="O164:O169" si="25">+G164/F164</f>
        <v>0.66647299999999998</v>
      </c>
      <c r="P164" s="350"/>
      <c r="Q164" s="241">
        <f t="shared" ref="Q164:Q227" si="26">+YEAR(E164)</f>
        <v>2018</v>
      </c>
      <c r="S164" s="241"/>
      <c r="T164" s="241"/>
    </row>
    <row r="165" spans="1:21" ht="12.75" customHeight="1">
      <c r="A165" s="342" t="s">
        <v>354</v>
      </c>
      <c r="C165" s="346">
        <f t="shared" si="22"/>
        <v>14.76923076923077</v>
      </c>
      <c r="E165" s="366">
        <v>43237</v>
      </c>
      <c r="F165" s="346">
        <v>120000000000</v>
      </c>
      <c r="G165" s="346">
        <v>122326100000</v>
      </c>
      <c r="H165" s="346">
        <f t="shared" si="24"/>
        <v>2326100000</v>
      </c>
      <c r="I165" s="346">
        <v>120000000000</v>
      </c>
      <c r="J165" s="346">
        <v>119663936632</v>
      </c>
      <c r="K165" s="354">
        <f t="shared" si="23"/>
        <v>336063368</v>
      </c>
      <c r="L165" s="347">
        <v>48613</v>
      </c>
      <c r="M165" s="341">
        <v>99.72</v>
      </c>
      <c r="N165" s="341">
        <v>14.975</v>
      </c>
      <c r="O165" s="341">
        <f t="shared" si="25"/>
        <v>1.0193841666666668</v>
      </c>
      <c r="Q165" s="241">
        <f t="shared" si="26"/>
        <v>2018</v>
      </c>
      <c r="S165" s="241"/>
      <c r="T165" s="241"/>
    </row>
    <row r="166" spans="1:21" ht="12.75" customHeight="1">
      <c r="A166" s="342" t="s">
        <v>355</v>
      </c>
      <c r="C166" s="346">
        <f t="shared" si="22"/>
        <v>1.8461538461538463</v>
      </c>
      <c r="E166" s="366">
        <v>43265</v>
      </c>
      <c r="F166" s="346">
        <v>80000000000</v>
      </c>
      <c r="G166" s="346">
        <v>48987800000</v>
      </c>
      <c r="H166" s="346">
        <f t="shared" si="24"/>
        <v>-31012200000</v>
      </c>
      <c r="I166" s="346">
        <v>48987800000</v>
      </c>
      <c r="J166" s="346">
        <v>48325589584</v>
      </c>
      <c r="K166" s="354">
        <f t="shared" si="23"/>
        <v>662210416</v>
      </c>
      <c r="L166" s="347">
        <v>43937</v>
      </c>
      <c r="M166" s="341">
        <v>98.647999999999996</v>
      </c>
      <c r="N166" s="341">
        <v>13.161</v>
      </c>
      <c r="O166" s="341">
        <f t="shared" si="25"/>
        <v>0.61234750000000004</v>
      </c>
      <c r="P166" s="350"/>
      <c r="Q166" s="241">
        <f t="shared" si="26"/>
        <v>2018</v>
      </c>
      <c r="S166" s="241"/>
      <c r="T166" s="241"/>
    </row>
    <row r="167" spans="1:21" ht="12.75" customHeight="1">
      <c r="A167" s="342" t="s">
        <v>356</v>
      </c>
      <c r="C167" s="346">
        <f t="shared" si="22"/>
        <v>4.8461538461538458</v>
      </c>
      <c r="E167" s="366">
        <v>43265</v>
      </c>
      <c r="F167" s="346">
        <v>100000000000</v>
      </c>
      <c r="G167" s="346">
        <v>52937500000</v>
      </c>
      <c r="H167" s="346">
        <f>+G167-F167</f>
        <v>-47062500000</v>
      </c>
      <c r="I167" s="346">
        <v>52937500000</v>
      </c>
      <c r="J167" s="346">
        <v>47269718875</v>
      </c>
      <c r="K167" s="354">
        <f t="shared" si="23"/>
        <v>5667781125</v>
      </c>
      <c r="L167" s="347">
        <v>45029</v>
      </c>
      <c r="M167" s="341">
        <v>89.293000000000006</v>
      </c>
      <c r="N167" s="341">
        <v>14.65</v>
      </c>
      <c r="O167" s="341">
        <f t="shared" si="25"/>
        <v>0.52937500000000004</v>
      </c>
      <c r="P167" s="350"/>
      <c r="Q167" s="241">
        <f t="shared" si="26"/>
        <v>2018</v>
      </c>
      <c r="S167" s="241"/>
      <c r="T167" s="241"/>
    </row>
    <row r="168" spans="1:21" ht="12.75" customHeight="1">
      <c r="A168" s="342" t="s">
        <v>357</v>
      </c>
      <c r="C168" s="346">
        <f t="shared" si="22"/>
        <v>3.9230769230769229</v>
      </c>
      <c r="E168" s="366">
        <v>43293</v>
      </c>
      <c r="F168" s="346">
        <v>100000000000</v>
      </c>
      <c r="G168" s="346">
        <v>129850000000</v>
      </c>
      <c r="H168" s="346">
        <f t="shared" si="24"/>
        <v>29850000000</v>
      </c>
      <c r="I168" s="346">
        <v>100000000000</v>
      </c>
      <c r="J168" s="346">
        <v>85381000000</v>
      </c>
      <c r="K168" s="354">
        <f t="shared" si="23"/>
        <v>14619000000</v>
      </c>
      <c r="L168" s="347">
        <v>44721</v>
      </c>
      <c r="M168" s="341">
        <v>85.381</v>
      </c>
      <c r="N168" s="341">
        <v>16.5</v>
      </c>
      <c r="O168" s="341">
        <f t="shared" si="25"/>
        <v>1.2985</v>
      </c>
      <c r="P168" s="350"/>
      <c r="Q168" s="241">
        <f t="shared" si="26"/>
        <v>2018</v>
      </c>
      <c r="S168" s="241"/>
      <c r="T168" s="241"/>
    </row>
    <row r="169" spans="1:21" ht="12.75" customHeight="1">
      <c r="A169" s="342" t="s">
        <v>358</v>
      </c>
      <c r="C169" s="346">
        <f t="shared" si="22"/>
        <v>11.153846153846153</v>
      </c>
      <c r="E169" s="366">
        <v>43293</v>
      </c>
      <c r="F169" s="346">
        <v>120000000000</v>
      </c>
      <c r="G169" s="346">
        <v>145132000000</v>
      </c>
      <c r="H169" s="346">
        <f t="shared" si="24"/>
        <v>25132000000</v>
      </c>
      <c r="I169" s="346">
        <v>106332000000</v>
      </c>
      <c r="J169" s="346">
        <v>95938047000</v>
      </c>
      <c r="K169" s="354">
        <f t="shared" si="23"/>
        <v>10393953000</v>
      </c>
      <c r="L169" s="347">
        <v>47353</v>
      </c>
      <c r="M169" s="341">
        <v>90.224999999999994</v>
      </c>
      <c r="N169" s="341">
        <v>17.25</v>
      </c>
      <c r="O169" s="341">
        <f t="shared" si="25"/>
        <v>1.2094333333333334</v>
      </c>
      <c r="Q169" s="241">
        <f t="shared" si="26"/>
        <v>2018</v>
      </c>
      <c r="S169" s="241"/>
      <c r="T169" s="241"/>
    </row>
    <row r="170" spans="1:21" ht="12.75" customHeight="1">
      <c r="A170" s="342" t="s">
        <v>362</v>
      </c>
      <c r="C170" s="346">
        <f t="shared" si="22"/>
        <v>2.4615384615384617</v>
      </c>
      <c r="E170" s="366">
        <v>43321</v>
      </c>
      <c r="F170" s="346">
        <v>100000000000</v>
      </c>
      <c r="G170" s="346">
        <v>150118400000</v>
      </c>
      <c r="H170" s="346">
        <f t="shared" si="24"/>
        <v>50118400000</v>
      </c>
      <c r="I170" s="346">
        <v>100000000000</v>
      </c>
      <c r="J170" s="346">
        <v>90185000000</v>
      </c>
      <c r="K170" s="354">
        <f t="shared" si="23"/>
        <v>9815000000</v>
      </c>
      <c r="L170" s="347">
        <v>44217</v>
      </c>
      <c r="M170" s="350">
        <v>90.185000000000002</v>
      </c>
      <c r="N170" s="350">
        <v>16.2</v>
      </c>
      <c r="O170" s="341">
        <v>1.5009999999999999</v>
      </c>
      <c r="P170" s="350"/>
      <c r="Q170" s="241">
        <f t="shared" si="26"/>
        <v>2018</v>
      </c>
      <c r="S170" s="241"/>
      <c r="T170" s="241"/>
    </row>
    <row r="171" spans="1:21" ht="12.75" customHeight="1">
      <c r="A171" s="342" t="s">
        <v>363</v>
      </c>
      <c r="C171" s="346">
        <f t="shared" si="22"/>
        <v>14.538461538461538</v>
      </c>
      <c r="E171" s="366">
        <v>43321</v>
      </c>
      <c r="F171" s="346">
        <v>120000000000</v>
      </c>
      <c r="G171" s="346">
        <v>186984500000</v>
      </c>
      <c r="H171" s="346">
        <f t="shared" si="24"/>
        <v>66984500000</v>
      </c>
      <c r="I171" s="346">
        <v>120000000000</v>
      </c>
      <c r="J171" s="346">
        <v>107043600000</v>
      </c>
      <c r="K171" s="354">
        <f t="shared" si="23"/>
        <v>12956400000</v>
      </c>
      <c r="L171" s="347">
        <v>48613</v>
      </c>
      <c r="M171" s="341">
        <v>16.2</v>
      </c>
      <c r="N171" s="341">
        <v>17.75</v>
      </c>
      <c r="O171" s="341">
        <v>1.5580000000000001</v>
      </c>
      <c r="Q171" s="241">
        <f t="shared" si="26"/>
        <v>2018</v>
      </c>
      <c r="S171" s="241"/>
      <c r="T171" s="241"/>
    </row>
    <row r="172" spans="1:21" ht="12.75" customHeight="1">
      <c r="A172" s="342" t="s">
        <v>364</v>
      </c>
      <c r="C172" s="346">
        <f t="shared" si="22"/>
        <v>3.7692307692307692</v>
      </c>
      <c r="E172" s="366">
        <v>43349</v>
      </c>
      <c r="F172" s="346">
        <v>100000000000</v>
      </c>
      <c r="G172" s="346">
        <v>117985000000</v>
      </c>
      <c r="H172" s="346">
        <f t="shared" si="24"/>
        <v>17985000000</v>
      </c>
      <c r="I172" s="346">
        <v>100000000000</v>
      </c>
      <c r="J172" s="346">
        <v>87489000000</v>
      </c>
      <c r="K172" s="354">
        <f t="shared" si="23"/>
        <v>12511000000</v>
      </c>
      <c r="L172" s="347">
        <v>44721</v>
      </c>
      <c r="M172" s="341">
        <v>87.489000000000004</v>
      </c>
      <c r="N172" s="341">
        <v>16.5</v>
      </c>
      <c r="O172" s="341">
        <v>1.18</v>
      </c>
      <c r="P172" s="350"/>
      <c r="Q172" s="241">
        <f t="shared" si="26"/>
        <v>2018</v>
      </c>
      <c r="S172" s="241"/>
      <c r="T172" s="241"/>
      <c r="U172" s="241"/>
    </row>
    <row r="173" spans="1:21" ht="12.75" customHeight="1">
      <c r="A173" s="342" t="s">
        <v>365</v>
      </c>
      <c r="C173" s="346">
        <f t="shared" si="22"/>
        <v>11</v>
      </c>
      <c r="E173" s="366">
        <v>43349</v>
      </c>
      <c r="F173" s="346">
        <v>120000000000</v>
      </c>
      <c r="G173" s="346">
        <v>144817700000</v>
      </c>
      <c r="H173" s="346">
        <f t="shared" si="24"/>
        <v>24817700000</v>
      </c>
      <c r="I173" s="346">
        <v>120000000000</v>
      </c>
      <c r="J173" s="346">
        <v>102770400000</v>
      </c>
      <c r="K173" s="354">
        <f t="shared" si="23"/>
        <v>17229600000</v>
      </c>
      <c r="L173" s="347">
        <v>47353</v>
      </c>
      <c r="M173" s="341">
        <v>85.641999999999996</v>
      </c>
      <c r="N173" s="341">
        <v>17.2</v>
      </c>
      <c r="O173" s="341">
        <v>1.2070000000000001</v>
      </c>
      <c r="Q173" s="241">
        <f t="shared" si="26"/>
        <v>2018</v>
      </c>
      <c r="S173" s="241"/>
      <c r="T173" s="241"/>
      <c r="U173" s="241"/>
    </row>
    <row r="174" spans="1:21" ht="12.75" customHeight="1">
      <c r="A174" s="342" t="s">
        <v>366</v>
      </c>
      <c r="C174" s="346">
        <f t="shared" si="22"/>
        <v>2.3076923076923075</v>
      </c>
      <c r="E174" s="366">
        <v>43377</v>
      </c>
      <c r="F174" s="346">
        <v>110000000000</v>
      </c>
      <c r="G174" s="346">
        <v>276115000000</v>
      </c>
      <c r="H174" s="346">
        <v>166115000000</v>
      </c>
      <c r="I174" s="346">
        <v>110000000000</v>
      </c>
      <c r="J174" s="346">
        <v>102966600000</v>
      </c>
      <c r="K174" s="354">
        <f t="shared" si="23"/>
        <v>7033400000</v>
      </c>
      <c r="L174" s="347">
        <v>44217</v>
      </c>
      <c r="M174" s="341">
        <v>93.605999999999995</v>
      </c>
      <c r="N174" s="341">
        <v>15.5</v>
      </c>
      <c r="O174" s="341">
        <f t="shared" ref="O174:O180" si="27">+G174/F174</f>
        <v>2.5101363636363638</v>
      </c>
      <c r="P174" s="350"/>
      <c r="Q174" s="241">
        <f t="shared" si="26"/>
        <v>2018</v>
      </c>
      <c r="S174" s="241"/>
      <c r="T174" s="241"/>
      <c r="U174" s="241"/>
    </row>
    <row r="175" spans="1:21" ht="12.75" customHeight="1">
      <c r="A175" s="342" t="s">
        <v>367</v>
      </c>
      <c r="C175" s="346">
        <f t="shared" si="22"/>
        <v>5.3076923076923075</v>
      </c>
      <c r="E175" s="366">
        <v>43377</v>
      </c>
      <c r="F175" s="346">
        <v>130000000000</v>
      </c>
      <c r="G175" s="346">
        <v>296330400000</v>
      </c>
      <c r="H175" s="346">
        <v>166330400000</v>
      </c>
      <c r="I175" s="346">
        <v>130000000000</v>
      </c>
      <c r="J175" s="346">
        <v>120534700000</v>
      </c>
      <c r="K175" s="354">
        <f t="shared" si="23"/>
        <v>9465300000</v>
      </c>
      <c r="L175" s="347">
        <v>45309</v>
      </c>
      <c r="M175" s="341">
        <v>92.718999999999994</v>
      </c>
      <c r="N175" s="341">
        <v>16.899999999999999</v>
      </c>
      <c r="O175" s="341">
        <f t="shared" si="27"/>
        <v>2.2794646153846152</v>
      </c>
      <c r="P175" s="350"/>
      <c r="Q175" s="241">
        <f t="shared" si="26"/>
        <v>2018</v>
      </c>
      <c r="S175" s="241"/>
      <c r="T175" s="241"/>
      <c r="U175" s="241"/>
    </row>
    <row r="176" spans="1:21" ht="12.75" customHeight="1">
      <c r="A176" s="342" t="s">
        <v>373</v>
      </c>
      <c r="C176" s="346">
        <f t="shared" si="22"/>
        <v>14.307692307692308</v>
      </c>
      <c r="E176" s="366">
        <v>43405</v>
      </c>
      <c r="F176" s="346">
        <v>70000000000</v>
      </c>
      <c r="G176" s="346">
        <v>70000000000</v>
      </c>
      <c r="H176" s="346">
        <f>G176-F176</f>
        <v>0</v>
      </c>
      <c r="I176" s="346">
        <v>70000000000</v>
      </c>
      <c r="J176" s="346">
        <v>60519200000</v>
      </c>
      <c r="K176" s="354">
        <f>I176-J176</f>
        <v>9480800000</v>
      </c>
      <c r="L176" s="347">
        <v>48613</v>
      </c>
      <c r="M176" s="341">
        <v>86.456000000000003</v>
      </c>
      <c r="N176" s="341">
        <v>17.5</v>
      </c>
      <c r="O176" s="341">
        <f t="shared" si="27"/>
        <v>1</v>
      </c>
      <c r="Q176" s="241">
        <f t="shared" si="26"/>
        <v>2018</v>
      </c>
      <c r="S176" s="241"/>
      <c r="T176" s="241"/>
      <c r="U176" s="241"/>
    </row>
    <row r="177" spans="1:21" ht="12.75" customHeight="1">
      <c r="A177" s="342" t="s">
        <v>369</v>
      </c>
      <c r="C177" s="346">
        <f t="shared" si="22"/>
        <v>2.1538461538461537</v>
      </c>
      <c r="E177" s="366">
        <v>43433</v>
      </c>
      <c r="F177" s="346">
        <v>110000000000</v>
      </c>
      <c r="G177" s="346">
        <v>300309200000</v>
      </c>
      <c r="H177" s="346">
        <f>+G177-F177</f>
        <v>190309200000</v>
      </c>
      <c r="I177" s="346">
        <v>110000000000</v>
      </c>
      <c r="J177" s="368">
        <v>105823300000</v>
      </c>
      <c r="K177" s="354">
        <f>+I177-J177</f>
        <v>4176700000</v>
      </c>
      <c r="L177" s="347">
        <v>44217</v>
      </c>
      <c r="M177" s="341">
        <v>96.203000000000003</v>
      </c>
      <c r="N177" s="341">
        <v>15.25</v>
      </c>
      <c r="O177" s="341">
        <f t="shared" si="27"/>
        <v>2.7300836363636365</v>
      </c>
      <c r="P177" s="350"/>
      <c r="Q177" s="241">
        <f t="shared" si="26"/>
        <v>2018</v>
      </c>
      <c r="S177" s="241"/>
      <c r="T177" s="241"/>
      <c r="U177" s="241"/>
    </row>
    <row r="178" spans="1:21" ht="12.75" customHeight="1">
      <c r="A178" s="342" t="s">
        <v>368</v>
      </c>
      <c r="C178" s="346">
        <f t="shared" si="22"/>
        <v>5.2390109890109891</v>
      </c>
      <c r="E178" s="366">
        <v>43433</v>
      </c>
      <c r="F178" s="346">
        <v>130000000000</v>
      </c>
      <c r="G178" s="346">
        <v>229933300000</v>
      </c>
      <c r="H178" s="346">
        <f>+G178-F178</f>
        <v>99933300000</v>
      </c>
      <c r="I178" s="346">
        <v>130000000000</v>
      </c>
      <c r="J178" s="368">
        <v>124194200000</v>
      </c>
      <c r="K178" s="354">
        <f>+I178-J178</f>
        <v>5805800000</v>
      </c>
      <c r="L178" s="347">
        <v>45340</v>
      </c>
      <c r="M178" s="341">
        <v>95.534000000000006</v>
      </c>
      <c r="N178" s="341">
        <v>16.75</v>
      </c>
      <c r="O178" s="341">
        <f t="shared" si="27"/>
        <v>1.7687176923076924</v>
      </c>
      <c r="P178" s="350"/>
      <c r="Q178" s="241">
        <f t="shared" si="26"/>
        <v>2018</v>
      </c>
      <c r="S178" s="241"/>
      <c r="T178" s="241"/>
      <c r="U178" s="241"/>
    </row>
    <row r="179" spans="1:21" ht="12.75" customHeight="1">
      <c r="A179" s="342" t="s">
        <v>370</v>
      </c>
      <c r="C179" s="346">
        <f t="shared" si="22"/>
        <v>3.4615384615384617</v>
      </c>
      <c r="E179" s="366">
        <v>43461</v>
      </c>
      <c r="F179" s="346">
        <v>110000000000</v>
      </c>
      <c r="G179" s="346">
        <v>10422900000</v>
      </c>
      <c r="H179" s="346">
        <f>G179-F179</f>
        <v>-99577100000</v>
      </c>
      <c r="I179" s="346">
        <v>10422900000</v>
      </c>
      <c r="J179" s="346">
        <v>8967758931</v>
      </c>
      <c r="K179" s="354">
        <f>I179-J179</f>
        <v>1455141069</v>
      </c>
      <c r="L179" s="347">
        <v>44721</v>
      </c>
      <c r="M179" s="341">
        <v>86.039000000000001</v>
      </c>
      <c r="N179" s="341">
        <v>16.625</v>
      </c>
      <c r="O179" s="341">
        <f t="shared" si="27"/>
        <v>9.4753636363636359E-2</v>
      </c>
      <c r="P179" s="350"/>
      <c r="Q179" s="241">
        <f t="shared" si="26"/>
        <v>2018</v>
      </c>
      <c r="S179" s="241"/>
      <c r="T179" s="241"/>
      <c r="U179" s="241"/>
    </row>
    <row r="180" spans="1:21" ht="12.75" customHeight="1">
      <c r="A180" s="342" t="s">
        <v>371</v>
      </c>
      <c r="C180" s="346">
        <f t="shared" si="22"/>
        <v>10.692307692307692</v>
      </c>
      <c r="E180" s="366">
        <v>43461</v>
      </c>
      <c r="F180" s="346">
        <v>130000000000</v>
      </c>
      <c r="G180" s="346">
        <v>167364500000</v>
      </c>
      <c r="H180" s="346">
        <f>G180-F180</f>
        <v>37364500000</v>
      </c>
      <c r="I180" s="346">
        <v>130000000000</v>
      </c>
      <c r="J180" s="346">
        <v>118255800000</v>
      </c>
      <c r="K180" s="354">
        <f>I180-J180</f>
        <v>11744200000</v>
      </c>
      <c r="L180" s="347">
        <v>47353</v>
      </c>
      <c r="M180" s="341">
        <v>90.965999999999994</v>
      </c>
      <c r="N180" s="341">
        <v>17</v>
      </c>
      <c r="O180" s="341">
        <f t="shared" si="27"/>
        <v>1.2874192307692307</v>
      </c>
      <c r="Q180" s="241">
        <f t="shared" si="26"/>
        <v>2018</v>
      </c>
      <c r="S180" s="241"/>
      <c r="T180" s="241"/>
      <c r="U180" s="241"/>
    </row>
    <row r="181" spans="1:21" ht="12.75" customHeight="1">
      <c r="A181" s="342" t="s">
        <v>372</v>
      </c>
      <c r="C181" s="346">
        <f t="shared" si="22"/>
        <v>2</v>
      </c>
      <c r="E181" s="366">
        <v>43489</v>
      </c>
      <c r="F181" s="346">
        <v>125000000000</v>
      </c>
      <c r="G181" s="346">
        <v>455966000000</v>
      </c>
      <c r="H181" s="346">
        <f>G181-F181</f>
        <v>330966000000</v>
      </c>
      <c r="I181" s="346">
        <v>125000000000</v>
      </c>
      <c r="J181" s="346">
        <v>117127500000</v>
      </c>
      <c r="K181" s="354">
        <f>I181-J181</f>
        <v>7872500000</v>
      </c>
      <c r="L181" s="347">
        <v>44217</v>
      </c>
      <c r="M181" s="341">
        <v>93.701999999999998</v>
      </c>
      <c r="N181" s="341">
        <v>14.75</v>
      </c>
      <c r="O181" s="341">
        <f t="shared" ref="O181:O193" si="28">+G181/F181</f>
        <v>3.6477279999999999</v>
      </c>
      <c r="P181" s="350"/>
      <c r="Q181" s="241">
        <f t="shared" si="26"/>
        <v>2019</v>
      </c>
      <c r="S181" s="241"/>
      <c r="T181" s="241"/>
      <c r="U181" s="241"/>
    </row>
    <row r="182" spans="1:21" ht="12.75" customHeight="1">
      <c r="A182" s="342" t="s">
        <v>373</v>
      </c>
      <c r="C182" s="346">
        <f t="shared" si="22"/>
        <v>14.076923076923077</v>
      </c>
      <c r="E182" s="366">
        <v>43489</v>
      </c>
      <c r="F182" s="346">
        <v>140000000000</v>
      </c>
      <c r="G182" s="346">
        <v>293030900000</v>
      </c>
      <c r="H182" s="346">
        <f>G182-F182</f>
        <v>153030900000</v>
      </c>
      <c r="I182" s="346">
        <v>140000000000</v>
      </c>
      <c r="J182" s="346">
        <v>129017000000</v>
      </c>
      <c r="K182" s="354">
        <f>I182-J182</f>
        <v>10983000000</v>
      </c>
      <c r="L182" s="347">
        <v>48613</v>
      </c>
      <c r="M182" s="341">
        <v>92.155000000000001</v>
      </c>
      <c r="N182" s="341">
        <v>17</v>
      </c>
      <c r="O182" s="341">
        <f t="shared" si="28"/>
        <v>2.0930778571428572</v>
      </c>
      <c r="Q182" s="241">
        <f t="shared" si="26"/>
        <v>2019</v>
      </c>
      <c r="S182" s="241"/>
      <c r="T182" s="241"/>
      <c r="U182" s="241"/>
    </row>
    <row r="183" spans="1:21" ht="12.75" customHeight="1">
      <c r="A183" s="342" t="s">
        <v>374</v>
      </c>
      <c r="C183" s="346">
        <f t="shared" si="22"/>
        <v>3.3104395604395602</v>
      </c>
      <c r="E183" s="366">
        <v>43516</v>
      </c>
      <c r="F183" s="346">
        <v>125000000000</v>
      </c>
      <c r="G183" s="346">
        <v>129681100000</v>
      </c>
      <c r="H183" s="346">
        <f>+G183-F183</f>
        <v>4681100000</v>
      </c>
      <c r="I183" s="346">
        <v>125000000000</v>
      </c>
      <c r="J183" s="346">
        <v>114467500000</v>
      </c>
      <c r="K183" s="354">
        <f t="shared" ref="K183:K193" si="29">+I183-J183</f>
        <v>10532500000</v>
      </c>
      <c r="L183" s="366">
        <v>44721</v>
      </c>
      <c r="M183" s="341">
        <v>91.573999999999998</v>
      </c>
      <c r="N183" s="341">
        <v>15.15</v>
      </c>
      <c r="O183" s="341">
        <f t="shared" si="28"/>
        <v>1.0374487999999999</v>
      </c>
      <c r="P183" s="350"/>
      <c r="Q183" s="241">
        <f t="shared" si="26"/>
        <v>2019</v>
      </c>
      <c r="R183" s="369">
        <v>14.625</v>
      </c>
      <c r="S183" s="241"/>
      <c r="T183" s="241"/>
      <c r="U183" s="241"/>
    </row>
    <row r="184" spans="1:21" ht="12.75" customHeight="1">
      <c r="A184" s="342" t="s">
        <v>375</v>
      </c>
      <c r="C184" s="346">
        <f t="shared" si="22"/>
        <v>10.541208791208792</v>
      </c>
      <c r="E184" s="366">
        <v>43516</v>
      </c>
      <c r="F184" s="346">
        <v>140000000000</v>
      </c>
      <c r="G184" s="346">
        <v>272877000000</v>
      </c>
      <c r="H184" s="346">
        <v>132877000000</v>
      </c>
      <c r="I184" s="346">
        <v>140000000000</v>
      </c>
      <c r="J184" s="346">
        <v>138545400000</v>
      </c>
      <c r="K184" s="354">
        <f t="shared" si="29"/>
        <v>1454600000</v>
      </c>
      <c r="L184" s="366">
        <v>47353</v>
      </c>
      <c r="M184" s="341">
        <v>98.960999999999999</v>
      </c>
      <c r="N184" s="341">
        <v>15.75</v>
      </c>
      <c r="O184" s="341">
        <f t="shared" si="28"/>
        <v>1.9491214285714287</v>
      </c>
      <c r="Q184" s="241">
        <f t="shared" si="26"/>
        <v>2019</v>
      </c>
      <c r="S184" s="241"/>
      <c r="T184" s="241"/>
      <c r="U184" s="241"/>
    </row>
    <row r="185" spans="1:21" ht="12.75" customHeight="1">
      <c r="A185" s="342" t="s">
        <v>376</v>
      </c>
      <c r="C185" s="346">
        <f t="shared" si="22"/>
        <v>1.8461538461538463</v>
      </c>
      <c r="E185" s="366">
        <v>43545</v>
      </c>
      <c r="F185" s="346">
        <v>125000000000</v>
      </c>
      <c r="G185" s="346">
        <v>224241500000</v>
      </c>
      <c r="H185" s="346">
        <v>99241500000</v>
      </c>
      <c r="I185" s="346">
        <v>125000000000</v>
      </c>
      <c r="J185" s="346">
        <v>121145000000</v>
      </c>
      <c r="K185" s="354">
        <f t="shared" si="29"/>
        <v>3855000000</v>
      </c>
      <c r="L185" s="366">
        <v>44217</v>
      </c>
      <c r="M185" s="341">
        <v>96.915999999999997</v>
      </c>
      <c r="N185" s="341">
        <v>14</v>
      </c>
      <c r="O185" s="341">
        <f t="shared" si="28"/>
        <v>1.7939320000000001</v>
      </c>
      <c r="P185" s="350"/>
      <c r="Q185" s="241">
        <f t="shared" si="26"/>
        <v>2019</v>
      </c>
      <c r="S185" s="241"/>
      <c r="T185" s="241"/>
      <c r="U185" s="241"/>
    </row>
    <row r="186" spans="1:21" ht="12.75" customHeight="1">
      <c r="A186" s="342" t="s">
        <v>377</v>
      </c>
      <c r="C186" s="346">
        <f t="shared" si="22"/>
        <v>4.8461538461538458</v>
      </c>
      <c r="E186" s="366">
        <v>43545</v>
      </c>
      <c r="F186" s="346">
        <v>140000000000</v>
      </c>
      <c r="G186" s="346">
        <v>274173700000</v>
      </c>
      <c r="H186" s="346">
        <v>134173700000</v>
      </c>
      <c r="I186" s="346">
        <v>140000000000</v>
      </c>
      <c r="J186" s="346">
        <v>136231200000</v>
      </c>
      <c r="K186" s="354">
        <f t="shared" si="29"/>
        <v>3768800000</v>
      </c>
      <c r="L186" s="366">
        <v>45309</v>
      </c>
      <c r="M186" s="341">
        <v>97.308000000000007</v>
      </c>
      <c r="N186" s="341">
        <v>15.44</v>
      </c>
      <c r="O186" s="341">
        <f t="shared" si="28"/>
        <v>1.9583835714285713</v>
      </c>
      <c r="P186" s="350"/>
      <c r="Q186" s="241">
        <f t="shared" si="26"/>
        <v>2019</v>
      </c>
      <c r="S186" s="241"/>
      <c r="T186" s="241"/>
      <c r="U186" s="241"/>
    </row>
    <row r="187" spans="1:21" ht="12.75" customHeight="1">
      <c r="A187" s="342" t="s">
        <v>380</v>
      </c>
      <c r="C187" s="346">
        <f t="shared" si="22"/>
        <v>3.1538461538461537</v>
      </c>
      <c r="D187" s="336"/>
      <c r="E187" s="366">
        <v>43573</v>
      </c>
      <c r="F187" s="337">
        <v>80000000000</v>
      </c>
      <c r="G187" s="337">
        <v>185662300000</v>
      </c>
      <c r="H187" s="346">
        <v>134173700000</v>
      </c>
      <c r="I187" s="337">
        <v>80000000000</v>
      </c>
      <c r="J187" s="337">
        <v>77296000000</v>
      </c>
      <c r="K187" s="338">
        <f t="shared" si="29"/>
        <v>2704000000</v>
      </c>
      <c r="L187" s="366">
        <v>44721</v>
      </c>
      <c r="M187" s="348">
        <v>96.62</v>
      </c>
      <c r="N187" s="348">
        <v>13.875</v>
      </c>
      <c r="O187" s="341">
        <f t="shared" si="28"/>
        <v>2.3207787500000001</v>
      </c>
      <c r="P187" s="350"/>
      <c r="Q187" s="241">
        <f t="shared" si="26"/>
        <v>2019</v>
      </c>
      <c r="S187" s="241"/>
      <c r="T187" s="241"/>
      <c r="U187" s="241"/>
    </row>
    <row r="188" spans="1:21" ht="12.75" customHeight="1">
      <c r="A188" s="342" t="s">
        <v>381</v>
      </c>
      <c r="C188" s="346">
        <v>15</v>
      </c>
      <c r="D188" s="336"/>
      <c r="E188" s="366">
        <v>43573</v>
      </c>
      <c r="F188" s="337">
        <v>120000000000</v>
      </c>
      <c r="G188" s="337">
        <v>228361000000</v>
      </c>
      <c r="H188" s="346">
        <v>134173700000</v>
      </c>
      <c r="I188" s="337">
        <v>120000000000</v>
      </c>
      <c r="J188" s="337">
        <v>112767600000</v>
      </c>
      <c r="K188" s="338">
        <f t="shared" si="29"/>
        <v>7232400000</v>
      </c>
      <c r="L188" s="366">
        <v>48613</v>
      </c>
      <c r="M188" s="349">
        <v>93.972999999999999</v>
      </c>
      <c r="N188" s="349">
        <v>15.85</v>
      </c>
      <c r="O188" s="341">
        <f t="shared" si="28"/>
        <v>1.9030083333333334</v>
      </c>
      <c r="P188" s="350"/>
      <c r="Q188" s="241">
        <f t="shared" si="26"/>
        <v>2019</v>
      </c>
      <c r="S188" s="241"/>
      <c r="T188" s="241"/>
      <c r="U188" s="241"/>
    </row>
    <row r="189" spans="1:21" ht="12.75" customHeight="1">
      <c r="A189" s="344" t="s">
        <v>367</v>
      </c>
      <c r="B189" s="344"/>
      <c r="C189" s="346">
        <v>15</v>
      </c>
      <c r="D189" s="344"/>
      <c r="E189" s="366">
        <v>43600</v>
      </c>
      <c r="F189" s="337">
        <v>120000000000</v>
      </c>
      <c r="G189" s="337">
        <v>207609400000</v>
      </c>
      <c r="H189" s="337">
        <v>120000000000</v>
      </c>
      <c r="I189" s="337">
        <v>120000000000</v>
      </c>
      <c r="J189" s="337">
        <v>121155600000</v>
      </c>
      <c r="K189" s="338">
        <f t="shared" si="29"/>
        <v>-1155600000</v>
      </c>
      <c r="L189" s="366">
        <v>48614</v>
      </c>
      <c r="M189" s="349">
        <v>100.96299999999999</v>
      </c>
      <c r="N189" s="349">
        <v>15</v>
      </c>
      <c r="O189" s="349">
        <f t="shared" si="28"/>
        <v>1.7300783333333334</v>
      </c>
      <c r="P189" s="350"/>
      <c r="Q189" s="241">
        <f t="shared" si="26"/>
        <v>2019</v>
      </c>
      <c r="S189" s="241"/>
      <c r="T189" s="241"/>
      <c r="U189" s="241"/>
    </row>
    <row r="190" spans="1:21" ht="12.75" customHeight="1">
      <c r="A190" s="342" t="s">
        <v>382</v>
      </c>
      <c r="C190" s="346">
        <v>15</v>
      </c>
      <c r="E190" s="366">
        <v>43600</v>
      </c>
      <c r="F190" s="346">
        <v>90000000000</v>
      </c>
      <c r="G190" s="346">
        <v>218234000000</v>
      </c>
      <c r="H190" s="337">
        <v>128234000000</v>
      </c>
      <c r="I190" s="346">
        <v>90000000000</v>
      </c>
      <c r="J190" s="346">
        <v>90547200000</v>
      </c>
      <c r="K190" s="338">
        <f t="shared" si="29"/>
        <v>-547200000</v>
      </c>
      <c r="L190" s="366">
        <v>48615</v>
      </c>
      <c r="M190" s="349">
        <v>100.608</v>
      </c>
      <c r="N190" s="349">
        <v>12.85</v>
      </c>
      <c r="O190" s="349">
        <f t="shared" si="28"/>
        <v>2.4248222222222222</v>
      </c>
      <c r="P190" s="350"/>
      <c r="Q190" s="241">
        <f t="shared" si="26"/>
        <v>2019</v>
      </c>
      <c r="S190" s="241"/>
      <c r="T190" s="241"/>
      <c r="U190" s="241"/>
    </row>
    <row r="191" spans="1:21" ht="12.75" customHeight="1">
      <c r="A191" s="342" t="s">
        <v>383</v>
      </c>
      <c r="C191" s="346">
        <f>(L191-E191)/364</f>
        <v>3.0027472527472527</v>
      </c>
      <c r="E191" s="366">
        <v>43628</v>
      </c>
      <c r="F191" s="346">
        <v>90000000000</v>
      </c>
      <c r="G191" s="346">
        <v>149262000000</v>
      </c>
      <c r="H191" s="337">
        <v>59262000000</v>
      </c>
      <c r="I191" s="346">
        <v>112608000000</v>
      </c>
      <c r="J191" s="346">
        <v>105070020480</v>
      </c>
      <c r="K191" s="338">
        <f>+I191-J191</f>
        <v>7537979520</v>
      </c>
      <c r="L191" s="366">
        <v>44721</v>
      </c>
      <c r="M191" s="349">
        <v>93.305999999999997</v>
      </c>
      <c r="N191" s="349">
        <v>13.8</v>
      </c>
      <c r="O191" s="349">
        <f>+G191/F191</f>
        <v>1.6584666666666668</v>
      </c>
      <c r="P191" s="350"/>
      <c r="Q191" s="241">
        <f t="shared" si="26"/>
        <v>2019</v>
      </c>
      <c r="S191" s="241"/>
      <c r="T191" s="241"/>
      <c r="U191" s="241"/>
    </row>
    <row r="192" spans="1:21" ht="12.75" customHeight="1">
      <c r="A192" s="342" t="s">
        <v>384</v>
      </c>
      <c r="C192" s="346">
        <f>(L192-E192)/364</f>
        <v>10.233516483516484</v>
      </c>
      <c r="E192" s="366">
        <v>43628</v>
      </c>
      <c r="F192" s="346">
        <v>120000000000</v>
      </c>
      <c r="G192" s="346">
        <v>220281200000</v>
      </c>
      <c r="H192" s="346">
        <v>100281200000</v>
      </c>
      <c r="I192" s="346">
        <v>120000000000</v>
      </c>
      <c r="J192" s="346">
        <v>114393600000</v>
      </c>
      <c r="K192" s="338">
        <f t="shared" si="29"/>
        <v>5606400000</v>
      </c>
      <c r="L192" s="366">
        <v>47353</v>
      </c>
      <c r="M192" s="349">
        <v>95.328000000000003</v>
      </c>
      <c r="N192" s="349">
        <v>15.95</v>
      </c>
      <c r="O192" s="349">
        <f t="shared" si="28"/>
        <v>1.8356766666666666</v>
      </c>
      <c r="P192" s="350"/>
      <c r="Q192" s="241">
        <f t="shared" si="26"/>
        <v>2019</v>
      </c>
      <c r="S192" s="241"/>
      <c r="T192" s="241"/>
      <c r="U192" s="241"/>
    </row>
    <row r="193" spans="1:21" ht="12.75" customHeight="1">
      <c r="A193" s="342" t="s">
        <v>385</v>
      </c>
      <c r="C193" s="346">
        <f>(L193-E193)/364</f>
        <v>5.0796703296703294</v>
      </c>
      <c r="E193" s="366">
        <v>43656</v>
      </c>
      <c r="F193" s="346">
        <v>130000000000</v>
      </c>
      <c r="G193" s="346">
        <v>119094300000</v>
      </c>
      <c r="H193" s="346">
        <f t="shared" ref="H193:H202" si="30">G193-F193</f>
        <v>-10905700000</v>
      </c>
      <c r="I193" s="346">
        <v>119094300000</v>
      </c>
      <c r="J193" s="346">
        <v>121777494579</v>
      </c>
      <c r="K193" s="354">
        <f t="shared" si="29"/>
        <v>-2683194579</v>
      </c>
      <c r="L193" s="366">
        <v>45505</v>
      </c>
      <c r="M193" s="349">
        <v>102.253</v>
      </c>
      <c r="N193" s="349">
        <v>15.05</v>
      </c>
      <c r="O193" s="349">
        <f t="shared" si="28"/>
        <v>0.91610999999999998</v>
      </c>
      <c r="P193" s="350"/>
      <c r="Q193" s="241">
        <f t="shared" si="26"/>
        <v>2019</v>
      </c>
      <c r="S193" s="241"/>
      <c r="T193" s="241"/>
      <c r="U193" s="241"/>
    </row>
    <row r="194" spans="1:21" ht="12.75" customHeight="1">
      <c r="A194" s="342" t="s">
        <v>386</v>
      </c>
      <c r="C194" s="346">
        <f>(L194-E194)/364</f>
        <v>15.002747252747254</v>
      </c>
      <c r="E194" s="366">
        <v>43656</v>
      </c>
      <c r="F194" s="346">
        <v>140000000000</v>
      </c>
      <c r="G194" s="346">
        <v>481110500000</v>
      </c>
      <c r="H194" s="337">
        <f t="shared" si="30"/>
        <v>341110500000</v>
      </c>
      <c r="I194" s="346">
        <v>149200000000</v>
      </c>
      <c r="J194" s="346">
        <v>148289880000</v>
      </c>
      <c r="K194" s="338">
        <f>+I194-J194</f>
        <v>910120000</v>
      </c>
      <c r="L194" s="366">
        <v>49117</v>
      </c>
      <c r="M194" s="349">
        <v>99.39</v>
      </c>
      <c r="N194" s="349">
        <v>14.35</v>
      </c>
      <c r="O194" s="349">
        <f t="shared" ref="O194:O216" si="31">+G194/F194</f>
        <v>3.4365035714285712</v>
      </c>
      <c r="P194" s="350"/>
      <c r="Q194" s="241">
        <f t="shared" si="26"/>
        <v>2019</v>
      </c>
      <c r="S194" s="241"/>
      <c r="T194" s="241"/>
      <c r="U194" s="241"/>
    </row>
    <row r="195" spans="1:21" ht="12.75" customHeight="1">
      <c r="A195" s="342" t="s">
        <v>387</v>
      </c>
      <c r="C195" s="346">
        <v>5</v>
      </c>
      <c r="E195" s="347">
        <v>43685</v>
      </c>
      <c r="F195" s="346">
        <v>100000000000</v>
      </c>
      <c r="G195" s="346">
        <v>116604900000</v>
      </c>
      <c r="H195" s="337">
        <f t="shared" si="30"/>
        <v>16604900000</v>
      </c>
      <c r="I195" s="346">
        <v>100000000000</v>
      </c>
      <c r="J195" s="346">
        <v>97209000000</v>
      </c>
      <c r="K195" s="338">
        <f>+I195-J195</f>
        <v>2791000000</v>
      </c>
      <c r="L195" s="339">
        <v>45029</v>
      </c>
      <c r="M195" s="349">
        <v>97.209000000000003</v>
      </c>
      <c r="N195" s="349">
        <v>13.15</v>
      </c>
      <c r="O195" s="349">
        <f t="shared" si="31"/>
        <v>1.1660489999999999</v>
      </c>
      <c r="P195" s="350"/>
      <c r="Q195" s="241">
        <f t="shared" si="26"/>
        <v>2019</v>
      </c>
      <c r="S195" s="241"/>
      <c r="T195" s="241"/>
      <c r="U195" s="241"/>
    </row>
    <row r="196" spans="1:21" ht="12.75" customHeight="1">
      <c r="A196" s="342" t="s">
        <v>388</v>
      </c>
      <c r="C196" s="346">
        <f t="shared" ref="C196:C209" si="32">(L196-E196)/364</f>
        <v>10.076923076923077</v>
      </c>
      <c r="E196" s="347">
        <v>43685</v>
      </c>
      <c r="F196" s="346">
        <v>170000000000</v>
      </c>
      <c r="G196" s="346">
        <v>221462400000</v>
      </c>
      <c r="H196" s="337">
        <f t="shared" si="30"/>
        <v>51462400000</v>
      </c>
      <c r="I196" s="346">
        <v>170000000000</v>
      </c>
      <c r="J196" s="346">
        <v>179970500000</v>
      </c>
      <c r="K196" s="338">
        <f>+I196-J196</f>
        <v>-9970500000</v>
      </c>
      <c r="L196" s="339">
        <v>47353</v>
      </c>
      <c r="M196" s="349">
        <v>105.86499999999999</v>
      </c>
      <c r="N196" s="349">
        <v>14.275</v>
      </c>
      <c r="O196" s="349">
        <f t="shared" si="31"/>
        <v>1.3027200000000001</v>
      </c>
      <c r="P196" s="350"/>
      <c r="Q196" s="241">
        <f t="shared" si="26"/>
        <v>2019</v>
      </c>
      <c r="S196" s="241"/>
      <c r="T196" s="241"/>
      <c r="U196" s="241"/>
    </row>
    <row r="197" spans="1:21" ht="12.75" customHeight="1">
      <c r="A197" s="342" t="s">
        <v>389</v>
      </c>
      <c r="C197" s="346">
        <f t="shared" si="32"/>
        <v>2.7692307692307692</v>
      </c>
      <c r="E197" s="347">
        <v>43713</v>
      </c>
      <c r="F197" s="346">
        <v>120000000000</v>
      </c>
      <c r="G197" s="346">
        <v>125438400000</v>
      </c>
      <c r="H197" s="337">
        <f t="shared" si="30"/>
        <v>5438400000</v>
      </c>
      <c r="I197" s="346">
        <v>120000000000</v>
      </c>
      <c r="J197" s="346">
        <v>117558000000</v>
      </c>
      <c r="K197" s="338">
        <f>+I197-J197</f>
        <v>2442000000</v>
      </c>
      <c r="L197" s="339">
        <v>44721</v>
      </c>
      <c r="M197" s="349">
        <v>97.965000000000003</v>
      </c>
      <c r="N197" s="349">
        <v>13</v>
      </c>
      <c r="O197" s="349">
        <f t="shared" si="31"/>
        <v>1.04532</v>
      </c>
      <c r="P197" s="350"/>
      <c r="Q197" s="241">
        <f t="shared" si="26"/>
        <v>2019</v>
      </c>
      <c r="S197" s="241"/>
      <c r="T197" s="241"/>
      <c r="U197" s="241"/>
    </row>
    <row r="198" spans="1:21" ht="12.75" customHeight="1">
      <c r="A198" s="342" t="s">
        <v>390</v>
      </c>
      <c r="C198" s="346">
        <f t="shared" si="32"/>
        <v>4.9230769230769234</v>
      </c>
      <c r="E198" s="347">
        <v>43713</v>
      </c>
      <c r="F198" s="346">
        <v>150000000000</v>
      </c>
      <c r="G198" s="346">
        <v>176046500000</v>
      </c>
      <c r="H198" s="337">
        <f t="shared" si="30"/>
        <v>26046500000</v>
      </c>
      <c r="I198" s="346">
        <v>150000000000</v>
      </c>
      <c r="J198" s="346">
        <v>145975500000</v>
      </c>
      <c r="K198" s="338">
        <f>+I198-J198</f>
        <v>4024500000</v>
      </c>
      <c r="L198" s="339">
        <v>45505</v>
      </c>
      <c r="M198" s="349">
        <v>97.316999999999993</v>
      </c>
      <c r="N198" s="349">
        <v>15.1</v>
      </c>
      <c r="O198" s="349">
        <f t="shared" si="31"/>
        <v>1.1736433333333334</v>
      </c>
      <c r="P198" s="350"/>
      <c r="Q198" s="241">
        <f t="shared" si="26"/>
        <v>2019</v>
      </c>
      <c r="S198" s="241"/>
      <c r="T198" s="241"/>
      <c r="U198" s="241"/>
    </row>
    <row r="199" spans="1:21" ht="12.75" customHeight="1">
      <c r="A199" s="342" t="s">
        <v>391</v>
      </c>
      <c r="C199" s="346">
        <f t="shared" si="32"/>
        <v>3.5384615384615383</v>
      </c>
      <c r="E199" s="347">
        <v>43741</v>
      </c>
      <c r="F199" s="346">
        <v>110000000000</v>
      </c>
      <c r="G199" s="346">
        <v>99285600000</v>
      </c>
      <c r="H199" s="337">
        <f t="shared" si="30"/>
        <v>-10714400000</v>
      </c>
      <c r="I199" s="346">
        <v>99285600000</v>
      </c>
      <c r="J199" s="346">
        <v>94325291424</v>
      </c>
      <c r="K199" s="338">
        <f t="shared" ref="K199:K204" si="33">+I199-J199</f>
        <v>4960308576</v>
      </c>
      <c r="L199" s="339">
        <v>45029</v>
      </c>
      <c r="M199" s="349">
        <v>95.004000000000005</v>
      </c>
      <c r="N199" s="349">
        <v>14.75</v>
      </c>
      <c r="O199" s="349">
        <f t="shared" si="31"/>
        <v>0.90259636363636364</v>
      </c>
      <c r="P199" s="350"/>
      <c r="Q199" s="241">
        <f t="shared" si="26"/>
        <v>2019</v>
      </c>
      <c r="S199" s="241"/>
      <c r="T199" s="241"/>
      <c r="U199" s="241"/>
    </row>
    <row r="200" spans="1:21" ht="12.75" customHeight="1">
      <c r="A200" s="342" t="s">
        <v>392</v>
      </c>
      <c r="C200" s="346">
        <f t="shared" si="32"/>
        <v>14.76923076923077</v>
      </c>
      <c r="E200" s="347">
        <v>43741</v>
      </c>
      <c r="F200" s="346">
        <v>160000000000</v>
      </c>
      <c r="G200" s="346">
        <v>128280500000</v>
      </c>
      <c r="H200" s="337">
        <f t="shared" si="30"/>
        <v>-31719500000</v>
      </c>
      <c r="I200" s="346">
        <v>128280500000</v>
      </c>
      <c r="J200" s="346">
        <v>123209571835</v>
      </c>
      <c r="K200" s="338">
        <f t="shared" si="33"/>
        <v>5070928165</v>
      </c>
      <c r="L200" s="339">
        <v>49117</v>
      </c>
      <c r="M200" s="349">
        <v>96.046999999999997</v>
      </c>
      <c r="N200" s="349">
        <v>15.5</v>
      </c>
      <c r="O200" s="349">
        <f t="shared" si="31"/>
        <v>0.80175312499999996</v>
      </c>
      <c r="P200" s="350"/>
      <c r="Q200" s="241">
        <f t="shared" si="26"/>
        <v>2019</v>
      </c>
      <c r="S200" s="241"/>
      <c r="T200" s="241"/>
      <c r="U200" s="241"/>
    </row>
    <row r="201" spans="1:21" ht="12.75" customHeight="1">
      <c r="A201" s="342" t="s">
        <v>393</v>
      </c>
      <c r="C201" s="346">
        <f t="shared" si="32"/>
        <v>2.6153846153846154</v>
      </c>
      <c r="E201" s="347">
        <v>43769</v>
      </c>
      <c r="F201" s="346">
        <v>120000000000</v>
      </c>
      <c r="G201" s="346">
        <v>228397300000</v>
      </c>
      <c r="H201" s="337">
        <f t="shared" si="30"/>
        <v>108397300000</v>
      </c>
      <c r="I201" s="346">
        <v>120000000000</v>
      </c>
      <c r="J201" s="346">
        <v>119544000000</v>
      </c>
      <c r="K201" s="338">
        <f t="shared" si="33"/>
        <v>456000000</v>
      </c>
      <c r="L201" s="339">
        <v>44721</v>
      </c>
      <c r="M201" s="349">
        <v>99.62</v>
      </c>
      <c r="N201" s="349">
        <v>13.125</v>
      </c>
      <c r="O201" s="349">
        <f t="shared" si="31"/>
        <v>1.9033108333333333</v>
      </c>
      <c r="P201" s="350"/>
      <c r="Q201" s="241">
        <f t="shared" si="26"/>
        <v>2019</v>
      </c>
      <c r="S201" s="241"/>
      <c r="T201" s="241"/>
      <c r="U201" s="241"/>
    </row>
    <row r="202" spans="1:21" ht="12.75" customHeight="1">
      <c r="A202" s="342" t="s">
        <v>394</v>
      </c>
      <c r="C202" s="346">
        <f t="shared" si="32"/>
        <v>9.8461538461538467</v>
      </c>
      <c r="E202" s="347">
        <v>43769</v>
      </c>
      <c r="F202" s="346">
        <v>155000000000</v>
      </c>
      <c r="G202" s="346">
        <v>326197600000</v>
      </c>
      <c r="H202" s="337">
        <f t="shared" si="30"/>
        <v>171197600000</v>
      </c>
      <c r="I202" s="346">
        <v>138092600000</v>
      </c>
      <c r="J202" s="346">
        <v>136827671784</v>
      </c>
      <c r="K202" s="338">
        <f t="shared" si="33"/>
        <v>1264928216</v>
      </c>
      <c r="L202" s="339">
        <v>47353</v>
      </c>
      <c r="M202" s="349">
        <v>99.084000000000003</v>
      </c>
      <c r="N202" s="349">
        <v>14.85</v>
      </c>
      <c r="O202" s="349">
        <f t="shared" si="31"/>
        <v>2.1045006451612904</v>
      </c>
      <c r="P202" s="350"/>
      <c r="Q202" s="241">
        <f t="shared" si="26"/>
        <v>2019</v>
      </c>
      <c r="S202" s="241"/>
      <c r="T202" s="241"/>
      <c r="U202" s="241"/>
    </row>
    <row r="203" spans="1:21" ht="12.75" customHeight="1">
      <c r="A203" s="342" t="s">
        <v>391</v>
      </c>
      <c r="C203" s="346">
        <f t="shared" si="32"/>
        <v>3.3846153846153846</v>
      </c>
      <c r="E203" s="347">
        <v>43797</v>
      </c>
      <c r="F203" s="346">
        <v>100000000000</v>
      </c>
      <c r="G203" s="346">
        <v>114642000000</v>
      </c>
      <c r="H203" s="337">
        <f t="shared" ref="H203:H216" si="34">G203-F203</f>
        <v>14642000000</v>
      </c>
      <c r="I203" s="346">
        <v>100000000000</v>
      </c>
      <c r="J203" s="346">
        <v>90911000000</v>
      </c>
      <c r="K203" s="338">
        <f t="shared" si="33"/>
        <v>9089000000</v>
      </c>
      <c r="L203" s="339">
        <v>45029</v>
      </c>
      <c r="M203" s="349">
        <v>90.911000000000001</v>
      </c>
      <c r="N203" s="349">
        <v>15</v>
      </c>
      <c r="O203" s="349">
        <f t="shared" si="31"/>
        <v>1.14642</v>
      </c>
      <c r="P203" s="350"/>
      <c r="Q203" s="241">
        <f t="shared" si="26"/>
        <v>2019</v>
      </c>
      <c r="S203" s="241"/>
      <c r="T203" s="241"/>
      <c r="U203" s="241"/>
    </row>
    <row r="204" spans="1:21" ht="12.75" customHeight="1">
      <c r="A204" s="342" t="s">
        <v>395</v>
      </c>
      <c r="C204" s="346">
        <f t="shared" si="32"/>
        <v>14.615384615384615</v>
      </c>
      <c r="E204" s="347">
        <v>43797</v>
      </c>
      <c r="F204" s="346">
        <v>175000000000</v>
      </c>
      <c r="G204" s="346">
        <v>279512100000</v>
      </c>
      <c r="H204" s="337">
        <f t="shared" si="34"/>
        <v>104512100000</v>
      </c>
      <c r="I204" s="346">
        <v>226667100000</v>
      </c>
      <c r="J204" s="346">
        <v>222888559443</v>
      </c>
      <c r="K204" s="338">
        <f t="shared" si="33"/>
        <v>3778540557</v>
      </c>
      <c r="L204" s="339">
        <v>49117</v>
      </c>
      <c r="M204" s="349">
        <v>98.332999999999998</v>
      </c>
      <c r="N204" s="349">
        <v>15.49</v>
      </c>
      <c r="O204" s="349">
        <f t="shared" si="31"/>
        <v>1.5972120000000001</v>
      </c>
      <c r="Q204" s="241">
        <f t="shared" si="26"/>
        <v>2019</v>
      </c>
      <c r="S204" s="241"/>
      <c r="T204" s="241"/>
      <c r="U204" s="241"/>
    </row>
    <row r="205" spans="1:21" ht="12.75" customHeight="1">
      <c r="A205" s="342" t="s">
        <v>396</v>
      </c>
      <c r="C205" s="346">
        <f t="shared" si="32"/>
        <v>2.4505494505494507</v>
      </c>
      <c r="E205" s="347">
        <v>43829</v>
      </c>
      <c r="F205" s="370">
        <v>125000000000</v>
      </c>
      <c r="G205" s="370">
        <v>101323300000</v>
      </c>
      <c r="H205" s="337">
        <f t="shared" si="34"/>
        <v>-23676700000</v>
      </c>
      <c r="I205" s="370">
        <v>100823300000</v>
      </c>
      <c r="J205" s="346">
        <v>95150981142</v>
      </c>
      <c r="K205" s="346">
        <v>5672318858</v>
      </c>
      <c r="L205" s="339">
        <v>44721</v>
      </c>
      <c r="M205" s="341">
        <v>94.373999999999995</v>
      </c>
      <c r="N205" s="341">
        <v>14.055</v>
      </c>
      <c r="O205" s="349">
        <f t="shared" si="31"/>
        <v>0.81058640000000004</v>
      </c>
      <c r="Q205" s="241">
        <f t="shared" si="26"/>
        <v>2019</v>
      </c>
      <c r="S205" s="241"/>
      <c r="T205" s="241"/>
      <c r="U205" s="241"/>
    </row>
    <row r="206" spans="1:21" ht="12.75" customHeight="1">
      <c r="A206" s="342" t="s">
        <v>397</v>
      </c>
      <c r="C206" s="346">
        <f t="shared" si="32"/>
        <v>4.604395604395604</v>
      </c>
      <c r="E206" s="347">
        <v>43829</v>
      </c>
      <c r="F206" s="370">
        <v>150000000000</v>
      </c>
      <c r="G206" s="370">
        <v>153245200000</v>
      </c>
      <c r="H206" s="337">
        <f t="shared" si="34"/>
        <v>3245200000</v>
      </c>
      <c r="I206" s="370">
        <v>132245200000</v>
      </c>
      <c r="J206" s="346">
        <v>128958906780</v>
      </c>
      <c r="K206" s="346">
        <v>3286293220</v>
      </c>
      <c r="L206" s="339">
        <v>45505</v>
      </c>
      <c r="M206" s="349">
        <v>97.515000000000001</v>
      </c>
      <c r="N206" s="349">
        <v>16.542999999999999</v>
      </c>
      <c r="O206" s="349">
        <f t="shared" si="31"/>
        <v>1.0216346666666667</v>
      </c>
      <c r="Q206" s="241">
        <f t="shared" si="26"/>
        <v>2019</v>
      </c>
      <c r="S206" s="241"/>
      <c r="T206" s="241"/>
      <c r="U206" s="241"/>
    </row>
    <row r="207" spans="1:21" ht="12.75" customHeight="1">
      <c r="A207" s="342" t="s">
        <v>398</v>
      </c>
      <c r="C207" s="346">
        <f t="shared" si="32"/>
        <v>3.2307692307692308</v>
      </c>
      <c r="E207" s="347">
        <v>43853</v>
      </c>
      <c r="F207" s="370">
        <v>100000000000</v>
      </c>
      <c r="G207" s="370">
        <v>122256000000</v>
      </c>
      <c r="H207" s="337">
        <f t="shared" si="34"/>
        <v>22256000000</v>
      </c>
      <c r="I207" s="370">
        <v>38581000000</v>
      </c>
      <c r="J207" s="346">
        <v>35417743810</v>
      </c>
      <c r="K207" s="346">
        <v>3163256190</v>
      </c>
      <c r="L207" s="339">
        <v>45029</v>
      </c>
      <c r="M207" s="349">
        <v>91.801000000000002</v>
      </c>
      <c r="N207" s="349">
        <v>15.5</v>
      </c>
      <c r="O207" s="349">
        <f t="shared" si="31"/>
        <v>1.2225600000000001</v>
      </c>
      <c r="Q207" s="241">
        <f t="shared" si="26"/>
        <v>2020</v>
      </c>
      <c r="S207" s="241"/>
      <c r="T207" s="241"/>
      <c r="U207" s="241"/>
    </row>
    <row r="208" spans="1:21" ht="12.75" customHeight="1">
      <c r="A208" s="342" t="s">
        <v>399</v>
      </c>
      <c r="C208" s="346">
        <f t="shared" si="32"/>
        <v>9.615384615384615</v>
      </c>
      <c r="E208" s="347">
        <v>43853</v>
      </c>
      <c r="F208" s="370">
        <v>180000000000</v>
      </c>
      <c r="G208" s="370">
        <v>532717400000</v>
      </c>
      <c r="H208" s="337">
        <f t="shared" si="34"/>
        <v>352717400000</v>
      </c>
      <c r="I208" s="370">
        <v>252123400000</v>
      </c>
      <c r="J208" s="346">
        <v>250328281392</v>
      </c>
      <c r="K208" s="346">
        <v>1795118608</v>
      </c>
      <c r="L208" s="339">
        <v>47353</v>
      </c>
      <c r="M208" s="349">
        <v>99.287999999999997</v>
      </c>
      <c r="N208" s="349">
        <v>15.5</v>
      </c>
      <c r="O208" s="349">
        <f t="shared" si="31"/>
        <v>2.9595411111111112</v>
      </c>
      <c r="Q208" s="241">
        <f t="shared" si="26"/>
        <v>2020</v>
      </c>
      <c r="S208" s="241"/>
      <c r="T208" s="241"/>
      <c r="U208" s="241"/>
    </row>
    <row r="209" spans="1:21" ht="12.75" customHeight="1">
      <c r="A209" s="342" t="s">
        <v>400</v>
      </c>
      <c r="C209" s="346">
        <f t="shared" si="32"/>
        <v>2.3104395604395602</v>
      </c>
      <c r="E209" s="347">
        <v>43880</v>
      </c>
      <c r="F209" s="346">
        <v>75000000000</v>
      </c>
      <c r="G209" s="346">
        <v>151624440000</v>
      </c>
      <c r="H209" s="337">
        <f t="shared" si="34"/>
        <v>76624440000</v>
      </c>
      <c r="I209" s="346">
        <v>75000000000</v>
      </c>
      <c r="J209" s="346">
        <v>72243000000</v>
      </c>
      <c r="K209" s="338">
        <f t="shared" ref="K209:K216" si="35">+I209-J209</f>
        <v>2757000000</v>
      </c>
      <c r="L209" s="339">
        <v>44721</v>
      </c>
      <c r="M209" s="349">
        <v>96.323999999999998</v>
      </c>
      <c r="N209" s="349">
        <v>14</v>
      </c>
      <c r="O209" s="349">
        <f>+G209/F209</f>
        <v>2.0216592000000002</v>
      </c>
      <c r="Q209" s="241">
        <f t="shared" si="26"/>
        <v>2020</v>
      </c>
      <c r="S209" s="241"/>
      <c r="T209" s="241"/>
      <c r="U209" s="241"/>
    </row>
    <row r="210" spans="1:21" ht="12.75" customHeight="1">
      <c r="A210" s="342" t="s">
        <v>401</v>
      </c>
      <c r="C210" s="346">
        <v>15</v>
      </c>
      <c r="E210" s="347">
        <v>43880</v>
      </c>
      <c r="F210" s="346">
        <v>210000000000</v>
      </c>
      <c r="G210" s="346">
        <v>324708000000</v>
      </c>
      <c r="H210" s="337">
        <f t="shared" si="34"/>
        <v>114708000000</v>
      </c>
      <c r="I210" s="346">
        <v>210000000000</v>
      </c>
      <c r="J210" s="346">
        <v>202431600000</v>
      </c>
      <c r="K210" s="338">
        <f t="shared" si="35"/>
        <v>7568400000</v>
      </c>
      <c r="L210" s="339">
        <v>49117</v>
      </c>
      <c r="M210" s="349">
        <v>96.396000000000001</v>
      </c>
      <c r="N210" s="349">
        <v>15.148</v>
      </c>
      <c r="O210" s="349">
        <f t="shared" si="31"/>
        <v>1.5462285714285715</v>
      </c>
      <c r="Q210" s="241">
        <f t="shared" si="26"/>
        <v>2020</v>
      </c>
      <c r="S210" s="241"/>
      <c r="T210" s="241"/>
      <c r="U210" s="241"/>
    </row>
    <row r="211" spans="1:21" ht="12.75" customHeight="1">
      <c r="A211" s="342" t="s">
        <v>402</v>
      </c>
      <c r="C211" s="346">
        <f>(L211-E211)/364</f>
        <v>3.0796703296703298</v>
      </c>
      <c r="E211" s="347">
        <v>43908</v>
      </c>
      <c r="F211" s="346">
        <v>75000000000</v>
      </c>
      <c r="G211" s="346">
        <v>118315100000</v>
      </c>
      <c r="H211" s="337">
        <f t="shared" si="34"/>
        <v>43315100000</v>
      </c>
      <c r="I211" s="346">
        <v>79815100000</v>
      </c>
      <c r="J211" s="346">
        <v>74533734833</v>
      </c>
      <c r="K211" s="338">
        <f t="shared" si="35"/>
        <v>5281365167</v>
      </c>
      <c r="L211" s="339">
        <v>45029</v>
      </c>
      <c r="M211" s="349">
        <v>93.382999999999996</v>
      </c>
      <c r="N211" s="349">
        <v>15.75</v>
      </c>
      <c r="O211" s="349">
        <f t="shared" si="31"/>
        <v>1.5775346666666668</v>
      </c>
      <c r="Q211" s="241">
        <f t="shared" si="26"/>
        <v>2020</v>
      </c>
      <c r="S211" s="241"/>
      <c r="T211" s="241"/>
      <c r="U211" s="241"/>
    </row>
    <row r="212" spans="1:21" ht="12.75" customHeight="1">
      <c r="A212" s="342" t="s">
        <v>399</v>
      </c>
      <c r="C212" s="346">
        <v>10</v>
      </c>
      <c r="E212" s="347">
        <v>43908</v>
      </c>
      <c r="F212" s="346">
        <v>210000000000</v>
      </c>
      <c r="G212" s="346">
        <v>245736300000</v>
      </c>
      <c r="H212" s="337">
        <f t="shared" si="34"/>
        <v>35736300000</v>
      </c>
      <c r="I212" s="346">
        <v>204686300000</v>
      </c>
      <c r="J212" s="346">
        <v>188597956820</v>
      </c>
      <c r="K212" s="338">
        <f t="shared" si="35"/>
        <v>16088343180</v>
      </c>
      <c r="L212" s="339">
        <v>47353</v>
      </c>
      <c r="M212" s="349">
        <v>92.14</v>
      </c>
      <c r="N212" s="349">
        <v>16</v>
      </c>
      <c r="O212" s="349">
        <f t="shared" si="31"/>
        <v>1.1701728571428571</v>
      </c>
      <c r="Q212" s="241">
        <f t="shared" si="26"/>
        <v>2020</v>
      </c>
      <c r="S212" s="241"/>
      <c r="T212" s="241"/>
      <c r="U212" s="241"/>
    </row>
    <row r="213" spans="1:21" ht="12.75" customHeight="1">
      <c r="A213" s="342" t="s">
        <v>403</v>
      </c>
      <c r="C213" s="346">
        <f t="shared" ref="C213:C219" si="36">(L213-E213)/364</f>
        <v>2.1538461538461537</v>
      </c>
      <c r="E213" s="347">
        <v>43937</v>
      </c>
      <c r="F213" s="346">
        <v>75000000000</v>
      </c>
      <c r="G213" s="346">
        <v>99640000000</v>
      </c>
      <c r="H213" s="337">
        <f t="shared" si="34"/>
        <v>24640000000</v>
      </c>
      <c r="I213" s="346">
        <v>36640000000</v>
      </c>
      <c r="J213" s="346">
        <v>36067683200</v>
      </c>
      <c r="K213" s="338">
        <f t="shared" si="35"/>
        <v>572316800</v>
      </c>
      <c r="L213" s="339">
        <v>44721</v>
      </c>
      <c r="M213" s="349">
        <v>98.438000000000002</v>
      </c>
      <c r="N213" s="349">
        <v>13.949</v>
      </c>
      <c r="O213" s="349">
        <f t="shared" si="31"/>
        <v>1.3285333333333333</v>
      </c>
      <c r="Q213" s="241">
        <f t="shared" si="26"/>
        <v>2020</v>
      </c>
      <c r="S213" s="241"/>
      <c r="T213" s="241"/>
      <c r="U213" s="241"/>
    </row>
    <row r="214" spans="1:21" ht="12.75" customHeight="1">
      <c r="A214" s="342" t="s">
        <v>404</v>
      </c>
      <c r="C214" s="346">
        <f t="shared" si="36"/>
        <v>4.3076923076923075</v>
      </c>
      <c r="E214" s="347">
        <v>43937</v>
      </c>
      <c r="F214" s="346">
        <v>210000000000</v>
      </c>
      <c r="G214" s="346">
        <v>233287600000</v>
      </c>
      <c r="H214" s="337">
        <f t="shared" si="34"/>
        <v>23287600000</v>
      </c>
      <c r="I214" s="346">
        <v>203287600000</v>
      </c>
      <c r="J214" s="346">
        <v>193558255464</v>
      </c>
      <c r="K214" s="338">
        <f t="shared" si="35"/>
        <v>9729344536</v>
      </c>
      <c r="L214" s="339">
        <v>45505</v>
      </c>
      <c r="M214" s="349">
        <v>95.213999999999999</v>
      </c>
      <c r="N214" s="349">
        <v>16.47</v>
      </c>
      <c r="O214" s="349">
        <f t="shared" si="31"/>
        <v>1.1108933333333333</v>
      </c>
      <c r="Q214" s="241">
        <f t="shared" si="26"/>
        <v>2020</v>
      </c>
      <c r="S214" s="241"/>
      <c r="T214" s="241"/>
      <c r="U214" s="241"/>
    </row>
    <row r="215" spans="1:21" ht="12.75" customHeight="1">
      <c r="A215" s="342" t="s">
        <v>405</v>
      </c>
      <c r="C215" s="346">
        <f t="shared" si="36"/>
        <v>2.9230769230769229</v>
      </c>
      <c r="E215" s="347">
        <v>43965</v>
      </c>
      <c r="F215" s="346">
        <v>75000000000</v>
      </c>
      <c r="G215" s="346">
        <v>107264300000</v>
      </c>
      <c r="H215" s="337">
        <f t="shared" si="34"/>
        <v>32264300000</v>
      </c>
      <c r="I215" s="346">
        <v>75000000000</v>
      </c>
      <c r="J215" s="346">
        <v>68154750000</v>
      </c>
      <c r="K215" s="338">
        <f t="shared" si="35"/>
        <v>6845250000</v>
      </c>
      <c r="L215" s="339">
        <v>45029</v>
      </c>
      <c r="M215" s="349">
        <v>90.873000000000005</v>
      </c>
      <c r="N215" s="349">
        <v>15.35</v>
      </c>
      <c r="O215" s="349">
        <f t="shared" si="31"/>
        <v>1.4301906666666666</v>
      </c>
      <c r="Q215" s="241">
        <f t="shared" si="26"/>
        <v>2020</v>
      </c>
      <c r="S215" s="241"/>
      <c r="T215" s="241"/>
      <c r="U215" s="241"/>
    </row>
    <row r="216" spans="1:21" ht="12.75" customHeight="1">
      <c r="A216" s="342" t="s">
        <v>406</v>
      </c>
      <c r="C216" s="346">
        <f t="shared" si="36"/>
        <v>4.2307692307692308</v>
      </c>
      <c r="E216" s="347">
        <v>43965</v>
      </c>
      <c r="F216" s="346">
        <v>210000000000</v>
      </c>
      <c r="G216" s="346">
        <v>316505000000</v>
      </c>
      <c r="H216" s="337">
        <f t="shared" si="34"/>
        <v>106505000000</v>
      </c>
      <c r="I216" s="346">
        <v>195505000000</v>
      </c>
      <c r="J216" s="346">
        <v>188593898250</v>
      </c>
      <c r="K216" s="338">
        <f t="shared" si="35"/>
        <v>6911101750</v>
      </c>
      <c r="L216" s="339">
        <v>45505</v>
      </c>
      <c r="M216" s="349">
        <v>96.465000000000003</v>
      </c>
      <c r="N216" s="349">
        <v>15.75</v>
      </c>
      <c r="O216" s="349">
        <f t="shared" si="31"/>
        <v>1.5071666666666668</v>
      </c>
      <c r="Q216" s="241">
        <f t="shared" si="26"/>
        <v>2020</v>
      </c>
      <c r="S216" s="241"/>
      <c r="T216" s="241"/>
      <c r="U216" s="241"/>
    </row>
    <row r="217" spans="1:21" ht="12.75" customHeight="1">
      <c r="A217" s="342" t="s">
        <v>407</v>
      </c>
      <c r="C217" s="346">
        <f t="shared" si="36"/>
        <v>2.8461538461538463</v>
      </c>
      <c r="E217" s="347">
        <v>43993</v>
      </c>
      <c r="F217" s="346">
        <v>75000000000</v>
      </c>
      <c r="G217" s="346">
        <v>135474900000</v>
      </c>
      <c r="H217" s="337">
        <f t="shared" ref="H217:H230" si="37">G217-F217</f>
        <v>60474900000</v>
      </c>
      <c r="I217" s="346">
        <v>75000000000</v>
      </c>
      <c r="J217" s="346">
        <v>71806500000</v>
      </c>
      <c r="K217" s="338">
        <f t="shared" ref="K217:K230" si="38">+I217-J217</f>
        <v>3193500000</v>
      </c>
      <c r="L217" s="339">
        <v>45029</v>
      </c>
      <c r="M217" s="349">
        <v>95.742000000000004</v>
      </c>
      <c r="N217" s="349">
        <v>13.5</v>
      </c>
      <c r="O217" s="349">
        <f t="shared" ref="O217" si="39">+G217/F217</f>
        <v>1.806332</v>
      </c>
      <c r="Q217" s="241">
        <f t="shared" si="26"/>
        <v>2020</v>
      </c>
      <c r="S217" s="241"/>
      <c r="T217" s="241"/>
      <c r="U217" s="241"/>
    </row>
    <row r="218" spans="1:21" ht="12.75" customHeight="1">
      <c r="A218" s="342" t="s">
        <v>408</v>
      </c>
      <c r="C218" s="346">
        <f t="shared" si="36"/>
        <v>9.2307692307692299</v>
      </c>
      <c r="E218" s="347">
        <v>43993</v>
      </c>
      <c r="F218" s="346">
        <v>210000000000</v>
      </c>
      <c r="G218" s="346">
        <v>466616500000</v>
      </c>
      <c r="H218" s="337">
        <f t="shared" si="37"/>
        <v>256616500000</v>
      </c>
      <c r="I218" s="346">
        <v>210000000000</v>
      </c>
      <c r="J218" s="346">
        <v>212719500000</v>
      </c>
      <c r="K218" s="338">
        <f t="shared" si="38"/>
        <v>-2719500000</v>
      </c>
      <c r="L218" s="339">
        <v>47353</v>
      </c>
      <c r="M218" s="349">
        <v>101.295</v>
      </c>
      <c r="N218" s="349">
        <v>14.75</v>
      </c>
      <c r="O218" s="349">
        <f>+G218/F218</f>
        <v>2.2219833333333332</v>
      </c>
      <c r="Q218" s="241">
        <f t="shared" si="26"/>
        <v>2020</v>
      </c>
      <c r="S218" s="241"/>
      <c r="T218" s="241"/>
      <c r="U218" s="241"/>
    </row>
    <row r="219" spans="1:21" ht="12.75" customHeight="1">
      <c r="A219" s="342" t="s">
        <v>409</v>
      </c>
      <c r="C219" s="346">
        <f t="shared" si="36"/>
        <v>3.5384615384615383</v>
      </c>
      <c r="E219" s="347">
        <v>44021</v>
      </c>
      <c r="F219" s="346">
        <v>130000000000</v>
      </c>
      <c r="G219" s="346">
        <v>150909000000</v>
      </c>
      <c r="H219" s="337">
        <f t="shared" si="37"/>
        <v>20909000000</v>
      </c>
      <c r="I219" s="346">
        <v>112409000000</v>
      </c>
      <c r="J219" s="346">
        <v>115915036710</v>
      </c>
      <c r="K219" s="338">
        <f t="shared" si="38"/>
        <v>-3506036710</v>
      </c>
      <c r="L219" s="339">
        <v>45309</v>
      </c>
      <c r="M219" s="349">
        <v>103.119</v>
      </c>
      <c r="N219" s="349">
        <v>15.25</v>
      </c>
      <c r="O219" s="349">
        <f t="shared" ref="O219:O281" si="40">+G219/F219</f>
        <v>1.1608384615384615</v>
      </c>
      <c r="Q219" s="241">
        <f t="shared" si="26"/>
        <v>2020</v>
      </c>
      <c r="S219" s="241"/>
      <c r="T219" s="241"/>
      <c r="U219" s="241"/>
    </row>
    <row r="220" spans="1:21" ht="12.75" customHeight="1">
      <c r="A220" s="342" t="s">
        <v>401</v>
      </c>
      <c r="C220" s="346">
        <v>15</v>
      </c>
      <c r="E220" s="347">
        <v>44021</v>
      </c>
      <c r="F220" s="346">
        <v>240000000000</v>
      </c>
      <c r="G220" s="346">
        <v>399606900000</v>
      </c>
      <c r="H220" s="337">
        <f t="shared" si="37"/>
        <v>159606900000</v>
      </c>
      <c r="I220" s="346">
        <v>269958600000</v>
      </c>
      <c r="J220" s="346">
        <v>270169167708</v>
      </c>
      <c r="K220" s="338">
        <f t="shared" si="38"/>
        <v>-210567708</v>
      </c>
      <c r="L220" s="339">
        <v>49117</v>
      </c>
      <c r="M220" s="349">
        <v>100.078</v>
      </c>
      <c r="N220" s="349">
        <v>14.237</v>
      </c>
      <c r="O220" s="349">
        <f t="shared" si="40"/>
        <v>1.6650287500000001</v>
      </c>
      <c r="Q220" s="241">
        <f t="shared" si="26"/>
        <v>2020</v>
      </c>
      <c r="S220" s="241"/>
      <c r="T220" s="241"/>
      <c r="U220" s="241"/>
    </row>
    <row r="221" spans="1:21" ht="12.75" customHeight="1">
      <c r="A221" s="342" t="s">
        <v>398</v>
      </c>
      <c r="C221" s="346">
        <f>(L221-E221)/364</f>
        <v>2.6923076923076925</v>
      </c>
      <c r="E221" s="347">
        <v>44049</v>
      </c>
      <c r="F221" s="370">
        <v>130000000000</v>
      </c>
      <c r="G221" s="370">
        <v>190136600000</v>
      </c>
      <c r="H221" s="337">
        <f t="shared" si="37"/>
        <v>60136600000</v>
      </c>
      <c r="I221" s="346">
        <v>130000000000</v>
      </c>
      <c r="J221" s="346">
        <v>126382100000</v>
      </c>
      <c r="K221" s="338">
        <f t="shared" si="38"/>
        <v>3617900000</v>
      </c>
      <c r="L221" s="339">
        <v>45029</v>
      </c>
      <c r="M221" s="349">
        <v>97.216999999999999</v>
      </c>
      <c r="N221" s="349">
        <v>13.8</v>
      </c>
      <c r="O221" s="349">
        <f t="shared" si="40"/>
        <v>1.4625892307692308</v>
      </c>
      <c r="Q221" s="241">
        <f t="shared" si="26"/>
        <v>2020</v>
      </c>
      <c r="S221" s="241"/>
      <c r="T221" s="241"/>
      <c r="U221" s="241"/>
    </row>
    <row r="222" spans="1:21" ht="12.75" customHeight="1">
      <c r="A222" s="342" t="s">
        <v>410</v>
      </c>
      <c r="C222" s="346">
        <f>(L222-E222)/364</f>
        <v>6.0769230769230766</v>
      </c>
      <c r="E222" s="347">
        <v>44049</v>
      </c>
      <c r="F222" s="370">
        <v>240000000000</v>
      </c>
      <c r="G222" s="370">
        <v>329977100000</v>
      </c>
      <c r="H222" s="337">
        <f t="shared" si="37"/>
        <v>89977100000</v>
      </c>
      <c r="I222" s="346">
        <v>260132100000</v>
      </c>
      <c r="J222" s="346">
        <v>291134643678</v>
      </c>
      <c r="K222" s="338">
        <f t="shared" si="38"/>
        <v>-31002543678</v>
      </c>
      <c r="L222" s="339">
        <v>46261</v>
      </c>
      <c r="M222" s="349">
        <v>111.91800000000001</v>
      </c>
      <c r="N222" s="349">
        <v>15.35</v>
      </c>
      <c r="O222" s="349">
        <f t="shared" si="40"/>
        <v>1.3749045833333333</v>
      </c>
      <c r="Q222" s="241">
        <f t="shared" si="26"/>
        <v>2020</v>
      </c>
      <c r="S222" s="241"/>
      <c r="T222" s="241"/>
      <c r="U222" s="241"/>
    </row>
    <row r="223" spans="1:21" ht="12.75" customHeight="1">
      <c r="A223" s="342" t="s">
        <v>411</v>
      </c>
      <c r="C223" s="346">
        <f>(L223-E223)/364</f>
        <v>3.3846153846153846</v>
      </c>
      <c r="E223" s="347">
        <v>44077</v>
      </c>
      <c r="F223" s="370">
        <v>100000000000</v>
      </c>
      <c r="G223" s="370">
        <v>273841400000</v>
      </c>
      <c r="H223" s="337">
        <f t="shared" si="37"/>
        <v>173841400000</v>
      </c>
      <c r="I223" s="346">
        <v>167091400000</v>
      </c>
      <c r="J223" s="346">
        <v>165403776860</v>
      </c>
      <c r="K223" s="338">
        <f t="shared" si="38"/>
        <v>1687623140</v>
      </c>
      <c r="L223" s="347">
        <v>45309</v>
      </c>
      <c r="M223" s="349">
        <v>98.99</v>
      </c>
      <c r="N223" s="350">
        <v>15</v>
      </c>
      <c r="O223" s="349">
        <f t="shared" si="40"/>
        <v>2.7384140000000001</v>
      </c>
      <c r="Q223" s="241">
        <f t="shared" si="26"/>
        <v>2020</v>
      </c>
      <c r="S223" s="241"/>
      <c r="T223" s="241"/>
      <c r="U223" s="241"/>
    </row>
    <row r="224" spans="1:21" ht="12.75" customHeight="1">
      <c r="A224" s="342" t="s">
        <v>412</v>
      </c>
      <c r="C224" s="346">
        <v>15</v>
      </c>
      <c r="E224" s="347">
        <v>44077</v>
      </c>
      <c r="F224" s="370">
        <v>270000000000</v>
      </c>
      <c r="G224" s="370">
        <v>321716200000</v>
      </c>
      <c r="H224" s="337">
        <f t="shared" si="37"/>
        <v>51716200000</v>
      </c>
      <c r="I224" s="346">
        <v>295786200000</v>
      </c>
      <c r="J224" s="346">
        <v>354514550010</v>
      </c>
      <c r="K224" s="338">
        <f t="shared" si="38"/>
        <v>-58728350010</v>
      </c>
      <c r="L224" s="347">
        <v>47941</v>
      </c>
      <c r="M224" s="349">
        <v>119.855</v>
      </c>
      <c r="N224" s="371">
        <v>14.494999999999999</v>
      </c>
      <c r="O224" s="349">
        <f t="shared" si="40"/>
        <v>1.1915414814814815</v>
      </c>
      <c r="Q224" s="241">
        <f t="shared" si="26"/>
        <v>2020</v>
      </c>
      <c r="S224" s="241"/>
      <c r="T224" s="241"/>
      <c r="U224" s="241"/>
    </row>
    <row r="225" spans="1:21" ht="12.75" customHeight="1">
      <c r="A225" s="342" t="s">
        <v>410</v>
      </c>
      <c r="C225" s="346">
        <f>(L225-E225)/364</f>
        <v>5.9230769230769234</v>
      </c>
      <c r="E225" s="347">
        <v>44105</v>
      </c>
      <c r="F225" s="370">
        <v>120000000000</v>
      </c>
      <c r="G225" s="370">
        <v>234894600000</v>
      </c>
      <c r="H225" s="337">
        <f t="shared" si="37"/>
        <v>114894600000</v>
      </c>
      <c r="I225" s="346">
        <v>140844600000</v>
      </c>
      <c r="J225" s="346">
        <v>151936112250</v>
      </c>
      <c r="K225" s="338">
        <f t="shared" si="38"/>
        <v>-11091512250</v>
      </c>
      <c r="L225" s="347">
        <v>46261</v>
      </c>
      <c r="M225" s="349">
        <v>107.875</v>
      </c>
      <c r="N225" s="349">
        <v>14.9</v>
      </c>
      <c r="O225" s="349">
        <f t="shared" si="40"/>
        <v>1.9574549999999999</v>
      </c>
      <c r="Q225" s="241">
        <f t="shared" si="26"/>
        <v>2020</v>
      </c>
      <c r="S225" s="241"/>
      <c r="T225" s="241"/>
      <c r="U225" s="241"/>
    </row>
    <row r="226" spans="1:21" ht="12.75" customHeight="1">
      <c r="A226" s="342" t="s">
        <v>401</v>
      </c>
      <c r="C226" s="346">
        <v>15</v>
      </c>
      <c r="E226" s="347">
        <v>44105</v>
      </c>
      <c r="F226" s="370">
        <v>250000000000</v>
      </c>
      <c r="G226" s="370">
        <v>276536000000</v>
      </c>
      <c r="H226" s="337">
        <f t="shared" si="37"/>
        <v>26536000000</v>
      </c>
      <c r="I226" s="346">
        <v>276536000000</v>
      </c>
      <c r="J226" s="346">
        <v>273513461520</v>
      </c>
      <c r="K226" s="338">
        <f t="shared" si="38"/>
        <v>3022538480</v>
      </c>
      <c r="L226" s="347">
        <v>49117</v>
      </c>
      <c r="M226" s="350">
        <v>98.906999999999996</v>
      </c>
      <c r="N226" s="350">
        <v>15</v>
      </c>
      <c r="O226" s="349">
        <f t="shared" si="40"/>
        <v>1.106144</v>
      </c>
      <c r="Q226" s="241">
        <f t="shared" si="26"/>
        <v>2020</v>
      </c>
      <c r="S226" s="241"/>
      <c r="T226" s="241"/>
      <c r="U226" s="241"/>
    </row>
    <row r="227" spans="1:21" ht="12.75" customHeight="1">
      <c r="A227" s="342" t="s">
        <v>440</v>
      </c>
      <c r="C227" s="346">
        <f>(L227-E227)/364</f>
        <v>2.4615384615384617</v>
      </c>
      <c r="E227" s="347">
        <v>44133</v>
      </c>
      <c r="F227" s="370">
        <v>100000000000</v>
      </c>
      <c r="G227" s="370">
        <v>213385400000</v>
      </c>
      <c r="H227" s="337">
        <f t="shared" si="37"/>
        <v>113385400000</v>
      </c>
      <c r="I227" s="346">
        <v>80385400000</v>
      </c>
      <c r="J227" s="346">
        <v>74981893412</v>
      </c>
      <c r="K227" s="338">
        <f t="shared" si="38"/>
        <v>5403506588</v>
      </c>
      <c r="L227" s="347">
        <v>45029</v>
      </c>
      <c r="M227" s="350">
        <v>93.278000000000006</v>
      </c>
      <c r="N227" s="350">
        <v>14.55</v>
      </c>
      <c r="O227" s="349">
        <f t="shared" si="40"/>
        <v>2.1338539999999999</v>
      </c>
      <c r="Q227" s="241">
        <f t="shared" si="26"/>
        <v>2020</v>
      </c>
      <c r="S227" s="241"/>
      <c r="T227" s="241"/>
      <c r="U227" s="241"/>
    </row>
    <row r="228" spans="1:21" ht="12.75" customHeight="1">
      <c r="A228" s="342" t="s">
        <v>441</v>
      </c>
      <c r="C228" s="346">
        <v>15</v>
      </c>
      <c r="E228" s="347">
        <v>44133</v>
      </c>
      <c r="F228" s="370">
        <v>270000000000</v>
      </c>
      <c r="G228" s="370">
        <v>357193200000</v>
      </c>
      <c r="H228" s="337">
        <f t="shared" si="37"/>
        <v>87193200000</v>
      </c>
      <c r="I228" s="346">
        <v>126193200000</v>
      </c>
      <c r="J228" s="346">
        <v>133300401024</v>
      </c>
      <c r="K228" s="338">
        <f t="shared" si="38"/>
        <v>-7107201024</v>
      </c>
      <c r="L228" s="347">
        <v>11416</v>
      </c>
      <c r="M228" s="350">
        <v>105.63200000000001</v>
      </c>
      <c r="N228" s="350">
        <v>16</v>
      </c>
      <c r="O228" s="349">
        <f t="shared" si="40"/>
        <v>1.3229377777777778</v>
      </c>
      <c r="Q228" s="241">
        <f t="shared" ref="Q228:Q291" si="41">+YEAR(E228)</f>
        <v>2020</v>
      </c>
      <c r="S228" s="241"/>
      <c r="T228" s="241"/>
      <c r="U228" s="241"/>
    </row>
    <row r="229" spans="1:21" ht="12.75" customHeight="1">
      <c r="A229" s="342" t="s">
        <v>411</v>
      </c>
      <c r="C229" s="346">
        <f>(L229-E229)/364</f>
        <v>3.1538461538461537</v>
      </c>
      <c r="E229" s="347">
        <v>44161</v>
      </c>
      <c r="F229" s="370">
        <v>140000000000</v>
      </c>
      <c r="G229" s="370">
        <v>176840200000</v>
      </c>
      <c r="H229" s="370">
        <f t="shared" si="37"/>
        <v>36840200000</v>
      </c>
      <c r="I229" s="370">
        <v>85457200000</v>
      </c>
      <c r="J229" s="370">
        <v>86445085232</v>
      </c>
      <c r="K229" s="338">
        <f t="shared" si="38"/>
        <v>-987885232</v>
      </c>
      <c r="L229" s="347">
        <v>45309</v>
      </c>
      <c r="M229" s="350">
        <v>101.15600000000001</v>
      </c>
      <c r="N229" s="350">
        <v>15.5</v>
      </c>
      <c r="O229" s="349">
        <f t="shared" si="40"/>
        <v>1.2631442857142856</v>
      </c>
      <c r="Q229" s="241">
        <f t="shared" si="41"/>
        <v>2020</v>
      </c>
      <c r="S229" s="241"/>
      <c r="T229" s="241"/>
      <c r="U229" s="241"/>
    </row>
    <row r="230" spans="1:21" ht="12.75" customHeight="1">
      <c r="A230" s="342" t="s">
        <v>401</v>
      </c>
      <c r="C230" s="346">
        <v>15</v>
      </c>
      <c r="E230" s="347">
        <v>44161</v>
      </c>
      <c r="F230" s="370">
        <v>240000000000</v>
      </c>
      <c r="G230" s="370">
        <v>442334200000</v>
      </c>
      <c r="H230" s="370">
        <f t="shared" si="37"/>
        <v>202334200000</v>
      </c>
      <c r="I230" s="370">
        <v>23905200000</v>
      </c>
      <c r="J230" s="370">
        <v>23784000363</v>
      </c>
      <c r="K230" s="338">
        <f t="shared" si="38"/>
        <v>121199637</v>
      </c>
      <c r="L230" s="347">
        <v>12592</v>
      </c>
      <c r="M230" s="350">
        <v>99.492999999999995</v>
      </c>
      <c r="N230" s="350">
        <v>15.3</v>
      </c>
      <c r="O230" s="349">
        <f t="shared" si="40"/>
        <v>1.8430591666666667</v>
      </c>
      <c r="Q230" s="241">
        <f t="shared" si="41"/>
        <v>2020</v>
      </c>
      <c r="S230" s="241"/>
      <c r="T230" s="241"/>
      <c r="U230" s="241"/>
    </row>
    <row r="231" spans="1:21" ht="12.75" customHeight="1">
      <c r="A231" s="372" t="s">
        <v>442</v>
      </c>
      <c r="C231" s="346">
        <f t="shared" ref="C231:C258" si="42">(L231-E231)/364</f>
        <v>9.9972527472527464</v>
      </c>
      <c r="E231" s="347">
        <v>44162</v>
      </c>
      <c r="F231" s="373">
        <v>75000000000</v>
      </c>
      <c r="G231" s="373">
        <v>75000000000</v>
      </c>
      <c r="H231" s="342">
        <v>0</v>
      </c>
      <c r="I231" s="373">
        <v>75000000000</v>
      </c>
      <c r="J231" s="373">
        <v>75031500000</v>
      </c>
      <c r="K231" s="373">
        <f t="shared" ref="K231:K276" si="43">+I231-J231</f>
        <v>-31500000</v>
      </c>
      <c r="L231" s="374">
        <v>47801</v>
      </c>
      <c r="M231" s="342"/>
      <c r="N231" s="349">
        <v>16</v>
      </c>
      <c r="O231" s="349">
        <f t="shared" si="40"/>
        <v>1</v>
      </c>
      <c r="Q231" s="241">
        <f t="shared" si="41"/>
        <v>2020</v>
      </c>
      <c r="S231" s="241"/>
      <c r="T231" s="241"/>
      <c r="U231" s="241"/>
    </row>
    <row r="232" spans="1:21" ht="12.75" customHeight="1">
      <c r="A232" s="375" t="s">
        <v>442</v>
      </c>
      <c r="C232" s="346">
        <f t="shared" si="42"/>
        <v>9.9972527472527464</v>
      </c>
      <c r="E232" s="347">
        <v>44162</v>
      </c>
      <c r="F232" s="376">
        <v>25000000000</v>
      </c>
      <c r="G232" s="376">
        <v>25000000000</v>
      </c>
      <c r="H232" s="342">
        <v>0</v>
      </c>
      <c r="I232" s="376">
        <v>25000000000</v>
      </c>
      <c r="J232" s="376">
        <v>25042250000</v>
      </c>
      <c r="K232" s="376">
        <f t="shared" si="43"/>
        <v>-42250000</v>
      </c>
      <c r="L232" s="377">
        <v>47801</v>
      </c>
      <c r="M232" s="349"/>
      <c r="N232" s="349">
        <v>16</v>
      </c>
      <c r="O232" s="349">
        <f t="shared" si="40"/>
        <v>1</v>
      </c>
      <c r="Q232" s="241">
        <f t="shared" si="41"/>
        <v>2020</v>
      </c>
      <c r="S232" s="241"/>
      <c r="T232" s="241"/>
      <c r="U232" s="241"/>
    </row>
    <row r="233" spans="1:21" ht="12.75" customHeight="1">
      <c r="A233" s="372" t="s">
        <v>442</v>
      </c>
      <c r="C233" s="346">
        <f t="shared" si="42"/>
        <v>9.9972527472527464</v>
      </c>
      <c r="E233" s="347">
        <v>44162</v>
      </c>
      <c r="F233" s="373">
        <v>57000000000</v>
      </c>
      <c r="G233" s="373">
        <v>57000000000</v>
      </c>
      <c r="H233" s="342">
        <v>0</v>
      </c>
      <c r="I233" s="373">
        <v>57000000000</v>
      </c>
      <c r="J233" s="373">
        <v>57120840000</v>
      </c>
      <c r="K233" s="373">
        <f t="shared" si="43"/>
        <v>-120840000</v>
      </c>
      <c r="L233" s="374">
        <v>47801</v>
      </c>
      <c r="M233" s="349"/>
      <c r="N233" s="349">
        <v>16</v>
      </c>
      <c r="O233" s="349">
        <f t="shared" si="40"/>
        <v>1</v>
      </c>
      <c r="Q233" s="241">
        <f t="shared" si="41"/>
        <v>2020</v>
      </c>
      <c r="S233" s="241"/>
      <c r="T233" s="241"/>
      <c r="U233" s="241"/>
    </row>
    <row r="234" spans="1:21" ht="12.75" customHeight="1">
      <c r="A234" s="372" t="s">
        <v>442</v>
      </c>
      <c r="B234" s="378"/>
      <c r="C234" s="346">
        <f t="shared" si="42"/>
        <v>9.9972527472527464</v>
      </c>
      <c r="E234" s="347">
        <v>44162</v>
      </c>
      <c r="F234" s="373">
        <v>8000000000</v>
      </c>
      <c r="G234" s="373">
        <v>8000000000</v>
      </c>
      <c r="H234" s="342">
        <v>0</v>
      </c>
      <c r="I234" s="373">
        <v>8000000000</v>
      </c>
      <c r="J234" s="373">
        <v>8023680000</v>
      </c>
      <c r="K234" s="373">
        <f t="shared" si="43"/>
        <v>-23680000</v>
      </c>
      <c r="L234" s="374">
        <v>47801</v>
      </c>
      <c r="M234" s="349"/>
      <c r="N234" s="349">
        <v>16</v>
      </c>
      <c r="O234" s="349">
        <f t="shared" si="40"/>
        <v>1</v>
      </c>
      <c r="Q234" s="241">
        <f t="shared" si="41"/>
        <v>2020</v>
      </c>
      <c r="S234" s="241"/>
      <c r="T234" s="241"/>
      <c r="U234" s="241"/>
    </row>
    <row r="235" spans="1:21" ht="12.75" customHeight="1">
      <c r="A235" s="372" t="s">
        <v>443</v>
      </c>
      <c r="C235" s="346">
        <f t="shared" si="42"/>
        <v>14.997252747252746</v>
      </c>
      <c r="E235" s="347">
        <v>44162</v>
      </c>
      <c r="F235" s="373">
        <v>135000000000</v>
      </c>
      <c r="G235" s="373">
        <v>135000000000</v>
      </c>
      <c r="H235" s="342">
        <v>0</v>
      </c>
      <c r="I235" s="373">
        <v>135000000000</v>
      </c>
      <c r="J235" s="373">
        <v>135058050000</v>
      </c>
      <c r="K235" s="373">
        <f t="shared" si="43"/>
        <v>-58050000</v>
      </c>
      <c r="L235" s="374">
        <v>49621</v>
      </c>
      <c r="M235" s="349"/>
      <c r="N235" s="379">
        <v>16.25</v>
      </c>
      <c r="O235" s="349">
        <f t="shared" si="40"/>
        <v>1</v>
      </c>
      <c r="Q235" s="241">
        <f t="shared" si="41"/>
        <v>2020</v>
      </c>
      <c r="S235" s="241"/>
      <c r="T235" s="241"/>
      <c r="U235" s="241"/>
    </row>
    <row r="236" spans="1:21" ht="12.75" customHeight="1">
      <c r="A236" s="372" t="s">
        <v>443</v>
      </c>
      <c r="C236" s="346">
        <f t="shared" si="42"/>
        <v>14.997252747252746</v>
      </c>
      <c r="E236" s="347">
        <v>44162</v>
      </c>
      <c r="F236" s="373">
        <v>35000000000</v>
      </c>
      <c r="G236" s="373">
        <v>35000000000</v>
      </c>
      <c r="H236" s="342">
        <v>0</v>
      </c>
      <c r="I236" s="373">
        <v>35000000000</v>
      </c>
      <c r="J236" s="373">
        <v>35075250000</v>
      </c>
      <c r="K236" s="373">
        <f t="shared" si="43"/>
        <v>-75250000</v>
      </c>
      <c r="L236" s="374">
        <v>49621</v>
      </c>
      <c r="M236" s="349"/>
      <c r="N236" s="379">
        <v>16.25</v>
      </c>
      <c r="O236" s="349">
        <f t="shared" si="40"/>
        <v>1</v>
      </c>
      <c r="Q236" s="241">
        <f t="shared" si="41"/>
        <v>2020</v>
      </c>
      <c r="S236" s="241"/>
      <c r="T236" s="241"/>
      <c r="U236" s="241"/>
    </row>
    <row r="237" spans="1:21" ht="12.75" customHeight="1">
      <c r="A237" s="372" t="s">
        <v>443</v>
      </c>
      <c r="B237" s="378"/>
      <c r="C237" s="346">
        <f t="shared" si="42"/>
        <v>14.997252747252746</v>
      </c>
      <c r="E237" s="347">
        <v>44162</v>
      </c>
      <c r="F237" s="373">
        <v>11000000000</v>
      </c>
      <c r="G237" s="373">
        <v>11000000000</v>
      </c>
      <c r="H237" s="342">
        <v>0</v>
      </c>
      <c r="I237" s="373">
        <v>11000000000</v>
      </c>
      <c r="J237" s="373">
        <v>11033110000</v>
      </c>
      <c r="K237" s="373">
        <f t="shared" si="43"/>
        <v>-33110000</v>
      </c>
      <c r="L237" s="374">
        <v>49621</v>
      </c>
      <c r="M237" s="349"/>
      <c r="N237" s="379">
        <v>16.25</v>
      </c>
      <c r="O237" s="349">
        <f t="shared" si="40"/>
        <v>1</v>
      </c>
      <c r="Q237" s="241">
        <f t="shared" si="41"/>
        <v>2020</v>
      </c>
      <c r="S237" s="241"/>
      <c r="T237" s="241"/>
      <c r="U237" s="241"/>
    </row>
    <row r="238" spans="1:21" ht="12.75" customHeight="1">
      <c r="A238" s="372" t="s">
        <v>444</v>
      </c>
      <c r="C238" s="346">
        <f t="shared" si="42"/>
        <v>19.997252747252748</v>
      </c>
      <c r="E238" s="347">
        <v>44162</v>
      </c>
      <c r="F238" s="373">
        <v>383000000000</v>
      </c>
      <c r="G238" s="373">
        <v>383000000000</v>
      </c>
      <c r="H238" s="342">
        <v>0</v>
      </c>
      <c r="I238" s="373">
        <v>383000000000</v>
      </c>
      <c r="J238" s="373">
        <v>383176180000</v>
      </c>
      <c r="K238" s="373">
        <f t="shared" si="43"/>
        <v>-176180000</v>
      </c>
      <c r="L238" s="374">
        <v>51441</v>
      </c>
      <c r="M238" s="349"/>
      <c r="N238" s="379">
        <v>17.5</v>
      </c>
      <c r="O238" s="349">
        <f t="shared" si="40"/>
        <v>1</v>
      </c>
      <c r="Q238" s="241">
        <f t="shared" si="41"/>
        <v>2020</v>
      </c>
      <c r="S238" s="241"/>
      <c r="T238" s="241"/>
      <c r="U238" s="241"/>
    </row>
    <row r="239" spans="1:21" ht="12.75" customHeight="1">
      <c r="A239" s="372" t="s">
        <v>444</v>
      </c>
      <c r="C239" s="346">
        <f t="shared" si="42"/>
        <v>19.997252747252748</v>
      </c>
      <c r="E239" s="347">
        <v>44162</v>
      </c>
      <c r="F239" s="373">
        <v>1000000000</v>
      </c>
      <c r="G239" s="373">
        <v>1000000000</v>
      </c>
      <c r="H239" s="342">
        <v>0</v>
      </c>
      <c r="I239" s="373">
        <v>1000000000</v>
      </c>
      <c r="J239" s="373">
        <v>1001850000</v>
      </c>
      <c r="K239" s="373">
        <f t="shared" si="43"/>
        <v>-1850000</v>
      </c>
      <c r="L239" s="374">
        <v>51441</v>
      </c>
      <c r="M239" s="349"/>
      <c r="N239" s="379">
        <v>17.5</v>
      </c>
      <c r="O239" s="349">
        <f t="shared" si="40"/>
        <v>1</v>
      </c>
      <c r="Q239" s="241">
        <f t="shared" si="41"/>
        <v>2020</v>
      </c>
      <c r="S239" s="241"/>
      <c r="T239" s="241"/>
      <c r="U239" s="241"/>
    </row>
    <row r="240" spans="1:21" ht="12.75" customHeight="1">
      <c r="A240" s="372" t="s">
        <v>444</v>
      </c>
      <c r="B240" s="378"/>
      <c r="C240" s="346">
        <f t="shared" si="42"/>
        <v>19.997252747252748</v>
      </c>
      <c r="E240" s="347">
        <v>44162</v>
      </c>
      <c r="F240" s="373">
        <v>6000000000</v>
      </c>
      <c r="G240" s="373">
        <v>6000000000</v>
      </c>
      <c r="H240" s="342">
        <v>0</v>
      </c>
      <c r="I240" s="373">
        <v>6000000000</v>
      </c>
      <c r="J240" s="373">
        <v>6019380000</v>
      </c>
      <c r="K240" s="373">
        <f t="shared" si="43"/>
        <v>-19380000</v>
      </c>
      <c r="L240" s="374">
        <v>51441</v>
      </c>
      <c r="M240" s="349"/>
      <c r="N240" s="379">
        <v>17.5</v>
      </c>
      <c r="O240" s="349">
        <f t="shared" si="40"/>
        <v>1</v>
      </c>
      <c r="Q240" s="241">
        <f t="shared" si="41"/>
        <v>2020</v>
      </c>
      <c r="S240" s="241"/>
      <c r="T240" s="241"/>
      <c r="U240" s="241"/>
    </row>
    <row r="241" spans="1:21" ht="12.75" customHeight="1">
      <c r="A241" s="372" t="s">
        <v>411</v>
      </c>
      <c r="B241" s="378"/>
      <c r="C241" s="346">
        <f t="shared" si="42"/>
        <v>3.1153846153846154</v>
      </c>
      <c r="E241" s="374">
        <v>44175</v>
      </c>
      <c r="F241" s="373">
        <v>134750000000</v>
      </c>
      <c r="G241" s="373">
        <v>134750000000</v>
      </c>
      <c r="H241" s="342">
        <v>0</v>
      </c>
      <c r="I241" s="373">
        <v>134750000000</v>
      </c>
      <c r="J241" s="373">
        <v>136306362500</v>
      </c>
      <c r="K241" s="373">
        <f t="shared" si="43"/>
        <v>-1556362500</v>
      </c>
      <c r="L241" s="374">
        <v>45309</v>
      </c>
      <c r="M241" s="349"/>
      <c r="N241" s="349">
        <v>15.75</v>
      </c>
      <c r="O241" s="349">
        <f t="shared" si="40"/>
        <v>1</v>
      </c>
      <c r="Q241" s="241">
        <f t="shared" si="41"/>
        <v>2020</v>
      </c>
      <c r="S241" s="241"/>
      <c r="T241" s="241"/>
      <c r="U241" s="241"/>
    </row>
    <row r="242" spans="1:21" ht="12.75" customHeight="1">
      <c r="A242" s="372" t="s">
        <v>442</v>
      </c>
      <c r="B242" s="378"/>
      <c r="C242" s="346">
        <f t="shared" si="42"/>
        <v>9.9615384615384617</v>
      </c>
      <c r="E242" s="374">
        <v>44175</v>
      </c>
      <c r="F242" s="373">
        <v>315700000000</v>
      </c>
      <c r="G242" s="373">
        <v>315700000000</v>
      </c>
      <c r="H242" s="342">
        <v>0</v>
      </c>
      <c r="I242" s="373">
        <v>315700000000</v>
      </c>
      <c r="J242" s="373">
        <v>309976359000</v>
      </c>
      <c r="K242" s="373">
        <f t="shared" si="43"/>
        <v>5723641000</v>
      </c>
      <c r="L242" s="374">
        <v>47801</v>
      </c>
      <c r="M242" s="349"/>
      <c r="N242" s="349">
        <v>16.5</v>
      </c>
      <c r="O242" s="349">
        <f t="shared" si="40"/>
        <v>1</v>
      </c>
      <c r="Q242" s="241">
        <f t="shared" si="41"/>
        <v>2020</v>
      </c>
      <c r="S242" s="241"/>
      <c r="T242" s="241"/>
      <c r="U242" s="241"/>
    </row>
    <row r="243" spans="1:21" ht="12.75" customHeight="1">
      <c r="A243" s="372" t="s">
        <v>444</v>
      </c>
      <c r="C243" s="346">
        <f t="shared" si="42"/>
        <v>19.96153846153846</v>
      </c>
      <c r="E243" s="374">
        <v>44175</v>
      </c>
      <c r="F243" s="373">
        <v>234500000000</v>
      </c>
      <c r="G243" s="373">
        <v>234500000000</v>
      </c>
      <c r="H243" s="342">
        <v>0</v>
      </c>
      <c r="I243" s="373">
        <v>234500000000</v>
      </c>
      <c r="J243" s="373">
        <v>236017215000</v>
      </c>
      <c r="K243" s="373">
        <f t="shared" si="43"/>
        <v>-1517215000</v>
      </c>
      <c r="L243" s="374">
        <v>51441</v>
      </c>
      <c r="M243" s="349"/>
      <c r="N243" s="349">
        <v>17.5</v>
      </c>
      <c r="O243" s="349">
        <f t="shared" si="40"/>
        <v>1</v>
      </c>
      <c r="Q243" s="241">
        <f t="shared" si="41"/>
        <v>2020</v>
      </c>
      <c r="S243" s="241"/>
      <c r="T243" s="241"/>
      <c r="U243" s="241"/>
    </row>
    <row r="244" spans="1:21" ht="12.75" customHeight="1">
      <c r="A244" s="342" t="s">
        <v>398</v>
      </c>
      <c r="C244" s="346">
        <f t="shared" si="42"/>
        <v>2.3076923076923075</v>
      </c>
      <c r="E244" s="347">
        <v>44189</v>
      </c>
      <c r="F244" s="380">
        <v>150000000000</v>
      </c>
      <c r="G244" s="380">
        <v>228052600000</v>
      </c>
      <c r="H244" s="380">
        <f>G244-F244</f>
        <v>78052600000</v>
      </c>
      <c r="I244" s="381">
        <v>150000000000</v>
      </c>
      <c r="J244" s="380">
        <v>141078000000</v>
      </c>
      <c r="K244" s="373">
        <f t="shared" si="43"/>
        <v>8922000000</v>
      </c>
      <c r="L244" s="347">
        <v>45029</v>
      </c>
      <c r="M244" s="349">
        <v>94.052000000000007</v>
      </c>
      <c r="N244" s="349">
        <v>15.25</v>
      </c>
      <c r="O244" s="349">
        <f t="shared" si="40"/>
        <v>1.5203506666666666</v>
      </c>
      <c r="Q244" s="241">
        <f t="shared" si="41"/>
        <v>2020</v>
      </c>
      <c r="S244" s="241"/>
      <c r="T244" s="241"/>
      <c r="U244" s="241"/>
    </row>
    <row r="245" spans="1:21" ht="12.75" customHeight="1">
      <c r="A245" s="342" t="s">
        <v>410</v>
      </c>
      <c r="C245" s="346">
        <f t="shared" si="42"/>
        <v>5.6923076923076925</v>
      </c>
      <c r="E245" s="347">
        <v>44189</v>
      </c>
      <c r="F245" s="380">
        <v>220000000000</v>
      </c>
      <c r="G245" s="380">
        <v>312827900000</v>
      </c>
      <c r="H245" s="380">
        <f>G245-F245</f>
        <v>92827900000</v>
      </c>
      <c r="I245" s="381">
        <v>220000000000</v>
      </c>
      <c r="J245" s="380">
        <v>232073600000</v>
      </c>
      <c r="K245" s="373">
        <f t="shared" si="43"/>
        <v>-12073600000</v>
      </c>
      <c r="L245" s="347">
        <v>46261</v>
      </c>
      <c r="M245" s="349">
        <v>105.488</v>
      </c>
      <c r="N245" s="349">
        <v>16.5</v>
      </c>
      <c r="O245" s="349">
        <f t="shared" si="40"/>
        <v>1.421945</v>
      </c>
      <c r="Q245" s="241">
        <f t="shared" si="41"/>
        <v>2020</v>
      </c>
      <c r="S245" s="241"/>
      <c r="T245" s="241"/>
      <c r="U245" s="241"/>
    </row>
    <row r="246" spans="1:21" ht="12.75" customHeight="1">
      <c r="A246" s="372" t="s">
        <v>398</v>
      </c>
      <c r="C246" s="346">
        <f t="shared" si="42"/>
        <v>2.2664835164835164</v>
      </c>
      <c r="E246" s="374">
        <v>44204</v>
      </c>
      <c r="F246" s="372">
        <v>11400000</v>
      </c>
      <c r="G246" s="372">
        <v>11400000</v>
      </c>
      <c r="H246" s="342">
        <v>0</v>
      </c>
      <c r="I246" s="372">
        <v>11400000</v>
      </c>
      <c r="J246" s="373">
        <v>10633122</v>
      </c>
      <c r="K246" s="373">
        <f t="shared" si="43"/>
        <v>766878</v>
      </c>
      <c r="L246" s="374">
        <v>45029</v>
      </c>
      <c r="M246" s="349"/>
      <c r="N246" s="349">
        <v>16</v>
      </c>
      <c r="O246" s="349">
        <f t="shared" si="40"/>
        <v>1</v>
      </c>
      <c r="Q246" s="241">
        <f t="shared" si="41"/>
        <v>2021</v>
      </c>
      <c r="S246" s="241"/>
      <c r="T246" s="241"/>
      <c r="U246" s="241"/>
    </row>
    <row r="247" spans="1:21" ht="12.75" customHeight="1">
      <c r="A247" s="372" t="s">
        <v>398</v>
      </c>
      <c r="C247" s="346">
        <f t="shared" si="42"/>
        <v>2.2664835164835164</v>
      </c>
      <c r="E247" s="374">
        <v>44204</v>
      </c>
      <c r="F247" s="382">
        <v>197024800000</v>
      </c>
      <c r="G247" s="382">
        <v>197024800000</v>
      </c>
      <c r="H247" s="383">
        <v>0</v>
      </c>
      <c r="I247" s="382">
        <v>197024800000</v>
      </c>
      <c r="J247" s="373">
        <v>183770941704</v>
      </c>
      <c r="K247" s="373">
        <f t="shared" si="43"/>
        <v>13253858296</v>
      </c>
      <c r="L247" s="374">
        <v>45029</v>
      </c>
      <c r="M247" s="349"/>
      <c r="N247" s="349">
        <v>16</v>
      </c>
      <c r="O247" s="349">
        <f t="shared" si="40"/>
        <v>1</v>
      </c>
      <c r="Q247" s="241">
        <f t="shared" si="41"/>
        <v>2021</v>
      </c>
      <c r="S247" s="241"/>
      <c r="T247" s="241"/>
      <c r="U247" s="241"/>
    </row>
    <row r="248" spans="1:21" ht="12.75" customHeight="1">
      <c r="A248" s="372" t="s">
        <v>410</v>
      </c>
      <c r="C248" s="346">
        <f t="shared" si="42"/>
        <v>5.6510989010989015</v>
      </c>
      <c r="E248" s="374">
        <v>44204</v>
      </c>
      <c r="F248" s="382">
        <v>90772600000</v>
      </c>
      <c r="G248" s="382">
        <v>90772600000</v>
      </c>
      <c r="H248" s="383">
        <v>0</v>
      </c>
      <c r="I248" s="382">
        <v>90772600000</v>
      </c>
      <c r="J248" s="373">
        <v>96082797100</v>
      </c>
      <c r="K248" s="373">
        <f t="shared" si="43"/>
        <v>-5310197100</v>
      </c>
      <c r="L248" s="374">
        <v>46261</v>
      </c>
      <c r="M248" s="349"/>
      <c r="N248" s="349">
        <v>16.579000000000001</v>
      </c>
      <c r="O248" s="349">
        <f t="shared" si="40"/>
        <v>1</v>
      </c>
      <c r="Q248" s="241">
        <f t="shared" si="41"/>
        <v>2021</v>
      </c>
      <c r="S248" s="241"/>
      <c r="T248" s="241"/>
      <c r="U248" s="241"/>
    </row>
    <row r="249" spans="1:21" ht="12.75" customHeight="1">
      <c r="A249" s="372" t="s">
        <v>442</v>
      </c>
      <c r="C249" s="346">
        <f t="shared" si="42"/>
        <v>9.8818681318681314</v>
      </c>
      <c r="E249" s="374">
        <v>44204</v>
      </c>
      <c r="F249" s="382">
        <v>22489000000</v>
      </c>
      <c r="G249" s="382">
        <v>22489000000</v>
      </c>
      <c r="H249" s="383">
        <v>0</v>
      </c>
      <c r="I249" s="382">
        <v>22489000000</v>
      </c>
      <c r="J249" s="373">
        <v>22609765930</v>
      </c>
      <c r="K249" s="373">
        <f t="shared" si="43"/>
        <v>-120765930</v>
      </c>
      <c r="L249" s="374">
        <v>47801</v>
      </c>
      <c r="M249" s="349"/>
      <c r="N249" s="349">
        <v>16.259</v>
      </c>
      <c r="O249" s="349">
        <f t="shared" si="40"/>
        <v>1</v>
      </c>
      <c r="Q249" s="241">
        <f t="shared" si="41"/>
        <v>2021</v>
      </c>
      <c r="S249" s="241"/>
      <c r="T249" s="241"/>
      <c r="U249" s="241"/>
    </row>
    <row r="250" spans="1:21" ht="12.75" customHeight="1">
      <c r="A250" s="372" t="s">
        <v>445</v>
      </c>
      <c r="C250" s="346">
        <f t="shared" si="42"/>
        <v>13.497252747252746</v>
      </c>
      <c r="E250" s="374">
        <v>44204</v>
      </c>
      <c r="F250" s="382">
        <v>64740000000</v>
      </c>
      <c r="G250" s="382">
        <v>64740000000</v>
      </c>
      <c r="H250" s="383">
        <v>0</v>
      </c>
      <c r="I250" s="382">
        <v>64740000000</v>
      </c>
      <c r="J250" s="373">
        <v>56949835800</v>
      </c>
      <c r="K250" s="373">
        <f t="shared" si="43"/>
        <v>7790164200</v>
      </c>
      <c r="L250" s="374">
        <v>49117</v>
      </c>
      <c r="M250" s="349"/>
      <c r="N250" s="349">
        <v>16.5</v>
      </c>
      <c r="O250" s="349">
        <f t="shared" si="40"/>
        <v>1</v>
      </c>
      <c r="Q250" s="241">
        <f t="shared" si="41"/>
        <v>2021</v>
      </c>
      <c r="S250" s="241"/>
      <c r="T250" s="241"/>
      <c r="U250" s="241"/>
    </row>
    <row r="251" spans="1:21" ht="12.75" customHeight="1">
      <c r="A251" s="372" t="s">
        <v>444</v>
      </c>
      <c r="C251" s="346">
        <f t="shared" si="42"/>
        <v>19.881868131868131</v>
      </c>
      <c r="E251" s="374">
        <v>44204</v>
      </c>
      <c r="F251" s="382">
        <v>164851300000</v>
      </c>
      <c r="G251" s="382">
        <v>164851300000</v>
      </c>
      <c r="H251" s="383">
        <v>0</v>
      </c>
      <c r="I251" s="382">
        <v>164851300000</v>
      </c>
      <c r="J251" s="373">
        <v>165828868209</v>
      </c>
      <c r="K251" s="373">
        <f t="shared" si="43"/>
        <v>-977568209</v>
      </c>
      <c r="L251" s="374">
        <v>51441</v>
      </c>
      <c r="M251" s="349"/>
      <c r="N251" s="349">
        <v>17.75</v>
      </c>
      <c r="O251" s="349">
        <f t="shared" si="40"/>
        <v>1</v>
      </c>
      <c r="Q251" s="241">
        <f t="shared" si="41"/>
        <v>2021</v>
      </c>
      <c r="S251" s="241"/>
      <c r="T251" s="241"/>
      <c r="U251" s="241"/>
    </row>
    <row r="252" spans="1:21" ht="12.75" customHeight="1">
      <c r="A252" s="342" t="s">
        <v>411</v>
      </c>
      <c r="C252" s="346">
        <f t="shared" si="42"/>
        <v>3.0027472527472527</v>
      </c>
      <c r="E252" s="347">
        <v>44216</v>
      </c>
      <c r="F252" s="383">
        <v>150000000000</v>
      </c>
      <c r="G252" s="383">
        <v>294233500000</v>
      </c>
      <c r="H252" s="383">
        <v>143233500000</v>
      </c>
      <c r="I252" s="383">
        <v>150000000000</v>
      </c>
      <c r="J252" s="381">
        <v>144233500000</v>
      </c>
      <c r="K252" s="373">
        <f t="shared" si="43"/>
        <v>5766500000</v>
      </c>
      <c r="L252" s="347">
        <v>45309</v>
      </c>
      <c r="M252" s="349">
        <v>95.489000000000004</v>
      </c>
      <c r="N252" s="349">
        <v>15.950154356712073</v>
      </c>
      <c r="O252" s="349">
        <f t="shared" si="40"/>
        <v>1.9615566666666666</v>
      </c>
      <c r="Q252" s="241">
        <f t="shared" si="41"/>
        <v>2021</v>
      </c>
      <c r="S252" s="241"/>
      <c r="T252" s="241"/>
      <c r="U252" s="241"/>
    </row>
    <row r="253" spans="1:21" ht="12.75" customHeight="1">
      <c r="A253" s="342" t="s">
        <v>398</v>
      </c>
      <c r="C253" s="346">
        <f t="shared" si="42"/>
        <v>2.2335164835164836</v>
      </c>
      <c r="E253" s="347">
        <v>44216</v>
      </c>
      <c r="F253" s="383">
        <v>300000000000</v>
      </c>
      <c r="G253" s="383">
        <v>624369200000</v>
      </c>
      <c r="H253" s="383">
        <v>328352999999.99994</v>
      </c>
      <c r="I253" s="383">
        <v>300000000000</v>
      </c>
      <c r="J253" s="381">
        <v>324369200000</v>
      </c>
      <c r="K253" s="373">
        <f t="shared" si="43"/>
        <v>-24369200000</v>
      </c>
      <c r="L253" s="347">
        <v>45029</v>
      </c>
      <c r="M253" s="349">
        <v>109.45099999999999</v>
      </c>
      <c r="N253" s="349">
        <v>16.000102519252838</v>
      </c>
      <c r="O253" s="349">
        <f t="shared" si="40"/>
        <v>2.0812306666666665</v>
      </c>
      <c r="Q253" s="241">
        <f t="shared" si="41"/>
        <v>2021</v>
      </c>
      <c r="S253" s="241"/>
      <c r="T253" s="241"/>
      <c r="U253" s="241"/>
    </row>
    <row r="254" spans="1:21" ht="12.75" customHeight="1">
      <c r="A254" s="372" t="s">
        <v>412</v>
      </c>
      <c r="C254" s="346">
        <f t="shared" si="42"/>
        <v>10.192307692307692</v>
      </c>
      <c r="E254" s="374">
        <v>44231</v>
      </c>
      <c r="F254" s="382">
        <v>250000000000</v>
      </c>
      <c r="G254" s="382">
        <v>375419600000</v>
      </c>
      <c r="H254" s="383">
        <v>125419600000</v>
      </c>
      <c r="I254" s="382">
        <v>250000000000</v>
      </c>
      <c r="J254" s="373">
        <v>275252500000</v>
      </c>
      <c r="K254" s="373">
        <f t="shared" si="43"/>
        <v>-25252500000</v>
      </c>
      <c r="L254" s="374">
        <v>47941</v>
      </c>
      <c r="M254" s="346">
        <v>110.101</v>
      </c>
      <c r="N254" s="353">
        <v>16</v>
      </c>
      <c r="O254" s="349">
        <f t="shared" si="40"/>
        <v>1.5016784000000001</v>
      </c>
      <c r="P254" s="381">
        <f t="shared" ref="P254:P271" si="44">F254-I254</f>
        <v>0</v>
      </c>
      <c r="Q254" s="241">
        <f t="shared" si="41"/>
        <v>2021</v>
      </c>
      <c r="S254" s="241"/>
      <c r="T254" s="241"/>
      <c r="U254" s="241"/>
    </row>
    <row r="255" spans="1:21" ht="12.75" customHeight="1">
      <c r="A255" s="372" t="s">
        <v>444</v>
      </c>
      <c r="C255" s="346">
        <f t="shared" si="42"/>
        <v>19.807692307692307</v>
      </c>
      <c r="E255" s="374">
        <v>44231</v>
      </c>
      <c r="F255" s="382">
        <v>250000000000</v>
      </c>
      <c r="G255" s="382">
        <v>575403000000</v>
      </c>
      <c r="H255" s="383">
        <v>325403000000</v>
      </c>
      <c r="I255" s="382">
        <v>228353000000</v>
      </c>
      <c r="J255" s="373">
        <v>242428678920</v>
      </c>
      <c r="K255" s="373">
        <f t="shared" si="43"/>
        <v>-14075678920</v>
      </c>
      <c r="L255" s="374">
        <v>51441</v>
      </c>
      <c r="M255" s="346">
        <v>106.164</v>
      </c>
      <c r="N255" s="353">
        <v>16.989999999999998</v>
      </c>
      <c r="O255" s="349">
        <f t="shared" si="40"/>
        <v>2.301612</v>
      </c>
      <c r="P255" s="381">
        <f>F255-I255</f>
        <v>21647000000</v>
      </c>
      <c r="Q255" s="241">
        <f t="shared" si="41"/>
        <v>2021</v>
      </c>
      <c r="S255" s="241"/>
      <c r="T255" s="241"/>
      <c r="U255" s="241"/>
    </row>
    <row r="256" spans="1:21" ht="12.75" customHeight="1">
      <c r="A256" s="342" t="s">
        <v>440</v>
      </c>
      <c r="C256" s="346">
        <f t="shared" si="42"/>
        <v>2.1565934065934065</v>
      </c>
      <c r="E256" s="347">
        <v>44244</v>
      </c>
      <c r="F256" s="383">
        <v>150000000000</v>
      </c>
      <c r="G256" s="383">
        <v>277003400000</v>
      </c>
      <c r="H256" s="383">
        <v>148708500000</v>
      </c>
      <c r="I256" s="383">
        <v>150000000000</v>
      </c>
      <c r="J256" s="384">
        <v>127003400000</v>
      </c>
      <c r="K256" s="373">
        <f t="shared" si="43"/>
        <v>22996600000</v>
      </c>
      <c r="L256" s="347">
        <v>45029</v>
      </c>
      <c r="M256" s="370">
        <v>99.138999999999996</v>
      </c>
      <c r="N256" s="370">
        <v>13.55</v>
      </c>
      <c r="O256" s="349">
        <f t="shared" si="40"/>
        <v>1.8466893333333334</v>
      </c>
      <c r="P256" s="381">
        <f t="shared" si="44"/>
        <v>0</v>
      </c>
      <c r="Q256" s="241">
        <f t="shared" si="41"/>
        <v>2021</v>
      </c>
      <c r="S256" s="241"/>
      <c r="T256" s="241"/>
      <c r="U256" s="241"/>
    </row>
    <row r="257" spans="1:21" ht="12.75" customHeight="1">
      <c r="A257" s="342" t="s">
        <v>401</v>
      </c>
      <c r="C257" s="346">
        <f t="shared" si="42"/>
        <v>13.387362637362637</v>
      </c>
      <c r="E257" s="347">
        <v>44244</v>
      </c>
      <c r="F257" s="383">
        <v>300000000000</v>
      </c>
      <c r="G257" s="383">
        <v>554402900000</v>
      </c>
      <c r="H257" s="383">
        <v>309261932979</v>
      </c>
      <c r="I257" s="383">
        <v>337802900000</v>
      </c>
      <c r="J257" s="381">
        <v>254402900000</v>
      </c>
      <c r="K257" s="373">
        <f t="shared" si="43"/>
        <v>83400000000</v>
      </c>
      <c r="L257" s="347">
        <v>49117</v>
      </c>
      <c r="M257" s="350">
        <v>91.551000000000002</v>
      </c>
      <c r="N257" s="350">
        <v>16.100000000000001</v>
      </c>
      <c r="O257" s="349">
        <f t="shared" si="40"/>
        <v>1.8480096666666668</v>
      </c>
      <c r="P257" s="381">
        <f t="shared" si="44"/>
        <v>-37802900000</v>
      </c>
      <c r="Q257" s="241">
        <f t="shared" si="41"/>
        <v>2021</v>
      </c>
      <c r="S257" s="241"/>
      <c r="T257" s="241"/>
      <c r="U257" s="241"/>
    </row>
    <row r="258" spans="1:21" ht="12.75" customHeight="1">
      <c r="A258" s="342" t="s">
        <v>411</v>
      </c>
      <c r="C258" s="346">
        <f t="shared" si="42"/>
        <v>2.8461538461538463</v>
      </c>
      <c r="E258" s="347">
        <v>44273</v>
      </c>
      <c r="F258" s="383">
        <v>180000000000</v>
      </c>
      <c r="G258" s="383">
        <v>266681700000</v>
      </c>
      <c r="H258" s="383">
        <v>219211483870</v>
      </c>
      <c r="I258" s="383">
        <v>214681700000</v>
      </c>
      <c r="J258" s="381">
        <v>86681700000</v>
      </c>
      <c r="K258" s="373">
        <f t="shared" si="43"/>
        <v>128000000000</v>
      </c>
      <c r="L258" s="347">
        <v>45309</v>
      </c>
      <c r="M258" s="350">
        <v>102.11</v>
      </c>
      <c r="N258" s="350">
        <v>13.997</v>
      </c>
      <c r="O258" s="349">
        <f t="shared" si="40"/>
        <v>1.481565</v>
      </c>
      <c r="P258" s="381">
        <f t="shared" si="44"/>
        <v>-34681700000</v>
      </c>
      <c r="Q258" s="241">
        <f t="shared" si="41"/>
        <v>2021</v>
      </c>
      <c r="S258" s="241"/>
      <c r="T258" s="241"/>
      <c r="U258" s="241"/>
    </row>
    <row r="259" spans="1:21" ht="12.75" customHeight="1">
      <c r="A259" s="342" t="s">
        <v>441</v>
      </c>
      <c r="C259" s="346">
        <v>10</v>
      </c>
      <c r="E259" s="347">
        <v>44273</v>
      </c>
      <c r="F259" s="383">
        <v>270000000000</v>
      </c>
      <c r="G259" s="385">
        <v>427521200000</v>
      </c>
      <c r="H259" s="383">
        <v>241896455656</v>
      </c>
      <c r="I259" s="383">
        <v>215540200000</v>
      </c>
      <c r="J259" s="383">
        <v>157521200000</v>
      </c>
      <c r="K259" s="373">
        <f t="shared" si="43"/>
        <v>58019000000</v>
      </c>
      <c r="L259" s="347">
        <v>11416</v>
      </c>
      <c r="M259" s="350">
        <v>112.22799999999999</v>
      </c>
      <c r="N259" s="350">
        <v>15.97</v>
      </c>
      <c r="O259" s="349">
        <f t="shared" si="40"/>
        <v>1.5834118518518518</v>
      </c>
      <c r="P259" s="381">
        <f t="shared" si="44"/>
        <v>54459800000</v>
      </c>
      <c r="Q259" s="241">
        <f t="shared" si="41"/>
        <v>2021</v>
      </c>
      <c r="S259" s="241"/>
      <c r="T259" s="241"/>
      <c r="U259" s="241"/>
    </row>
    <row r="260" spans="1:21" ht="12.75" customHeight="1">
      <c r="A260" s="386" t="s">
        <v>398</v>
      </c>
      <c r="C260" s="346">
        <f>(L260-E260)/364</f>
        <v>2</v>
      </c>
      <c r="E260" s="387">
        <v>44301</v>
      </c>
      <c r="F260" s="388">
        <v>200000000000</v>
      </c>
      <c r="G260" s="388">
        <v>345978400000</v>
      </c>
      <c r="H260" s="388">
        <v>145978400000</v>
      </c>
      <c r="I260" s="383">
        <v>200000000000</v>
      </c>
      <c r="J260" s="381">
        <v>193148000000</v>
      </c>
      <c r="K260" s="373">
        <f t="shared" si="43"/>
        <v>6852000000</v>
      </c>
      <c r="L260" s="387">
        <v>45029</v>
      </c>
      <c r="M260" s="341">
        <v>96.573999999999998</v>
      </c>
      <c r="N260" s="341">
        <v>13</v>
      </c>
      <c r="O260" s="349">
        <f t="shared" si="40"/>
        <v>1.729892</v>
      </c>
      <c r="P260" s="381">
        <f t="shared" si="44"/>
        <v>0</v>
      </c>
      <c r="Q260" s="241">
        <f t="shared" si="41"/>
        <v>2021</v>
      </c>
      <c r="S260" s="241"/>
      <c r="T260" s="241"/>
      <c r="U260" s="241"/>
    </row>
    <row r="261" spans="1:21" ht="12.75" customHeight="1">
      <c r="A261" s="386" t="s">
        <v>410</v>
      </c>
      <c r="C261" s="346">
        <f>(L261-E261)/364</f>
        <v>5.384615384615385</v>
      </c>
      <c r="E261" s="387">
        <v>44301</v>
      </c>
      <c r="F261" s="388">
        <v>250000000000</v>
      </c>
      <c r="G261" s="388">
        <v>320479000000</v>
      </c>
      <c r="H261" s="388">
        <v>70479000000</v>
      </c>
      <c r="I261" s="383">
        <v>250000000000</v>
      </c>
      <c r="J261" s="381">
        <v>268380000000</v>
      </c>
      <c r="K261" s="373">
        <f t="shared" si="43"/>
        <v>-18380000000</v>
      </c>
      <c r="L261" s="387">
        <v>46261</v>
      </c>
      <c r="M261" s="341">
        <v>107.352</v>
      </c>
      <c r="N261" s="341">
        <v>15.1</v>
      </c>
      <c r="O261" s="349">
        <f t="shared" si="40"/>
        <v>1.2819160000000001</v>
      </c>
      <c r="P261" s="381">
        <f t="shared" si="44"/>
        <v>0</v>
      </c>
      <c r="Q261" s="241">
        <f t="shared" si="41"/>
        <v>2021</v>
      </c>
      <c r="S261" s="241"/>
      <c r="T261" s="241"/>
      <c r="U261" s="241"/>
    </row>
    <row r="262" spans="1:21" ht="12.75" customHeight="1">
      <c r="A262" s="342" t="s">
        <v>447</v>
      </c>
      <c r="C262" s="346">
        <f>(L262-E262)/364</f>
        <v>2.6813186813186811</v>
      </c>
      <c r="E262" s="387">
        <v>44333</v>
      </c>
      <c r="F262" s="383">
        <v>150000000000</v>
      </c>
      <c r="G262" s="383">
        <v>438838300000</v>
      </c>
      <c r="H262" s="383">
        <f>G262-F262</f>
        <v>288838300000</v>
      </c>
      <c r="I262" s="383">
        <v>150000000000</v>
      </c>
      <c r="J262" s="381">
        <v>160596000000</v>
      </c>
      <c r="K262" s="373">
        <f t="shared" si="43"/>
        <v>-10596000000</v>
      </c>
      <c r="L262" s="387">
        <v>45309</v>
      </c>
      <c r="M262" s="341">
        <v>107.06399999999999</v>
      </c>
      <c r="N262" s="341">
        <v>12.8</v>
      </c>
      <c r="O262" s="349">
        <f t="shared" si="40"/>
        <v>2.9255886666666666</v>
      </c>
      <c r="P262" s="381">
        <f t="shared" si="44"/>
        <v>0</v>
      </c>
      <c r="Q262" s="241">
        <f t="shared" si="41"/>
        <v>2021</v>
      </c>
      <c r="S262" s="241"/>
      <c r="T262" s="241"/>
      <c r="U262" s="241"/>
    </row>
    <row r="263" spans="1:21" ht="12.75" customHeight="1">
      <c r="A263" s="342" t="s">
        <v>446</v>
      </c>
      <c r="C263" s="346">
        <v>15</v>
      </c>
      <c r="E263" s="387">
        <v>44333</v>
      </c>
      <c r="F263" s="383">
        <v>300000000000</v>
      </c>
      <c r="G263" s="383">
        <v>787374600000</v>
      </c>
      <c r="H263" s="383">
        <f t="shared" ref="H263:H271" si="45">G263-F263</f>
        <v>487374600000</v>
      </c>
      <c r="I263" s="383">
        <v>300000000000</v>
      </c>
      <c r="J263" s="381">
        <v>312492000000.00006</v>
      </c>
      <c r="K263" s="373">
        <f t="shared" si="43"/>
        <v>-12492000000.000061</v>
      </c>
      <c r="L263" s="387">
        <v>49117</v>
      </c>
      <c r="M263" s="341">
        <v>104.164</v>
      </c>
      <c r="N263" s="341">
        <v>14.4</v>
      </c>
      <c r="O263" s="349">
        <f t="shared" si="40"/>
        <v>2.6245820000000002</v>
      </c>
      <c r="P263" s="381">
        <f t="shared" si="44"/>
        <v>0</v>
      </c>
      <c r="Q263" s="241">
        <f t="shared" si="41"/>
        <v>2021</v>
      </c>
      <c r="S263" s="241"/>
      <c r="T263" s="241"/>
      <c r="U263" s="241"/>
    </row>
    <row r="264" spans="1:21" ht="12.75" customHeight="1">
      <c r="A264" s="342" t="s">
        <v>448</v>
      </c>
      <c r="C264" s="346">
        <f t="shared" ref="C264:C274" si="46">(L264-E264)/364</f>
        <v>1.8434065934065933</v>
      </c>
      <c r="E264" s="387">
        <v>44358</v>
      </c>
      <c r="F264" s="383">
        <v>180000000000</v>
      </c>
      <c r="G264" s="383">
        <v>499229500000</v>
      </c>
      <c r="H264" s="383">
        <f t="shared" si="45"/>
        <v>319229500000</v>
      </c>
      <c r="I264" s="383">
        <v>180000000000</v>
      </c>
      <c r="J264" s="381">
        <v>181584000000</v>
      </c>
      <c r="K264" s="342">
        <f t="shared" si="43"/>
        <v>-1584000000</v>
      </c>
      <c r="L264" s="387">
        <v>45029</v>
      </c>
      <c r="M264" s="341">
        <v>100.88</v>
      </c>
      <c r="N264" s="341">
        <v>11.5</v>
      </c>
      <c r="O264" s="349">
        <f t="shared" si="40"/>
        <v>2.7734972222222223</v>
      </c>
      <c r="P264" s="381">
        <f t="shared" si="44"/>
        <v>0</v>
      </c>
      <c r="Q264" s="241">
        <f t="shared" si="41"/>
        <v>2021</v>
      </c>
      <c r="S264" s="241"/>
      <c r="T264" s="241"/>
      <c r="U264" s="241"/>
    </row>
    <row r="265" spans="1:21" ht="12.75" customHeight="1">
      <c r="A265" s="342" t="s">
        <v>449</v>
      </c>
      <c r="C265" s="346">
        <f t="shared" si="46"/>
        <v>9.8434065934065931</v>
      </c>
      <c r="E265" s="387">
        <v>44358</v>
      </c>
      <c r="F265" s="383">
        <v>270000000000</v>
      </c>
      <c r="G265" s="383">
        <v>616855200000</v>
      </c>
      <c r="H265" s="383">
        <f t="shared" si="45"/>
        <v>346855200000</v>
      </c>
      <c r="I265" s="383">
        <v>270000000000</v>
      </c>
      <c r="J265" s="381">
        <v>323784000000</v>
      </c>
      <c r="K265" s="342">
        <f t="shared" si="43"/>
        <v>-53784000000</v>
      </c>
      <c r="L265" s="387">
        <v>47941</v>
      </c>
      <c r="M265" s="341">
        <v>119.92</v>
      </c>
      <c r="N265" s="341">
        <v>13.739000000000001</v>
      </c>
      <c r="O265" s="349">
        <f t="shared" si="40"/>
        <v>2.284648888888889</v>
      </c>
      <c r="P265" s="381">
        <f t="shared" si="44"/>
        <v>0</v>
      </c>
      <c r="Q265" s="241">
        <f t="shared" si="41"/>
        <v>2021</v>
      </c>
      <c r="S265" s="241"/>
      <c r="T265" s="241"/>
      <c r="U265" s="241"/>
    </row>
    <row r="266" spans="1:21" ht="12.75" customHeight="1">
      <c r="A266" s="342" t="s">
        <v>450</v>
      </c>
      <c r="C266" s="346">
        <f t="shared" si="46"/>
        <v>5.8269230769230766</v>
      </c>
      <c r="E266" s="387">
        <v>44392</v>
      </c>
      <c r="F266" s="383">
        <v>200000000000</v>
      </c>
      <c r="G266" s="383">
        <v>544464600000</v>
      </c>
      <c r="H266" s="383">
        <f t="shared" si="45"/>
        <v>344464600000</v>
      </c>
      <c r="I266" s="383">
        <v>176616100000</v>
      </c>
      <c r="J266" s="383">
        <v>199507312721</v>
      </c>
      <c r="K266" s="383">
        <f t="shared" si="43"/>
        <v>-22891212721</v>
      </c>
      <c r="L266" s="387">
        <v>46513</v>
      </c>
      <c r="M266" s="341">
        <v>112.961</v>
      </c>
      <c r="N266" s="341">
        <v>13.409000000000001</v>
      </c>
      <c r="O266" s="349">
        <f t="shared" si="40"/>
        <v>2.7223229999999998</v>
      </c>
      <c r="P266" s="381">
        <f t="shared" si="44"/>
        <v>23383900000</v>
      </c>
      <c r="Q266" s="241">
        <f t="shared" si="41"/>
        <v>2021</v>
      </c>
      <c r="S266" s="241"/>
      <c r="T266" s="241"/>
      <c r="U266" s="241"/>
    </row>
    <row r="267" spans="1:21" ht="12.75" customHeight="1">
      <c r="A267" s="342" t="s">
        <v>451</v>
      </c>
      <c r="C267" s="346">
        <f t="shared" si="46"/>
        <v>19.365384615384617</v>
      </c>
      <c r="E267" s="387">
        <v>44392</v>
      </c>
      <c r="F267" s="383">
        <v>300000000000</v>
      </c>
      <c r="G267" s="383">
        <v>505349400000</v>
      </c>
      <c r="H267" s="383">
        <f t="shared" si="45"/>
        <v>205349400000</v>
      </c>
      <c r="I267" s="383">
        <v>269349400000</v>
      </c>
      <c r="J267" s="383">
        <v>300351515940</v>
      </c>
      <c r="K267" s="383">
        <f t="shared" si="43"/>
        <v>-31002115940</v>
      </c>
      <c r="L267" s="387">
        <v>51441</v>
      </c>
      <c r="M267" s="341">
        <v>111.51</v>
      </c>
      <c r="N267" s="341">
        <v>15.95</v>
      </c>
      <c r="O267" s="349">
        <f t="shared" si="40"/>
        <v>1.6844980000000001</v>
      </c>
      <c r="P267" s="381">
        <f t="shared" si="44"/>
        <v>30650600000</v>
      </c>
      <c r="Q267" s="241">
        <f t="shared" si="41"/>
        <v>2021</v>
      </c>
      <c r="S267" s="241"/>
      <c r="T267" s="241"/>
      <c r="U267" s="241"/>
    </row>
    <row r="268" spans="1:21" ht="12.75" customHeight="1">
      <c r="A268" s="342" t="s">
        <v>452</v>
      </c>
      <c r="C268" s="346">
        <f t="shared" si="46"/>
        <v>3.4423076923076925</v>
      </c>
      <c r="E268" s="387">
        <v>44420</v>
      </c>
      <c r="F268" s="383">
        <v>200000000000</v>
      </c>
      <c r="G268" s="383">
        <v>493730000000</v>
      </c>
      <c r="H268" s="383">
        <f t="shared" si="45"/>
        <v>293730000000</v>
      </c>
      <c r="I268" s="383">
        <v>200000000000</v>
      </c>
      <c r="J268" s="383">
        <v>233144000000</v>
      </c>
      <c r="K268" s="383">
        <f t="shared" si="43"/>
        <v>-33144000000</v>
      </c>
      <c r="L268" s="387">
        <v>45673</v>
      </c>
      <c r="M268" s="341">
        <v>116.572</v>
      </c>
      <c r="N268" s="341">
        <v>11.39</v>
      </c>
      <c r="O268" s="349">
        <f t="shared" si="40"/>
        <v>2.4686499999999998</v>
      </c>
      <c r="P268" s="381">
        <f t="shared" si="44"/>
        <v>0</v>
      </c>
      <c r="Q268" s="241">
        <f t="shared" si="41"/>
        <v>2021</v>
      </c>
      <c r="S268" s="241"/>
      <c r="T268" s="241"/>
      <c r="U268" s="241"/>
    </row>
    <row r="269" spans="1:21" ht="12.75" customHeight="1">
      <c r="A269" s="342" t="s">
        <v>453</v>
      </c>
      <c r="C269" s="346">
        <f t="shared" si="46"/>
        <v>14.288461538461538</v>
      </c>
      <c r="E269" s="387">
        <v>44420</v>
      </c>
      <c r="F269" s="383">
        <v>300000000000</v>
      </c>
      <c r="G269" s="383">
        <v>639663100000</v>
      </c>
      <c r="H269" s="383">
        <f t="shared" si="45"/>
        <v>339663100000</v>
      </c>
      <c r="I269" s="383">
        <v>229043200000</v>
      </c>
      <c r="J269" s="383">
        <v>266855941888</v>
      </c>
      <c r="K269" s="383">
        <f t="shared" si="43"/>
        <v>-37812741888</v>
      </c>
      <c r="L269" s="387">
        <v>49621</v>
      </c>
      <c r="M269" s="341">
        <v>116.509</v>
      </c>
      <c r="N269" s="341">
        <v>14.09</v>
      </c>
      <c r="O269" s="349">
        <f t="shared" si="40"/>
        <v>2.1322103333333335</v>
      </c>
      <c r="P269" s="381">
        <f t="shared" si="44"/>
        <v>70956800000</v>
      </c>
      <c r="Q269" s="241">
        <f t="shared" si="41"/>
        <v>2021</v>
      </c>
      <c r="S269" s="241"/>
      <c r="T269" s="241"/>
      <c r="U269" s="241"/>
    </row>
    <row r="270" spans="1:21" ht="12.75" customHeight="1">
      <c r="A270" s="342" t="s">
        <v>454</v>
      </c>
      <c r="C270" s="346">
        <f t="shared" si="46"/>
        <v>2</v>
      </c>
      <c r="E270" s="387">
        <v>44448</v>
      </c>
      <c r="F270" s="383">
        <v>200000000000</v>
      </c>
      <c r="G270" s="383">
        <v>454739200000</v>
      </c>
      <c r="H270" s="383">
        <f t="shared" si="45"/>
        <v>254739200000</v>
      </c>
      <c r="I270" s="383">
        <v>200000000000</v>
      </c>
      <c r="J270" s="383">
        <v>200000000000</v>
      </c>
      <c r="K270" s="383">
        <f t="shared" si="43"/>
        <v>0</v>
      </c>
      <c r="L270" s="387">
        <v>45176</v>
      </c>
      <c r="M270" s="341">
        <v>100</v>
      </c>
      <c r="N270" s="341">
        <v>10</v>
      </c>
      <c r="O270" s="349">
        <f t="shared" si="40"/>
        <v>2.2736960000000002</v>
      </c>
      <c r="P270" s="381">
        <f t="shared" si="44"/>
        <v>0</v>
      </c>
      <c r="Q270" s="241">
        <f t="shared" si="41"/>
        <v>2021</v>
      </c>
      <c r="S270" s="241"/>
      <c r="T270" s="241"/>
      <c r="U270" s="241"/>
    </row>
    <row r="271" spans="1:21" ht="12.75" customHeight="1">
      <c r="A271" s="342" t="s">
        <v>455</v>
      </c>
      <c r="C271" s="346">
        <f t="shared" si="46"/>
        <v>10.51923076923077</v>
      </c>
      <c r="E271" s="387">
        <v>44448</v>
      </c>
      <c r="F271" s="383">
        <v>300000000000</v>
      </c>
      <c r="G271" s="383">
        <v>402684100000</v>
      </c>
      <c r="H271" s="383">
        <f t="shared" si="45"/>
        <v>102684100000</v>
      </c>
      <c r="I271" s="383">
        <v>276284100000</v>
      </c>
      <c r="J271" s="383">
        <v>341956830570</v>
      </c>
      <c r="K271" s="383">
        <f t="shared" si="43"/>
        <v>-65672730570</v>
      </c>
      <c r="L271" s="387">
        <v>48277</v>
      </c>
      <c r="M271" s="341">
        <v>123.77</v>
      </c>
      <c r="N271" s="341">
        <v>13.5</v>
      </c>
      <c r="O271" s="349">
        <f t="shared" si="40"/>
        <v>1.3422803333333333</v>
      </c>
      <c r="P271" s="381">
        <f t="shared" si="44"/>
        <v>23715900000</v>
      </c>
      <c r="Q271" s="241">
        <f t="shared" si="41"/>
        <v>2021</v>
      </c>
      <c r="S271" s="241"/>
      <c r="T271" s="241"/>
      <c r="U271" s="241"/>
    </row>
    <row r="272" spans="1:21" ht="12.75" customHeight="1">
      <c r="A272" s="342" t="s">
        <v>450</v>
      </c>
      <c r="C272" s="346">
        <f t="shared" si="46"/>
        <v>5.5989010989010985</v>
      </c>
      <c r="E272" s="347">
        <v>44475</v>
      </c>
      <c r="F272" s="383">
        <v>200000000000</v>
      </c>
      <c r="G272" s="381">
        <v>223155300000</v>
      </c>
      <c r="H272" s="383">
        <f>G272-F272</f>
        <v>23155300000</v>
      </c>
      <c r="I272" s="381">
        <v>166155300000</v>
      </c>
      <c r="J272" s="381">
        <v>196221101535</v>
      </c>
      <c r="K272" s="383">
        <f t="shared" si="43"/>
        <v>-30065801535</v>
      </c>
      <c r="L272" s="347">
        <v>46513</v>
      </c>
      <c r="M272" s="389">
        <v>118.095</v>
      </c>
      <c r="N272" s="389">
        <v>13</v>
      </c>
      <c r="O272" s="349">
        <f t="shared" si="40"/>
        <v>1.1157764999999999</v>
      </c>
      <c r="P272" s="381">
        <f>F272-I272</f>
        <v>33844700000</v>
      </c>
      <c r="Q272" s="241">
        <f t="shared" si="41"/>
        <v>2021</v>
      </c>
      <c r="S272" s="241"/>
      <c r="T272" s="241"/>
      <c r="U272" s="241"/>
    </row>
    <row r="273" spans="1:21" ht="12.75" customHeight="1">
      <c r="A273" s="372" t="s">
        <v>444</v>
      </c>
      <c r="C273" s="346">
        <f t="shared" si="46"/>
        <v>19.137362637362639</v>
      </c>
      <c r="E273" s="347">
        <v>44475</v>
      </c>
      <c r="F273" s="383">
        <v>300000000000</v>
      </c>
      <c r="G273" s="381">
        <v>427875200000</v>
      </c>
      <c r="H273" s="383">
        <f t="shared" ref="H273:H276" si="47">G273-F273</f>
        <v>127875200000</v>
      </c>
      <c r="I273" s="381">
        <v>272875200000</v>
      </c>
      <c r="J273" s="381">
        <v>323332553232</v>
      </c>
      <c r="K273" s="383">
        <f t="shared" si="43"/>
        <v>-50457353232</v>
      </c>
      <c r="L273" s="347">
        <v>51441</v>
      </c>
      <c r="M273" s="389">
        <v>118.491</v>
      </c>
      <c r="N273" s="389">
        <v>15.5</v>
      </c>
      <c r="O273" s="349">
        <f t="shared" si="40"/>
        <v>1.4262506666666668</v>
      </c>
      <c r="P273" s="381">
        <f t="shared" ref="P273:P274" si="48">F273-I273</f>
        <v>27124800000</v>
      </c>
      <c r="Q273" s="241">
        <f t="shared" si="41"/>
        <v>2021</v>
      </c>
      <c r="S273" s="241"/>
      <c r="T273" s="241"/>
      <c r="U273" s="241"/>
    </row>
    <row r="274" spans="1:21" ht="12.75" customHeight="1">
      <c r="A274" s="342" t="s">
        <v>452</v>
      </c>
      <c r="C274" s="346">
        <f t="shared" si="46"/>
        <v>3.2142857142857144</v>
      </c>
      <c r="E274" s="347">
        <v>44503</v>
      </c>
      <c r="F274" s="381">
        <v>200000000000</v>
      </c>
      <c r="G274" s="381">
        <v>211433700000</v>
      </c>
      <c r="H274" s="383">
        <f t="shared" si="47"/>
        <v>11433700000</v>
      </c>
      <c r="I274" s="381">
        <v>153933700000</v>
      </c>
      <c r="J274" s="381">
        <v>176718966274</v>
      </c>
      <c r="K274" s="383">
        <f t="shared" si="43"/>
        <v>-22785266274</v>
      </c>
      <c r="L274" s="347">
        <v>45673</v>
      </c>
      <c r="M274" s="341">
        <v>114.80200000000001</v>
      </c>
      <c r="N274" s="341">
        <v>13.1</v>
      </c>
      <c r="O274" s="349">
        <f t="shared" si="40"/>
        <v>1.0571685</v>
      </c>
      <c r="P274" s="381">
        <f t="shared" si="48"/>
        <v>46066300000</v>
      </c>
      <c r="Q274" s="241">
        <f t="shared" si="41"/>
        <v>2021</v>
      </c>
      <c r="S274" s="241"/>
      <c r="T274" s="241"/>
      <c r="U274" s="241"/>
    </row>
    <row r="275" spans="1:21" ht="16">
      <c r="A275" s="342" t="s">
        <v>453</v>
      </c>
      <c r="C275" s="346">
        <v>15</v>
      </c>
      <c r="E275" s="347">
        <v>44503</v>
      </c>
      <c r="F275" s="346">
        <v>300000000000</v>
      </c>
      <c r="G275" s="346">
        <v>444197500000</v>
      </c>
      <c r="H275" s="383">
        <f t="shared" si="47"/>
        <v>144197500000</v>
      </c>
      <c r="I275" s="346">
        <v>246697500000</v>
      </c>
      <c r="J275" s="346">
        <v>274825948950</v>
      </c>
      <c r="K275" s="383">
        <f t="shared" si="43"/>
        <v>-28128448950</v>
      </c>
      <c r="L275" s="347">
        <v>49621</v>
      </c>
      <c r="M275" s="390">
        <v>111.402</v>
      </c>
      <c r="N275" s="390">
        <v>15.5</v>
      </c>
      <c r="O275" s="349">
        <f t="shared" si="40"/>
        <v>1.4806583333333334</v>
      </c>
      <c r="P275" s="381">
        <f>F275-I275</f>
        <v>53302500000</v>
      </c>
      <c r="Q275" s="241">
        <f t="shared" si="41"/>
        <v>2021</v>
      </c>
      <c r="S275" s="241"/>
      <c r="T275" s="241"/>
      <c r="U275" s="241"/>
    </row>
    <row r="276" spans="1:21" ht="12.75" customHeight="1">
      <c r="A276" s="342" t="s">
        <v>454</v>
      </c>
      <c r="C276" s="346">
        <f>(L276-E276)/364</f>
        <v>1.7692307692307692</v>
      </c>
      <c r="E276" s="347">
        <v>44532</v>
      </c>
      <c r="F276" s="383">
        <v>200000000000</v>
      </c>
      <c r="G276" s="383">
        <v>226614600000</v>
      </c>
      <c r="H276" s="383">
        <f t="shared" si="47"/>
        <v>26614600000</v>
      </c>
      <c r="I276" s="383">
        <v>57114600000</v>
      </c>
      <c r="J276" s="383">
        <v>57517257930</v>
      </c>
      <c r="K276" s="383">
        <f t="shared" si="43"/>
        <v>-402657930</v>
      </c>
      <c r="L276" s="347">
        <v>45176</v>
      </c>
      <c r="M276" s="390">
        <v>100.705</v>
      </c>
      <c r="N276" s="390">
        <v>11</v>
      </c>
      <c r="O276" s="349">
        <f t="shared" si="40"/>
        <v>1.133073</v>
      </c>
      <c r="P276" s="381">
        <f t="shared" ref="P276:P284" si="49">F276-I276</f>
        <v>142885400000</v>
      </c>
      <c r="Q276" s="241">
        <f t="shared" si="41"/>
        <v>2021</v>
      </c>
      <c r="S276" s="241"/>
      <c r="T276" s="241"/>
      <c r="U276" s="241"/>
    </row>
    <row r="277" spans="1:21" ht="12.75" customHeight="1">
      <c r="A277" s="342" t="s">
        <v>456</v>
      </c>
      <c r="C277" s="346">
        <f>(L277-E277)/364</f>
        <v>10.288461538461538</v>
      </c>
      <c r="E277" s="347">
        <v>44532</v>
      </c>
      <c r="F277" s="383">
        <v>300000000000</v>
      </c>
      <c r="G277" s="383">
        <v>482666600000</v>
      </c>
      <c r="H277" s="383">
        <v>16816600000</v>
      </c>
      <c r="I277" s="383">
        <v>19531640069.999996</v>
      </c>
      <c r="J277" s="383">
        <v>167285304408</v>
      </c>
      <c r="K277" s="383">
        <f t="shared" ref="K277:K308" si="50">+I277-J277</f>
        <v>-147753664338</v>
      </c>
      <c r="L277" s="347">
        <v>48277</v>
      </c>
      <c r="M277" s="390">
        <v>116.145</v>
      </c>
      <c r="N277" s="390">
        <v>14</v>
      </c>
      <c r="O277" s="349">
        <f t="shared" si="40"/>
        <v>1.6088886666666666</v>
      </c>
      <c r="P277" s="381">
        <f t="shared" si="49"/>
        <v>280468359930</v>
      </c>
      <c r="Q277" s="241">
        <f t="shared" si="41"/>
        <v>2021</v>
      </c>
      <c r="S277" s="241"/>
      <c r="T277" s="241"/>
      <c r="U277" s="241"/>
    </row>
    <row r="278" spans="1:21" ht="12.75" customHeight="1">
      <c r="A278" s="342" t="s">
        <v>450</v>
      </c>
      <c r="C278" s="346">
        <f>(L278-E278)/364</f>
        <v>5.365384615384615</v>
      </c>
      <c r="E278" s="347">
        <v>44560</v>
      </c>
      <c r="F278" s="383">
        <v>200000000000</v>
      </c>
      <c r="G278" s="383">
        <v>288597100000</v>
      </c>
      <c r="H278" s="383">
        <f t="shared" ref="H278:H291" si="51">G278-F278</f>
        <v>88597100000</v>
      </c>
      <c r="I278" s="383">
        <v>200000000000</v>
      </c>
      <c r="J278" s="383">
        <v>215958000000</v>
      </c>
      <c r="K278" s="383">
        <f t="shared" si="50"/>
        <v>-15958000000</v>
      </c>
      <c r="L278" s="347">
        <v>46513</v>
      </c>
      <c r="M278" s="390">
        <v>107.979</v>
      </c>
      <c r="N278" s="390">
        <v>14.39</v>
      </c>
      <c r="O278" s="349">
        <f t="shared" si="40"/>
        <v>1.4429855</v>
      </c>
      <c r="P278" s="381">
        <f t="shared" si="49"/>
        <v>0</v>
      </c>
      <c r="Q278" s="241">
        <f t="shared" si="41"/>
        <v>2021</v>
      </c>
      <c r="S278" s="241"/>
      <c r="T278" s="241"/>
      <c r="U278" s="241"/>
    </row>
    <row r="279" spans="1:21" ht="12.75" customHeight="1">
      <c r="A279" s="342" t="s">
        <v>444</v>
      </c>
      <c r="C279" s="346">
        <v>20</v>
      </c>
      <c r="E279" s="347">
        <v>44560</v>
      </c>
      <c r="F279" s="383">
        <v>300000000000</v>
      </c>
      <c r="G279" s="383">
        <v>552812100000</v>
      </c>
      <c r="H279" s="383">
        <f t="shared" si="51"/>
        <v>252812100000</v>
      </c>
      <c r="I279" s="383">
        <v>248912100000</v>
      </c>
      <c r="J279" s="383">
        <v>276630951456</v>
      </c>
      <c r="K279" s="383">
        <f t="shared" si="50"/>
        <v>-27718851456</v>
      </c>
      <c r="L279" s="347">
        <v>51441</v>
      </c>
      <c r="M279" s="390">
        <v>111.136</v>
      </c>
      <c r="N279" s="390">
        <v>15.9</v>
      </c>
      <c r="O279" s="349">
        <f t="shared" si="40"/>
        <v>1.8427070000000001</v>
      </c>
      <c r="P279" s="381">
        <f t="shared" si="49"/>
        <v>51087900000</v>
      </c>
      <c r="Q279" s="241">
        <f t="shared" si="41"/>
        <v>2021</v>
      </c>
      <c r="S279" s="241"/>
      <c r="T279" s="241"/>
      <c r="U279" s="241"/>
    </row>
    <row r="280" spans="1:21" ht="12.75" customHeight="1">
      <c r="A280" s="342" t="s">
        <v>457</v>
      </c>
      <c r="C280" s="346">
        <f t="shared" ref="C280:C286" si="52">(L280-E280)/364</f>
        <v>2.9780219780219781</v>
      </c>
      <c r="E280" s="347">
        <v>44589</v>
      </c>
      <c r="F280" s="383">
        <v>200000000000</v>
      </c>
      <c r="G280" s="346">
        <v>469723000000</v>
      </c>
      <c r="H280" s="383">
        <f>G280-F280</f>
        <v>269723000000</v>
      </c>
      <c r="I280" s="383">
        <v>200000000000</v>
      </c>
      <c r="J280" s="383">
        <v>224688000000</v>
      </c>
      <c r="K280" s="383">
        <f t="shared" si="50"/>
        <v>-24688000000</v>
      </c>
      <c r="L280" s="347">
        <v>45673</v>
      </c>
      <c r="M280" s="390">
        <v>112.34399999999999</v>
      </c>
      <c r="N280" s="390">
        <v>12.09</v>
      </c>
      <c r="O280" s="349">
        <f t="shared" si="40"/>
        <v>2.3486150000000001</v>
      </c>
      <c r="P280" s="381">
        <f>F280-I280</f>
        <v>0</v>
      </c>
      <c r="Q280" s="241">
        <f t="shared" si="41"/>
        <v>2022</v>
      </c>
      <c r="S280" s="241"/>
      <c r="T280" s="241"/>
      <c r="U280" s="241"/>
    </row>
    <row r="281" spans="1:21" ht="12.75" customHeight="1">
      <c r="A281" s="342" t="s">
        <v>443</v>
      </c>
      <c r="C281" s="346">
        <f t="shared" si="52"/>
        <v>13.824175824175825</v>
      </c>
      <c r="E281" s="347">
        <v>44589</v>
      </c>
      <c r="F281" s="346">
        <v>300000000000</v>
      </c>
      <c r="G281" s="346">
        <v>658519900000</v>
      </c>
      <c r="H281" s="383">
        <f t="shared" si="51"/>
        <v>358519900000</v>
      </c>
      <c r="I281" s="381">
        <v>300000000000</v>
      </c>
      <c r="J281" s="381">
        <v>341478000000</v>
      </c>
      <c r="K281" s="383">
        <f t="shared" si="50"/>
        <v>-41478000000</v>
      </c>
      <c r="L281" s="347">
        <v>49621</v>
      </c>
      <c r="M281" s="390">
        <v>113.82599999999999</v>
      </c>
      <c r="N281" s="390">
        <v>14.39</v>
      </c>
      <c r="O281" s="349">
        <f t="shared" si="40"/>
        <v>2.1950663333333331</v>
      </c>
      <c r="P281" s="381">
        <f t="shared" si="49"/>
        <v>0</v>
      </c>
      <c r="Q281" s="241">
        <f t="shared" si="41"/>
        <v>2022</v>
      </c>
      <c r="S281" s="241"/>
      <c r="T281" s="241"/>
      <c r="U281" s="241"/>
    </row>
    <row r="282" spans="1:21" ht="12.75" customHeight="1">
      <c r="A282" s="342" t="s">
        <v>458</v>
      </c>
      <c r="C282" s="346">
        <f t="shared" si="52"/>
        <v>1.5384615384615385</v>
      </c>
      <c r="E282" s="347">
        <v>44616</v>
      </c>
      <c r="F282" s="346">
        <v>200000000000</v>
      </c>
      <c r="G282" s="381">
        <v>414796800000</v>
      </c>
      <c r="H282" s="383">
        <f t="shared" si="51"/>
        <v>214796800000</v>
      </c>
      <c r="I282" s="381">
        <v>193096800000</v>
      </c>
      <c r="J282" s="381">
        <v>200677780368</v>
      </c>
      <c r="K282" s="383">
        <f t="shared" si="50"/>
        <v>-7580980368</v>
      </c>
      <c r="L282" s="347">
        <v>45176</v>
      </c>
      <c r="M282" s="390">
        <v>103.926</v>
      </c>
      <c r="N282" s="390">
        <v>10.49</v>
      </c>
      <c r="O282" s="349">
        <f>+G282/F282</f>
        <v>2.0739839999999998</v>
      </c>
      <c r="P282" s="381">
        <f t="shared" si="49"/>
        <v>6903200000</v>
      </c>
      <c r="Q282" s="241">
        <f t="shared" si="41"/>
        <v>2022</v>
      </c>
      <c r="S282" s="241"/>
      <c r="T282" s="241"/>
      <c r="U282" s="241"/>
    </row>
    <row r="283" spans="1:21" ht="12.75" customHeight="1">
      <c r="A283" s="342" t="s">
        <v>459</v>
      </c>
      <c r="C283" s="346">
        <f t="shared" si="52"/>
        <v>10.057692307692308</v>
      </c>
      <c r="E283" s="347">
        <v>44616</v>
      </c>
      <c r="F283" s="346">
        <v>300000000000</v>
      </c>
      <c r="G283" s="346">
        <v>541102900000</v>
      </c>
      <c r="H283" s="383">
        <f t="shared" si="51"/>
        <v>241102900000</v>
      </c>
      <c r="I283" s="381">
        <v>239242900000</v>
      </c>
      <c r="J283" s="381">
        <v>293761572052</v>
      </c>
      <c r="K283" s="383">
        <f t="shared" si="50"/>
        <v>-54518672052</v>
      </c>
      <c r="L283" s="347">
        <v>48277</v>
      </c>
      <c r="M283" s="390">
        <v>122.788</v>
      </c>
      <c r="N283" s="390">
        <v>13.5</v>
      </c>
      <c r="O283" s="349">
        <f t="shared" ref="O283" si="53">+G283/F283</f>
        <v>1.8036763333333334</v>
      </c>
      <c r="P283" s="381">
        <f t="shared" si="49"/>
        <v>60757100000</v>
      </c>
      <c r="Q283" s="241">
        <f t="shared" si="41"/>
        <v>2022</v>
      </c>
      <c r="S283" s="241"/>
      <c r="T283" s="241"/>
      <c r="U283" s="241"/>
    </row>
    <row r="284" spans="1:21" ht="12.75" customHeight="1">
      <c r="A284" s="342" t="s">
        <v>450</v>
      </c>
      <c r="C284" s="346">
        <f t="shared" si="52"/>
        <v>5.134615384615385</v>
      </c>
      <c r="E284" s="347">
        <v>44644</v>
      </c>
      <c r="F284" s="346">
        <v>200000000000</v>
      </c>
      <c r="G284" s="346">
        <v>224209900000</v>
      </c>
      <c r="H284" s="383">
        <f t="shared" si="51"/>
        <v>24209900000</v>
      </c>
      <c r="I284" s="381">
        <v>154209900000</v>
      </c>
      <c r="J284" s="381">
        <v>174175455753</v>
      </c>
      <c r="K284" s="383">
        <f t="shared" si="50"/>
        <v>-19965555753</v>
      </c>
      <c r="L284" s="347">
        <v>46513</v>
      </c>
      <c r="M284" s="390">
        <v>112.947</v>
      </c>
      <c r="N284" s="390">
        <v>14</v>
      </c>
      <c r="O284" s="349"/>
      <c r="P284" s="381">
        <f t="shared" si="49"/>
        <v>45790100000</v>
      </c>
      <c r="Q284" s="241">
        <f t="shared" si="41"/>
        <v>2022</v>
      </c>
      <c r="S284" s="241"/>
      <c r="T284" s="241"/>
      <c r="U284" s="241"/>
    </row>
    <row r="285" spans="1:21" ht="12.75" customHeight="1">
      <c r="A285" s="342" t="s">
        <v>460</v>
      </c>
      <c r="C285" s="346">
        <f t="shared" si="52"/>
        <v>18.673076923076923</v>
      </c>
      <c r="E285" s="347">
        <v>44644</v>
      </c>
      <c r="F285" s="346">
        <v>300000000000</v>
      </c>
      <c r="G285" s="346">
        <v>382171500000</v>
      </c>
      <c r="H285" s="383">
        <f t="shared" si="51"/>
        <v>82171500000</v>
      </c>
      <c r="I285" s="381">
        <v>139621500000</v>
      </c>
      <c r="J285" s="381">
        <v>160298047935</v>
      </c>
      <c r="K285" s="383">
        <f t="shared" si="50"/>
        <v>-20676547935</v>
      </c>
      <c r="L285" s="347">
        <v>51441</v>
      </c>
      <c r="M285" s="341">
        <v>114.809</v>
      </c>
      <c r="N285" s="390">
        <v>15.95</v>
      </c>
      <c r="O285" s="349"/>
      <c r="P285" s="381">
        <f t="shared" ref="P285:P287" si="54">F285-I285</f>
        <v>160378500000</v>
      </c>
      <c r="Q285" s="241">
        <f t="shared" si="41"/>
        <v>2022</v>
      </c>
      <c r="S285" s="241"/>
      <c r="T285" s="241"/>
      <c r="U285" s="241"/>
    </row>
    <row r="286" spans="1:21" ht="12.75" customHeight="1">
      <c r="A286" s="342" t="s">
        <v>452</v>
      </c>
      <c r="C286" s="346">
        <f t="shared" si="52"/>
        <v>2.75</v>
      </c>
      <c r="E286" s="347">
        <v>44672</v>
      </c>
      <c r="F286" s="346">
        <v>150000000000</v>
      </c>
      <c r="G286" s="346">
        <v>243735000000</v>
      </c>
      <c r="H286" s="383">
        <f t="shared" si="51"/>
        <v>93735000000</v>
      </c>
      <c r="I286" s="381">
        <v>170985000000</v>
      </c>
      <c r="J286" s="381">
        <v>196217256450</v>
      </c>
      <c r="K286" s="383">
        <f t="shared" si="50"/>
        <v>-25232256450</v>
      </c>
      <c r="L286" s="347">
        <v>45673</v>
      </c>
      <c r="M286" s="341">
        <v>114.75700000000001</v>
      </c>
      <c r="N286" s="341">
        <v>12.35</v>
      </c>
      <c r="O286" s="390">
        <v>1.425</v>
      </c>
      <c r="P286" s="381">
        <f t="shared" si="54"/>
        <v>-20985000000</v>
      </c>
      <c r="Q286" s="241">
        <f t="shared" si="41"/>
        <v>2022</v>
      </c>
      <c r="S286" s="241"/>
      <c r="T286" s="241"/>
      <c r="U286" s="241"/>
    </row>
    <row r="287" spans="1:21" ht="15.75" customHeight="1">
      <c r="A287" s="342" t="s">
        <v>453</v>
      </c>
      <c r="C287" s="346">
        <v>15</v>
      </c>
      <c r="E287" s="347">
        <v>44672</v>
      </c>
      <c r="F287" s="346">
        <v>250000000000</v>
      </c>
      <c r="G287" s="391">
        <v>273963800000</v>
      </c>
      <c r="H287" s="383">
        <f t="shared" si="51"/>
        <v>23963800000</v>
      </c>
      <c r="I287" s="391">
        <v>146463800000</v>
      </c>
      <c r="J287" s="381">
        <v>171052142744</v>
      </c>
      <c r="K287" s="383">
        <f t="shared" si="50"/>
        <v>-24588342744</v>
      </c>
      <c r="L287" s="347">
        <v>13096</v>
      </c>
      <c r="M287" s="341">
        <v>116.788</v>
      </c>
      <c r="N287" s="341">
        <v>14.5</v>
      </c>
      <c r="O287" s="341">
        <v>1.871</v>
      </c>
      <c r="P287" s="381">
        <f t="shared" si="54"/>
        <v>103536200000</v>
      </c>
      <c r="Q287" s="241">
        <f t="shared" si="41"/>
        <v>2022</v>
      </c>
      <c r="S287" s="241"/>
      <c r="T287" s="241"/>
      <c r="U287" s="241"/>
    </row>
    <row r="288" spans="1:21" ht="12.75" customHeight="1">
      <c r="A288" s="342" t="s">
        <v>458</v>
      </c>
      <c r="C288" s="346">
        <f t="shared" ref="C288:C309" si="55">(L288-E288)/364</f>
        <v>1.3076923076923077</v>
      </c>
      <c r="E288" s="347">
        <v>44700</v>
      </c>
      <c r="F288" s="346">
        <v>150000000000</v>
      </c>
      <c r="G288" s="391">
        <v>266087700000</v>
      </c>
      <c r="H288" s="383">
        <f t="shared" si="51"/>
        <v>116087700000</v>
      </c>
      <c r="I288" s="391">
        <v>159787700000</v>
      </c>
      <c r="J288" s="381">
        <v>163005824278</v>
      </c>
      <c r="K288" s="383">
        <f t="shared" si="50"/>
        <v>-3218124278</v>
      </c>
      <c r="L288" s="347">
        <v>45176</v>
      </c>
      <c r="M288" s="341">
        <v>102.014</v>
      </c>
      <c r="N288" s="341">
        <v>9.9</v>
      </c>
      <c r="O288" s="349">
        <f>G288/I288</f>
        <v>1.665257713829037</v>
      </c>
      <c r="P288" s="381">
        <f>F288-I288</f>
        <v>-9787700000</v>
      </c>
      <c r="Q288" s="241">
        <f t="shared" si="41"/>
        <v>2022</v>
      </c>
      <c r="S288" s="241"/>
      <c r="T288" s="241"/>
      <c r="U288" s="241"/>
    </row>
    <row r="289" spans="1:21" ht="12.75" customHeight="1">
      <c r="A289" s="342" t="s">
        <v>461</v>
      </c>
      <c r="C289" s="346">
        <f t="shared" si="55"/>
        <v>9.8269230769230766</v>
      </c>
      <c r="E289" s="347">
        <v>44700</v>
      </c>
      <c r="F289" s="346">
        <v>250000000000</v>
      </c>
      <c r="G289" s="391">
        <v>361961500000</v>
      </c>
      <c r="H289" s="383">
        <f t="shared" si="51"/>
        <v>111961500000</v>
      </c>
      <c r="I289" s="391">
        <v>120861500000</v>
      </c>
      <c r="J289" s="381">
        <v>141040536040</v>
      </c>
      <c r="K289" s="383">
        <f t="shared" si="50"/>
        <v>-20179036040</v>
      </c>
      <c r="L289" s="347">
        <v>48277</v>
      </c>
      <c r="M289" s="341">
        <v>116.696</v>
      </c>
      <c r="N289" s="341">
        <v>13.75</v>
      </c>
      <c r="O289" s="349">
        <f>G289/I289</f>
        <v>2.9948453395001717</v>
      </c>
      <c r="P289" s="381">
        <f t="shared" ref="P289:P308" si="56">F289-I289</f>
        <v>129138500000</v>
      </c>
      <c r="Q289" s="241">
        <f t="shared" si="41"/>
        <v>2022</v>
      </c>
      <c r="S289" s="241"/>
      <c r="T289" s="241"/>
      <c r="U289" s="241"/>
    </row>
    <row r="290" spans="1:21" ht="12.75" customHeight="1">
      <c r="A290" s="342" t="s">
        <v>462</v>
      </c>
      <c r="C290" s="346">
        <f t="shared" si="55"/>
        <v>2</v>
      </c>
      <c r="E290" s="347">
        <v>44714</v>
      </c>
      <c r="F290" s="346">
        <v>125000000000</v>
      </c>
      <c r="G290" s="391">
        <v>291000000000</v>
      </c>
      <c r="H290" s="381">
        <f t="shared" si="51"/>
        <v>166000000000</v>
      </c>
      <c r="I290" s="391">
        <v>291000000000</v>
      </c>
      <c r="J290" s="392">
        <v>291000000000</v>
      </c>
      <c r="K290" s="383">
        <f t="shared" si="50"/>
        <v>0</v>
      </c>
      <c r="L290" s="347">
        <v>45442</v>
      </c>
      <c r="M290" s="341">
        <v>100</v>
      </c>
      <c r="N290" s="341">
        <v>13.75</v>
      </c>
      <c r="O290" s="349">
        <f t="shared" ref="O290:O293" si="57">G290/I290</f>
        <v>1</v>
      </c>
      <c r="P290" s="381">
        <f t="shared" si="56"/>
        <v>-166000000000</v>
      </c>
      <c r="Q290" s="241">
        <f t="shared" si="41"/>
        <v>2022</v>
      </c>
      <c r="S290" s="241"/>
      <c r="T290" s="241"/>
      <c r="U290" s="241"/>
    </row>
    <row r="291" spans="1:21" ht="12.75" customHeight="1">
      <c r="A291" s="342" t="s">
        <v>463</v>
      </c>
      <c r="C291" s="346">
        <f t="shared" si="55"/>
        <v>3</v>
      </c>
      <c r="E291" s="347">
        <v>44714</v>
      </c>
      <c r="F291" s="346">
        <v>200000000000</v>
      </c>
      <c r="G291" s="384">
        <v>139000000000</v>
      </c>
      <c r="H291" s="381">
        <f t="shared" si="51"/>
        <v>-61000000000</v>
      </c>
      <c r="I291" s="381">
        <v>93000000000</v>
      </c>
      <c r="J291" s="392">
        <v>93000000000</v>
      </c>
      <c r="K291" s="383">
        <f t="shared" si="50"/>
        <v>0</v>
      </c>
      <c r="L291" s="347">
        <v>45806</v>
      </c>
      <c r="M291" s="341">
        <v>100</v>
      </c>
      <c r="N291" s="341">
        <v>14</v>
      </c>
      <c r="O291" s="349">
        <f t="shared" si="57"/>
        <v>1.4946236559139785</v>
      </c>
      <c r="P291" s="381">
        <f t="shared" si="56"/>
        <v>107000000000</v>
      </c>
      <c r="Q291" s="241">
        <f t="shared" si="41"/>
        <v>2022</v>
      </c>
      <c r="S291" s="241"/>
      <c r="T291" s="241"/>
      <c r="U291" s="241"/>
    </row>
    <row r="292" spans="1:21" ht="12.75" customHeight="1">
      <c r="A292" s="342" t="s">
        <v>464</v>
      </c>
      <c r="C292" s="346">
        <f t="shared" si="55"/>
        <v>10</v>
      </c>
      <c r="D292" s="357"/>
      <c r="E292" s="347">
        <v>44714</v>
      </c>
      <c r="F292" s="346">
        <v>325000000000</v>
      </c>
      <c r="G292" s="384">
        <v>70000000000</v>
      </c>
      <c r="H292" s="381">
        <f>G292-F292</f>
        <v>-255000000000</v>
      </c>
      <c r="I292" s="381">
        <v>39000000000</v>
      </c>
      <c r="J292" s="392">
        <v>39000000000</v>
      </c>
      <c r="K292" s="383">
        <f t="shared" si="50"/>
        <v>0</v>
      </c>
      <c r="L292" s="347">
        <v>48354</v>
      </c>
      <c r="M292" s="341">
        <v>100</v>
      </c>
      <c r="N292" s="341">
        <v>15</v>
      </c>
      <c r="O292" s="349">
        <f t="shared" si="57"/>
        <v>1.7948717948717949</v>
      </c>
      <c r="P292" s="381">
        <f t="shared" si="56"/>
        <v>286000000000</v>
      </c>
      <c r="Q292" s="241">
        <f t="shared" ref="Q292:Q301" si="58">+YEAR(E292)</f>
        <v>2022</v>
      </c>
      <c r="S292" s="241"/>
      <c r="T292" s="241"/>
      <c r="U292" s="241"/>
    </row>
    <row r="293" spans="1:21" ht="12.75" customHeight="1">
      <c r="A293" s="342" t="s">
        <v>465</v>
      </c>
      <c r="C293" s="346">
        <f t="shared" si="55"/>
        <v>15</v>
      </c>
      <c r="D293" s="357"/>
      <c r="E293" s="347">
        <v>44714</v>
      </c>
      <c r="F293" s="346">
        <v>375000000000</v>
      </c>
      <c r="G293" s="384">
        <v>155000000000</v>
      </c>
      <c r="H293" s="381">
        <f t="shared" ref="H293:H308" si="59">G293-F293</f>
        <v>-220000000000</v>
      </c>
      <c r="I293" s="381">
        <v>135000000000</v>
      </c>
      <c r="J293" s="392">
        <v>135000000000</v>
      </c>
      <c r="K293" s="383">
        <f t="shared" si="50"/>
        <v>0</v>
      </c>
      <c r="L293" s="347">
        <v>50174</v>
      </c>
      <c r="M293" s="341">
        <v>100</v>
      </c>
      <c r="N293" s="341">
        <v>16</v>
      </c>
      <c r="O293" s="349">
        <f t="shared" si="57"/>
        <v>1.1481481481481481</v>
      </c>
      <c r="P293" s="381">
        <f t="shared" si="56"/>
        <v>240000000000</v>
      </c>
      <c r="Q293" s="241">
        <f t="shared" si="58"/>
        <v>2022</v>
      </c>
      <c r="S293" s="241"/>
      <c r="T293" s="241"/>
      <c r="U293" s="241"/>
    </row>
    <row r="294" spans="1:21" ht="12.75" customHeight="1">
      <c r="A294" s="336" t="s">
        <v>466</v>
      </c>
      <c r="B294" s="336"/>
      <c r="C294" s="346">
        <f t="shared" si="55"/>
        <v>20</v>
      </c>
      <c r="D294" s="357"/>
      <c r="E294" s="347">
        <v>44714</v>
      </c>
      <c r="F294" s="346">
        <v>425000000000</v>
      </c>
      <c r="G294" s="384">
        <v>959120000000</v>
      </c>
      <c r="H294" s="381">
        <f t="shared" si="59"/>
        <v>534120000000</v>
      </c>
      <c r="I294" s="381">
        <v>892120000000</v>
      </c>
      <c r="J294" s="392">
        <v>892120000000</v>
      </c>
      <c r="K294" s="383">
        <f t="shared" si="50"/>
        <v>0</v>
      </c>
      <c r="L294" s="347">
        <v>51994</v>
      </c>
      <c r="M294" s="340">
        <v>100</v>
      </c>
      <c r="N294" s="340">
        <v>17.75</v>
      </c>
      <c r="O294" s="349">
        <f>G294/I294</f>
        <v>1.0751020042146797</v>
      </c>
      <c r="P294" s="381">
        <f t="shared" si="56"/>
        <v>-467120000000</v>
      </c>
      <c r="Q294" s="241">
        <f t="shared" si="58"/>
        <v>2022</v>
      </c>
      <c r="S294" s="241"/>
      <c r="T294" s="241"/>
      <c r="U294" s="241"/>
    </row>
    <row r="295" spans="1:21" ht="12.75" customHeight="1">
      <c r="A295" s="336" t="s">
        <v>450</v>
      </c>
      <c r="B295" s="336"/>
      <c r="C295" s="346">
        <f t="shared" si="55"/>
        <v>4.9093406593406597</v>
      </c>
      <c r="D295" s="357"/>
      <c r="E295" s="347">
        <v>44728</v>
      </c>
      <c r="F295" s="346">
        <v>150000000000</v>
      </c>
      <c r="G295" s="384">
        <v>186956100000</v>
      </c>
      <c r="H295" s="381">
        <f t="shared" si="59"/>
        <v>36956100000</v>
      </c>
      <c r="I295" s="381">
        <v>113956100000</v>
      </c>
      <c r="J295" s="381">
        <v>121514808113</v>
      </c>
      <c r="K295" s="383">
        <f t="shared" si="50"/>
        <v>-7558708113</v>
      </c>
      <c r="L295" s="347">
        <v>46515</v>
      </c>
      <c r="M295" s="341">
        <v>106.633</v>
      </c>
      <c r="N295" s="341">
        <v>14.5</v>
      </c>
      <c r="O295" s="349">
        <f>G295/I295</f>
        <v>1.6405975634476786</v>
      </c>
      <c r="P295" s="381">
        <f t="shared" si="56"/>
        <v>36043900000</v>
      </c>
      <c r="Q295" s="241">
        <f t="shared" si="58"/>
        <v>2022</v>
      </c>
      <c r="S295" s="241"/>
      <c r="T295" s="241"/>
      <c r="U295" s="241"/>
    </row>
    <row r="296" spans="1:21" ht="12.75" customHeight="1">
      <c r="A296" s="336" t="s">
        <v>444</v>
      </c>
      <c r="B296" s="336"/>
      <c r="C296" s="346">
        <f t="shared" si="55"/>
        <v>18.442307692307693</v>
      </c>
      <c r="D296" s="357"/>
      <c r="E296" s="347">
        <v>44728</v>
      </c>
      <c r="F296" s="346">
        <v>250000000000</v>
      </c>
      <c r="G296" s="384">
        <v>389310100000</v>
      </c>
      <c r="H296" s="381">
        <f t="shared" si="59"/>
        <v>139310100000</v>
      </c>
      <c r="I296" s="381">
        <v>269560100000</v>
      </c>
      <c r="J296" s="381">
        <v>279598518124</v>
      </c>
      <c r="K296" s="383">
        <f t="shared" si="50"/>
        <v>-10038418124</v>
      </c>
      <c r="L296" s="347">
        <v>51441</v>
      </c>
      <c r="M296" s="341">
        <v>103.724</v>
      </c>
      <c r="N296" s="341">
        <v>17.007999999999999</v>
      </c>
      <c r="O296" s="349">
        <f t="shared" ref="O296:O343" si="60">G296/I296</f>
        <v>1.4442423044063273</v>
      </c>
      <c r="P296" s="381">
        <f t="shared" si="56"/>
        <v>-19560100000</v>
      </c>
      <c r="Q296" s="241">
        <f t="shared" si="58"/>
        <v>2022</v>
      </c>
      <c r="S296" s="241"/>
      <c r="T296" s="241"/>
      <c r="U296" s="241"/>
    </row>
    <row r="297" spans="1:21" ht="12.75" customHeight="1">
      <c r="A297" s="336" t="s">
        <v>454</v>
      </c>
      <c r="B297" s="336"/>
      <c r="C297" s="346">
        <f t="shared" si="55"/>
        <v>1.1923076923076923</v>
      </c>
      <c r="D297" s="357"/>
      <c r="E297" s="347">
        <v>44742</v>
      </c>
      <c r="F297" s="346">
        <v>100000000000</v>
      </c>
      <c r="G297" s="384">
        <v>181098500000</v>
      </c>
      <c r="H297" s="381">
        <f t="shared" si="59"/>
        <v>81098500000</v>
      </c>
      <c r="I297" s="381">
        <v>145098500000</v>
      </c>
      <c r="J297" s="381">
        <v>142209588865</v>
      </c>
      <c r="K297" s="383">
        <f t="shared" si="50"/>
        <v>2888911135</v>
      </c>
      <c r="L297" s="347">
        <v>45176</v>
      </c>
      <c r="M297" s="341">
        <v>98.009</v>
      </c>
      <c r="N297" s="341">
        <v>14.75</v>
      </c>
      <c r="O297" s="349">
        <f t="shared" si="60"/>
        <v>1.2481073201997264</v>
      </c>
      <c r="P297" s="381">
        <f t="shared" si="56"/>
        <v>-45098500000</v>
      </c>
      <c r="Q297" s="241">
        <f t="shared" si="58"/>
        <v>2022</v>
      </c>
      <c r="S297" s="241"/>
      <c r="T297" s="241"/>
      <c r="U297" s="241"/>
    </row>
    <row r="298" spans="1:21" ht="12.75" customHeight="1">
      <c r="A298" s="336" t="s">
        <v>450</v>
      </c>
      <c r="C298" s="346">
        <f t="shared" si="55"/>
        <v>4.865384615384615</v>
      </c>
      <c r="D298" s="357"/>
      <c r="E298" s="347">
        <v>44742</v>
      </c>
      <c r="F298" s="346">
        <v>120000000000</v>
      </c>
      <c r="G298" s="384">
        <v>126272000000</v>
      </c>
      <c r="H298" s="381">
        <f t="shared" si="59"/>
        <v>6272000000</v>
      </c>
      <c r="I298" s="381">
        <v>30272000000</v>
      </c>
      <c r="J298" s="381">
        <v>31926667520</v>
      </c>
      <c r="K298" s="383">
        <f t="shared" si="50"/>
        <v>-1654667520</v>
      </c>
      <c r="L298" s="347">
        <v>46513</v>
      </c>
      <c r="M298" s="341">
        <v>105.46599999999999</v>
      </c>
      <c r="N298" s="341">
        <v>15</v>
      </c>
      <c r="O298" s="349">
        <f t="shared" si="60"/>
        <v>4.1712473572938693</v>
      </c>
      <c r="P298" s="381">
        <f t="shared" si="56"/>
        <v>89728000000</v>
      </c>
      <c r="Q298" s="241">
        <f t="shared" si="58"/>
        <v>2022</v>
      </c>
      <c r="S298" s="241"/>
      <c r="T298" s="241"/>
      <c r="U298" s="241"/>
    </row>
    <row r="299" spans="1:21" ht="12.75" customHeight="1">
      <c r="A299" s="336" t="s">
        <v>456</v>
      </c>
      <c r="C299" s="346">
        <f t="shared" si="55"/>
        <v>9.7115384615384617</v>
      </c>
      <c r="D299" s="357"/>
      <c r="E299" s="347">
        <v>44742</v>
      </c>
      <c r="F299" s="346">
        <v>150000000000</v>
      </c>
      <c r="G299" s="384">
        <v>76528900000</v>
      </c>
      <c r="H299" s="381">
        <f t="shared" si="59"/>
        <v>-73471100000</v>
      </c>
      <c r="I299" s="381">
        <v>27528900000</v>
      </c>
      <c r="J299" s="381">
        <v>29308643385</v>
      </c>
      <c r="K299" s="383">
        <f t="shared" si="50"/>
        <v>-1779743385</v>
      </c>
      <c r="L299" s="347">
        <v>48277</v>
      </c>
      <c r="M299" s="341">
        <v>106.465</v>
      </c>
      <c r="N299" s="341">
        <v>16</v>
      </c>
      <c r="O299" s="349">
        <f t="shared" si="60"/>
        <v>2.7799476186843646</v>
      </c>
      <c r="P299" s="381">
        <f t="shared" si="56"/>
        <v>122471100000</v>
      </c>
      <c r="Q299" s="241">
        <f t="shared" si="58"/>
        <v>2022</v>
      </c>
      <c r="S299" s="241"/>
      <c r="T299" s="241"/>
      <c r="U299" s="241"/>
    </row>
    <row r="300" spans="1:21" ht="12.75" customHeight="1">
      <c r="A300" s="336" t="s">
        <v>443</v>
      </c>
      <c r="C300" s="346">
        <f t="shared" si="55"/>
        <v>13.403846153846153</v>
      </c>
      <c r="D300" s="357"/>
      <c r="E300" s="347">
        <v>44742</v>
      </c>
      <c r="F300" s="346">
        <v>180000000000</v>
      </c>
      <c r="G300" s="384">
        <v>71500000000</v>
      </c>
      <c r="H300" s="381">
        <f t="shared" si="59"/>
        <v>-108500000000</v>
      </c>
      <c r="I300" s="381">
        <v>16000000000</v>
      </c>
      <c r="J300" s="381">
        <v>16242341514</v>
      </c>
      <c r="K300" s="383">
        <f t="shared" si="50"/>
        <v>-242341514</v>
      </c>
      <c r="L300" s="347">
        <v>49621</v>
      </c>
      <c r="M300" s="341">
        <v>101.514</v>
      </c>
      <c r="N300" s="341">
        <v>16.25</v>
      </c>
      <c r="O300" s="349">
        <f t="shared" si="60"/>
        <v>4.46875</v>
      </c>
      <c r="P300" s="381">
        <f t="shared" si="56"/>
        <v>164000000000</v>
      </c>
      <c r="Q300" s="241">
        <f t="shared" si="58"/>
        <v>2022</v>
      </c>
      <c r="S300" s="241"/>
      <c r="T300" s="241"/>
      <c r="U300" s="241"/>
    </row>
    <row r="301" spans="1:21" ht="12.75" customHeight="1">
      <c r="A301" s="336" t="s">
        <v>444</v>
      </c>
      <c r="C301" s="346">
        <f t="shared" si="55"/>
        <v>18.403846153846153</v>
      </c>
      <c r="D301" s="357"/>
      <c r="E301" s="347">
        <v>44742</v>
      </c>
      <c r="F301" s="346">
        <v>230000000000</v>
      </c>
      <c r="G301" s="384">
        <v>385399600000</v>
      </c>
      <c r="H301" s="381">
        <f t="shared" si="59"/>
        <v>155399600000</v>
      </c>
      <c r="I301" s="381">
        <v>301899600000</v>
      </c>
      <c r="J301" s="381">
        <v>291109708296</v>
      </c>
      <c r="K301" s="383">
        <f t="shared" si="50"/>
        <v>10789891704</v>
      </c>
      <c r="L301" s="347">
        <v>51441</v>
      </c>
      <c r="M301" s="341">
        <v>96.426000000000002</v>
      </c>
      <c r="N301" s="341">
        <v>18.5</v>
      </c>
      <c r="O301" s="349">
        <f t="shared" si="60"/>
        <v>1.2765820160079708</v>
      </c>
      <c r="P301" s="381">
        <f t="shared" si="56"/>
        <v>-71899600000</v>
      </c>
      <c r="Q301" s="241">
        <f t="shared" si="58"/>
        <v>2022</v>
      </c>
      <c r="S301" s="241"/>
      <c r="T301" s="241"/>
      <c r="U301" s="241"/>
    </row>
    <row r="302" spans="1:21" ht="12.75" customHeight="1">
      <c r="A302" s="342" t="s">
        <v>463</v>
      </c>
      <c r="C302" s="346">
        <f t="shared" si="55"/>
        <v>2.8846153846153846</v>
      </c>
      <c r="D302" s="357"/>
      <c r="E302" s="347">
        <v>44756</v>
      </c>
      <c r="F302" s="381">
        <v>200000000000</v>
      </c>
      <c r="G302" s="384">
        <v>268155100000</v>
      </c>
      <c r="H302" s="381">
        <f t="shared" si="59"/>
        <v>68155100000</v>
      </c>
      <c r="I302" s="381">
        <v>101155100000</v>
      </c>
      <c r="J302" s="381">
        <v>101012471309</v>
      </c>
      <c r="K302" s="383">
        <f t="shared" si="50"/>
        <v>142628691</v>
      </c>
      <c r="L302" s="347">
        <v>45806</v>
      </c>
      <c r="M302" s="341">
        <v>99.858999999999995</v>
      </c>
      <c r="N302" s="341">
        <v>14.75</v>
      </c>
      <c r="O302" s="349">
        <f t="shared" si="60"/>
        <v>2.6509301063416477</v>
      </c>
      <c r="P302" s="381">
        <f t="shared" si="56"/>
        <v>98844900000</v>
      </c>
      <c r="Q302" s="241">
        <v>2022</v>
      </c>
      <c r="S302" s="241"/>
      <c r="T302" s="241"/>
      <c r="U302" s="241"/>
    </row>
    <row r="303" spans="1:21" ht="12.75" customHeight="1">
      <c r="A303" s="342" t="s">
        <v>465</v>
      </c>
      <c r="C303" s="346">
        <f t="shared" si="55"/>
        <v>14.884615384615385</v>
      </c>
      <c r="D303" s="357"/>
      <c r="E303" s="347">
        <v>44756</v>
      </c>
      <c r="F303" s="381">
        <v>350000000000</v>
      </c>
      <c r="G303" s="384">
        <v>391984400000</v>
      </c>
      <c r="H303" s="381">
        <f t="shared" si="59"/>
        <v>41984400000</v>
      </c>
      <c r="I303" s="381">
        <v>118434400000</v>
      </c>
      <c r="J303" s="381">
        <v>115734095680</v>
      </c>
      <c r="K303" s="383">
        <f t="shared" si="50"/>
        <v>2700304320</v>
      </c>
      <c r="L303" s="347">
        <v>50174</v>
      </c>
      <c r="M303" s="341">
        <v>97.2</v>
      </c>
      <c r="N303" s="341">
        <v>16.75</v>
      </c>
      <c r="O303" s="349">
        <f t="shared" si="60"/>
        <v>3.3097174469579782</v>
      </c>
      <c r="P303" s="381">
        <f t="shared" si="56"/>
        <v>231565600000</v>
      </c>
      <c r="Q303" s="241">
        <v>2022</v>
      </c>
      <c r="S303" s="241"/>
      <c r="T303" s="241"/>
      <c r="U303" s="241"/>
    </row>
    <row r="304" spans="1:21" ht="12.75" customHeight="1">
      <c r="A304" s="342" t="s">
        <v>467</v>
      </c>
      <c r="C304" s="346">
        <f t="shared" si="55"/>
        <v>2</v>
      </c>
      <c r="D304" s="357"/>
      <c r="E304" s="347">
        <v>44784</v>
      </c>
      <c r="F304" s="381">
        <v>200000000000</v>
      </c>
      <c r="G304" s="384">
        <v>383193500000</v>
      </c>
      <c r="H304" s="381">
        <f t="shared" si="59"/>
        <v>183193500000</v>
      </c>
      <c r="I304" s="381">
        <v>80693500000</v>
      </c>
      <c r="J304" s="381">
        <v>80693500000</v>
      </c>
      <c r="K304" s="383">
        <f t="shared" si="50"/>
        <v>0</v>
      </c>
      <c r="L304" s="347">
        <v>45512</v>
      </c>
      <c r="M304" s="341">
        <v>100</v>
      </c>
      <c r="N304" s="341">
        <v>14</v>
      </c>
      <c r="O304" s="349">
        <f t="shared" si="60"/>
        <v>4.7487529974533267</v>
      </c>
      <c r="P304" s="381">
        <f t="shared" si="56"/>
        <v>119306500000</v>
      </c>
      <c r="Q304" s="241">
        <f t="shared" ref="Q304:Q335" si="61">+YEAR(E304)</f>
        <v>2022</v>
      </c>
      <c r="S304" s="241"/>
      <c r="T304" s="241"/>
      <c r="U304" s="241"/>
    </row>
    <row r="305" spans="1:21" s="358" customFormat="1" ht="12.75" customHeight="1">
      <c r="A305" s="342" t="s">
        <v>468</v>
      </c>
      <c r="B305" s="342"/>
      <c r="C305" s="346">
        <f t="shared" si="55"/>
        <v>9.8076923076923084</v>
      </c>
      <c r="D305" s="357"/>
      <c r="E305" s="347">
        <v>44784</v>
      </c>
      <c r="F305" s="381">
        <v>350000000000</v>
      </c>
      <c r="G305" s="384">
        <v>369569300000</v>
      </c>
      <c r="H305" s="381">
        <f t="shared" si="59"/>
        <v>19569300000</v>
      </c>
      <c r="I305" s="381">
        <v>68369300000</v>
      </c>
      <c r="J305" s="381">
        <v>66171227005</v>
      </c>
      <c r="K305" s="383">
        <f t="shared" si="50"/>
        <v>2198072995</v>
      </c>
      <c r="L305" s="347">
        <v>48354</v>
      </c>
      <c r="M305" s="341">
        <v>96.784999999999997</v>
      </c>
      <c r="N305" s="341">
        <v>16.25</v>
      </c>
      <c r="O305" s="349">
        <f t="shared" si="60"/>
        <v>5.4054860880541415</v>
      </c>
      <c r="P305" s="381">
        <f t="shared" si="56"/>
        <v>281630700000</v>
      </c>
      <c r="Q305" s="241">
        <f t="shared" si="61"/>
        <v>2022</v>
      </c>
      <c r="S305" s="241"/>
      <c r="T305" s="241"/>
      <c r="U305" s="241"/>
    </row>
    <row r="306" spans="1:21" ht="12.75" customHeight="1">
      <c r="A306" s="342" t="s">
        <v>469</v>
      </c>
      <c r="C306" s="346">
        <f t="shared" si="55"/>
        <v>5.365384615384615</v>
      </c>
      <c r="D306" s="357"/>
      <c r="E306" s="347">
        <v>44812</v>
      </c>
      <c r="F306" s="381">
        <v>200000000000</v>
      </c>
      <c r="G306" s="381">
        <v>283885900000</v>
      </c>
      <c r="H306" s="381">
        <f t="shared" si="59"/>
        <v>83885900000</v>
      </c>
      <c r="I306" s="381">
        <v>186385900000</v>
      </c>
      <c r="J306" s="381">
        <v>175996749934</v>
      </c>
      <c r="K306" s="383">
        <f t="shared" si="50"/>
        <v>10389150066</v>
      </c>
      <c r="L306" s="347">
        <v>46765</v>
      </c>
      <c r="M306" s="341">
        <v>94.426000000000002</v>
      </c>
      <c r="N306" s="341">
        <v>16.25</v>
      </c>
      <c r="O306" s="349">
        <f t="shared" si="60"/>
        <v>1.5231082394108137</v>
      </c>
      <c r="P306" s="381">
        <f t="shared" si="56"/>
        <v>13614100000</v>
      </c>
      <c r="Q306" s="241">
        <f t="shared" si="61"/>
        <v>2022</v>
      </c>
      <c r="S306" s="241"/>
      <c r="T306" s="241"/>
      <c r="U306" s="241"/>
    </row>
    <row r="307" spans="1:21" ht="12.75" customHeight="1">
      <c r="A307" s="342" t="s">
        <v>470</v>
      </c>
      <c r="C307" s="346">
        <f t="shared" si="55"/>
        <v>20</v>
      </c>
      <c r="E307" s="347">
        <v>44812</v>
      </c>
      <c r="F307" s="381">
        <v>350000000000</v>
      </c>
      <c r="G307" s="381">
        <v>576026000000</v>
      </c>
      <c r="H307" s="381">
        <f t="shared" si="59"/>
        <v>226026000000</v>
      </c>
      <c r="I307" s="346">
        <v>381316000000</v>
      </c>
      <c r="J307" s="381">
        <v>381316000000</v>
      </c>
      <c r="K307" s="383">
        <f t="shared" si="50"/>
        <v>0</v>
      </c>
      <c r="L307" s="347">
        <v>52092</v>
      </c>
      <c r="M307" s="341">
        <v>100</v>
      </c>
      <c r="N307" s="341">
        <v>18.5</v>
      </c>
      <c r="O307" s="349">
        <f t="shared" si="60"/>
        <v>1.5106263571421079</v>
      </c>
      <c r="P307" s="381">
        <f t="shared" si="56"/>
        <v>-31316000000</v>
      </c>
      <c r="Q307" s="241">
        <f t="shared" si="61"/>
        <v>2022</v>
      </c>
      <c r="S307" s="241"/>
      <c r="T307" s="241"/>
      <c r="U307" s="241"/>
    </row>
    <row r="308" spans="1:21" ht="12.75" customHeight="1">
      <c r="A308" s="342" t="s">
        <v>471</v>
      </c>
      <c r="C308" s="346">
        <f t="shared" si="55"/>
        <v>2.6538461538461537</v>
      </c>
      <c r="E308" s="347">
        <v>44840</v>
      </c>
      <c r="F308" s="381">
        <v>200000000000</v>
      </c>
      <c r="G308" s="381">
        <v>255296700000</v>
      </c>
      <c r="H308" s="381">
        <f t="shared" si="59"/>
        <v>55296700000</v>
      </c>
      <c r="I308" s="346">
        <v>41246700000</v>
      </c>
      <c r="J308" s="381">
        <v>42131029248.000008</v>
      </c>
      <c r="K308" s="383">
        <f t="shared" si="50"/>
        <v>-884329248.00000763</v>
      </c>
      <c r="L308" s="347">
        <v>45806</v>
      </c>
      <c r="M308" s="341">
        <v>102.14400000000001</v>
      </c>
      <c r="N308" s="341">
        <v>15.25</v>
      </c>
      <c r="O308" s="349">
        <f t="shared" si="60"/>
        <v>6.189506069576475</v>
      </c>
      <c r="P308" s="381">
        <f t="shared" si="56"/>
        <v>158753300000</v>
      </c>
      <c r="Q308" s="241">
        <f t="shared" si="61"/>
        <v>2022</v>
      </c>
      <c r="S308" s="241"/>
      <c r="T308" s="241"/>
      <c r="U308" s="241"/>
    </row>
    <row r="309" spans="1:21" ht="13.5" customHeight="1">
      <c r="A309" s="342" t="s">
        <v>472</v>
      </c>
      <c r="C309" s="346">
        <f t="shared" si="55"/>
        <v>14.653846153846153</v>
      </c>
      <c r="E309" s="347">
        <v>44840</v>
      </c>
      <c r="F309" s="381">
        <v>350000000000</v>
      </c>
      <c r="G309" s="381">
        <v>405474600000</v>
      </c>
      <c r="H309" s="381">
        <f>G309-F309</f>
        <v>55474600000</v>
      </c>
      <c r="I309" s="381">
        <v>31624600000</v>
      </c>
      <c r="J309" s="381">
        <v>30142354998</v>
      </c>
      <c r="K309" s="383">
        <f>+I309-J309</f>
        <v>1482245002</v>
      </c>
      <c r="L309" s="347">
        <v>50174</v>
      </c>
      <c r="M309" s="341">
        <v>95.313000000000002</v>
      </c>
      <c r="N309" s="341">
        <v>17.984999999999999</v>
      </c>
      <c r="O309" s="349">
        <f t="shared" si="60"/>
        <v>12.821493394382854</v>
      </c>
      <c r="P309" s="381">
        <f>F309-I309</f>
        <v>318375400000</v>
      </c>
      <c r="Q309" s="241">
        <f t="shared" si="61"/>
        <v>2022</v>
      </c>
      <c r="S309" s="241"/>
      <c r="T309" s="241"/>
      <c r="U309" s="241"/>
    </row>
    <row r="310" spans="1:21" ht="12.75" customHeight="1">
      <c r="A310" s="331" t="s">
        <v>495</v>
      </c>
      <c r="C310" s="342">
        <v>2</v>
      </c>
      <c r="E310" s="347">
        <v>44868</v>
      </c>
      <c r="F310" s="384">
        <v>200000000000</v>
      </c>
      <c r="G310" s="384">
        <v>393175700000</v>
      </c>
      <c r="H310" s="384">
        <v>193175700000</v>
      </c>
      <c r="I310" s="393">
        <v>182175700000</v>
      </c>
      <c r="J310" s="393">
        <v>180527009915</v>
      </c>
      <c r="K310" s="385">
        <f>+I310-J310</f>
        <v>1648690085</v>
      </c>
      <c r="L310" s="347">
        <v>46765</v>
      </c>
      <c r="M310" s="355">
        <v>99.094999999999999</v>
      </c>
      <c r="N310" s="355">
        <v>16.748999999999999</v>
      </c>
      <c r="O310" s="349">
        <f t="shared" si="60"/>
        <v>2.1582225291298456</v>
      </c>
      <c r="P310" s="384">
        <f>F310-I310</f>
        <v>17824300000</v>
      </c>
      <c r="Q310" s="241">
        <f t="shared" si="61"/>
        <v>2022</v>
      </c>
    </row>
    <row r="311" spans="1:21" ht="12.75" customHeight="1">
      <c r="A311" s="331" t="s">
        <v>496</v>
      </c>
      <c r="C311" s="342">
        <v>10</v>
      </c>
      <c r="E311" s="347">
        <v>44868</v>
      </c>
      <c r="F311" s="384">
        <v>350000000000</v>
      </c>
      <c r="G311" s="384">
        <v>403513200000</v>
      </c>
      <c r="H311" s="384">
        <v>53513200000</v>
      </c>
      <c r="I311" s="393">
        <v>46413200000</v>
      </c>
      <c r="J311" s="393">
        <v>44038700688</v>
      </c>
      <c r="K311" s="385">
        <f>+I311-J311</f>
        <v>2374499312</v>
      </c>
      <c r="L311" s="347">
        <v>52092</v>
      </c>
      <c r="M311" s="355">
        <v>94.884</v>
      </c>
      <c r="N311" s="355">
        <v>17.5</v>
      </c>
      <c r="O311" s="349">
        <f t="shared" si="60"/>
        <v>8.6939318986839957</v>
      </c>
      <c r="P311" s="384">
        <f>F311-I311</f>
        <v>303586800000</v>
      </c>
      <c r="Q311" s="241">
        <f t="shared" si="61"/>
        <v>2022</v>
      </c>
    </row>
    <row r="312" spans="1:21" ht="12.75" customHeight="1">
      <c r="A312" s="342" t="s">
        <v>497</v>
      </c>
      <c r="C312" s="342">
        <v>5</v>
      </c>
      <c r="E312" s="347">
        <v>44896</v>
      </c>
      <c r="F312" s="384">
        <v>200000000000</v>
      </c>
      <c r="G312" s="384">
        <v>382591900000</v>
      </c>
      <c r="H312" s="384">
        <f t="shared" ref="H312:H315" si="62">G312-F312</f>
        <v>182591900000</v>
      </c>
      <c r="I312" s="393">
        <v>149591900000</v>
      </c>
      <c r="J312" s="384">
        <v>146438502748</v>
      </c>
      <c r="K312" s="385">
        <f t="shared" ref="K312" si="63">+I312-J312</f>
        <v>3153397252</v>
      </c>
      <c r="L312" s="347">
        <v>46765</v>
      </c>
      <c r="M312" s="355">
        <v>97.891999999999996</v>
      </c>
      <c r="N312" s="355">
        <v>16.25</v>
      </c>
      <c r="O312" s="349">
        <f t="shared" si="60"/>
        <v>2.5575709647380642</v>
      </c>
      <c r="P312" s="384">
        <f t="shared" ref="P312" si="64">F312-I312</f>
        <v>50408100000</v>
      </c>
      <c r="Q312" s="241">
        <f t="shared" si="61"/>
        <v>2022</v>
      </c>
    </row>
    <row r="313" spans="1:21" ht="12.75" customHeight="1">
      <c r="A313" s="342" t="s">
        <v>470</v>
      </c>
      <c r="C313" s="342">
        <v>20</v>
      </c>
      <c r="E313" s="347">
        <v>44896</v>
      </c>
      <c r="F313" s="381">
        <v>350000000000</v>
      </c>
      <c r="G313" s="381">
        <v>1013023200000</v>
      </c>
      <c r="H313" s="381">
        <f t="shared" si="62"/>
        <v>663023200000</v>
      </c>
      <c r="I313" s="393">
        <v>309974100000</v>
      </c>
      <c r="J313" s="381">
        <v>349182723909</v>
      </c>
      <c r="K313" s="383">
        <f>+I313-J313</f>
        <v>-39208623909</v>
      </c>
      <c r="L313" s="347">
        <v>52092</v>
      </c>
      <c r="M313" s="349">
        <v>112.649</v>
      </c>
      <c r="N313" s="349">
        <v>17</v>
      </c>
      <c r="O313" s="349">
        <f t="shared" si="60"/>
        <v>3.268089817826715</v>
      </c>
      <c r="P313" s="392">
        <f>F313-I313</f>
        <v>40025900000</v>
      </c>
      <c r="Q313" s="241">
        <f t="shared" si="61"/>
        <v>2022</v>
      </c>
    </row>
    <row r="314" spans="1:21" ht="12.75" customHeight="1">
      <c r="A314" s="331" t="s">
        <v>498</v>
      </c>
      <c r="C314" s="342">
        <v>3</v>
      </c>
      <c r="E314" s="347">
        <v>44924</v>
      </c>
      <c r="F314" s="381">
        <v>200000000000</v>
      </c>
      <c r="G314" s="381">
        <v>420628400000</v>
      </c>
      <c r="H314" s="381">
        <f t="shared" si="62"/>
        <v>220628400000</v>
      </c>
      <c r="I314" s="393">
        <v>203628400000</v>
      </c>
      <c r="J314" s="381">
        <v>207806854768</v>
      </c>
      <c r="K314" s="383">
        <f t="shared" ref="K314:K321" si="65">+I314-J314</f>
        <v>-4178454768</v>
      </c>
      <c r="L314" s="347">
        <v>45806</v>
      </c>
      <c r="M314" s="349">
        <v>102.05200000000001</v>
      </c>
      <c r="N314" s="349">
        <v>13.5</v>
      </c>
      <c r="O314" s="349">
        <f t="shared" si="60"/>
        <v>2.0656666751789041</v>
      </c>
      <c r="P314" s="392">
        <f t="shared" ref="P314:P321" si="66">F314-I314</f>
        <v>-3628400000</v>
      </c>
      <c r="Q314" s="241">
        <f t="shared" si="61"/>
        <v>2022</v>
      </c>
    </row>
    <row r="315" spans="1:21" ht="12.75" customHeight="1">
      <c r="A315" s="331" t="s">
        <v>499</v>
      </c>
      <c r="C315" s="342">
        <v>15</v>
      </c>
      <c r="E315" s="347">
        <v>44924</v>
      </c>
      <c r="F315" s="381">
        <v>350000000000</v>
      </c>
      <c r="G315" s="381">
        <v>844612300000</v>
      </c>
      <c r="H315" s="381">
        <f t="shared" si="62"/>
        <v>494612300000</v>
      </c>
      <c r="I315" s="381">
        <v>352362300000</v>
      </c>
      <c r="J315" s="381">
        <v>356558934993</v>
      </c>
      <c r="K315" s="383">
        <f t="shared" si="65"/>
        <v>-4196634993</v>
      </c>
      <c r="L315" s="347">
        <v>50174</v>
      </c>
      <c r="M315" s="341">
        <v>101.191</v>
      </c>
      <c r="N315" s="341">
        <v>16</v>
      </c>
      <c r="O315" s="349">
        <f t="shared" si="60"/>
        <v>2.3969996222637895</v>
      </c>
      <c r="P315" s="392">
        <f t="shared" si="66"/>
        <v>-2362300000</v>
      </c>
      <c r="Q315" s="241">
        <f t="shared" si="61"/>
        <v>2022</v>
      </c>
    </row>
    <row r="316" spans="1:21" ht="12.75" customHeight="1">
      <c r="A316" s="342" t="s">
        <v>500</v>
      </c>
      <c r="C316" s="342">
        <v>2</v>
      </c>
      <c r="E316" s="347">
        <v>44953</v>
      </c>
      <c r="F316" s="381">
        <v>180000000000</v>
      </c>
      <c r="G316" s="381">
        <v>267446700000</v>
      </c>
      <c r="H316" s="381">
        <f>+G316-F316</f>
        <v>87446700000</v>
      </c>
      <c r="I316" s="381">
        <v>163388700000</v>
      </c>
      <c r="J316" s="381">
        <v>175084063146</v>
      </c>
      <c r="K316" s="383">
        <f t="shared" si="65"/>
        <v>-11695363146</v>
      </c>
      <c r="L316" s="347">
        <v>45512</v>
      </c>
      <c r="M316" s="389">
        <v>107.158</v>
      </c>
      <c r="N316" s="389">
        <v>13.5</v>
      </c>
      <c r="O316" s="349">
        <f t="shared" si="60"/>
        <v>1.636873908660758</v>
      </c>
      <c r="P316" s="342">
        <f t="shared" si="66"/>
        <v>16611300000</v>
      </c>
      <c r="Q316" s="241">
        <f t="shared" si="61"/>
        <v>2023</v>
      </c>
    </row>
    <row r="317" spans="1:21" ht="12.75" customHeight="1">
      <c r="A317" s="342" t="s">
        <v>496</v>
      </c>
      <c r="C317" s="342">
        <v>10</v>
      </c>
      <c r="E317" s="347">
        <v>44953</v>
      </c>
      <c r="F317" s="381">
        <v>300000000000</v>
      </c>
      <c r="G317" s="381">
        <v>598178000000</v>
      </c>
      <c r="H317" s="381">
        <f>+G317-F317</f>
        <v>298178000000</v>
      </c>
      <c r="I317" s="381">
        <v>195678000000</v>
      </c>
      <c r="J317" s="381">
        <v>196439187420</v>
      </c>
      <c r="K317" s="383">
        <f t="shared" si="65"/>
        <v>-761187420</v>
      </c>
      <c r="L317" s="347">
        <v>48354</v>
      </c>
      <c r="M317" s="389">
        <v>100.389</v>
      </c>
      <c r="N317" s="389">
        <v>15.39</v>
      </c>
      <c r="O317" s="349">
        <f t="shared" si="60"/>
        <v>3.0569507047291982</v>
      </c>
      <c r="P317" s="342">
        <f t="shared" si="66"/>
        <v>104322000000</v>
      </c>
      <c r="Q317" s="241">
        <f t="shared" si="61"/>
        <v>2023</v>
      </c>
    </row>
    <row r="318" spans="1:21" ht="12.75" customHeight="1">
      <c r="A318" s="342" t="s">
        <v>501</v>
      </c>
      <c r="C318" s="342">
        <v>5</v>
      </c>
      <c r="E318" s="347">
        <f>+E316+28</f>
        <v>44981</v>
      </c>
      <c r="F318" s="381">
        <v>200000000000</v>
      </c>
      <c r="G318" s="381">
        <v>280015900000</v>
      </c>
      <c r="H318" s="381">
        <f t="shared" ref="H318:H319" si="67">+G318-F318</f>
        <v>80015900000</v>
      </c>
      <c r="I318" s="381">
        <v>156015900000</v>
      </c>
      <c r="J318" s="381">
        <v>153449438445</v>
      </c>
      <c r="K318" s="384">
        <f t="shared" si="65"/>
        <v>2566461555</v>
      </c>
      <c r="L318" s="347">
        <v>46765</v>
      </c>
      <c r="M318" s="341">
        <v>98.355000000000004</v>
      </c>
      <c r="N318" s="341">
        <v>15</v>
      </c>
      <c r="O318" s="349">
        <f t="shared" si="60"/>
        <v>1.7947907873492381</v>
      </c>
      <c r="P318" s="342">
        <f t="shared" si="66"/>
        <v>43984100000</v>
      </c>
      <c r="Q318" s="241">
        <f t="shared" si="61"/>
        <v>2023</v>
      </c>
    </row>
    <row r="319" spans="1:21" ht="12.75" customHeight="1">
      <c r="A319" s="342" t="s">
        <v>502</v>
      </c>
      <c r="C319" s="342">
        <v>20</v>
      </c>
      <c r="E319" s="347">
        <v>44981</v>
      </c>
      <c r="F319" s="381">
        <v>350000000000</v>
      </c>
      <c r="G319" s="381">
        <v>538868200000</v>
      </c>
      <c r="H319" s="381">
        <f t="shared" si="67"/>
        <v>188868200000</v>
      </c>
      <c r="I319" s="381">
        <v>332038200000</v>
      </c>
      <c r="J319" s="381">
        <v>388388402922</v>
      </c>
      <c r="K319" s="384">
        <f t="shared" si="65"/>
        <v>-56350202922</v>
      </c>
      <c r="L319" s="347">
        <v>52092</v>
      </c>
      <c r="M319" s="341">
        <v>116.971</v>
      </c>
      <c r="N319" s="341">
        <v>17</v>
      </c>
      <c r="O319" s="349">
        <f t="shared" si="60"/>
        <v>1.6229102555067458</v>
      </c>
      <c r="P319" s="342">
        <f t="shared" si="66"/>
        <v>17961800000</v>
      </c>
      <c r="Q319" s="241">
        <f t="shared" si="61"/>
        <v>2023</v>
      </c>
    </row>
    <row r="320" spans="1:21" ht="12.75" customHeight="1">
      <c r="A320" s="331" t="s">
        <v>498</v>
      </c>
      <c r="C320" s="342">
        <v>3</v>
      </c>
      <c r="E320" s="347">
        <v>45008</v>
      </c>
      <c r="F320" s="381">
        <v>180000000000</v>
      </c>
      <c r="G320" s="381">
        <v>236934700000</v>
      </c>
      <c r="H320" s="381">
        <v>56934700000</v>
      </c>
      <c r="I320" s="381">
        <v>65934700000</v>
      </c>
      <c r="J320" s="381">
        <v>68738243444</v>
      </c>
      <c r="K320" s="384">
        <f t="shared" si="65"/>
        <v>-2803543444</v>
      </c>
      <c r="L320" s="347">
        <v>45806</v>
      </c>
      <c r="M320" s="341">
        <v>104.252</v>
      </c>
      <c r="N320" s="341">
        <v>14</v>
      </c>
      <c r="O320" s="349">
        <f t="shared" si="60"/>
        <v>3.5934750594148452</v>
      </c>
      <c r="P320" s="342">
        <f t="shared" si="66"/>
        <v>114065300000</v>
      </c>
      <c r="Q320" s="241">
        <f t="shared" si="61"/>
        <v>2023</v>
      </c>
    </row>
    <row r="321" spans="1:17" ht="12.75" customHeight="1">
      <c r="A321" s="331" t="s">
        <v>499</v>
      </c>
      <c r="C321" s="342">
        <v>15</v>
      </c>
      <c r="E321" s="347">
        <v>45008</v>
      </c>
      <c r="F321" s="346">
        <v>300000000000</v>
      </c>
      <c r="G321" s="346">
        <v>415624500000</v>
      </c>
      <c r="H321" s="381">
        <v>115624500000</v>
      </c>
      <c r="I321" s="381">
        <v>259624500000</v>
      </c>
      <c r="J321" s="381">
        <v>258440612280</v>
      </c>
      <c r="K321" s="384">
        <f t="shared" si="65"/>
        <v>1183887720</v>
      </c>
      <c r="L321" s="347">
        <v>50174</v>
      </c>
      <c r="M321" s="341">
        <v>99.543999999999997</v>
      </c>
      <c r="N321" s="341">
        <v>17</v>
      </c>
      <c r="O321" s="349">
        <f t="shared" si="60"/>
        <v>1.6008677917530896</v>
      </c>
      <c r="P321" s="342">
        <f t="shared" si="66"/>
        <v>40375500000</v>
      </c>
      <c r="Q321" s="241">
        <f t="shared" si="61"/>
        <v>2023</v>
      </c>
    </row>
    <row r="322" spans="1:17" ht="12.75" customHeight="1">
      <c r="A322" s="342" t="s">
        <v>504</v>
      </c>
      <c r="C322" s="342">
        <v>2</v>
      </c>
      <c r="E322" s="347">
        <v>45036</v>
      </c>
      <c r="F322" s="381">
        <v>150000000000</v>
      </c>
      <c r="G322" s="346">
        <v>297844600000</v>
      </c>
      <c r="H322" s="381">
        <v>147844600000</v>
      </c>
      <c r="I322" s="381">
        <v>206304600000</v>
      </c>
      <c r="J322" s="346">
        <v>212947608120</v>
      </c>
      <c r="K322" s="384">
        <f t="shared" ref="K322:K331" si="68">+I322-J322</f>
        <v>-6643008120</v>
      </c>
      <c r="L322" s="347">
        <v>45512</v>
      </c>
      <c r="M322" s="341">
        <v>103.22</v>
      </c>
      <c r="N322" s="341">
        <v>13.5</v>
      </c>
      <c r="O322" s="349">
        <f t="shared" si="60"/>
        <v>1.4437128401402586</v>
      </c>
      <c r="P322" s="342">
        <f t="shared" ref="P322:P323" si="69">F322-I322</f>
        <v>-56304600000</v>
      </c>
      <c r="Q322" s="241">
        <f t="shared" si="61"/>
        <v>2023</v>
      </c>
    </row>
    <row r="323" spans="1:17" ht="12.75" customHeight="1">
      <c r="A323" s="342" t="s">
        <v>503</v>
      </c>
      <c r="C323" s="342">
        <v>10</v>
      </c>
      <c r="E323" s="347">
        <v>45036</v>
      </c>
      <c r="F323" s="346">
        <v>250000000000</v>
      </c>
      <c r="G323" s="346">
        <v>306839000000</v>
      </c>
      <c r="H323" s="346">
        <v>56839000000</v>
      </c>
      <c r="I323" s="381">
        <v>132089000000</v>
      </c>
      <c r="J323" s="346">
        <v>134931555280</v>
      </c>
      <c r="K323" s="384">
        <f t="shared" si="68"/>
        <v>-2842555280</v>
      </c>
      <c r="L323" s="347">
        <v>48354</v>
      </c>
      <c r="M323" s="341">
        <v>102.152</v>
      </c>
      <c r="N323" s="341">
        <v>15.75</v>
      </c>
      <c r="O323" s="349">
        <f t="shared" si="60"/>
        <v>2.3229716327627585</v>
      </c>
      <c r="P323" s="342">
        <f t="shared" si="69"/>
        <v>117911000000</v>
      </c>
      <c r="Q323" s="241">
        <f t="shared" si="61"/>
        <v>2023</v>
      </c>
    </row>
    <row r="324" spans="1:17" ht="12.75" customHeight="1">
      <c r="A324" s="342" t="s">
        <v>501</v>
      </c>
      <c r="C324" s="342">
        <v>5</v>
      </c>
      <c r="E324" s="347">
        <v>45063</v>
      </c>
      <c r="F324" s="381">
        <v>150000000000</v>
      </c>
      <c r="G324" s="381">
        <v>175595400000</v>
      </c>
      <c r="H324" s="346">
        <v>25595400000</v>
      </c>
      <c r="I324" s="381">
        <v>53345400000</v>
      </c>
      <c r="J324" s="381">
        <v>54680101908</v>
      </c>
      <c r="K324" s="384">
        <f t="shared" si="68"/>
        <v>-1334701908</v>
      </c>
      <c r="L324" s="347">
        <v>46765</v>
      </c>
      <c r="M324" s="341">
        <v>102.502</v>
      </c>
      <c r="N324" s="341">
        <v>14.75</v>
      </c>
      <c r="O324" s="349">
        <f t="shared" si="60"/>
        <v>3.2916690098865131</v>
      </c>
      <c r="P324" s="342">
        <f t="shared" ref="P324" si="70">F324-I324</f>
        <v>96654600000</v>
      </c>
      <c r="Q324" s="241">
        <f t="shared" si="61"/>
        <v>2023</v>
      </c>
    </row>
    <row r="325" spans="1:17" ht="12.75" customHeight="1">
      <c r="A325" s="342" t="s">
        <v>502</v>
      </c>
      <c r="C325" s="342">
        <v>20</v>
      </c>
      <c r="E325" s="347">
        <v>45063</v>
      </c>
      <c r="F325" s="381">
        <v>250000000000</v>
      </c>
      <c r="G325" s="346">
        <v>608677300000</v>
      </c>
      <c r="H325" s="346">
        <v>358677300000</v>
      </c>
      <c r="I325" s="381">
        <v>173177300000</v>
      </c>
      <c r="J325" s="346">
        <v>201995734493</v>
      </c>
      <c r="K325" s="384">
        <f t="shared" si="68"/>
        <v>-28818434493</v>
      </c>
      <c r="L325" s="347">
        <v>52092</v>
      </c>
      <c r="M325" s="341">
        <v>116.64100000000001</v>
      </c>
      <c r="N325" s="341">
        <v>16.25</v>
      </c>
      <c r="O325" s="349">
        <f t="shared" si="60"/>
        <v>3.5147637710023196</v>
      </c>
      <c r="P325" s="342">
        <f>F325-I325</f>
        <v>76822700000</v>
      </c>
      <c r="Q325" s="241">
        <f t="shared" si="61"/>
        <v>2023</v>
      </c>
    </row>
    <row r="326" spans="1:17" ht="12.75" customHeight="1">
      <c r="A326" s="342" t="s">
        <v>471</v>
      </c>
      <c r="C326" s="342">
        <v>3</v>
      </c>
      <c r="E326" s="347">
        <v>45092</v>
      </c>
      <c r="F326" s="381">
        <v>150000000000</v>
      </c>
      <c r="G326" s="346">
        <v>398784300000</v>
      </c>
      <c r="H326" s="381">
        <v>248784300000</v>
      </c>
      <c r="I326" s="381">
        <v>317034300000</v>
      </c>
      <c r="J326" s="381">
        <v>318689219046</v>
      </c>
      <c r="K326" s="384">
        <f t="shared" si="68"/>
        <v>-1654919046</v>
      </c>
      <c r="L326" s="347">
        <v>45806</v>
      </c>
      <c r="M326" s="349">
        <v>100.52200000000001</v>
      </c>
      <c r="N326" s="349">
        <v>14</v>
      </c>
      <c r="O326" s="349">
        <f t="shared" si="60"/>
        <v>1.2578585345497317</v>
      </c>
      <c r="P326" s="342">
        <f>F326-I326</f>
        <v>-167034300000</v>
      </c>
      <c r="Q326" s="241">
        <f t="shared" si="61"/>
        <v>2023</v>
      </c>
    </row>
    <row r="327" spans="1:17" ht="12.75" customHeight="1">
      <c r="A327" s="342" t="s">
        <v>505</v>
      </c>
      <c r="C327" s="342">
        <v>15</v>
      </c>
      <c r="E327" s="347">
        <v>45092</v>
      </c>
      <c r="F327" s="381">
        <v>250000000000</v>
      </c>
      <c r="G327" s="381">
        <v>717400100000</v>
      </c>
      <c r="H327" s="381">
        <v>467400100000</v>
      </c>
      <c r="I327" s="381">
        <v>325900100000</v>
      </c>
      <c r="J327" s="381">
        <v>327832687593</v>
      </c>
      <c r="K327" s="384">
        <f t="shared" si="68"/>
        <v>-1932587593</v>
      </c>
      <c r="L327" s="347">
        <v>50174</v>
      </c>
      <c r="M327" s="341">
        <v>100.593</v>
      </c>
      <c r="N327" s="341">
        <v>16</v>
      </c>
      <c r="O327" s="349">
        <f t="shared" si="60"/>
        <v>2.2012883702705217</v>
      </c>
      <c r="P327" s="342">
        <f>F327-I327</f>
        <v>-75900100000</v>
      </c>
      <c r="Q327" s="241">
        <f t="shared" si="61"/>
        <v>2023</v>
      </c>
    </row>
    <row r="328" spans="1:17" ht="12.75" customHeight="1">
      <c r="A328" s="342" t="s">
        <v>506</v>
      </c>
      <c r="C328" s="342">
        <v>3</v>
      </c>
      <c r="E328" s="347">
        <v>45120</v>
      </c>
      <c r="F328" s="381">
        <v>150000000000</v>
      </c>
      <c r="G328" s="381">
        <v>272023100000</v>
      </c>
      <c r="H328" s="381">
        <v>122023100000</v>
      </c>
      <c r="I328" s="381">
        <v>171523100000</v>
      </c>
      <c r="J328" s="381">
        <v>171523100000</v>
      </c>
      <c r="K328" s="384">
        <f t="shared" si="68"/>
        <v>0</v>
      </c>
      <c r="L328" s="347">
        <v>46212</v>
      </c>
      <c r="M328" s="341">
        <v>100</v>
      </c>
      <c r="N328" s="341">
        <v>13.5</v>
      </c>
      <c r="O328" s="349">
        <f t="shared" si="60"/>
        <v>1.5859269101363023</v>
      </c>
      <c r="P328" s="342">
        <f>F328-I328</f>
        <v>-21523100000</v>
      </c>
      <c r="Q328" s="241">
        <f t="shared" si="61"/>
        <v>2023</v>
      </c>
    </row>
    <row r="329" spans="1:17" ht="12.75" customHeight="1">
      <c r="A329" s="342" t="s">
        <v>507</v>
      </c>
      <c r="C329" s="342">
        <v>20</v>
      </c>
      <c r="E329" s="347">
        <v>45120</v>
      </c>
      <c r="F329" s="346">
        <v>300000000000</v>
      </c>
      <c r="G329" s="381">
        <v>838366900000</v>
      </c>
      <c r="H329" s="346">
        <v>538366900000</v>
      </c>
      <c r="I329" s="346">
        <v>354754500000</v>
      </c>
      <c r="J329" s="381">
        <v>354754500000</v>
      </c>
      <c r="K329" s="384">
        <f>+I329-J329</f>
        <v>0</v>
      </c>
      <c r="L329" s="347">
        <v>52400</v>
      </c>
      <c r="M329" s="341">
        <v>100</v>
      </c>
      <c r="N329" s="341">
        <v>15</v>
      </c>
      <c r="O329" s="349">
        <f t="shared" si="60"/>
        <v>2.3632311922752214</v>
      </c>
      <c r="P329" s="342">
        <f>F329-I329</f>
        <v>-54754500000</v>
      </c>
      <c r="Q329" s="241">
        <f t="shared" si="61"/>
        <v>2023</v>
      </c>
    </row>
    <row r="330" spans="1:17" ht="12.75" customHeight="1">
      <c r="A330" s="342" t="s">
        <v>498</v>
      </c>
      <c r="C330" s="342">
        <v>2</v>
      </c>
      <c r="E330" s="347">
        <v>45148</v>
      </c>
      <c r="F330" s="346">
        <v>200000000000</v>
      </c>
      <c r="G330" s="381">
        <v>328378700000</v>
      </c>
      <c r="H330" s="381">
        <v>128378700000</v>
      </c>
      <c r="I330" s="381">
        <v>262578700000</v>
      </c>
      <c r="J330" s="381">
        <v>271356705941</v>
      </c>
      <c r="K330" s="384">
        <f t="shared" si="68"/>
        <v>-8778005941</v>
      </c>
      <c r="L330" s="347">
        <v>45806</v>
      </c>
      <c r="M330" s="341">
        <v>103.343</v>
      </c>
      <c r="N330" s="341">
        <v>13.547000000000001</v>
      </c>
      <c r="O330" s="349">
        <f t="shared" si="60"/>
        <v>1.2505915369373068</v>
      </c>
      <c r="P330" s="342">
        <f t="shared" ref="P330" si="71">F330-I330</f>
        <v>-62578700000</v>
      </c>
      <c r="Q330" s="241">
        <f t="shared" si="61"/>
        <v>2023</v>
      </c>
    </row>
    <row r="331" spans="1:17" ht="12.75" customHeight="1">
      <c r="A331" s="342" t="s">
        <v>508</v>
      </c>
      <c r="C331" s="342">
        <v>10</v>
      </c>
      <c r="D331" s="342" t="s">
        <v>309</v>
      </c>
      <c r="E331" s="347">
        <v>45148</v>
      </c>
      <c r="F331" s="346">
        <v>390000000000</v>
      </c>
      <c r="G331" s="381">
        <v>575948900000</v>
      </c>
      <c r="H331" s="381">
        <v>185948900000</v>
      </c>
      <c r="I331" s="381">
        <v>422198900000</v>
      </c>
      <c r="J331" s="381">
        <v>428265898193</v>
      </c>
      <c r="K331" s="384">
        <f t="shared" si="68"/>
        <v>-6066998193</v>
      </c>
      <c r="L331" s="347">
        <v>12088</v>
      </c>
      <c r="M331" s="341">
        <v>101.43</v>
      </c>
      <c r="N331" s="341">
        <v>15.491</v>
      </c>
      <c r="O331" s="349">
        <f t="shared" si="60"/>
        <v>1.3641648521585443</v>
      </c>
      <c r="P331" s="342">
        <f>F331-I331</f>
        <v>-32198900000</v>
      </c>
      <c r="Q331" s="241">
        <f t="shared" si="61"/>
        <v>2023</v>
      </c>
    </row>
    <row r="332" spans="1:17" ht="12.75" customHeight="1">
      <c r="A332" s="241" t="s">
        <v>501</v>
      </c>
      <c r="C332" s="342">
        <v>5</v>
      </c>
      <c r="E332" s="347">
        <v>45176</v>
      </c>
      <c r="F332" s="265">
        <v>200000000000</v>
      </c>
      <c r="G332" s="265">
        <v>240799500000</v>
      </c>
      <c r="H332" s="346">
        <f>+G332-F332</f>
        <v>40799500000</v>
      </c>
      <c r="I332" s="381">
        <v>130249500000</v>
      </c>
      <c r="J332" s="381">
        <v>128307479955</v>
      </c>
      <c r="K332" s="384">
        <f>+I332-J332</f>
        <v>1942020045</v>
      </c>
      <c r="L332" s="347">
        <v>46765</v>
      </c>
      <c r="M332" s="341">
        <v>98.509</v>
      </c>
      <c r="N332" s="341">
        <v>15.2</v>
      </c>
      <c r="O332" s="349">
        <f t="shared" si="60"/>
        <v>1.8487556574113528</v>
      </c>
      <c r="P332" s="384">
        <f t="shared" ref="P332:P343" si="72">F332-I332</f>
        <v>69750500000</v>
      </c>
      <c r="Q332" s="241">
        <f t="shared" si="61"/>
        <v>2023</v>
      </c>
    </row>
    <row r="333" spans="1:17" ht="12.75" customHeight="1">
      <c r="A333" s="241" t="s">
        <v>499</v>
      </c>
      <c r="C333" s="342">
        <v>15</v>
      </c>
      <c r="E333" s="347">
        <v>45176</v>
      </c>
      <c r="F333" s="265">
        <v>390000000000</v>
      </c>
      <c r="G333" s="265">
        <v>604634700000</v>
      </c>
      <c r="H333" s="381">
        <f>+G333-F333</f>
        <v>214634700000</v>
      </c>
      <c r="I333" s="381">
        <v>254576700000</v>
      </c>
      <c r="J333" s="381">
        <v>261888142824</v>
      </c>
      <c r="K333" s="384">
        <f>+I333-J333</f>
        <v>-7311442824</v>
      </c>
      <c r="L333" s="347">
        <v>50174</v>
      </c>
      <c r="M333" s="341">
        <v>102.872</v>
      </c>
      <c r="N333" s="341">
        <v>16.25</v>
      </c>
      <c r="O333" s="349">
        <f t="shared" si="60"/>
        <v>2.3750590686421815</v>
      </c>
      <c r="P333" s="384">
        <f t="shared" si="72"/>
        <v>135423300000</v>
      </c>
      <c r="Q333" s="241">
        <f t="shared" si="61"/>
        <v>2023</v>
      </c>
    </row>
    <row r="334" spans="1:17" ht="12.75" customHeight="1">
      <c r="A334" s="342" t="s">
        <v>506</v>
      </c>
      <c r="C334" s="342">
        <v>3</v>
      </c>
      <c r="E334" s="347">
        <v>45204</v>
      </c>
      <c r="F334" s="265">
        <v>200000000000</v>
      </c>
      <c r="G334" s="381">
        <v>265745400000</v>
      </c>
      <c r="H334" s="381">
        <f t="shared" ref="H334:H350" si="73">+G334-F334</f>
        <v>65745400000</v>
      </c>
      <c r="I334" s="381">
        <v>90745400000</v>
      </c>
      <c r="J334" s="381">
        <v>93523116694</v>
      </c>
      <c r="K334" s="384">
        <f t="shared" ref="K334:K351" si="74">+I334-J334</f>
        <v>-2777716694</v>
      </c>
      <c r="L334" s="347">
        <v>46212</v>
      </c>
      <c r="M334" s="341">
        <v>103.06100000000001</v>
      </c>
      <c r="N334" s="341">
        <v>13.5</v>
      </c>
      <c r="O334" s="349">
        <f t="shared" si="60"/>
        <v>2.9284724074167947</v>
      </c>
      <c r="P334" s="384">
        <f t="shared" si="72"/>
        <v>109254600000</v>
      </c>
      <c r="Q334" s="241">
        <f t="shared" si="61"/>
        <v>2023</v>
      </c>
    </row>
    <row r="335" spans="1:17" ht="12.75" customHeight="1">
      <c r="A335" s="342" t="s">
        <v>507</v>
      </c>
      <c r="C335" s="342">
        <v>20</v>
      </c>
      <c r="E335" s="347">
        <v>45204</v>
      </c>
      <c r="F335" s="265">
        <v>390000000000</v>
      </c>
      <c r="G335" s="381">
        <v>626636400000</v>
      </c>
      <c r="H335" s="381">
        <f t="shared" si="73"/>
        <v>236636400000</v>
      </c>
      <c r="I335" s="381">
        <v>50636400000</v>
      </c>
      <c r="J335" s="384">
        <v>50775650100</v>
      </c>
      <c r="K335" s="384">
        <f t="shared" si="74"/>
        <v>-139250100</v>
      </c>
      <c r="L335" s="347">
        <v>52400</v>
      </c>
      <c r="M335" s="341">
        <v>100.27500000000001</v>
      </c>
      <c r="N335" s="341">
        <v>15.51</v>
      </c>
      <c r="O335" s="349">
        <f t="shared" si="60"/>
        <v>12.375216247600541</v>
      </c>
      <c r="P335" s="384">
        <f t="shared" si="72"/>
        <v>339363600000</v>
      </c>
      <c r="Q335" s="241">
        <f t="shared" si="61"/>
        <v>2023</v>
      </c>
    </row>
    <row r="336" spans="1:17" ht="12.75" customHeight="1">
      <c r="A336" s="241" t="s">
        <v>498</v>
      </c>
      <c r="C336" s="342">
        <v>2</v>
      </c>
      <c r="E336" s="347">
        <v>45232</v>
      </c>
      <c r="F336" s="265">
        <v>200000000000</v>
      </c>
      <c r="G336" s="265">
        <v>358423400000</v>
      </c>
      <c r="H336" s="265">
        <f t="shared" si="73"/>
        <v>158423400000</v>
      </c>
      <c r="I336" s="265">
        <v>44423400000</v>
      </c>
      <c r="J336" s="265">
        <v>47657423520</v>
      </c>
      <c r="K336" s="384">
        <f t="shared" si="74"/>
        <v>-3234023520</v>
      </c>
      <c r="L336" s="347">
        <v>45806</v>
      </c>
      <c r="M336" s="341">
        <v>107.28</v>
      </c>
      <c r="N336" s="341">
        <v>13</v>
      </c>
      <c r="O336" s="341">
        <f t="shared" si="60"/>
        <v>8.0683468622392702</v>
      </c>
      <c r="P336" s="384">
        <f t="shared" si="72"/>
        <v>155576600000</v>
      </c>
      <c r="Q336" s="241">
        <f t="shared" ref="Q336:Q362" si="75">+YEAR(E336)</f>
        <v>2023</v>
      </c>
    </row>
    <row r="337" spans="1:17" ht="12.75" customHeight="1">
      <c r="A337" s="241" t="s">
        <v>510</v>
      </c>
      <c r="C337" s="342">
        <v>10</v>
      </c>
      <c r="E337" s="347">
        <v>45232</v>
      </c>
      <c r="F337" s="265">
        <v>320000000000</v>
      </c>
      <c r="G337" s="265">
        <v>512850000000</v>
      </c>
      <c r="H337" s="265">
        <f t="shared" si="73"/>
        <v>192850000000</v>
      </c>
      <c r="I337" s="265">
        <v>64050000000</v>
      </c>
      <c r="J337" s="265">
        <v>63984669000</v>
      </c>
      <c r="K337" s="384">
        <f t="shared" si="74"/>
        <v>65331000</v>
      </c>
      <c r="L337" s="347">
        <v>12088</v>
      </c>
      <c r="M337" s="341">
        <v>99.897999999999996</v>
      </c>
      <c r="N337" s="341">
        <v>15</v>
      </c>
      <c r="O337" s="341">
        <f t="shared" si="60"/>
        <v>8.0070257611241225</v>
      </c>
      <c r="P337" s="384">
        <f t="shared" si="72"/>
        <v>255950000000</v>
      </c>
      <c r="Q337" s="241">
        <f t="shared" si="75"/>
        <v>2023</v>
      </c>
    </row>
    <row r="338" spans="1:17" ht="12.75" customHeight="1">
      <c r="A338" s="241" t="s">
        <v>501</v>
      </c>
      <c r="C338" s="342">
        <v>5</v>
      </c>
      <c r="E338" s="347">
        <v>45260</v>
      </c>
      <c r="F338" s="265">
        <v>200000000000</v>
      </c>
      <c r="G338" s="265">
        <v>208176800000</v>
      </c>
      <c r="H338" s="265">
        <f t="shared" si="73"/>
        <v>8176800000</v>
      </c>
      <c r="I338" s="265">
        <v>34116800000</v>
      </c>
      <c r="J338" s="265">
        <v>35473283968</v>
      </c>
      <c r="K338" s="384">
        <f t="shared" si="74"/>
        <v>-1356483968</v>
      </c>
      <c r="L338" s="347">
        <v>46765</v>
      </c>
      <c r="M338" s="341">
        <v>103.976</v>
      </c>
      <c r="N338" s="341">
        <v>14.5</v>
      </c>
      <c r="O338" s="341">
        <f t="shared" si="60"/>
        <v>6.1018852881864651</v>
      </c>
      <c r="P338" s="384">
        <f t="shared" si="72"/>
        <v>165883200000</v>
      </c>
      <c r="Q338" s="241">
        <f t="shared" si="75"/>
        <v>2023</v>
      </c>
    </row>
    <row r="339" spans="1:17" ht="12.75" customHeight="1">
      <c r="A339" s="241" t="s">
        <v>499</v>
      </c>
      <c r="C339" s="342">
        <v>15</v>
      </c>
      <c r="E339" s="347">
        <v>45260</v>
      </c>
      <c r="F339" s="265">
        <v>320000000000</v>
      </c>
      <c r="G339" s="265">
        <v>637608900000</v>
      </c>
      <c r="H339" s="265">
        <f t="shared" si="73"/>
        <v>317608900000</v>
      </c>
      <c r="I339" s="265">
        <v>544608900000</v>
      </c>
      <c r="J339" s="265">
        <v>544608900000</v>
      </c>
      <c r="K339" s="384">
        <f t="shared" si="74"/>
        <v>0</v>
      </c>
      <c r="L339" s="347">
        <v>13649</v>
      </c>
      <c r="M339" s="341">
        <v>100</v>
      </c>
      <c r="N339" s="341">
        <v>16</v>
      </c>
      <c r="O339" s="341">
        <f t="shared" si="60"/>
        <v>1.1707647451226009</v>
      </c>
      <c r="P339" s="384">
        <f t="shared" si="72"/>
        <v>-224608900000</v>
      </c>
      <c r="Q339" s="241">
        <f t="shared" si="75"/>
        <v>2023</v>
      </c>
    </row>
    <row r="340" spans="1:17" ht="12.75" customHeight="1">
      <c r="A340" s="241" t="s">
        <v>506</v>
      </c>
      <c r="C340" s="342">
        <v>3</v>
      </c>
      <c r="E340" s="347">
        <v>45288</v>
      </c>
      <c r="F340" s="265">
        <v>200000000000</v>
      </c>
      <c r="G340" s="265">
        <v>279170000000</v>
      </c>
      <c r="H340" s="265">
        <f t="shared" si="73"/>
        <v>79170000000</v>
      </c>
      <c r="I340" s="265">
        <v>210170100000</v>
      </c>
      <c r="J340" s="265">
        <v>221048504376</v>
      </c>
      <c r="K340" s="384">
        <f t="shared" si="74"/>
        <v>-10878404376</v>
      </c>
      <c r="L340" s="347">
        <v>46212</v>
      </c>
      <c r="M340" s="341">
        <v>105.176</v>
      </c>
      <c r="N340" s="341">
        <v>14</v>
      </c>
      <c r="O340" s="341">
        <f t="shared" si="60"/>
        <v>1.3283050253104509</v>
      </c>
      <c r="P340" s="384">
        <f t="shared" si="72"/>
        <v>-10170100000</v>
      </c>
      <c r="Q340" s="241">
        <f t="shared" si="75"/>
        <v>2023</v>
      </c>
    </row>
    <row r="341" spans="1:17" ht="12.75" customHeight="1">
      <c r="A341" s="241" t="s">
        <v>507</v>
      </c>
      <c r="C341" s="342">
        <v>20</v>
      </c>
      <c r="E341" s="347">
        <v>45288</v>
      </c>
      <c r="F341" s="265">
        <v>320000000000</v>
      </c>
      <c r="G341" s="265">
        <v>903756800000</v>
      </c>
      <c r="H341" s="265">
        <f t="shared" si="73"/>
        <v>583756800000</v>
      </c>
      <c r="I341" s="265">
        <v>247056800000</v>
      </c>
      <c r="J341" s="265">
        <v>249571838224</v>
      </c>
      <c r="K341" s="384">
        <f t="shared" si="74"/>
        <v>-2515038224</v>
      </c>
      <c r="L341" s="347">
        <v>52400</v>
      </c>
      <c r="M341" s="341">
        <v>101.018</v>
      </c>
      <c r="N341" s="341">
        <v>15.99</v>
      </c>
      <c r="O341" s="341">
        <f t="shared" si="60"/>
        <v>3.6580931996204922</v>
      </c>
      <c r="P341" s="384">
        <f t="shared" si="72"/>
        <v>72943200000</v>
      </c>
      <c r="Q341" s="241">
        <f t="shared" si="75"/>
        <v>2023</v>
      </c>
    </row>
    <row r="342" spans="1:17" ht="12.75" customHeight="1">
      <c r="A342" s="241" t="s">
        <v>498</v>
      </c>
      <c r="C342" s="342">
        <v>2</v>
      </c>
      <c r="E342" s="347">
        <v>45316</v>
      </c>
      <c r="F342" s="265">
        <v>200000000000</v>
      </c>
      <c r="G342" s="265">
        <v>388477600000</v>
      </c>
      <c r="H342" s="265">
        <f t="shared" si="73"/>
        <v>188477600000</v>
      </c>
      <c r="I342" s="265">
        <v>110677600000</v>
      </c>
      <c r="J342" s="265">
        <v>114068761664</v>
      </c>
      <c r="K342" s="384">
        <f t="shared" si="74"/>
        <v>-3391161664</v>
      </c>
      <c r="L342" s="347">
        <v>45806</v>
      </c>
      <c r="M342" s="341">
        <v>103.06399999999999</v>
      </c>
      <c r="N342" s="341">
        <v>13.2</v>
      </c>
      <c r="O342" s="341">
        <f t="shared" si="60"/>
        <v>3.5099929886444952</v>
      </c>
      <c r="P342" s="384">
        <f t="shared" si="72"/>
        <v>89322400000</v>
      </c>
      <c r="Q342" s="241">
        <f t="shared" si="75"/>
        <v>2024</v>
      </c>
    </row>
    <row r="343" spans="1:17" ht="12.75" customHeight="1">
      <c r="A343" s="241" t="s">
        <v>509</v>
      </c>
      <c r="C343" s="342">
        <v>10</v>
      </c>
      <c r="E343" s="347">
        <v>45316</v>
      </c>
      <c r="F343" s="265">
        <v>320000000000</v>
      </c>
      <c r="G343" s="265">
        <v>897935800000</v>
      </c>
      <c r="H343" s="265">
        <f t="shared" si="73"/>
        <v>577935800000</v>
      </c>
      <c r="I343" s="265">
        <v>272935800000</v>
      </c>
      <c r="J343" s="265">
        <v>275528690100</v>
      </c>
      <c r="K343" s="384">
        <f t="shared" si="74"/>
        <v>-2592890100</v>
      </c>
      <c r="L343" s="347">
        <v>48613</v>
      </c>
      <c r="M343" s="341">
        <v>100.95</v>
      </c>
      <c r="N343" s="341">
        <v>15.5</v>
      </c>
      <c r="O343" s="341">
        <f t="shared" si="60"/>
        <v>3.2899157970482436</v>
      </c>
      <c r="P343" s="384">
        <f t="shared" si="72"/>
        <v>47064200000</v>
      </c>
      <c r="Q343" s="241">
        <f t="shared" si="75"/>
        <v>2024</v>
      </c>
    </row>
    <row r="344" spans="1:17" ht="12.75" customHeight="1">
      <c r="A344" s="342" t="s">
        <v>501</v>
      </c>
      <c r="C344" s="342">
        <v>5</v>
      </c>
      <c r="E344" s="347">
        <v>45344</v>
      </c>
      <c r="F344" s="381">
        <v>200000000000</v>
      </c>
      <c r="G344" s="381">
        <v>252766600000</v>
      </c>
      <c r="H344" s="381">
        <f t="shared" si="73"/>
        <v>52766600000</v>
      </c>
      <c r="I344" s="381">
        <v>46739943038</v>
      </c>
      <c r="J344" s="381">
        <v>46713301270</v>
      </c>
      <c r="K344" s="384">
        <f>+I344-J344</f>
        <v>26641768</v>
      </c>
      <c r="L344" s="347">
        <v>46765</v>
      </c>
      <c r="M344" s="341">
        <v>99.942999999999998</v>
      </c>
      <c r="N344" s="341">
        <v>14.6</v>
      </c>
      <c r="O344" s="341">
        <f>G344/I344</f>
        <v>5.4079355594100411</v>
      </c>
      <c r="P344" s="342">
        <f t="shared" ref="P344:P349" si="76">F344-I344</f>
        <v>153260056962</v>
      </c>
      <c r="Q344" s="241">
        <f t="shared" si="75"/>
        <v>2024</v>
      </c>
    </row>
    <row r="345" spans="1:17" ht="12.75" customHeight="1">
      <c r="A345" s="342" t="s">
        <v>499</v>
      </c>
      <c r="C345" s="342">
        <v>15</v>
      </c>
      <c r="E345" s="347">
        <v>45344</v>
      </c>
      <c r="F345" s="381">
        <v>320000000000</v>
      </c>
      <c r="G345" s="381">
        <v>576678200000</v>
      </c>
      <c r="H345" s="381">
        <f t="shared" si="73"/>
        <v>256678200000</v>
      </c>
      <c r="I345" s="381">
        <v>116678200000</v>
      </c>
      <c r="J345" s="381">
        <v>119016431128</v>
      </c>
      <c r="K345" s="384">
        <f t="shared" si="74"/>
        <v>-2338231128</v>
      </c>
      <c r="L345" s="347">
        <v>50174</v>
      </c>
      <c r="M345" s="341">
        <v>102.004</v>
      </c>
      <c r="N345" s="341">
        <v>16.3</v>
      </c>
      <c r="O345" s="341">
        <f>G345/I345</f>
        <v>4.9424674017939942</v>
      </c>
      <c r="P345" s="342">
        <f t="shared" si="76"/>
        <v>203321800000</v>
      </c>
      <c r="Q345" s="241">
        <f t="shared" si="75"/>
        <v>2024</v>
      </c>
    </row>
    <row r="346" spans="1:17" ht="12.75" customHeight="1">
      <c r="A346" s="342" t="s">
        <v>506</v>
      </c>
      <c r="C346" s="342">
        <v>3</v>
      </c>
      <c r="E346" s="366">
        <v>45372</v>
      </c>
      <c r="F346" s="381">
        <v>200000000000</v>
      </c>
      <c r="G346" s="381">
        <v>284204000000</v>
      </c>
      <c r="H346" s="381">
        <f t="shared" si="73"/>
        <v>84204000000</v>
      </c>
      <c r="I346" s="381">
        <v>186204000000</v>
      </c>
      <c r="J346" s="381">
        <v>185647250040</v>
      </c>
      <c r="K346" s="384">
        <f t="shared" si="74"/>
        <v>556749960</v>
      </c>
      <c r="L346" s="347">
        <v>46209</v>
      </c>
      <c r="M346" s="341">
        <v>99.700999999999993</v>
      </c>
      <c r="N346" s="341">
        <v>14.999000000000001</v>
      </c>
      <c r="O346" s="341">
        <f>G346/I346</f>
        <v>1.5263044832549246</v>
      </c>
      <c r="P346" s="342">
        <f t="shared" si="76"/>
        <v>13796000000</v>
      </c>
      <c r="Q346" s="241">
        <f t="shared" si="75"/>
        <v>2024</v>
      </c>
    </row>
    <row r="347" spans="1:17" ht="12.75" customHeight="1">
      <c r="A347" s="342" t="s">
        <v>507</v>
      </c>
      <c r="C347" s="342">
        <v>20</v>
      </c>
      <c r="E347" s="366">
        <v>45372</v>
      </c>
      <c r="F347" s="381">
        <v>320000000000</v>
      </c>
      <c r="G347" s="381">
        <v>831738800000</v>
      </c>
      <c r="H347" s="381">
        <f t="shared" si="73"/>
        <v>511738800000</v>
      </c>
      <c r="I347" s="381">
        <v>318238800000</v>
      </c>
      <c r="J347" s="381">
        <v>295433807592</v>
      </c>
      <c r="K347" s="384">
        <f t="shared" si="74"/>
        <v>22804992408</v>
      </c>
      <c r="L347" s="347">
        <v>52400</v>
      </c>
      <c r="M347" s="341">
        <v>92.834000000000003</v>
      </c>
      <c r="N347" s="341">
        <v>16.75</v>
      </c>
      <c r="O347" s="341">
        <f>G347/I347</f>
        <v>2.6135681758478224</v>
      </c>
      <c r="P347" s="342">
        <f t="shared" si="76"/>
        <v>1761200000</v>
      </c>
      <c r="Q347" s="241">
        <f t="shared" si="75"/>
        <v>2024</v>
      </c>
    </row>
    <row r="348" spans="1:17" ht="12.75" customHeight="1">
      <c r="A348" s="342" t="s">
        <v>498</v>
      </c>
      <c r="C348" s="342">
        <v>2</v>
      </c>
      <c r="E348" s="347">
        <v>45400</v>
      </c>
      <c r="F348" s="381">
        <v>200000000000</v>
      </c>
      <c r="G348" s="381">
        <v>556581500000</v>
      </c>
      <c r="H348" s="381">
        <f t="shared" si="73"/>
        <v>356581500000</v>
      </c>
      <c r="I348" s="381">
        <v>363081500000</v>
      </c>
      <c r="J348" s="381">
        <v>383392279110</v>
      </c>
      <c r="K348" s="384">
        <f t="shared" si="74"/>
        <v>-20310779110</v>
      </c>
      <c r="L348" s="347">
        <v>45806</v>
      </c>
      <c r="M348" s="341">
        <v>105.59399999999999</v>
      </c>
      <c r="N348" s="341">
        <v>13.75</v>
      </c>
      <c r="O348" s="341">
        <v>1.5329999999999999</v>
      </c>
      <c r="P348" s="342">
        <f t="shared" si="76"/>
        <v>-163081500000</v>
      </c>
      <c r="Q348" s="241">
        <f t="shared" si="75"/>
        <v>2024</v>
      </c>
    </row>
    <row r="349" spans="1:17" ht="12.75" customHeight="1">
      <c r="A349" s="342" t="s">
        <v>509</v>
      </c>
      <c r="C349" s="342">
        <v>10</v>
      </c>
      <c r="E349" s="347">
        <v>45400</v>
      </c>
      <c r="F349" s="381">
        <v>320000000000</v>
      </c>
      <c r="G349" s="381">
        <v>694894600000</v>
      </c>
      <c r="H349" s="381">
        <f t="shared" si="73"/>
        <v>374894600000</v>
      </c>
      <c r="I349" s="381">
        <v>357419600000</v>
      </c>
      <c r="J349" s="381">
        <v>339119716480</v>
      </c>
      <c r="K349" s="384">
        <f t="shared" si="74"/>
        <v>18299883520</v>
      </c>
      <c r="L349" s="347">
        <v>48613</v>
      </c>
      <c r="M349" s="341">
        <v>94.88</v>
      </c>
      <c r="N349" s="341">
        <v>16</v>
      </c>
      <c r="O349" s="341">
        <v>1.944</v>
      </c>
      <c r="P349" s="342">
        <f t="shared" si="76"/>
        <v>-37419600000</v>
      </c>
      <c r="Q349" s="241">
        <f t="shared" si="75"/>
        <v>2024</v>
      </c>
    </row>
    <row r="350" spans="1:17" ht="12.75" customHeight="1">
      <c r="E350" s="347"/>
      <c r="F350" s="381"/>
      <c r="G350" s="381"/>
      <c r="H350" s="381">
        <f t="shared" si="73"/>
        <v>0</v>
      </c>
      <c r="I350" s="381"/>
      <c r="J350" s="381"/>
      <c r="K350" s="384">
        <f t="shared" si="74"/>
        <v>0</v>
      </c>
      <c r="Q350" s="241">
        <f t="shared" si="75"/>
        <v>1900</v>
      </c>
    </row>
    <row r="351" spans="1:17" ht="12.75" customHeight="1">
      <c r="E351" s="347"/>
      <c r="F351" s="381"/>
      <c r="G351" s="381"/>
      <c r="H351" s="381"/>
      <c r="I351" s="381"/>
      <c r="J351" s="381"/>
      <c r="K351" s="384">
        <f t="shared" si="74"/>
        <v>0</v>
      </c>
      <c r="Q351" s="241">
        <f t="shared" si="75"/>
        <v>1900</v>
      </c>
    </row>
    <row r="352" spans="1:17" ht="12.75" customHeight="1">
      <c r="E352" s="366"/>
      <c r="F352" s="381"/>
      <c r="G352" s="381"/>
      <c r="H352" s="381"/>
      <c r="I352" s="381"/>
      <c r="J352" s="381"/>
      <c r="K352" s="384"/>
      <c r="Q352" s="241">
        <f t="shared" si="75"/>
        <v>1900</v>
      </c>
    </row>
    <row r="353" spans="5:17" ht="12.75" customHeight="1">
      <c r="E353" s="366"/>
      <c r="F353" s="381"/>
      <c r="G353" s="381"/>
      <c r="H353" s="381"/>
      <c r="I353" s="381"/>
      <c r="J353" s="381"/>
      <c r="K353" s="384"/>
      <c r="M353" s="342"/>
      <c r="N353" s="342"/>
      <c r="Q353" s="241">
        <f t="shared" si="75"/>
        <v>1900</v>
      </c>
    </row>
    <row r="354" spans="5:17" ht="12.75" customHeight="1">
      <c r="E354" s="366"/>
      <c r="F354" s="381"/>
      <c r="G354" s="381"/>
      <c r="H354" s="381"/>
      <c r="I354" s="381"/>
      <c r="J354" s="381"/>
      <c r="K354" s="384"/>
      <c r="Q354" s="241">
        <f t="shared" si="75"/>
        <v>1900</v>
      </c>
    </row>
    <row r="355" spans="5:17" ht="12.75" customHeight="1">
      <c r="E355" s="366"/>
      <c r="F355" s="381"/>
      <c r="G355" s="381"/>
      <c r="H355" s="381"/>
      <c r="I355" s="381"/>
      <c r="J355" s="381"/>
      <c r="K355" s="384"/>
      <c r="Q355" s="241">
        <f t="shared" si="75"/>
        <v>1900</v>
      </c>
    </row>
    <row r="356" spans="5:17" ht="12.75" customHeight="1">
      <c r="E356" s="347"/>
      <c r="F356" s="381"/>
      <c r="G356" s="381"/>
      <c r="H356" s="381"/>
      <c r="I356" s="381"/>
      <c r="J356" s="381"/>
      <c r="K356" s="384"/>
      <c r="Q356" s="241">
        <f t="shared" si="75"/>
        <v>1900</v>
      </c>
    </row>
    <row r="357" spans="5:17" ht="12.75" customHeight="1">
      <c r="E357" s="366"/>
      <c r="F357" s="381"/>
      <c r="G357" s="381"/>
      <c r="H357" s="381"/>
      <c r="I357" s="381"/>
      <c r="J357" s="381"/>
      <c r="K357" s="384"/>
      <c r="Q357" s="241">
        <f t="shared" si="75"/>
        <v>1900</v>
      </c>
    </row>
    <row r="358" spans="5:17" ht="12.75" customHeight="1">
      <c r="E358" s="366"/>
      <c r="F358" s="381"/>
      <c r="G358" s="381"/>
      <c r="H358" s="381"/>
      <c r="I358" s="381"/>
      <c r="J358" s="381"/>
      <c r="K358" s="384"/>
      <c r="Q358" s="241">
        <f t="shared" si="75"/>
        <v>1900</v>
      </c>
    </row>
    <row r="359" spans="5:17" ht="12.75" customHeight="1">
      <c r="E359" s="347"/>
      <c r="F359" s="381"/>
      <c r="G359" s="381"/>
      <c r="H359" s="381"/>
      <c r="I359" s="381"/>
      <c r="J359" s="381"/>
      <c r="K359" s="384"/>
      <c r="Q359" s="241">
        <f t="shared" si="75"/>
        <v>1900</v>
      </c>
    </row>
    <row r="360" spans="5:17" ht="12.75" customHeight="1">
      <c r="E360" s="347"/>
      <c r="F360" s="381"/>
      <c r="G360" s="381"/>
      <c r="H360" s="381"/>
      <c r="I360" s="381"/>
      <c r="J360" s="381"/>
      <c r="K360" s="384"/>
      <c r="Q360" s="241">
        <f t="shared" si="75"/>
        <v>1900</v>
      </c>
    </row>
    <row r="361" spans="5:17" ht="12.75" customHeight="1">
      <c r="E361" s="347"/>
      <c r="F361" s="381"/>
      <c r="G361" s="381"/>
      <c r="H361" s="381"/>
      <c r="I361" s="381"/>
      <c r="J361" s="381"/>
      <c r="K361" s="384"/>
      <c r="Q361" s="241">
        <f t="shared" si="75"/>
        <v>1900</v>
      </c>
    </row>
    <row r="362" spans="5:17" ht="12.75" customHeight="1">
      <c r="E362" s="366"/>
      <c r="F362" s="381"/>
      <c r="G362" s="381"/>
      <c r="H362" s="381"/>
      <c r="I362" s="381"/>
      <c r="J362" s="381"/>
      <c r="K362" s="384"/>
      <c r="Q362" s="241">
        <f t="shared" si="75"/>
        <v>1900</v>
      </c>
    </row>
    <row r="363" spans="5:17" ht="12.75" customHeight="1">
      <c r="E363" s="347"/>
      <c r="F363" s="381"/>
      <c r="G363" s="381"/>
      <c r="H363" s="381"/>
      <c r="I363" s="381"/>
      <c r="J363" s="381"/>
      <c r="K363" s="384"/>
      <c r="Q363" s="241">
        <f t="shared" ref="Q363:Q426" si="77">+YEAR(E363)</f>
        <v>1900</v>
      </c>
    </row>
    <row r="364" spans="5:17" ht="12.75" customHeight="1">
      <c r="E364" s="347"/>
      <c r="F364" s="381"/>
      <c r="G364" s="381"/>
      <c r="H364" s="381"/>
      <c r="I364" s="381"/>
      <c r="J364" s="381"/>
      <c r="K364" s="384"/>
      <c r="Q364" s="241">
        <f t="shared" si="77"/>
        <v>1900</v>
      </c>
    </row>
    <row r="365" spans="5:17" ht="12.75" customHeight="1">
      <c r="E365" s="347"/>
      <c r="F365" s="381"/>
      <c r="G365" s="381"/>
      <c r="H365" s="381"/>
      <c r="I365" s="381"/>
      <c r="J365" s="394"/>
      <c r="K365" s="384"/>
      <c r="Q365" s="241">
        <f t="shared" si="77"/>
        <v>1900</v>
      </c>
    </row>
    <row r="366" spans="5:17" ht="12.75" customHeight="1">
      <c r="E366" s="347"/>
      <c r="F366" s="381"/>
      <c r="G366" s="381"/>
      <c r="H366" s="381"/>
      <c r="I366" s="381"/>
      <c r="J366" s="381"/>
      <c r="K366" s="384"/>
      <c r="Q366" s="241">
        <f t="shared" si="77"/>
        <v>1900</v>
      </c>
    </row>
    <row r="367" spans="5:17" ht="12.75" customHeight="1">
      <c r="E367" s="347"/>
      <c r="F367" s="381"/>
      <c r="G367" s="381"/>
      <c r="H367" s="381"/>
      <c r="I367" s="381"/>
      <c r="J367" s="381"/>
      <c r="K367" s="384"/>
      <c r="Q367" s="241">
        <f t="shared" si="77"/>
        <v>1900</v>
      </c>
    </row>
    <row r="368" spans="5:17" ht="12.75" customHeight="1">
      <c r="E368" s="347"/>
      <c r="F368" s="381"/>
      <c r="G368" s="381"/>
      <c r="H368" s="381"/>
      <c r="I368" s="381"/>
      <c r="J368" s="381"/>
      <c r="K368" s="384"/>
      <c r="Q368" s="241">
        <f t="shared" si="77"/>
        <v>1900</v>
      </c>
    </row>
    <row r="369" spans="5:17" ht="12.75" customHeight="1">
      <c r="E369" s="366"/>
      <c r="F369" s="381"/>
      <c r="G369" s="381"/>
      <c r="H369" s="381"/>
      <c r="I369" s="381"/>
      <c r="J369" s="381"/>
      <c r="K369" s="384"/>
      <c r="Q369" s="241">
        <f t="shared" si="77"/>
        <v>1900</v>
      </c>
    </row>
    <row r="370" spans="5:17" ht="12.75" customHeight="1">
      <c r="E370" s="347"/>
      <c r="F370" s="381"/>
      <c r="G370" s="381"/>
      <c r="H370" s="381"/>
      <c r="I370" s="381"/>
      <c r="J370" s="381"/>
      <c r="K370" s="384"/>
      <c r="Q370" s="241">
        <f t="shared" si="77"/>
        <v>1900</v>
      </c>
    </row>
    <row r="371" spans="5:17" ht="12.75" customHeight="1">
      <c r="E371" s="347"/>
      <c r="F371" s="381"/>
      <c r="G371" s="381"/>
      <c r="H371" s="381"/>
      <c r="I371" s="381"/>
      <c r="J371" s="381"/>
      <c r="K371" s="384"/>
      <c r="Q371" s="241">
        <f t="shared" si="77"/>
        <v>1900</v>
      </c>
    </row>
    <row r="372" spans="5:17" ht="12.75" customHeight="1">
      <c r="E372" s="347"/>
      <c r="F372" s="381"/>
      <c r="G372" s="381"/>
      <c r="H372" s="381"/>
      <c r="I372" s="381"/>
      <c r="J372" s="342"/>
      <c r="K372" s="384"/>
      <c r="Q372" s="241">
        <f t="shared" si="77"/>
        <v>1900</v>
      </c>
    </row>
    <row r="373" spans="5:17" ht="12.75" customHeight="1">
      <c r="E373" s="347"/>
      <c r="F373" s="381"/>
      <c r="G373" s="381"/>
      <c r="H373" s="342"/>
      <c r="I373" s="381"/>
      <c r="J373" s="381"/>
      <c r="K373" s="384"/>
      <c r="Q373" s="241">
        <f t="shared" si="77"/>
        <v>1900</v>
      </c>
    </row>
    <row r="374" spans="5:17" ht="12.75" customHeight="1">
      <c r="E374" s="347"/>
      <c r="F374" s="381"/>
      <c r="G374" s="381"/>
      <c r="H374" s="381"/>
      <c r="I374" s="381"/>
      <c r="J374" s="381"/>
      <c r="K374" s="384"/>
      <c r="Q374" s="241">
        <f t="shared" si="77"/>
        <v>1900</v>
      </c>
    </row>
    <row r="375" spans="5:17" ht="12.75" customHeight="1">
      <c r="E375" s="347"/>
      <c r="F375" s="381"/>
      <c r="G375" s="381"/>
      <c r="H375" s="381"/>
      <c r="I375" s="381"/>
      <c r="J375" s="381"/>
      <c r="K375" s="384"/>
      <c r="Q375" s="241">
        <f t="shared" si="77"/>
        <v>1900</v>
      </c>
    </row>
    <row r="376" spans="5:17" ht="12.75" customHeight="1">
      <c r="E376" s="347"/>
      <c r="F376" s="381"/>
      <c r="G376" s="381"/>
      <c r="H376" s="381"/>
      <c r="I376" s="381"/>
      <c r="J376" s="381"/>
      <c r="K376" s="384"/>
      <c r="Q376" s="241">
        <f t="shared" si="77"/>
        <v>1900</v>
      </c>
    </row>
    <row r="377" spans="5:17" ht="12.75" customHeight="1">
      <c r="E377" s="347"/>
      <c r="F377" s="381"/>
      <c r="G377" s="381"/>
      <c r="H377" s="381"/>
      <c r="I377" s="381"/>
      <c r="J377" s="381"/>
      <c r="K377" s="384"/>
      <c r="Q377" s="241">
        <f t="shared" si="77"/>
        <v>1900</v>
      </c>
    </row>
    <row r="378" spans="5:17" ht="12.75" customHeight="1">
      <c r="E378" s="347"/>
      <c r="F378" s="381"/>
      <c r="G378" s="381"/>
      <c r="H378" s="381"/>
      <c r="I378" s="381"/>
      <c r="J378" s="381"/>
      <c r="K378" s="384"/>
      <c r="Q378" s="241">
        <f t="shared" si="77"/>
        <v>1900</v>
      </c>
    </row>
    <row r="379" spans="5:17" ht="12.75" customHeight="1">
      <c r="E379" s="347"/>
      <c r="F379" s="381"/>
      <c r="G379" s="381"/>
      <c r="H379" s="381"/>
      <c r="I379" s="381"/>
      <c r="J379" s="381"/>
      <c r="K379" s="384"/>
      <c r="Q379" s="241">
        <f t="shared" si="77"/>
        <v>1900</v>
      </c>
    </row>
    <row r="380" spans="5:17" ht="12.75" customHeight="1">
      <c r="E380" s="347"/>
      <c r="F380" s="381"/>
      <c r="G380" s="381"/>
      <c r="H380" s="381"/>
      <c r="I380" s="381"/>
      <c r="J380" s="381"/>
      <c r="K380" s="384"/>
      <c r="Q380" s="241">
        <f t="shared" si="77"/>
        <v>1900</v>
      </c>
    </row>
    <row r="381" spans="5:17" ht="12.75" customHeight="1">
      <c r="E381" s="347"/>
      <c r="F381" s="381"/>
      <c r="G381" s="381"/>
      <c r="H381" s="381"/>
      <c r="I381" s="381"/>
      <c r="J381" s="381"/>
      <c r="K381" s="384"/>
      <c r="Q381" s="241">
        <f t="shared" si="77"/>
        <v>1900</v>
      </c>
    </row>
    <row r="382" spans="5:17" ht="12.75" customHeight="1">
      <c r="E382" s="347"/>
      <c r="F382" s="381"/>
      <c r="G382" s="381"/>
      <c r="H382" s="381"/>
      <c r="I382" s="381"/>
      <c r="J382" s="381"/>
      <c r="K382" s="384"/>
      <c r="Q382" s="241">
        <f t="shared" si="77"/>
        <v>1900</v>
      </c>
    </row>
    <row r="383" spans="5:17" ht="12.75" customHeight="1">
      <c r="E383" s="347"/>
      <c r="F383" s="381"/>
      <c r="G383" s="381"/>
      <c r="H383" s="381"/>
      <c r="I383" s="381"/>
      <c r="J383" s="381"/>
      <c r="K383" s="384"/>
      <c r="Q383" s="241">
        <f t="shared" si="77"/>
        <v>1900</v>
      </c>
    </row>
    <row r="384" spans="5:17" ht="12.75" customHeight="1">
      <c r="E384" s="347"/>
      <c r="F384" s="381"/>
      <c r="G384" s="381"/>
      <c r="H384" s="381"/>
      <c r="I384" s="381"/>
      <c r="J384" s="381"/>
      <c r="K384" s="384"/>
      <c r="Q384" s="241">
        <f t="shared" si="77"/>
        <v>1900</v>
      </c>
    </row>
    <row r="385" spans="5:17" ht="12.75" customHeight="1">
      <c r="E385" s="347"/>
      <c r="F385" s="381"/>
      <c r="G385" s="381"/>
      <c r="H385" s="381"/>
      <c r="I385" s="381"/>
      <c r="J385" s="381"/>
      <c r="K385" s="384"/>
      <c r="Q385" s="241">
        <f t="shared" si="77"/>
        <v>1900</v>
      </c>
    </row>
    <row r="386" spans="5:17" ht="12.75" customHeight="1">
      <c r="E386" s="347"/>
      <c r="F386" s="381"/>
      <c r="G386" s="381"/>
      <c r="H386" s="381"/>
      <c r="I386" s="381"/>
      <c r="J386" s="381"/>
      <c r="K386" s="384"/>
      <c r="Q386" s="241">
        <f t="shared" si="77"/>
        <v>1900</v>
      </c>
    </row>
    <row r="387" spans="5:17" ht="12.75" customHeight="1">
      <c r="E387" s="347"/>
      <c r="F387" s="381"/>
      <c r="G387" s="381"/>
      <c r="H387" s="381"/>
      <c r="I387" s="381"/>
      <c r="J387" s="381"/>
      <c r="K387" s="384"/>
      <c r="Q387" s="241">
        <f t="shared" si="77"/>
        <v>1900</v>
      </c>
    </row>
    <row r="388" spans="5:17" ht="12.75" customHeight="1">
      <c r="E388" s="347"/>
      <c r="F388" s="381"/>
      <c r="G388" s="381"/>
      <c r="H388" s="381"/>
      <c r="I388" s="381"/>
      <c r="J388" s="381"/>
      <c r="K388" s="384"/>
      <c r="Q388" s="241">
        <f t="shared" si="77"/>
        <v>1900</v>
      </c>
    </row>
    <row r="389" spans="5:17" ht="12.75" customHeight="1">
      <c r="E389" s="347"/>
      <c r="F389" s="381"/>
      <c r="G389" s="381"/>
      <c r="H389" s="381"/>
      <c r="I389" s="381"/>
      <c r="J389" s="381"/>
      <c r="K389" s="384"/>
      <c r="Q389" s="241">
        <f t="shared" si="77"/>
        <v>1900</v>
      </c>
    </row>
    <row r="390" spans="5:17" ht="12.75" customHeight="1">
      <c r="E390" s="347"/>
      <c r="F390" s="381"/>
      <c r="G390" s="381"/>
      <c r="H390" s="381"/>
      <c r="I390" s="381"/>
      <c r="J390" s="381"/>
      <c r="K390" s="384"/>
      <c r="Q390" s="241">
        <f t="shared" si="77"/>
        <v>1900</v>
      </c>
    </row>
    <row r="391" spans="5:17" ht="12.75" customHeight="1">
      <c r="E391" s="347"/>
      <c r="F391" s="381"/>
      <c r="G391" s="381"/>
      <c r="H391" s="381"/>
      <c r="I391" s="381"/>
      <c r="J391" s="381"/>
      <c r="K391" s="384"/>
      <c r="Q391" s="241">
        <f t="shared" si="77"/>
        <v>1900</v>
      </c>
    </row>
    <row r="392" spans="5:17" ht="12.75" customHeight="1">
      <c r="E392" s="347"/>
      <c r="F392" s="381"/>
      <c r="G392" s="381"/>
      <c r="H392" s="381"/>
      <c r="I392" s="381"/>
      <c r="J392" s="381"/>
      <c r="K392" s="384"/>
      <c r="Q392" s="241">
        <f t="shared" si="77"/>
        <v>1900</v>
      </c>
    </row>
    <row r="393" spans="5:17" ht="12.75" customHeight="1">
      <c r="E393" s="347"/>
      <c r="Q393" s="241">
        <f t="shared" si="77"/>
        <v>1900</v>
      </c>
    </row>
    <row r="394" spans="5:17" ht="12.75" customHeight="1">
      <c r="E394" s="347"/>
      <c r="Q394" s="241">
        <f t="shared" si="77"/>
        <v>1900</v>
      </c>
    </row>
    <row r="395" spans="5:17" ht="12.75" customHeight="1">
      <c r="E395" s="347"/>
      <c r="Q395" s="241">
        <f t="shared" si="77"/>
        <v>1900</v>
      </c>
    </row>
    <row r="396" spans="5:17" ht="12.75" customHeight="1">
      <c r="E396" s="347"/>
      <c r="Q396" s="241">
        <f t="shared" si="77"/>
        <v>1900</v>
      </c>
    </row>
    <row r="397" spans="5:17" ht="12.75" customHeight="1">
      <c r="E397" s="347"/>
      <c r="Q397" s="241">
        <f t="shared" si="77"/>
        <v>1900</v>
      </c>
    </row>
    <row r="398" spans="5:17" ht="12.75" customHeight="1">
      <c r="E398" s="347"/>
      <c r="Q398" s="241">
        <f t="shared" si="77"/>
        <v>1900</v>
      </c>
    </row>
    <row r="399" spans="5:17" ht="12.75" customHeight="1">
      <c r="E399" s="347"/>
      <c r="Q399" s="241">
        <f t="shared" si="77"/>
        <v>1900</v>
      </c>
    </row>
    <row r="400" spans="5:17" ht="12.75" customHeight="1">
      <c r="E400" s="347"/>
      <c r="Q400" s="241">
        <f t="shared" si="77"/>
        <v>1900</v>
      </c>
    </row>
    <row r="401" spans="5:17" ht="12.75" customHeight="1">
      <c r="E401" s="347"/>
      <c r="Q401" s="241">
        <f t="shared" si="77"/>
        <v>1900</v>
      </c>
    </row>
    <row r="402" spans="5:17" ht="12.75" customHeight="1">
      <c r="E402" s="347"/>
      <c r="Q402" s="241">
        <f t="shared" si="77"/>
        <v>1900</v>
      </c>
    </row>
    <row r="403" spans="5:17" ht="12.75" customHeight="1">
      <c r="E403" s="347"/>
      <c r="Q403" s="241">
        <f t="shared" si="77"/>
        <v>1900</v>
      </c>
    </row>
    <row r="404" spans="5:17" ht="12.75" customHeight="1">
      <c r="E404" s="347"/>
      <c r="Q404" s="241">
        <f t="shared" si="77"/>
        <v>1900</v>
      </c>
    </row>
    <row r="405" spans="5:17" ht="12.75" customHeight="1">
      <c r="E405" s="347"/>
      <c r="Q405" s="241">
        <f t="shared" si="77"/>
        <v>1900</v>
      </c>
    </row>
    <row r="406" spans="5:17" ht="12.75" customHeight="1">
      <c r="E406" s="347"/>
      <c r="Q406" s="241">
        <f t="shared" si="77"/>
        <v>1900</v>
      </c>
    </row>
    <row r="407" spans="5:17" ht="12.75" customHeight="1">
      <c r="E407" s="347"/>
      <c r="Q407" s="241">
        <f t="shared" si="77"/>
        <v>1900</v>
      </c>
    </row>
    <row r="408" spans="5:17" ht="12.75" customHeight="1">
      <c r="E408" s="347"/>
      <c r="Q408" s="241">
        <f t="shared" si="77"/>
        <v>1900</v>
      </c>
    </row>
    <row r="409" spans="5:17" ht="12.75" customHeight="1">
      <c r="E409" s="347"/>
      <c r="Q409" s="241">
        <f t="shared" si="77"/>
        <v>1900</v>
      </c>
    </row>
    <row r="410" spans="5:17" ht="12.75" customHeight="1">
      <c r="E410" s="347"/>
      <c r="Q410" s="241">
        <f t="shared" si="77"/>
        <v>1900</v>
      </c>
    </row>
    <row r="411" spans="5:17" ht="12.75" customHeight="1">
      <c r="E411" s="347"/>
      <c r="Q411" s="241">
        <f t="shared" si="77"/>
        <v>1900</v>
      </c>
    </row>
    <row r="412" spans="5:17" ht="12.75" customHeight="1">
      <c r="E412" s="347"/>
      <c r="Q412" s="241">
        <f t="shared" si="77"/>
        <v>1900</v>
      </c>
    </row>
    <row r="413" spans="5:17" ht="12.75" customHeight="1">
      <c r="E413" s="347"/>
      <c r="Q413" s="241">
        <f t="shared" si="77"/>
        <v>1900</v>
      </c>
    </row>
    <row r="414" spans="5:17" ht="12.75" customHeight="1">
      <c r="E414" s="347"/>
      <c r="Q414" s="241">
        <f t="shared" si="77"/>
        <v>1900</v>
      </c>
    </row>
    <row r="415" spans="5:17" ht="12.75" customHeight="1">
      <c r="E415" s="347"/>
      <c r="Q415" s="241">
        <f t="shared" si="77"/>
        <v>1900</v>
      </c>
    </row>
    <row r="416" spans="5:17" ht="12.75" customHeight="1">
      <c r="E416" s="347"/>
      <c r="Q416" s="241">
        <f t="shared" si="77"/>
        <v>1900</v>
      </c>
    </row>
    <row r="417" spans="5:17" ht="12.75" customHeight="1">
      <c r="E417" s="347"/>
      <c r="Q417" s="241">
        <f t="shared" si="77"/>
        <v>1900</v>
      </c>
    </row>
    <row r="418" spans="5:17" ht="12.75" customHeight="1">
      <c r="E418" s="347"/>
      <c r="Q418" s="241">
        <f t="shared" si="77"/>
        <v>1900</v>
      </c>
    </row>
    <row r="419" spans="5:17" ht="12.75" customHeight="1">
      <c r="E419" s="347"/>
      <c r="Q419" s="241">
        <f t="shared" si="77"/>
        <v>1900</v>
      </c>
    </row>
    <row r="420" spans="5:17" ht="12.75" customHeight="1">
      <c r="E420" s="347"/>
      <c r="Q420" s="241">
        <f t="shared" si="77"/>
        <v>1900</v>
      </c>
    </row>
    <row r="421" spans="5:17" ht="12.75" customHeight="1">
      <c r="E421" s="347"/>
      <c r="Q421" s="241">
        <f t="shared" si="77"/>
        <v>1900</v>
      </c>
    </row>
    <row r="422" spans="5:17" ht="12.75" customHeight="1">
      <c r="E422" s="347"/>
      <c r="Q422" s="241">
        <f t="shared" si="77"/>
        <v>1900</v>
      </c>
    </row>
    <row r="423" spans="5:17" ht="12.75" customHeight="1">
      <c r="E423" s="347"/>
      <c r="Q423" s="241">
        <f t="shared" si="77"/>
        <v>1900</v>
      </c>
    </row>
    <row r="424" spans="5:17" ht="12.75" customHeight="1">
      <c r="E424" s="347"/>
      <c r="Q424" s="241">
        <f t="shared" si="77"/>
        <v>1900</v>
      </c>
    </row>
    <row r="425" spans="5:17" ht="12.75" customHeight="1">
      <c r="E425" s="347"/>
      <c r="Q425" s="241">
        <f t="shared" si="77"/>
        <v>1900</v>
      </c>
    </row>
    <row r="426" spans="5:17" ht="12.75" customHeight="1">
      <c r="E426" s="347"/>
      <c r="Q426" s="241">
        <f t="shared" si="77"/>
        <v>1900</v>
      </c>
    </row>
    <row r="427" spans="5:17" ht="12.75" customHeight="1">
      <c r="E427" s="347"/>
      <c r="Q427" s="241">
        <f t="shared" ref="Q427:Q490" si="78">+YEAR(E427)</f>
        <v>1900</v>
      </c>
    </row>
    <row r="428" spans="5:17" ht="12.75" customHeight="1">
      <c r="E428" s="347"/>
      <c r="Q428" s="241">
        <f t="shared" si="78"/>
        <v>1900</v>
      </c>
    </row>
    <row r="429" spans="5:17" ht="12.75" customHeight="1">
      <c r="E429" s="347"/>
      <c r="Q429" s="241">
        <f t="shared" si="78"/>
        <v>1900</v>
      </c>
    </row>
    <row r="430" spans="5:17" ht="12.75" customHeight="1">
      <c r="E430" s="347"/>
      <c r="Q430" s="241">
        <f t="shared" si="78"/>
        <v>1900</v>
      </c>
    </row>
    <row r="431" spans="5:17" ht="12.75" customHeight="1">
      <c r="E431" s="347"/>
      <c r="Q431" s="241">
        <f t="shared" si="78"/>
        <v>1900</v>
      </c>
    </row>
    <row r="432" spans="5:17" ht="12.75" customHeight="1">
      <c r="E432" s="347"/>
      <c r="Q432" s="241">
        <f t="shared" si="78"/>
        <v>1900</v>
      </c>
    </row>
    <row r="433" spans="1:17" ht="12.75" customHeight="1">
      <c r="E433" s="347"/>
      <c r="Q433" s="241">
        <f t="shared" si="78"/>
        <v>1900</v>
      </c>
    </row>
    <row r="434" spans="1:17" ht="12.75" customHeight="1">
      <c r="E434" s="347"/>
      <c r="Q434" s="241">
        <f t="shared" si="78"/>
        <v>1900</v>
      </c>
    </row>
    <row r="435" spans="1:17" ht="12.75" customHeight="1">
      <c r="E435" s="347"/>
      <c r="Q435" s="241">
        <f t="shared" si="78"/>
        <v>1900</v>
      </c>
    </row>
    <row r="436" spans="1:17" ht="12.75" customHeight="1">
      <c r="E436" s="347"/>
      <c r="Q436" s="241">
        <f t="shared" si="78"/>
        <v>1900</v>
      </c>
    </row>
    <row r="437" spans="1:17" ht="12.75" customHeight="1">
      <c r="A437" s="336"/>
      <c r="B437" s="336"/>
      <c r="C437" s="336"/>
      <c r="D437" s="336"/>
      <c r="E437" s="347"/>
      <c r="F437" s="337"/>
      <c r="G437" s="337"/>
      <c r="H437" s="337"/>
      <c r="I437" s="337"/>
      <c r="J437" s="337"/>
      <c r="K437" s="338"/>
      <c r="L437" s="339"/>
      <c r="M437" s="340"/>
      <c r="N437" s="340"/>
      <c r="Q437" s="241">
        <f t="shared" si="78"/>
        <v>1900</v>
      </c>
    </row>
    <row r="438" spans="1:17" ht="12.75" customHeight="1">
      <c r="A438" s="336"/>
      <c r="B438" s="336"/>
      <c r="C438" s="336"/>
      <c r="D438" s="336"/>
      <c r="E438" s="339"/>
      <c r="F438" s="337"/>
      <c r="G438" s="337"/>
      <c r="H438" s="337"/>
      <c r="I438" s="337"/>
      <c r="J438" s="337"/>
      <c r="K438" s="338"/>
      <c r="L438" s="339"/>
      <c r="M438" s="340"/>
      <c r="N438" s="340"/>
      <c r="Q438" s="241">
        <f t="shared" si="78"/>
        <v>1900</v>
      </c>
    </row>
    <row r="439" spans="1:17" ht="12.75" customHeight="1">
      <c r="A439" s="336"/>
      <c r="B439" s="336"/>
      <c r="C439" s="336"/>
      <c r="D439" s="336"/>
      <c r="E439" s="347"/>
      <c r="F439" s="337"/>
      <c r="G439" s="337"/>
      <c r="H439" s="337"/>
      <c r="I439" s="337"/>
      <c r="J439" s="337"/>
      <c r="L439" s="339"/>
      <c r="Q439" s="241">
        <f t="shared" si="78"/>
        <v>1900</v>
      </c>
    </row>
    <row r="440" spans="1:17" ht="12.75" customHeight="1">
      <c r="A440" s="336"/>
      <c r="B440" s="336"/>
      <c r="C440" s="336"/>
      <c r="D440" s="336"/>
      <c r="E440" s="339"/>
      <c r="F440" s="337"/>
      <c r="G440" s="337"/>
      <c r="H440" s="337"/>
      <c r="I440" s="337"/>
      <c r="J440" s="337"/>
      <c r="Q440" s="241">
        <f t="shared" si="78"/>
        <v>1900</v>
      </c>
    </row>
    <row r="441" spans="1:17" ht="12.75" customHeight="1">
      <c r="A441" s="336"/>
      <c r="B441" s="336"/>
      <c r="C441" s="336"/>
      <c r="D441" s="336"/>
      <c r="E441" s="347"/>
      <c r="F441" s="343"/>
      <c r="G441" s="343"/>
      <c r="H441" s="343"/>
      <c r="I441" s="343"/>
      <c r="J441" s="343"/>
      <c r="L441" s="339"/>
      <c r="Q441" s="241">
        <f t="shared" si="78"/>
        <v>1900</v>
      </c>
    </row>
    <row r="442" spans="1:17" ht="12.75" customHeight="1">
      <c r="A442" s="344"/>
      <c r="B442" s="344"/>
      <c r="C442" s="344"/>
      <c r="D442" s="344"/>
      <c r="E442" s="339"/>
      <c r="F442" s="337"/>
      <c r="G442" s="337"/>
      <c r="H442" s="337"/>
      <c r="I442" s="337"/>
      <c r="J442" s="337"/>
      <c r="Q442" s="241">
        <f t="shared" si="78"/>
        <v>1900</v>
      </c>
    </row>
    <row r="443" spans="1:17" ht="12.75" customHeight="1">
      <c r="A443" s="336"/>
      <c r="B443" s="336"/>
      <c r="C443" s="336"/>
      <c r="D443" s="336"/>
      <c r="E443" s="347"/>
      <c r="F443" s="345"/>
      <c r="H443" s="337"/>
      <c r="I443" s="337"/>
      <c r="J443" s="337"/>
      <c r="L443" s="339"/>
      <c r="Q443" s="241">
        <f t="shared" si="78"/>
        <v>1900</v>
      </c>
    </row>
    <row r="444" spans="1:17" ht="12.75" customHeight="1">
      <c r="E444" s="347"/>
      <c r="Q444" s="241">
        <f t="shared" si="78"/>
        <v>1900</v>
      </c>
    </row>
    <row r="445" spans="1:17" ht="12.75" customHeight="1">
      <c r="E445" s="347"/>
      <c r="Q445" s="241">
        <f t="shared" si="78"/>
        <v>1900</v>
      </c>
    </row>
    <row r="446" spans="1:17" ht="12.75" customHeight="1">
      <c r="E446" s="347"/>
      <c r="Q446" s="241">
        <f t="shared" si="78"/>
        <v>1900</v>
      </c>
    </row>
    <row r="447" spans="1:17" ht="12.75" customHeight="1">
      <c r="E447" s="347"/>
      <c r="Q447" s="241">
        <f t="shared" si="78"/>
        <v>1900</v>
      </c>
    </row>
    <row r="448" spans="1:17" ht="12.75" customHeight="1">
      <c r="E448" s="347"/>
      <c r="Q448" s="241">
        <f t="shared" si="78"/>
        <v>1900</v>
      </c>
    </row>
    <row r="449" spans="5:17" ht="12.75" customHeight="1">
      <c r="E449" s="347"/>
      <c r="Q449" s="241">
        <f t="shared" si="78"/>
        <v>1900</v>
      </c>
    </row>
    <row r="450" spans="5:17" ht="12.75" customHeight="1">
      <c r="E450" s="347"/>
      <c r="Q450" s="241">
        <f t="shared" si="78"/>
        <v>1900</v>
      </c>
    </row>
    <row r="451" spans="5:17" ht="12.75" customHeight="1">
      <c r="E451" s="347"/>
      <c r="Q451" s="241">
        <f t="shared" si="78"/>
        <v>1900</v>
      </c>
    </row>
    <row r="452" spans="5:17" ht="12.75" customHeight="1">
      <c r="E452" s="347"/>
      <c r="Q452" s="241">
        <f t="shared" si="78"/>
        <v>1900</v>
      </c>
    </row>
    <row r="453" spans="5:17" ht="12.75" customHeight="1">
      <c r="E453" s="347"/>
      <c r="Q453" s="241">
        <f t="shared" si="78"/>
        <v>1900</v>
      </c>
    </row>
    <row r="454" spans="5:17" ht="12.75" customHeight="1">
      <c r="E454" s="347"/>
      <c r="Q454" s="241">
        <f t="shared" si="78"/>
        <v>1900</v>
      </c>
    </row>
    <row r="455" spans="5:17" ht="12.75" customHeight="1">
      <c r="E455" s="347"/>
      <c r="Q455" s="241">
        <f t="shared" si="78"/>
        <v>1900</v>
      </c>
    </row>
    <row r="456" spans="5:17" ht="12.75" customHeight="1">
      <c r="E456" s="347"/>
      <c r="Q456" s="241">
        <f t="shared" si="78"/>
        <v>1900</v>
      </c>
    </row>
    <row r="457" spans="5:17" ht="12.75" customHeight="1">
      <c r="E457" s="347"/>
      <c r="Q457" s="241">
        <f t="shared" si="78"/>
        <v>1900</v>
      </c>
    </row>
    <row r="458" spans="5:17" ht="12.75" customHeight="1">
      <c r="E458" s="347"/>
      <c r="Q458" s="241">
        <f t="shared" si="78"/>
        <v>1900</v>
      </c>
    </row>
    <row r="459" spans="5:17" ht="12.75" customHeight="1">
      <c r="E459" s="347"/>
      <c r="Q459" s="241">
        <f t="shared" si="78"/>
        <v>1900</v>
      </c>
    </row>
    <row r="460" spans="5:17" ht="12.75" customHeight="1">
      <c r="E460" s="347"/>
      <c r="Q460" s="241">
        <f t="shared" si="78"/>
        <v>1900</v>
      </c>
    </row>
    <row r="461" spans="5:17" ht="12.75" customHeight="1">
      <c r="E461" s="347"/>
      <c r="Q461" s="241">
        <f t="shared" si="78"/>
        <v>1900</v>
      </c>
    </row>
    <row r="462" spans="5:17" ht="12.75" customHeight="1">
      <c r="E462" s="347"/>
      <c r="Q462" s="241">
        <f t="shared" si="78"/>
        <v>1900</v>
      </c>
    </row>
    <row r="463" spans="5:17" ht="12.75" customHeight="1">
      <c r="E463" s="347"/>
      <c r="Q463" s="241">
        <f t="shared" si="78"/>
        <v>1900</v>
      </c>
    </row>
    <row r="464" spans="5:17" ht="12.75" customHeight="1">
      <c r="E464" s="347"/>
      <c r="Q464" s="241">
        <f t="shared" si="78"/>
        <v>1900</v>
      </c>
    </row>
    <row r="465" spans="5:17" ht="12.75" customHeight="1">
      <c r="E465" s="347"/>
      <c r="Q465" s="241">
        <f t="shared" si="78"/>
        <v>1900</v>
      </c>
    </row>
    <row r="466" spans="5:17" ht="12.75" customHeight="1">
      <c r="E466" s="347"/>
      <c r="Q466" s="241">
        <f t="shared" si="78"/>
        <v>1900</v>
      </c>
    </row>
    <row r="467" spans="5:17" ht="12.75" customHeight="1">
      <c r="E467" s="347"/>
      <c r="Q467" s="241">
        <f t="shared" si="78"/>
        <v>1900</v>
      </c>
    </row>
    <row r="468" spans="5:17" ht="12.75" customHeight="1">
      <c r="E468" s="347"/>
      <c r="Q468" s="241">
        <f t="shared" si="78"/>
        <v>1900</v>
      </c>
    </row>
    <row r="469" spans="5:17" ht="12.75" customHeight="1">
      <c r="E469" s="347"/>
      <c r="Q469" s="241">
        <f t="shared" si="78"/>
        <v>1900</v>
      </c>
    </row>
    <row r="470" spans="5:17" ht="12.75" customHeight="1">
      <c r="E470" s="347"/>
      <c r="Q470" s="241">
        <f t="shared" si="78"/>
        <v>1900</v>
      </c>
    </row>
    <row r="471" spans="5:17" ht="12.75" customHeight="1">
      <c r="E471" s="347"/>
      <c r="Q471" s="241">
        <f t="shared" si="78"/>
        <v>1900</v>
      </c>
    </row>
    <row r="472" spans="5:17" ht="12.75" customHeight="1">
      <c r="E472" s="347"/>
      <c r="Q472" s="241">
        <f t="shared" si="78"/>
        <v>1900</v>
      </c>
    </row>
    <row r="473" spans="5:17" ht="12.75" customHeight="1">
      <c r="E473" s="347"/>
      <c r="Q473" s="241">
        <f t="shared" si="78"/>
        <v>1900</v>
      </c>
    </row>
    <row r="474" spans="5:17" ht="12.75" customHeight="1">
      <c r="E474" s="347"/>
      <c r="Q474" s="241">
        <f t="shared" si="78"/>
        <v>1900</v>
      </c>
    </row>
    <row r="475" spans="5:17" ht="12.75" customHeight="1">
      <c r="E475" s="347"/>
      <c r="Q475" s="241">
        <f t="shared" si="78"/>
        <v>1900</v>
      </c>
    </row>
    <row r="476" spans="5:17" ht="12.75" customHeight="1">
      <c r="E476" s="347"/>
      <c r="Q476" s="241">
        <f t="shared" si="78"/>
        <v>1900</v>
      </c>
    </row>
    <row r="477" spans="5:17" ht="12.75" customHeight="1">
      <c r="E477" s="347"/>
      <c r="Q477" s="241">
        <f t="shared" si="78"/>
        <v>1900</v>
      </c>
    </row>
    <row r="478" spans="5:17" ht="12.75" customHeight="1">
      <c r="E478" s="347"/>
      <c r="Q478" s="241">
        <f t="shared" si="78"/>
        <v>1900</v>
      </c>
    </row>
    <row r="479" spans="5:17" ht="12.75" customHeight="1">
      <c r="E479" s="347"/>
      <c r="Q479" s="241">
        <f t="shared" si="78"/>
        <v>1900</v>
      </c>
    </row>
    <row r="480" spans="5:17" ht="12.75" customHeight="1">
      <c r="E480" s="347"/>
      <c r="Q480" s="241">
        <f t="shared" si="78"/>
        <v>1900</v>
      </c>
    </row>
    <row r="481" spans="5:17" ht="12.75" customHeight="1">
      <c r="E481" s="347"/>
      <c r="Q481" s="241">
        <f t="shared" si="78"/>
        <v>1900</v>
      </c>
    </row>
    <row r="482" spans="5:17" ht="12.75" customHeight="1">
      <c r="E482" s="347"/>
      <c r="Q482" s="241">
        <f t="shared" si="78"/>
        <v>1900</v>
      </c>
    </row>
    <row r="483" spans="5:17" ht="12.75" customHeight="1">
      <c r="E483" s="347"/>
      <c r="Q483" s="241">
        <f t="shared" si="78"/>
        <v>1900</v>
      </c>
    </row>
    <row r="484" spans="5:17" ht="12.75" customHeight="1">
      <c r="E484" s="347"/>
      <c r="Q484" s="241">
        <f t="shared" si="78"/>
        <v>1900</v>
      </c>
    </row>
    <row r="485" spans="5:17" ht="12.75" customHeight="1">
      <c r="E485" s="347"/>
      <c r="Q485" s="241">
        <f t="shared" si="78"/>
        <v>1900</v>
      </c>
    </row>
    <row r="486" spans="5:17" ht="12.75" customHeight="1">
      <c r="E486" s="347"/>
      <c r="Q486" s="241">
        <f t="shared" si="78"/>
        <v>1900</v>
      </c>
    </row>
    <row r="487" spans="5:17" ht="12.75" customHeight="1">
      <c r="E487" s="347"/>
      <c r="Q487" s="241">
        <f t="shared" si="78"/>
        <v>1900</v>
      </c>
    </row>
    <row r="488" spans="5:17" ht="12.75" customHeight="1">
      <c r="Q488" s="241">
        <f t="shared" si="78"/>
        <v>1900</v>
      </c>
    </row>
    <row r="489" spans="5:17" ht="12.75" customHeight="1">
      <c r="Q489" s="241">
        <f t="shared" si="78"/>
        <v>1900</v>
      </c>
    </row>
    <row r="490" spans="5:17" ht="12.75" customHeight="1">
      <c r="Q490" s="241">
        <f t="shared" si="78"/>
        <v>1900</v>
      </c>
    </row>
    <row r="491" spans="5:17" ht="12.75" customHeight="1">
      <c r="Q491" s="241">
        <f t="shared" ref="Q491:Q554" si="79">+YEAR(E491)</f>
        <v>1900</v>
      </c>
    </row>
    <row r="492" spans="5:17" ht="12.75" customHeight="1">
      <c r="Q492" s="241">
        <f t="shared" si="79"/>
        <v>1900</v>
      </c>
    </row>
    <row r="493" spans="5:17" ht="12.75" customHeight="1">
      <c r="Q493" s="241">
        <f t="shared" si="79"/>
        <v>1900</v>
      </c>
    </row>
    <row r="494" spans="5:17" ht="12.75" customHeight="1">
      <c r="Q494" s="241">
        <f t="shared" si="79"/>
        <v>1900</v>
      </c>
    </row>
    <row r="495" spans="5:17" ht="12.75" customHeight="1">
      <c r="Q495" s="241">
        <f t="shared" si="79"/>
        <v>1900</v>
      </c>
    </row>
    <row r="496" spans="5:17" ht="12.75" customHeight="1">
      <c r="Q496" s="241">
        <f t="shared" si="79"/>
        <v>1900</v>
      </c>
    </row>
    <row r="497" spans="17:17" ht="12.75" customHeight="1">
      <c r="Q497" s="241">
        <f t="shared" si="79"/>
        <v>1900</v>
      </c>
    </row>
    <row r="498" spans="17:17" ht="12.75" customHeight="1">
      <c r="Q498" s="241">
        <f t="shared" si="79"/>
        <v>1900</v>
      </c>
    </row>
    <row r="499" spans="17:17" ht="12.75" customHeight="1">
      <c r="Q499" s="241">
        <f t="shared" si="79"/>
        <v>1900</v>
      </c>
    </row>
    <row r="500" spans="17:17" ht="12.75" customHeight="1">
      <c r="Q500" s="241">
        <f t="shared" si="79"/>
        <v>1900</v>
      </c>
    </row>
    <row r="501" spans="17:17" ht="12.75" customHeight="1">
      <c r="Q501" s="241">
        <f t="shared" si="79"/>
        <v>1900</v>
      </c>
    </row>
    <row r="502" spans="17:17" ht="12.75" customHeight="1">
      <c r="Q502" s="241">
        <f t="shared" si="79"/>
        <v>1900</v>
      </c>
    </row>
    <row r="503" spans="17:17" ht="12.75" customHeight="1">
      <c r="Q503" s="241">
        <f t="shared" si="79"/>
        <v>1900</v>
      </c>
    </row>
    <row r="504" spans="17:17" ht="12.75" customHeight="1">
      <c r="Q504" s="241">
        <f t="shared" si="79"/>
        <v>1900</v>
      </c>
    </row>
    <row r="505" spans="17:17" ht="12.75" customHeight="1">
      <c r="Q505" s="241">
        <f t="shared" si="79"/>
        <v>1900</v>
      </c>
    </row>
    <row r="506" spans="17:17" ht="12.75" customHeight="1">
      <c r="Q506" s="241">
        <f t="shared" si="79"/>
        <v>1900</v>
      </c>
    </row>
    <row r="507" spans="17:17" ht="12.75" customHeight="1">
      <c r="Q507" s="241">
        <f t="shared" si="79"/>
        <v>1900</v>
      </c>
    </row>
    <row r="508" spans="17:17" ht="12.75" customHeight="1">
      <c r="Q508" s="241">
        <f t="shared" si="79"/>
        <v>1900</v>
      </c>
    </row>
    <row r="509" spans="17:17" ht="12.75" customHeight="1">
      <c r="Q509" s="241">
        <f t="shared" si="79"/>
        <v>1900</v>
      </c>
    </row>
    <row r="510" spans="17:17" ht="12.75" customHeight="1">
      <c r="Q510" s="241">
        <f t="shared" si="79"/>
        <v>1900</v>
      </c>
    </row>
    <row r="511" spans="17:17" ht="12.75" customHeight="1">
      <c r="Q511" s="241">
        <f t="shared" si="79"/>
        <v>1900</v>
      </c>
    </row>
    <row r="512" spans="17:17" ht="12.75" customHeight="1">
      <c r="Q512" s="241">
        <f t="shared" si="79"/>
        <v>1900</v>
      </c>
    </row>
    <row r="513" spans="17:17" ht="12.75" customHeight="1">
      <c r="Q513" s="241">
        <f t="shared" si="79"/>
        <v>1900</v>
      </c>
    </row>
    <row r="514" spans="17:17" ht="12.75" customHeight="1">
      <c r="Q514" s="241">
        <f t="shared" si="79"/>
        <v>1900</v>
      </c>
    </row>
    <row r="515" spans="17:17" ht="12.75" customHeight="1">
      <c r="Q515" s="241">
        <f t="shared" si="79"/>
        <v>1900</v>
      </c>
    </row>
    <row r="516" spans="17:17" ht="12.75" customHeight="1">
      <c r="Q516" s="241">
        <f t="shared" si="79"/>
        <v>1900</v>
      </c>
    </row>
    <row r="517" spans="17:17" ht="12.75" customHeight="1">
      <c r="Q517" s="241">
        <f t="shared" si="79"/>
        <v>1900</v>
      </c>
    </row>
    <row r="518" spans="17:17" ht="12.75" customHeight="1">
      <c r="Q518" s="241">
        <f t="shared" si="79"/>
        <v>1900</v>
      </c>
    </row>
    <row r="519" spans="17:17" ht="12.75" customHeight="1">
      <c r="Q519" s="241">
        <f t="shared" si="79"/>
        <v>1900</v>
      </c>
    </row>
    <row r="520" spans="17:17" ht="12.75" customHeight="1">
      <c r="Q520" s="241">
        <f t="shared" si="79"/>
        <v>1900</v>
      </c>
    </row>
    <row r="521" spans="17:17" ht="12.75" customHeight="1">
      <c r="Q521" s="241">
        <f t="shared" si="79"/>
        <v>1900</v>
      </c>
    </row>
    <row r="522" spans="17:17" ht="12.75" customHeight="1">
      <c r="Q522" s="241">
        <f t="shared" si="79"/>
        <v>1900</v>
      </c>
    </row>
    <row r="523" spans="17:17" ht="12.75" customHeight="1">
      <c r="Q523" s="241">
        <f t="shared" si="79"/>
        <v>1900</v>
      </c>
    </row>
    <row r="524" spans="17:17" ht="12.75" customHeight="1">
      <c r="Q524" s="241">
        <f t="shared" si="79"/>
        <v>1900</v>
      </c>
    </row>
    <row r="525" spans="17:17" ht="12.75" customHeight="1">
      <c r="Q525" s="241">
        <f t="shared" si="79"/>
        <v>1900</v>
      </c>
    </row>
    <row r="526" spans="17:17" ht="12.75" customHeight="1">
      <c r="Q526" s="241">
        <f t="shared" si="79"/>
        <v>1900</v>
      </c>
    </row>
    <row r="527" spans="17:17" ht="12.75" customHeight="1">
      <c r="Q527" s="241">
        <f t="shared" si="79"/>
        <v>1900</v>
      </c>
    </row>
    <row r="528" spans="17:17" ht="12.75" customHeight="1">
      <c r="Q528" s="241">
        <f t="shared" si="79"/>
        <v>1900</v>
      </c>
    </row>
    <row r="529" spans="17:17" ht="12.75" customHeight="1">
      <c r="Q529" s="241">
        <f t="shared" si="79"/>
        <v>1900</v>
      </c>
    </row>
    <row r="530" spans="17:17" ht="12.75" customHeight="1">
      <c r="Q530" s="241">
        <f t="shared" si="79"/>
        <v>1900</v>
      </c>
    </row>
    <row r="531" spans="17:17" ht="12.75" customHeight="1">
      <c r="Q531" s="241">
        <f t="shared" si="79"/>
        <v>1900</v>
      </c>
    </row>
    <row r="532" spans="17:17" ht="12.75" customHeight="1">
      <c r="Q532" s="241">
        <f t="shared" si="79"/>
        <v>1900</v>
      </c>
    </row>
    <row r="533" spans="17:17" ht="12.75" customHeight="1">
      <c r="Q533" s="241">
        <f t="shared" si="79"/>
        <v>1900</v>
      </c>
    </row>
    <row r="534" spans="17:17" ht="12.75" customHeight="1">
      <c r="Q534" s="241">
        <f t="shared" si="79"/>
        <v>1900</v>
      </c>
    </row>
    <row r="535" spans="17:17" ht="12.75" customHeight="1">
      <c r="Q535" s="241">
        <f t="shared" si="79"/>
        <v>1900</v>
      </c>
    </row>
    <row r="536" spans="17:17" ht="12.75" customHeight="1">
      <c r="Q536" s="241">
        <f t="shared" si="79"/>
        <v>1900</v>
      </c>
    </row>
    <row r="537" spans="17:17" ht="12.75" customHeight="1">
      <c r="Q537" s="241">
        <f t="shared" si="79"/>
        <v>1900</v>
      </c>
    </row>
    <row r="538" spans="17:17" ht="12.75" customHeight="1">
      <c r="Q538" s="241">
        <f t="shared" si="79"/>
        <v>1900</v>
      </c>
    </row>
    <row r="539" spans="17:17" ht="12.75" customHeight="1">
      <c r="Q539" s="241">
        <f t="shared" si="79"/>
        <v>1900</v>
      </c>
    </row>
    <row r="540" spans="17:17" ht="12.75" customHeight="1">
      <c r="Q540" s="241">
        <f t="shared" si="79"/>
        <v>1900</v>
      </c>
    </row>
    <row r="541" spans="17:17" ht="12.75" customHeight="1">
      <c r="Q541" s="241">
        <f t="shared" si="79"/>
        <v>1900</v>
      </c>
    </row>
    <row r="542" spans="17:17" ht="12.75" customHeight="1">
      <c r="Q542" s="241">
        <f t="shared" si="79"/>
        <v>1900</v>
      </c>
    </row>
    <row r="543" spans="17:17" ht="12.75" customHeight="1">
      <c r="Q543" s="241">
        <f t="shared" si="79"/>
        <v>1900</v>
      </c>
    </row>
    <row r="544" spans="17:17" ht="12.75" customHeight="1">
      <c r="Q544" s="241">
        <f t="shared" si="79"/>
        <v>1900</v>
      </c>
    </row>
    <row r="545" spans="17:17" ht="12.75" customHeight="1">
      <c r="Q545" s="241">
        <f t="shared" si="79"/>
        <v>1900</v>
      </c>
    </row>
    <row r="546" spans="17:17" ht="12.75" customHeight="1">
      <c r="Q546" s="241">
        <f t="shared" si="79"/>
        <v>1900</v>
      </c>
    </row>
    <row r="547" spans="17:17" ht="12.75" customHeight="1">
      <c r="Q547" s="241">
        <f t="shared" si="79"/>
        <v>1900</v>
      </c>
    </row>
    <row r="548" spans="17:17" ht="12.75" customHeight="1">
      <c r="Q548" s="241">
        <f t="shared" si="79"/>
        <v>1900</v>
      </c>
    </row>
    <row r="549" spans="17:17" ht="12.75" customHeight="1">
      <c r="Q549" s="241">
        <f t="shared" si="79"/>
        <v>1900</v>
      </c>
    </row>
    <row r="550" spans="17:17" ht="12.75" customHeight="1">
      <c r="Q550" s="241">
        <f t="shared" si="79"/>
        <v>1900</v>
      </c>
    </row>
    <row r="551" spans="17:17" ht="12.75" customHeight="1">
      <c r="Q551" s="241">
        <f t="shared" si="79"/>
        <v>1900</v>
      </c>
    </row>
    <row r="552" spans="17:17" ht="12.75" customHeight="1">
      <c r="Q552" s="241">
        <f t="shared" si="79"/>
        <v>1900</v>
      </c>
    </row>
    <row r="553" spans="17:17" ht="12.75" customHeight="1">
      <c r="Q553" s="241">
        <f t="shared" si="79"/>
        <v>1900</v>
      </c>
    </row>
    <row r="554" spans="17:17" ht="12.75" customHeight="1">
      <c r="Q554" s="241">
        <f t="shared" si="79"/>
        <v>1900</v>
      </c>
    </row>
    <row r="555" spans="17:17" ht="12.75" customHeight="1">
      <c r="Q555" s="241">
        <f t="shared" ref="Q555:Q566" si="80">+YEAR(E555)</f>
        <v>1900</v>
      </c>
    </row>
    <row r="556" spans="17:17" ht="12.75" customHeight="1">
      <c r="Q556" s="241">
        <f t="shared" si="80"/>
        <v>1900</v>
      </c>
    </row>
    <row r="557" spans="17:17" ht="12.75" customHeight="1">
      <c r="Q557" s="241">
        <f t="shared" si="80"/>
        <v>1900</v>
      </c>
    </row>
    <row r="558" spans="17:17" ht="12.75" customHeight="1">
      <c r="Q558" s="241">
        <f t="shared" si="80"/>
        <v>1900</v>
      </c>
    </row>
    <row r="559" spans="17:17" ht="12.75" customHeight="1">
      <c r="Q559" s="241">
        <f t="shared" si="80"/>
        <v>1900</v>
      </c>
    </row>
    <row r="560" spans="17:17" ht="12.75" customHeight="1">
      <c r="Q560" s="241">
        <f t="shared" si="80"/>
        <v>1900</v>
      </c>
    </row>
    <row r="561" spans="17:17" ht="12.75" customHeight="1">
      <c r="Q561" s="241">
        <f t="shared" si="80"/>
        <v>1900</v>
      </c>
    </row>
    <row r="562" spans="17:17" ht="12.75" customHeight="1">
      <c r="Q562" s="241">
        <f t="shared" si="80"/>
        <v>1900</v>
      </c>
    </row>
    <row r="563" spans="17:17" ht="12.75" customHeight="1">
      <c r="Q563" s="241">
        <f t="shared" si="80"/>
        <v>1900</v>
      </c>
    </row>
    <row r="564" spans="17:17" ht="12.75" customHeight="1">
      <c r="Q564" s="241">
        <f t="shared" si="80"/>
        <v>1900</v>
      </c>
    </row>
    <row r="565" spans="17:17" ht="12.75" customHeight="1">
      <c r="Q565" s="241">
        <f t="shared" si="80"/>
        <v>1900</v>
      </c>
    </row>
    <row r="566" spans="17:17" ht="12.75" customHeight="1">
      <c r="Q566" s="241">
        <f t="shared" si="80"/>
        <v>1900</v>
      </c>
    </row>
    <row r="649" spans="1:14" ht="12.75" customHeight="1">
      <c r="A649" s="336"/>
      <c r="B649" s="336"/>
      <c r="C649" s="336"/>
      <c r="D649" s="336"/>
      <c r="E649" s="357"/>
      <c r="F649" s="337"/>
      <c r="G649" s="337"/>
      <c r="H649" s="337"/>
      <c r="I649" s="337"/>
      <c r="J649" s="337"/>
      <c r="K649" s="338"/>
      <c r="L649" s="339"/>
      <c r="M649" s="340"/>
      <c r="N649" s="340"/>
    </row>
    <row r="650" spans="1:14" ht="12.75" customHeight="1">
      <c r="A650" s="336"/>
      <c r="B650" s="336"/>
      <c r="C650" s="336"/>
      <c r="D650" s="336"/>
      <c r="E650" s="395"/>
      <c r="F650" s="337"/>
      <c r="G650" s="337"/>
      <c r="H650" s="337"/>
      <c r="I650" s="337"/>
      <c r="J650" s="337"/>
      <c r="K650" s="338"/>
      <c r="L650" s="339"/>
      <c r="M650" s="340"/>
      <c r="N650" s="340"/>
    </row>
    <row r="651" spans="1:14" ht="12.75" customHeight="1">
      <c r="A651" s="336"/>
      <c r="B651" s="336"/>
      <c r="C651" s="336"/>
      <c r="D651" s="336"/>
      <c r="E651" s="357"/>
      <c r="F651" s="337"/>
      <c r="G651" s="337"/>
      <c r="H651" s="337"/>
      <c r="I651" s="337"/>
      <c r="J651" s="337"/>
      <c r="L651" s="339"/>
    </row>
    <row r="652" spans="1:14" ht="12.75" customHeight="1">
      <c r="A652" s="336"/>
      <c r="B652" s="336"/>
      <c r="C652" s="336"/>
      <c r="D652" s="336"/>
      <c r="E652" s="336"/>
      <c r="F652" s="337"/>
      <c r="G652" s="337"/>
      <c r="H652" s="337"/>
      <c r="I652" s="337"/>
      <c r="J652" s="337"/>
    </row>
    <row r="653" spans="1:14" ht="12.75" customHeight="1">
      <c r="A653" s="336"/>
      <c r="B653" s="336"/>
      <c r="C653" s="336"/>
      <c r="D653" s="336"/>
      <c r="E653" s="357"/>
      <c r="F653" s="343"/>
      <c r="G653" s="343"/>
      <c r="H653" s="343"/>
      <c r="I653" s="343"/>
      <c r="J653" s="343"/>
      <c r="L653" s="339"/>
    </row>
    <row r="654" spans="1:14" ht="12.75" customHeight="1">
      <c r="A654" s="344"/>
      <c r="B654" s="344"/>
      <c r="C654" s="344"/>
      <c r="D654" s="344"/>
      <c r="E654" s="336"/>
      <c r="F654" s="337"/>
      <c r="G654" s="337"/>
      <c r="H654" s="337"/>
      <c r="I654" s="337"/>
      <c r="J654" s="337"/>
    </row>
    <row r="655" spans="1:14" ht="12.75" customHeight="1">
      <c r="A655" s="336"/>
      <c r="B655" s="336"/>
      <c r="C655" s="336"/>
      <c r="D655" s="336"/>
      <c r="E655" s="357"/>
      <c r="F655" s="345"/>
      <c r="H655" s="337"/>
      <c r="I655" s="337"/>
      <c r="J655" s="337"/>
      <c r="L655" s="339"/>
    </row>
    <row r="861" spans="1:14" ht="12.75" customHeight="1">
      <c r="A861" s="336"/>
      <c r="B861" s="336"/>
      <c r="C861" s="336"/>
      <c r="D861" s="336"/>
      <c r="E861" s="357"/>
      <c r="F861" s="337"/>
      <c r="G861" s="337"/>
      <c r="H861" s="337"/>
      <c r="I861" s="337"/>
      <c r="J861" s="337"/>
      <c r="K861" s="338"/>
      <c r="L861" s="339"/>
      <c r="M861" s="340"/>
      <c r="N861" s="340"/>
    </row>
    <row r="862" spans="1:14" ht="12.75" customHeight="1">
      <c r="A862" s="336"/>
      <c r="B862" s="336"/>
      <c r="C862" s="336"/>
      <c r="D862" s="336"/>
      <c r="E862" s="395"/>
      <c r="F862" s="337"/>
      <c r="G862" s="337"/>
      <c r="H862" s="337"/>
      <c r="I862" s="337"/>
      <c r="J862" s="337"/>
      <c r="K862" s="338"/>
      <c r="L862" s="339"/>
      <c r="M862" s="340"/>
      <c r="N862" s="340"/>
    </row>
    <row r="863" spans="1:14" ht="12.75" customHeight="1">
      <c r="A863" s="336"/>
      <c r="B863" s="336"/>
      <c r="C863" s="336"/>
      <c r="D863" s="336"/>
      <c r="E863" s="357"/>
      <c r="F863" s="337"/>
      <c r="G863" s="337"/>
      <c r="H863" s="337"/>
      <c r="I863" s="337"/>
      <c r="J863" s="337"/>
      <c r="L863" s="339"/>
    </row>
    <row r="864" spans="1:14" ht="12.75" customHeight="1">
      <c r="A864" s="336"/>
      <c r="B864" s="336"/>
      <c r="C864" s="336"/>
      <c r="D864" s="336"/>
      <c r="E864" s="336"/>
      <c r="F864" s="337"/>
      <c r="G864" s="337"/>
      <c r="H864" s="337"/>
      <c r="I864" s="337"/>
      <c r="J864" s="337"/>
    </row>
    <row r="865" spans="1:12" ht="12.75" customHeight="1">
      <c r="A865" s="336"/>
      <c r="B865" s="336"/>
      <c r="C865" s="336"/>
      <c r="D865" s="336"/>
      <c r="E865" s="357"/>
      <c r="F865" s="343"/>
      <c r="G865" s="343"/>
      <c r="H865" s="343"/>
      <c r="I865" s="343"/>
      <c r="J865" s="343"/>
      <c r="L865" s="339"/>
    </row>
    <row r="866" spans="1:12" ht="12.75" customHeight="1">
      <c r="A866" s="344"/>
      <c r="B866" s="344"/>
      <c r="C866" s="344"/>
      <c r="D866" s="344"/>
      <c r="E866" s="336"/>
      <c r="F866" s="337"/>
      <c r="G866" s="337"/>
      <c r="H866" s="337"/>
      <c r="I866" s="337"/>
      <c r="J866" s="337"/>
    </row>
    <row r="867" spans="1:12" ht="12.75" customHeight="1">
      <c r="A867" s="336"/>
      <c r="B867" s="336"/>
      <c r="C867" s="336"/>
      <c r="D867" s="336"/>
      <c r="E867" s="357"/>
      <c r="F867" s="345"/>
      <c r="H867" s="337"/>
      <c r="I867" s="337"/>
      <c r="J867" s="337"/>
      <c r="L867" s="339"/>
    </row>
    <row r="1073" spans="1:14" ht="12.75" customHeight="1">
      <c r="A1073" s="336"/>
      <c r="B1073" s="336"/>
      <c r="C1073" s="336"/>
      <c r="D1073" s="336"/>
      <c r="E1073" s="357"/>
      <c r="F1073" s="337"/>
      <c r="G1073" s="337"/>
      <c r="H1073" s="337"/>
      <c r="I1073" s="337"/>
      <c r="J1073" s="337"/>
      <c r="K1073" s="338"/>
      <c r="L1073" s="339"/>
      <c r="M1073" s="340"/>
      <c r="N1073" s="340"/>
    </row>
    <row r="1074" spans="1:14" ht="12.75" customHeight="1">
      <c r="A1074" s="336"/>
      <c r="B1074" s="336"/>
      <c r="C1074" s="336"/>
      <c r="D1074" s="336"/>
      <c r="E1074" s="395"/>
      <c r="F1074" s="337"/>
      <c r="G1074" s="337"/>
      <c r="H1074" s="337"/>
      <c r="I1074" s="337"/>
      <c r="J1074" s="337"/>
      <c r="K1074" s="338"/>
      <c r="L1074" s="339"/>
      <c r="M1074" s="340"/>
      <c r="N1074" s="340"/>
    </row>
    <row r="1075" spans="1:14" ht="12.75" customHeight="1">
      <c r="A1075" s="336"/>
      <c r="B1075" s="336"/>
      <c r="C1075" s="336"/>
      <c r="D1075" s="336"/>
      <c r="E1075" s="357"/>
      <c r="F1075" s="337"/>
      <c r="G1075" s="337"/>
      <c r="H1075" s="337"/>
      <c r="I1075" s="337"/>
      <c r="J1075" s="337"/>
      <c r="L1075" s="339"/>
    </row>
    <row r="1076" spans="1:14" ht="12.75" customHeight="1">
      <c r="A1076" s="336"/>
      <c r="B1076" s="336"/>
      <c r="C1076" s="336"/>
      <c r="D1076" s="336"/>
      <c r="E1076" s="336"/>
      <c r="F1076" s="337"/>
      <c r="G1076" s="337"/>
      <c r="H1076" s="337"/>
      <c r="I1076" s="337"/>
      <c r="J1076" s="337"/>
    </row>
    <row r="1077" spans="1:14" ht="12.75" customHeight="1">
      <c r="A1077" s="336"/>
      <c r="B1077" s="336"/>
      <c r="C1077" s="336"/>
      <c r="D1077" s="336"/>
      <c r="E1077" s="357"/>
      <c r="F1077" s="343"/>
      <c r="G1077" s="343"/>
      <c r="H1077" s="343"/>
      <c r="I1077" s="343"/>
      <c r="J1077" s="343"/>
      <c r="L1077" s="339"/>
    </row>
    <row r="1078" spans="1:14" ht="12.75" customHeight="1">
      <c r="A1078" s="344"/>
      <c r="B1078" s="344"/>
      <c r="C1078" s="344"/>
      <c r="D1078" s="344"/>
      <c r="E1078" s="336"/>
      <c r="F1078" s="337"/>
      <c r="G1078" s="337"/>
      <c r="H1078" s="337"/>
      <c r="I1078" s="337"/>
      <c r="J1078" s="337"/>
    </row>
    <row r="1079" spans="1:14" ht="12.75" customHeight="1">
      <c r="A1079" s="336"/>
      <c r="B1079" s="336"/>
      <c r="C1079" s="336"/>
      <c r="D1079" s="336"/>
      <c r="E1079" s="357"/>
      <c r="F1079" s="345"/>
      <c r="H1079" s="337"/>
      <c r="I1079" s="337"/>
      <c r="J1079" s="337"/>
      <c r="L1079" s="339"/>
    </row>
    <row r="1285" spans="1:14" ht="12.75" customHeight="1">
      <c r="A1285" s="336"/>
      <c r="B1285" s="336"/>
      <c r="C1285" s="336"/>
      <c r="D1285" s="336"/>
      <c r="E1285" s="357"/>
      <c r="F1285" s="337"/>
      <c r="G1285" s="337"/>
      <c r="H1285" s="337"/>
      <c r="I1285" s="337"/>
      <c r="J1285" s="337"/>
      <c r="K1285" s="338"/>
      <c r="L1285" s="339"/>
      <c r="M1285" s="340"/>
      <c r="N1285" s="340"/>
    </row>
    <row r="1286" spans="1:14" ht="12.75" customHeight="1">
      <c r="A1286" s="336"/>
      <c r="B1286" s="336"/>
      <c r="C1286" s="336"/>
      <c r="D1286" s="336"/>
      <c r="E1286" s="395"/>
      <c r="F1286" s="337"/>
      <c r="G1286" s="337"/>
      <c r="H1286" s="337"/>
      <c r="I1286" s="337"/>
      <c r="J1286" s="337"/>
      <c r="K1286" s="338"/>
      <c r="L1286" s="339"/>
      <c r="M1286" s="340"/>
      <c r="N1286" s="340"/>
    </row>
    <row r="1287" spans="1:14" ht="12.75" customHeight="1">
      <c r="A1287" s="336"/>
      <c r="B1287" s="336"/>
      <c r="C1287" s="336"/>
      <c r="D1287" s="336"/>
      <c r="E1287" s="357"/>
      <c r="F1287" s="337"/>
      <c r="G1287" s="337"/>
      <c r="H1287" s="337"/>
      <c r="I1287" s="337"/>
      <c r="J1287" s="337"/>
      <c r="L1287" s="339"/>
    </row>
    <row r="1288" spans="1:14" ht="12.75" customHeight="1">
      <c r="A1288" s="336"/>
      <c r="B1288" s="336"/>
      <c r="C1288" s="336"/>
      <c r="D1288" s="336"/>
      <c r="E1288" s="336"/>
      <c r="F1288" s="337"/>
      <c r="G1288" s="337"/>
      <c r="H1288" s="337"/>
      <c r="I1288" s="337"/>
      <c r="J1288" s="337"/>
    </row>
    <row r="1289" spans="1:14" ht="12.75" customHeight="1">
      <c r="A1289" s="336"/>
      <c r="B1289" s="336"/>
      <c r="C1289" s="336"/>
      <c r="D1289" s="336"/>
      <c r="E1289" s="357"/>
      <c r="F1289" s="343"/>
      <c r="G1289" s="343"/>
      <c r="H1289" s="343"/>
      <c r="I1289" s="343"/>
      <c r="J1289" s="343"/>
      <c r="L1289" s="339"/>
    </row>
    <row r="1290" spans="1:14" ht="12.75" customHeight="1">
      <c r="A1290" s="344"/>
      <c r="B1290" s="344"/>
      <c r="C1290" s="344"/>
      <c r="D1290" s="344"/>
      <c r="E1290" s="336"/>
      <c r="F1290" s="337"/>
      <c r="G1290" s="337"/>
      <c r="H1290" s="337"/>
      <c r="I1290" s="337"/>
      <c r="J1290" s="337"/>
    </row>
    <row r="1291" spans="1:14" ht="12.75" customHeight="1">
      <c r="A1291" s="336"/>
      <c r="B1291" s="336"/>
      <c r="C1291" s="336"/>
      <c r="D1291" s="336"/>
      <c r="E1291" s="357"/>
      <c r="F1291" s="345"/>
      <c r="H1291" s="337"/>
      <c r="I1291" s="337"/>
      <c r="J1291" s="337"/>
      <c r="L1291" s="339"/>
    </row>
  </sheetData>
  <sortState xmlns:xlrd2="http://schemas.microsoft.com/office/spreadsheetml/2017/richdata2" ref="A231:O240">
    <sortCondition ref="A231:A240"/>
  </sortState>
  <phoneticPr fontId="0" type="noConversion"/>
  <conditionalFormatting sqref="A239:A251">
    <cfRule type="cellIs" dxfId="38" priority="29" operator="lessThan">
      <formula>42216</formula>
    </cfRule>
    <cfRule type="cellIs" dxfId="37" priority="42" operator="equal">
      <formula>5</formula>
    </cfRule>
    <cfRule type="cellIs" dxfId="36" priority="41" operator="equal">
      <formula>-5</formula>
    </cfRule>
    <cfRule type="cellIs" dxfId="35" priority="40" operator="between">
      <formula>41671</formula>
      <formula>41698</formula>
    </cfRule>
    <cfRule type="containsText" dxfId="34" priority="39" operator="containsText" text="14.000% 18-JAN-2024">
      <formula>NOT(ISERROR(SEARCH("14.000% 18-JAN-2024",A239)))</formula>
    </cfRule>
    <cfRule type="containsText" dxfId="33" priority="38" operator="containsText" text="14.125% 01-DEC-2016">
      <formula>NOT(ISERROR(SEARCH("14.125% 01-DEC-2016",A239)))</formula>
    </cfRule>
    <cfRule type="cellIs" dxfId="32" priority="37" operator="equal">
      <formula>41851</formula>
    </cfRule>
    <cfRule type="cellIs" dxfId="31" priority="36" operator="between">
      <formula>41821</formula>
      <formula>41851</formula>
    </cfRule>
    <cfRule type="cellIs" dxfId="30" priority="35" operator="lessThan">
      <formula>42063</formula>
    </cfRule>
    <cfRule type="cellIs" dxfId="29" priority="34" operator="lessThan">
      <formula>42104</formula>
    </cfRule>
    <cfRule type="cellIs" dxfId="28" priority="33" operator="lessThan">
      <formula>42124</formula>
    </cfRule>
    <cfRule type="cellIs" dxfId="27" priority="32" operator="lessThan">
      <formula>42186</formula>
    </cfRule>
    <cfRule type="cellIs" dxfId="26" priority="30" operator="lessThan">
      <formula>42217</formula>
    </cfRule>
  </conditionalFormatting>
  <conditionalFormatting sqref="A258:A259">
    <cfRule type="cellIs" dxfId="25" priority="15" operator="lessThan">
      <formula>42216</formula>
    </cfRule>
    <cfRule type="cellIs" dxfId="24" priority="28" operator="equal">
      <formula>5</formula>
    </cfRule>
    <cfRule type="cellIs" dxfId="23" priority="27" operator="equal">
      <formula>-5</formula>
    </cfRule>
    <cfRule type="cellIs" dxfId="22" priority="26" operator="between">
      <formula>41671</formula>
      <formula>41698</formula>
    </cfRule>
    <cfRule type="containsText" dxfId="21" priority="25" operator="containsText" text="14.000% 18-JAN-2024">
      <formula>NOT(ISERROR(SEARCH("14.000% 18-JAN-2024",A258)))</formula>
    </cfRule>
    <cfRule type="containsText" dxfId="20" priority="24" operator="containsText" text="14.125% 01-DEC-2016">
      <formula>NOT(ISERROR(SEARCH("14.125% 01-DEC-2016",A258)))</formula>
    </cfRule>
    <cfRule type="cellIs" dxfId="19" priority="23" operator="equal">
      <formula>41851</formula>
    </cfRule>
    <cfRule type="cellIs" dxfId="18" priority="22" operator="between">
      <formula>41821</formula>
      <formula>41851</formula>
    </cfRule>
    <cfRule type="cellIs" dxfId="17" priority="21" operator="lessThan">
      <formula>42063</formula>
    </cfRule>
    <cfRule type="cellIs" dxfId="16" priority="20" operator="lessThan">
      <formula>42104</formula>
    </cfRule>
    <cfRule type="cellIs" dxfId="15" priority="19" operator="lessThan">
      <formula>42124</formula>
    </cfRule>
    <cfRule type="cellIs" dxfId="14" priority="18" operator="lessThan">
      <formula>42186</formula>
    </cfRule>
    <cfRule type="cellIs" dxfId="13" priority="16" operator="lessThan">
      <formula>42217</formula>
    </cfRule>
  </conditionalFormatting>
  <conditionalFormatting sqref="F252:G257 I252:I257">
    <cfRule type="cellIs" dxfId="12" priority="43" operator="equal">
      <formula>-5</formula>
    </cfRule>
    <cfRule type="cellIs" dxfId="11" priority="44" operator="equal">
      <formula>5</formula>
    </cfRule>
    <cfRule type="cellIs" dxfId="10" priority="75" operator="lessThan">
      <formula>42216</formula>
    </cfRule>
    <cfRule type="cellIs" dxfId="9" priority="76" operator="lessThan">
      <formula>42217</formula>
    </cfRule>
    <cfRule type="cellIs" dxfId="8" priority="78" operator="lessThan">
      <formula>42186</formula>
    </cfRule>
    <cfRule type="cellIs" dxfId="7" priority="79" operator="lessThan">
      <formula>42124</formula>
    </cfRule>
    <cfRule type="cellIs" dxfId="6" priority="80" operator="lessThan">
      <formula>42104</formula>
    </cfRule>
    <cfRule type="cellIs" dxfId="5" priority="81" operator="lessThan">
      <formula>42063</formula>
    </cfRule>
    <cfRule type="cellIs" dxfId="4" priority="82" operator="between">
      <formula>41821</formula>
      <formula>41851</formula>
    </cfRule>
    <cfRule type="cellIs" dxfId="3" priority="83" operator="equal">
      <formula>41851</formula>
    </cfRule>
    <cfRule type="containsText" dxfId="2" priority="84" operator="containsText" text="14.125% 01-DEC-2016">
      <formula>NOT(ISERROR(SEARCH("14.125% 01-DEC-2016",F252)))</formula>
    </cfRule>
    <cfRule type="containsText" dxfId="1" priority="85" operator="containsText" text="14.000% 18-JAN-2024">
      <formula>NOT(ISERROR(SEARCH("14.000% 18-JAN-2024",F252)))</formula>
    </cfRule>
    <cfRule type="cellIs" dxfId="0" priority="86" operator="between">
      <formula>41671</formula>
      <formula>41698</formula>
    </cfRule>
  </conditionalFormatting>
  <pageMargins left="0.75" right="0.75" top="1" bottom="1" header="0.5" footer="0.5"/>
  <pageSetup scale="55"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5"/>
  <sheetViews>
    <sheetView workbookViewId="0">
      <selection activeCell="A21" sqref="A21:IV27"/>
    </sheetView>
  </sheetViews>
  <sheetFormatPr baseColWidth="10" defaultColWidth="8.7109375" defaultRowHeight="16"/>
  <cols>
    <col min="5" max="5" width="12.5703125" bestFit="1" customWidth="1"/>
    <col min="6" max="6" width="9.85546875" customWidth="1"/>
    <col min="7" max="7" width="10" customWidth="1"/>
    <col min="8" max="8" width="17.140625" bestFit="1" customWidth="1"/>
    <col min="9" max="9" width="14.5703125" bestFit="1" customWidth="1"/>
    <col min="10" max="10" width="10" customWidth="1"/>
    <col min="11" max="11" width="9.5703125" customWidth="1"/>
  </cols>
  <sheetData>
    <row r="1" spans="1:19">
      <c r="A1" s="4" t="s">
        <v>62</v>
      </c>
      <c r="B1" s="4"/>
      <c r="C1" s="4"/>
      <c r="D1" s="4"/>
      <c r="E1" s="4"/>
      <c r="F1" s="4"/>
      <c r="G1" s="4"/>
      <c r="H1" s="4"/>
      <c r="I1" s="4"/>
      <c r="J1" s="4"/>
      <c r="K1" s="4"/>
      <c r="L1" s="4"/>
      <c r="M1" s="4"/>
      <c r="N1" s="4"/>
      <c r="O1" s="4"/>
      <c r="P1" s="4"/>
      <c r="Q1" s="4"/>
      <c r="R1" s="2"/>
    </row>
    <row r="2" spans="1:19">
      <c r="A2" s="4" t="s">
        <v>63</v>
      </c>
      <c r="B2" s="4"/>
      <c r="C2" s="4"/>
      <c r="D2" s="4"/>
      <c r="E2" s="4"/>
      <c r="F2" s="4"/>
      <c r="G2" s="4"/>
      <c r="H2" s="4"/>
      <c r="I2" s="4"/>
      <c r="J2" s="4"/>
      <c r="K2" s="4"/>
      <c r="L2" s="4"/>
      <c r="M2" s="4"/>
      <c r="N2" s="4"/>
      <c r="O2" s="4"/>
      <c r="P2" s="4"/>
      <c r="Q2" s="4"/>
      <c r="R2" s="2"/>
    </row>
    <row r="3" spans="1:19">
      <c r="A3" s="27" t="s">
        <v>2</v>
      </c>
      <c r="B3" s="27"/>
      <c r="C3" s="27"/>
      <c r="D3" s="27" t="s">
        <v>2</v>
      </c>
      <c r="E3" s="27" t="s">
        <v>2</v>
      </c>
      <c r="F3" s="27" t="s">
        <v>2</v>
      </c>
      <c r="G3" s="27" t="s">
        <v>2</v>
      </c>
      <c r="H3" s="27" t="s">
        <v>2</v>
      </c>
      <c r="I3" s="27" t="s">
        <v>2</v>
      </c>
      <c r="J3" s="27" t="s">
        <v>2</v>
      </c>
      <c r="K3" s="27" t="s">
        <v>2</v>
      </c>
      <c r="L3" s="27" t="s">
        <v>2</v>
      </c>
      <c r="M3" s="27" t="s">
        <v>2</v>
      </c>
      <c r="N3" s="27" t="s">
        <v>2</v>
      </c>
      <c r="O3" s="27" t="s">
        <v>2</v>
      </c>
      <c r="P3" s="27" t="s">
        <v>2</v>
      </c>
      <c r="Q3" s="27" t="s">
        <v>2</v>
      </c>
      <c r="R3" s="27" t="s">
        <v>2</v>
      </c>
    </row>
    <row r="4" spans="1:19">
      <c r="A4" s="19" t="s">
        <v>3</v>
      </c>
      <c r="B4" s="19" t="s">
        <v>171</v>
      </c>
      <c r="C4" s="19" t="s">
        <v>173</v>
      </c>
      <c r="D4" s="4" t="s">
        <v>4</v>
      </c>
      <c r="E4" s="4" t="s">
        <v>5</v>
      </c>
      <c r="F4" s="4" t="s">
        <v>6</v>
      </c>
      <c r="G4" s="4" t="s">
        <v>7</v>
      </c>
      <c r="H4" s="4" t="s">
        <v>8</v>
      </c>
      <c r="I4" s="4" t="s">
        <v>9</v>
      </c>
      <c r="J4" s="4" t="s">
        <v>10</v>
      </c>
      <c r="K4" s="4" t="s">
        <v>11</v>
      </c>
      <c r="L4" s="4" t="s">
        <v>12</v>
      </c>
      <c r="M4" s="4" t="s">
        <v>13</v>
      </c>
      <c r="N4" s="4" t="s">
        <v>14</v>
      </c>
      <c r="O4" s="19" t="s">
        <v>15</v>
      </c>
      <c r="P4" s="4" t="s">
        <v>16</v>
      </c>
      <c r="Q4" s="4" t="s">
        <v>17</v>
      </c>
      <c r="R4" s="4" t="s">
        <v>91</v>
      </c>
    </row>
    <row r="5" spans="1:19">
      <c r="A5" s="19" t="s">
        <v>19</v>
      </c>
      <c r="B5" s="19" t="s">
        <v>172</v>
      </c>
      <c r="C5" s="19" t="s">
        <v>174</v>
      </c>
      <c r="D5" s="4"/>
      <c r="E5" s="19" t="s">
        <v>20</v>
      </c>
      <c r="F5" s="4" t="s">
        <v>21</v>
      </c>
      <c r="G5" s="4" t="s">
        <v>22</v>
      </c>
      <c r="H5" s="19" t="s">
        <v>23</v>
      </c>
      <c r="I5" s="4"/>
      <c r="J5" s="4"/>
      <c r="K5" s="4"/>
      <c r="L5" s="4"/>
      <c r="M5" s="4" t="s">
        <v>24</v>
      </c>
      <c r="N5" s="19" t="s">
        <v>25</v>
      </c>
      <c r="O5" s="19" t="s">
        <v>25</v>
      </c>
      <c r="P5" s="4" t="s">
        <v>17</v>
      </c>
      <c r="Q5" s="4" t="s">
        <v>26</v>
      </c>
      <c r="R5" s="4" t="s">
        <v>92</v>
      </c>
    </row>
    <row r="6" spans="1:19">
      <c r="A6" s="4"/>
      <c r="B6" s="4"/>
      <c r="C6" s="4"/>
      <c r="D6" s="4"/>
      <c r="E6" s="19" t="s">
        <v>28</v>
      </c>
      <c r="F6" s="4" t="s">
        <v>29</v>
      </c>
      <c r="G6" s="4"/>
      <c r="H6" s="4"/>
      <c r="I6" s="4"/>
      <c r="J6" s="4"/>
      <c r="K6" s="4"/>
      <c r="L6" s="4"/>
      <c r="M6" s="4"/>
      <c r="N6" s="19" t="s">
        <v>30</v>
      </c>
      <c r="O6" s="19" t="s">
        <v>30</v>
      </c>
      <c r="P6" s="4" t="s">
        <v>31</v>
      </c>
      <c r="Q6" s="19" t="s">
        <v>25</v>
      </c>
      <c r="R6" s="2"/>
    </row>
    <row r="7" spans="1:19">
      <c r="A7" s="4"/>
      <c r="B7" s="4"/>
      <c r="C7" s="4"/>
      <c r="D7" s="19" t="s">
        <v>32</v>
      </c>
      <c r="E7" s="19" t="s">
        <v>33</v>
      </c>
      <c r="F7" s="19" t="s">
        <v>34</v>
      </c>
      <c r="G7" s="4"/>
      <c r="H7" s="19" t="s">
        <v>35</v>
      </c>
      <c r="I7" s="19" t="s">
        <v>36</v>
      </c>
      <c r="J7" s="19" t="s">
        <v>37</v>
      </c>
      <c r="K7" s="19" t="s">
        <v>38</v>
      </c>
      <c r="L7" s="19" t="s">
        <v>39</v>
      </c>
      <c r="M7" s="19" t="s">
        <v>40</v>
      </c>
      <c r="N7" s="19" t="s">
        <v>41</v>
      </c>
      <c r="O7" s="19" t="s">
        <v>42</v>
      </c>
      <c r="P7" s="19" t="s">
        <v>43</v>
      </c>
      <c r="Q7" s="19" t="s">
        <v>44</v>
      </c>
      <c r="R7" s="2"/>
    </row>
    <row r="8" spans="1:19">
      <c r="A8" s="27" t="s">
        <v>2</v>
      </c>
      <c r="B8" s="27"/>
      <c r="C8" s="27"/>
      <c r="D8" s="27" t="s">
        <v>2</v>
      </c>
      <c r="E8" s="27" t="s">
        <v>2</v>
      </c>
      <c r="F8" s="27" t="s">
        <v>2</v>
      </c>
      <c r="G8" s="27" t="s">
        <v>2</v>
      </c>
      <c r="H8" s="27" t="s">
        <v>2</v>
      </c>
      <c r="I8" s="27" t="s">
        <v>2</v>
      </c>
      <c r="J8" s="27" t="s">
        <v>2</v>
      </c>
      <c r="K8" s="27" t="s">
        <v>2</v>
      </c>
      <c r="L8" s="27" t="s">
        <v>2</v>
      </c>
      <c r="M8" s="27" t="s">
        <v>2</v>
      </c>
      <c r="N8" s="27" t="s">
        <v>2</v>
      </c>
      <c r="O8" s="27" t="s">
        <v>2</v>
      </c>
      <c r="P8" s="27" t="s">
        <v>2</v>
      </c>
      <c r="Q8" s="27" t="s">
        <v>2</v>
      </c>
      <c r="R8" s="27" t="s">
        <v>2</v>
      </c>
    </row>
    <row r="9" spans="1:19" s="129" customFormat="1">
      <c r="A9" s="25" t="s">
        <v>166</v>
      </c>
      <c r="B9" s="25" t="s">
        <v>169</v>
      </c>
      <c r="C9" s="25">
        <v>1</v>
      </c>
      <c r="D9" s="114">
        <v>38686</v>
      </c>
      <c r="E9" s="65">
        <v>40000000000</v>
      </c>
      <c r="F9" s="65">
        <v>40000000000</v>
      </c>
      <c r="G9" s="65">
        <f>F9-E9</f>
        <v>0</v>
      </c>
      <c r="H9" s="65">
        <v>40000000000</v>
      </c>
      <c r="I9" s="65">
        <v>37387600000</v>
      </c>
      <c r="J9" s="65">
        <f>H9-I9</f>
        <v>2612400000</v>
      </c>
      <c r="K9" s="114">
        <v>39415</v>
      </c>
      <c r="L9" s="25">
        <v>2</v>
      </c>
      <c r="M9" s="25"/>
      <c r="N9" s="25"/>
      <c r="O9" s="25"/>
      <c r="P9" s="115">
        <v>93.468999999999994</v>
      </c>
      <c r="Q9" s="115"/>
      <c r="R9" s="115">
        <v>13.85</v>
      </c>
      <c r="S9" s="115"/>
    </row>
    <row r="10" spans="1:19">
      <c r="G10" s="121"/>
      <c r="J10" s="121"/>
    </row>
    <row r="11" spans="1:19" s="128" customFormat="1" ht="11">
      <c r="A11" s="65" t="s">
        <v>150</v>
      </c>
      <c r="C11" s="128">
        <v>2</v>
      </c>
      <c r="D11" s="114">
        <v>38765</v>
      </c>
      <c r="E11" s="128">
        <v>35000000000</v>
      </c>
      <c r="F11" s="128">
        <v>35000000000</v>
      </c>
      <c r="G11" s="65">
        <f>F11-E11</f>
        <v>0</v>
      </c>
      <c r="H11" s="128">
        <v>35000000000</v>
      </c>
      <c r="I11" s="128">
        <v>33617500000</v>
      </c>
      <c r="J11" s="65">
        <f>H11-I11</f>
        <v>1382500000</v>
      </c>
      <c r="K11" s="114">
        <v>39107</v>
      </c>
      <c r="L11" s="128">
        <v>2</v>
      </c>
      <c r="P11" s="115">
        <v>100.373</v>
      </c>
      <c r="Q11" s="115"/>
      <c r="R11" s="115">
        <v>13</v>
      </c>
    </row>
    <row r="12" spans="1:19">
      <c r="J12" s="65"/>
      <c r="P12" s="115"/>
      <c r="Q12" s="115"/>
      <c r="R12" s="115"/>
    </row>
    <row r="13" spans="1:19" s="62" customFormat="1" ht="11">
      <c r="A13" s="65" t="s">
        <v>105</v>
      </c>
      <c r="C13" s="62">
        <v>3</v>
      </c>
      <c r="D13" s="114">
        <v>38765</v>
      </c>
      <c r="E13" s="128">
        <v>7900000000</v>
      </c>
      <c r="F13" s="128">
        <v>7900000000</v>
      </c>
      <c r="H13" s="128">
        <v>7900000000</v>
      </c>
      <c r="I13" s="128">
        <v>7215386000</v>
      </c>
      <c r="J13" s="65">
        <f>H13-I13</f>
        <v>684614000</v>
      </c>
      <c r="K13" s="114">
        <v>39135</v>
      </c>
      <c r="L13" s="62">
        <v>3</v>
      </c>
      <c r="P13" s="115">
        <v>104.952</v>
      </c>
      <c r="Q13" s="115"/>
      <c r="R13" s="115">
        <v>14</v>
      </c>
    </row>
    <row r="15" spans="1:19">
      <c r="I15" s="28"/>
    </row>
  </sheetData>
  <phoneticPr fontId="0"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8748"/>
  <sheetViews>
    <sheetView workbookViewId="0">
      <selection activeCell="B22" sqref="B22"/>
    </sheetView>
  </sheetViews>
  <sheetFormatPr baseColWidth="10" defaultColWidth="8.7109375" defaultRowHeight="16"/>
  <cols>
    <col min="1" max="1" width="17.85546875" customWidth="1"/>
    <col min="2" max="2" width="11.42578125" customWidth="1"/>
    <col min="4" max="4" width="9.140625" bestFit="1" customWidth="1"/>
    <col min="5" max="9" width="11.5703125" bestFit="1" customWidth="1"/>
    <col min="10" max="10" width="11" bestFit="1" customWidth="1"/>
  </cols>
  <sheetData>
    <row r="1" spans="1:34">
      <c r="A1" s="4" t="s">
        <v>62</v>
      </c>
      <c r="B1" s="4"/>
      <c r="C1" s="4"/>
      <c r="D1" s="4"/>
      <c r="E1" s="4"/>
      <c r="F1" s="4"/>
      <c r="G1" s="4"/>
      <c r="H1" s="4"/>
      <c r="I1" s="4"/>
      <c r="J1" s="4"/>
      <c r="K1" s="4"/>
      <c r="L1" s="4"/>
      <c r="M1" s="4"/>
      <c r="N1" s="4"/>
      <c r="O1" s="4"/>
      <c r="P1" s="4"/>
      <c r="Q1" s="4"/>
      <c r="R1" s="2"/>
    </row>
    <row r="2" spans="1:34">
      <c r="A2" s="4" t="s">
        <v>63</v>
      </c>
      <c r="B2" s="4"/>
      <c r="C2" s="4"/>
      <c r="D2" s="4"/>
      <c r="E2" s="4"/>
      <c r="F2" s="4"/>
      <c r="G2" s="4"/>
      <c r="H2" s="4"/>
      <c r="I2" s="4"/>
      <c r="J2" s="4"/>
      <c r="K2" s="4"/>
      <c r="L2" s="4"/>
      <c r="M2" s="4"/>
      <c r="N2" s="4"/>
      <c r="O2" s="4"/>
      <c r="P2" s="4"/>
      <c r="Q2" s="4"/>
      <c r="R2" s="2"/>
    </row>
    <row r="3" spans="1:34">
      <c r="A3" s="27" t="s">
        <v>2</v>
      </c>
      <c r="B3" s="27"/>
      <c r="C3" s="27"/>
      <c r="D3" s="27" t="s">
        <v>2</v>
      </c>
      <c r="E3" s="27" t="s">
        <v>2</v>
      </c>
      <c r="F3" s="27" t="s">
        <v>2</v>
      </c>
      <c r="G3" s="27" t="s">
        <v>2</v>
      </c>
      <c r="H3" s="27" t="s">
        <v>2</v>
      </c>
      <c r="I3" s="27" t="s">
        <v>2</v>
      </c>
      <c r="J3" s="27" t="s">
        <v>2</v>
      </c>
      <c r="K3" s="27" t="s">
        <v>2</v>
      </c>
      <c r="L3" s="27" t="s">
        <v>2</v>
      </c>
      <c r="M3" s="27" t="s">
        <v>2</v>
      </c>
      <c r="N3" s="27" t="s">
        <v>2</v>
      </c>
      <c r="O3" s="27" t="s">
        <v>2</v>
      </c>
      <c r="P3" s="27" t="s">
        <v>2</v>
      </c>
      <c r="Q3" s="27" t="s">
        <v>2</v>
      </c>
      <c r="R3" s="27" t="s">
        <v>2</v>
      </c>
    </row>
    <row r="4" spans="1:34">
      <c r="A4" s="19" t="s">
        <v>3</v>
      </c>
      <c r="B4" s="19" t="s">
        <v>167</v>
      </c>
      <c r="C4" s="19" t="s">
        <v>181</v>
      </c>
      <c r="D4" s="4" t="s">
        <v>4</v>
      </c>
      <c r="E4" s="4" t="s">
        <v>5</v>
      </c>
      <c r="F4" s="4" t="s">
        <v>6</v>
      </c>
      <c r="G4" s="4" t="s">
        <v>7</v>
      </c>
      <c r="H4" s="4" t="s">
        <v>8</v>
      </c>
      <c r="I4" s="4" t="s">
        <v>9</v>
      </c>
      <c r="J4" s="4" t="s">
        <v>10</v>
      </c>
      <c r="K4" s="4" t="s">
        <v>11</v>
      </c>
      <c r="L4" s="4" t="s">
        <v>12</v>
      </c>
      <c r="M4" s="4" t="s">
        <v>13</v>
      </c>
      <c r="N4" s="4" t="s">
        <v>14</v>
      </c>
      <c r="O4" s="19" t="s">
        <v>15</v>
      </c>
      <c r="P4" s="4" t="s">
        <v>16</v>
      </c>
      <c r="Q4" s="4" t="s">
        <v>17</v>
      </c>
      <c r="R4" s="4" t="s">
        <v>91</v>
      </c>
    </row>
    <row r="5" spans="1:34">
      <c r="A5" s="19" t="s">
        <v>19</v>
      </c>
      <c r="B5" s="19" t="s">
        <v>168</v>
      </c>
      <c r="C5" s="19" t="s">
        <v>19</v>
      </c>
      <c r="D5" s="4"/>
      <c r="E5" s="19" t="s">
        <v>20</v>
      </c>
      <c r="F5" s="4" t="s">
        <v>21</v>
      </c>
      <c r="G5" s="4" t="s">
        <v>22</v>
      </c>
      <c r="H5" s="19" t="s">
        <v>23</v>
      </c>
      <c r="I5" s="4"/>
      <c r="J5" s="4"/>
      <c r="K5" s="4"/>
      <c r="L5" s="4"/>
      <c r="M5" s="4" t="s">
        <v>24</v>
      </c>
      <c r="N5" s="19" t="s">
        <v>25</v>
      </c>
      <c r="O5" s="19" t="s">
        <v>25</v>
      </c>
      <c r="P5" s="4" t="s">
        <v>17</v>
      </c>
      <c r="Q5" s="4" t="s">
        <v>26</v>
      </c>
      <c r="R5" s="4" t="s">
        <v>92</v>
      </c>
    </row>
    <row r="6" spans="1:34">
      <c r="A6" s="4"/>
      <c r="B6" s="4"/>
      <c r="C6" s="4"/>
      <c r="D6" s="4"/>
      <c r="E6" s="19" t="s">
        <v>28</v>
      </c>
      <c r="F6" s="4" t="s">
        <v>29</v>
      </c>
      <c r="G6" s="4"/>
      <c r="H6" s="4"/>
      <c r="I6" s="4"/>
      <c r="J6" s="4"/>
      <c r="K6" s="4"/>
      <c r="L6" s="4"/>
      <c r="M6" s="4"/>
      <c r="N6" s="19" t="s">
        <v>30</v>
      </c>
      <c r="O6" s="19" t="s">
        <v>30</v>
      </c>
      <c r="P6" s="4" t="s">
        <v>31</v>
      </c>
      <c r="Q6" s="19" t="s">
        <v>25</v>
      </c>
      <c r="R6" s="2"/>
    </row>
    <row r="7" spans="1:34">
      <c r="A7" s="4"/>
      <c r="B7" s="4"/>
      <c r="C7" s="4"/>
      <c r="D7" s="19" t="s">
        <v>32</v>
      </c>
      <c r="E7" s="19" t="s">
        <v>33</v>
      </c>
      <c r="F7" s="19" t="s">
        <v>34</v>
      </c>
      <c r="G7" s="4"/>
      <c r="H7" s="19" t="s">
        <v>35</v>
      </c>
      <c r="I7" s="19" t="s">
        <v>36</v>
      </c>
      <c r="J7" s="19" t="s">
        <v>37</v>
      </c>
      <c r="K7" s="19" t="s">
        <v>38</v>
      </c>
      <c r="L7" s="19" t="s">
        <v>39</v>
      </c>
      <c r="M7" s="19" t="s">
        <v>40</v>
      </c>
      <c r="N7" s="19" t="s">
        <v>41</v>
      </c>
      <c r="O7" s="19" t="s">
        <v>42</v>
      </c>
      <c r="P7" s="19" t="s">
        <v>43</v>
      </c>
      <c r="Q7" s="19" t="s">
        <v>44</v>
      </c>
      <c r="R7" s="2"/>
    </row>
    <row r="8" spans="1:34">
      <c r="A8" s="27" t="s">
        <v>2</v>
      </c>
      <c r="B8" s="27"/>
      <c r="C8" s="27"/>
      <c r="D8" s="27" t="s">
        <v>2</v>
      </c>
      <c r="E8" s="27" t="s">
        <v>2</v>
      </c>
      <c r="F8" s="27" t="s">
        <v>2</v>
      </c>
      <c r="G8" s="27" t="s">
        <v>2</v>
      </c>
      <c r="H8" s="27" t="s">
        <v>2</v>
      </c>
      <c r="I8" s="27" t="s">
        <v>2</v>
      </c>
      <c r="J8" s="27" t="s">
        <v>2</v>
      </c>
      <c r="K8" s="27" t="s">
        <v>2</v>
      </c>
      <c r="L8" s="27" t="s">
        <v>2</v>
      </c>
      <c r="M8" s="27" t="s">
        <v>2</v>
      </c>
      <c r="N8" s="27" t="s">
        <v>2</v>
      </c>
      <c r="O8" s="27" t="s">
        <v>2</v>
      </c>
      <c r="P8" s="27" t="s">
        <v>2</v>
      </c>
      <c r="Q8" s="27" t="s">
        <v>2</v>
      </c>
      <c r="R8" s="27" t="s">
        <v>2</v>
      </c>
    </row>
    <row r="9" spans="1:34">
      <c r="A9" s="25" t="s">
        <v>166</v>
      </c>
      <c r="B9" s="25" t="s">
        <v>169</v>
      </c>
      <c r="C9" s="25">
        <v>1</v>
      </c>
      <c r="D9" s="114">
        <v>38686</v>
      </c>
      <c r="E9" s="65">
        <v>40000000000</v>
      </c>
      <c r="F9" s="65">
        <v>40000000000</v>
      </c>
      <c r="G9" s="65">
        <f>F9-E9</f>
        <v>0</v>
      </c>
      <c r="H9" s="65">
        <v>40000000000</v>
      </c>
      <c r="I9" s="65">
        <v>37387600000</v>
      </c>
      <c r="J9" s="65">
        <f>H9-I9</f>
        <v>2612400000</v>
      </c>
      <c r="K9" s="114">
        <v>39415</v>
      </c>
      <c r="L9" s="25">
        <v>2</v>
      </c>
      <c r="M9" s="25"/>
      <c r="N9" s="25"/>
      <c r="O9" s="25"/>
      <c r="P9" s="115">
        <v>93.468999999999994</v>
      </c>
      <c r="Q9" s="115"/>
      <c r="R9" s="115">
        <v>13.85</v>
      </c>
      <c r="S9" s="25"/>
      <c r="T9" s="25"/>
      <c r="U9" s="25"/>
      <c r="V9" s="25"/>
      <c r="W9" s="25"/>
      <c r="X9" s="25"/>
      <c r="Y9" s="25"/>
      <c r="Z9" s="25"/>
      <c r="AA9" s="25"/>
      <c r="AB9" s="25"/>
      <c r="AC9" s="25"/>
      <c r="AD9" s="25"/>
      <c r="AE9" s="25"/>
      <c r="AF9" s="25"/>
      <c r="AG9" s="25"/>
      <c r="AH9" s="25"/>
    </row>
    <row r="10" spans="1:34">
      <c r="A10" s="25"/>
      <c r="B10" s="25"/>
      <c r="C10" s="25"/>
      <c r="D10" s="114"/>
      <c r="E10" s="25"/>
      <c r="F10" s="25"/>
      <c r="G10" s="65"/>
      <c r="H10" s="25"/>
      <c r="I10" s="25"/>
      <c r="J10" s="65"/>
      <c r="K10" s="114"/>
      <c r="L10" s="25"/>
      <c r="M10" s="25"/>
      <c r="N10" s="25"/>
      <c r="O10" s="25"/>
      <c r="P10" s="115"/>
      <c r="Q10" s="115"/>
      <c r="R10" s="115"/>
      <c r="S10" s="25"/>
      <c r="T10" s="25"/>
      <c r="U10" s="25"/>
      <c r="V10" s="25"/>
      <c r="W10" s="25"/>
      <c r="X10" s="25"/>
      <c r="Y10" s="25"/>
      <c r="Z10" s="25"/>
      <c r="AA10" s="25"/>
      <c r="AB10" s="25"/>
      <c r="AC10" s="25"/>
      <c r="AD10" s="25"/>
      <c r="AE10" s="25"/>
      <c r="AF10" s="25"/>
      <c r="AG10" s="25"/>
      <c r="AH10" s="25"/>
    </row>
    <row r="11" spans="1:34">
      <c r="A11" s="25" t="s">
        <v>180</v>
      </c>
      <c r="B11" s="25" t="s">
        <v>150</v>
      </c>
      <c r="C11" s="25">
        <v>2</v>
      </c>
      <c r="D11" s="114">
        <v>38763</v>
      </c>
      <c r="E11" s="65">
        <v>35000000000</v>
      </c>
      <c r="F11" s="65">
        <v>45829000000</v>
      </c>
      <c r="G11" s="65">
        <f>F11-E11</f>
        <v>10829000000</v>
      </c>
      <c r="H11" s="65">
        <v>35000000000</v>
      </c>
      <c r="I11" s="65">
        <v>33617500000</v>
      </c>
      <c r="J11" s="65">
        <f>H11-I11</f>
        <v>1382500000</v>
      </c>
      <c r="K11" s="114">
        <v>39457</v>
      </c>
      <c r="L11" s="25">
        <v>2</v>
      </c>
      <c r="M11" s="25"/>
      <c r="N11" s="25"/>
      <c r="O11" s="25"/>
      <c r="P11" s="115">
        <v>100.373</v>
      </c>
      <c r="Q11" s="115"/>
      <c r="R11" s="115">
        <v>13</v>
      </c>
      <c r="S11" s="25"/>
      <c r="T11" s="25"/>
      <c r="U11" s="25"/>
      <c r="V11" s="25"/>
      <c r="W11" s="25"/>
      <c r="X11" s="25"/>
      <c r="Y11" s="25"/>
      <c r="Z11" s="25"/>
      <c r="AA11" s="25"/>
      <c r="AB11" s="25"/>
      <c r="AC11" s="25"/>
      <c r="AD11" s="25"/>
      <c r="AE11" s="25"/>
      <c r="AF11" s="25"/>
      <c r="AG11" s="25"/>
      <c r="AH11" s="25"/>
    </row>
    <row r="12" spans="1:34">
      <c r="A12" s="25"/>
      <c r="B12" s="25"/>
      <c r="C12" s="25"/>
      <c r="D12" s="114"/>
      <c r="E12" s="25"/>
      <c r="F12" s="25"/>
      <c r="G12" s="65"/>
      <c r="H12" s="25"/>
      <c r="I12" s="25"/>
      <c r="J12" s="65"/>
      <c r="K12" s="114"/>
      <c r="L12" s="25"/>
      <c r="M12" s="25"/>
      <c r="N12" s="25"/>
      <c r="O12" s="25"/>
      <c r="P12" s="115"/>
      <c r="Q12" s="115"/>
      <c r="R12" s="115"/>
      <c r="S12" s="25"/>
      <c r="T12" s="25"/>
      <c r="U12" s="25"/>
      <c r="V12" s="25"/>
      <c r="W12" s="25"/>
      <c r="X12" s="25"/>
      <c r="Y12" s="25"/>
      <c r="Z12" s="25"/>
      <c r="AA12" s="25"/>
      <c r="AB12" s="25"/>
      <c r="AC12" s="25"/>
      <c r="AD12" s="25"/>
      <c r="AE12" s="25"/>
      <c r="AF12" s="25"/>
      <c r="AG12" s="25"/>
      <c r="AH12" s="25"/>
    </row>
    <row r="13" spans="1:34">
      <c r="A13" s="25" t="s">
        <v>182</v>
      </c>
      <c r="B13" s="65" t="s">
        <v>105</v>
      </c>
      <c r="C13" s="25">
        <v>3</v>
      </c>
      <c r="D13" s="114">
        <v>38763</v>
      </c>
      <c r="E13" s="65">
        <v>7900000000</v>
      </c>
      <c r="F13" s="65">
        <v>7900000000</v>
      </c>
      <c r="G13" s="65">
        <f>F13-E13</f>
        <v>0</v>
      </c>
      <c r="H13" s="65">
        <v>8281000000</v>
      </c>
      <c r="I13" s="65">
        <v>7215000000</v>
      </c>
      <c r="J13" s="65">
        <f>H13-I13</f>
        <v>1066000000</v>
      </c>
      <c r="K13" s="114">
        <v>39849</v>
      </c>
      <c r="L13" s="25">
        <v>3</v>
      </c>
      <c r="M13" s="25"/>
      <c r="N13" s="25"/>
      <c r="O13" s="25"/>
      <c r="P13" s="115">
        <v>104.952</v>
      </c>
      <c r="Q13" s="115"/>
      <c r="R13" s="115">
        <v>14</v>
      </c>
      <c r="S13" s="25"/>
      <c r="T13" s="25"/>
      <c r="U13" s="25"/>
      <c r="V13" s="25"/>
      <c r="W13" s="25"/>
      <c r="X13" s="25"/>
      <c r="Y13" s="25"/>
      <c r="Z13" s="25"/>
      <c r="AA13" s="25"/>
      <c r="AB13" s="25"/>
      <c r="AC13" s="25"/>
      <c r="AD13" s="25"/>
      <c r="AE13" s="25"/>
      <c r="AF13" s="25"/>
      <c r="AG13" s="25"/>
      <c r="AH13" s="25"/>
    </row>
    <row r="14" spans="1:34">
      <c r="A14" s="25"/>
      <c r="B14" s="25"/>
      <c r="C14" s="25"/>
      <c r="D14" s="114"/>
      <c r="E14" s="25"/>
      <c r="F14" s="25"/>
      <c r="G14" s="25"/>
      <c r="H14" s="25"/>
      <c r="I14" s="25"/>
      <c r="J14" s="25"/>
      <c r="K14" s="114"/>
      <c r="L14" s="25"/>
      <c r="M14" s="25"/>
      <c r="N14" s="25"/>
      <c r="O14" s="25"/>
      <c r="P14" s="115"/>
      <c r="Q14" s="115"/>
      <c r="R14" s="115"/>
      <c r="S14" s="25"/>
      <c r="T14" s="25"/>
      <c r="U14" s="25"/>
      <c r="V14" s="25"/>
      <c r="W14" s="25"/>
      <c r="X14" s="25"/>
      <c r="Y14" s="25"/>
      <c r="Z14" s="25"/>
      <c r="AA14" s="25"/>
      <c r="AB14" s="25"/>
      <c r="AC14" s="25"/>
      <c r="AD14" s="25"/>
      <c r="AE14" s="25"/>
      <c r="AF14" s="25"/>
      <c r="AG14" s="25"/>
      <c r="AH14" s="25"/>
    </row>
    <row r="15" spans="1:34">
      <c r="A15" s="25"/>
      <c r="B15" s="25"/>
      <c r="C15" s="25"/>
      <c r="D15" s="114"/>
      <c r="E15" s="25"/>
      <c r="F15" s="25"/>
      <c r="G15" s="25"/>
      <c r="H15" s="25"/>
      <c r="I15" s="25"/>
      <c r="J15" s="25"/>
      <c r="K15" s="114"/>
      <c r="L15" s="25"/>
      <c r="M15" s="25"/>
      <c r="N15" s="25"/>
      <c r="O15" s="25"/>
      <c r="P15" s="115"/>
      <c r="Q15" s="115"/>
      <c r="R15" s="115"/>
      <c r="S15" s="25"/>
      <c r="T15" s="25"/>
      <c r="U15" s="25"/>
      <c r="V15" s="25"/>
      <c r="W15" s="25"/>
      <c r="X15" s="25"/>
      <c r="Y15" s="25"/>
      <c r="Z15" s="25"/>
      <c r="AA15" s="25"/>
      <c r="AB15" s="25"/>
      <c r="AC15" s="25"/>
      <c r="AD15" s="25"/>
      <c r="AE15" s="25"/>
      <c r="AF15" s="25"/>
      <c r="AG15" s="25"/>
      <c r="AH15" s="25"/>
    </row>
    <row r="16" spans="1:34">
      <c r="A16" s="25"/>
      <c r="B16" s="25"/>
      <c r="C16" s="25"/>
      <c r="D16" s="114"/>
      <c r="E16" s="25"/>
      <c r="F16" s="25"/>
      <c r="G16" s="25"/>
      <c r="H16" s="25"/>
      <c r="I16" s="25"/>
      <c r="J16" s="25"/>
      <c r="K16" s="114"/>
      <c r="L16" s="25"/>
      <c r="M16" s="25"/>
      <c r="N16" s="25"/>
      <c r="O16" s="25"/>
      <c r="P16" s="115"/>
      <c r="Q16" s="115"/>
      <c r="R16" s="115"/>
      <c r="S16" s="25"/>
      <c r="T16" s="25"/>
      <c r="U16" s="25"/>
      <c r="V16" s="25"/>
      <c r="W16" s="25"/>
      <c r="X16" s="25"/>
      <c r="Y16" s="25"/>
      <c r="Z16" s="25"/>
      <c r="AA16" s="25"/>
      <c r="AB16" s="25"/>
      <c r="AC16" s="25"/>
      <c r="AD16" s="25"/>
      <c r="AE16" s="25"/>
      <c r="AF16" s="25"/>
      <c r="AG16" s="25"/>
      <c r="AH16" s="25"/>
    </row>
    <row r="17" spans="1:34">
      <c r="A17" s="25"/>
      <c r="B17" s="25"/>
      <c r="C17" s="25"/>
      <c r="D17" s="114"/>
      <c r="E17" s="25"/>
      <c r="F17" s="25"/>
      <c r="G17" s="25"/>
      <c r="H17" s="25"/>
      <c r="I17" s="25"/>
      <c r="J17" s="25"/>
      <c r="K17" s="114"/>
      <c r="L17" s="25"/>
      <c r="M17" s="25"/>
      <c r="N17" s="25"/>
      <c r="O17" s="25"/>
      <c r="P17" s="115"/>
      <c r="Q17" s="115"/>
      <c r="R17" s="115"/>
      <c r="S17" s="25"/>
      <c r="T17" s="25"/>
      <c r="U17" s="25"/>
      <c r="V17" s="25"/>
      <c r="W17" s="25"/>
      <c r="X17" s="25"/>
      <c r="Y17" s="25"/>
      <c r="Z17" s="25"/>
      <c r="AA17" s="25"/>
      <c r="AB17" s="25"/>
      <c r="AC17" s="25"/>
      <c r="AD17" s="25"/>
      <c r="AE17" s="25"/>
      <c r="AF17" s="25"/>
      <c r="AG17" s="25"/>
      <c r="AH17" s="25"/>
    </row>
    <row r="18" spans="1:34">
      <c r="A18" s="25"/>
      <c r="B18" s="25"/>
      <c r="C18" s="25"/>
      <c r="D18" s="114"/>
      <c r="E18" s="25"/>
      <c r="F18" s="25"/>
      <c r="G18" s="25"/>
      <c r="H18" s="25"/>
      <c r="I18" s="25"/>
      <c r="J18" s="25"/>
      <c r="K18" s="114"/>
      <c r="L18" s="25"/>
      <c r="M18" s="25"/>
      <c r="N18" s="25"/>
      <c r="O18" s="25"/>
      <c r="P18" s="115"/>
      <c r="Q18" s="115"/>
      <c r="R18" s="115"/>
      <c r="S18" s="25"/>
      <c r="T18" s="25"/>
      <c r="U18" s="25"/>
      <c r="V18" s="25"/>
      <c r="W18" s="25"/>
      <c r="X18" s="25"/>
      <c r="Y18" s="25"/>
      <c r="Z18" s="25"/>
      <c r="AA18" s="25"/>
      <c r="AB18" s="25"/>
      <c r="AC18" s="25"/>
      <c r="AD18" s="25"/>
      <c r="AE18" s="25"/>
      <c r="AF18" s="25"/>
      <c r="AG18" s="25"/>
      <c r="AH18" s="25"/>
    </row>
    <row r="19" spans="1:34">
      <c r="A19" s="25"/>
      <c r="B19" s="25"/>
      <c r="C19" s="25"/>
      <c r="D19" s="114"/>
      <c r="E19" s="25"/>
      <c r="F19" s="25"/>
      <c r="G19" s="25"/>
      <c r="H19" s="25"/>
      <c r="I19" s="25"/>
      <c r="J19" s="25"/>
      <c r="K19" s="114"/>
      <c r="L19" s="25"/>
      <c r="M19" s="25"/>
      <c r="N19" s="25"/>
      <c r="O19" s="25"/>
      <c r="P19" s="115"/>
      <c r="Q19" s="115"/>
      <c r="R19" s="115"/>
      <c r="S19" s="25"/>
      <c r="T19" s="25"/>
      <c r="U19" s="25"/>
      <c r="V19" s="25"/>
      <c r="W19" s="25"/>
      <c r="X19" s="25"/>
      <c r="Y19" s="25"/>
      <c r="Z19" s="25"/>
      <c r="AA19" s="25"/>
      <c r="AB19" s="25"/>
      <c r="AC19" s="25"/>
      <c r="AD19" s="25"/>
      <c r="AE19" s="25"/>
      <c r="AF19" s="25"/>
      <c r="AG19" s="25"/>
      <c r="AH19" s="25"/>
    </row>
    <row r="20" spans="1:34">
      <c r="A20" s="25"/>
      <c r="B20" s="25"/>
      <c r="C20" s="25"/>
      <c r="D20" s="114"/>
      <c r="E20" s="25"/>
      <c r="F20" s="25"/>
      <c r="G20" s="25"/>
      <c r="H20" s="25"/>
      <c r="I20" s="25"/>
      <c r="J20" s="25"/>
      <c r="K20" s="114"/>
      <c r="L20" s="25"/>
      <c r="M20" s="25"/>
      <c r="N20" s="25"/>
      <c r="O20" s="25"/>
      <c r="P20" s="115"/>
      <c r="Q20" s="115"/>
      <c r="R20" s="115"/>
      <c r="S20" s="25"/>
      <c r="T20" s="25"/>
      <c r="U20" s="25"/>
      <c r="V20" s="25"/>
      <c r="W20" s="25"/>
      <c r="X20" s="25"/>
      <c r="Y20" s="25"/>
      <c r="Z20" s="25"/>
      <c r="AA20" s="25"/>
      <c r="AB20" s="25"/>
      <c r="AC20" s="25"/>
      <c r="AD20" s="25"/>
      <c r="AE20" s="25"/>
      <c r="AF20" s="25"/>
      <c r="AG20" s="25"/>
      <c r="AH20" s="25"/>
    </row>
    <row r="21" spans="1:34">
      <c r="A21" s="25"/>
      <c r="B21" s="25"/>
      <c r="C21" s="25"/>
      <c r="D21" s="114"/>
      <c r="E21" s="25"/>
      <c r="F21" s="25"/>
      <c r="G21" s="25"/>
      <c r="H21" s="25"/>
      <c r="I21" s="25"/>
      <c r="J21" s="25"/>
      <c r="K21" s="114"/>
      <c r="L21" s="25"/>
      <c r="M21" s="25"/>
      <c r="N21" s="25"/>
      <c r="O21" s="25"/>
      <c r="P21" s="115"/>
      <c r="Q21" s="115"/>
      <c r="R21" s="115"/>
      <c r="S21" s="25"/>
      <c r="T21" s="25"/>
      <c r="U21" s="25"/>
      <c r="V21" s="25"/>
      <c r="W21" s="25"/>
      <c r="X21" s="25"/>
      <c r="Y21" s="25"/>
      <c r="Z21" s="25"/>
      <c r="AA21" s="25"/>
      <c r="AB21" s="25"/>
      <c r="AC21" s="25"/>
      <c r="AD21" s="25"/>
      <c r="AE21" s="25"/>
      <c r="AF21" s="25"/>
      <c r="AG21" s="25"/>
      <c r="AH21" s="25"/>
    </row>
    <row r="22" spans="1:34">
      <c r="A22" s="25"/>
      <c r="B22" s="25"/>
      <c r="C22" s="25"/>
      <c r="D22" s="114"/>
      <c r="E22" s="25"/>
      <c r="F22" s="25"/>
      <c r="G22" s="25"/>
      <c r="H22" s="25"/>
      <c r="I22" s="25"/>
      <c r="J22" s="25"/>
      <c r="K22" s="114"/>
      <c r="L22" s="25"/>
      <c r="M22" s="25"/>
      <c r="N22" s="25"/>
      <c r="O22" s="25"/>
      <c r="P22" s="115"/>
      <c r="Q22" s="115"/>
      <c r="R22" s="115"/>
      <c r="S22" s="25"/>
      <c r="T22" s="25"/>
      <c r="U22" s="25"/>
      <c r="V22" s="25"/>
      <c r="W22" s="25"/>
      <c r="X22" s="25"/>
      <c r="Y22" s="25"/>
      <c r="Z22" s="25"/>
      <c r="AA22" s="25"/>
      <c r="AB22" s="25"/>
      <c r="AC22" s="25"/>
      <c r="AD22" s="25"/>
      <c r="AE22" s="25"/>
      <c r="AF22" s="25"/>
      <c r="AG22" s="25"/>
      <c r="AH22" s="25"/>
    </row>
    <row r="23" spans="1:34">
      <c r="A23" s="25"/>
      <c r="B23" s="25"/>
      <c r="C23" s="25"/>
      <c r="D23" s="114"/>
      <c r="E23" s="25"/>
      <c r="F23" s="25"/>
      <c r="G23" s="25"/>
      <c r="H23" s="25"/>
      <c r="I23" s="25"/>
      <c r="J23" s="25"/>
      <c r="K23" s="114"/>
      <c r="L23" s="25"/>
      <c r="M23" s="25"/>
      <c r="N23" s="25"/>
      <c r="O23" s="25"/>
      <c r="P23" s="115"/>
      <c r="Q23" s="115"/>
      <c r="R23" s="115"/>
      <c r="S23" s="25"/>
      <c r="T23" s="25"/>
      <c r="U23" s="25"/>
      <c r="V23" s="25"/>
      <c r="W23" s="25"/>
      <c r="X23" s="25"/>
      <c r="Y23" s="25"/>
      <c r="Z23" s="25"/>
      <c r="AA23" s="25"/>
      <c r="AB23" s="25"/>
      <c r="AC23" s="25"/>
      <c r="AD23" s="25"/>
      <c r="AE23" s="25"/>
      <c r="AF23" s="25"/>
      <c r="AG23" s="25"/>
      <c r="AH23" s="25"/>
    </row>
    <row r="24" spans="1:34">
      <c r="A24" s="25"/>
      <c r="B24" s="25"/>
      <c r="C24" s="25"/>
      <c r="D24" s="114"/>
      <c r="E24" s="25"/>
      <c r="F24" s="25"/>
      <c r="G24" s="25"/>
      <c r="H24" s="25"/>
      <c r="I24" s="25"/>
      <c r="J24" s="25"/>
      <c r="K24" s="114"/>
      <c r="L24" s="25"/>
      <c r="M24" s="25"/>
      <c r="N24" s="25"/>
      <c r="O24" s="25"/>
      <c r="P24" s="115"/>
      <c r="Q24" s="115"/>
      <c r="R24" s="115"/>
      <c r="S24" s="25"/>
      <c r="T24" s="25"/>
      <c r="U24" s="25"/>
      <c r="V24" s="25"/>
      <c r="W24" s="25"/>
      <c r="X24" s="25"/>
      <c r="Y24" s="25"/>
      <c r="Z24" s="25"/>
      <c r="AA24" s="25"/>
      <c r="AB24" s="25"/>
      <c r="AC24" s="25"/>
      <c r="AD24" s="25"/>
      <c r="AE24" s="25"/>
      <c r="AF24" s="25"/>
      <c r="AG24" s="25"/>
      <c r="AH24" s="25"/>
    </row>
    <row r="25" spans="1:34">
      <c r="A25" s="25"/>
      <c r="B25" s="25"/>
      <c r="C25" s="25"/>
      <c r="D25" s="114"/>
      <c r="E25" s="25"/>
      <c r="F25" s="25"/>
      <c r="G25" s="25"/>
      <c r="H25" s="25"/>
      <c r="I25" s="25"/>
      <c r="J25" s="25"/>
      <c r="K25" s="114"/>
      <c r="L25" s="25"/>
      <c r="M25" s="25"/>
      <c r="N25" s="25"/>
      <c r="O25" s="25"/>
      <c r="P25" s="115"/>
      <c r="Q25" s="115"/>
      <c r="R25" s="115"/>
      <c r="S25" s="25"/>
      <c r="T25" s="25"/>
      <c r="U25" s="25"/>
      <c r="V25" s="25"/>
      <c r="W25" s="25"/>
      <c r="X25" s="25"/>
      <c r="Y25" s="25"/>
      <c r="Z25" s="25"/>
      <c r="AA25" s="25"/>
      <c r="AB25" s="25"/>
      <c r="AC25" s="25"/>
      <c r="AD25" s="25"/>
      <c r="AE25" s="25"/>
      <c r="AF25" s="25"/>
      <c r="AG25" s="25"/>
      <c r="AH25" s="25"/>
    </row>
    <row r="26" spans="1:34">
      <c r="A26" s="25"/>
      <c r="B26" s="25"/>
      <c r="C26" s="25"/>
      <c r="D26" s="114"/>
      <c r="E26" s="25"/>
      <c r="F26" s="25"/>
      <c r="G26" s="25"/>
      <c r="H26" s="25"/>
      <c r="I26" s="25"/>
      <c r="J26" s="25"/>
      <c r="K26" s="114"/>
      <c r="L26" s="25"/>
      <c r="M26" s="25"/>
      <c r="N26" s="25"/>
      <c r="O26" s="25"/>
      <c r="P26" s="115"/>
      <c r="Q26" s="115"/>
      <c r="R26" s="115"/>
      <c r="S26" s="25"/>
      <c r="T26" s="25"/>
      <c r="U26" s="25"/>
      <c r="V26" s="25"/>
      <c r="W26" s="25"/>
      <c r="X26" s="25"/>
      <c r="Y26" s="25"/>
      <c r="Z26" s="25"/>
      <c r="AA26" s="25"/>
      <c r="AB26" s="25"/>
      <c r="AC26" s="25"/>
      <c r="AD26" s="25"/>
      <c r="AE26" s="25"/>
      <c r="AF26" s="25"/>
      <c r="AG26" s="25"/>
      <c r="AH26" s="25"/>
    </row>
    <row r="27" spans="1:34">
      <c r="A27" s="25"/>
      <c r="B27" s="25"/>
      <c r="C27" s="25"/>
      <c r="D27" s="114"/>
      <c r="E27" s="25"/>
      <c r="F27" s="25"/>
      <c r="G27" s="25"/>
      <c r="H27" s="25"/>
      <c r="I27" s="25"/>
      <c r="J27" s="25"/>
      <c r="K27" s="114"/>
      <c r="L27" s="25"/>
      <c r="M27" s="25"/>
      <c r="N27" s="25"/>
      <c r="O27" s="25"/>
      <c r="P27" s="115"/>
      <c r="Q27" s="115"/>
      <c r="R27" s="115"/>
      <c r="S27" s="25"/>
      <c r="T27" s="25"/>
      <c r="U27" s="25"/>
      <c r="V27" s="25"/>
      <c r="W27" s="25"/>
      <c r="X27" s="25"/>
      <c r="Y27" s="25"/>
      <c r="Z27" s="25"/>
      <c r="AA27" s="25"/>
      <c r="AB27" s="25"/>
      <c r="AC27" s="25"/>
      <c r="AD27" s="25"/>
      <c r="AE27" s="25"/>
      <c r="AF27" s="25"/>
      <c r="AG27" s="25"/>
      <c r="AH27" s="25"/>
    </row>
    <row r="28" spans="1:34">
      <c r="A28" s="25"/>
      <c r="B28" s="25"/>
      <c r="C28" s="25"/>
      <c r="D28" s="114"/>
      <c r="E28" s="25"/>
      <c r="F28" s="25"/>
      <c r="G28" s="25"/>
      <c r="H28" s="25"/>
      <c r="I28" s="25"/>
      <c r="J28" s="25"/>
      <c r="K28" s="114"/>
      <c r="L28" s="25"/>
      <c r="M28" s="25"/>
      <c r="N28" s="25"/>
      <c r="O28" s="25"/>
      <c r="P28" s="115"/>
      <c r="Q28" s="115"/>
      <c r="R28" s="115"/>
      <c r="S28" s="25"/>
      <c r="T28" s="25"/>
      <c r="U28" s="25"/>
      <c r="V28" s="25"/>
      <c r="W28" s="25"/>
      <c r="X28" s="25"/>
      <c r="Y28" s="25"/>
      <c r="Z28" s="25"/>
      <c r="AA28" s="25"/>
      <c r="AB28" s="25"/>
      <c r="AC28" s="25"/>
      <c r="AD28" s="25"/>
      <c r="AE28" s="25"/>
      <c r="AF28" s="25"/>
      <c r="AG28" s="25"/>
      <c r="AH28" s="25"/>
    </row>
    <row r="29" spans="1:34">
      <c r="A29" s="25"/>
      <c r="B29" s="25"/>
      <c r="C29" s="25"/>
      <c r="D29" s="114"/>
      <c r="E29" s="25"/>
      <c r="F29" s="25"/>
      <c r="G29" s="25"/>
      <c r="H29" s="25"/>
      <c r="I29" s="25"/>
      <c r="J29" s="25"/>
      <c r="K29" s="114"/>
      <c r="L29" s="25"/>
      <c r="M29" s="25"/>
      <c r="N29" s="25"/>
      <c r="O29" s="25"/>
      <c r="P29" s="115"/>
      <c r="Q29" s="115"/>
      <c r="R29" s="115"/>
      <c r="S29" s="25"/>
      <c r="T29" s="25"/>
      <c r="U29" s="25"/>
      <c r="V29" s="25"/>
      <c r="W29" s="25"/>
      <c r="X29" s="25"/>
      <c r="Y29" s="25"/>
      <c r="Z29" s="25"/>
      <c r="AA29" s="25"/>
      <c r="AB29" s="25"/>
      <c r="AC29" s="25"/>
      <c r="AD29" s="25"/>
      <c r="AE29" s="25"/>
      <c r="AF29" s="25"/>
      <c r="AG29" s="25"/>
      <c r="AH29" s="25"/>
    </row>
    <row r="30" spans="1:34">
      <c r="A30" s="25"/>
      <c r="B30" s="25"/>
      <c r="C30" s="25"/>
      <c r="D30" s="114"/>
      <c r="E30" s="25"/>
      <c r="F30" s="25"/>
      <c r="G30" s="25"/>
      <c r="H30" s="25"/>
      <c r="I30" s="25"/>
      <c r="J30" s="25"/>
      <c r="K30" s="114"/>
      <c r="L30" s="25"/>
      <c r="M30" s="25"/>
      <c r="N30" s="25"/>
      <c r="O30" s="25"/>
      <c r="P30" s="115"/>
      <c r="Q30" s="115"/>
      <c r="R30" s="115"/>
      <c r="S30" s="25"/>
      <c r="T30" s="25"/>
      <c r="U30" s="25"/>
      <c r="V30" s="25"/>
      <c r="W30" s="25"/>
      <c r="X30" s="25"/>
      <c r="Y30" s="25"/>
      <c r="Z30" s="25"/>
      <c r="AA30" s="25"/>
      <c r="AB30" s="25"/>
      <c r="AC30" s="25"/>
      <c r="AD30" s="25"/>
      <c r="AE30" s="25"/>
      <c r="AF30" s="25"/>
      <c r="AG30" s="25"/>
      <c r="AH30" s="25"/>
    </row>
    <row r="31" spans="1:34">
      <c r="A31" s="25"/>
      <c r="B31" s="25"/>
      <c r="C31" s="25"/>
      <c r="D31" s="114"/>
      <c r="E31" s="25"/>
      <c r="F31" s="25"/>
      <c r="G31" s="25"/>
      <c r="H31" s="25"/>
      <c r="I31" s="25"/>
      <c r="J31" s="25"/>
      <c r="K31" s="114"/>
      <c r="L31" s="25"/>
      <c r="M31" s="25"/>
      <c r="N31" s="25"/>
      <c r="O31" s="25"/>
      <c r="P31" s="115"/>
      <c r="Q31" s="115"/>
      <c r="R31" s="115"/>
      <c r="S31" s="25"/>
      <c r="T31" s="25"/>
      <c r="U31" s="25"/>
      <c r="V31" s="25"/>
      <c r="W31" s="25"/>
      <c r="X31" s="25"/>
      <c r="Y31" s="25"/>
      <c r="Z31" s="25"/>
      <c r="AA31" s="25"/>
      <c r="AB31" s="25"/>
      <c r="AC31" s="25"/>
      <c r="AD31" s="25"/>
      <c r="AE31" s="25"/>
      <c r="AF31" s="25"/>
      <c r="AG31" s="25"/>
      <c r="AH31" s="25"/>
    </row>
    <row r="32" spans="1:34">
      <c r="A32" s="25"/>
      <c r="B32" s="25"/>
      <c r="C32" s="25"/>
      <c r="D32" s="114"/>
      <c r="E32" s="25"/>
      <c r="F32" s="25"/>
      <c r="G32" s="25"/>
      <c r="H32" s="25"/>
      <c r="I32" s="25"/>
      <c r="J32" s="25"/>
      <c r="K32" s="114"/>
      <c r="L32" s="25"/>
      <c r="M32" s="25"/>
      <c r="N32" s="25"/>
      <c r="O32" s="25"/>
      <c r="P32" s="115"/>
      <c r="Q32" s="115"/>
      <c r="R32" s="115"/>
      <c r="S32" s="25"/>
      <c r="T32" s="25"/>
      <c r="U32" s="25"/>
      <c r="V32" s="25"/>
      <c r="W32" s="25"/>
      <c r="X32" s="25"/>
      <c r="Y32" s="25"/>
      <c r="Z32" s="25"/>
      <c r="AA32" s="25"/>
      <c r="AB32" s="25"/>
      <c r="AC32" s="25"/>
      <c r="AD32" s="25"/>
      <c r="AE32" s="25"/>
      <c r="AF32" s="25"/>
      <c r="AG32" s="25"/>
      <c r="AH32" s="25"/>
    </row>
    <row r="33" spans="1:34">
      <c r="A33" s="25"/>
      <c r="B33" s="25"/>
      <c r="C33" s="25"/>
      <c r="D33" s="114"/>
      <c r="E33" s="25"/>
      <c r="F33" s="25"/>
      <c r="G33" s="25"/>
      <c r="H33" s="25"/>
      <c r="I33" s="25"/>
      <c r="J33" s="25"/>
      <c r="K33" s="114"/>
      <c r="L33" s="25"/>
      <c r="M33" s="25"/>
      <c r="N33" s="25"/>
      <c r="O33" s="25"/>
      <c r="P33" s="115"/>
      <c r="Q33" s="115"/>
      <c r="R33" s="115"/>
      <c r="S33" s="25"/>
      <c r="T33" s="25"/>
      <c r="U33" s="25"/>
      <c r="V33" s="25"/>
      <c r="W33" s="25"/>
      <c r="X33" s="25"/>
      <c r="Y33" s="25"/>
      <c r="Z33" s="25"/>
      <c r="AA33" s="25"/>
      <c r="AB33" s="25"/>
      <c r="AC33" s="25"/>
      <c r="AD33" s="25"/>
      <c r="AE33" s="25"/>
      <c r="AF33" s="25"/>
      <c r="AG33" s="25"/>
      <c r="AH33" s="25"/>
    </row>
    <row r="34" spans="1:34">
      <c r="A34" s="25"/>
      <c r="B34" s="25"/>
      <c r="C34" s="25"/>
      <c r="D34" s="114"/>
      <c r="E34" s="25"/>
      <c r="F34" s="25"/>
      <c r="G34" s="25"/>
      <c r="H34" s="25"/>
      <c r="I34" s="25"/>
      <c r="J34" s="25"/>
      <c r="K34" s="114"/>
      <c r="L34" s="25"/>
      <c r="M34" s="25"/>
      <c r="N34" s="25"/>
      <c r="O34" s="25"/>
      <c r="P34" s="115"/>
      <c r="Q34" s="115"/>
      <c r="R34" s="115"/>
      <c r="S34" s="25"/>
      <c r="T34" s="25"/>
      <c r="U34" s="25"/>
      <c r="V34" s="25"/>
      <c r="W34" s="25"/>
      <c r="X34" s="25"/>
      <c r="Y34" s="25"/>
      <c r="Z34" s="25"/>
      <c r="AA34" s="25"/>
      <c r="AB34" s="25"/>
      <c r="AC34" s="25"/>
      <c r="AD34" s="25"/>
      <c r="AE34" s="25"/>
      <c r="AF34" s="25"/>
      <c r="AG34" s="25"/>
      <c r="AH34" s="25"/>
    </row>
    <row r="35" spans="1:34">
      <c r="A35" s="25"/>
      <c r="B35" s="25"/>
      <c r="C35" s="25"/>
      <c r="D35" s="114"/>
      <c r="E35" s="25"/>
      <c r="F35" s="25"/>
      <c r="G35" s="25"/>
      <c r="H35" s="25"/>
      <c r="I35" s="25"/>
      <c r="J35" s="25"/>
      <c r="K35" s="114"/>
      <c r="L35" s="25"/>
      <c r="M35" s="25"/>
      <c r="N35" s="25"/>
      <c r="O35" s="25"/>
      <c r="P35" s="115"/>
      <c r="Q35" s="115"/>
      <c r="R35" s="115"/>
      <c r="S35" s="25"/>
      <c r="T35" s="25"/>
      <c r="U35" s="25"/>
      <c r="V35" s="25"/>
      <c r="W35" s="25"/>
      <c r="X35" s="25"/>
      <c r="Y35" s="25"/>
      <c r="Z35" s="25"/>
      <c r="AA35" s="25"/>
      <c r="AB35" s="25"/>
      <c r="AC35" s="25"/>
      <c r="AD35" s="25"/>
      <c r="AE35" s="25"/>
      <c r="AF35" s="25"/>
      <c r="AG35" s="25"/>
      <c r="AH35" s="25"/>
    </row>
    <row r="36" spans="1:34">
      <c r="A36" s="25"/>
      <c r="B36" s="25"/>
      <c r="C36" s="25"/>
      <c r="D36" s="114"/>
      <c r="E36" s="25"/>
      <c r="F36" s="25"/>
      <c r="G36" s="25"/>
      <c r="H36" s="25"/>
      <c r="I36" s="25"/>
      <c r="J36" s="25"/>
      <c r="K36" s="114"/>
      <c r="L36" s="25"/>
      <c r="M36" s="25"/>
      <c r="N36" s="25"/>
      <c r="O36" s="25"/>
      <c r="P36" s="115"/>
      <c r="Q36" s="115"/>
      <c r="R36" s="115"/>
      <c r="S36" s="25"/>
      <c r="T36" s="25"/>
      <c r="U36" s="25"/>
      <c r="V36" s="25"/>
      <c r="W36" s="25"/>
      <c r="X36" s="25"/>
      <c r="Y36" s="25"/>
      <c r="Z36" s="25"/>
      <c r="AA36" s="25"/>
      <c r="AB36" s="25"/>
      <c r="AC36" s="25"/>
      <c r="AD36" s="25"/>
      <c r="AE36" s="25"/>
      <c r="AF36" s="25"/>
      <c r="AG36" s="25"/>
      <c r="AH36" s="25"/>
    </row>
    <row r="37" spans="1:34">
      <c r="A37" s="25"/>
      <c r="B37" s="25"/>
      <c r="C37" s="25"/>
      <c r="D37" s="114"/>
      <c r="E37" s="25"/>
      <c r="F37" s="25"/>
      <c r="G37" s="25"/>
      <c r="H37" s="25"/>
      <c r="I37" s="25"/>
      <c r="J37" s="25"/>
      <c r="K37" s="114"/>
      <c r="L37" s="25"/>
      <c r="M37" s="25"/>
      <c r="N37" s="25"/>
      <c r="O37" s="25"/>
      <c r="P37" s="115"/>
      <c r="Q37" s="115"/>
      <c r="R37" s="115"/>
      <c r="S37" s="25"/>
      <c r="T37" s="25"/>
      <c r="U37" s="25"/>
      <c r="V37" s="25"/>
      <c r="W37" s="25"/>
      <c r="X37" s="25"/>
      <c r="Y37" s="25"/>
      <c r="Z37" s="25"/>
      <c r="AA37" s="25"/>
      <c r="AB37" s="25"/>
      <c r="AC37" s="25"/>
      <c r="AD37" s="25"/>
      <c r="AE37" s="25"/>
      <c r="AF37" s="25"/>
      <c r="AG37" s="25"/>
      <c r="AH37" s="25"/>
    </row>
    <row r="38" spans="1:34">
      <c r="A38" s="25"/>
      <c r="B38" s="25"/>
      <c r="C38" s="25"/>
      <c r="D38" s="114"/>
      <c r="E38" s="25"/>
      <c r="F38" s="25"/>
      <c r="G38" s="25"/>
      <c r="H38" s="25"/>
      <c r="I38" s="25"/>
      <c r="J38" s="25"/>
      <c r="K38" s="114"/>
      <c r="L38" s="25"/>
      <c r="M38" s="25"/>
      <c r="N38" s="25"/>
      <c r="O38" s="25"/>
      <c r="P38" s="115"/>
      <c r="Q38" s="115"/>
      <c r="R38" s="115"/>
      <c r="S38" s="25"/>
      <c r="T38" s="25"/>
      <c r="U38" s="25"/>
      <c r="V38" s="25"/>
      <c r="W38" s="25"/>
      <c r="X38" s="25"/>
      <c r="Y38" s="25"/>
      <c r="Z38" s="25"/>
      <c r="AA38" s="25"/>
      <c r="AB38" s="25"/>
      <c r="AC38" s="25"/>
      <c r="AD38" s="25"/>
      <c r="AE38" s="25"/>
      <c r="AF38" s="25"/>
      <c r="AG38" s="25"/>
      <c r="AH38" s="25"/>
    </row>
    <row r="39" spans="1:34">
      <c r="A39" s="25"/>
      <c r="B39" s="25"/>
      <c r="C39" s="25"/>
      <c r="D39" s="114"/>
      <c r="E39" s="25"/>
      <c r="F39" s="25"/>
      <c r="G39" s="25"/>
      <c r="H39" s="25"/>
      <c r="I39" s="25"/>
      <c r="J39" s="25"/>
      <c r="K39" s="114"/>
      <c r="L39" s="25"/>
      <c r="M39" s="25"/>
      <c r="N39" s="25"/>
      <c r="O39" s="25"/>
      <c r="P39" s="115"/>
      <c r="Q39" s="115"/>
      <c r="R39" s="115"/>
      <c r="S39" s="25"/>
      <c r="T39" s="25"/>
      <c r="U39" s="25"/>
      <c r="V39" s="25"/>
      <c r="W39" s="25"/>
      <c r="X39" s="25"/>
      <c r="Y39" s="25"/>
      <c r="Z39" s="25"/>
      <c r="AA39" s="25"/>
      <c r="AB39" s="25"/>
      <c r="AC39" s="25"/>
      <c r="AD39" s="25"/>
      <c r="AE39" s="25"/>
      <c r="AF39" s="25"/>
      <c r="AG39" s="25"/>
      <c r="AH39" s="25"/>
    </row>
    <row r="40" spans="1:34">
      <c r="A40" s="25"/>
      <c r="B40" s="25"/>
      <c r="C40" s="25"/>
      <c r="D40" s="114"/>
      <c r="E40" s="25"/>
      <c r="F40" s="25"/>
      <c r="G40" s="25"/>
      <c r="H40" s="25"/>
      <c r="I40" s="25"/>
      <c r="J40" s="25"/>
      <c r="K40" s="114"/>
      <c r="L40" s="25"/>
      <c r="M40" s="25"/>
      <c r="N40" s="25"/>
      <c r="O40" s="25"/>
      <c r="P40" s="115"/>
      <c r="Q40" s="115"/>
      <c r="R40" s="115"/>
      <c r="S40" s="25"/>
      <c r="T40" s="25"/>
      <c r="U40" s="25"/>
      <c r="V40" s="25"/>
      <c r="W40" s="25"/>
      <c r="X40" s="25"/>
      <c r="Y40" s="25"/>
      <c r="Z40" s="25"/>
      <c r="AA40" s="25"/>
      <c r="AB40" s="25"/>
      <c r="AC40" s="25"/>
      <c r="AD40" s="25"/>
      <c r="AE40" s="25"/>
      <c r="AF40" s="25"/>
      <c r="AG40" s="25"/>
      <c r="AH40" s="25"/>
    </row>
    <row r="41" spans="1:34">
      <c r="A41" s="25"/>
      <c r="B41" s="25"/>
      <c r="C41" s="25"/>
      <c r="D41" s="114"/>
      <c r="E41" s="25"/>
      <c r="F41" s="25"/>
      <c r="G41" s="25"/>
      <c r="H41" s="25"/>
      <c r="I41" s="25"/>
      <c r="J41" s="25"/>
      <c r="K41" s="114"/>
      <c r="L41" s="25"/>
      <c r="M41" s="25"/>
      <c r="N41" s="25"/>
      <c r="O41" s="25"/>
      <c r="P41" s="115"/>
      <c r="Q41" s="115"/>
      <c r="R41" s="115"/>
      <c r="S41" s="25"/>
      <c r="T41" s="25"/>
      <c r="U41" s="25"/>
      <c r="V41" s="25"/>
      <c r="W41" s="25"/>
      <c r="X41" s="25"/>
      <c r="Y41" s="25"/>
      <c r="Z41" s="25"/>
      <c r="AA41" s="25"/>
      <c r="AB41" s="25"/>
      <c r="AC41" s="25"/>
      <c r="AD41" s="25"/>
      <c r="AE41" s="25"/>
      <c r="AF41" s="25"/>
      <c r="AG41" s="25"/>
      <c r="AH41" s="25"/>
    </row>
    <row r="42" spans="1:34">
      <c r="A42" s="25"/>
      <c r="B42" s="25"/>
      <c r="C42" s="25"/>
      <c r="D42" s="114"/>
      <c r="E42" s="25"/>
      <c r="F42" s="25"/>
      <c r="G42" s="25"/>
      <c r="H42" s="25"/>
      <c r="I42" s="25"/>
      <c r="J42" s="25"/>
      <c r="K42" s="114"/>
      <c r="L42" s="25"/>
      <c r="M42" s="25"/>
      <c r="N42" s="25"/>
      <c r="O42" s="25"/>
      <c r="P42" s="115"/>
      <c r="Q42" s="115"/>
      <c r="R42" s="115"/>
      <c r="S42" s="25"/>
      <c r="T42" s="25"/>
      <c r="U42" s="25"/>
      <c r="V42" s="25"/>
      <c r="W42" s="25"/>
      <c r="X42" s="25"/>
      <c r="Y42" s="25"/>
      <c r="Z42" s="25"/>
      <c r="AA42" s="25"/>
      <c r="AB42" s="25"/>
      <c r="AC42" s="25"/>
      <c r="AD42" s="25"/>
      <c r="AE42" s="25"/>
      <c r="AF42" s="25"/>
      <c r="AG42" s="25"/>
      <c r="AH42" s="25"/>
    </row>
    <row r="43" spans="1:34">
      <c r="A43" s="25"/>
      <c r="B43" s="25"/>
      <c r="C43" s="25"/>
      <c r="D43" s="114"/>
      <c r="E43" s="25"/>
      <c r="F43" s="25"/>
      <c r="G43" s="25"/>
      <c r="H43" s="25"/>
      <c r="I43" s="25"/>
      <c r="J43" s="25"/>
      <c r="K43" s="114"/>
      <c r="L43" s="25"/>
      <c r="M43" s="25"/>
      <c r="N43" s="25"/>
      <c r="O43" s="25"/>
      <c r="P43" s="115"/>
      <c r="Q43" s="115"/>
      <c r="R43" s="115"/>
      <c r="S43" s="25"/>
      <c r="T43" s="25"/>
      <c r="U43" s="25"/>
      <c r="V43" s="25"/>
      <c r="W43" s="25"/>
      <c r="X43" s="25"/>
      <c r="Y43" s="25"/>
      <c r="Z43" s="25"/>
      <c r="AA43" s="25"/>
      <c r="AB43" s="25"/>
      <c r="AC43" s="25"/>
      <c r="AD43" s="25"/>
      <c r="AE43" s="25"/>
      <c r="AF43" s="25"/>
      <c r="AG43" s="25"/>
      <c r="AH43" s="25"/>
    </row>
    <row r="44" spans="1:34">
      <c r="A44" s="25"/>
      <c r="B44" s="25"/>
      <c r="C44" s="25"/>
      <c r="D44" s="114"/>
      <c r="E44" s="25"/>
      <c r="F44" s="25"/>
      <c r="G44" s="25"/>
      <c r="H44" s="25"/>
      <c r="I44" s="25"/>
      <c r="J44" s="25"/>
      <c r="K44" s="114"/>
      <c r="L44" s="25"/>
      <c r="M44" s="25"/>
      <c r="N44" s="25"/>
      <c r="O44" s="25"/>
      <c r="P44" s="115"/>
      <c r="Q44" s="115"/>
      <c r="R44" s="115"/>
      <c r="S44" s="25"/>
      <c r="T44" s="25"/>
      <c r="U44" s="25"/>
      <c r="V44" s="25"/>
      <c r="W44" s="25"/>
      <c r="X44" s="25"/>
      <c r="Y44" s="25"/>
      <c r="Z44" s="25"/>
      <c r="AA44" s="25"/>
      <c r="AB44" s="25"/>
      <c r="AC44" s="25"/>
      <c r="AD44" s="25"/>
      <c r="AE44" s="25"/>
      <c r="AF44" s="25"/>
      <c r="AG44" s="25"/>
      <c r="AH44" s="25"/>
    </row>
    <row r="45" spans="1:34">
      <c r="A45" s="25"/>
      <c r="B45" s="25"/>
      <c r="C45" s="25"/>
      <c r="D45" s="114"/>
      <c r="E45" s="25"/>
      <c r="F45" s="25"/>
      <c r="G45" s="25"/>
      <c r="H45" s="25"/>
      <c r="I45" s="25"/>
      <c r="J45" s="25"/>
      <c r="K45" s="114"/>
      <c r="L45" s="25"/>
      <c r="M45" s="25"/>
      <c r="N45" s="25"/>
      <c r="O45" s="25"/>
      <c r="P45" s="115"/>
      <c r="Q45" s="115"/>
      <c r="R45" s="115"/>
      <c r="S45" s="25"/>
      <c r="T45" s="25"/>
      <c r="U45" s="25"/>
      <c r="V45" s="25"/>
      <c r="W45" s="25"/>
      <c r="X45" s="25"/>
      <c r="Y45" s="25"/>
      <c r="Z45" s="25"/>
      <c r="AA45" s="25"/>
      <c r="AB45" s="25"/>
      <c r="AC45" s="25"/>
      <c r="AD45" s="25"/>
      <c r="AE45" s="25"/>
      <c r="AF45" s="25"/>
      <c r="AG45" s="25"/>
      <c r="AH45" s="25"/>
    </row>
    <row r="46" spans="1:34">
      <c r="A46" s="25"/>
      <c r="B46" s="25"/>
      <c r="C46" s="25"/>
      <c r="D46" s="114"/>
      <c r="E46" s="25"/>
      <c r="F46" s="25"/>
      <c r="G46" s="25"/>
      <c r="H46" s="25"/>
      <c r="I46" s="25"/>
      <c r="J46" s="25"/>
      <c r="K46" s="114"/>
      <c r="L46" s="25"/>
      <c r="M46" s="25"/>
      <c r="N46" s="25"/>
      <c r="O46" s="25"/>
      <c r="P46" s="115"/>
      <c r="Q46" s="115"/>
      <c r="R46" s="115"/>
      <c r="S46" s="25"/>
      <c r="T46" s="25"/>
      <c r="U46" s="25"/>
      <c r="V46" s="25"/>
      <c r="W46" s="25"/>
      <c r="X46" s="25"/>
      <c r="Y46" s="25"/>
      <c r="Z46" s="25"/>
      <c r="AA46" s="25"/>
      <c r="AB46" s="25"/>
      <c r="AC46" s="25"/>
      <c r="AD46" s="25"/>
      <c r="AE46" s="25"/>
      <c r="AF46" s="25"/>
      <c r="AG46" s="25"/>
      <c r="AH46" s="25"/>
    </row>
    <row r="47" spans="1:34">
      <c r="A47" s="25"/>
      <c r="B47" s="25"/>
      <c r="C47" s="25"/>
      <c r="D47" s="114"/>
      <c r="E47" s="25"/>
      <c r="F47" s="25"/>
      <c r="G47" s="25"/>
      <c r="H47" s="25"/>
      <c r="I47" s="25"/>
      <c r="J47" s="25"/>
      <c r="K47" s="114"/>
      <c r="L47" s="25"/>
      <c r="M47" s="25"/>
      <c r="N47" s="25"/>
      <c r="O47" s="25"/>
      <c r="P47" s="115"/>
      <c r="Q47" s="115"/>
      <c r="R47" s="115"/>
      <c r="S47" s="25"/>
      <c r="T47" s="25"/>
      <c r="U47" s="25"/>
      <c r="V47" s="25"/>
      <c r="W47" s="25"/>
      <c r="X47" s="25"/>
      <c r="Y47" s="25"/>
      <c r="Z47" s="25"/>
      <c r="AA47" s="25"/>
      <c r="AB47" s="25"/>
      <c r="AC47" s="25"/>
      <c r="AD47" s="25"/>
      <c r="AE47" s="25"/>
      <c r="AF47" s="25"/>
      <c r="AG47" s="25"/>
      <c r="AH47" s="25"/>
    </row>
    <row r="48" spans="1:34">
      <c r="A48" s="25"/>
      <c r="B48" s="25"/>
      <c r="C48" s="25"/>
      <c r="D48" s="114"/>
      <c r="E48" s="25"/>
      <c r="F48" s="25"/>
      <c r="G48" s="25"/>
      <c r="H48" s="25"/>
      <c r="I48" s="25"/>
      <c r="J48" s="25"/>
      <c r="K48" s="114"/>
      <c r="L48" s="25"/>
      <c r="M48" s="25"/>
      <c r="N48" s="25"/>
      <c r="O48" s="25"/>
      <c r="P48" s="115"/>
      <c r="Q48" s="115"/>
      <c r="R48" s="115"/>
      <c r="S48" s="25"/>
      <c r="T48" s="25"/>
      <c r="U48" s="25"/>
      <c r="V48" s="25"/>
      <c r="W48" s="25"/>
      <c r="X48" s="25"/>
      <c r="Y48" s="25"/>
      <c r="Z48" s="25"/>
      <c r="AA48" s="25"/>
      <c r="AB48" s="25"/>
      <c r="AC48" s="25"/>
      <c r="AD48" s="25"/>
      <c r="AE48" s="25"/>
      <c r="AF48" s="25"/>
      <c r="AG48" s="25"/>
      <c r="AH48" s="25"/>
    </row>
    <row r="49" spans="1:34">
      <c r="A49" s="25"/>
      <c r="B49" s="25"/>
      <c r="C49" s="25"/>
      <c r="D49" s="114"/>
      <c r="E49" s="25"/>
      <c r="F49" s="25"/>
      <c r="G49" s="25"/>
      <c r="H49" s="25"/>
      <c r="I49" s="25"/>
      <c r="J49" s="25"/>
      <c r="K49" s="114"/>
      <c r="L49" s="25"/>
      <c r="M49" s="25"/>
      <c r="N49" s="25"/>
      <c r="O49" s="25"/>
      <c r="P49" s="115"/>
      <c r="Q49" s="115"/>
      <c r="R49" s="115"/>
      <c r="S49" s="25"/>
      <c r="T49" s="25"/>
      <c r="U49" s="25"/>
      <c r="V49" s="25"/>
      <c r="W49" s="25"/>
      <c r="X49" s="25"/>
      <c r="Y49" s="25"/>
      <c r="Z49" s="25"/>
      <c r="AA49" s="25"/>
      <c r="AB49" s="25"/>
      <c r="AC49" s="25"/>
      <c r="AD49" s="25"/>
      <c r="AE49" s="25"/>
      <c r="AF49" s="25"/>
      <c r="AG49" s="25"/>
      <c r="AH49" s="25"/>
    </row>
    <row r="50" spans="1:34">
      <c r="A50" s="25"/>
      <c r="B50" s="25"/>
      <c r="C50" s="25"/>
      <c r="D50" s="114"/>
      <c r="E50" s="25"/>
      <c r="F50" s="25"/>
      <c r="G50" s="25"/>
      <c r="H50" s="25"/>
      <c r="I50" s="25"/>
      <c r="J50" s="25"/>
      <c r="K50" s="114"/>
      <c r="L50" s="25"/>
      <c r="M50" s="25"/>
      <c r="N50" s="25"/>
      <c r="O50" s="25"/>
      <c r="P50" s="115"/>
      <c r="Q50" s="115"/>
      <c r="R50" s="115"/>
      <c r="S50" s="25"/>
      <c r="T50" s="25"/>
      <c r="U50" s="25"/>
      <c r="V50" s="25"/>
      <c r="W50" s="25"/>
      <c r="X50" s="25"/>
      <c r="Y50" s="25"/>
      <c r="Z50" s="25"/>
      <c r="AA50" s="25"/>
      <c r="AB50" s="25"/>
      <c r="AC50" s="25"/>
      <c r="AD50" s="25"/>
      <c r="AE50" s="25"/>
      <c r="AF50" s="25"/>
      <c r="AG50" s="25"/>
      <c r="AH50" s="25"/>
    </row>
    <row r="51" spans="1:34">
      <c r="A51" s="25"/>
      <c r="B51" s="25"/>
      <c r="C51" s="25"/>
      <c r="D51" s="114"/>
      <c r="E51" s="25"/>
      <c r="F51" s="25"/>
      <c r="G51" s="25"/>
      <c r="H51" s="25"/>
      <c r="I51" s="25"/>
      <c r="J51" s="25"/>
      <c r="K51" s="114"/>
      <c r="L51" s="25"/>
      <c r="M51" s="25"/>
      <c r="N51" s="25"/>
      <c r="O51" s="25"/>
      <c r="P51" s="115"/>
      <c r="Q51" s="115"/>
      <c r="R51" s="115"/>
      <c r="S51" s="25"/>
      <c r="T51" s="25"/>
      <c r="U51" s="25"/>
      <c r="V51" s="25"/>
      <c r="W51" s="25"/>
      <c r="X51" s="25"/>
      <c r="Y51" s="25"/>
      <c r="Z51" s="25"/>
      <c r="AA51" s="25"/>
      <c r="AB51" s="25"/>
      <c r="AC51" s="25"/>
      <c r="AD51" s="25"/>
      <c r="AE51" s="25"/>
      <c r="AF51" s="25"/>
      <c r="AG51" s="25"/>
      <c r="AH51" s="25"/>
    </row>
    <row r="52" spans="1:34">
      <c r="A52" s="25"/>
      <c r="B52" s="25"/>
      <c r="C52" s="25"/>
      <c r="D52" s="114"/>
      <c r="E52" s="25"/>
      <c r="F52" s="25"/>
      <c r="G52" s="25"/>
      <c r="H52" s="25"/>
      <c r="I52" s="25"/>
      <c r="J52" s="25"/>
      <c r="K52" s="114"/>
      <c r="L52" s="25"/>
      <c r="M52" s="25"/>
      <c r="N52" s="25"/>
      <c r="O52" s="25"/>
      <c r="P52" s="115"/>
      <c r="Q52" s="115"/>
      <c r="R52" s="115"/>
      <c r="S52" s="25"/>
      <c r="T52" s="25"/>
      <c r="U52" s="25"/>
      <c r="V52" s="25"/>
      <c r="W52" s="25"/>
      <c r="X52" s="25"/>
      <c r="Y52" s="25"/>
      <c r="Z52" s="25"/>
      <c r="AA52" s="25"/>
      <c r="AB52" s="25"/>
      <c r="AC52" s="25"/>
      <c r="AD52" s="25"/>
      <c r="AE52" s="25"/>
      <c r="AF52" s="25"/>
      <c r="AG52" s="25"/>
      <c r="AH52" s="25"/>
    </row>
    <row r="53" spans="1:34">
      <c r="A53" s="25"/>
      <c r="B53" s="25"/>
      <c r="C53" s="25"/>
      <c r="D53" s="114"/>
      <c r="E53" s="25"/>
      <c r="F53" s="25"/>
      <c r="G53" s="25"/>
      <c r="H53" s="25"/>
      <c r="I53" s="25"/>
      <c r="J53" s="25"/>
      <c r="K53" s="114"/>
      <c r="L53" s="25"/>
      <c r="M53" s="25"/>
      <c r="N53" s="25"/>
      <c r="O53" s="25"/>
      <c r="P53" s="115"/>
      <c r="Q53" s="115"/>
      <c r="R53" s="115"/>
      <c r="S53" s="25"/>
      <c r="T53" s="25"/>
      <c r="U53" s="25"/>
      <c r="V53" s="25"/>
      <c r="W53" s="25"/>
      <c r="X53" s="25"/>
      <c r="Y53" s="25"/>
      <c r="Z53" s="25"/>
      <c r="AA53" s="25"/>
      <c r="AB53" s="25"/>
      <c r="AC53" s="25"/>
      <c r="AD53" s="25"/>
      <c r="AE53" s="25"/>
      <c r="AF53" s="25"/>
      <c r="AG53" s="25"/>
      <c r="AH53" s="25"/>
    </row>
    <row r="54" spans="1:34">
      <c r="A54" s="25"/>
      <c r="B54" s="25"/>
      <c r="C54" s="25"/>
      <c r="D54" s="114"/>
      <c r="E54" s="25"/>
      <c r="F54" s="25"/>
      <c r="G54" s="25"/>
      <c r="H54" s="25"/>
      <c r="I54" s="25"/>
      <c r="J54" s="25"/>
      <c r="K54" s="114"/>
      <c r="L54" s="25"/>
      <c r="M54" s="25"/>
      <c r="N54" s="25"/>
      <c r="O54" s="25"/>
      <c r="P54" s="115"/>
      <c r="Q54" s="115"/>
      <c r="R54" s="115"/>
      <c r="S54" s="25"/>
      <c r="T54" s="25"/>
      <c r="U54" s="25"/>
      <c r="V54" s="25"/>
      <c r="W54" s="25"/>
      <c r="X54" s="25"/>
      <c r="Y54" s="25"/>
      <c r="Z54" s="25"/>
      <c r="AA54" s="25"/>
      <c r="AB54" s="25"/>
      <c r="AC54" s="25"/>
      <c r="AD54" s="25"/>
      <c r="AE54" s="25"/>
      <c r="AF54" s="25"/>
      <c r="AG54" s="25"/>
      <c r="AH54" s="25"/>
    </row>
    <row r="55" spans="1:34">
      <c r="A55" s="25"/>
      <c r="B55" s="25"/>
      <c r="C55" s="25"/>
      <c r="D55" s="114"/>
      <c r="E55" s="25"/>
      <c r="F55" s="25"/>
      <c r="G55" s="25"/>
      <c r="H55" s="25"/>
      <c r="I55" s="25"/>
      <c r="J55" s="25"/>
      <c r="K55" s="114"/>
      <c r="L55" s="25"/>
      <c r="M55" s="25"/>
      <c r="N55" s="25"/>
      <c r="O55" s="25"/>
      <c r="P55" s="115"/>
      <c r="Q55" s="115"/>
      <c r="R55" s="115"/>
      <c r="S55" s="25"/>
      <c r="T55" s="25"/>
      <c r="U55" s="25"/>
      <c r="V55" s="25"/>
      <c r="W55" s="25"/>
      <c r="X55" s="25"/>
      <c r="Y55" s="25"/>
      <c r="Z55" s="25"/>
      <c r="AA55" s="25"/>
      <c r="AB55" s="25"/>
      <c r="AC55" s="25"/>
      <c r="AD55" s="25"/>
      <c r="AE55" s="25"/>
      <c r="AF55" s="25"/>
      <c r="AG55" s="25"/>
      <c r="AH55" s="25"/>
    </row>
    <row r="56" spans="1:34">
      <c r="A56" s="25"/>
      <c r="B56" s="25"/>
      <c r="C56" s="25"/>
      <c r="D56" s="114"/>
      <c r="E56" s="25"/>
      <c r="F56" s="25"/>
      <c r="G56" s="25"/>
      <c r="H56" s="25"/>
      <c r="I56" s="25"/>
      <c r="J56" s="25"/>
      <c r="K56" s="114"/>
      <c r="L56" s="25"/>
      <c r="M56" s="25"/>
      <c r="N56" s="25"/>
      <c r="O56" s="25"/>
      <c r="P56" s="115"/>
      <c r="Q56" s="115"/>
      <c r="R56" s="115"/>
      <c r="S56" s="25"/>
      <c r="T56" s="25"/>
      <c r="U56" s="25"/>
      <c r="V56" s="25"/>
      <c r="W56" s="25"/>
      <c r="X56" s="25"/>
      <c r="Y56" s="25"/>
      <c r="Z56" s="25"/>
      <c r="AA56" s="25"/>
      <c r="AB56" s="25"/>
      <c r="AC56" s="25"/>
      <c r="AD56" s="25"/>
      <c r="AE56" s="25"/>
      <c r="AF56" s="25"/>
      <c r="AG56" s="25"/>
      <c r="AH56" s="25"/>
    </row>
    <row r="57" spans="1:34">
      <c r="A57" s="25"/>
      <c r="B57" s="25"/>
      <c r="C57" s="25"/>
      <c r="D57" s="114"/>
      <c r="E57" s="25"/>
      <c r="F57" s="25"/>
      <c r="G57" s="25"/>
      <c r="H57" s="25"/>
      <c r="I57" s="25"/>
      <c r="J57" s="25"/>
      <c r="K57" s="114"/>
      <c r="L57" s="25"/>
      <c r="M57" s="25"/>
      <c r="N57" s="25"/>
      <c r="O57" s="25"/>
      <c r="P57" s="115"/>
      <c r="Q57" s="115"/>
      <c r="R57" s="115"/>
      <c r="S57" s="25"/>
      <c r="T57" s="25"/>
      <c r="U57" s="25"/>
      <c r="V57" s="25"/>
      <c r="W57" s="25"/>
      <c r="X57" s="25"/>
      <c r="Y57" s="25"/>
      <c r="Z57" s="25"/>
      <c r="AA57" s="25"/>
      <c r="AB57" s="25"/>
      <c r="AC57" s="25"/>
      <c r="AD57" s="25"/>
      <c r="AE57" s="25"/>
      <c r="AF57" s="25"/>
      <c r="AG57" s="25"/>
      <c r="AH57" s="25"/>
    </row>
    <row r="58" spans="1:34">
      <c r="A58" s="25"/>
      <c r="B58" s="25"/>
      <c r="C58" s="25"/>
      <c r="D58" s="114"/>
      <c r="E58" s="25"/>
      <c r="F58" s="25"/>
      <c r="G58" s="25"/>
      <c r="H58" s="25"/>
      <c r="I58" s="25"/>
      <c r="J58" s="25"/>
      <c r="K58" s="114"/>
      <c r="L58" s="25"/>
      <c r="M58" s="25"/>
      <c r="N58" s="25"/>
      <c r="O58" s="25"/>
      <c r="P58" s="115"/>
      <c r="Q58" s="115"/>
      <c r="R58" s="115"/>
      <c r="S58" s="25"/>
      <c r="T58" s="25"/>
      <c r="U58" s="25"/>
      <c r="V58" s="25"/>
      <c r="W58" s="25"/>
      <c r="X58" s="25"/>
      <c r="Y58" s="25"/>
      <c r="Z58" s="25"/>
      <c r="AA58" s="25"/>
      <c r="AB58" s="25"/>
      <c r="AC58" s="25"/>
      <c r="AD58" s="25"/>
      <c r="AE58" s="25"/>
      <c r="AF58" s="25"/>
      <c r="AG58" s="25"/>
      <c r="AH58" s="25"/>
    </row>
    <row r="59" spans="1:34">
      <c r="A59" s="25"/>
      <c r="B59" s="25"/>
      <c r="C59" s="25"/>
      <c r="D59" s="114"/>
      <c r="E59" s="25"/>
      <c r="F59" s="25"/>
      <c r="G59" s="25"/>
      <c r="H59" s="25"/>
      <c r="I59" s="25"/>
      <c r="J59" s="25"/>
      <c r="K59" s="114"/>
      <c r="L59" s="25"/>
      <c r="M59" s="25"/>
      <c r="N59" s="25"/>
      <c r="O59" s="25"/>
      <c r="P59" s="115"/>
      <c r="Q59" s="115"/>
      <c r="R59" s="115"/>
      <c r="S59" s="25"/>
      <c r="T59" s="25"/>
      <c r="U59" s="25"/>
      <c r="V59" s="25"/>
      <c r="W59" s="25"/>
      <c r="X59" s="25"/>
      <c r="Y59" s="25"/>
      <c r="Z59" s="25"/>
      <c r="AA59" s="25"/>
      <c r="AB59" s="25"/>
      <c r="AC59" s="25"/>
      <c r="AD59" s="25"/>
      <c r="AE59" s="25"/>
      <c r="AF59" s="25"/>
      <c r="AG59" s="25"/>
      <c r="AH59" s="25"/>
    </row>
    <row r="60" spans="1:34">
      <c r="A60" s="25"/>
      <c r="B60" s="25"/>
      <c r="C60" s="25"/>
      <c r="D60" s="114"/>
      <c r="E60" s="25"/>
      <c r="F60" s="25"/>
      <c r="G60" s="25"/>
      <c r="H60" s="25"/>
      <c r="I60" s="25"/>
      <c r="J60" s="25"/>
      <c r="K60" s="114"/>
      <c r="L60" s="25"/>
      <c r="M60" s="25"/>
      <c r="N60" s="25"/>
      <c r="O60" s="25"/>
      <c r="P60" s="115"/>
      <c r="Q60" s="115"/>
      <c r="R60" s="115"/>
      <c r="S60" s="25"/>
      <c r="T60" s="25"/>
      <c r="U60" s="25"/>
      <c r="V60" s="25"/>
      <c r="W60" s="25"/>
      <c r="X60" s="25"/>
      <c r="Y60" s="25"/>
      <c r="Z60" s="25"/>
      <c r="AA60" s="25"/>
      <c r="AB60" s="25"/>
      <c r="AC60" s="25"/>
      <c r="AD60" s="25"/>
      <c r="AE60" s="25"/>
      <c r="AF60" s="25"/>
      <c r="AG60" s="25"/>
      <c r="AH60" s="25"/>
    </row>
    <row r="61" spans="1:34">
      <c r="A61" s="25"/>
      <c r="B61" s="25"/>
      <c r="C61" s="25"/>
      <c r="D61" s="114"/>
      <c r="E61" s="25"/>
      <c r="F61" s="25"/>
      <c r="G61" s="25"/>
      <c r="H61" s="25"/>
      <c r="I61" s="25"/>
      <c r="J61" s="25"/>
      <c r="K61" s="114"/>
      <c r="L61" s="25"/>
      <c r="M61" s="25"/>
      <c r="N61" s="25"/>
      <c r="O61" s="25"/>
      <c r="P61" s="115"/>
      <c r="Q61" s="115"/>
      <c r="R61" s="115"/>
      <c r="S61" s="25"/>
      <c r="T61" s="25"/>
      <c r="U61" s="25"/>
      <c r="V61" s="25"/>
      <c r="W61" s="25"/>
      <c r="X61" s="25"/>
      <c r="Y61" s="25"/>
      <c r="Z61" s="25"/>
      <c r="AA61" s="25"/>
      <c r="AB61" s="25"/>
      <c r="AC61" s="25"/>
      <c r="AD61" s="25"/>
      <c r="AE61" s="25"/>
      <c r="AF61" s="25"/>
      <c r="AG61" s="25"/>
      <c r="AH61" s="25"/>
    </row>
    <row r="62" spans="1:34">
      <c r="A62" s="25"/>
      <c r="B62" s="25"/>
      <c r="C62" s="25"/>
      <c r="D62" s="114"/>
      <c r="E62" s="25"/>
      <c r="F62" s="25"/>
      <c r="G62" s="25"/>
      <c r="H62" s="25"/>
      <c r="I62" s="25"/>
      <c r="J62" s="25"/>
      <c r="K62" s="114"/>
      <c r="L62" s="25"/>
      <c r="M62" s="25"/>
      <c r="N62" s="25"/>
      <c r="O62" s="25"/>
      <c r="P62" s="115"/>
      <c r="Q62" s="115"/>
      <c r="R62" s="115"/>
      <c r="S62" s="25"/>
      <c r="T62" s="25"/>
      <c r="U62" s="25"/>
      <c r="V62" s="25"/>
      <c r="W62" s="25"/>
      <c r="X62" s="25"/>
      <c r="Y62" s="25"/>
      <c r="Z62" s="25"/>
      <c r="AA62" s="25"/>
      <c r="AB62" s="25"/>
      <c r="AC62" s="25"/>
      <c r="AD62" s="25"/>
      <c r="AE62" s="25"/>
      <c r="AF62" s="25"/>
      <c r="AG62" s="25"/>
      <c r="AH62" s="25"/>
    </row>
    <row r="63" spans="1:34">
      <c r="A63" s="25"/>
      <c r="B63" s="25"/>
      <c r="C63" s="25"/>
      <c r="D63" s="114"/>
      <c r="E63" s="25"/>
      <c r="F63" s="25"/>
      <c r="G63" s="25"/>
      <c r="H63" s="25"/>
      <c r="I63" s="25"/>
      <c r="J63" s="25"/>
      <c r="K63" s="114"/>
      <c r="L63" s="25"/>
      <c r="M63" s="25"/>
      <c r="N63" s="25"/>
      <c r="O63" s="25"/>
      <c r="P63" s="115"/>
      <c r="Q63" s="115"/>
      <c r="R63" s="115"/>
      <c r="S63" s="25"/>
      <c r="T63" s="25"/>
      <c r="U63" s="25"/>
      <c r="V63" s="25"/>
      <c r="W63" s="25"/>
      <c r="X63" s="25"/>
      <c r="Y63" s="25"/>
      <c r="Z63" s="25"/>
      <c r="AA63" s="25"/>
      <c r="AB63" s="25"/>
      <c r="AC63" s="25"/>
      <c r="AD63" s="25"/>
      <c r="AE63" s="25"/>
      <c r="AF63" s="25"/>
      <c r="AG63" s="25"/>
      <c r="AH63" s="25"/>
    </row>
    <row r="64" spans="1:34">
      <c r="A64" s="25"/>
      <c r="B64" s="25"/>
      <c r="C64" s="25"/>
      <c r="D64" s="114"/>
      <c r="E64" s="25"/>
      <c r="F64" s="25"/>
      <c r="G64" s="25"/>
      <c r="H64" s="25"/>
      <c r="I64" s="25"/>
      <c r="J64" s="25"/>
      <c r="K64" s="114"/>
      <c r="L64" s="25"/>
      <c r="M64" s="25"/>
      <c r="N64" s="25"/>
      <c r="O64" s="25"/>
      <c r="P64" s="115"/>
      <c r="Q64" s="115"/>
      <c r="R64" s="115"/>
      <c r="S64" s="25"/>
      <c r="T64" s="25"/>
      <c r="U64" s="25"/>
      <c r="V64" s="25"/>
      <c r="W64" s="25"/>
      <c r="X64" s="25"/>
      <c r="Y64" s="25"/>
      <c r="Z64" s="25"/>
      <c r="AA64" s="25"/>
      <c r="AB64" s="25"/>
      <c r="AC64" s="25"/>
      <c r="AD64" s="25"/>
      <c r="AE64" s="25"/>
      <c r="AF64" s="25"/>
      <c r="AG64" s="25"/>
      <c r="AH64" s="25"/>
    </row>
    <row r="65" spans="1:34">
      <c r="A65" s="25"/>
      <c r="B65" s="25"/>
      <c r="C65" s="25"/>
      <c r="D65" s="114"/>
      <c r="E65" s="25"/>
      <c r="F65" s="25"/>
      <c r="G65" s="25"/>
      <c r="H65" s="25"/>
      <c r="I65" s="25"/>
      <c r="J65" s="25"/>
      <c r="K65" s="114"/>
      <c r="L65" s="25"/>
      <c r="M65" s="25"/>
      <c r="N65" s="25"/>
      <c r="O65" s="25"/>
      <c r="P65" s="115"/>
      <c r="Q65" s="115"/>
      <c r="R65" s="115"/>
      <c r="S65" s="25"/>
      <c r="T65" s="25"/>
      <c r="U65" s="25"/>
      <c r="V65" s="25"/>
      <c r="W65" s="25"/>
      <c r="X65" s="25"/>
      <c r="Y65" s="25"/>
      <c r="Z65" s="25"/>
      <c r="AA65" s="25"/>
      <c r="AB65" s="25"/>
      <c r="AC65" s="25"/>
      <c r="AD65" s="25"/>
      <c r="AE65" s="25"/>
      <c r="AF65" s="25"/>
      <c r="AG65" s="25"/>
      <c r="AH65" s="25"/>
    </row>
    <row r="66" spans="1:34">
      <c r="A66" s="25"/>
      <c r="B66" s="25"/>
      <c r="C66" s="25"/>
      <c r="D66" s="114"/>
      <c r="E66" s="25"/>
      <c r="F66" s="25"/>
      <c r="G66" s="25"/>
      <c r="H66" s="25"/>
      <c r="I66" s="25"/>
      <c r="J66" s="25"/>
      <c r="K66" s="114"/>
      <c r="L66" s="25"/>
      <c r="M66" s="25"/>
      <c r="N66" s="25"/>
      <c r="O66" s="25"/>
      <c r="P66" s="115"/>
      <c r="Q66" s="115"/>
      <c r="R66" s="115"/>
      <c r="S66" s="25"/>
      <c r="T66" s="25"/>
      <c r="U66" s="25"/>
      <c r="V66" s="25"/>
      <c r="W66" s="25"/>
      <c r="X66" s="25"/>
      <c r="Y66" s="25"/>
      <c r="Z66" s="25"/>
      <c r="AA66" s="25"/>
      <c r="AB66" s="25"/>
      <c r="AC66" s="25"/>
      <c r="AD66" s="25"/>
      <c r="AE66" s="25"/>
      <c r="AF66" s="25"/>
      <c r="AG66" s="25"/>
      <c r="AH66" s="25"/>
    </row>
    <row r="67" spans="1:34">
      <c r="A67" s="25"/>
      <c r="B67" s="25"/>
      <c r="C67" s="25"/>
      <c r="D67" s="114"/>
      <c r="E67" s="25"/>
      <c r="F67" s="25"/>
      <c r="G67" s="25"/>
      <c r="H67" s="25"/>
      <c r="I67" s="25"/>
      <c r="J67" s="25"/>
      <c r="K67" s="114"/>
      <c r="L67" s="25"/>
      <c r="M67" s="25"/>
      <c r="N67" s="25"/>
      <c r="O67" s="25"/>
      <c r="P67" s="115"/>
      <c r="Q67" s="115"/>
      <c r="R67" s="115"/>
      <c r="S67" s="25"/>
      <c r="T67" s="25"/>
      <c r="U67" s="25"/>
      <c r="V67" s="25"/>
      <c r="W67" s="25"/>
      <c r="X67" s="25"/>
      <c r="Y67" s="25"/>
      <c r="Z67" s="25"/>
      <c r="AA67" s="25"/>
      <c r="AB67" s="25"/>
      <c r="AC67" s="25"/>
      <c r="AD67" s="25"/>
      <c r="AE67" s="25"/>
      <c r="AF67" s="25"/>
      <c r="AG67" s="25"/>
      <c r="AH67" s="25"/>
    </row>
    <row r="68" spans="1:34">
      <c r="A68" s="25"/>
      <c r="B68" s="25"/>
      <c r="C68" s="25"/>
      <c r="D68" s="114"/>
      <c r="E68" s="25"/>
      <c r="F68" s="25"/>
      <c r="G68" s="25"/>
      <c r="H68" s="25"/>
      <c r="I68" s="25"/>
      <c r="J68" s="25"/>
      <c r="K68" s="114"/>
      <c r="L68" s="25"/>
      <c r="M68" s="25"/>
      <c r="N68" s="25"/>
      <c r="O68" s="25"/>
      <c r="P68" s="115"/>
      <c r="Q68" s="115"/>
      <c r="R68" s="115"/>
      <c r="S68" s="25"/>
      <c r="T68" s="25"/>
      <c r="U68" s="25"/>
      <c r="V68" s="25"/>
      <c r="W68" s="25"/>
      <c r="X68" s="25"/>
      <c r="Y68" s="25"/>
      <c r="Z68" s="25"/>
      <c r="AA68" s="25"/>
      <c r="AB68" s="25"/>
      <c r="AC68" s="25"/>
      <c r="AD68" s="25"/>
      <c r="AE68" s="25"/>
      <c r="AF68" s="25"/>
      <c r="AG68" s="25"/>
      <c r="AH68" s="25"/>
    </row>
    <row r="69" spans="1:34">
      <c r="A69" s="25"/>
      <c r="B69" s="25"/>
      <c r="C69" s="25"/>
      <c r="D69" s="114"/>
      <c r="E69" s="25"/>
      <c r="F69" s="25"/>
      <c r="G69" s="25"/>
      <c r="H69" s="25"/>
      <c r="I69" s="25"/>
      <c r="J69" s="25"/>
      <c r="K69" s="114"/>
      <c r="L69" s="25"/>
      <c r="M69" s="25"/>
      <c r="N69" s="25"/>
      <c r="O69" s="25"/>
      <c r="P69" s="115"/>
      <c r="Q69" s="115"/>
      <c r="R69" s="115"/>
      <c r="S69" s="25"/>
      <c r="T69" s="25"/>
      <c r="U69" s="25"/>
      <c r="V69" s="25"/>
      <c r="W69" s="25"/>
      <c r="X69" s="25"/>
      <c r="Y69" s="25"/>
      <c r="Z69" s="25"/>
      <c r="AA69" s="25"/>
      <c r="AB69" s="25"/>
      <c r="AC69" s="25"/>
      <c r="AD69" s="25"/>
      <c r="AE69" s="25"/>
      <c r="AF69" s="25"/>
      <c r="AG69" s="25"/>
      <c r="AH69" s="25"/>
    </row>
    <row r="70" spans="1:34">
      <c r="A70" s="25"/>
      <c r="B70" s="25"/>
      <c r="C70" s="25"/>
      <c r="D70" s="114"/>
      <c r="E70" s="25"/>
      <c r="F70" s="25"/>
      <c r="G70" s="25"/>
      <c r="H70" s="25"/>
      <c r="I70" s="25"/>
      <c r="J70" s="25"/>
      <c r="K70" s="114"/>
      <c r="L70" s="25"/>
      <c r="M70" s="25"/>
      <c r="N70" s="25"/>
      <c r="O70" s="25"/>
      <c r="P70" s="115"/>
      <c r="Q70" s="115"/>
      <c r="R70" s="115"/>
      <c r="S70" s="25"/>
      <c r="T70" s="25"/>
      <c r="U70" s="25"/>
      <c r="V70" s="25"/>
      <c r="W70" s="25"/>
      <c r="X70" s="25"/>
      <c r="Y70" s="25"/>
      <c r="Z70" s="25"/>
      <c r="AA70" s="25"/>
      <c r="AB70" s="25"/>
      <c r="AC70" s="25"/>
      <c r="AD70" s="25"/>
      <c r="AE70" s="25"/>
      <c r="AF70" s="25"/>
      <c r="AG70" s="25"/>
      <c r="AH70" s="25"/>
    </row>
    <row r="71" spans="1:34">
      <c r="A71" s="25"/>
      <c r="B71" s="25"/>
      <c r="C71" s="25"/>
      <c r="D71" s="114"/>
      <c r="E71" s="25"/>
      <c r="F71" s="25"/>
      <c r="G71" s="25"/>
      <c r="H71" s="25"/>
      <c r="I71" s="25"/>
      <c r="J71" s="25"/>
      <c r="K71" s="114"/>
      <c r="L71" s="25"/>
      <c r="M71" s="25"/>
      <c r="N71" s="25"/>
      <c r="O71" s="25"/>
      <c r="P71" s="115"/>
      <c r="Q71" s="115"/>
      <c r="R71" s="115"/>
      <c r="S71" s="25"/>
      <c r="T71" s="25"/>
      <c r="U71" s="25"/>
      <c r="V71" s="25"/>
      <c r="W71" s="25"/>
      <c r="X71" s="25"/>
      <c r="Y71" s="25"/>
      <c r="Z71" s="25"/>
      <c r="AA71" s="25"/>
      <c r="AB71" s="25"/>
      <c r="AC71" s="25"/>
      <c r="AD71" s="25"/>
      <c r="AE71" s="25"/>
      <c r="AF71" s="25"/>
      <c r="AG71" s="25"/>
      <c r="AH71" s="25"/>
    </row>
    <row r="72" spans="1:34">
      <c r="A72" s="25"/>
      <c r="B72" s="25"/>
      <c r="C72" s="25"/>
      <c r="D72" s="114"/>
      <c r="E72" s="25"/>
      <c r="F72" s="25"/>
      <c r="G72" s="25"/>
      <c r="H72" s="25"/>
      <c r="I72" s="25"/>
      <c r="J72" s="25"/>
      <c r="K72" s="114"/>
      <c r="L72" s="25"/>
      <c r="M72" s="25"/>
      <c r="N72" s="25"/>
      <c r="O72" s="25"/>
      <c r="P72" s="115"/>
      <c r="Q72" s="115"/>
      <c r="R72" s="115"/>
      <c r="S72" s="25"/>
      <c r="T72" s="25"/>
      <c r="U72" s="25"/>
      <c r="V72" s="25"/>
      <c r="W72" s="25"/>
      <c r="X72" s="25"/>
      <c r="Y72" s="25"/>
      <c r="Z72" s="25"/>
      <c r="AA72" s="25"/>
      <c r="AB72" s="25"/>
      <c r="AC72" s="25"/>
      <c r="AD72" s="25"/>
      <c r="AE72" s="25"/>
      <c r="AF72" s="25"/>
      <c r="AG72" s="25"/>
      <c r="AH72" s="25"/>
    </row>
    <row r="73" spans="1:34">
      <c r="A73" s="25"/>
      <c r="B73" s="25"/>
      <c r="C73" s="25"/>
      <c r="D73" s="114"/>
      <c r="E73" s="25"/>
      <c r="F73" s="25"/>
      <c r="G73" s="25"/>
      <c r="H73" s="25"/>
      <c r="I73" s="25"/>
      <c r="J73" s="25"/>
      <c r="K73" s="114"/>
      <c r="L73" s="25"/>
      <c r="M73" s="25"/>
      <c r="N73" s="25"/>
      <c r="O73" s="25"/>
      <c r="P73" s="115"/>
      <c r="Q73" s="115"/>
      <c r="R73" s="115"/>
      <c r="S73" s="25"/>
      <c r="T73" s="25"/>
      <c r="U73" s="25"/>
      <c r="V73" s="25"/>
      <c r="W73" s="25"/>
      <c r="X73" s="25"/>
      <c r="Y73" s="25"/>
      <c r="Z73" s="25"/>
      <c r="AA73" s="25"/>
      <c r="AB73" s="25"/>
      <c r="AC73" s="25"/>
      <c r="AD73" s="25"/>
      <c r="AE73" s="25"/>
      <c r="AF73" s="25"/>
      <c r="AG73" s="25"/>
      <c r="AH73" s="25"/>
    </row>
    <row r="74" spans="1:34">
      <c r="A74" s="25"/>
      <c r="B74" s="25"/>
      <c r="C74" s="25"/>
      <c r="D74" s="114"/>
      <c r="E74" s="25"/>
      <c r="F74" s="25"/>
      <c r="G74" s="25"/>
      <c r="H74" s="25"/>
      <c r="I74" s="25"/>
      <c r="J74" s="25"/>
      <c r="K74" s="114"/>
      <c r="L74" s="25"/>
      <c r="M74" s="25"/>
      <c r="N74" s="25"/>
      <c r="O74" s="25"/>
      <c r="P74" s="115"/>
      <c r="Q74" s="115"/>
      <c r="R74" s="115"/>
      <c r="S74" s="25"/>
      <c r="T74" s="25"/>
      <c r="U74" s="25"/>
      <c r="V74" s="25"/>
      <c r="W74" s="25"/>
      <c r="X74" s="25"/>
      <c r="Y74" s="25"/>
      <c r="Z74" s="25"/>
      <c r="AA74" s="25"/>
      <c r="AB74" s="25"/>
      <c r="AC74" s="25"/>
      <c r="AD74" s="25"/>
      <c r="AE74" s="25"/>
      <c r="AF74" s="25"/>
      <c r="AG74" s="25"/>
      <c r="AH74" s="25"/>
    </row>
    <row r="75" spans="1:34">
      <c r="A75" s="25"/>
      <c r="B75" s="25"/>
      <c r="C75" s="25"/>
      <c r="D75" s="114"/>
      <c r="E75" s="25"/>
      <c r="F75" s="25"/>
      <c r="G75" s="25"/>
      <c r="H75" s="25"/>
      <c r="I75" s="25"/>
      <c r="J75" s="25"/>
      <c r="K75" s="114"/>
      <c r="L75" s="25"/>
      <c r="M75" s="25"/>
      <c r="N75" s="25"/>
      <c r="O75" s="25"/>
      <c r="P75" s="115"/>
      <c r="Q75" s="115"/>
      <c r="R75" s="115"/>
      <c r="S75" s="25"/>
      <c r="T75" s="25"/>
      <c r="U75" s="25"/>
      <c r="V75" s="25"/>
      <c r="W75" s="25"/>
      <c r="X75" s="25"/>
      <c r="Y75" s="25"/>
      <c r="Z75" s="25"/>
      <c r="AA75" s="25"/>
      <c r="AB75" s="25"/>
      <c r="AC75" s="25"/>
      <c r="AD75" s="25"/>
      <c r="AE75" s="25"/>
      <c r="AF75" s="25"/>
      <c r="AG75" s="25"/>
      <c r="AH75" s="25"/>
    </row>
    <row r="76" spans="1:34">
      <c r="A76" s="25"/>
      <c r="B76" s="25"/>
      <c r="C76" s="25"/>
      <c r="D76" s="114"/>
      <c r="E76" s="25"/>
      <c r="F76" s="25"/>
      <c r="G76" s="25"/>
      <c r="H76" s="25"/>
      <c r="I76" s="25"/>
      <c r="J76" s="25"/>
      <c r="K76" s="114"/>
      <c r="L76" s="25"/>
      <c r="M76" s="25"/>
      <c r="N76" s="25"/>
      <c r="O76" s="25"/>
      <c r="P76" s="115"/>
      <c r="Q76" s="115"/>
      <c r="R76" s="115"/>
      <c r="S76" s="25"/>
      <c r="T76" s="25"/>
      <c r="U76" s="25"/>
      <c r="V76" s="25"/>
      <c r="W76" s="25"/>
      <c r="X76" s="25"/>
      <c r="Y76" s="25"/>
      <c r="Z76" s="25"/>
      <c r="AA76" s="25"/>
      <c r="AB76" s="25"/>
      <c r="AC76" s="25"/>
      <c r="AD76" s="25"/>
      <c r="AE76" s="25"/>
      <c r="AF76" s="25"/>
      <c r="AG76" s="25"/>
      <c r="AH76" s="25"/>
    </row>
    <row r="77" spans="1:34">
      <c r="A77" s="25"/>
      <c r="B77" s="25"/>
      <c r="C77" s="25"/>
      <c r="D77" s="114"/>
      <c r="E77" s="25"/>
      <c r="F77" s="25"/>
      <c r="G77" s="25"/>
      <c r="H77" s="25"/>
      <c r="I77" s="25"/>
      <c r="J77" s="25"/>
      <c r="K77" s="114"/>
      <c r="L77" s="25"/>
      <c r="M77" s="25"/>
      <c r="N77" s="25"/>
      <c r="O77" s="25"/>
      <c r="P77" s="115"/>
      <c r="Q77" s="115"/>
      <c r="R77" s="115"/>
      <c r="S77" s="25"/>
      <c r="T77" s="25"/>
      <c r="U77" s="25"/>
      <c r="V77" s="25"/>
      <c r="W77" s="25"/>
      <c r="X77" s="25"/>
      <c r="Y77" s="25"/>
      <c r="Z77" s="25"/>
      <c r="AA77" s="25"/>
      <c r="AB77" s="25"/>
      <c r="AC77" s="25"/>
      <c r="AD77" s="25"/>
      <c r="AE77" s="25"/>
      <c r="AF77" s="25"/>
      <c r="AG77" s="25"/>
      <c r="AH77" s="25"/>
    </row>
    <row r="78" spans="1:34">
      <c r="A78" s="25"/>
      <c r="B78" s="25"/>
      <c r="C78" s="25"/>
      <c r="D78" s="114"/>
      <c r="E78" s="25"/>
      <c r="F78" s="25"/>
      <c r="G78" s="25"/>
      <c r="H78" s="25"/>
      <c r="I78" s="25"/>
      <c r="J78" s="25"/>
      <c r="K78" s="114"/>
      <c r="L78" s="25"/>
      <c r="M78" s="25"/>
      <c r="N78" s="25"/>
      <c r="O78" s="25"/>
      <c r="P78" s="115"/>
      <c r="Q78" s="115"/>
      <c r="R78" s="115"/>
      <c r="S78" s="25"/>
      <c r="T78" s="25"/>
      <c r="U78" s="25"/>
      <c r="V78" s="25"/>
      <c r="W78" s="25"/>
      <c r="X78" s="25"/>
      <c r="Y78" s="25"/>
      <c r="Z78" s="25"/>
      <c r="AA78" s="25"/>
      <c r="AB78" s="25"/>
      <c r="AC78" s="25"/>
      <c r="AD78" s="25"/>
      <c r="AE78" s="25"/>
      <c r="AF78" s="25"/>
      <c r="AG78" s="25"/>
      <c r="AH78" s="25"/>
    </row>
    <row r="79" spans="1:34">
      <c r="A79" s="25"/>
      <c r="B79" s="25"/>
      <c r="C79" s="25"/>
      <c r="D79" s="114"/>
      <c r="E79" s="25"/>
      <c r="F79" s="25"/>
      <c r="G79" s="25"/>
      <c r="H79" s="25"/>
      <c r="I79" s="25"/>
      <c r="J79" s="25"/>
      <c r="K79" s="114"/>
      <c r="L79" s="25"/>
      <c r="M79" s="25"/>
      <c r="N79" s="25"/>
      <c r="O79" s="25"/>
      <c r="P79" s="115"/>
      <c r="Q79" s="115"/>
      <c r="R79" s="115"/>
      <c r="S79" s="25"/>
      <c r="T79" s="25"/>
      <c r="U79" s="25"/>
      <c r="V79" s="25"/>
      <c r="W79" s="25"/>
      <c r="X79" s="25"/>
      <c r="Y79" s="25"/>
      <c r="Z79" s="25"/>
      <c r="AA79" s="25"/>
      <c r="AB79" s="25"/>
      <c r="AC79" s="25"/>
      <c r="AD79" s="25"/>
      <c r="AE79" s="25"/>
      <c r="AF79" s="25"/>
      <c r="AG79" s="25"/>
      <c r="AH79" s="25"/>
    </row>
    <row r="80" spans="1:34">
      <c r="A80" s="25"/>
      <c r="B80" s="25"/>
      <c r="C80" s="25"/>
      <c r="D80" s="114"/>
      <c r="E80" s="25"/>
      <c r="F80" s="25"/>
      <c r="G80" s="25"/>
      <c r="H80" s="25"/>
      <c r="I80" s="25"/>
      <c r="J80" s="25"/>
      <c r="K80" s="114"/>
      <c r="L80" s="25"/>
      <c r="M80" s="25"/>
      <c r="N80" s="25"/>
      <c r="O80" s="25"/>
      <c r="P80" s="115"/>
      <c r="Q80" s="115"/>
      <c r="R80" s="115"/>
      <c r="S80" s="25"/>
      <c r="T80" s="25"/>
      <c r="U80" s="25"/>
      <c r="V80" s="25"/>
      <c r="W80" s="25"/>
      <c r="X80" s="25"/>
      <c r="Y80" s="25"/>
      <c r="Z80" s="25"/>
      <c r="AA80" s="25"/>
      <c r="AB80" s="25"/>
      <c r="AC80" s="25"/>
      <c r="AD80" s="25"/>
      <c r="AE80" s="25"/>
      <c r="AF80" s="25"/>
      <c r="AG80" s="25"/>
      <c r="AH80" s="25"/>
    </row>
    <row r="81" spans="1:34">
      <c r="A81" s="25"/>
      <c r="B81" s="25"/>
      <c r="C81" s="25"/>
      <c r="D81" s="114"/>
      <c r="E81" s="25"/>
      <c r="F81" s="25"/>
      <c r="G81" s="25"/>
      <c r="H81" s="25"/>
      <c r="I81" s="25"/>
      <c r="J81" s="25"/>
      <c r="K81" s="114"/>
      <c r="L81" s="25"/>
      <c r="M81" s="25"/>
      <c r="N81" s="25"/>
      <c r="O81" s="25"/>
      <c r="P81" s="115"/>
      <c r="Q81" s="115"/>
      <c r="R81" s="115"/>
      <c r="S81" s="25"/>
      <c r="T81" s="25"/>
      <c r="U81" s="25"/>
      <c r="V81" s="25"/>
      <c r="W81" s="25"/>
      <c r="X81" s="25"/>
      <c r="Y81" s="25"/>
      <c r="Z81" s="25"/>
      <c r="AA81" s="25"/>
      <c r="AB81" s="25"/>
      <c r="AC81" s="25"/>
      <c r="AD81" s="25"/>
      <c r="AE81" s="25"/>
      <c r="AF81" s="25"/>
      <c r="AG81" s="25"/>
      <c r="AH81" s="25"/>
    </row>
    <row r="82" spans="1:34">
      <c r="A82" s="25"/>
      <c r="B82" s="25"/>
      <c r="C82" s="25"/>
      <c r="D82" s="114"/>
      <c r="E82" s="25"/>
      <c r="F82" s="25"/>
      <c r="G82" s="25"/>
      <c r="H82" s="25"/>
      <c r="I82" s="25"/>
      <c r="J82" s="25"/>
      <c r="K82" s="114"/>
      <c r="L82" s="25"/>
      <c r="M82" s="25"/>
      <c r="N82" s="25"/>
      <c r="O82" s="25"/>
      <c r="P82" s="115"/>
      <c r="Q82" s="115"/>
      <c r="R82" s="115"/>
      <c r="S82" s="25"/>
      <c r="T82" s="25"/>
      <c r="U82" s="25"/>
      <c r="V82" s="25"/>
      <c r="W82" s="25"/>
      <c r="X82" s="25"/>
      <c r="Y82" s="25"/>
      <c r="Z82" s="25"/>
      <c r="AA82" s="25"/>
      <c r="AB82" s="25"/>
      <c r="AC82" s="25"/>
      <c r="AD82" s="25"/>
      <c r="AE82" s="25"/>
      <c r="AF82" s="25"/>
      <c r="AG82" s="25"/>
      <c r="AH82" s="25"/>
    </row>
    <row r="83" spans="1:34">
      <c r="A83" s="25"/>
      <c r="B83" s="25"/>
      <c r="C83" s="25"/>
      <c r="D83" s="114"/>
      <c r="E83" s="25"/>
      <c r="F83" s="25"/>
      <c r="G83" s="25"/>
      <c r="H83" s="25"/>
      <c r="I83" s="25"/>
      <c r="J83" s="25"/>
      <c r="K83" s="114"/>
      <c r="L83" s="25"/>
      <c r="M83" s="25"/>
      <c r="N83" s="25"/>
      <c r="O83" s="25"/>
      <c r="P83" s="115"/>
      <c r="Q83" s="115"/>
      <c r="R83" s="115"/>
      <c r="S83" s="25"/>
      <c r="T83" s="25"/>
      <c r="U83" s="25"/>
      <c r="V83" s="25"/>
      <c r="W83" s="25"/>
      <c r="X83" s="25"/>
      <c r="Y83" s="25"/>
      <c r="Z83" s="25"/>
      <c r="AA83" s="25"/>
      <c r="AB83" s="25"/>
      <c r="AC83" s="25"/>
      <c r="AD83" s="25"/>
      <c r="AE83" s="25"/>
      <c r="AF83" s="25"/>
      <c r="AG83" s="25"/>
      <c r="AH83" s="25"/>
    </row>
    <row r="84" spans="1:34">
      <c r="A84" s="25"/>
      <c r="B84" s="25"/>
      <c r="C84" s="25"/>
      <c r="D84" s="114"/>
      <c r="E84" s="25"/>
      <c r="F84" s="25"/>
      <c r="G84" s="25"/>
      <c r="H84" s="25"/>
      <c r="I84" s="25"/>
      <c r="J84" s="25"/>
      <c r="K84" s="114"/>
      <c r="L84" s="25"/>
      <c r="M84" s="25"/>
      <c r="N84" s="25"/>
      <c r="O84" s="25"/>
      <c r="P84" s="115"/>
      <c r="Q84" s="115"/>
      <c r="R84" s="115"/>
      <c r="S84" s="25"/>
      <c r="T84" s="25"/>
      <c r="U84" s="25"/>
      <c r="V84" s="25"/>
      <c r="W84" s="25"/>
      <c r="X84" s="25"/>
      <c r="Y84" s="25"/>
      <c r="Z84" s="25"/>
      <c r="AA84" s="25"/>
      <c r="AB84" s="25"/>
      <c r="AC84" s="25"/>
      <c r="AD84" s="25"/>
      <c r="AE84" s="25"/>
      <c r="AF84" s="25"/>
      <c r="AG84" s="25"/>
      <c r="AH84" s="25"/>
    </row>
    <row r="85" spans="1:34">
      <c r="A85" s="25"/>
      <c r="B85" s="25"/>
      <c r="C85" s="25"/>
      <c r="D85" s="114"/>
      <c r="E85" s="25"/>
      <c r="F85" s="25"/>
      <c r="G85" s="25"/>
      <c r="H85" s="25"/>
      <c r="I85" s="25"/>
      <c r="J85" s="25"/>
      <c r="K85" s="114"/>
      <c r="L85" s="25"/>
      <c r="M85" s="25"/>
      <c r="N85" s="25"/>
      <c r="O85" s="25"/>
      <c r="P85" s="115"/>
      <c r="Q85" s="115"/>
      <c r="R85" s="115"/>
      <c r="S85" s="25"/>
      <c r="T85" s="25"/>
      <c r="U85" s="25"/>
      <c r="V85" s="25"/>
      <c r="W85" s="25"/>
      <c r="X85" s="25"/>
      <c r="Y85" s="25"/>
      <c r="Z85" s="25"/>
      <c r="AA85" s="25"/>
      <c r="AB85" s="25"/>
      <c r="AC85" s="25"/>
      <c r="AD85" s="25"/>
      <c r="AE85" s="25"/>
      <c r="AF85" s="25"/>
      <c r="AG85" s="25"/>
      <c r="AH85" s="25"/>
    </row>
    <row r="86" spans="1:34">
      <c r="A86" s="25"/>
      <c r="B86" s="25"/>
      <c r="C86" s="25"/>
      <c r="D86" s="114"/>
      <c r="E86" s="25"/>
      <c r="F86" s="25"/>
      <c r="G86" s="25"/>
      <c r="H86" s="25"/>
      <c r="I86" s="25"/>
      <c r="J86" s="25"/>
      <c r="K86" s="114"/>
      <c r="L86" s="25"/>
      <c r="M86" s="25"/>
      <c r="N86" s="25"/>
      <c r="O86" s="25"/>
      <c r="P86" s="115"/>
      <c r="Q86" s="115"/>
      <c r="R86" s="115"/>
      <c r="S86" s="25"/>
      <c r="T86" s="25"/>
      <c r="U86" s="25"/>
      <c r="V86" s="25"/>
      <c r="W86" s="25"/>
      <c r="X86" s="25"/>
      <c r="Y86" s="25"/>
      <c r="Z86" s="25"/>
      <c r="AA86" s="25"/>
      <c r="AB86" s="25"/>
      <c r="AC86" s="25"/>
      <c r="AD86" s="25"/>
      <c r="AE86" s="25"/>
      <c r="AF86" s="25"/>
      <c r="AG86" s="25"/>
      <c r="AH86" s="25"/>
    </row>
    <row r="87" spans="1:34">
      <c r="A87" s="25"/>
      <c r="B87" s="25"/>
      <c r="C87" s="25"/>
      <c r="D87" s="114"/>
      <c r="E87" s="25"/>
      <c r="F87" s="25"/>
      <c r="G87" s="25"/>
      <c r="H87" s="25"/>
      <c r="I87" s="25"/>
      <c r="J87" s="25"/>
      <c r="K87" s="114"/>
      <c r="L87" s="25"/>
      <c r="M87" s="25"/>
      <c r="N87" s="25"/>
      <c r="O87" s="25"/>
      <c r="P87" s="115"/>
      <c r="Q87" s="115"/>
      <c r="R87" s="115"/>
      <c r="S87" s="25"/>
      <c r="T87" s="25"/>
      <c r="U87" s="25"/>
      <c r="V87" s="25"/>
      <c r="W87" s="25"/>
      <c r="X87" s="25"/>
      <c r="Y87" s="25"/>
      <c r="Z87" s="25"/>
      <c r="AA87" s="25"/>
      <c r="AB87" s="25"/>
      <c r="AC87" s="25"/>
      <c r="AD87" s="25"/>
      <c r="AE87" s="25"/>
      <c r="AF87" s="25"/>
      <c r="AG87" s="25"/>
      <c r="AH87" s="25"/>
    </row>
    <row r="88" spans="1:34">
      <c r="A88" s="25"/>
      <c r="B88" s="25"/>
      <c r="C88" s="25"/>
      <c r="D88" s="114"/>
      <c r="E88" s="25"/>
      <c r="F88" s="25"/>
      <c r="G88" s="25"/>
      <c r="H88" s="25"/>
      <c r="I88" s="25"/>
      <c r="J88" s="25"/>
      <c r="K88" s="114"/>
      <c r="L88" s="25"/>
      <c r="M88" s="25"/>
      <c r="N88" s="25"/>
      <c r="O88" s="25"/>
      <c r="P88" s="115"/>
      <c r="Q88" s="115"/>
      <c r="R88" s="115"/>
      <c r="S88" s="25"/>
      <c r="T88" s="25"/>
      <c r="U88" s="25"/>
      <c r="V88" s="25"/>
      <c r="W88" s="25"/>
      <c r="X88" s="25"/>
      <c r="Y88" s="25"/>
      <c r="Z88" s="25"/>
      <c r="AA88" s="25"/>
      <c r="AB88" s="25"/>
      <c r="AC88" s="25"/>
      <c r="AD88" s="25"/>
      <c r="AE88" s="25"/>
      <c r="AF88" s="25"/>
      <c r="AG88" s="25"/>
      <c r="AH88" s="25"/>
    </row>
    <row r="89" spans="1:34">
      <c r="A89" s="25"/>
      <c r="B89" s="25"/>
      <c r="C89" s="25"/>
      <c r="D89" s="114"/>
      <c r="E89" s="25"/>
      <c r="F89" s="25"/>
      <c r="G89" s="25"/>
      <c r="H89" s="25"/>
      <c r="I89" s="25"/>
      <c r="J89" s="25"/>
      <c r="K89" s="114"/>
      <c r="L89" s="25"/>
      <c r="M89" s="25"/>
      <c r="N89" s="25"/>
      <c r="O89" s="25"/>
      <c r="P89" s="115"/>
      <c r="Q89" s="115"/>
      <c r="R89" s="115"/>
      <c r="S89" s="25"/>
      <c r="T89" s="25"/>
      <c r="U89" s="25"/>
      <c r="V89" s="25"/>
      <c r="W89" s="25"/>
      <c r="X89" s="25"/>
      <c r="Y89" s="25"/>
      <c r="Z89" s="25"/>
      <c r="AA89" s="25"/>
      <c r="AB89" s="25"/>
      <c r="AC89" s="25"/>
      <c r="AD89" s="25"/>
      <c r="AE89" s="25"/>
      <c r="AF89" s="25"/>
      <c r="AG89" s="25"/>
      <c r="AH89" s="25"/>
    </row>
    <row r="90" spans="1:34">
      <c r="A90" s="25"/>
      <c r="B90" s="25"/>
      <c r="C90" s="25"/>
      <c r="D90" s="114"/>
      <c r="E90" s="25"/>
      <c r="F90" s="25"/>
      <c r="G90" s="25"/>
      <c r="H90" s="25"/>
      <c r="I90" s="25"/>
      <c r="J90" s="25"/>
      <c r="K90" s="114"/>
      <c r="L90" s="25"/>
      <c r="M90" s="25"/>
      <c r="N90" s="25"/>
      <c r="O90" s="25"/>
      <c r="P90" s="115"/>
      <c r="Q90" s="115"/>
      <c r="R90" s="115"/>
      <c r="S90" s="25"/>
      <c r="T90" s="25"/>
      <c r="U90" s="25"/>
      <c r="V90" s="25"/>
      <c r="W90" s="25"/>
      <c r="X90" s="25"/>
      <c r="Y90" s="25"/>
      <c r="Z90" s="25"/>
      <c r="AA90" s="25"/>
      <c r="AB90" s="25"/>
      <c r="AC90" s="25"/>
      <c r="AD90" s="25"/>
      <c r="AE90" s="25"/>
      <c r="AF90" s="25"/>
      <c r="AG90" s="25"/>
      <c r="AH90" s="25"/>
    </row>
    <row r="91" spans="1:34">
      <c r="A91" s="25"/>
      <c r="B91" s="25"/>
      <c r="C91" s="25"/>
      <c r="D91" s="114"/>
      <c r="E91" s="25"/>
      <c r="F91" s="25"/>
      <c r="G91" s="25"/>
      <c r="H91" s="25"/>
      <c r="I91" s="25"/>
      <c r="J91" s="25"/>
      <c r="K91" s="114"/>
      <c r="L91" s="25"/>
      <c r="M91" s="25"/>
      <c r="N91" s="25"/>
      <c r="O91" s="25"/>
      <c r="P91" s="115"/>
      <c r="Q91" s="115"/>
      <c r="R91" s="115"/>
      <c r="S91" s="25"/>
      <c r="T91" s="25"/>
      <c r="U91" s="25"/>
      <c r="V91" s="25"/>
      <c r="W91" s="25"/>
      <c r="X91" s="25"/>
      <c r="Y91" s="25"/>
      <c r="Z91" s="25"/>
      <c r="AA91" s="25"/>
      <c r="AB91" s="25"/>
      <c r="AC91" s="25"/>
      <c r="AD91" s="25"/>
      <c r="AE91" s="25"/>
      <c r="AF91" s="25"/>
      <c r="AG91" s="25"/>
      <c r="AH91" s="25"/>
    </row>
    <row r="92" spans="1:34">
      <c r="A92" s="25"/>
      <c r="B92" s="25"/>
      <c r="C92" s="25"/>
      <c r="D92" s="114"/>
      <c r="E92" s="25"/>
      <c r="F92" s="25"/>
      <c r="G92" s="25"/>
      <c r="H92" s="25"/>
      <c r="I92" s="25"/>
      <c r="J92" s="25"/>
      <c r="K92" s="114"/>
      <c r="L92" s="25"/>
      <c r="M92" s="25"/>
      <c r="N92" s="25"/>
      <c r="O92" s="25"/>
      <c r="P92" s="115"/>
      <c r="Q92" s="115"/>
      <c r="R92" s="115"/>
      <c r="S92" s="25"/>
      <c r="T92" s="25"/>
      <c r="U92" s="25"/>
      <c r="V92" s="25"/>
      <c r="W92" s="25"/>
      <c r="X92" s="25"/>
      <c r="Y92" s="25"/>
      <c r="Z92" s="25"/>
      <c r="AA92" s="25"/>
      <c r="AB92" s="25"/>
      <c r="AC92" s="25"/>
      <c r="AD92" s="25"/>
      <c r="AE92" s="25"/>
      <c r="AF92" s="25"/>
      <c r="AG92" s="25"/>
      <c r="AH92" s="25"/>
    </row>
    <row r="93" spans="1:34">
      <c r="A93" s="25"/>
      <c r="B93" s="25"/>
      <c r="C93" s="25"/>
      <c r="D93" s="114"/>
      <c r="E93" s="25"/>
      <c r="F93" s="25"/>
      <c r="G93" s="25"/>
      <c r="H93" s="25"/>
      <c r="I93" s="25"/>
      <c r="J93" s="25"/>
      <c r="K93" s="114"/>
      <c r="L93" s="25"/>
      <c r="M93" s="25"/>
      <c r="N93" s="25"/>
      <c r="O93" s="25"/>
      <c r="P93" s="115"/>
      <c r="Q93" s="115"/>
      <c r="R93" s="115"/>
      <c r="S93" s="25"/>
      <c r="T93" s="25"/>
      <c r="U93" s="25"/>
      <c r="V93" s="25"/>
      <c r="W93" s="25"/>
      <c r="X93" s="25"/>
      <c r="Y93" s="25"/>
      <c r="Z93" s="25"/>
      <c r="AA93" s="25"/>
      <c r="AB93" s="25"/>
      <c r="AC93" s="25"/>
      <c r="AD93" s="25"/>
      <c r="AE93" s="25"/>
      <c r="AF93" s="25"/>
      <c r="AG93" s="25"/>
      <c r="AH93" s="25"/>
    </row>
    <row r="94" spans="1:34">
      <c r="A94" s="25"/>
      <c r="B94" s="25"/>
      <c r="C94" s="25"/>
      <c r="D94" s="114"/>
      <c r="E94" s="25"/>
      <c r="F94" s="25"/>
      <c r="G94" s="25"/>
      <c r="H94" s="25"/>
      <c r="I94" s="25"/>
      <c r="J94" s="25"/>
      <c r="K94" s="114"/>
      <c r="L94" s="25"/>
      <c r="M94" s="25"/>
      <c r="N94" s="25"/>
      <c r="O94" s="25"/>
      <c r="P94" s="115"/>
      <c r="Q94" s="115"/>
      <c r="R94" s="115"/>
      <c r="S94" s="25"/>
      <c r="T94" s="25"/>
      <c r="U94" s="25"/>
      <c r="V94" s="25"/>
      <c r="W94" s="25"/>
      <c r="X94" s="25"/>
      <c r="Y94" s="25"/>
      <c r="Z94" s="25"/>
      <c r="AA94" s="25"/>
      <c r="AB94" s="25"/>
      <c r="AC94" s="25"/>
      <c r="AD94" s="25"/>
      <c r="AE94" s="25"/>
      <c r="AF94" s="25"/>
      <c r="AG94" s="25"/>
      <c r="AH94" s="25"/>
    </row>
    <row r="95" spans="1:34">
      <c r="A95" s="25"/>
      <c r="B95" s="25"/>
      <c r="C95" s="25"/>
      <c r="D95" s="114"/>
      <c r="E95" s="25"/>
      <c r="F95" s="25"/>
      <c r="G95" s="25"/>
      <c r="H95" s="25"/>
      <c r="I95" s="25"/>
      <c r="J95" s="25"/>
      <c r="K95" s="114"/>
      <c r="L95" s="25"/>
      <c r="M95" s="25"/>
      <c r="N95" s="25"/>
      <c r="O95" s="25"/>
      <c r="P95" s="25"/>
      <c r="Q95" s="25"/>
      <c r="R95" s="25"/>
      <c r="S95" s="25"/>
      <c r="T95" s="25"/>
      <c r="U95" s="25"/>
      <c r="V95" s="25"/>
      <c r="W95" s="25"/>
      <c r="X95" s="25"/>
      <c r="Y95" s="25"/>
      <c r="Z95" s="25"/>
      <c r="AA95" s="25"/>
      <c r="AB95" s="25"/>
      <c r="AC95" s="25"/>
      <c r="AD95" s="25"/>
      <c r="AE95" s="25"/>
      <c r="AF95" s="25"/>
      <c r="AG95" s="25"/>
      <c r="AH95" s="25"/>
    </row>
    <row r="96" spans="1:34">
      <c r="A96" s="25"/>
      <c r="B96" s="25"/>
      <c r="C96" s="25"/>
      <c r="D96" s="114"/>
      <c r="E96" s="25"/>
      <c r="F96" s="25"/>
      <c r="G96" s="25"/>
      <c r="H96" s="25"/>
      <c r="I96" s="25"/>
      <c r="J96" s="25"/>
      <c r="K96" s="114"/>
      <c r="L96" s="25"/>
      <c r="M96" s="25"/>
      <c r="N96" s="25"/>
      <c r="O96" s="25"/>
      <c r="P96" s="25"/>
      <c r="Q96" s="25"/>
      <c r="R96" s="25"/>
      <c r="S96" s="25"/>
      <c r="T96" s="25"/>
      <c r="U96" s="25"/>
      <c r="V96" s="25"/>
      <c r="W96" s="25"/>
      <c r="X96" s="25"/>
      <c r="Y96" s="25"/>
      <c r="Z96" s="25"/>
      <c r="AA96" s="25"/>
      <c r="AB96" s="25"/>
      <c r="AC96" s="25"/>
      <c r="AD96" s="25"/>
      <c r="AE96" s="25"/>
      <c r="AF96" s="25"/>
      <c r="AG96" s="25"/>
      <c r="AH96" s="25"/>
    </row>
    <row r="97" spans="1:34">
      <c r="A97" s="25"/>
      <c r="B97" s="25"/>
      <c r="C97" s="25"/>
      <c r="D97" s="114"/>
      <c r="E97" s="25"/>
      <c r="F97" s="25"/>
      <c r="G97" s="25"/>
      <c r="H97" s="25"/>
      <c r="I97" s="25"/>
      <c r="J97" s="25"/>
      <c r="K97" s="114"/>
      <c r="L97" s="25"/>
      <c r="M97" s="25"/>
      <c r="N97" s="25"/>
      <c r="O97" s="25"/>
      <c r="P97" s="25"/>
      <c r="Q97" s="25"/>
      <c r="R97" s="25"/>
      <c r="S97" s="25"/>
      <c r="T97" s="25"/>
      <c r="U97" s="25"/>
      <c r="V97" s="25"/>
      <c r="W97" s="25"/>
      <c r="X97" s="25"/>
      <c r="Y97" s="25"/>
      <c r="Z97" s="25"/>
      <c r="AA97" s="25"/>
      <c r="AB97" s="25"/>
      <c r="AC97" s="25"/>
      <c r="AD97" s="25"/>
      <c r="AE97" s="25"/>
      <c r="AF97" s="25"/>
      <c r="AG97" s="25"/>
      <c r="AH97" s="25"/>
    </row>
    <row r="98" spans="1:34">
      <c r="A98" s="25"/>
      <c r="B98" s="25"/>
      <c r="C98" s="25"/>
      <c r="D98" s="114"/>
      <c r="E98" s="25"/>
      <c r="F98" s="25"/>
      <c r="G98" s="25"/>
      <c r="H98" s="25"/>
      <c r="I98" s="25"/>
      <c r="J98" s="25"/>
      <c r="K98" s="114"/>
      <c r="L98" s="25"/>
      <c r="M98" s="25"/>
      <c r="N98" s="25"/>
      <c r="O98" s="25"/>
      <c r="P98" s="25"/>
      <c r="Q98" s="25"/>
      <c r="R98" s="25"/>
      <c r="S98" s="25"/>
      <c r="T98" s="25"/>
      <c r="U98" s="25"/>
      <c r="V98" s="25"/>
      <c r="W98" s="25"/>
      <c r="X98" s="25"/>
      <c r="Y98" s="25"/>
      <c r="Z98" s="25"/>
      <c r="AA98" s="25"/>
      <c r="AB98" s="25"/>
      <c r="AC98" s="25"/>
      <c r="AD98" s="25"/>
      <c r="AE98" s="25"/>
      <c r="AF98" s="25"/>
      <c r="AG98" s="25"/>
      <c r="AH98" s="25"/>
    </row>
    <row r="99" spans="1:34">
      <c r="A99" s="25"/>
      <c r="B99" s="25"/>
      <c r="C99" s="25"/>
      <c r="D99" s="114"/>
      <c r="E99" s="25"/>
      <c r="F99" s="25"/>
      <c r="G99" s="25"/>
      <c r="H99" s="25"/>
      <c r="I99" s="25"/>
      <c r="J99" s="25"/>
      <c r="K99" s="114"/>
      <c r="L99" s="25"/>
      <c r="M99" s="25"/>
      <c r="N99" s="25"/>
      <c r="O99" s="25"/>
      <c r="P99" s="25"/>
      <c r="Q99" s="25"/>
      <c r="R99" s="25"/>
      <c r="S99" s="25"/>
      <c r="T99" s="25"/>
      <c r="U99" s="25"/>
      <c r="V99" s="25"/>
      <c r="W99" s="25"/>
      <c r="X99" s="25"/>
      <c r="Y99" s="25"/>
      <c r="Z99" s="25"/>
      <c r="AA99" s="25"/>
      <c r="AB99" s="25"/>
      <c r="AC99" s="25"/>
      <c r="AD99" s="25"/>
      <c r="AE99" s="25"/>
      <c r="AF99" s="25"/>
      <c r="AG99" s="25"/>
      <c r="AH99" s="25"/>
    </row>
    <row r="100" spans="1:34">
      <c r="A100" s="25"/>
      <c r="B100" s="25"/>
      <c r="C100" s="25"/>
      <c r="D100" s="114"/>
      <c r="E100" s="25"/>
      <c r="F100" s="25"/>
      <c r="G100" s="25"/>
      <c r="H100" s="25"/>
      <c r="I100" s="25"/>
      <c r="J100" s="25"/>
      <c r="K100" s="114"/>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row>
    <row r="101" spans="1:34">
      <c r="A101" s="25"/>
      <c r="B101" s="25"/>
      <c r="C101" s="25"/>
      <c r="D101" s="114"/>
      <c r="E101" s="25"/>
      <c r="F101" s="25"/>
      <c r="G101" s="25"/>
      <c r="H101" s="25"/>
      <c r="I101" s="25"/>
      <c r="J101" s="25"/>
      <c r="K101" s="114"/>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row>
    <row r="102" spans="1:34">
      <c r="A102" s="25"/>
      <c r="B102" s="25"/>
      <c r="C102" s="25"/>
      <c r="D102" s="114"/>
      <c r="E102" s="25"/>
      <c r="F102" s="25"/>
      <c r="G102" s="25"/>
      <c r="H102" s="25"/>
      <c r="I102" s="25"/>
      <c r="J102" s="25"/>
      <c r="K102" s="114"/>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row>
    <row r="103" spans="1:34">
      <c r="A103" s="25"/>
      <c r="B103" s="25"/>
      <c r="C103" s="25"/>
      <c r="D103" s="114"/>
      <c r="E103" s="25"/>
      <c r="F103" s="25"/>
      <c r="G103" s="25"/>
      <c r="H103" s="25"/>
      <c r="I103" s="25"/>
      <c r="J103" s="25"/>
      <c r="K103" s="114"/>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row>
    <row r="104" spans="1:34">
      <c r="A104" s="25"/>
      <c r="B104" s="25"/>
      <c r="C104" s="25"/>
      <c r="D104" s="114"/>
      <c r="E104" s="25"/>
      <c r="F104" s="25"/>
      <c r="G104" s="25"/>
      <c r="H104" s="25"/>
      <c r="I104" s="25"/>
      <c r="J104" s="25"/>
      <c r="K104" s="114"/>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row>
    <row r="105" spans="1:34">
      <c r="A105" s="25"/>
      <c r="B105" s="25"/>
      <c r="C105" s="25"/>
      <c r="D105" s="114"/>
      <c r="E105" s="25"/>
      <c r="F105" s="25"/>
      <c r="G105" s="25"/>
      <c r="H105" s="25"/>
      <c r="I105" s="25"/>
      <c r="J105" s="25"/>
      <c r="K105" s="114"/>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row>
    <row r="106" spans="1:34">
      <c r="A106" s="25"/>
      <c r="B106" s="25"/>
      <c r="C106" s="25"/>
      <c r="D106" s="114"/>
      <c r="E106" s="25"/>
      <c r="F106" s="25"/>
      <c r="G106" s="25"/>
      <c r="H106" s="25"/>
      <c r="I106" s="25"/>
      <c r="J106" s="25"/>
      <c r="K106" s="114"/>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row>
    <row r="107" spans="1:34">
      <c r="A107" s="25"/>
      <c r="B107" s="25"/>
      <c r="C107" s="25"/>
      <c r="D107" s="114"/>
      <c r="E107" s="25"/>
      <c r="F107" s="25"/>
      <c r="G107" s="25"/>
      <c r="H107" s="25"/>
      <c r="I107" s="25"/>
      <c r="J107" s="25"/>
      <c r="K107" s="114"/>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row>
    <row r="108" spans="1:34">
      <c r="A108" s="25"/>
      <c r="B108" s="25"/>
      <c r="C108" s="25"/>
      <c r="D108" s="114"/>
      <c r="E108" s="25"/>
      <c r="F108" s="25"/>
      <c r="G108" s="25"/>
      <c r="H108" s="25"/>
      <c r="I108" s="25"/>
      <c r="J108" s="25"/>
      <c r="K108" s="114"/>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row>
    <row r="109" spans="1:34">
      <c r="A109" s="25"/>
      <c r="B109" s="25"/>
      <c r="C109" s="25"/>
      <c r="D109" s="114"/>
      <c r="E109" s="25"/>
      <c r="F109" s="25"/>
      <c r="G109" s="25"/>
      <c r="H109" s="25"/>
      <c r="I109" s="25"/>
      <c r="J109" s="25"/>
      <c r="K109" s="114"/>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row>
    <row r="110" spans="1:34">
      <c r="A110" s="25"/>
      <c r="B110" s="25"/>
      <c r="C110" s="25"/>
      <c r="D110" s="114"/>
      <c r="E110" s="25"/>
      <c r="F110" s="25"/>
      <c r="G110" s="25"/>
      <c r="H110" s="25"/>
      <c r="I110" s="25"/>
      <c r="J110" s="25"/>
      <c r="K110" s="114"/>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row>
    <row r="111" spans="1:34">
      <c r="A111" s="25"/>
      <c r="B111" s="25"/>
      <c r="C111" s="25"/>
      <c r="D111" s="114"/>
      <c r="E111" s="25"/>
      <c r="F111" s="25"/>
      <c r="G111" s="25"/>
      <c r="H111" s="25"/>
      <c r="I111" s="25"/>
      <c r="J111" s="25"/>
      <c r="K111" s="114"/>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row>
    <row r="112" spans="1:34">
      <c r="A112" s="25"/>
      <c r="B112" s="25"/>
      <c r="C112" s="25"/>
      <c r="D112" s="114"/>
      <c r="E112" s="25"/>
      <c r="F112" s="25"/>
      <c r="G112" s="25"/>
      <c r="H112" s="25"/>
      <c r="I112" s="25"/>
      <c r="J112" s="25"/>
      <c r="K112" s="114"/>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row>
    <row r="113" spans="1:34">
      <c r="A113" s="25"/>
      <c r="B113" s="25"/>
      <c r="C113" s="25"/>
      <c r="D113" s="114"/>
      <c r="E113" s="25"/>
      <c r="F113" s="25"/>
      <c r="G113" s="25"/>
      <c r="H113" s="25"/>
      <c r="I113" s="25"/>
      <c r="J113" s="25"/>
      <c r="K113" s="114"/>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row>
    <row r="114" spans="1:34">
      <c r="A114" s="25"/>
      <c r="B114" s="25"/>
      <c r="C114" s="25"/>
      <c r="D114" s="114"/>
      <c r="E114" s="25"/>
      <c r="F114" s="25"/>
      <c r="G114" s="25"/>
      <c r="H114" s="25"/>
      <c r="I114" s="25"/>
      <c r="J114" s="25"/>
      <c r="K114" s="114"/>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row>
    <row r="115" spans="1:34">
      <c r="A115" s="25"/>
      <c r="B115" s="25"/>
      <c r="C115" s="25"/>
      <c r="D115" s="114"/>
      <c r="E115" s="25"/>
      <c r="F115" s="25"/>
      <c r="G115" s="25"/>
      <c r="H115" s="25"/>
      <c r="I115" s="25"/>
      <c r="J115" s="25"/>
      <c r="K115" s="114"/>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row>
    <row r="116" spans="1:34">
      <c r="A116" s="25"/>
      <c r="B116" s="25"/>
      <c r="C116" s="25"/>
      <c r="D116" s="114"/>
      <c r="E116" s="25"/>
      <c r="F116" s="25"/>
      <c r="G116" s="25"/>
      <c r="H116" s="25"/>
      <c r="I116" s="25"/>
      <c r="J116" s="25"/>
      <c r="K116" s="114"/>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row>
    <row r="117" spans="1:34">
      <c r="A117" s="25"/>
      <c r="B117" s="25"/>
      <c r="C117" s="25"/>
      <c r="D117" s="114"/>
      <c r="E117" s="25"/>
      <c r="F117" s="25"/>
      <c r="G117" s="25"/>
      <c r="H117" s="25"/>
      <c r="I117" s="25"/>
      <c r="J117" s="25"/>
      <c r="K117" s="114"/>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row>
    <row r="118" spans="1:34">
      <c r="A118" s="25"/>
      <c r="B118" s="25"/>
      <c r="C118" s="25"/>
      <c r="D118" s="114"/>
      <c r="E118" s="25"/>
      <c r="F118" s="25"/>
      <c r="G118" s="25"/>
      <c r="H118" s="25"/>
      <c r="I118" s="25"/>
      <c r="J118" s="25"/>
      <c r="K118" s="114"/>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row>
    <row r="119" spans="1:34">
      <c r="A119" s="25"/>
      <c r="B119" s="25"/>
      <c r="C119" s="25"/>
      <c r="D119" s="114"/>
      <c r="E119" s="25"/>
      <c r="F119" s="25"/>
      <c r="G119" s="25"/>
      <c r="H119" s="25"/>
      <c r="I119" s="25"/>
      <c r="J119" s="25"/>
      <c r="K119" s="114"/>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row>
    <row r="120" spans="1:34">
      <c r="A120" s="25"/>
      <c r="B120" s="25"/>
      <c r="C120" s="25"/>
      <c r="D120" s="114"/>
      <c r="E120" s="25"/>
      <c r="F120" s="25"/>
      <c r="G120" s="25"/>
      <c r="H120" s="25"/>
      <c r="I120" s="25"/>
      <c r="J120" s="25"/>
      <c r="K120" s="114"/>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row>
    <row r="121" spans="1:34">
      <c r="A121" s="25"/>
      <c r="B121" s="25"/>
      <c r="C121" s="25"/>
      <c r="D121" s="114"/>
      <c r="E121" s="25"/>
      <c r="F121" s="25"/>
      <c r="G121" s="25"/>
      <c r="H121" s="25"/>
      <c r="I121" s="25"/>
      <c r="J121" s="25"/>
      <c r="K121" s="114"/>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row>
    <row r="122" spans="1:34">
      <c r="A122" s="25"/>
      <c r="B122" s="25"/>
      <c r="C122" s="25"/>
      <c r="D122" s="114"/>
      <c r="E122" s="25"/>
      <c r="F122" s="25"/>
      <c r="G122" s="25"/>
      <c r="H122" s="25"/>
      <c r="I122" s="25"/>
      <c r="J122" s="25"/>
      <c r="K122" s="114"/>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row>
    <row r="123" spans="1:34">
      <c r="A123" s="25"/>
      <c r="B123" s="25"/>
      <c r="C123" s="25"/>
      <c r="D123" s="114"/>
      <c r="E123" s="25"/>
      <c r="F123" s="25"/>
      <c r="G123" s="25"/>
      <c r="H123" s="25"/>
      <c r="I123" s="25"/>
      <c r="J123" s="25"/>
      <c r="K123" s="114"/>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row>
    <row r="124" spans="1:34">
      <c r="A124" s="25"/>
      <c r="B124" s="25"/>
      <c r="C124" s="25"/>
      <c r="D124" s="114"/>
      <c r="E124" s="25"/>
      <c r="F124" s="25"/>
      <c r="G124" s="25"/>
      <c r="H124" s="25"/>
      <c r="I124" s="25"/>
      <c r="J124" s="25"/>
      <c r="K124" s="114"/>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row>
    <row r="125" spans="1:34">
      <c r="A125" s="25"/>
      <c r="B125" s="25"/>
      <c r="C125" s="25"/>
      <c r="D125" s="114"/>
      <c r="E125" s="25"/>
      <c r="F125" s="25"/>
      <c r="G125" s="25"/>
      <c r="H125" s="25"/>
      <c r="I125" s="25"/>
      <c r="J125" s="25"/>
      <c r="K125" s="114"/>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row>
    <row r="126" spans="1:34">
      <c r="A126" s="25"/>
      <c r="B126" s="25"/>
      <c r="C126" s="25"/>
      <c r="D126" s="114"/>
      <c r="E126" s="25"/>
      <c r="F126" s="25"/>
      <c r="G126" s="25"/>
      <c r="H126" s="25"/>
      <c r="I126" s="25"/>
      <c r="J126" s="25"/>
      <c r="K126" s="114"/>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row>
    <row r="127" spans="1:34">
      <c r="A127" s="25"/>
      <c r="B127" s="25"/>
      <c r="C127" s="25"/>
      <c r="D127" s="114"/>
      <c r="E127" s="25"/>
      <c r="F127" s="25"/>
      <c r="G127" s="25"/>
      <c r="H127" s="25"/>
      <c r="I127" s="25"/>
      <c r="J127" s="25"/>
      <c r="K127" s="114"/>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row>
    <row r="128" spans="1:34">
      <c r="A128" s="25"/>
      <c r="B128" s="25"/>
      <c r="C128" s="25"/>
      <c r="D128" s="114"/>
      <c r="E128" s="25"/>
      <c r="F128" s="25"/>
      <c r="G128" s="25"/>
      <c r="H128" s="25"/>
      <c r="I128" s="25"/>
      <c r="J128" s="25"/>
      <c r="K128" s="114"/>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row>
    <row r="129" spans="1:34">
      <c r="A129" s="25"/>
      <c r="B129" s="25"/>
      <c r="C129" s="25"/>
      <c r="D129" s="114"/>
      <c r="E129" s="25"/>
      <c r="F129" s="25"/>
      <c r="G129" s="25"/>
      <c r="H129" s="25"/>
      <c r="I129" s="25"/>
      <c r="J129" s="25"/>
      <c r="K129" s="114"/>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row>
    <row r="130" spans="1:34">
      <c r="A130" s="25"/>
      <c r="B130" s="25"/>
      <c r="C130" s="25"/>
      <c r="D130" s="114"/>
      <c r="E130" s="25"/>
      <c r="F130" s="25"/>
      <c r="G130" s="25"/>
      <c r="H130" s="25"/>
      <c r="I130" s="25"/>
      <c r="J130" s="25"/>
      <c r="K130" s="114"/>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row>
    <row r="131" spans="1:34">
      <c r="A131" s="25"/>
      <c r="B131" s="25"/>
      <c r="C131" s="25"/>
      <c r="D131" s="114"/>
      <c r="E131" s="25"/>
      <c r="F131" s="25"/>
      <c r="G131" s="25"/>
      <c r="H131" s="25"/>
      <c r="I131" s="25"/>
      <c r="J131" s="25"/>
      <c r="K131" s="114"/>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row>
    <row r="132" spans="1:34">
      <c r="A132" s="25"/>
      <c r="B132" s="25"/>
      <c r="C132" s="25"/>
      <c r="D132" s="114"/>
      <c r="E132" s="25"/>
      <c r="F132" s="25"/>
      <c r="G132" s="25"/>
      <c r="H132" s="25"/>
      <c r="I132" s="25"/>
      <c r="J132" s="25"/>
      <c r="K132" s="114"/>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row>
    <row r="133" spans="1:34">
      <c r="A133" s="25"/>
      <c r="B133" s="25"/>
      <c r="C133" s="25"/>
      <c r="D133" s="114"/>
      <c r="E133" s="25"/>
      <c r="F133" s="25"/>
      <c r="G133" s="25"/>
      <c r="H133" s="25"/>
      <c r="I133" s="25"/>
      <c r="J133" s="25"/>
      <c r="K133" s="114"/>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row>
    <row r="134" spans="1:34">
      <c r="A134" s="25"/>
      <c r="B134" s="25"/>
      <c r="C134" s="25"/>
      <c r="D134" s="114"/>
      <c r="E134" s="25"/>
      <c r="F134" s="25"/>
      <c r="G134" s="25"/>
      <c r="H134" s="25"/>
      <c r="I134" s="25"/>
      <c r="J134" s="25"/>
      <c r="K134" s="114"/>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row>
    <row r="135" spans="1:34">
      <c r="A135" s="25"/>
      <c r="B135" s="25"/>
      <c r="C135" s="25"/>
      <c r="D135" s="114"/>
      <c r="E135" s="25"/>
      <c r="F135" s="25"/>
      <c r="G135" s="25"/>
      <c r="H135" s="25"/>
      <c r="I135" s="25"/>
      <c r="J135" s="25"/>
      <c r="K135" s="114"/>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row>
    <row r="136" spans="1:34">
      <c r="A136" s="25"/>
      <c r="B136" s="25"/>
      <c r="C136" s="25"/>
      <c r="D136" s="114"/>
      <c r="E136" s="25"/>
      <c r="F136" s="25"/>
      <c r="G136" s="25"/>
      <c r="H136" s="25"/>
      <c r="I136" s="25"/>
      <c r="J136" s="25"/>
      <c r="K136" s="114"/>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row>
    <row r="137" spans="1:34">
      <c r="A137" s="25"/>
      <c r="B137" s="25"/>
      <c r="C137" s="25"/>
      <c r="D137" s="114"/>
      <c r="E137" s="25"/>
      <c r="F137" s="25"/>
      <c r="G137" s="25"/>
      <c r="H137" s="25"/>
      <c r="I137" s="25"/>
      <c r="J137" s="25"/>
      <c r="K137" s="114"/>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row>
    <row r="138" spans="1:34">
      <c r="A138" s="25"/>
      <c r="B138" s="25"/>
      <c r="C138" s="25"/>
      <c r="D138" s="114"/>
      <c r="E138" s="25"/>
      <c r="F138" s="25"/>
      <c r="G138" s="25"/>
      <c r="H138" s="25"/>
      <c r="I138" s="25"/>
      <c r="J138" s="25"/>
      <c r="K138" s="114"/>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row>
    <row r="139" spans="1:34">
      <c r="A139" s="25"/>
      <c r="B139" s="25"/>
      <c r="C139" s="25"/>
      <c r="D139" s="114"/>
      <c r="E139" s="25"/>
      <c r="F139" s="25"/>
      <c r="G139" s="25"/>
      <c r="H139" s="25"/>
      <c r="I139" s="25"/>
      <c r="J139" s="25"/>
      <c r="K139" s="114"/>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row>
    <row r="140" spans="1:34">
      <c r="A140" s="25"/>
      <c r="B140" s="25"/>
      <c r="C140" s="25"/>
      <c r="D140" s="114"/>
      <c r="E140" s="25"/>
      <c r="F140" s="25"/>
      <c r="G140" s="25"/>
      <c r="H140" s="25"/>
      <c r="I140" s="25"/>
      <c r="J140" s="25"/>
      <c r="K140" s="114"/>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row>
    <row r="141" spans="1:34">
      <c r="A141" s="25"/>
      <c r="B141" s="25"/>
      <c r="C141" s="25"/>
      <c r="D141" s="114"/>
      <c r="E141" s="25"/>
      <c r="F141" s="25"/>
      <c r="G141" s="25"/>
      <c r="H141" s="25"/>
      <c r="I141" s="25"/>
      <c r="J141" s="25"/>
      <c r="K141" s="114"/>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row>
    <row r="142" spans="1:34">
      <c r="A142" s="25"/>
      <c r="B142" s="25"/>
      <c r="C142" s="25"/>
      <c r="D142" s="114"/>
      <c r="E142" s="25"/>
      <c r="F142" s="25"/>
      <c r="G142" s="25"/>
      <c r="H142" s="25"/>
      <c r="I142" s="25"/>
      <c r="J142" s="25"/>
      <c r="K142" s="114"/>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row>
    <row r="143" spans="1:34">
      <c r="A143" s="25"/>
      <c r="B143" s="25"/>
      <c r="C143" s="25"/>
      <c r="D143" s="114"/>
      <c r="E143" s="25"/>
      <c r="F143" s="25"/>
      <c r="G143" s="25"/>
      <c r="H143" s="25"/>
      <c r="I143" s="25"/>
      <c r="J143" s="25"/>
      <c r="K143" s="114"/>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row>
    <row r="144" spans="1:34">
      <c r="A144" s="25"/>
      <c r="B144" s="25"/>
      <c r="C144" s="25"/>
      <c r="D144" s="114"/>
      <c r="E144" s="25"/>
      <c r="F144" s="25"/>
      <c r="G144" s="25"/>
      <c r="H144" s="25"/>
      <c r="I144" s="25"/>
      <c r="J144" s="25"/>
      <c r="K144" s="114"/>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row>
    <row r="145" spans="1:34">
      <c r="A145" s="25"/>
      <c r="B145" s="25"/>
      <c r="C145" s="25"/>
      <c r="D145" s="114"/>
      <c r="E145" s="25"/>
      <c r="F145" s="25"/>
      <c r="G145" s="25"/>
      <c r="H145" s="25"/>
      <c r="I145" s="25"/>
      <c r="J145" s="25"/>
      <c r="K145" s="114"/>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row>
    <row r="146" spans="1:34">
      <c r="A146" s="25"/>
      <c r="B146" s="25"/>
      <c r="C146" s="25"/>
      <c r="D146" s="114"/>
      <c r="E146" s="25"/>
      <c r="F146" s="25"/>
      <c r="G146" s="25"/>
      <c r="H146" s="25"/>
      <c r="I146" s="25"/>
      <c r="J146" s="25"/>
      <c r="K146" s="114"/>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row>
    <row r="147" spans="1:34">
      <c r="A147" s="25"/>
      <c r="B147" s="25"/>
      <c r="C147" s="25"/>
      <c r="D147" s="114"/>
      <c r="E147" s="25"/>
      <c r="F147" s="25"/>
      <c r="G147" s="25"/>
      <c r="H147" s="25"/>
      <c r="I147" s="25"/>
      <c r="J147" s="25"/>
      <c r="K147" s="114"/>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row>
    <row r="148" spans="1:34">
      <c r="A148" s="25"/>
      <c r="B148" s="25"/>
      <c r="C148" s="25"/>
      <c r="D148" s="114"/>
      <c r="E148" s="25"/>
      <c r="F148" s="25"/>
      <c r="G148" s="25"/>
      <c r="H148" s="25"/>
      <c r="I148" s="25"/>
      <c r="J148" s="25"/>
      <c r="K148" s="114"/>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row>
    <row r="149" spans="1:34">
      <c r="A149" s="25"/>
      <c r="B149" s="25"/>
      <c r="C149" s="25"/>
      <c r="D149" s="114"/>
      <c r="E149" s="25"/>
      <c r="F149" s="25"/>
      <c r="G149" s="25"/>
      <c r="H149" s="25"/>
      <c r="I149" s="25"/>
      <c r="J149" s="25"/>
      <c r="K149" s="114"/>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row>
    <row r="150" spans="1:34">
      <c r="A150" s="25"/>
      <c r="B150" s="25"/>
      <c r="C150" s="25"/>
      <c r="D150" s="114"/>
      <c r="E150" s="25"/>
      <c r="F150" s="25"/>
      <c r="G150" s="25"/>
      <c r="H150" s="25"/>
      <c r="I150" s="25"/>
      <c r="J150" s="25"/>
      <c r="K150" s="114"/>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row>
    <row r="151" spans="1:34">
      <c r="A151" s="25"/>
      <c r="B151" s="25"/>
      <c r="C151" s="25"/>
      <c r="D151" s="114"/>
      <c r="E151" s="25"/>
      <c r="F151" s="25"/>
      <c r="G151" s="25"/>
      <c r="H151" s="25"/>
      <c r="I151" s="25"/>
      <c r="J151" s="25"/>
      <c r="K151" s="114"/>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row>
    <row r="152" spans="1:34">
      <c r="A152" s="25"/>
      <c r="B152" s="25"/>
      <c r="C152" s="25"/>
      <c r="D152" s="114"/>
      <c r="E152" s="25"/>
      <c r="F152" s="25"/>
      <c r="G152" s="25"/>
      <c r="H152" s="25"/>
      <c r="I152" s="25"/>
      <c r="J152" s="25"/>
      <c r="K152" s="114"/>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row>
    <row r="153" spans="1:34">
      <c r="A153" s="25"/>
      <c r="B153" s="25"/>
      <c r="C153" s="25"/>
      <c r="D153" s="114"/>
      <c r="E153" s="25"/>
      <c r="F153" s="25"/>
      <c r="G153" s="25"/>
      <c r="H153" s="25"/>
      <c r="I153" s="25"/>
      <c r="J153" s="25"/>
      <c r="K153" s="114"/>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row>
    <row r="154" spans="1:34">
      <c r="A154" s="25"/>
      <c r="B154" s="25"/>
      <c r="C154" s="25"/>
      <c r="D154" s="114"/>
      <c r="E154" s="25"/>
      <c r="F154" s="25"/>
      <c r="G154" s="25"/>
      <c r="H154" s="25"/>
      <c r="I154" s="25"/>
      <c r="J154" s="25"/>
      <c r="K154" s="114"/>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row>
    <row r="155" spans="1:34">
      <c r="A155" s="25"/>
      <c r="B155" s="25"/>
      <c r="C155" s="25"/>
      <c r="D155" s="114"/>
      <c r="E155" s="25"/>
      <c r="F155" s="25"/>
      <c r="G155" s="25"/>
      <c r="H155" s="25"/>
      <c r="I155" s="25"/>
      <c r="J155" s="25"/>
      <c r="K155" s="114"/>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row>
    <row r="156" spans="1:34">
      <c r="A156" s="25"/>
      <c r="B156" s="25"/>
      <c r="C156" s="25"/>
      <c r="D156" s="114"/>
      <c r="E156" s="25"/>
      <c r="F156" s="25"/>
      <c r="G156" s="25"/>
      <c r="H156" s="25"/>
      <c r="I156" s="25"/>
      <c r="J156" s="25"/>
      <c r="K156" s="114"/>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row>
    <row r="157" spans="1:34">
      <c r="A157" s="25"/>
      <c r="B157" s="25"/>
      <c r="C157" s="25"/>
      <c r="D157" s="114"/>
      <c r="E157" s="25"/>
      <c r="F157" s="25"/>
      <c r="G157" s="25"/>
      <c r="H157" s="25"/>
      <c r="I157" s="25"/>
      <c r="J157" s="25"/>
      <c r="K157" s="114"/>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row>
    <row r="158" spans="1:34">
      <c r="A158" s="25"/>
      <c r="B158" s="25"/>
      <c r="C158" s="25"/>
      <c r="D158" s="114"/>
      <c r="E158" s="25"/>
      <c r="F158" s="25"/>
      <c r="G158" s="25"/>
      <c r="H158" s="25"/>
      <c r="I158" s="25"/>
      <c r="J158" s="25"/>
      <c r="K158" s="114"/>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row>
    <row r="159" spans="1:34">
      <c r="A159" s="25"/>
      <c r="B159" s="25"/>
      <c r="C159" s="25"/>
      <c r="D159" s="114"/>
      <c r="E159" s="25"/>
      <c r="F159" s="25"/>
      <c r="G159" s="25"/>
      <c r="H159" s="25"/>
      <c r="I159" s="25"/>
      <c r="J159" s="25"/>
      <c r="K159" s="114"/>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row>
    <row r="160" spans="1:34">
      <c r="A160" s="25"/>
      <c r="B160" s="25"/>
      <c r="C160" s="25"/>
      <c r="D160" s="114"/>
      <c r="E160" s="25"/>
      <c r="F160" s="25"/>
      <c r="G160" s="25"/>
      <c r="H160" s="25"/>
      <c r="I160" s="25"/>
      <c r="J160" s="25"/>
      <c r="K160" s="114"/>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row>
    <row r="161" spans="1:34">
      <c r="A161" s="25"/>
      <c r="B161" s="25"/>
      <c r="C161" s="25"/>
      <c r="D161" s="114"/>
      <c r="E161" s="25"/>
      <c r="F161" s="25"/>
      <c r="G161" s="25"/>
      <c r="H161" s="25"/>
      <c r="I161" s="25"/>
      <c r="J161" s="25"/>
      <c r="K161" s="114"/>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row>
    <row r="162" spans="1:34">
      <c r="A162" s="25"/>
      <c r="B162" s="25"/>
      <c r="C162" s="25"/>
      <c r="D162" s="114"/>
      <c r="E162" s="25"/>
      <c r="F162" s="25"/>
      <c r="G162" s="25"/>
      <c r="H162" s="25"/>
      <c r="I162" s="25"/>
      <c r="J162" s="25"/>
      <c r="K162" s="114"/>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row>
    <row r="163" spans="1:34">
      <c r="A163" s="25"/>
      <c r="B163" s="25"/>
      <c r="C163" s="25"/>
      <c r="D163" s="114"/>
      <c r="E163" s="25"/>
      <c r="F163" s="25"/>
      <c r="G163" s="25"/>
      <c r="H163" s="25"/>
      <c r="I163" s="25"/>
      <c r="J163" s="25"/>
      <c r="K163" s="114"/>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row>
    <row r="164" spans="1:34">
      <c r="A164" s="25"/>
      <c r="B164" s="25"/>
      <c r="C164" s="25"/>
      <c r="D164" s="114"/>
      <c r="E164" s="25"/>
      <c r="F164" s="25"/>
      <c r="G164" s="25"/>
      <c r="H164" s="25"/>
      <c r="I164" s="25"/>
      <c r="J164" s="25"/>
      <c r="K164" s="114"/>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row>
    <row r="165" spans="1:34">
      <c r="A165" s="25"/>
      <c r="B165" s="25"/>
      <c r="C165" s="25"/>
      <c r="D165" s="114"/>
      <c r="E165" s="25"/>
      <c r="F165" s="25"/>
      <c r="G165" s="25"/>
      <c r="H165" s="25"/>
      <c r="I165" s="25"/>
      <c r="J165" s="25"/>
      <c r="K165" s="114"/>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row>
    <row r="166" spans="1:34">
      <c r="A166" s="25"/>
      <c r="B166" s="25"/>
      <c r="C166" s="25"/>
      <c r="D166" s="114"/>
      <c r="E166" s="25"/>
      <c r="F166" s="25"/>
      <c r="G166" s="25"/>
      <c r="H166" s="25"/>
      <c r="I166" s="25"/>
      <c r="J166" s="25"/>
      <c r="K166" s="114"/>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row>
    <row r="167" spans="1:34">
      <c r="A167" s="25"/>
      <c r="B167" s="25"/>
      <c r="C167" s="25"/>
      <c r="D167" s="114"/>
      <c r="E167" s="25"/>
      <c r="F167" s="25"/>
      <c r="G167" s="25"/>
      <c r="H167" s="25"/>
      <c r="I167" s="25"/>
      <c r="J167" s="25"/>
      <c r="K167" s="114"/>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row>
    <row r="168" spans="1:34">
      <c r="A168" s="25"/>
      <c r="B168" s="25"/>
      <c r="C168" s="25"/>
      <c r="D168" s="114"/>
      <c r="E168" s="25"/>
      <c r="F168" s="25"/>
      <c r="G168" s="25"/>
      <c r="H168" s="25"/>
      <c r="I168" s="25"/>
      <c r="J168" s="25"/>
      <c r="K168" s="114"/>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row>
    <row r="169" spans="1:34">
      <c r="A169" s="25"/>
      <c r="B169" s="25"/>
      <c r="C169" s="25"/>
      <c r="D169" s="114"/>
      <c r="E169" s="25"/>
      <c r="F169" s="25"/>
      <c r="G169" s="25"/>
      <c r="H169" s="25"/>
      <c r="I169" s="25"/>
      <c r="J169" s="25"/>
      <c r="K169" s="114"/>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row>
    <row r="170" spans="1:34">
      <c r="A170" s="25"/>
      <c r="B170" s="25"/>
      <c r="C170" s="25"/>
      <c r="D170" s="114"/>
      <c r="E170" s="25"/>
      <c r="F170" s="25"/>
      <c r="G170" s="25"/>
      <c r="H170" s="25"/>
      <c r="I170" s="25"/>
      <c r="J170" s="25"/>
      <c r="K170" s="114"/>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row>
    <row r="171" spans="1:34">
      <c r="A171" s="25"/>
      <c r="B171" s="25"/>
      <c r="C171" s="25"/>
      <c r="D171" s="114"/>
      <c r="E171" s="25"/>
      <c r="F171" s="25"/>
      <c r="G171" s="25"/>
      <c r="H171" s="25"/>
      <c r="I171" s="25"/>
      <c r="J171" s="25"/>
      <c r="K171" s="114"/>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row>
    <row r="172" spans="1:34">
      <c r="A172" s="25"/>
      <c r="B172" s="25"/>
      <c r="C172" s="25"/>
      <c r="D172" s="114"/>
      <c r="E172" s="25"/>
      <c r="F172" s="25"/>
      <c r="G172" s="25"/>
      <c r="H172" s="25"/>
      <c r="I172" s="25"/>
      <c r="J172" s="25"/>
      <c r="K172" s="114"/>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row>
    <row r="173" spans="1:34">
      <c r="A173" s="25"/>
      <c r="B173" s="25"/>
      <c r="C173" s="25"/>
      <c r="D173" s="114"/>
      <c r="E173" s="25"/>
      <c r="F173" s="25"/>
      <c r="G173" s="25"/>
      <c r="H173" s="25"/>
      <c r="I173" s="25"/>
      <c r="J173" s="25"/>
      <c r="K173" s="114"/>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row>
    <row r="174" spans="1:34">
      <c r="A174" s="25"/>
      <c r="B174" s="25"/>
      <c r="C174" s="25"/>
      <c r="D174" s="114"/>
      <c r="E174" s="25"/>
      <c r="F174" s="25"/>
      <c r="G174" s="25"/>
      <c r="H174" s="25"/>
      <c r="I174" s="25"/>
      <c r="J174" s="25"/>
      <c r="K174" s="114"/>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row>
    <row r="175" spans="1:34">
      <c r="A175" s="25"/>
      <c r="B175" s="25"/>
      <c r="C175" s="25"/>
      <c r="D175" s="114"/>
      <c r="E175" s="25"/>
      <c r="F175" s="25"/>
      <c r="G175" s="25"/>
      <c r="H175" s="25"/>
      <c r="I175" s="25"/>
      <c r="J175" s="25"/>
      <c r="K175" s="114"/>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row>
    <row r="176" spans="1:34">
      <c r="A176" s="25"/>
      <c r="B176" s="25"/>
      <c r="C176" s="25"/>
      <c r="D176" s="114"/>
      <c r="E176" s="25"/>
      <c r="F176" s="25"/>
      <c r="G176" s="25"/>
      <c r="H176" s="25"/>
      <c r="I176" s="25"/>
      <c r="J176" s="25"/>
      <c r="K176" s="114"/>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row>
    <row r="177" spans="1:34">
      <c r="A177" s="25"/>
      <c r="B177" s="25"/>
      <c r="C177" s="25"/>
      <c r="D177" s="114"/>
      <c r="E177" s="25"/>
      <c r="F177" s="25"/>
      <c r="G177" s="25"/>
      <c r="H177" s="25"/>
      <c r="I177" s="25"/>
      <c r="J177" s="25"/>
      <c r="K177" s="114"/>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row>
    <row r="178" spans="1:34">
      <c r="A178" s="25"/>
      <c r="B178" s="25"/>
      <c r="C178" s="25"/>
      <c r="D178" s="114"/>
      <c r="E178" s="25"/>
      <c r="F178" s="25"/>
      <c r="G178" s="25"/>
      <c r="H178" s="25"/>
      <c r="I178" s="25"/>
      <c r="J178" s="25"/>
      <c r="K178" s="114"/>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row>
    <row r="179" spans="1:34">
      <c r="A179" s="25"/>
      <c r="B179" s="25"/>
      <c r="C179" s="25"/>
      <c r="D179" s="114"/>
      <c r="E179" s="25"/>
      <c r="F179" s="25"/>
      <c r="G179" s="25"/>
      <c r="H179" s="25"/>
      <c r="I179" s="25"/>
      <c r="J179" s="25"/>
      <c r="K179" s="114"/>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row>
    <row r="180" spans="1:34">
      <c r="A180" s="25"/>
      <c r="B180" s="25"/>
      <c r="C180" s="25"/>
      <c r="D180" s="114"/>
      <c r="E180" s="25"/>
      <c r="F180" s="25"/>
      <c r="G180" s="25"/>
      <c r="H180" s="25"/>
      <c r="I180" s="25"/>
      <c r="J180" s="25"/>
      <c r="K180" s="114"/>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row>
    <row r="181" spans="1:34">
      <c r="A181" s="25"/>
      <c r="B181" s="25"/>
      <c r="C181" s="25"/>
      <c r="D181" s="114"/>
      <c r="E181" s="25"/>
      <c r="F181" s="25"/>
      <c r="G181" s="25"/>
      <c r="H181" s="25"/>
      <c r="I181" s="25"/>
      <c r="J181" s="25"/>
      <c r="K181" s="114"/>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row>
    <row r="182" spans="1:34">
      <c r="A182" s="25"/>
      <c r="B182" s="25"/>
      <c r="C182" s="25"/>
      <c r="D182" s="114"/>
      <c r="E182" s="25"/>
      <c r="F182" s="25"/>
      <c r="G182" s="25"/>
      <c r="H182" s="25"/>
      <c r="I182" s="25"/>
      <c r="J182" s="25"/>
      <c r="K182" s="114"/>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row>
    <row r="183" spans="1:34">
      <c r="A183" s="25"/>
      <c r="B183" s="25"/>
      <c r="C183" s="25"/>
      <c r="D183" s="114"/>
      <c r="E183" s="25"/>
      <c r="F183" s="25"/>
      <c r="G183" s="25"/>
      <c r="H183" s="25"/>
      <c r="I183" s="25"/>
      <c r="J183" s="25"/>
      <c r="K183" s="114"/>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row>
    <row r="184" spans="1:34">
      <c r="A184" s="25"/>
      <c r="B184" s="25"/>
      <c r="C184" s="25"/>
      <c r="D184" s="114"/>
      <c r="E184" s="25"/>
      <c r="F184" s="25"/>
      <c r="G184" s="25"/>
      <c r="H184" s="25"/>
      <c r="I184" s="25"/>
      <c r="J184" s="25"/>
      <c r="K184" s="114"/>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row>
    <row r="185" spans="1:34">
      <c r="A185" s="25"/>
      <c r="B185" s="25"/>
      <c r="C185" s="25"/>
      <c r="D185" s="114"/>
      <c r="E185" s="25"/>
      <c r="F185" s="25"/>
      <c r="G185" s="25"/>
      <c r="H185" s="25"/>
      <c r="I185" s="25"/>
      <c r="J185" s="25"/>
      <c r="K185" s="114"/>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row>
    <row r="186" spans="1:34">
      <c r="A186" s="25"/>
      <c r="B186" s="25"/>
      <c r="C186" s="25"/>
      <c r="D186" s="114"/>
      <c r="E186" s="25"/>
      <c r="F186" s="25"/>
      <c r="G186" s="25"/>
      <c r="H186" s="25"/>
      <c r="I186" s="25"/>
      <c r="J186" s="25"/>
      <c r="K186" s="114"/>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row>
    <row r="187" spans="1:34">
      <c r="A187" s="25"/>
      <c r="B187" s="25"/>
      <c r="C187" s="25"/>
      <c r="D187" s="114"/>
      <c r="E187" s="25"/>
      <c r="F187" s="25"/>
      <c r="G187" s="25"/>
      <c r="H187" s="25"/>
      <c r="I187" s="25"/>
      <c r="J187" s="25"/>
      <c r="K187" s="114"/>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row>
    <row r="188" spans="1:34">
      <c r="A188" s="25"/>
      <c r="B188" s="25"/>
      <c r="C188" s="25"/>
      <c r="D188" s="114"/>
      <c r="E188" s="25"/>
      <c r="F188" s="25"/>
      <c r="G188" s="25"/>
      <c r="H188" s="25"/>
      <c r="I188" s="25"/>
      <c r="J188" s="25"/>
      <c r="K188" s="114"/>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row>
    <row r="189" spans="1:34">
      <c r="A189" s="25"/>
      <c r="B189" s="25"/>
      <c r="C189" s="25"/>
      <c r="D189" s="114"/>
      <c r="E189" s="25"/>
      <c r="F189" s="25"/>
      <c r="G189" s="25"/>
      <c r="H189" s="25"/>
      <c r="I189" s="25"/>
      <c r="J189" s="25"/>
      <c r="K189" s="114"/>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row>
    <row r="190" spans="1:34">
      <c r="A190" s="25"/>
      <c r="B190" s="25"/>
      <c r="C190" s="25"/>
      <c r="D190" s="114"/>
      <c r="E190" s="25"/>
      <c r="F190" s="25"/>
      <c r="G190" s="25"/>
      <c r="H190" s="25"/>
      <c r="I190" s="25"/>
      <c r="J190" s="25"/>
      <c r="K190" s="114"/>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row>
    <row r="191" spans="1:34">
      <c r="A191" s="25"/>
      <c r="B191" s="25"/>
      <c r="C191" s="25"/>
      <c r="D191" s="114"/>
      <c r="E191" s="25"/>
      <c r="F191" s="25"/>
      <c r="G191" s="25"/>
      <c r="H191" s="25"/>
      <c r="I191" s="25"/>
      <c r="J191" s="25"/>
      <c r="K191" s="114"/>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row>
    <row r="192" spans="1:34">
      <c r="A192" s="25"/>
      <c r="B192" s="25"/>
      <c r="C192" s="25"/>
      <c r="D192" s="114"/>
      <c r="E192" s="25"/>
      <c r="F192" s="25"/>
      <c r="G192" s="25"/>
      <c r="H192" s="25"/>
      <c r="I192" s="25"/>
      <c r="J192" s="25"/>
      <c r="K192" s="114"/>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row>
    <row r="193" spans="1:34">
      <c r="A193" s="25"/>
      <c r="B193" s="25"/>
      <c r="C193" s="25"/>
      <c r="D193" s="114"/>
      <c r="E193" s="25"/>
      <c r="F193" s="25"/>
      <c r="G193" s="25"/>
      <c r="H193" s="25"/>
      <c r="I193" s="25"/>
      <c r="J193" s="25"/>
      <c r="K193" s="114"/>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row>
    <row r="194" spans="1:34">
      <c r="A194" s="25"/>
      <c r="B194" s="25"/>
      <c r="C194" s="25"/>
      <c r="D194" s="114"/>
      <c r="E194" s="25"/>
      <c r="F194" s="25"/>
      <c r="G194" s="25"/>
      <c r="H194" s="25"/>
      <c r="I194" s="25"/>
      <c r="J194" s="25"/>
      <c r="K194" s="114"/>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row>
    <row r="195" spans="1:34">
      <c r="A195" s="25"/>
      <c r="B195" s="25"/>
      <c r="C195" s="25"/>
      <c r="D195" s="114"/>
      <c r="E195" s="25"/>
      <c r="F195" s="25"/>
      <c r="G195" s="25"/>
      <c r="H195" s="25"/>
      <c r="I195" s="25"/>
      <c r="J195" s="25"/>
      <c r="K195" s="114"/>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row>
    <row r="196" spans="1:34">
      <c r="A196" s="25"/>
      <c r="B196" s="25"/>
      <c r="C196" s="25"/>
      <c r="D196" s="114"/>
      <c r="E196" s="25"/>
      <c r="F196" s="25"/>
      <c r="G196" s="25"/>
      <c r="H196" s="25"/>
      <c r="I196" s="25"/>
      <c r="J196" s="25"/>
      <c r="K196" s="114"/>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row>
    <row r="197" spans="1:34">
      <c r="A197" s="25"/>
      <c r="B197" s="25"/>
      <c r="C197" s="25"/>
      <c r="D197" s="114"/>
      <c r="E197" s="25"/>
      <c r="F197" s="25"/>
      <c r="G197" s="25"/>
      <c r="H197" s="25"/>
      <c r="I197" s="25"/>
      <c r="J197" s="25"/>
      <c r="K197" s="114"/>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row>
    <row r="198" spans="1:34">
      <c r="A198" s="25"/>
      <c r="B198" s="25"/>
      <c r="C198" s="25"/>
      <c r="D198" s="114"/>
      <c r="E198" s="25"/>
      <c r="F198" s="25"/>
      <c r="G198" s="25"/>
      <c r="H198" s="25"/>
      <c r="I198" s="25"/>
      <c r="J198" s="25"/>
      <c r="K198" s="114"/>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row>
    <row r="199" spans="1:34">
      <c r="A199" s="25"/>
      <c r="B199" s="25"/>
      <c r="C199" s="25"/>
      <c r="D199" s="114"/>
      <c r="E199" s="25"/>
      <c r="F199" s="25"/>
      <c r="G199" s="25"/>
      <c r="H199" s="25"/>
      <c r="I199" s="25"/>
      <c r="J199" s="25"/>
      <c r="K199" s="114"/>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row>
    <row r="200" spans="1:34">
      <c r="A200" s="25"/>
      <c r="B200" s="25"/>
      <c r="C200" s="25"/>
      <c r="D200" s="114"/>
      <c r="E200" s="25"/>
      <c r="F200" s="25"/>
      <c r="G200" s="25"/>
      <c r="H200" s="25"/>
      <c r="I200" s="25"/>
      <c r="J200" s="25"/>
      <c r="K200" s="114"/>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row>
    <row r="201" spans="1:34">
      <c r="A201" s="25"/>
      <c r="B201" s="25"/>
      <c r="C201" s="25"/>
      <c r="D201" s="114"/>
      <c r="E201" s="25"/>
      <c r="F201" s="25"/>
      <c r="G201" s="25"/>
      <c r="H201" s="25"/>
      <c r="I201" s="25"/>
      <c r="J201" s="25"/>
      <c r="K201" s="114"/>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row>
    <row r="202" spans="1:34">
      <c r="A202" s="25"/>
      <c r="B202" s="25"/>
      <c r="C202" s="25"/>
      <c r="D202" s="114"/>
      <c r="E202" s="25"/>
      <c r="F202" s="25"/>
      <c r="G202" s="25"/>
      <c r="H202" s="25"/>
      <c r="I202" s="25"/>
      <c r="J202" s="25"/>
      <c r="K202" s="114"/>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row>
    <row r="203" spans="1:34">
      <c r="A203" s="25"/>
      <c r="B203" s="25"/>
      <c r="C203" s="25"/>
      <c r="D203" s="114"/>
      <c r="E203" s="25"/>
      <c r="F203" s="25"/>
      <c r="G203" s="25"/>
      <c r="H203" s="25"/>
      <c r="I203" s="25"/>
      <c r="J203" s="25"/>
      <c r="K203" s="114"/>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row>
    <row r="204" spans="1:34">
      <c r="A204" s="25"/>
      <c r="B204" s="25"/>
      <c r="C204" s="25"/>
      <c r="D204" s="114"/>
      <c r="E204" s="25"/>
      <c r="F204" s="25"/>
      <c r="G204" s="25"/>
      <c r="H204" s="25"/>
      <c r="I204" s="25"/>
      <c r="J204" s="25"/>
      <c r="K204" s="114"/>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row>
    <row r="205" spans="1:34">
      <c r="A205" s="25"/>
      <c r="B205" s="25"/>
      <c r="C205" s="25"/>
      <c r="D205" s="114"/>
      <c r="E205" s="25"/>
      <c r="F205" s="25"/>
      <c r="G205" s="25"/>
      <c r="H205" s="25"/>
      <c r="I205" s="25"/>
      <c r="J205" s="25"/>
      <c r="K205" s="114"/>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row>
    <row r="206" spans="1:34">
      <c r="A206" s="25"/>
      <c r="B206" s="25"/>
      <c r="C206" s="25"/>
      <c r="D206" s="114"/>
      <c r="E206" s="25"/>
      <c r="F206" s="25"/>
      <c r="G206" s="25"/>
      <c r="H206" s="25"/>
      <c r="I206" s="25"/>
      <c r="J206" s="25"/>
      <c r="K206" s="114"/>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row>
    <row r="207" spans="1:34">
      <c r="A207" s="25"/>
      <c r="B207" s="25"/>
      <c r="C207" s="25"/>
      <c r="D207" s="114"/>
      <c r="E207" s="25"/>
      <c r="F207" s="25"/>
      <c r="G207" s="25"/>
      <c r="H207" s="25"/>
      <c r="I207" s="25"/>
      <c r="J207" s="25"/>
      <c r="K207" s="114"/>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row>
    <row r="208" spans="1:34">
      <c r="A208" s="25"/>
      <c r="B208" s="25"/>
      <c r="C208" s="25"/>
      <c r="D208" s="114"/>
      <c r="E208" s="25"/>
      <c r="F208" s="25"/>
      <c r="G208" s="25"/>
      <c r="H208" s="25"/>
      <c r="I208" s="25"/>
      <c r="J208" s="25"/>
      <c r="K208" s="114"/>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row>
    <row r="209" spans="1:34">
      <c r="A209" s="25"/>
      <c r="B209" s="25"/>
      <c r="C209" s="25"/>
      <c r="D209" s="114"/>
      <c r="E209" s="25"/>
      <c r="F209" s="25"/>
      <c r="G209" s="25"/>
      <c r="H209" s="25"/>
      <c r="I209" s="25"/>
      <c r="J209" s="25"/>
      <c r="K209" s="114"/>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row>
    <row r="210" spans="1:34">
      <c r="A210" s="25"/>
      <c r="B210" s="25"/>
      <c r="C210" s="25"/>
      <c r="D210" s="114"/>
      <c r="E210" s="25"/>
      <c r="F210" s="25"/>
      <c r="G210" s="25"/>
      <c r="H210" s="25"/>
      <c r="I210" s="25"/>
      <c r="J210" s="25"/>
      <c r="K210" s="114"/>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row>
    <row r="211" spans="1:34">
      <c r="A211" s="25"/>
      <c r="B211" s="25"/>
      <c r="C211" s="25"/>
      <c r="D211" s="114"/>
      <c r="E211" s="25"/>
      <c r="F211" s="25"/>
      <c r="G211" s="25"/>
      <c r="H211" s="25"/>
      <c r="I211" s="25"/>
      <c r="J211" s="25"/>
      <c r="K211" s="114"/>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row>
    <row r="212" spans="1:34">
      <c r="A212" s="25"/>
      <c r="B212" s="25"/>
      <c r="C212" s="25"/>
      <c r="D212" s="114"/>
      <c r="E212" s="25"/>
      <c r="F212" s="25"/>
      <c r="G212" s="25"/>
      <c r="H212" s="25"/>
      <c r="I212" s="25"/>
      <c r="J212" s="25"/>
      <c r="K212" s="114"/>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row>
    <row r="213" spans="1:34">
      <c r="A213" s="25"/>
      <c r="B213" s="25"/>
      <c r="C213" s="25"/>
      <c r="D213" s="114"/>
      <c r="E213" s="25"/>
      <c r="F213" s="25"/>
      <c r="G213" s="25"/>
      <c r="H213" s="25"/>
      <c r="I213" s="25"/>
      <c r="J213" s="25"/>
      <c r="K213" s="114"/>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row>
    <row r="214" spans="1:34">
      <c r="A214" s="25"/>
      <c r="B214" s="25"/>
      <c r="C214" s="25"/>
      <c r="D214" s="114"/>
      <c r="E214" s="25"/>
      <c r="F214" s="25"/>
      <c r="G214" s="25"/>
      <c r="H214" s="25"/>
      <c r="I214" s="25"/>
      <c r="J214" s="25"/>
      <c r="K214" s="114"/>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row>
    <row r="215" spans="1:34">
      <c r="A215" s="25"/>
      <c r="B215" s="25"/>
      <c r="C215" s="25"/>
      <c r="D215" s="114"/>
      <c r="E215" s="25"/>
      <c r="F215" s="25"/>
      <c r="G215" s="25"/>
      <c r="H215" s="25"/>
      <c r="I215" s="25"/>
      <c r="J215" s="25"/>
      <c r="K215" s="114"/>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row>
    <row r="216" spans="1:34">
      <c r="A216" s="25"/>
      <c r="B216" s="25"/>
      <c r="C216" s="25"/>
      <c r="D216" s="114"/>
      <c r="E216" s="25"/>
      <c r="F216" s="25"/>
      <c r="G216" s="25"/>
      <c r="H216" s="25"/>
      <c r="I216" s="25"/>
      <c r="J216" s="25"/>
      <c r="K216" s="114"/>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row>
    <row r="217" spans="1:34">
      <c r="A217" s="25"/>
      <c r="B217" s="25"/>
      <c r="C217" s="25"/>
      <c r="D217" s="114"/>
      <c r="E217" s="25"/>
      <c r="F217" s="25"/>
      <c r="G217" s="25"/>
      <c r="H217" s="25"/>
      <c r="I217" s="25"/>
      <c r="J217" s="25"/>
      <c r="K217" s="114"/>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row>
    <row r="218" spans="1:34">
      <c r="A218" s="25"/>
      <c r="B218" s="25"/>
      <c r="C218" s="25"/>
      <c r="D218" s="114"/>
      <c r="E218" s="25"/>
      <c r="F218" s="25"/>
      <c r="G218" s="25"/>
      <c r="H218" s="25"/>
      <c r="I218" s="25"/>
      <c r="J218" s="25"/>
      <c r="K218" s="114"/>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row>
    <row r="219" spans="1:34">
      <c r="A219" s="25"/>
      <c r="B219" s="25"/>
      <c r="C219" s="25"/>
      <c r="D219" s="114"/>
      <c r="E219" s="25"/>
      <c r="F219" s="25"/>
      <c r="G219" s="25"/>
      <c r="H219" s="25"/>
      <c r="I219" s="25"/>
      <c r="J219" s="25"/>
      <c r="K219" s="114"/>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row>
    <row r="220" spans="1:34">
      <c r="A220" s="25"/>
      <c r="B220" s="25"/>
      <c r="C220" s="25"/>
      <c r="D220" s="114"/>
      <c r="E220" s="25"/>
      <c r="F220" s="25"/>
      <c r="G220" s="25"/>
      <c r="H220" s="25"/>
      <c r="I220" s="25"/>
      <c r="J220" s="25"/>
      <c r="K220" s="114"/>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row>
    <row r="221" spans="1:34">
      <c r="A221" s="25"/>
      <c r="B221" s="25"/>
      <c r="C221" s="25"/>
      <c r="D221" s="114"/>
      <c r="E221" s="25"/>
      <c r="F221" s="25"/>
      <c r="G221" s="25"/>
      <c r="H221" s="25"/>
      <c r="I221" s="25"/>
      <c r="J221" s="25"/>
      <c r="K221" s="114"/>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row>
    <row r="222" spans="1:34">
      <c r="A222" s="25"/>
      <c r="B222" s="25"/>
      <c r="C222" s="25"/>
      <c r="D222" s="114"/>
      <c r="E222" s="25"/>
      <c r="F222" s="25"/>
      <c r="G222" s="25"/>
      <c r="H222" s="25"/>
      <c r="I222" s="25"/>
      <c r="J222" s="25"/>
      <c r="K222" s="114"/>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row>
    <row r="223" spans="1:34">
      <c r="A223" s="25"/>
      <c r="B223" s="25"/>
      <c r="C223" s="25"/>
      <c r="D223" s="114"/>
      <c r="E223" s="25"/>
      <c r="F223" s="25"/>
      <c r="G223" s="25"/>
      <c r="H223" s="25"/>
      <c r="I223" s="25"/>
      <c r="J223" s="25"/>
      <c r="K223" s="114"/>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row>
    <row r="224" spans="1:34">
      <c r="A224" s="25"/>
      <c r="B224" s="25"/>
      <c r="C224" s="25"/>
      <c r="D224" s="114"/>
      <c r="E224" s="25"/>
      <c r="F224" s="25"/>
      <c r="G224" s="25"/>
      <c r="H224" s="25"/>
      <c r="I224" s="25"/>
      <c r="J224" s="25"/>
      <c r="K224" s="114"/>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row>
    <row r="225" spans="1:34">
      <c r="A225" s="25"/>
      <c r="B225" s="25"/>
      <c r="C225" s="25"/>
      <c r="D225" s="114"/>
      <c r="E225" s="25"/>
      <c r="F225" s="25"/>
      <c r="G225" s="25"/>
      <c r="H225" s="25"/>
      <c r="I225" s="25"/>
      <c r="J225" s="25"/>
      <c r="K225" s="114"/>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row>
    <row r="226" spans="1:34">
      <c r="A226" s="25"/>
      <c r="B226" s="25"/>
      <c r="C226" s="25"/>
      <c r="D226" s="114"/>
      <c r="E226" s="25"/>
      <c r="F226" s="25"/>
      <c r="G226" s="25"/>
      <c r="H226" s="25"/>
      <c r="I226" s="25"/>
      <c r="J226" s="25"/>
      <c r="K226" s="114"/>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row>
    <row r="227" spans="1:34">
      <c r="A227" s="25"/>
      <c r="B227" s="25"/>
      <c r="C227" s="25"/>
      <c r="D227" s="114"/>
      <c r="E227" s="25"/>
      <c r="F227" s="25"/>
      <c r="G227" s="25"/>
      <c r="H227" s="25"/>
      <c r="I227" s="25"/>
      <c r="J227" s="25"/>
      <c r="K227" s="114"/>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row>
    <row r="228" spans="1:34">
      <c r="A228" s="25"/>
      <c r="B228" s="25"/>
      <c r="C228" s="25"/>
      <c r="D228" s="114"/>
      <c r="E228" s="25"/>
      <c r="F228" s="25"/>
      <c r="G228" s="25"/>
      <c r="H228" s="25"/>
      <c r="I228" s="25"/>
      <c r="J228" s="25"/>
      <c r="K228" s="114"/>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row>
    <row r="229" spans="1:34">
      <c r="A229" s="25"/>
      <c r="B229" s="25"/>
      <c r="C229" s="25"/>
      <c r="D229" s="114"/>
      <c r="E229" s="25"/>
      <c r="F229" s="25"/>
      <c r="G229" s="25"/>
      <c r="H229" s="25"/>
      <c r="I229" s="25"/>
      <c r="J229" s="25"/>
      <c r="K229" s="114"/>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row>
    <row r="230" spans="1:34">
      <c r="A230" s="25"/>
      <c r="B230" s="25"/>
      <c r="C230" s="25"/>
      <c r="D230" s="114"/>
      <c r="E230" s="25"/>
      <c r="F230" s="25"/>
      <c r="G230" s="25"/>
      <c r="H230" s="25"/>
      <c r="I230" s="25"/>
      <c r="J230" s="25"/>
      <c r="K230" s="114"/>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row>
    <row r="231" spans="1:34">
      <c r="A231" s="25"/>
      <c r="B231" s="25"/>
      <c r="C231" s="25"/>
      <c r="D231" s="114"/>
      <c r="E231" s="25"/>
      <c r="F231" s="25"/>
      <c r="G231" s="25"/>
      <c r="H231" s="25"/>
      <c r="I231" s="25"/>
      <c r="J231" s="25"/>
      <c r="K231" s="114"/>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row>
    <row r="232" spans="1:34">
      <c r="A232" s="25"/>
      <c r="B232" s="25"/>
      <c r="C232" s="25"/>
      <c r="D232" s="114"/>
      <c r="E232" s="25"/>
      <c r="F232" s="25"/>
      <c r="G232" s="25"/>
      <c r="H232" s="25"/>
      <c r="I232" s="25"/>
      <c r="J232" s="25"/>
      <c r="K232" s="114"/>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row>
    <row r="233" spans="1:34">
      <c r="A233" s="25"/>
      <c r="B233" s="25"/>
      <c r="C233" s="25"/>
      <c r="D233" s="114"/>
      <c r="E233" s="25"/>
      <c r="F233" s="25"/>
      <c r="G233" s="25"/>
      <c r="H233" s="25"/>
      <c r="I233" s="25"/>
      <c r="J233" s="25"/>
      <c r="K233" s="114"/>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row>
    <row r="234" spans="1:34">
      <c r="A234" s="25"/>
      <c r="B234" s="25"/>
      <c r="C234" s="25"/>
      <c r="D234" s="114"/>
      <c r="E234" s="25"/>
      <c r="F234" s="25"/>
      <c r="G234" s="25"/>
      <c r="H234" s="25"/>
      <c r="I234" s="25"/>
      <c r="J234" s="25"/>
      <c r="K234" s="114"/>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row>
    <row r="235" spans="1:34">
      <c r="A235" s="25"/>
      <c r="B235" s="25"/>
      <c r="C235" s="25"/>
      <c r="D235" s="114"/>
      <c r="E235" s="25"/>
      <c r="F235" s="25"/>
      <c r="G235" s="25"/>
      <c r="H235" s="25"/>
      <c r="I235" s="25"/>
      <c r="J235" s="25"/>
      <c r="K235" s="114"/>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row>
    <row r="236" spans="1:34">
      <c r="A236" s="25"/>
      <c r="B236" s="25"/>
      <c r="C236" s="25"/>
      <c r="D236" s="114"/>
      <c r="E236" s="25"/>
      <c r="F236" s="25"/>
      <c r="G236" s="25"/>
      <c r="H236" s="25"/>
      <c r="I236" s="25"/>
      <c r="J236" s="25"/>
      <c r="K236" s="114"/>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row>
    <row r="237" spans="1:34">
      <c r="A237" s="25"/>
      <c r="B237" s="25"/>
      <c r="C237" s="25"/>
      <c r="D237" s="114"/>
      <c r="E237" s="25"/>
      <c r="F237" s="25"/>
      <c r="G237" s="25"/>
      <c r="H237" s="25"/>
      <c r="I237" s="25"/>
      <c r="J237" s="25"/>
      <c r="K237" s="114"/>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row>
    <row r="238" spans="1:34">
      <c r="A238" s="25"/>
      <c r="B238" s="25"/>
      <c r="C238" s="25"/>
      <c r="D238" s="114"/>
      <c r="E238" s="25"/>
      <c r="F238" s="25"/>
      <c r="G238" s="25"/>
      <c r="H238" s="25"/>
      <c r="I238" s="25"/>
      <c r="J238" s="25"/>
      <c r="K238" s="114"/>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row>
    <row r="239" spans="1:34">
      <c r="A239" s="25"/>
      <c r="B239" s="25"/>
      <c r="C239" s="25"/>
      <c r="D239" s="114"/>
      <c r="E239" s="25"/>
      <c r="F239" s="25"/>
      <c r="G239" s="25"/>
      <c r="H239" s="25"/>
      <c r="I239" s="25"/>
      <c r="J239" s="25"/>
      <c r="K239" s="114"/>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row>
    <row r="240" spans="1:34">
      <c r="A240" s="25"/>
      <c r="B240" s="25"/>
      <c r="C240" s="25"/>
      <c r="D240" s="114"/>
      <c r="E240" s="25"/>
      <c r="F240" s="25"/>
      <c r="G240" s="25"/>
      <c r="H240" s="25"/>
      <c r="I240" s="25"/>
      <c r="J240" s="25"/>
      <c r="K240" s="114"/>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row>
    <row r="241" spans="1:34">
      <c r="A241" s="25"/>
      <c r="B241" s="25"/>
      <c r="C241" s="25"/>
      <c r="D241" s="114"/>
      <c r="E241" s="25"/>
      <c r="F241" s="25"/>
      <c r="G241" s="25"/>
      <c r="H241" s="25"/>
      <c r="I241" s="25"/>
      <c r="J241" s="25"/>
      <c r="K241" s="114"/>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row>
    <row r="242" spans="1:34">
      <c r="A242" s="25"/>
      <c r="B242" s="25"/>
      <c r="C242" s="25"/>
      <c r="D242" s="114"/>
      <c r="E242" s="25"/>
      <c r="F242" s="25"/>
      <c r="G242" s="25"/>
      <c r="H242" s="25"/>
      <c r="I242" s="25"/>
      <c r="J242" s="25"/>
      <c r="K242" s="114"/>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row>
    <row r="243" spans="1:34">
      <c r="A243" s="25"/>
      <c r="B243" s="25"/>
      <c r="C243" s="25"/>
      <c r="D243" s="114"/>
      <c r="E243" s="25"/>
      <c r="F243" s="25"/>
      <c r="G243" s="25"/>
      <c r="H243" s="25"/>
      <c r="I243" s="25"/>
      <c r="J243" s="25"/>
      <c r="K243" s="114"/>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row>
    <row r="244" spans="1:34">
      <c r="A244" s="25"/>
      <c r="B244" s="25"/>
      <c r="C244" s="25"/>
      <c r="D244" s="114"/>
      <c r="E244" s="25"/>
      <c r="F244" s="25"/>
      <c r="G244" s="25"/>
      <c r="H244" s="25"/>
      <c r="I244" s="25"/>
      <c r="J244" s="25"/>
      <c r="K244" s="114"/>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row>
    <row r="245" spans="1:34">
      <c r="A245" s="25"/>
      <c r="B245" s="25"/>
      <c r="C245" s="25"/>
      <c r="D245" s="114"/>
      <c r="E245" s="25"/>
      <c r="F245" s="25"/>
      <c r="G245" s="25"/>
      <c r="H245" s="25"/>
      <c r="I245" s="25"/>
      <c r="J245" s="25"/>
      <c r="K245" s="114"/>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row>
    <row r="246" spans="1:34">
      <c r="A246" s="25"/>
      <c r="B246" s="25"/>
      <c r="C246" s="25"/>
      <c r="D246" s="114"/>
      <c r="E246" s="25"/>
      <c r="F246" s="25"/>
      <c r="G246" s="25"/>
      <c r="H246" s="25"/>
      <c r="I246" s="25"/>
      <c r="J246" s="25"/>
      <c r="K246" s="114"/>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row>
    <row r="247" spans="1:34">
      <c r="A247" s="25"/>
      <c r="B247" s="25"/>
      <c r="C247" s="25"/>
      <c r="D247" s="114"/>
      <c r="E247" s="25"/>
      <c r="F247" s="25"/>
      <c r="G247" s="25"/>
      <c r="H247" s="25"/>
      <c r="I247" s="25"/>
      <c r="J247" s="25"/>
      <c r="K247" s="114"/>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row>
    <row r="248" spans="1:34">
      <c r="A248" s="25"/>
      <c r="B248" s="25"/>
      <c r="C248" s="25"/>
      <c r="D248" s="114"/>
      <c r="E248" s="25"/>
      <c r="F248" s="25"/>
      <c r="G248" s="25"/>
      <c r="H248" s="25"/>
      <c r="I248" s="25"/>
      <c r="J248" s="25"/>
      <c r="K248" s="114"/>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row>
    <row r="249" spans="1:34">
      <c r="A249" s="25"/>
      <c r="B249" s="25"/>
      <c r="C249" s="25"/>
      <c r="D249" s="114"/>
      <c r="E249" s="25"/>
      <c r="F249" s="25"/>
      <c r="G249" s="25"/>
      <c r="H249" s="25"/>
      <c r="I249" s="25"/>
      <c r="J249" s="25"/>
      <c r="K249" s="114"/>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row>
    <row r="250" spans="1:34">
      <c r="A250" s="25"/>
      <c r="B250" s="25"/>
      <c r="C250" s="25"/>
      <c r="D250" s="114"/>
      <c r="E250" s="25"/>
      <c r="F250" s="25"/>
      <c r="G250" s="25"/>
      <c r="H250" s="25"/>
      <c r="I250" s="25"/>
      <c r="J250" s="25"/>
      <c r="K250" s="114"/>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row>
    <row r="251" spans="1:34">
      <c r="A251" s="25"/>
      <c r="B251" s="25"/>
      <c r="C251" s="25"/>
      <c r="D251" s="114"/>
      <c r="E251" s="25"/>
      <c r="F251" s="25"/>
      <c r="G251" s="25"/>
      <c r="H251" s="25"/>
      <c r="I251" s="25"/>
      <c r="J251" s="25"/>
      <c r="K251" s="114"/>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row>
    <row r="252" spans="1:34">
      <c r="A252" s="25"/>
      <c r="B252" s="25"/>
      <c r="C252" s="25"/>
      <c r="D252" s="114"/>
      <c r="E252" s="25"/>
      <c r="F252" s="25"/>
      <c r="G252" s="25"/>
      <c r="H252" s="25"/>
      <c r="I252" s="25"/>
      <c r="J252" s="25"/>
      <c r="K252" s="114"/>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row>
    <row r="253" spans="1:34">
      <c r="A253" s="25"/>
      <c r="B253" s="25"/>
      <c r="C253" s="25"/>
      <c r="D253" s="114"/>
      <c r="E253" s="25"/>
      <c r="F253" s="25"/>
      <c r="G253" s="25"/>
      <c r="H253" s="25"/>
      <c r="I253" s="25"/>
      <c r="J253" s="25"/>
      <c r="K253" s="114"/>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row>
    <row r="254" spans="1:34">
      <c r="A254" s="25"/>
      <c r="B254" s="25"/>
      <c r="C254" s="25"/>
      <c r="D254" s="114"/>
      <c r="E254" s="25"/>
      <c r="F254" s="25"/>
      <c r="G254" s="25"/>
      <c r="H254" s="25"/>
      <c r="I254" s="25"/>
      <c r="J254" s="25"/>
      <c r="K254" s="114"/>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row>
    <row r="255" spans="1:34">
      <c r="A255" s="25"/>
      <c r="B255" s="25"/>
      <c r="C255" s="25"/>
      <c r="D255" s="114"/>
      <c r="E255" s="25"/>
      <c r="F255" s="25"/>
      <c r="G255" s="25"/>
      <c r="H255" s="25"/>
      <c r="I255" s="25"/>
      <c r="J255" s="25"/>
      <c r="K255" s="114"/>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row>
    <row r="256" spans="1:34">
      <c r="A256" s="25"/>
      <c r="B256" s="25"/>
      <c r="C256" s="25"/>
      <c r="D256" s="114"/>
      <c r="E256" s="25"/>
      <c r="F256" s="25"/>
      <c r="G256" s="25"/>
      <c r="H256" s="25"/>
      <c r="I256" s="25"/>
      <c r="J256" s="25"/>
      <c r="K256" s="114"/>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row>
    <row r="257" spans="1:34">
      <c r="A257" s="25"/>
      <c r="B257" s="25"/>
      <c r="C257" s="25"/>
      <c r="D257" s="114"/>
      <c r="E257" s="25"/>
      <c r="F257" s="25"/>
      <c r="G257" s="25"/>
      <c r="H257" s="25"/>
      <c r="I257" s="25"/>
      <c r="J257" s="25"/>
      <c r="K257" s="114"/>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row>
    <row r="258" spans="1:34">
      <c r="A258" s="25"/>
      <c r="B258" s="25"/>
      <c r="C258" s="25"/>
      <c r="D258" s="114"/>
      <c r="E258" s="25"/>
      <c r="F258" s="25"/>
      <c r="G258" s="25"/>
      <c r="H258" s="25"/>
      <c r="I258" s="25"/>
      <c r="J258" s="25"/>
      <c r="K258" s="114"/>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row>
    <row r="259" spans="1:34">
      <c r="A259" s="25"/>
      <c r="B259" s="25"/>
      <c r="C259" s="25"/>
      <c r="D259" s="114"/>
      <c r="E259" s="25"/>
      <c r="F259" s="25"/>
      <c r="G259" s="25"/>
      <c r="H259" s="25"/>
      <c r="I259" s="25"/>
      <c r="J259" s="25"/>
      <c r="K259" s="114"/>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row>
    <row r="260" spans="1:34">
      <c r="A260" s="25"/>
      <c r="B260" s="25"/>
      <c r="C260" s="25"/>
      <c r="D260" s="114"/>
      <c r="E260" s="25"/>
      <c r="F260" s="25"/>
      <c r="G260" s="25"/>
      <c r="H260" s="25"/>
      <c r="I260" s="25"/>
      <c r="J260" s="25"/>
      <c r="K260" s="114"/>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row>
    <row r="261" spans="1:34">
      <c r="A261" s="25"/>
      <c r="B261" s="25"/>
      <c r="C261" s="25"/>
      <c r="D261" s="114"/>
      <c r="E261" s="25"/>
      <c r="F261" s="25"/>
      <c r="G261" s="25"/>
      <c r="H261" s="25"/>
      <c r="I261" s="25"/>
      <c r="J261" s="25"/>
      <c r="K261" s="114"/>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row>
    <row r="262" spans="1:34">
      <c r="A262" s="25"/>
      <c r="B262" s="25"/>
      <c r="C262" s="25"/>
      <c r="D262" s="114"/>
      <c r="E262" s="25"/>
      <c r="F262" s="25"/>
      <c r="G262" s="25"/>
      <c r="H262" s="25"/>
      <c r="I262" s="25"/>
      <c r="J262" s="25"/>
      <c r="K262" s="114"/>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row>
    <row r="263" spans="1:34">
      <c r="A263" s="25"/>
      <c r="B263" s="25"/>
      <c r="C263" s="25"/>
      <c r="D263" s="114"/>
      <c r="E263" s="25"/>
      <c r="F263" s="25"/>
      <c r="G263" s="25"/>
      <c r="H263" s="25"/>
      <c r="I263" s="25"/>
      <c r="J263" s="25"/>
      <c r="K263" s="114"/>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row>
    <row r="264" spans="1:34">
      <c r="A264" s="25"/>
      <c r="B264" s="25"/>
      <c r="C264" s="25"/>
      <c r="D264" s="114"/>
      <c r="E264" s="25"/>
      <c r="F264" s="25"/>
      <c r="G264" s="25"/>
      <c r="H264" s="25"/>
      <c r="I264" s="25"/>
      <c r="J264" s="25"/>
      <c r="K264" s="114"/>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row>
    <row r="265" spans="1:34">
      <c r="A265" s="25"/>
      <c r="B265" s="25"/>
      <c r="C265" s="25"/>
      <c r="D265" s="114"/>
      <c r="E265" s="25"/>
      <c r="F265" s="25"/>
      <c r="G265" s="25"/>
      <c r="H265" s="25"/>
      <c r="I265" s="25"/>
      <c r="J265" s="25"/>
      <c r="K265" s="114"/>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row>
    <row r="266" spans="1:34">
      <c r="A266" s="25"/>
      <c r="B266" s="25"/>
      <c r="C266" s="25"/>
      <c r="D266" s="114"/>
      <c r="E266" s="25"/>
      <c r="F266" s="25"/>
      <c r="G266" s="25"/>
      <c r="H266" s="25"/>
      <c r="I266" s="25"/>
      <c r="J266" s="25"/>
      <c r="K266" s="114"/>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row>
    <row r="267" spans="1:34">
      <c r="A267" s="25"/>
      <c r="B267" s="25"/>
      <c r="C267" s="25"/>
      <c r="D267" s="114"/>
      <c r="E267" s="25"/>
      <c r="F267" s="25"/>
      <c r="G267" s="25"/>
      <c r="H267" s="25"/>
      <c r="I267" s="25"/>
      <c r="J267" s="25"/>
      <c r="K267" s="114"/>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row>
    <row r="268" spans="1:34">
      <c r="A268" s="25"/>
      <c r="B268" s="25"/>
      <c r="C268" s="25"/>
      <c r="D268" s="114"/>
      <c r="E268" s="25"/>
      <c r="F268" s="25"/>
      <c r="G268" s="25"/>
      <c r="H268" s="25"/>
      <c r="I268" s="25"/>
      <c r="J268" s="25"/>
      <c r="K268" s="114"/>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row>
    <row r="269" spans="1:34">
      <c r="A269" s="25"/>
      <c r="B269" s="25"/>
      <c r="C269" s="25"/>
      <c r="D269" s="114"/>
      <c r="E269" s="25"/>
      <c r="F269" s="25"/>
      <c r="G269" s="25"/>
      <c r="H269" s="25"/>
      <c r="I269" s="25"/>
      <c r="J269" s="25"/>
      <c r="K269" s="114"/>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row>
    <row r="270" spans="1:34">
      <c r="A270" s="25"/>
      <c r="B270" s="25"/>
      <c r="C270" s="25"/>
      <c r="D270" s="114"/>
      <c r="E270" s="25"/>
      <c r="F270" s="25"/>
      <c r="G270" s="25"/>
      <c r="H270" s="25"/>
      <c r="I270" s="25"/>
      <c r="J270" s="25"/>
      <c r="K270" s="114"/>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row>
    <row r="271" spans="1:34">
      <c r="A271" s="25"/>
      <c r="B271" s="25"/>
      <c r="C271" s="25"/>
      <c r="D271" s="114"/>
      <c r="E271" s="25"/>
      <c r="F271" s="25"/>
      <c r="G271" s="25"/>
      <c r="H271" s="25"/>
      <c r="I271" s="25"/>
      <c r="J271" s="25"/>
      <c r="K271" s="114"/>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row>
    <row r="272" spans="1:34">
      <c r="A272" s="25"/>
      <c r="B272" s="25"/>
      <c r="C272" s="25"/>
      <c r="D272" s="114"/>
      <c r="E272" s="25"/>
      <c r="F272" s="25"/>
      <c r="G272" s="25"/>
      <c r="H272" s="25"/>
      <c r="I272" s="25"/>
      <c r="J272" s="25"/>
      <c r="K272" s="114"/>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row>
    <row r="273" spans="1:34">
      <c r="A273" s="25"/>
      <c r="B273" s="25"/>
      <c r="C273" s="25"/>
      <c r="D273" s="114"/>
      <c r="E273" s="25"/>
      <c r="F273" s="25"/>
      <c r="G273" s="25"/>
      <c r="H273" s="25"/>
      <c r="I273" s="25"/>
      <c r="J273" s="25"/>
      <c r="K273" s="114"/>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row>
    <row r="274" spans="1:34">
      <c r="A274" s="25"/>
      <c r="B274" s="25"/>
      <c r="C274" s="25"/>
      <c r="D274" s="114"/>
      <c r="E274" s="25"/>
      <c r="F274" s="25"/>
      <c r="G274" s="25"/>
      <c r="H274" s="25"/>
      <c r="I274" s="25"/>
      <c r="J274" s="25"/>
      <c r="K274" s="114"/>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row>
    <row r="275" spans="1:34">
      <c r="A275" s="25"/>
      <c r="B275" s="25"/>
      <c r="C275" s="25"/>
      <c r="D275" s="114"/>
      <c r="E275" s="25"/>
      <c r="F275" s="25"/>
      <c r="G275" s="25"/>
      <c r="H275" s="25"/>
      <c r="I275" s="25"/>
      <c r="J275" s="25"/>
      <c r="K275" s="114"/>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row>
    <row r="276" spans="1:34">
      <c r="A276" s="25"/>
      <c r="B276" s="25"/>
      <c r="C276" s="25"/>
      <c r="D276" s="114"/>
      <c r="E276" s="25"/>
      <c r="F276" s="25"/>
      <c r="G276" s="25"/>
      <c r="H276" s="25"/>
      <c r="I276" s="25"/>
      <c r="J276" s="25"/>
      <c r="K276" s="114"/>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row>
    <row r="277" spans="1:34">
      <c r="A277" s="25"/>
      <c r="B277" s="25"/>
      <c r="C277" s="25"/>
      <c r="D277" s="114"/>
      <c r="E277" s="25"/>
      <c r="F277" s="25"/>
      <c r="G277" s="25"/>
      <c r="H277" s="25"/>
      <c r="I277" s="25"/>
      <c r="J277" s="25"/>
      <c r="K277" s="114"/>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row>
    <row r="278" spans="1:34">
      <c r="A278" s="25"/>
      <c r="B278" s="25"/>
      <c r="C278" s="25"/>
      <c r="D278" s="114"/>
      <c r="E278" s="25"/>
      <c r="F278" s="25"/>
      <c r="G278" s="25"/>
      <c r="H278" s="25"/>
      <c r="I278" s="25"/>
      <c r="J278" s="25"/>
      <c r="K278" s="114"/>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row>
    <row r="279" spans="1:34">
      <c r="A279" s="25"/>
      <c r="B279" s="25"/>
      <c r="C279" s="25"/>
      <c r="D279" s="114"/>
      <c r="E279" s="25"/>
      <c r="F279" s="25"/>
      <c r="G279" s="25"/>
      <c r="H279" s="25"/>
      <c r="I279" s="25"/>
      <c r="J279" s="25"/>
      <c r="K279" s="114"/>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row>
    <row r="280" spans="1:34">
      <c r="A280" s="25"/>
      <c r="B280" s="25"/>
      <c r="C280" s="25"/>
      <c r="D280" s="114"/>
      <c r="E280" s="25"/>
      <c r="F280" s="25"/>
      <c r="G280" s="25"/>
      <c r="H280" s="25"/>
      <c r="I280" s="25"/>
      <c r="J280" s="25"/>
      <c r="K280" s="114"/>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row>
    <row r="281" spans="1:34">
      <c r="A281" s="25"/>
      <c r="B281" s="25"/>
      <c r="C281" s="25"/>
      <c r="D281" s="114"/>
      <c r="E281" s="25"/>
      <c r="F281" s="25"/>
      <c r="G281" s="25"/>
      <c r="H281" s="25"/>
      <c r="I281" s="25"/>
      <c r="J281" s="25"/>
      <c r="K281" s="114"/>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row>
    <row r="282" spans="1:34">
      <c r="A282" s="25"/>
      <c r="B282" s="25"/>
      <c r="C282" s="25"/>
      <c r="D282" s="114"/>
      <c r="E282" s="25"/>
      <c r="F282" s="25"/>
      <c r="G282" s="25"/>
      <c r="H282" s="25"/>
      <c r="I282" s="25"/>
      <c r="J282" s="25"/>
      <c r="K282" s="114"/>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row>
    <row r="283" spans="1:34">
      <c r="A283" s="25"/>
      <c r="B283" s="25"/>
      <c r="C283" s="25"/>
      <c r="D283" s="114"/>
      <c r="E283" s="25"/>
      <c r="F283" s="25"/>
      <c r="G283" s="25"/>
      <c r="H283" s="25"/>
      <c r="I283" s="25"/>
      <c r="J283" s="25"/>
      <c r="K283" s="114"/>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row>
    <row r="284" spans="1:34">
      <c r="A284" s="25"/>
      <c r="B284" s="25"/>
      <c r="C284" s="25"/>
      <c r="D284" s="114"/>
      <c r="E284" s="25"/>
      <c r="F284" s="25"/>
      <c r="G284" s="25"/>
      <c r="H284" s="25"/>
      <c r="I284" s="25"/>
      <c r="J284" s="25"/>
      <c r="K284" s="114"/>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row>
    <row r="285" spans="1:34">
      <c r="A285" s="25"/>
      <c r="B285" s="25"/>
      <c r="C285" s="25"/>
      <c r="D285" s="114"/>
      <c r="E285" s="25"/>
      <c r="F285" s="25"/>
      <c r="G285" s="25"/>
      <c r="H285" s="25"/>
      <c r="I285" s="25"/>
      <c r="J285" s="25"/>
      <c r="K285" s="114"/>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row>
    <row r="286" spans="1:34">
      <c r="A286" s="25"/>
      <c r="B286" s="25"/>
      <c r="C286" s="25"/>
      <c r="D286" s="114"/>
      <c r="E286" s="25"/>
      <c r="F286" s="25"/>
      <c r="G286" s="25"/>
      <c r="H286" s="25"/>
      <c r="I286" s="25"/>
      <c r="J286" s="25"/>
      <c r="K286" s="114"/>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row>
    <row r="287" spans="1:34">
      <c r="A287" s="25"/>
      <c r="B287" s="25"/>
      <c r="C287" s="25"/>
      <c r="D287" s="114"/>
      <c r="E287" s="25"/>
      <c r="F287" s="25"/>
      <c r="G287" s="25"/>
      <c r="H287" s="25"/>
      <c r="I287" s="25"/>
      <c r="J287" s="25"/>
      <c r="K287" s="114"/>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row>
    <row r="288" spans="1:34">
      <c r="A288" s="25"/>
      <c r="B288" s="25"/>
      <c r="C288" s="25"/>
      <c r="D288" s="114"/>
      <c r="E288" s="25"/>
      <c r="F288" s="25"/>
      <c r="G288" s="25"/>
      <c r="H288" s="25"/>
      <c r="I288" s="25"/>
      <c r="J288" s="25"/>
      <c r="K288" s="114"/>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row>
    <row r="289" spans="1:34">
      <c r="A289" s="25"/>
      <c r="B289" s="25"/>
      <c r="C289" s="25"/>
      <c r="D289" s="114"/>
      <c r="E289" s="25"/>
      <c r="F289" s="25"/>
      <c r="G289" s="25"/>
      <c r="H289" s="25"/>
      <c r="I289" s="25"/>
      <c r="J289" s="25"/>
      <c r="K289" s="114"/>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row>
    <row r="290" spans="1:34">
      <c r="A290" s="25"/>
      <c r="B290" s="25"/>
      <c r="C290" s="25"/>
      <c r="D290" s="114"/>
      <c r="E290" s="25"/>
      <c r="F290" s="25"/>
      <c r="G290" s="25"/>
      <c r="H290" s="25"/>
      <c r="I290" s="25"/>
      <c r="J290" s="25"/>
      <c r="K290" s="114"/>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row>
    <row r="291" spans="1:34">
      <c r="A291" s="25"/>
      <c r="B291" s="25"/>
      <c r="C291" s="25"/>
      <c r="D291" s="114"/>
      <c r="E291" s="25"/>
      <c r="F291" s="25"/>
      <c r="G291" s="25"/>
      <c r="H291" s="25"/>
      <c r="I291" s="25"/>
      <c r="J291" s="25"/>
      <c r="K291" s="114"/>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row>
    <row r="292" spans="1:34">
      <c r="A292" s="25"/>
      <c r="B292" s="25"/>
      <c r="C292" s="25"/>
      <c r="D292" s="114"/>
      <c r="E292" s="25"/>
      <c r="F292" s="25"/>
      <c r="G292" s="25"/>
      <c r="H292" s="25"/>
      <c r="I292" s="25"/>
      <c r="J292" s="25"/>
      <c r="K292" s="114"/>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row>
    <row r="293" spans="1:34">
      <c r="A293" s="25"/>
      <c r="B293" s="25"/>
      <c r="C293" s="25"/>
      <c r="D293" s="114"/>
      <c r="E293" s="25"/>
      <c r="F293" s="25"/>
      <c r="G293" s="25"/>
      <c r="H293" s="25"/>
      <c r="I293" s="25"/>
      <c r="J293" s="25"/>
      <c r="K293" s="114"/>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row>
    <row r="294" spans="1:34">
      <c r="A294" s="25"/>
      <c r="B294" s="25"/>
      <c r="C294" s="25"/>
      <c r="D294" s="114"/>
      <c r="E294" s="25"/>
      <c r="F294" s="25"/>
      <c r="G294" s="25"/>
      <c r="H294" s="25"/>
      <c r="I294" s="25"/>
      <c r="J294" s="25"/>
      <c r="K294" s="114"/>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row>
    <row r="295" spans="1:34">
      <c r="A295" s="25"/>
      <c r="B295" s="25"/>
      <c r="C295" s="25"/>
      <c r="D295" s="114"/>
      <c r="E295" s="25"/>
      <c r="F295" s="25"/>
      <c r="G295" s="25"/>
      <c r="H295" s="25"/>
      <c r="I295" s="25"/>
      <c r="J295" s="25"/>
      <c r="K295" s="114"/>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row>
    <row r="296" spans="1:34">
      <c r="A296" s="25"/>
      <c r="B296" s="25"/>
      <c r="C296" s="25"/>
      <c r="D296" s="114"/>
      <c r="E296" s="25"/>
      <c r="F296" s="25"/>
      <c r="G296" s="25"/>
      <c r="H296" s="25"/>
      <c r="I296" s="25"/>
      <c r="J296" s="25"/>
      <c r="K296" s="114"/>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row>
    <row r="297" spans="1:34">
      <c r="A297" s="25"/>
      <c r="B297" s="25"/>
      <c r="C297" s="25"/>
      <c r="D297" s="114"/>
      <c r="E297" s="25"/>
      <c r="F297" s="25"/>
      <c r="G297" s="25"/>
      <c r="H297" s="25"/>
      <c r="I297" s="25"/>
      <c r="J297" s="25"/>
      <c r="K297" s="114"/>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row>
    <row r="298" spans="1:34">
      <c r="A298" s="25"/>
      <c r="B298" s="25"/>
      <c r="C298" s="25"/>
      <c r="D298" s="114"/>
      <c r="E298" s="25"/>
      <c r="F298" s="25"/>
      <c r="G298" s="25"/>
      <c r="H298" s="25"/>
      <c r="I298" s="25"/>
      <c r="J298" s="25"/>
      <c r="K298" s="114"/>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row>
    <row r="299" spans="1:34">
      <c r="A299" s="25"/>
      <c r="B299" s="25"/>
      <c r="C299" s="25"/>
      <c r="D299" s="114"/>
      <c r="E299" s="25"/>
      <c r="F299" s="25"/>
      <c r="G299" s="25"/>
      <c r="H299" s="25"/>
      <c r="I299" s="25"/>
      <c r="J299" s="25"/>
      <c r="K299" s="114"/>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row>
    <row r="300" spans="1:34">
      <c r="A300" s="25"/>
      <c r="B300" s="25"/>
      <c r="C300" s="25"/>
      <c r="D300" s="114"/>
      <c r="E300" s="25"/>
      <c r="F300" s="25"/>
      <c r="G300" s="25"/>
      <c r="H300" s="25"/>
      <c r="I300" s="25"/>
      <c r="J300" s="25"/>
      <c r="K300" s="114"/>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row>
    <row r="301" spans="1:34">
      <c r="A301" s="25"/>
      <c r="B301" s="25"/>
      <c r="C301" s="25"/>
      <c r="D301" s="114"/>
      <c r="E301" s="25"/>
      <c r="F301" s="25"/>
      <c r="G301" s="25"/>
      <c r="H301" s="25"/>
      <c r="I301" s="25"/>
      <c r="J301" s="25"/>
      <c r="K301" s="114"/>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row>
    <row r="302" spans="1:34">
      <c r="A302" s="25"/>
      <c r="B302" s="25"/>
      <c r="C302" s="25"/>
      <c r="D302" s="114"/>
      <c r="E302" s="25"/>
      <c r="F302" s="25"/>
      <c r="G302" s="25"/>
      <c r="H302" s="25"/>
      <c r="I302" s="25"/>
      <c r="J302" s="25"/>
      <c r="K302" s="114"/>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row>
    <row r="303" spans="1:34">
      <c r="A303" s="25"/>
      <c r="B303" s="25"/>
      <c r="C303" s="25"/>
      <c r="D303" s="114"/>
      <c r="E303" s="25"/>
      <c r="F303" s="25"/>
      <c r="G303" s="25"/>
      <c r="H303" s="25"/>
      <c r="I303" s="25"/>
      <c r="J303" s="25"/>
      <c r="K303" s="114"/>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row>
    <row r="304" spans="1:34">
      <c r="A304" s="25"/>
      <c r="B304" s="25"/>
      <c r="C304" s="25"/>
      <c r="D304" s="114"/>
      <c r="E304" s="25"/>
      <c r="F304" s="25"/>
      <c r="G304" s="25"/>
      <c r="H304" s="25"/>
      <c r="I304" s="25"/>
      <c r="J304" s="25"/>
      <c r="K304" s="114"/>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row>
    <row r="305" spans="1:34">
      <c r="A305" s="25"/>
      <c r="B305" s="25"/>
      <c r="C305" s="25"/>
      <c r="D305" s="114"/>
      <c r="E305" s="25"/>
      <c r="F305" s="25"/>
      <c r="G305" s="25"/>
      <c r="H305" s="25"/>
      <c r="I305" s="25"/>
      <c r="J305" s="25"/>
      <c r="K305" s="114"/>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row>
    <row r="306" spans="1:34">
      <c r="A306" s="25"/>
      <c r="B306" s="25"/>
      <c r="C306" s="25"/>
      <c r="D306" s="114"/>
      <c r="E306" s="25"/>
      <c r="F306" s="25"/>
      <c r="G306" s="25"/>
      <c r="H306" s="25"/>
      <c r="I306" s="25"/>
      <c r="J306" s="25"/>
      <c r="K306" s="114"/>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row>
    <row r="307" spans="1:34">
      <c r="A307" s="25"/>
      <c r="B307" s="25"/>
      <c r="C307" s="25"/>
      <c r="D307" s="114"/>
      <c r="E307" s="25"/>
      <c r="F307" s="25"/>
      <c r="G307" s="25"/>
      <c r="H307" s="25"/>
      <c r="I307" s="25"/>
      <c r="J307" s="25"/>
      <c r="K307" s="114"/>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row>
    <row r="308" spans="1:34">
      <c r="A308" s="25"/>
      <c r="B308" s="25"/>
      <c r="C308" s="25"/>
      <c r="D308" s="114"/>
      <c r="E308" s="25"/>
      <c r="F308" s="25"/>
      <c r="G308" s="25"/>
      <c r="H308" s="25"/>
      <c r="I308" s="25"/>
      <c r="J308" s="25"/>
      <c r="K308" s="114"/>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row>
    <row r="309" spans="1:34">
      <c r="A309" s="25"/>
      <c r="B309" s="25"/>
      <c r="C309" s="25"/>
      <c r="D309" s="114"/>
      <c r="E309" s="25"/>
      <c r="F309" s="25"/>
      <c r="G309" s="25"/>
      <c r="H309" s="25"/>
      <c r="I309" s="25"/>
      <c r="J309" s="25"/>
      <c r="K309" s="114"/>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row>
    <row r="310" spans="1:34">
      <c r="A310" s="25"/>
      <c r="B310" s="25"/>
      <c r="C310" s="25"/>
      <c r="D310" s="114"/>
      <c r="E310" s="25"/>
      <c r="F310" s="25"/>
      <c r="G310" s="25"/>
      <c r="H310" s="25"/>
      <c r="I310" s="25"/>
      <c r="J310" s="25"/>
      <c r="K310" s="114"/>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row>
    <row r="311" spans="1:34">
      <c r="A311" s="25"/>
      <c r="B311" s="25"/>
      <c r="C311" s="25"/>
      <c r="D311" s="114"/>
      <c r="E311" s="25"/>
      <c r="F311" s="25"/>
      <c r="G311" s="25"/>
      <c r="H311" s="25"/>
      <c r="I311" s="25"/>
      <c r="J311" s="25"/>
      <c r="K311" s="114"/>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row>
    <row r="312" spans="1:34">
      <c r="A312" s="25"/>
      <c r="B312" s="25"/>
      <c r="C312" s="25"/>
      <c r="D312" s="114"/>
      <c r="E312" s="25"/>
      <c r="F312" s="25"/>
      <c r="G312" s="25"/>
      <c r="H312" s="25"/>
      <c r="I312" s="25"/>
      <c r="J312" s="25"/>
      <c r="K312" s="114"/>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row>
    <row r="313" spans="1:34">
      <c r="A313" s="25"/>
      <c r="B313" s="25"/>
      <c r="C313" s="25"/>
      <c r="D313" s="114"/>
      <c r="E313" s="25"/>
      <c r="F313" s="25"/>
      <c r="G313" s="25"/>
      <c r="H313" s="25"/>
      <c r="I313" s="25"/>
      <c r="J313" s="25"/>
      <c r="K313" s="114"/>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row>
    <row r="314" spans="1:34">
      <c r="A314" s="25"/>
      <c r="B314" s="25"/>
      <c r="C314" s="25"/>
      <c r="D314" s="114"/>
      <c r="E314" s="25"/>
      <c r="F314" s="25"/>
      <c r="G314" s="25"/>
      <c r="H314" s="25"/>
      <c r="I314" s="25"/>
      <c r="J314" s="25"/>
      <c r="K314" s="114"/>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row>
    <row r="315" spans="1:34">
      <c r="A315" s="25"/>
      <c r="B315" s="25"/>
      <c r="C315" s="25"/>
      <c r="D315" s="114"/>
      <c r="E315" s="25"/>
      <c r="F315" s="25"/>
      <c r="G315" s="25"/>
      <c r="H315" s="25"/>
      <c r="I315" s="25"/>
      <c r="J315" s="25"/>
      <c r="K315" s="114"/>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row>
    <row r="316" spans="1:34">
      <c r="A316" s="25"/>
      <c r="B316" s="25"/>
      <c r="C316" s="25"/>
      <c r="D316" s="114"/>
      <c r="E316" s="25"/>
      <c r="F316" s="25"/>
      <c r="G316" s="25"/>
      <c r="H316" s="25"/>
      <c r="I316" s="25"/>
      <c r="J316" s="25"/>
      <c r="K316" s="114"/>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row>
    <row r="317" spans="1:34">
      <c r="A317" s="25"/>
      <c r="B317" s="25"/>
      <c r="C317" s="25"/>
      <c r="D317" s="114"/>
      <c r="E317" s="25"/>
      <c r="F317" s="25"/>
      <c r="G317" s="25"/>
      <c r="H317" s="25"/>
      <c r="I317" s="25"/>
      <c r="J317" s="25"/>
      <c r="K317" s="114"/>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row>
    <row r="318" spans="1:34">
      <c r="A318" s="25"/>
      <c r="B318" s="25"/>
      <c r="C318" s="25"/>
      <c r="D318" s="114"/>
      <c r="E318" s="25"/>
      <c r="F318" s="25"/>
      <c r="G318" s="25"/>
      <c r="H318" s="25"/>
      <c r="I318" s="25"/>
      <c r="J318" s="25"/>
      <c r="K318" s="114"/>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row>
    <row r="319" spans="1:34">
      <c r="A319" s="25"/>
      <c r="B319" s="25"/>
      <c r="C319" s="25"/>
      <c r="D319" s="114"/>
      <c r="E319" s="25"/>
      <c r="F319" s="25"/>
      <c r="G319" s="25"/>
      <c r="H319" s="25"/>
      <c r="I319" s="25"/>
      <c r="J319" s="25"/>
      <c r="K319" s="114"/>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row>
    <row r="320" spans="1:34">
      <c r="A320" s="25"/>
      <c r="B320" s="25"/>
      <c r="C320" s="25"/>
      <c r="D320" s="114"/>
      <c r="E320" s="25"/>
      <c r="F320" s="25"/>
      <c r="G320" s="25"/>
      <c r="H320" s="25"/>
      <c r="I320" s="25"/>
      <c r="J320" s="25"/>
      <c r="K320" s="114"/>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row>
    <row r="321" spans="1:34">
      <c r="A321" s="25"/>
      <c r="B321" s="25"/>
      <c r="C321" s="25"/>
      <c r="D321" s="114"/>
      <c r="E321" s="25"/>
      <c r="F321" s="25"/>
      <c r="G321" s="25"/>
      <c r="H321" s="25"/>
      <c r="I321" s="25"/>
      <c r="J321" s="25"/>
      <c r="K321" s="114"/>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row>
    <row r="322" spans="1:34">
      <c r="A322" s="25"/>
      <c r="B322" s="25"/>
      <c r="C322" s="25"/>
      <c r="D322" s="114"/>
      <c r="E322" s="25"/>
      <c r="F322" s="25"/>
      <c r="G322" s="25"/>
      <c r="H322" s="25"/>
      <c r="I322" s="25"/>
      <c r="J322" s="25"/>
      <c r="K322" s="114"/>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row>
    <row r="323" spans="1:34">
      <c r="A323" s="25"/>
      <c r="B323" s="25"/>
      <c r="C323" s="25"/>
      <c r="D323" s="114"/>
      <c r="E323" s="25"/>
      <c r="F323" s="25"/>
      <c r="G323" s="25"/>
      <c r="H323" s="25"/>
      <c r="I323" s="25"/>
      <c r="J323" s="25"/>
      <c r="K323" s="114"/>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row>
    <row r="324" spans="1:34">
      <c r="A324" s="25"/>
      <c r="B324" s="25"/>
      <c r="C324" s="25"/>
      <c r="D324" s="114"/>
      <c r="E324" s="25"/>
      <c r="F324" s="25"/>
      <c r="G324" s="25"/>
      <c r="H324" s="25"/>
      <c r="I324" s="25"/>
      <c r="J324" s="25"/>
      <c r="K324" s="114"/>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row>
    <row r="325" spans="1:34">
      <c r="A325" s="25"/>
      <c r="B325" s="25"/>
      <c r="C325" s="25"/>
      <c r="D325" s="114"/>
      <c r="E325" s="25"/>
      <c r="F325" s="25"/>
      <c r="G325" s="25"/>
      <c r="H325" s="25"/>
      <c r="I325" s="25"/>
      <c r="J325" s="25"/>
      <c r="K325" s="114"/>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row>
    <row r="326" spans="1:34">
      <c r="A326" s="25"/>
      <c r="B326" s="25"/>
      <c r="C326" s="25"/>
      <c r="D326" s="114"/>
      <c r="E326" s="25"/>
      <c r="F326" s="25"/>
      <c r="G326" s="25"/>
      <c r="H326" s="25"/>
      <c r="I326" s="25"/>
      <c r="J326" s="25"/>
      <c r="K326" s="114"/>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row>
    <row r="327" spans="1:34">
      <c r="A327" s="25"/>
      <c r="B327" s="25"/>
      <c r="C327" s="25"/>
      <c r="D327" s="114"/>
      <c r="E327" s="25"/>
      <c r="F327" s="25"/>
      <c r="G327" s="25"/>
      <c r="H327" s="25"/>
      <c r="I327" s="25"/>
      <c r="J327" s="25"/>
      <c r="K327" s="114"/>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row>
    <row r="328" spans="1:34">
      <c r="A328" s="25"/>
      <c r="B328" s="25"/>
      <c r="C328" s="25"/>
      <c r="D328" s="114"/>
      <c r="E328" s="25"/>
      <c r="F328" s="25"/>
      <c r="G328" s="25"/>
      <c r="H328" s="25"/>
      <c r="I328" s="25"/>
      <c r="J328" s="25"/>
      <c r="K328" s="114"/>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row>
    <row r="329" spans="1:34">
      <c r="A329" s="25"/>
      <c r="B329" s="25"/>
      <c r="C329" s="25"/>
      <c r="D329" s="114"/>
      <c r="E329" s="25"/>
      <c r="F329" s="25"/>
      <c r="G329" s="25"/>
      <c r="H329" s="25"/>
      <c r="I329" s="25"/>
      <c r="J329" s="25"/>
      <c r="K329" s="114"/>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row>
    <row r="330" spans="1:34">
      <c r="A330" s="25"/>
      <c r="B330" s="25"/>
      <c r="C330" s="25"/>
      <c r="D330" s="114"/>
      <c r="E330" s="25"/>
      <c r="F330" s="25"/>
      <c r="G330" s="25"/>
      <c r="H330" s="25"/>
      <c r="I330" s="25"/>
      <c r="J330" s="25"/>
      <c r="K330" s="114"/>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row>
    <row r="331" spans="1:34">
      <c r="A331" s="25"/>
      <c r="B331" s="25"/>
      <c r="C331" s="25"/>
      <c r="D331" s="114"/>
      <c r="E331" s="25"/>
      <c r="F331" s="25"/>
      <c r="G331" s="25"/>
      <c r="H331" s="25"/>
      <c r="I331" s="25"/>
      <c r="J331" s="25"/>
      <c r="K331" s="114"/>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row>
    <row r="332" spans="1:34">
      <c r="A332" s="25"/>
      <c r="B332" s="25"/>
      <c r="C332" s="25"/>
      <c r="D332" s="114"/>
      <c r="E332" s="25"/>
      <c r="F332" s="25"/>
      <c r="G332" s="25"/>
      <c r="H332" s="25"/>
      <c r="I332" s="25"/>
      <c r="J332" s="25"/>
      <c r="K332" s="114"/>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row>
    <row r="333" spans="1:34">
      <c r="A333" s="25"/>
      <c r="B333" s="25"/>
      <c r="C333" s="25"/>
      <c r="D333" s="114"/>
      <c r="E333" s="25"/>
      <c r="F333" s="25"/>
      <c r="G333" s="25"/>
      <c r="H333" s="25"/>
      <c r="I333" s="25"/>
      <c r="J333" s="25"/>
      <c r="K333" s="114"/>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row>
    <row r="334" spans="1:34">
      <c r="A334" s="25"/>
      <c r="B334" s="25"/>
      <c r="C334" s="25"/>
      <c r="D334" s="114"/>
      <c r="E334" s="25"/>
      <c r="F334" s="25"/>
      <c r="G334" s="25"/>
      <c r="H334" s="25"/>
      <c r="I334" s="25"/>
      <c r="J334" s="25"/>
      <c r="K334" s="114"/>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row>
    <row r="335" spans="1:34">
      <c r="A335" s="25"/>
      <c r="B335" s="25"/>
      <c r="C335" s="25"/>
      <c r="D335" s="114"/>
      <c r="E335" s="25"/>
      <c r="F335" s="25"/>
      <c r="G335" s="25"/>
      <c r="H335" s="25"/>
      <c r="I335" s="25"/>
      <c r="J335" s="25"/>
      <c r="K335" s="114"/>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row>
    <row r="336" spans="1:34">
      <c r="A336" s="25"/>
      <c r="B336" s="25"/>
      <c r="C336" s="25"/>
      <c r="D336" s="114"/>
      <c r="E336" s="25"/>
      <c r="F336" s="25"/>
      <c r="G336" s="25"/>
      <c r="H336" s="25"/>
      <c r="I336" s="25"/>
      <c r="J336" s="25"/>
      <c r="K336" s="114"/>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row>
    <row r="337" spans="1:34">
      <c r="A337" s="25"/>
      <c r="B337" s="25"/>
      <c r="C337" s="25"/>
      <c r="D337" s="114"/>
      <c r="E337" s="25"/>
      <c r="F337" s="25"/>
      <c r="G337" s="25"/>
      <c r="H337" s="25"/>
      <c r="I337" s="25"/>
      <c r="J337" s="25"/>
      <c r="K337" s="114"/>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row>
    <row r="338" spans="1:34">
      <c r="A338" s="25"/>
      <c r="B338" s="25"/>
      <c r="C338" s="25"/>
      <c r="D338" s="114"/>
      <c r="E338" s="25"/>
      <c r="F338" s="25"/>
      <c r="G338" s="25"/>
      <c r="H338" s="25"/>
      <c r="I338" s="25"/>
      <c r="J338" s="25"/>
      <c r="K338" s="114"/>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row>
    <row r="339" spans="1:34">
      <c r="A339" s="25"/>
      <c r="B339" s="25"/>
      <c r="C339" s="25"/>
      <c r="D339" s="114"/>
      <c r="E339" s="25"/>
      <c r="F339" s="25"/>
      <c r="G339" s="25"/>
      <c r="H339" s="25"/>
      <c r="I339" s="25"/>
      <c r="J339" s="25"/>
      <c r="K339" s="114"/>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row>
    <row r="340" spans="1:34">
      <c r="A340" s="25"/>
      <c r="B340" s="25"/>
      <c r="C340" s="25"/>
      <c r="D340" s="114"/>
      <c r="E340" s="25"/>
      <c r="F340" s="25"/>
      <c r="G340" s="25"/>
      <c r="H340" s="25"/>
      <c r="I340" s="25"/>
      <c r="J340" s="25"/>
      <c r="K340" s="114"/>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row>
    <row r="341" spans="1:34">
      <c r="A341" s="25"/>
      <c r="B341" s="25"/>
      <c r="C341" s="25"/>
      <c r="D341" s="114"/>
      <c r="E341" s="25"/>
      <c r="F341" s="25"/>
      <c r="G341" s="25"/>
      <c r="H341" s="25"/>
      <c r="I341" s="25"/>
      <c r="J341" s="25"/>
      <c r="K341" s="114"/>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row>
    <row r="342" spans="1:34">
      <c r="A342" s="25"/>
      <c r="B342" s="25"/>
      <c r="C342" s="25"/>
      <c r="D342" s="114"/>
      <c r="E342" s="25"/>
      <c r="F342" s="25"/>
      <c r="G342" s="25"/>
      <c r="H342" s="25"/>
      <c r="I342" s="25"/>
      <c r="J342" s="25"/>
      <c r="K342" s="114"/>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row>
    <row r="343" spans="1:34">
      <c r="A343" s="25"/>
      <c r="B343" s="25"/>
      <c r="C343" s="25"/>
      <c r="D343" s="114"/>
      <c r="E343" s="25"/>
      <c r="F343" s="25"/>
      <c r="G343" s="25"/>
      <c r="H343" s="25"/>
      <c r="I343" s="25"/>
      <c r="J343" s="25"/>
      <c r="K343" s="114"/>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row>
    <row r="344" spans="1:34">
      <c r="A344" s="25"/>
      <c r="B344" s="25"/>
      <c r="C344" s="25"/>
      <c r="D344" s="114"/>
      <c r="E344" s="25"/>
      <c r="F344" s="25"/>
      <c r="G344" s="25"/>
      <c r="H344" s="25"/>
      <c r="I344" s="25"/>
      <c r="J344" s="25"/>
      <c r="K344" s="114"/>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row>
    <row r="345" spans="1:34">
      <c r="A345" s="25"/>
      <c r="B345" s="25"/>
      <c r="C345" s="25"/>
      <c r="D345" s="114"/>
      <c r="E345" s="25"/>
      <c r="F345" s="25"/>
      <c r="G345" s="25"/>
      <c r="H345" s="25"/>
      <c r="I345" s="25"/>
      <c r="J345" s="25"/>
      <c r="K345" s="114"/>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row>
    <row r="346" spans="1:34">
      <c r="A346" s="25"/>
      <c r="B346" s="25"/>
      <c r="C346" s="25"/>
      <c r="D346" s="114"/>
      <c r="E346" s="25"/>
      <c r="F346" s="25"/>
      <c r="G346" s="25"/>
      <c r="H346" s="25"/>
      <c r="I346" s="25"/>
      <c r="J346" s="25"/>
      <c r="K346" s="114"/>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row>
    <row r="347" spans="1:34">
      <c r="A347" s="25"/>
      <c r="B347" s="25"/>
      <c r="C347" s="25"/>
      <c r="D347" s="114"/>
      <c r="E347" s="25"/>
      <c r="F347" s="25"/>
      <c r="G347" s="25"/>
      <c r="H347" s="25"/>
      <c r="I347" s="25"/>
      <c r="J347" s="25"/>
      <c r="K347" s="114"/>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row>
    <row r="348" spans="1:34">
      <c r="A348" s="25"/>
      <c r="B348" s="25"/>
      <c r="C348" s="25"/>
      <c r="D348" s="114"/>
      <c r="E348" s="25"/>
      <c r="F348" s="25"/>
      <c r="G348" s="25"/>
      <c r="H348" s="25"/>
      <c r="I348" s="25"/>
      <c r="J348" s="25"/>
      <c r="K348" s="114"/>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row>
    <row r="349" spans="1:34">
      <c r="A349" s="25"/>
      <c r="B349" s="25"/>
      <c r="C349" s="25"/>
      <c r="D349" s="114"/>
      <c r="E349" s="25"/>
      <c r="F349" s="25"/>
      <c r="G349" s="25"/>
      <c r="H349" s="25"/>
      <c r="I349" s="25"/>
      <c r="J349" s="25"/>
      <c r="K349" s="114"/>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row>
    <row r="350" spans="1:34">
      <c r="A350" s="25"/>
      <c r="B350" s="25"/>
      <c r="C350" s="25"/>
      <c r="D350" s="114"/>
      <c r="E350" s="25"/>
      <c r="F350" s="25"/>
      <c r="G350" s="25"/>
      <c r="H350" s="25"/>
      <c r="I350" s="25"/>
      <c r="J350" s="25"/>
      <c r="K350" s="114"/>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row>
    <row r="351" spans="1:34">
      <c r="A351" s="25"/>
      <c r="B351" s="25"/>
      <c r="C351" s="25"/>
      <c r="D351" s="114"/>
      <c r="E351" s="25"/>
      <c r="F351" s="25"/>
      <c r="G351" s="25"/>
      <c r="H351" s="25"/>
      <c r="I351" s="25"/>
      <c r="J351" s="25"/>
      <c r="K351" s="114"/>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row>
    <row r="352" spans="1:34">
      <c r="A352" s="25"/>
      <c r="B352" s="25"/>
      <c r="C352" s="25"/>
      <c r="D352" s="114"/>
      <c r="E352" s="25"/>
      <c r="F352" s="25"/>
      <c r="G352" s="25"/>
      <c r="H352" s="25"/>
      <c r="I352" s="25"/>
      <c r="J352" s="25"/>
      <c r="K352" s="114"/>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row>
    <row r="353" spans="1:34">
      <c r="A353" s="25"/>
      <c r="B353" s="25"/>
      <c r="C353" s="25"/>
      <c r="D353" s="114"/>
      <c r="E353" s="25"/>
      <c r="F353" s="25"/>
      <c r="G353" s="25"/>
      <c r="H353" s="25"/>
      <c r="I353" s="25"/>
      <c r="J353" s="25"/>
      <c r="K353" s="114"/>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row>
    <row r="354" spans="1:34">
      <c r="A354" s="25"/>
      <c r="B354" s="25"/>
      <c r="C354" s="25"/>
      <c r="D354" s="114"/>
      <c r="E354" s="25"/>
      <c r="F354" s="25"/>
      <c r="G354" s="25"/>
      <c r="H354" s="25"/>
      <c r="I354" s="25"/>
      <c r="J354" s="25"/>
      <c r="K354" s="114"/>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row>
    <row r="355" spans="1:34">
      <c r="A355" s="25"/>
      <c r="B355" s="25"/>
      <c r="C355" s="25"/>
      <c r="D355" s="114"/>
      <c r="E355" s="25"/>
      <c r="F355" s="25"/>
      <c r="G355" s="25"/>
      <c r="H355" s="25"/>
      <c r="I355" s="25"/>
      <c r="J355" s="25"/>
      <c r="K355" s="114"/>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row>
    <row r="356" spans="1:34">
      <c r="A356" s="25"/>
      <c r="B356" s="25"/>
      <c r="C356" s="25"/>
      <c r="D356" s="114"/>
      <c r="E356" s="25"/>
      <c r="F356" s="25"/>
      <c r="G356" s="25"/>
      <c r="H356" s="25"/>
      <c r="I356" s="25"/>
      <c r="J356" s="25"/>
      <c r="K356" s="114"/>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row>
    <row r="357" spans="1:34">
      <c r="A357" s="25"/>
      <c r="B357" s="25"/>
      <c r="C357" s="25"/>
      <c r="D357" s="114"/>
      <c r="E357" s="25"/>
      <c r="F357" s="25"/>
      <c r="G357" s="25"/>
      <c r="H357" s="25"/>
      <c r="I357" s="25"/>
      <c r="J357" s="25"/>
      <c r="K357" s="114"/>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row>
    <row r="358" spans="1:34">
      <c r="A358" s="25"/>
      <c r="B358" s="25"/>
      <c r="C358" s="25"/>
      <c r="D358" s="114"/>
      <c r="E358" s="25"/>
      <c r="F358" s="25"/>
      <c r="G358" s="25"/>
      <c r="H358" s="25"/>
      <c r="I358" s="25"/>
      <c r="J358" s="25"/>
      <c r="K358" s="114"/>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row>
    <row r="359" spans="1:34">
      <c r="A359" s="25"/>
      <c r="B359" s="25"/>
      <c r="C359" s="25"/>
      <c r="D359" s="114"/>
      <c r="E359" s="25"/>
      <c r="F359" s="25"/>
      <c r="G359" s="25"/>
      <c r="H359" s="25"/>
      <c r="I359" s="25"/>
      <c r="J359" s="25"/>
      <c r="K359" s="114"/>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row>
    <row r="360" spans="1:34">
      <c r="A360" s="25"/>
      <c r="B360" s="25"/>
      <c r="C360" s="25"/>
      <c r="D360" s="114"/>
      <c r="E360" s="25"/>
      <c r="F360" s="25"/>
      <c r="G360" s="25"/>
      <c r="H360" s="25"/>
      <c r="I360" s="25"/>
      <c r="J360" s="25"/>
      <c r="K360" s="114"/>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row>
    <row r="361" spans="1:34">
      <c r="A361" s="25"/>
      <c r="B361" s="25"/>
      <c r="C361" s="25"/>
      <c r="D361" s="114"/>
      <c r="E361" s="25"/>
      <c r="F361" s="25"/>
      <c r="G361" s="25"/>
      <c r="H361" s="25"/>
      <c r="I361" s="25"/>
      <c r="J361" s="25"/>
      <c r="K361" s="114"/>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row>
    <row r="362" spans="1:34">
      <c r="A362" s="25"/>
      <c r="B362" s="25"/>
      <c r="C362" s="25"/>
      <c r="D362" s="114"/>
      <c r="E362" s="25"/>
      <c r="F362" s="25"/>
      <c r="G362" s="25"/>
      <c r="H362" s="25"/>
      <c r="I362" s="25"/>
      <c r="J362" s="25"/>
      <c r="K362" s="114"/>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row>
    <row r="363" spans="1:34">
      <c r="A363" s="25"/>
      <c r="B363" s="25"/>
      <c r="C363" s="25"/>
      <c r="D363" s="114"/>
      <c r="E363" s="25"/>
      <c r="F363" s="25"/>
      <c r="G363" s="25"/>
      <c r="H363" s="25"/>
      <c r="I363" s="25"/>
      <c r="J363" s="25"/>
      <c r="K363" s="114"/>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row>
    <row r="364" spans="1:34">
      <c r="A364" s="25"/>
      <c r="B364" s="25"/>
      <c r="C364" s="25"/>
      <c r="D364" s="114"/>
      <c r="E364" s="25"/>
      <c r="F364" s="25"/>
      <c r="G364" s="25"/>
      <c r="H364" s="25"/>
      <c r="I364" s="25"/>
      <c r="J364" s="25"/>
      <c r="K364" s="114"/>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row>
    <row r="365" spans="1:34">
      <c r="A365" s="25"/>
      <c r="B365" s="25"/>
      <c r="C365" s="25"/>
      <c r="D365" s="114"/>
      <c r="E365" s="25"/>
      <c r="F365" s="25"/>
      <c r="G365" s="25"/>
      <c r="H365" s="25"/>
      <c r="I365" s="25"/>
      <c r="J365" s="25"/>
      <c r="K365" s="114"/>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row>
    <row r="366" spans="1:34">
      <c r="A366" s="25"/>
      <c r="B366" s="25"/>
      <c r="C366" s="25"/>
      <c r="D366" s="114"/>
      <c r="E366" s="25"/>
      <c r="F366" s="25"/>
      <c r="G366" s="25"/>
      <c r="H366" s="25"/>
      <c r="I366" s="25"/>
      <c r="J366" s="25"/>
      <c r="K366" s="114"/>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row>
    <row r="367" spans="1:34">
      <c r="A367" s="25"/>
      <c r="B367" s="25"/>
      <c r="C367" s="25"/>
      <c r="D367" s="114"/>
      <c r="E367" s="25"/>
      <c r="F367" s="25"/>
      <c r="G367" s="25"/>
      <c r="H367" s="25"/>
      <c r="I367" s="25"/>
      <c r="J367" s="25"/>
      <c r="K367" s="114"/>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row>
    <row r="368" spans="1:34">
      <c r="A368" s="25"/>
      <c r="B368" s="25"/>
      <c r="C368" s="25"/>
      <c r="D368" s="114"/>
      <c r="E368" s="25"/>
      <c r="F368" s="25"/>
      <c r="G368" s="25"/>
      <c r="H368" s="25"/>
      <c r="I368" s="25"/>
      <c r="J368" s="25"/>
      <c r="K368" s="114"/>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row>
    <row r="369" spans="1:34">
      <c r="A369" s="25"/>
      <c r="B369" s="25"/>
      <c r="C369" s="25"/>
      <c r="D369" s="114"/>
      <c r="E369" s="25"/>
      <c r="F369" s="25"/>
      <c r="G369" s="25"/>
      <c r="H369" s="25"/>
      <c r="I369" s="25"/>
      <c r="J369" s="25"/>
      <c r="K369" s="114"/>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row>
    <row r="370" spans="1:34">
      <c r="A370" s="25"/>
      <c r="B370" s="25"/>
      <c r="C370" s="25"/>
      <c r="D370" s="114"/>
      <c r="E370" s="25"/>
      <c r="F370" s="25"/>
      <c r="G370" s="25"/>
      <c r="H370" s="25"/>
      <c r="I370" s="25"/>
      <c r="J370" s="25"/>
      <c r="K370" s="114"/>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row>
    <row r="371" spans="1:34">
      <c r="A371" s="25"/>
      <c r="B371" s="25"/>
      <c r="C371" s="25"/>
      <c r="D371" s="114"/>
      <c r="E371" s="25"/>
      <c r="F371" s="25"/>
      <c r="G371" s="25"/>
      <c r="H371" s="25"/>
      <c r="I371" s="25"/>
      <c r="J371" s="25"/>
      <c r="K371" s="114"/>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row>
    <row r="372" spans="1:34">
      <c r="A372" s="25"/>
      <c r="B372" s="25"/>
      <c r="C372" s="25"/>
      <c r="D372" s="114"/>
      <c r="E372" s="25"/>
      <c r="F372" s="25"/>
      <c r="G372" s="25"/>
      <c r="H372" s="25"/>
      <c r="I372" s="25"/>
      <c r="J372" s="25"/>
      <c r="K372" s="114"/>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row>
    <row r="373" spans="1:34">
      <c r="A373" s="25"/>
      <c r="B373" s="25"/>
      <c r="C373" s="25"/>
      <c r="D373" s="114"/>
      <c r="E373" s="25"/>
      <c r="F373" s="25"/>
      <c r="G373" s="25"/>
      <c r="H373" s="25"/>
      <c r="I373" s="25"/>
      <c r="J373" s="25"/>
      <c r="K373" s="114"/>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row>
    <row r="374" spans="1:34">
      <c r="A374" s="25"/>
      <c r="B374" s="25"/>
      <c r="C374" s="25"/>
      <c r="D374" s="114"/>
      <c r="E374" s="25"/>
      <c r="F374" s="25"/>
      <c r="G374" s="25"/>
      <c r="H374" s="25"/>
      <c r="I374" s="25"/>
      <c r="J374" s="25"/>
      <c r="K374" s="114"/>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row>
    <row r="375" spans="1:34">
      <c r="A375" s="25"/>
      <c r="B375" s="25"/>
      <c r="C375" s="25"/>
      <c r="D375" s="114"/>
      <c r="E375" s="25"/>
      <c r="F375" s="25"/>
      <c r="G375" s="25"/>
      <c r="H375" s="25"/>
      <c r="I375" s="25"/>
      <c r="J375" s="25"/>
      <c r="K375" s="114"/>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row>
    <row r="376" spans="1:34">
      <c r="A376" s="25"/>
      <c r="B376" s="25"/>
      <c r="C376" s="25"/>
      <c r="D376" s="114"/>
      <c r="E376" s="25"/>
      <c r="F376" s="25"/>
      <c r="G376" s="25"/>
      <c r="H376" s="25"/>
      <c r="I376" s="25"/>
      <c r="J376" s="25"/>
      <c r="K376" s="114"/>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row>
    <row r="377" spans="1:34">
      <c r="A377" s="25"/>
      <c r="B377" s="25"/>
      <c r="C377" s="25"/>
      <c r="D377" s="114"/>
      <c r="E377" s="25"/>
      <c r="F377" s="25"/>
      <c r="G377" s="25"/>
      <c r="H377" s="25"/>
      <c r="I377" s="25"/>
      <c r="J377" s="25"/>
      <c r="K377" s="114"/>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row>
    <row r="378" spans="1:34">
      <c r="A378" s="25"/>
      <c r="B378" s="25"/>
      <c r="C378" s="25"/>
      <c r="D378" s="114"/>
      <c r="E378" s="25"/>
      <c r="F378" s="25"/>
      <c r="G378" s="25"/>
      <c r="H378" s="25"/>
      <c r="I378" s="25"/>
      <c r="J378" s="25"/>
      <c r="K378" s="114"/>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row>
    <row r="379" spans="1:34">
      <c r="A379" s="25"/>
      <c r="B379" s="25"/>
      <c r="C379" s="25"/>
      <c r="D379" s="114"/>
      <c r="E379" s="25"/>
      <c r="F379" s="25"/>
      <c r="G379" s="25"/>
      <c r="H379" s="25"/>
      <c r="I379" s="25"/>
      <c r="J379" s="25"/>
      <c r="K379" s="114"/>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row>
    <row r="380" spans="1:34">
      <c r="A380" s="25"/>
      <c r="B380" s="25"/>
      <c r="C380" s="25"/>
      <c r="D380" s="114"/>
      <c r="E380" s="25"/>
      <c r="F380" s="25"/>
      <c r="G380" s="25"/>
      <c r="H380" s="25"/>
      <c r="I380" s="25"/>
      <c r="J380" s="25"/>
      <c r="K380" s="114"/>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row>
    <row r="381" spans="1:34">
      <c r="A381" s="25"/>
      <c r="B381" s="25"/>
      <c r="C381" s="25"/>
      <c r="D381" s="114"/>
      <c r="E381" s="25"/>
      <c r="F381" s="25"/>
      <c r="G381" s="25"/>
      <c r="H381" s="25"/>
      <c r="I381" s="25"/>
      <c r="J381" s="25"/>
      <c r="K381" s="114"/>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row>
    <row r="382" spans="1:34">
      <c r="A382" s="25"/>
      <c r="B382" s="25"/>
      <c r="C382" s="25"/>
      <c r="D382" s="114"/>
      <c r="E382" s="25"/>
      <c r="F382" s="25"/>
      <c r="G382" s="25"/>
      <c r="H382" s="25"/>
      <c r="I382" s="25"/>
      <c r="J382" s="25"/>
      <c r="K382" s="114"/>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row>
    <row r="383" spans="1:34">
      <c r="A383" s="25"/>
      <c r="B383" s="25"/>
      <c r="C383" s="25"/>
      <c r="D383" s="114"/>
      <c r="E383" s="25"/>
      <c r="F383" s="25"/>
      <c r="G383" s="25"/>
      <c r="H383" s="25"/>
      <c r="I383" s="25"/>
      <c r="J383" s="25"/>
      <c r="K383" s="114"/>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row>
    <row r="384" spans="1:34">
      <c r="A384" s="25"/>
      <c r="B384" s="25"/>
      <c r="C384" s="25"/>
      <c r="D384" s="114"/>
      <c r="E384" s="25"/>
      <c r="F384" s="25"/>
      <c r="G384" s="25"/>
      <c r="H384" s="25"/>
      <c r="I384" s="25"/>
      <c r="J384" s="25"/>
      <c r="K384" s="114"/>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row>
    <row r="385" spans="1:34">
      <c r="A385" s="25"/>
      <c r="B385" s="25"/>
      <c r="C385" s="25"/>
      <c r="D385" s="114"/>
      <c r="E385" s="25"/>
      <c r="F385" s="25"/>
      <c r="G385" s="25"/>
      <c r="H385" s="25"/>
      <c r="I385" s="25"/>
      <c r="J385" s="25"/>
      <c r="K385" s="114"/>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row>
    <row r="386" spans="1:34">
      <c r="A386" s="25"/>
      <c r="B386" s="25"/>
      <c r="C386" s="25"/>
      <c r="D386" s="114"/>
      <c r="E386" s="25"/>
      <c r="F386" s="25"/>
      <c r="G386" s="25"/>
      <c r="H386" s="25"/>
      <c r="I386" s="25"/>
      <c r="J386" s="25"/>
      <c r="K386" s="114"/>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row>
    <row r="387" spans="1:34">
      <c r="A387" s="25"/>
      <c r="B387" s="25"/>
      <c r="C387" s="25"/>
      <c r="D387" s="114"/>
      <c r="E387" s="25"/>
      <c r="F387" s="25"/>
      <c r="G387" s="25"/>
      <c r="H387" s="25"/>
      <c r="I387" s="25"/>
      <c r="J387" s="25"/>
      <c r="K387" s="114"/>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row>
    <row r="388" spans="1:34">
      <c r="A388" s="25"/>
      <c r="B388" s="25"/>
      <c r="C388" s="25"/>
      <c r="D388" s="114"/>
      <c r="E388" s="25"/>
      <c r="F388" s="25"/>
      <c r="G388" s="25"/>
      <c r="H388" s="25"/>
      <c r="I388" s="25"/>
      <c r="J388" s="25"/>
      <c r="K388" s="114"/>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row>
    <row r="389" spans="1:34">
      <c r="A389" s="25"/>
      <c r="B389" s="25"/>
      <c r="C389" s="25"/>
      <c r="D389" s="114"/>
      <c r="E389" s="25"/>
      <c r="F389" s="25"/>
      <c r="G389" s="25"/>
      <c r="H389" s="25"/>
      <c r="I389" s="25"/>
      <c r="J389" s="25"/>
      <c r="K389" s="114"/>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row>
    <row r="390" spans="1:34">
      <c r="A390" s="25"/>
      <c r="B390" s="25"/>
      <c r="C390" s="25"/>
      <c r="D390" s="114"/>
      <c r="E390" s="25"/>
      <c r="F390" s="25"/>
      <c r="G390" s="25"/>
      <c r="H390" s="25"/>
      <c r="I390" s="25"/>
      <c r="J390" s="25"/>
      <c r="K390" s="114"/>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row>
    <row r="391" spans="1:34">
      <c r="A391" s="25"/>
      <c r="B391" s="25"/>
      <c r="C391" s="25"/>
      <c r="D391" s="114"/>
      <c r="E391" s="25"/>
      <c r="F391" s="25"/>
      <c r="G391" s="25"/>
      <c r="H391" s="25"/>
      <c r="I391" s="25"/>
      <c r="J391" s="25"/>
      <c r="K391" s="114"/>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row>
    <row r="392" spans="1:34">
      <c r="A392" s="25"/>
      <c r="B392" s="25"/>
      <c r="C392" s="25"/>
      <c r="D392" s="114"/>
      <c r="E392" s="25"/>
      <c r="F392" s="25"/>
      <c r="G392" s="25"/>
      <c r="H392" s="25"/>
      <c r="I392" s="25"/>
      <c r="J392" s="25"/>
      <c r="K392" s="114"/>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row>
    <row r="393" spans="1:34">
      <c r="A393" s="25"/>
      <c r="B393" s="25"/>
      <c r="C393" s="25"/>
      <c r="D393" s="114"/>
      <c r="E393" s="25"/>
      <c r="F393" s="25"/>
      <c r="G393" s="25"/>
      <c r="H393" s="25"/>
      <c r="I393" s="25"/>
      <c r="J393" s="25"/>
      <c r="K393" s="114"/>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row>
    <row r="394" spans="1:34">
      <c r="A394" s="25"/>
      <c r="B394" s="25"/>
      <c r="C394" s="25"/>
      <c r="D394" s="114"/>
      <c r="E394" s="25"/>
      <c r="F394" s="25"/>
      <c r="G394" s="25"/>
      <c r="H394" s="25"/>
      <c r="I394" s="25"/>
      <c r="J394" s="25"/>
      <c r="K394" s="114"/>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row>
    <row r="395" spans="1:34">
      <c r="A395" s="25"/>
      <c r="B395" s="25"/>
      <c r="C395" s="25"/>
      <c r="D395" s="114"/>
      <c r="E395" s="25"/>
      <c r="F395" s="25"/>
      <c r="G395" s="25"/>
      <c r="H395" s="25"/>
      <c r="I395" s="25"/>
      <c r="J395" s="25"/>
      <c r="K395" s="114"/>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row>
    <row r="396" spans="1:34">
      <c r="A396" s="25"/>
      <c r="B396" s="25"/>
      <c r="C396" s="25"/>
      <c r="D396" s="114"/>
      <c r="E396" s="25"/>
      <c r="F396" s="25"/>
      <c r="G396" s="25"/>
      <c r="H396" s="25"/>
      <c r="I396" s="25"/>
      <c r="J396" s="25"/>
      <c r="K396" s="114"/>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row>
    <row r="397" spans="1:34">
      <c r="A397" s="25"/>
      <c r="B397" s="25"/>
      <c r="C397" s="25"/>
      <c r="D397" s="114"/>
      <c r="E397" s="25"/>
      <c r="F397" s="25"/>
      <c r="G397" s="25"/>
      <c r="H397" s="25"/>
      <c r="I397" s="25"/>
      <c r="J397" s="25"/>
      <c r="K397" s="114"/>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row>
    <row r="398" spans="1:34">
      <c r="A398" s="25"/>
      <c r="B398" s="25"/>
      <c r="C398" s="25"/>
      <c r="D398" s="114"/>
      <c r="E398" s="25"/>
      <c r="F398" s="25"/>
      <c r="G398" s="25"/>
      <c r="H398" s="25"/>
      <c r="I398" s="25"/>
      <c r="J398" s="25"/>
      <c r="K398" s="114"/>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row>
    <row r="399" spans="1:34">
      <c r="A399" s="25"/>
      <c r="B399" s="25"/>
      <c r="C399" s="25"/>
      <c r="D399" s="114"/>
      <c r="E399" s="25"/>
      <c r="F399" s="25"/>
      <c r="G399" s="25"/>
      <c r="H399" s="25"/>
      <c r="I399" s="25"/>
      <c r="J399" s="25"/>
      <c r="K399" s="114"/>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row>
    <row r="400" spans="1:34">
      <c r="A400" s="25"/>
      <c r="B400" s="25"/>
      <c r="C400" s="25"/>
      <c r="D400" s="114"/>
      <c r="E400" s="25"/>
      <c r="F400" s="25"/>
      <c r="G400" s="25"/>
      <c r="H400" s="25"/>
      <c r="I400" s="25"/>
      <c r="J400" s="25"/>
      <c r="K400" s="114"/>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row>
    <row r="401" spans="1:34">
      <c r="A401" s="25"/>
      <c r="B401" s="25"/>
      <c r="C401" s="25"/>
      <c r="D401" s="114"/>
      <c r="E401" s="25"/>
      <c r="F401" s="25"/>
      <c r="G401" s="25"/>
      <c r="H401" s="25"/>
      <c r="I401" s="25"/>
      <c r="J401" s="25"/>
      <c r="K401" s="114"/>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row>
    <row r="402" spans="1:34">
      <c r="A402" s="25"/>
      <c r="B402" s="25"/>
      <c r="C402" s="25"/>
      <c r="D402" s="114"/>
      <c r="E402" s="25"/>
      <c r="F402" s="25"/>
      <c r="G402" s="25"/>
      <c r="H402" s="25"/>
      <c r="I402" s="25"/>
      <c r="J402" s="25"/>
      <c r="K402" s="114"/>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row>
    <row r="403" spans="1:34">
      <c r="A403" s="25"/>
      <c r="B403" s="25"/>
      <c r="C403" s="25"/>
      <c r="D403" s="114"/>
      <c r="E403" s="25"/>
      <c r="F403" s="25"/>
      <c r="G403" s="25"/>
      <c r="H403" s="25"/>
      <c r="I403" s="25"/>
      <c r="J403" s="25"/>
      <c r="K403" s="114"/>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row>
    <row r="404" spans="1:34">
      <c r="A404" s="25"/>
      <c r="B404" s="25"/>
      <c r="C404" s="25"/>
      <c r="D404" s="114"/>
      <c r="E404" s="25"/>
      <c r="F404" s="25"/>
      <c r="G404" s="25"/>
      <c r="H404" s="25"/>
      <c r="I404" s="25"/>
      <c r="J404" s="25"/>
      <c r="K404" s="114"/>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row>
    <row r="405" spans="1:34">
      <c r="A405" s="25"/>
      <c r="B405" s="25"/>
      <c r="C405" s="25"/>
      <c r="D405" s="114"/>
      <c r="E405" s="25"/>
      <c r="F405" s="25"/>
      <c r="G405" s="25"/>
      <c r="H405" s="25"/>
      <c r="I405" s="25"/>
      <c r="J405" s="25"/>
      <c r="K405" s="114"/>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row>
    <row r="406" spans="1:34">
      <c r="A406" s="25"/>
      <c r="B406" s="25"/>
      <c r="C406" s="25"/>
      <c r="D406" s="114"/>
      <c r="E406" s="25"/>
      <c r="F406" s="25"/>
      <c r="G406" s="25"/>
      <c r="H406" s="25"/>
      <c r="I406" s="25"/>
      <c r="J406" s="25"/>
      <c r="K406" s="114"/>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row>
    <row r="407" spans="1:34">
      <c r="A407" s="25"/>
      <c r="B407" s="25"/>
      <c r="C407" s="25"/>
      <c r="D407" s="114"/>
      <c r="E407" s="25"/>
      <c r="F407" s="25"/>
      <c r="G407" s="25"/>
      <c r="H407" s="25"/>
      <c r="I407" s="25"/>
      <c r="J407" s="25"/>
      <c r="K407" s="114"/>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row>
    <row r="408" spans="1:34">
      <c r="A408" s="25"/>
      <c r="B408" s="25"/>
      <c r="C408" s="25"/>
      <c r="D408" s="114"/>
      <c r="E408" s="25"/>
      <c r="F408" s="25"/>
      <c r="G408" s="25"/>
      <c r="H408" s="25"/>
      <c r="I408" s="25"/>
      <c r="J408" s="25"/>
      <c r="K408" s="114"/>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row>
    <row r="409" spans="1:34">
      <c r="A409" s="25"/>
      <c r="B409" s="25"/>
      <c r="C409" s="25"/>
      <c r="D409" s="114"/>
      <c r="E409" s="25"/>
      <c r="F409" s="25"/>
      <c r="G409" s="25"/>
      <c r="H409" s="25"/>
      <c r="I409" s="25"/>
      <c r="J409" s="25"/>
      <c r="K409" s="114"/>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row>
    <row r="410" spans="1:34">
      <c r="A410" s="25"/>
      <c r="B410" s="25"/>
      <c r="C410" s="25"/>
      <c r="D410" s="114"/>
      <c r="E410" s="25"/>
      <c r="F410" s="25"/>
      <c r="G410" s="25"/>
      <c r="H410" s="25"/>
      <c r="I410" s="25"/>
      <c r="J410" s="25"/>
      <c r="K410" s="114"/>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row>
    <row r="411" spans="1:34">
      <c r="A411" s="25"/>
      <c r="B411" s="25"/>
      <c r="C411" s="25"/>
      <c r="D411" s="114"/>
      <c r="E411" s="25"/>
      <c r="F411" s="25"/>
      <c r="G411" s="25"/>
      <c r="H411" s="25"/>
      <c r="I411" s="25"/>
      <c r="J411" s="25"/>
      <c r="K411" s="114"/>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row>
    <row r="412" spans="1:34">
      <c r="A412" s="25"/>
      <c r="B412" s="25"/>
      <c r="C412" s="25"/>
      <c r="D412" s="114"/>
      <c r="E412" s="25"/>
      <c r="F412" s="25"/>
      <c r="G412" s="25"/>
      <c r="H412" s="25"/>
      <c r="I412" s="25"/>
      <c r="J412" s="25"/>
      <c r="K412" s="114"/>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row>
    <row r="413" spans="1:34">
      <c r="A413" s="25"/>
      <c r="B413" s="25"/>
      <c r="C413" s="25"/>
      <c r="D413" s="114"/>
      <c r="E413" s="25"/>
      <c r="F413" s="25"/>
      <c r="G413" s="25"/>
      <c r="H413" s="25"/>
      <c r="I413" s="25"/>
      <c r="J413" s="25"/>
      <c r="K413" s="114"/>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row>
    <row r="414" spans="1:34">
      <c r="A414" s="25"/>
      <c r="B414" s="25"/>
      <c r="C414" s="25"/>
      <c r="D414" s="114"/>
      <c r="E414" s="25"/>
      <c r="F414" s="25"/>
      <c r="G414" s="25"/>
      <c r="H414" s="25"/>
      <c r="I414" s="25"/>
      <c r="J414" s="25"/>
      <c r="K414" s="114"/>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row>
    <row r="415" spans="1:34">
      <c r="A415" s="25"/>
      <c r="B415" s="25"/>
      <c r="C415" s="25"/>
      <c r="D415" s="114"/>
      <c r="E415" s="25"/>
      <c r="F415" s="25"/>
      <c r="G415" s="25"/>
      <c r="H415" s="25"/>
      <c r="I415" s="25"/>
      <c r="J415" s="25"/>
      <c r="K415" s="114"/>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row>
    <row r="416" spans="1:34">
      <c r="A416" s="25"/>
      <c r="B416" s="25"/>
      <c r="C416" s="25"/>
      <c r="D416" s="114"/>
      <c r="E416" s="25"/>
      <c r="F416" s="25"/>
      <c r="G416" s="25"/>
      <c r="H416" s="25"/>
      <c r="I416" s="25"/>
      <c r="J416" s="25"/>
      <c r="K416" s="114"/>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row>
    <row r="417" spans="1:34">
      <c r="A417" s="25"/>
      <c r="B417" s="25"/>
      <c r="C417" s="25"/>
      <c r="D417" s="114"/>
      <c r="E417" s="25"/>
      <c r="F417" s="25"/>
      <c r="G417" s="25"/>
      <c r="H417" s="25"/>
      <c r="I417" s="25"/>
      <c r="J417" s="25"/>
      <c r="K417" s="114"/>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row>
    <row r="418" spans="1:34">
      <c r="A418" s="25"/>
      <c r="B418" s="25"/>
      <c r="C418" s="25"/>
      <c r="D418" s="114"/>
      <c r="E418" s="25"/>
      <c r="F418" s="25"/>
      <c r="G418" s="25"/>
      <c r="H418" s="25"/>
      <c r="I418" s="25"/>
      <c r="J418" s="25"/>
      <c r="K418" s="114"/>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row>
    <row r="419" spans="1:34">
      <c r="A419" s="25"/>
      <c r="B419" s="25"/>
      <c r="C419" s="25"/>
      <c r="D419" s="114"/>
      <c r="E419" s="25"/>
      <c r="F419" s="25"/>
      <c r="G419" s="25"/>
      <c r="H419" s="25"/>
      <c r="I419" s="25"/>
      <c r="J419" s="25"/>
      <c r="K419" s="114"/>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row>
    <row r="420" spans="1:34">
      <c r="A420" s="25"/>
      <c r="B420" s="25"/>
      <c r="C420" s="25"/>
      <c r="D420" s="114"/>
      <c r="E420" s="25"/>
      <c r="F420" s="25"/>
      <c r="G420" s="25"/>
      <c r="H420" s="25"/>
      <c r="I420" s="25"/>
      <c r="J420" s="25"/>
      <c r="K420" s="114"/>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row>
    <row r="421" spans="1:34">
      <c r="A421" s="25"/>
      <c r="B421" s="25"/>
      <c r="C421" s="25"/>
      <c r="D421" s="114"/>
      <c r="E421" s="25"/>
      <c r="F421" s="25"/>
      <c r="G421" s="25"/>
      <c r="H421" s="25"/>
      <c r="I421" s="25"/>
      <c r="J421" s="25"/>
      <c r="K421" s="114"/>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row>
    <row r="422" spans="1:34">
      <c r="A422" s="25"/>
      <c r="B422" s="25"/>
      <c r="C422" s="25"/>
      <c r="D422" s="114"/>
      <c r="E422" s="25"/>
      <c r="F422" s="25"/>
      <c r="G422" s="25"/>
      <c r="H422" s="25"/>
      <c r="I422" s="25"/>
      <c r="J422" s="25"/>
      <c r="K422" s="114"/>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row>
    <row r="423" spans="1:34">
      <c r="A423" s="25"/>
      <c r="B423" s="25"/>
      <c r="C423" s="25"/>
      <c r="D423" s="114"/>
      <c r="E423" s="25"/>
      <c r="F423" s="25"/>
      <c r="G423" s="25"/>
      <c r="H423" s="25"/>
      <c r="I423" s="25"/>
      <c r="J423" s="25"/>
      <c r="K423" s="114"/>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row>
    <row r="424" spans="1:34">
      <c r="A424" s="25"/>
      <c r="B424" s="25"/>
      <c r="C424" s="25"/>
      <c r="D424" s="114"/>
      <c r="E424" s="25"/>
      <c r="F424" s="25"/>
      <c r="G424" s="25"/>
      <c r="H424" s="25"/>
      <c r="I424" s="25"/>
      <c r="J424" s="25"/>
      <c r="K424" s="114"/>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row>
    <row r="425" spans="1:34">
      <c r="A425" s="25"/>
      <c r="B425" s="25"/>
      <c r="C425" s="25"/>
      <c r="D425" s="114"/>
      <c r="E425" s="25"/>
      <c r="F425" s="25"/>
      <c r="G425" s="25"/>
      <c r="H425" s="25"/>
      <c r="I425" s="25"/>
      <c r="J425" s="25"/>
      <c r="K425" s="114"/>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row>
    <row r="426" spans="1:34">
      <c r="A426" s="25"/>
      <c r="B426" s="25"/>
      <c r="C426" s="25"/>
      <c r="D426" s="114"/>
      <c r="E426" s="25"/>
      <c r="F426" s="25"/>
      <c r="G426" s="25"/>
      <c r="H426" s="25"/>
      <c r="I426" s="25"/>
      <c r="J426" s="25"/>
      <c r="K426" s="114"/>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row>
    <row r="427" spans="1:34">
      <c r="A427" s="25"/>
      <c r="B427" s="25"/>
      <c r="C427" s="25"/>
      <c r="D427" s="114"/>
      <c r="E427" s="25"/>
      <c r="F427" s="25"/>
      <c r="G427" s="25"/>
      <c r="H427" s="25"/>
      <c r="I427" s="25"/>
      <c r="J427" s="25"/>
      <c r="K427" s="114"/>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row>
    <row r="428" spans="1:34">
      <c r="A428" s="25"/>
      <c r="B428" s="25"/>
      <c r="C428" s="25"/>
      <c r="D428" s="114"/>
      <c r="E428" s="25"/>
      <c r="F428" s="25"/>
      <c r="G428" s="25"/>
      <c r="H428" s="25"/>
      <c r="I428" s="25"/>
      <c r="J428" s="25"/>
      <c r="K428" s="114"/>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row>
    <row r="429" spans="1:34">
      <c r="A429" s="25"/>
      <c r="B429" s="25"/>
      <c r="C429" s="25"/>
      <c r="D429" s="114"/>
      <c r="E429" s="25"/>
      <c r="F429" s="25"/>
      <c r="G429" s="25"/>
      <c r="H429" s="25"/>
      <c r="I429" s="25"/>
      <c r="J429" s="25"/>
      <c r="K429" s="114"/>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row>
    <row r="430" spans="1:34">
      <c r="A430" s="25"/>
      <c r="B430" s="25"/>
      <c r="C430" s="25"/>
      <c r="D430" s="114"/>
      <c r="E430" s="25"/>
      <c r="F430" s="25"/>
      <c r="G430" s="25"/>
      <c r="H430" s="25"/>
      <c r="I430" s="25"/>
      <c r="J430" s="25"/>
      <c r="K430" s="114"/>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row>
    <row r="431" spans="1:34">
      <c r="A431" s="25"/>
      <c r="B431" s="25"/>
      <c r="C431" s="25"/>
      <c r="D431" s="114"/>
      <c r="E431" s="25"/>
      <c r="F431" s="25"/>
      <c r="G431" s="25"/>
      <c r="H431" s="25"/>
      <c r="I431" s="25"/>
      <c r="J431" s="25"/>
      <c r="K431" s="114"/>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row>
    <row r="432" spans="1:34">
      <c r="A432" s="25"/>
      <c r="B432" s="25"/>
      <c r="C432" s="25"/>
      <c r="D432" s="114"/>
      <c r="E432" s="25"/>
      <c r="F432" s="25"/>
      <c r="G432" s="25"/>
      <c r="H432" s="25"/>
      <c r="I432" s="25"/>
      <c r="J432" s="25"/>
      <c r="K432" s="114"/>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row>
    <row r="433" spans="1:34">
      <c r="A433" s="25"/>
      <c r="B433" s="25"/>
      <c r="C433" s="25"/>
      <c r="D433" s="114"/>
      <c r="E433" s="25"/>
      <c r="F433" s="25"/>
      <c r="G433" s="25"/>
      <c r="H433" s="25"/>
      <c r="I433" s="25"/>
      <c r="J433" s="25"/>
      <c r="K433" s="114"/>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row>
    <row r="434" spans="1:34">
      <c r="A434" s="25"/>
      <c r="B434" s="25"/>
      <c r="C434" s="25"/>
      <c r="D434" s="114"/>
      <c r="E434" s="25"/>
      <c r="F434" s="25"/>
      <c r="G434" s="25"/>
      <c r="H434" s="25"/>
      <c r="I434" s="25"/>
      <c r="J434" s="25"/>
      <c r="K434" s="114"/>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row>
    <row r="435" spans="1:34">
      <c r="A435" s="25"/>
      <c r="B435" s="25"/>
      <c r="C435" s="25"/>
      <c r="D435" s="114"/>
      <c r="E435" s="25"/>
      <c r="F435" s="25"/>
      <c r="G435" s="25"/>
      <c r="H435" s="25"/>
      <c r="I435" s="25"/>
      <c r="J435" s="25"/>
      <c r="K435" s="114"/>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row>
    <row r="436" spans="1:34">
      <c r="A436" s="25"/>
      <c r="B436" s="25"/>
      <c r="C436" s="25"/>
      <c r="D436" s="114"/>
      <c r="E436" s="25"/>
      <c r="F436" s="25"/>
      <c r="G436" s="25"/>
      <c r="H436" s="25"/>
      <c r="I436" s="25"/>
      <c r="J436" s="25"/>
      <c r="K436" s="114"/>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row>
    <row r="437" spans="1:34">
      <c r="A437" s="25"/>
      <c r="B437" s="25"/>
      <c r="C437" s="25"/>
      <c r="D437" s="114"/>
      <c r="E437" s="25"/>
      <c r="F437" s="25"/>
      <c r="G437" s="25"/>
      <c r="H437" s="25"/>
      <c r="I437" s="25"/>
      <c r="J437" s="25"/>
      <c r="K437" s="114"/>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row>
    <row r="438" spans="1:34">
      <c r="A438" s="25"/>
      <c r="B438" s="25"/>
      <c r="C438" s="25"/>
      <c r="D438" s="114"/>
      <c r="E438" s="25"/>
      <c r="F438" s="25"/>
      <c r="G438" s="25"/>
      <c r="H438" s="25"/>
      <c r="I438" s="25"/>
      <c r="J438" s="25"/>
      <c r="K438" s="114"/>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row>
    <row r="439" spans="1:34">
      <c r="A439" s="25"/>
      <c r="B439" s="25"/>
      <c r="C439" s="25"/>
      <c r="D439" s="114"/>
      <c r="E439" s="25"/>
      <c r="F439" s="25"/>
      <c r="G439" s="25"/>
      <c r="H439" s="25"/>
      <c r="I439" s="25"/>
      <c r="J439" s="25"/>
      <c r="K439" s="114"/>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row>
    <row r="440" spans="1:34">
      <c r="A440" s="25"/>
      <c r="B440" s="25"/>
      <c r="C440" s="25"/>
      <c r="D440" s="114"/>
      <c r="E440" s="25"/>
      <c r="F440" s="25"/>
      <c r="G440" s="25"/>
      <c r="H440" s="25"/>
      <c r="I440" s="25"/>
      <c r="J440" s="25"/>
      <c r="K440" s="114"/>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row>
    <row r="441" spans="1:34">
      <c r="A441" s="25"/>
      <c r="B441" s="25"/>
      <c r="C441" s="25"/>
      <c r="D441" s="114"/>
      <c r="E441" s="25"/>
      <c r="F441" s="25"/>
      <c r="G441" s="25"/>
      <c r="H441" s="25"/>
      <c r="I441" s="25"/>
      <c r="J441" s="25"/>
      <c r="K441" s="114"/>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row>
    <row r="442" spans="1:34">
      <c r="A442" s="25"/>
      <c r="B442" s="25"/>
      <c r="C442" s="25"/>
      <c r="D442" s="114"/>
      <c r="E442" s="25"/>
      <c r="F442" s="25"/>
      <c r="G442" s="25"/>
      <c r="H442" s="25"/>
      <c r="I442" s="25"/>
      <c r="J442" s="25"/>
      <c r="K442" s="114"/>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row>
    <row r="443" spans="1:34">
      <c r="A443" s="25"/>
      <c r="B443" s="25"/>
      <c r="C443" s="25"/>
      <c r="D443" s="114"/>
      <c r="E443" s="25"/>
      <c r="F443" s="25"/>
      <c r="G443" s="25"/>
      <c r="H443" s="25"/>
      <c r="I443" s="25"/>
      <c r="J443" s="25"/>
      <c r="K443" s="114"/>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row>
    <row r="444" spans="1:34">
      <c r="A444" s="25"/>
      <c r="B444" s="25"/>
      <c r="C444" s="25"/>
      <c r="D444" s="114"/>
      <c r="E444" s="25"/>
      <c r="F444" s="25"/>
      <c r="G444" s="25"/>
      <c r="H444" s="25"/>
      <c r="I444" s="25"/>
      <c r="J444" s="25"/>
      <c r="K444" s="114"/>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row>
    <row r="445" spans="1:34">
      <c r="A445" s="25"/>
      <c r="B445" s="25"/>
      <c r="C445" s="25"/>
      <c r="D445" s="114"/>
      <c r="E445" s="25"/>
      <c r="F445" s="25"/>
      <c r="G445" s="25"/>
      <c r="H445" s="25"/>
      <c r="I445" s="25"/>
      <c r="J445" s="25"/>
      <c r="K445" s="114"/>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row>
    <row r="446" spans="1:34">
      <c r="A446" s="25"/>
      <c r="B446" s="25"/>
      <c r="C446" s="25"/>
      <c r="D446" s="114"/>
      <c r="E446" s="25"/>
      <c r="F446" s="25"/>
      <c r="G446" s="25"/>
      <c r="H446" s="25"/>
      <c r="I446" s="25"/>
      <c r="J446" s="25"/>
      <c r="K446" s="114"/>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row>
    <row r="447" spans="1:34">
      <c r="A447" s="25"/>
      <c r="B447" s="25"/>
      <c r="C447" s="25"/>
      <c r="D447" s="114"/>
      <c r="E447" s="25"/>
      <c r="F447" s="25"/>
      <c r="G447" s="25"/>
      <c r="H447" s="25"/>
      <c r="I447" s="25"/>
      <c r="J447" s="25"/>
      <c r="K447" s="114"/>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row>
    <row r="448" spans="1:34">
      <c r="A448" s="25"/>
      <c r="B448" s="25"/>
      <c r="C448" s="25"/>
      <c r="D448" s="114"/>
      <c r="E448" s="25"/>
      <c r="F448" s="25"/>
      <c r="G448" s="25"/>
      <c r="H448" s="25"/>
      <c r="I448" s="25"/>
      <c r="J448" s="25"/>
      <c r="K448" s="114"/>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row>
    <row r="449" spans="1:34">
      <c r="A449" s="25"/>
      <c r="B449" s="25"/>
      <c r="C449" s="25"/>
      <c r="D449" s="114"/>
      <c r="E449" s="25"/>
      <c r="F449" s="25"/>
      <c r="G449" s="25"/>
      <c r="H449" s="25"/>
      <c r="I449" s="25"/>
      <c r="J449" s="25"/>
      <c r="K449" s="114"/>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row>
    <row r="450" spans="1:34">
      <c r="A450" s="25"/>
      <c r="B450" s="25"/>
      <c r="C450" s="25"/>
      <c r="D450" s="114"/>
      <c r="E450" s="25"/>
      <c r="F450" s="25"/>
      <c r="G450" s="25"/>
      <c r="H450" s="25"/>
      <c r="I450" s="25"/>
      <c r="J450" s="25"/>
      <c r="K450" s="114"/>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row>
    <row r="451" spans="1:34">
      <c r="A451" s="25"/>
      <c r="B451" s="25"/>
      <c r="C451" s="25"/>
      <c r="D451" s="114"/>
      <c r="E451" s="25"/>
      <c r="F451" s="25"/>
      <c r="G451" s="25"/>
      <c r="H451" s="25"/>
      <c r="I451" s="25"/>
      <c r="J451" s="25"/>
      <c r="K451" s="114"/>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row>
    <row r="452" spans="1:34">
      <c r="A452" s="25"/>
      <c r="B452" s="25"/>
      <c r="C452" s="25"/>
      <c r="D452" s="114"/>
      <c r="E452" s="25"/>
      <c r="F452" s="25"/>
      <c r="G452" s="25"/>
      <c r="H452" s="25"/>
      <c r="I452" s="25"/>
      <c r="J452" s="25"/>
      <c r="K452" s="114"/>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row>
    <row r="453" spans="1:34">
      <c r="A453" s="25"/>
      <c r="B453" s="25"/>
      <c r="C453" s="25"/>
      <c r="D453" s="114"/>
      <c r="E453" s="25"/>
      <c r="F453" s="25"/>
      <c r="G453" s="25"/>
      <c r="H453" s="25"/>
      <c r="I453" s="25"/>
      <c r="J453" s="25"/>
      <c r="K453" s="114"/>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row>
    <row r="454" spans="1:34">
      <c r="A454" s="25"/>
      <c r="B454" s="25"/>
      <c r="C454" s="25"/>
      <c r="D454" s="114"/>
      <c r="E454" s="25"/>
      <c r="F454" s="25"/>
      <c r="G454" s="25"/>
      <c r="H454" s="25"/>
      <c r="I454" s="25"/>
      <c r="J454" s="25"/>
      <c r="K454" s="114"/>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row>
    <row r="455" spans="1:34">
      <c r="A455" s="25"/>
      <c r="B455" s="25"/>
      <c r="C455" s="25"/>
      <c r="D455" s="114"/>
      <c r="E455" s="25"/>
      <c r="F455" s="25"/>
      <c r="G455" s="25"/>
      <c r="H455" s="25"/>
      <c r="I455" s="25"/>
      <c r="J455" s="25"/>
      <c r="K455" s="114"/>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row>
    <row r="456" spans="1:34">
      <c r="A456" s="25"/>
      <c r="B456" s="25"/>
      <c r="C456" s="25"/>
      <c r="D456" s="114"/>
      <c r="E456" s="25"/>
      <c r="F456" s="25"/>
      <c r="G456" s="25"/>
      <c r="H456" s="25"/>
      <c r="I456" s="25"/>
      <c r="J456" s="25"/>
      <c r="K456" s="114"/>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row>
    <row r="457" spans="1:34">
      <c r="A457" s="25"/>
      <c r="B457" s="25"/>
      <c r="C457" s="25"/>
      <c r="D457" s="114"/>
      <c r="E457" s="25"/>
      <c r="F457" s="25"/>
      <c r="G457" s="25"/>
      <c r="H457" s="25"/>
      <c r="I457" s="25"/>
      <c r="J457" s="25"/>
      <c r="K457" s="114"/>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row>
    <row r="458" spans="1:34">
      <c r="A458" s="25"/>
      <c r="B458" s="25"/>
      <c r="C458" s="25"/>
      <c r="D458" s="114"/>
      <c r="E458" s="25"/>
      <c r="F458" s="25"/>
      <c r="G458" s="25"/>
      <c r="H458" s="25"/>
      <c r="I458" s="25"/>
      <c r="J458" s="25"/>
      <c r="K458" s="114"/>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row>
    <row r="459" spans="1:34">
      <c r="A459" s="25"/>
      <c r="B459" s="25"/>
      <c r="C459" s="25"/>
      <c r="D459" s="114"/>
      <c r="E459" s="25"/>
      <c r="F459" s="25"/>
      <c r="G459" s="25"/>
      <c r="H459" s="25"/>
      <c r="I459" s="25"/>
      <c r="J459" s="25"/>
      <c r="K459" s="114"/>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row>
    <row r="460" spans="1:34">
      <c r="A460" s="25"/>
      <c r="B460" s="25"/>
      <c r="C460" s="25"/>
      <c r="D460" s="114"/>
      <c r="E460" s="25"/>
      <c r="F460" s="25"/>
      <c r="G460" s="25"/>
      <c r="H460" s="25"/>
      <c r="I460" s="25"/>
      <c r="J460" s="25"/>
      <c r="K460" s="114"/>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row>
    <row r="461" spans="1:34">
      <c r="A461" s="25"/>
      <c r="B461" s="25"/>
      <c r="C461" s="25"/>
      <c r="D461" s="114"/>
      <c r="E461" s="25"/>
      <c r="F461" s="25"/>
      <c r="G461" s="25"/>
      <c r="H461" s="25"/>
      <c r="I461" s="25"/>
      <c r="J461" s="25"/>
      <c r="K461" s="114"/>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row>
    <row r="462" spans="1:34">
      <c r="A462" s="25"/>
      <c r="B462" s="25"/>
      <c r="C462" s="25"/>
      <c r="D462" s="114"/>
      <c r="E462" s="25"/>
      <c r="F462" s="25"/>
      <c r="G462" s="25"/>
      <c r="H462" s="25"/>
      <c r="I462" s="25"/>
      <c r="J462" s="25"/>
      <c r="K462" s="114"/>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row>
    <row r="463" spans="1:34">
      <c r="A463" s="25"/>
      <c r="B463" s="25"/>
      <c r="C463" s="25"/>
      <c r="D463" s="114"/>
      <c r="E463" s="25"/>
      <c r="F463" s="25"/>
      <c r="G463" s="25"/>
      <c r="H463" s="25"/>
      <c r="I463" s="25"/>
      <c r="J463" s="25"/>
      <c r="K463" s="114"/>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row>
    <row r="464" spans="1:34">
      <c r="A464" s="25"/>
      <c r="B464" s="25"/>
      <c r="C464" s="25"/>
      <c r="D464" s="114"/>
      <c r="E464" s="25"/>
      <c r="F464" s="25"/>
      <c r="G464" s="25"/>
      <c r="H464" s="25"/>
      <c r="I464" s="25"/>
      <c r="J464" s="25"/>
      <c r="K464" s="114"/>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row>
    <row r="465" spans="1:34">
      <c r="A465" s="25"/>
      <c r="B465" s="25"/>
      <c r="C465" s="25"/>
      <c r="D465" s="114"/>
      <c r="E465" s="25"/>
      <c r="F465" s="25"/>
      <c r="G465" s="25"/>
      <c r="H465" s="25"/>
      <c r="I465" s="25"/>
      <c r="J465" s="25"/>
      <c r="K465" s="114"/>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row>
    <row r="466" spans="1:34">
      <c r="A466" s="25"/>
      <c r="B466" s="25"/>
      <c r="C466" s="25"/>
      <c r="D466" s="114"/>
      <c r="E466" s="25"/>
      <c r="F466" s="25"/>
      <c r="G466" s="25"/>
      <c r="H466" s="25"/>
      <c r="I466" s="25"/>
      <c r="J466" s="25"/>
      <c r="K466" s="114"/>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row>
    <row r="467" spans="1:34">
      <c r="A467" s="25"/>
      <c r="B467" s="25"/>
      <c r="C467" s="25"/>
      <c r="D467" s="114"/>
      <c r="E467" s="25"/>
      <c r="F467" s="25"/>
      <c r="G467" s="25"/>
      <c r="H467" s="25"/>
      <c r="I467" s="25"/>
      <c r="J467" s="25"/>
      <c r="K467" s="114"/>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row>
    <row r="468" spans="1:34">
      <c r="A468" s="25"/>
      <c r="B468" s="25"/>
      <c r="C468" s="25"/>
      <c r="D468" s="114"/>
      <c r="E468" s="25"/>
      <c r="F468" s="25"/>
      <c r="G468" s="25"/>
      <c r="H468" s="25"/>
      <c r="I468" s="25"/>
      <c r="J468" s="25"/>
      <c r="K468" s="114"/>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row>
    <row r="469" spans="1:34">
      <c r="A469" s="25"/>
      <c r="B469" s="25"/>
      <c r="C469" s="25"/>
      <c r="D469" s="114"/>
      <c r="E469" s="25"/>
      <c r="F469" s="25"/>
      <c r="G469" s="25"/>
      <c r="H469" s="25"/>
      <c r="I469" s="25"/>
      <c r="J469" s="25"/>
      <c r="K469" s="114"/>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row>
    <row r="470" spans="1:34">
      <c r="A470" s="25"/>
      <c r="B470" s="25"/>
      <c r="C470" s="25"/>
      <c r="D470" s="114"/>
      <c r="E470" s="25"/>
      <c r="F470" s="25"/>
      <c r="G470" s="25"/>
      <c r="H470" s="25"/>
      <c r="I470" s="25"/>
      <c r="J470" s="25"/>
      <c r="K470" s="114"/>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row>
    <row r="471" spans="1:34">
      <c r="A471" s="25"/>
      <c r="B471" s="25"/>
      <c r="C471" s="25"/>
      <c r="D471" s="114"/>
      <c r="E471" s="25"/>
      <c r="F471" s="25"/>
      <c r="G471" s="25"/>
      <c r="H471" s="25"/>
      <c r="I471" s="25"/>
      <c r="J471" s="25"/>
      <c r="K471" s="114"/>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row>
    <row r="472" spans="1:34">
      <c r="A472" s="25"/>
      <c r="B472" s="25"/>
      <c r="C472" s="25"/>
      <c r="D472" s="114"/>
      <c r="E472" s="25"/>
      <c r="F472" s="25"/>
      <c r="G472" s="25"/>
      <c r="H472" s="25"/>
      <c r="I472" s="25"/>
      <c r="J472" s="25"/>
      <c r="K472" s="114"/>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row>
    <row r="473" spans="1:34">
      <c r="A473" s="25"/>
      <c r="B473" s="25"/>
      <c r="C473" s="25"/>
      <c r="D473" s="114"/>
      <c r="E473" s="25"/>
      <c r="F473" s="25"/>
      <c r="G473" s="25"/>
      <c r="H473" s="25"/>
      <c r="I473" s="25"/>
      <c r="J473" s="25"/>
      <c r="K473" s="114"/>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row>
    <row r="474" spans="1:34">
      <c r="A474" s="25"/>
      <c r="B474" s="25"/>
      <c r="C474" s="25"/>
      <c r="D474" s="114"/>
      <c r="E474" s="25"/>
      <c r="F474" s="25"/>
      <c r="G474" s="25"/>
      <c r="H474" s="25"/>
      <c r="I474" s="25"/>
      <c r="J474" s="25"/>
      <c r="K474" s="114"/>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row>
    <row r="475" spans="1:34">
      <c r="A475" s="25"/>
      <c r="B475" s="25"/>
      <c r="C475" s="25"/>
      <c r="D475" s="114"/>
      <c r="E475" s="25"/>
      <c r="F475" s="25"/>
      <c r="G475" s="25"/>
      <c r="H475" s="25"/>
      <c r="I475" s="25"/>
      <c r="J475" s="25"/>
      <c r="K475" s="114"/>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row>
    <row r="476" spans="1:34">
      <c r="A476" s="25"/>
      <c r="B476" s="25"/>
      <c r="C476" s="25"/>
      <c r="D476" s="114"/>
      <c r="E476" s="25"/>
      <c r="F476" s="25"/>
      <c r="G476" s="25"/>
      <c r="H476" s="25"/>
      <c r="I476" s="25"/>
      <c r="J476" s="25"/>
      <c r="K476" s="114"/>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row>
    <row r="477" spans="1:34">
      <c r="A477" s="25"/>
      <c r="B477" s="25"/>
      <c r="C477" s="25"/>
      <c r="D477" s="114"/>
      <c r="E477" s="25"/>
      <c r="F477" s="25"/>
      <c r="G477" s="25"/>
      <c r="H477" s="25"/>
      <c r="I477" s="25"/>
      <c r="J477" s="25"/>
      <c r="K477" s="114"/>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row>
    <row r="478" spans="1:34">
      <c r="A478" s="25"/>
      <c r="B478" s="25"/>
      <c r="C478" s="25"/>
      <c r="D478" s="114"/>
      <c r="E478" s="25"/>
      <c r="F478" s="25"/>
      <c r="G478" s="25"/>
      <c r="H478" s="25"/>
      <c r="I478" s="25"/>
      <c r="J478" s="25"/>
      <c r="K478" s="114"/>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row>
    <row r="479" spans="1:34">
      <c r="A479" s="25"/>
      <c r="B479" s="25"/>
      <c r="C479" s="25"/>
      <c r="D479" s="114"/>
      <c r="E479" s="25"/>
      <c r="F479" s="25"/>
      <c r="G479" s="25"/>
      <c r="H479" s="25"/>
      <c r="I479" s="25"/>
      <c r="J479" s="25"/>
      <c r="K479" s="114"/>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row>
    <row r="480" spans="1:34">
      <c r="A480" s="25"/>
      <c r="B480" s="25"/>
      <c r="C480" s="25"/>
      <c r="D480" s="114"/>
      <c r="E480" s="25"/>
      <c r="F480" s="25"/>
      <c r="G480" s="25"/>
      <c r="H480" s="25"/>
      <c r="I480" s="25"/>
      <c r="J480" s="25"/>
      <c r="K480" s="114"/>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row>
    <row r="481" spans="1:34">
      <c r="A481" s="25"/>
      <c r="B481" s="25"/>
      <c r="C481" s="25"/>
      <c r="D481" s="114"/>
      <c r="E481" s="25"/>
      <c r="F481" s="25"/>
      <c r="G481" s="25"/>
      <c r="H481" s="25"/>
      <c r="I481" s="25"/>
      <c r="J481" s="25"/>
      <c r="K481" s="114"/>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row>
    <row r="482" spans="1:34">
      <c r="A482" s="25"/>
      <c r="B482" s="25"/>
      <c r="C482" s="25"/>
      <c r="D482" s="114"/>
      <c r="E482" s="25"/>
      <c r="F482" s="25"/>
      <c r="G482" s="25"/>
      <c r="H482" s="25"/>
      <c r="I482" s="25"/>
      <c r="J482" s="25"/>
      <c r="K482" s="114"/>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row>
    <row r="483" spans="1:34">
      <c r="A483" s="25"/>
      <c r="B483" s="25"/>
      <c r="C483" s="25"/>
      <c r="D483" s="114"/>
      <c r="E483" s="25"/>
      <c r="F483" s="25"/>
      <c r="G483" s="25"/>
      <c r="H483" s="25"/>
      <c r="I483" s="25"/>
      <c r="J483" s="25"/>
      <c r="K483" s="114"/>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row>
    <row r="484" spans="1:34">
      <c r="A484" s="25"/>
      <c r="B484" s="25"/>
      <c r="C484" s="25"/>
      <c r="D484" s="114"/>
      <c r="E484" s="25"/>
      <c r="F484" s="25"/>
      <c r="G484" s="25"/>
      <c r="H484" s="25"/>
      <c r="I484" s="25"/>
      <c r="J484" s="25"/>
      <c r="K484" s="114"/>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row>
    <row r="485" spans="1:34">
      <c r="A485" s="25"/>
      <c r="B485" s="25"/>
      <c r="C485" s="25"/>
      <c r="D485" s="114"/>
      <c r="E485" s="25"/>
      <c r="F485" s="25"/>
      <c r="G485" s="25"/>
      <c r="H485" s="25"/>
      <c r="I485" s="25"/>
      <c r="J485" s="25"/>
      <c r="K485" s="114"/>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row>
    <row r="486" spans="1:34">
      <c r="A486" s="25"/>
      <c r="B486" s="25"/>
      <c r="C486" s="25"/>
      <c r="D486" s="114"/>
      <c r="E486" s="25"/>
      <c r="F486" s="25"/>
      <c r="G486" s="25"/>
      <c r="H486" s="25"/>
      <c r="I486" s="25"/>
      <c r="J486" s="25"/>
      <c r="K486" s="114"/>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row>
    <row r="487" spans="1:34">
      <c r="A487" s="25"/>
      <c r="B487" s="25"/>
      <c r="C487" s="25"/>
      <c r="D487" s="114"/>
      <c r="E487" s="25"/>
      <c r="F487" s="25"/>
      <c r="G487" s="25"/>
      <c r="H487" s="25"/>
      <c r="I487" s="25"/>
      <c r="J487" s="25"/>
      <c r="K487" s="114"/>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row>
    <row r="488" spans="1:34">
      <c r="A488" s="25"/>
      <c r="B488" s="25"/>
      <c r="C488" s="25"/>
      <c r="D488" s="114"/>
      <c r="E488" s="25"/>
      <c r="F488" s="25"/>
      <c r="G488" s="25"/>
      <c r="H488" s="25"/>
      <c r="I488" s="25"/>
      <c r="J488" s="25"/>
      <c r="K488" s="114"/>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row>
    <row r="489" spans="1:34">
      <c r="A489" s="25"/>
      <c r="B489" s="25"/>
      <c r="C489" s="25"/>
      <c r="D489" s="114"/>
      <c r="E489" s="25"/>
      <c r="F489" s="25"/>
      <c r="G489" s="25"/>
      <c r="H489" s="25"/>
      <c r="I489" s="25"/>
      <c r="J489" s="25"/>
      <c r="K489" s="114"/>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row>
    <row r="490" spans="1:34">
      <c r="A490" s="25"/>
      <c r="B490" s="25"/>
      <c r="C490" s="25"/>
      <c r="D490" s="114"/>
      <c r="E490" s="25"/>
      <c r="F490" s="25"/>
      <c r="G490" s="25"/>
      <c r="H490" s="25"/>
      <c r="I490" s="25"/>
      <c r="J490" s="25"/>
      <c r="K490" s="114"/>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row>
    <row r="491" spans="1:34">
      <c r="A491" s="25"/>
      <c r="B491" s="25"/>
      <c r="C491" s="25"/>
      <c r="D491" s="114"/>
      <c r="E491" s="25"/>
      <c r="F491" s="25"/>
      <c r="G491" s="25"/>
      <c r="H491" s="25"/>
      <c r="I491" s="25"/>
      <c r="J491" s="25"/>
      <c r="K491" s="114"/>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row>
    <row r="492" spans="1:34">
      <c r="A492" s="25"/>
      <c r="B492" s="25"/>
      <c r="C492" s="25"/>
      <c r="D492" s="114"/>
      <c r="E492" s="25"/>
      <c r="F492" s="25"/>
      <c r="G492" s="25"/>
      <c r="H492" s="25"/>
      <c r="I492" s="25"/>
      <c r="J492" s="25"/>
      <c r="K492" s="114"/>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row>
    <row r="493" spans="1:34">
      <c r="A493" s="25"/>
      <c r="B493" s="25"/>
      <c r="C493" s="25"/>
      <c r="D493" s="114"/>
      <c r="E493" s="25"/>
      <c r="F493" s="25"/>
      <c r="G493" s="25"/>
      <c r="H493" s="25"/>
      <c r="I493" s="25"/>
      <c r="J493" s="25"/>
      <c r="K493" s="114"/>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row>
    <row r="494" spans="1:34">
      <c r="A494" s="25"/>
      <c r="B494" s="25"/>
      <c r="C494" s="25"/>
      <c r="D494" s="114"/>
      <c r="E494" s="25"/>
      <c r="F494" s="25"/>
      <c r="G494" s="25"/>
      <c r="H494" s="25"/>
      <c r="I494" s="25"/>
      <c r="J494" s="25"/>
      <c r="K494" s="114"/>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row>
    <row r="495" spans="1:34">
      <c r="A495" s="25"/>
      <c r="B495" s="25"/>
      <c r="C495" s="25"/>
      <c r="D495" s="114"/>
      <c r="E495" s="25"/>
      <c r="F495" s="25"/>
      <c r="G495" s="25"/>
      <c r="H495" s="25"/>
      <c r="I495" s="25"/>
      <c r="J495" s="25"/>
      <c r="K495" s="114"/>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row>
    <row r="496" spans="1:34">
      <c r="A496" s="25"/>
      <c r="B496" s="25"/>
      <c r="C496" s="25"/>
      <c r="D496" s="114"/>
      <c r="E496" s="25"/>
      <c r="F496" s="25"/>
      <c r="G496" s="25"/>
      <c r="H496" s="25"/>
      <c r="I496" s="25"/>
      <c r="J496" s="25"/>
      <c r="K496" s="114"/>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row>
    <row r="497" spans="1:34">
      <c r="A497" s="25"/>
      <c r="B497" s="25"/>
      <c r="C497" s="25"/>
      <c r="D497" s="114"/>
      <c r="E497" s="25"/>
      <c r="F497" s="25"/>
      <c r="G497" s="25"/>
      <c r="H497" s="25"/>
      <c r="I497" s="25"/>
      <c r="J497" s="25"/>
      <c r="K497" s="114"/>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row>
    <row r="498" spans="1:34">
      <c r="A498" s="25"/>
      <c r="B498" s="25"/>
      <c r="C498" s="25"/>
      <c r="D498" s="114"/>
      <c r="E498" s="25"/>
      <c r="F498" s="25"/>
      <c r="G498" s="25"/>
      <c r="H498" s="25"/>
      <c r="I498" s="25"/>
      <c r="J498" s="25"/>
      <c r="K498" s="114"/>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row>
    <row r="499" spans="1:34">
      <c r="A499" s="25"/>
      <c r="B499" s="25"/>
      <c r="C499" s="25"/>
      <c r="D499" s="114"/>
      <c r="E499" s="25"/>
      <c r="F499" s="25"/>
      <c r="G499" s="25"/>
      <c r="H499" s="25"/>
      <c r="I499" s="25"/>
      <c r="J499" s="25"/>
      <c r="K499" s="114"/>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row>
    <row r="500" spans="1:34">
      <c r="A500" s="25"/>
      <c r="B500" s="25"/>
      <c r="C500" s="25"/>
      <c r="D500" s="114"/>
      <c r="E500" s="25"/>
      <c r="F500" s="25"/>
      <c r="G500" s="25"/>
      <c r="H500" s="25"/>
      <c r="I500" s="25"/>
      <c r="J500" s="25"/>
      <c r="K500" s="114"/>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row>
    <row r="501" spans="1:34">
      <c r="A501" s="25"/>
      <c r="B501" s="25"/>
      <c r="C501" s="25"/>
      <c r="D501" s="114"/>
      <c r="E501" s="25"/>
      <c r="F501" s="25"/>
      <c r="G501" s="25"/>
      <c r="H501" s="25"/>
      <c r="I501" s="25"/>
      <c r="J501" s="25"/>
      <c r="K501" s="114"/>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row>
    <row r="502" spans="1:34">
      <c r="A502" s="25"/>
      <c r="B502" s="25"/>
      <c r="C502" s="25"/>
      <c r="D502" s="114"/>
      <c r="E502" s="25"/>
      <c r="F502" s="25"/>
      <c r="G502" s="25"/>
      <c r="H502" s="25"/>
      <c r="I502" s="25"/>
      <c r="J502" s="25"/>
      <c r="K502" s="114"/>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row>
    <row r="503" spans="1:34">
      <c r="A503" s="25"/>
      <c r="B503" s="25"/>
      <c r="C503" s="25"/>
      <c r="D503" s="114"/>
      <c r="E503" s="25"/>
      <c r="F503" s="25"/>
      <c r="G503" s="25"/>
      <c r="H503" s="25"/>
      <c r="I503" s="25"/>
      <c r="J503" s="25"/>
      <c r="K503" s="114"/>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row>
    <row r="504" spans="1:34">
      <c r="A504" s="25"/>
      <c r="B504" s="25"/>
      <c r="C504" s="25"/>
      <c r="D504" s="114"/>
      <c r="E504" s="25"/>
      <c r="F504" s="25"/>
      <c r="G504" s="25"/>
      <c r="H504" s="25"/>
      <c r="I504" s="25"/>
      <c r="J504" s="25"/>
      <c r="K504" s="114"/>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row>
    <row r="505" spans="1:34">
      <c r="A505" s="25"/>
      <c r="B505" s="25"/>
      <c r="C505" s="25"/>
      <c r="D505" s="114"/>
      <c r="E505" s="25"/>
      <c r="F505" s="25"/>
      <c r="G505" s="25"/>
      <c r="H505" s="25"/>
      <c r="I505" s="25"/>
      <c r="J505" s="25"/>
      <c r="K505" s="114"/>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row>
    <row r="506" spans="1:34">
      <c r="A506" s="25"/>
      <c r="B506" s="25"/>
      <c r="C506" s="25"/>
      <c r="D506" s="114"/>
      <c r="E506" s="25"/>
      <c r="F506" s="25"/>
      <c r="G506" s="25"/>
      <c r="H506" s="25"/>
      <c r="I506" s="25"/>
      <c r="J506" s="25"/>
      <c r="K506" s="114"/>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row>
    <row r="507" spans="1:34">
      <c r="A507" s="25"/>
      <c r="B507" s="25"/>
      <c r="C507" s="25"/>
      <c r="D507" s="114"/>
      <c r="E507" s="25"/>
      <c r="F507" s="25"/>
      <c r="G507" s="25"/>
      <c r="H507" s="25"/>
      <c r="I507" s="25"/>
      <c r="J507" s="25"/>
      <c r="K507" s="114"/>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row>
    <row r="508" spans="1:34">
      <c r="A508" s="25"/>
      <c r="B508" s="25"/>
      <c r="C508" s="25"/>
      <c r="D508" s="114"/>
      <c r="E508" s="25"/>
      <c r="F508" s="25"/>
      <c r="G508" s="25"/>
      <c r="H508" s="25"/>
      <c r="I508" s="25"/>
      <c r="J508" s="25"/>
      <c r="K508" s="114"/>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row>
    <row r="509" spans="1:34">
      <c r="A509" s="25"/>
      <c r="B509" s="25"/>
      <c r="C509" s="25"/>
      <c r="D509" s="114"/>
      <c r="E509" s="25"/>
      <c r="F509" s="25"/>
      <c r="G509" s="25"/>
      <c r="H509" s="25"/>
      <c r="I509" s="25"/>
      <c r="J509" s="25"/>
      <c r="K509" s="114"/>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row>
    <row r="510" spans="1:34">
      <c r="A510" s="25"/>
      <c r="B510" s="25"/>
      <c r="C510" s="25"/>
      <c r="D510" s="114"/>
      <c r="E510" s="25"/>
      <c r="F510" s="25"/>
      <c r="G510" s="25"/>
      <c r="H510" s="25"/>
      <c r="I510" s="25"/>
      <c r="J510" s="25"/>
      <c r="K510" s="114"/>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row>
    <row r="511" spans="1:34">
      <c r="A511" s="25"/>
      <c r="B511" s="25"/>
      <c r="C511" s="25"/>
      <c r="D511" s="114"/>
      <c r="E511" s="25"/>
      <c r="F511" s="25"/>
      <c r="G511" s="25"/>
      <c r="H511" s="25"/>
      <c r="I511" s="25"/>
      <c r="J511" s="25"/>
      <c r="K511" s="114"/>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row>
    <row r="512" spans="1:34">
      <c r="A512" s="25"/>
      <c r="B512" s="25"/>
      <c r="C512" s="25"/>
      <c r="D512" s="114"/>
      <c r="E512" s="25"/>
      <c r="F512" s="25"/>
      <c r="G512" s="25"/>
      <c r="H512" s="25"/>
      <c r="I512" s="25"/>
      <c r="J512" s="25"/>
      <c r="K512" s="114"/>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row>
    <row r="513" spans="1:34">
      <c r="A513" s="25"/>
      <c r="B513" s="25"/>
      <c r="C513" s="25"/>
      <c r="D513" s="114"/>
      <c r="E513" s="25"/>
      <c r="F513" s="25"/>
      <c r="G513" s="25"/>
      <c r="H513" s="25"/>
      <c r="I513" s="25"/>
      <c r="J513" s="25"/>
      <c r="K513" s="114"/>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row>
    <row r="514" spans="1:34">
      <c r="A514" s="25"/>
      <c r="B514" s="25"/>
      <c r="C514" s="25"/>
      <c r="D514" s="114"/>
      <c r="E514" s="25"/>
      <c r="F514" s="25"/>
      <c r="G514" s="25"/>
      <c r="H514" s="25"/>
      <c r="I514" s="25"/>
      <c r="J514" s="25"/>
      <c r="K514" s="114"/>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row>
    <row r="515" spans="1:34">
      <c r="A515" s="25"/>
      <c r="B515" s="25"/>
      <c r="C515" s="25"/>
      <c r="D515" s="114"/>
      <c r="E515" s="25"/>
      <c r="F515" s="25"/>
      <c r="G515" s="25"/>
      <c r="H515" s="25"/>
      <c r="I515" s="25"/>
      <c r="J515" s="25"/>
      <c r="K515" s="114"/>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row>
    <row r="516" spans="1:34">
      <c r="A516" s="25"/>
      <c r="B516" s="25"/>
      <c r="C516" s="25"/>
      <c r="D516" s="114"/>
      <c r="E516" s="25"/>
      <c r="F516" s="25"/>
      <c r="G516" s="25"/>
      <c r="H516" s="25"/>
      <c r="I516" s="25"/>
      <c r="J516" s="25"/>
      <c r="K516" s="114"/>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row>
    <row r="517" spans="1:34">
      <c r="A517" s="25"/>
      <c r="B517" s="25"/>
      <c r="C517" s="25"/>
      <c r="D517" s="114"/>
      <c r="E517" s="25"/>
      <c r="F517" s="25"/>
      <c r="G517" s="25"/>
      <c r="H517" s="25"/>
      <c r="I517" s="25"/>
      <c r="J517" s="25"/>
      <c r="K517" s="114"/>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row>
    <row r="518" spans="1:34">
      <c r="A518" s="25"/>
      <c r="B518" s="25"/>
      <c r="C518" s="25"/>
      <c r="D518" s="114"/>
      <c r="E518" s="25"/>
      <c r="F518" s="25"/>
      <c r="G518" s="25"/>
      <c r="H518" s="25"/>
      <c r="I518" s="25"/>
      <c r="J518" s="25"/>
      <c r="K518" s="114"/>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row>
    <row r="519" spans="1:34">
      <c r="A519" s="25"/>
      <c r="B519" s="25"/>
      <c r="C519" s="25"/>
      <c r="D519" s="114"/>
      <c r="E519" s="25"/>
      <c r="F519" s="25"/>
      <c r="G519" s="25"/>
      <c r="H519" s="25"/>
      <c r="I519" s="25"/>
      <c r="J519" s="25"/>
      <c r="K519" s="114"/>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row>
    <row r="520" spans="1:34">
      <c r="A520" s="25"/>
      <c r="B520" s="25"/>
      <c r="C520" s="25"/>
      <c r="D520" s="114"/>
      <c r="E520" s="25"/>
      <c r="F520" s="25"/>
      <c r="G520" s="25"/>
      <c r="H520" s="25"/>
      <c r="I520" s="25"/>
      <c r="J520" s="25"/>
      <c r="K520" s="114"/>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row>
    <row r="521" spans="1:34">
      <c r="A521" s="25"/>
      <c r="B521" s="25"/>
      <c r="C521" s="25"/>
      <c r="D521" s="114"/>
      <c r="E521" s="25"/>
      <c r="F521" s="25"/>
      <c r="G521" s="25"/>
      <c r="H521" s="25"/>
      <c r="I521" s="25"/>
      <c r="J521" s="25"/>
      <c r="K521" s="114"/>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row>
    <row r="522" spans="1:34">
      <c r="A522" s="25"/>
      <c r="B522" s="25"/>
      <c r="C522" s="25"/>
      <c r="D522" s="114"/>
      <c r="E522" s="25"/>
      <c r="F522" s="25"/>
      <c r="G522" s="25"/>
      <c r="H522" s="25"/>
      <c r="I522" s="25"/>
      <c r="J522" s="25"/>
      <c r="K522" s="114"/>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row>
    <row r="523" spans="1:34">
      <c r="A523" s="25"/>
      <c r="B523" s="25"/>
      <c r="C523" s="25"/>
      <c r="D523" s="114"/>
      <c r="E523" s="25"/>
      <c r="F523" s="25"/>
      <c r="G523" s="25"/>
      <c r="H523" s="25"/>
      <c r="I523" s="25"/>
      <c r="J523" s="25"/>
      <c r="K523" s="114"/>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row>
    <row r="524" spans="1:34">
      <c r="A524" s="25"/>
      <c r="B524" s="25"/>
      <c r="C524" s="25"/>
      <c r="D524" s="114"/>
      <c r="E524" s="25"/>
      <c r="F524" s="25"/>
      <c r="G524" s="25"/>
      <c r="H524" s="25"/>
      <c r="I524" s="25"/>
      <c r="J524" s="25"/>
      <c r="K524" s="114"/>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row>
    <row r="525" spans="1:34">
      <c r="A525" s="25"/>
      <c r="B525" s="25"/>
      <c r="C525" s="25"/>
      <c r="D525" s="114"/>
      <c r="E525" s="25"/>
      <c r="F525" s="25"/>
      <c r="G525" s="25"/>
      <c r="H525" s="25"/>
      <c r="I525" s="25"/>
      <c r="J525" s="25"/>
      <c r="K525" s="114"/>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row>
    <row r="526" spans="1:34">
      <c r="A526" s="25"/>
      <c r="B526" s="25"/>
      <c r="C526" s="25"/>
      <c r="D526" s="114"/>
      <c r="E526" s="25"/>
      <c r="F526" s="25"/>
      <c r="G526" s="25"/>
      <c r="H526" s="25"/>
      <c r="I526" s="25"/>
      <c r="J526" s="25"/>
      <c r="K526" s="114"/>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row>
    <row r="527" spans="1:34">
      <c r="A527" s="25"/>
      <c r="B527" s="25"/>
      <c r="C527" s="25"/>
      <c r="D527" s="114"/>
      <c r="E527" s="25"/>
      <c r="F527" s="25"/>
      <c r="G527" s="25"/>
      <c r="H527" s="25"/>
      <c r="I527" s="25"/>
      <c r="J527" s="25"/>
      <c r="K527" s="114"/>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row>
    <row r="528" spans="1:34">
      <c r="A528" s="25"/>
      <c r="B528" s="25"/>
      <c r="C528" s="25"/>
      <c r="D528" s="114"/>
      <c r="E528" s="25"/>
      <c r="F528" s="25"/>
      <c r="G528" s="25"/>
      <c r="H528" s="25"/>
      <c r="I528" s="25"/>
      <c r="J528" s="25"/>
      <c r="K528" s="114"/>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row>
    <row r="529" spans="1:34">
      <c r="A529" s="25"/>
      <c r="B529" s="25"/>
      <c r="C529" s="25"/>
      <c r="D529" s="114"/>
      <c r="E529" s="25"/>
      <c r="F529" s="25"/>
      <c r="G529" s="25"/>
      <c r="H529" s="25"/>
      <c r="I529" s="25"/>
      <c r="J529" s="25"/>
      <c r="K529" s="114"/>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row>
    <row r="530" spans="1:34">
      <c r="A530" s="25"/>
      <c r="B530" s="25"/>
      <c r="C530" s="25"/>
      <c r="D530" s="114"/>
      <c r="E530" s="25"/>
      <c r="F530" s="25"/>
      <c r="G530" s="25"/>
      <c r="H530" s="25"/>
      <c r="I530" s="25"/>
      <c r="J530" s="25"/>
      <c r="K530" s="114"/>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row>
    <row r="531" spans="1:34">
      <c r="A531" s="25"/>
      <c r="B531" s="25"/>
      <c r="C531" s="25"/>
      <c r="D531" s="114"/>
      <c r="E531" s="25"/>
      <c r="F531" s="25"/>
      <c r="G531" s="25"/>
      <c r="H531" s="25"/>
      <c r="I531" s="25"/>
      <c r="J531" s="25"/>
      <c r="K531" s="114"/>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row>
    <row r="532" spans="1:34">
      <c r="A532" s="25"/>
      <c r="B532" s="25"/>
      <c r="C532" s="25"/>
      <c r="D532" s="114"/>
      <c r="E532" s="25"/>
      <c r="F532" s="25"/>
      <c r="G532" s="25"/>
      <c r="H532" s="25"/>
      <c r="I532" s="25"/>
      <c r="J532" s="25"/>
      <c r="K532" s="114"/>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row>
    <row r="533" spans="1:34">
      <c r="A533" s="25"/>
      <c r="B533" s="25"/>
      <c r="C533" s="25"/>
      <c r="D533" s="114"/>
      <c r="E533" s="25"/>
      <c r="F533" s="25"/>
      <c r="G533" s="25"/>
      <c r="H533" s="25"/>
      <c r="I533" s="25"/>
      <c r="J533" s="25"/>
      <c r="K533" s="114"/>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row>
    <row r="534" spans="1:34">
      <c r="A534" s="25"/>
      <c r="B534" s="25"/>
      <c r="C534" s="25"/>
      <c r="D534" s="114"/>
      <c r="E534" s="25"/>
      <c r="F534" s="25"/>
      <c r="G534" s="25"/>
      <c r="H534" s="25"/>
      <c r="I534" s="25"/>
      <c r="J534" s="25"/>
      <c r="K534" s="114"/>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row>
    <row r="535" spans="1:34">
      <c r="A535" s="25"/>
      <c r="B535" s="25"/>
      <c r="C535" s="25"/>
      <c r="D535" s="114"/>
      <c r="E535" s="25"/>
      <c r="F535" s="25"/>
      <c r="G535" s="25"/>
      <c r="H535" s="25"/>
      <c r="I535" s="25"/>
      <c r="J535" s="25"/>
      <c r="K535" s="114"/>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row>
    <row r="536" spans="1:34">
      <c r="A536" s="25"/>
      <c r="B536" s="25"/>
      <c r="C536" s="25"/>
      <c r="D536" s="114"/>
      <c r="E536" s="25"/>
      <c r="F536" s="25"/>
      <c r="G536" s="25"/>
      <c r="H536" s="25"/>
      <c r="I536" s="25"/>
      <c r="J536" s="25"/>
      <c r="K536" s="114"/>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row>
    <row r="537" spans="1:34">
      <c r="A537" s="25"/>
      <c r="B537" s="25"/>
      <c r="C537" s="25"/>
      <c r="D537" s="114"/>
      <c r="E537" s="25"/>
      <c r="F537" s="25"/>
      <c r="G537" s="25"/>
      <c r="H537" s="25"/>
      <c r="I537" s="25"/>
      <c r="J537" s="25"/>
      <c r="K537" s="114"/>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row>
    <row r="538" spans="1:34">
      <c r="A538" s="25"/>
      <c r="B538" s="25"/>
      <c r="C538" s="25"/>
      <c r="D538" s="114"/>
      <c r="E538" s="25"/>
      <c r="F538" s="25"/>
      <c r="G538" s="25"/>
      <c r="H538" s="25"/>
      <c r="I538" s="25"/>
      <c r="J538" s="25"/>
      <c r="K538" s="114"/>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row>
    <row r="539" spans="1:34">
      <c r="A539" s="25"/>
      <c r="B539" s="25"/>
      <c r="C539" s="25"/>
      <c r="D539" s="114"/>
      <c r="E539" s="25"/>
      <c r="F539" s="25"/>
      <c r="G539" s="25"/>
      <c r="H539" s="25"/>
      <c r="I539" s="25"/>
      <c r="J539" s="25"/>
      <c r="K539" s="114"/>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row>
    <row r="540" spans="1:34">
      <c r="A540" s="25"/>
      <c r="B540" s="25"/>
      <c r="C540" s="25"/>
      <c r="D540" s="114"/>
      <c r="E540" s="25"/>
      <c r="F540" s="25"/>
      <c r="G540" s="25"/>
      <c r="H540" s="25"/>
      <c r="I540" s="25"/>
      <c r="J540" s="25"/>
      <c r="K540" s="114"/>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row>
    <row r="541" spans="1:34">
      <c r="A541" s="25"/>
      <c r="B541" s="25"/>
      <c r="C541" s="25"/>
      <c r="D541" s="114"/>
      <c r="E541" s="25"/>
      <c r="F541" s="25"/>
      <c r="G541" s="25"/>
      <c r="H541" s="25"/>
      <c r="I541" s="25"/>
      <c r="J541" s="25"/>
      <c r="K541" s="114"/>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row>
    <row r="542" spans="1:34">
      <c r="A542" s="25"/>
      <c r="B542" s="25"/>
      <c r="C542" s="25"/>
      <c r="D542" s="114"/>
      <c r="E542" s="25"/>
      <c r="F542" s="25"/>
      <c r="G542" s="25"/>
      <c r="H542" s="25"/>
      <c r="I542" s="25"/>
      <c r="J542" s="25"/>
      <c r="K542" s="114"/>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row>
    <row r="543" spans="1:34">
      <c r="A543" s="25"/>
      <c r="B543" s="25"/>
      <c r="C543" s="25"/>
      <c r="D543" s="114"/>
      <c r="E543" s="25"/>
      <c r="F543" s="25"/>
      <c r="G543" s="25"/>
      <c r="H543" s="25"/>
      <c r="I543" s="25"/>
      <c r="J543" s="25"/>
      <c r="K543" s="114"/>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row>
    <row r="544" spans="1:34">
      <c r="A544" s="25"/>
      <c r="B544" s="25"/>
      <c r="C544" s="25"/>
      <c r="D544" s="114"/>
      <c r="E544" s="25"/>
      <c r="F544" s="25"/>
      <c r="G544" s="25"/>
      <c r="H544" s="25"/>
      <c r="I544" s="25"/>
      <c r="J544" s="25"/>
      <c r="K544" s="114"/>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row>
    <row r="545" spans="1:34">
      <c r="A545" s="25"/>
      <c r="B545" s="25"/>
      <c r="C545" s="25"/>
      <c r="D545" s="114"/>
      <c r="E545" s="25"/>
      <c r="F545" s="25"/>
      <c r="G545" s="25"/>
      <c r="H545" s="25"/>
      <c r="I545" s="25"/>
      <c r="J545" s="25"/>
      <c r="K545" s="114"/>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row>
    <row r="546" spans="1:34">
      <c r="A546" s="25"/>
      <c r="B546" s="25"/>
      <c r="C546" s="25"/>
      <c r="D546" s="114"/>
      <c r="E546" s="25"/>
      <c r="F546" s="25"/>
      <c r="G546" s="25"/>
      <c r="H546" s="25"/>
      <c r="I546" s="25"/>
      <c r="J546" s="25"/>
      <c r="K546" s="114"/>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row>
    <row r="547" spans="1:34">
      <c r="A547" s="25"/>
      <c r="B547" s="25"/>
      <c r="C547" s="25"/>
      <c r="D547" s="114"/>
      <c r="E547" s="25"/>
      <c r="F547" s="25"/>
      <c r="G547" s="25"/>
      <c r="H547" s="25"/>
      <c r="I547" s="25"/>
      <c r="J547" s="25"/>
      <c r="K547" s="114"/>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row>
    <row r="548" spans="1:34">
      <c r="A548" s="25"/>
      <c r="B548" s="25"/>
      <c r="C548" s="25"/>
      <c r="D548" s="114"/>
      <c r="E548" s="25"/>
      <c r="F548" s="25"/>
      <c r="G548" s="25"/>
      <c r="H548" s="25"/>
      <c r="I548" s="25"/>
      <c r="J548" s="25"/>
      <c r="K548" s="114"/>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row>
    <row r="549" spans="1:34">
      <c r="A549" s="25"/>
      <c r="B549" s="25"/>
      <c r="C549" s="25"/>
      <c r="D549" s="114"/>
      <c r="E549" s="25"/>
      <c r="F549" s="25"/>
      <c r="G549" s="25"/>
      <c r="H549" s="25"/>
      <c r="I549" s="25"/>
      <c r="J549" s="25"/>
      <c r="K549" s="114"/>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row>
    <row r="550" spans="1:34">
      <c r="A550" s="25"/>
      <c r="B550" s="25"/>
      <c r="C550" s="25"/>
      <c r="D550" s="114"/>
      <c r="E550" s="25"/>
      <c r="F550" s="25"/>
      <c r="G550" s="25"/>
      <c r="H550" s="25"/>
      <c r="I550" s="25"/>
      <c r="J550" s="25"/>
      <c r="K550" s="114"/>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row>
    <row r="551" spans="1:34">
      <c r="A551" s="25"/>
      <c r="B551" s="25"/>
      <c r="C551" s="25"/>
      <c r="D551" s="114"/>
      <c r="E551" s="25"/>
      <c r="F551" s="25"/>
      <c r="G551" s="25"/>
      <c r="H551" s="25"/>
      <c r="I551" s="25"/>
      <c r="J551" s="25"/>
      <c r="K551" s="114"/>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row>
    <row r="552" spans="1:34">
      <c r="A552" s="25"/>
      <c r="B552" s="25"/>
      <c r="C552" s="25"/>
      <c r="D552" s="114"/>
      <c r="E552" s="25"/>
      <c r="F552" s="25"/>
      <c r="G552" s="25"/>
      <c r="H552" s="25"/>
      <c r="I552" s="25"/>
      <c r="J552" s="25"/>
      <c r="K552" s="114"/>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row>
    <row r="553" spans="1:34">
      <c r="A553" s="25"/>
      <c r="B553" s="25"/>
      <c r="C553" s="25"/>
      <c r="D553" s="114"/>
      <c r="E553" s="25"/>
      <c r="F553" s="25"/>
      <c r="G553" s="25"/>
      <c r="H553" s="25"/>
      <c r="I553" s="25"/>
      <c r="J553" s="25"/>
      <c r="K553" s="114"/>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row>
    <row r="554" spans="1:34">
      <c r="A554" s="25"/>
      <c r="B554" s="25"/>
      <c r="C554" s="25"/>
      <c r="D554" s="114"/>
      <c r="E554" s="25"/>
      <c r="F554" s="25"/>
      <c r="G554" s="25"/>
      <c r="H554" s="25"/>
      <c r="I554" s="25"/>
      <c r="J554" s="25"/>
      <c r="K554" s="114"/>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row>
    <row r="555" spans="1:34">
      <c r="A555" s="25"/>
      <c r="B555" s="25"/>
      <c r="C555" s="25"/>
      <c r="D555" s="114"/>
      <c r="E555" s="25"/>
      <c r="F555" s="25"/>
      <c r="G555" s="25"/>
      <c r="H555" s="25"/>
      <c r="I555" s="25"/>
      <c r="J555" s="25"/>
      <c r="K555" s="114"/>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row>
    <row r="556" spans="1:34">
      <c r="A556" s="25"/>
      <c r="B556" s="25"/>
      <c r="C556" s="25"/>
      <c r="D556" s="114"/>
      <c r="E556" s="25"/>
      <c r="F556" s="25"/>
      <c r="G556" s="25"/>
      <c r="H556" s="25"/>
      <c r="I556" s="25"/>
      <c r="J556" s="25"/>
      <c r="K556" s="114"/>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row>
    <row r="557" spans="1:34">
      <c r="A557" s="25"/>
      <c r="B557" s="25"/>
      <c r="C557" s="25"/>
      <c r="D557" s="114"/>
      <c r="E557" s="25"/>
      <c r="F557" s="25"/>
      <c r="G557" s="25"/>
      <c r="H557" s="25"/>
      <c r="I557" s="25"/>
      <c r="J557" s="25"/>
      <c r="K557" s="114"/>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row>
    <row r="558" spans="1:34">
      <c r="A558" s="25"/>
      <c r="B558" s="25"/>
      <c r="C558" s="25"/>
      <c r="D558" s="114"/>
      <c r="E558" s="25"/>
      <c r="F558" s="25"/>
      <c r="G558" s="25"/>
      <c r="H558" s="25"/>
      <c r="I558" s="25"/>
      <c r="J558" s="25"/>
      <c r="K558" s="114"/>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row>
    <row r="559" spans="1:34">
      <c r="A559" s="25"/>
      <c r="B559" s="25"/>
      <c r="C559" s="25"/>
      <c r="D559" s="114"/>
      <c r="E559" s="25"/>
      <c r="F559" s="25"/>
      <c r="G559" s="25"/>
      <c r="H559" s="25"/>
      <c r="I559" s="25"/>
      <c r="J559" s="25"/>
      <c r="K559" s="114"/>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row>
    <row r="560" spans="1:34">
      <c r="A560" s="25"/>
      <c r="B560" s="25"/>
      <c r="C560" s="25"/>
      <c r="D560" s="114"/>
      <c r="E560" s="25"/>
      <c r="F560" s="25"/>
      <c r="G560" s="25"/>
      <c r="H560" s="25"/>
      <c r="I560" s="25"/>
      <c r="J560" s="25"/>
      <c r="K560" s="114"/>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row>
    <row r="561" spans="1:34">
      <c r="A561" s="25"/>
      <c r="B561" s="25"/>
      <c r="C561" s="25"/>
      <c r="D561" s="114"/>
      <c r="E561" s="25"/>
      <c r="F561" s="25"/>
      <c r="G561" s="25"/>
      <c r="H561" s="25"/>
      <c r="I561" s="25"/>
      <c r="J561" s="25"/>
      <c r="K561" s="114"/>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row>
    <row r="562" spans="1:34">
      <c r="A562" s="25"/>
      <c r="B562" s="25"/>
      <c r="C562" s="25"/>
      <c r="D562" s="114"/>
      <c r="E562" s="25"/>
      <c r="F562" s="25"/>
      <c r="G562" s="25"/>
      <c r="H562" s="25"/>
      <c r="I562" s="25"/>
      <c r="J562" s="25"/>
      <c r="K562" s="114"/>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row>
    <row r="563" spans="1:34">
      <c r="A563" s="25"/>
      <c r="B563" s="25"/>
      <c r="C563" s="25"/>
      <c r="D563" s="114"/>
      <c r="E563" s="25"/>
      <c r="F563" s="25"/>
      <c r="G563" s="25"/>
      <c r="H563" s="25"/>
      <c r="I563" s="25"/>
      <c r="J563" s="25"/>
      <c r="K563" s="114"/>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row>
    <row r="564" spans="1:34">
      <c r="A564" s="25"/>
      <c r="B564" s="25"/>
      <c r="C564" s="25"/>
      <c r="D564" s="114"/>
      <c r="E564" s="25"/>
      <c r="F564" s="25"/>
      <c r="G564" s="25"/>
      <c r="H564" s="25"/>
      <c r="I564" s="25"/>
      <c r="J564" s="25"/>
      <c r="K564" s="114"/>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row>
    <row r="565" spans="1:34">
      <c r="A565" s="25"/>
      <c r="B565" s="25"/>
      <c r="C565" s="25"/>
      <c r="D565" s="114"/>
      <c r="E565" s="25"/>
      <c r="F565" s="25"/>
      <c r="G565" s="25"/>
      <c r="H565" s="25"/>
      <c r="I565" s="25"/>
      <c r="J565" s="25"/>
      <c r="K565" s="114"/>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row>
    <row r="566" spans="1:34">
      <c r="A566" s="25"/>
      <c r="B566" s="25"/>
      <c r="C566" s="25"/>
      <c r="D566" s="114"/>
      <c r="E566" s="25"/>
      <c r="F566" s="25"/>
      <c r="G566" s="25"/>
      <c r="H566" s="25"/>
      <c r="I566" s="25"/>
      <c r="J566" s="25"/>
      <c r="K566" s="114"/>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row>
    <row r="567" spans="1:34">
      <c r="A567" s="25"/>
      <c r="B567" s="25"/>
      <c r="C567" s="25"/>
      <c r="D567" s="114"/>
      <c r="E567" s="25"/>
      <c r="F567" s="25"/>
      <c r="G567" s="25"/>
      <c r="H567" s="25"/>
      <c r="I567" s="25"/>
      <c r="J567" s="25"/>
      <c r="K567" s="114"/>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row>
    <row r="568" spans="1:34">
      <c r="A568" s="25"/>
      <c r="B568" s="25"/>
      <c r="C568" s="25"/>
      <c r="D568" s="114"/>
      <c r="E568" s="25"/>
      <c r="F568" s="25"/>
      <c r="G568" s="25"/>
      <c r="H568" s="25"/>
      <c r="I568" s="25"/>
      <c r="J568" s="25"/>
      <c r="K568" s="114"/>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row>
    <row r="569" spans="1:34">
      <c r="A569" s="25"/>
      <c r="B569" s="25"/>
      <c r="C569" s="25"/>
      <c r="D569" s="114"/>
      <c r="E569" s="25"/>
      <c r="F569" s="25"/>
      <c r="G569" s="25"/>
      <c r="H569" s="25"/>
      <c r="I569" s="25"/>
      <c r="J569" s="25"/>
      <c r="K569" s="114"/>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row>
    <row r="570" spans="1:34">
      <c r="A570" s="25"/>
      <c r="B570" s="25"/>
      <c r="C570" s="25"/>
      <c r="D570" s="114"/>
      <c r="E570" s="25"/>
      <c r="F570" s="25"/>
      <c r="G570" s="25"/>
      <c r="H570" s="25"/>
      <c r="I570" s="25"/>
      <c r="J570" s="25"/>
      <c r="K570" s="114"/>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row>
    <row r="571" spans="1:34">
      <c r="A571" s="25"/>
      <c r="B571" s="25"/>
      <c r="C571" s="25"/>
      <c r="D571" s="114"/>
      <c r="E571" s="25"/>
      <c r="F571" s="25"/>
      <c r="G571" s="25"/>
      <c r="H571" s="25"/>
      <c r="I571" s="25"/>
      <c r="J571" s="25"/>
      <c r="K571" s="114"/>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row>
    <row r="572" spans="1:34">
      <c r="A572" s="25"/>
      <c r="B572" s="25"/>
      <c r="C572" s="25"/>
      <c r="D572" s="114"/>
      <c r="E572" s="25"/>
      <c r="F572" s="25"/>
      <c r="G572" s="25"/>
      <c r="H572" s="25"/>
      <c r="I572" s="25"/>
      <c r="J572" s="25"/>
      <c r="K572" s="114"/>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row>
    <row r="573" spans="1:34">
      <c r="A573" s="25"/>
      <c r="B573" s="25"/>
      <c r="C573" s="25"/>
      <c r="D573" s="114"/>
      <c r="E573" s="25"/>
      <c r="F573" s="25"/>
      <c r="G573" s="25"/>
      <c r="H573" s="25"/>
      <c r="I573" s="25"/>
      <c r="J573" s="25"/>
      <c r="K573" s="114"/>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row>
    <row r="574" spans="1:34">
      <c r="A574" s="25"/>
      <c r="B574" s="25"/>
      <c r="C574" s="25"/>
      <c r="D574" s="114"/>
      <c r="E574" s="25"/>
      <c r="F574" s="25"/>
      <c r="G574" s="25"/>
      <c r="H574" s="25"/>
      <c r="I574" s="25"/>
      <c r="J574" s="25"/>
      <c r="K574" s="114"/>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row>
    <row r="575" spans="1:34">
      <c r="A575" s="25"/>
      <c r="B575" s="25"/>
      <c r="C575" s="25"/>
      <c r="D575" s="114"/>
      <c r="E575" s="25"/>
      <c r="F575" s="25"/>
      <c r="G575" s="25"/>
      <c r="H575" s="25"/>
      <c r="I575" s="25"/>
      <c r="J575" s="25"/>
      <c r="K575" s="114"/>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row>
    <row r="576" spans="1:34">
      <c r="A576" s="25"/>
      <c r="B576" s="25"/>
      <c r="C576" s="25"/>
      <c r="D576" s="114"/>
      <c r="E576" s="25"/>
      <c r="F576" s="25"/>
      <c r="G576" s="25"/>
      <c r="H576" s="25"/>
      <c r="I576" s="25"/>
      <c r="J576" s="25"/>
      <c r="K576" s="114"/>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row>
    <row r="577" spans="1:34">
      <c r="A577" s="25"/>
      <c r="B577" s="25"/>
      <c r="C577" s="25"/>
      <c r="D577" s="114"/>
      <c r="E577" s="25"/>
      <c r="F577" s="25"/>
      <c r="G577" s="25"/>
      <c r="H577" s="25"/>
      <c r="I577" s="25"/>
      <c r="J577" s="25"/>
      <c r="K577" s="114"/>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row>
    <row r="578" spans="1:34">
      <c r="A578" s="25"/>
      <c r="B578" s="25"/>
      <c r="C578" s="25"/>
      <c r="D578" s="114"/>
      <c r="E578" s="25"/>
      <c r="F578" s="25"/>
      <c r="G578" s="25"/>
      <c r="H578" s="25"/>
      <c r="I578" s="25"/>
      <c r="J578" s="25"/>
      <c r="K578" s="114"/>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row>
    <row r="579" spans="1:34">
      <c r="A579" s="25"/>
      <c r="B579" s="25"/>
      <c r="C579" s="25"/>
      <c r="D579" s="114"/>
      <c r="E579" s="25"/>
      <c r="F579" s="25"/>
      <c r="G579" s="25"/>
      <c r="H579" s="25"/>
      <c r="I579" s="25"/>
      <c r="J579" s="25"/>
      <c r="K579" s="114"/>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row>
    <row r="580" spans="1:34">
      <c r="A580" s="25"/>
      <c r="B580" s="25"/>
      <c r="C580" s="25"/>
      <c r="D580" s="114"/>
      <c r="E580" s="25"/>
      <c r="F580" s="25"/>
      <c r="G580" s="25"/>
      <c r="H580" s="25"/>
      <c r="I580" s="25"/>
      <c r="J580" s="25"/>
      <c r="K580" s="114"/>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row>
    <row r="581" spans="1:34">
      <c r="A581" s="25"/>
      <c r="B581" s="25"/>
      <c r="C581" s="25"/>
      <c r="D581" s="114"/>
      <c r="E581" s="25"/>
      <c r="F581" s="25"/>
      <c r="G581" s="25"/>
      <c r="H581" s="25"/>
      <c r="I581" s="25"/>
      <c r="J581" s="25"/>
      <c r="K581" s="114"/>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row>
    <row r="582" spans="1:34">
      <c r="A582" s="25"/>
      <c r="B582" s="25"/>
      <c r="C582" s="25"/>
      <c r="D582" s="114"/>
      <c r="E582" s="25"/>
      <c r="F582" s="25"/>
      <c r="G582" s="25"/>
      <c r="H582" s="25"/>
      <c r="I582" s="25"/>
      <c r="J582" s="25"/>
      <c r="K582" s="114"/>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row>
    <row r="583" spans="1:34">
      <c r="A583" s="25"/>
      <c r="B583" s="25"/>
      <c r="C583" s="25"/>
      <c r="D583" s="114"/>
      <c r="E583" s="25"/>
      <c r="F583" s="25"/>
      <c r="G583" s="25"/>
      <c r="H583" s="25"/>
      <c r="I583" s="25"/>
      <c r="J583" s="25"/>
      <c r="K583" s="114"/>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row>
    <row r="584" spans="1:34">
      <c r="A584" s="25"/>
      <c r="B584" s="25"/>
      <c r="C584" s="25"/>
      <c r="D584" s="114"/>
      <c r="E584" s="25"/>
      <c r="F584" s="25"/>
      <c r="G584" s="25"/>
      <c r="H584" s="25"/>
      <c r="I584" s="25"/>
      <c r="J584" s="25"/>
      <c r="K584" s="114"/>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row>
    <row r="585" spans="1:34">
      <c r="A585" s="25"/>
      <c r="B585" s="25"/>
      <c r="C585" s="25"/>
      <c r="D585" s="114"/>
      <c r="E585" s="25"/>
      <c r="F585" s="25"/>
      <c r="G585" s="25"/>
      <c r="H585" s="25"/>
      <c r="I585" s="25"/>
      <c r="J585" s="25"/>
      <c r="K585" s="114"/>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row>
    <row r="586" spans="1:34">
      <c r="A586" s="25"/>
      <c r="B586" s="25"/>
      <c r="C586" s="25"/>
      <c r="D586" s="114"/>
      <c r="E586" s="25"/>
      <c r="F586" s="25"/>
      <c r="G586" s="25"/>
      <c r="H586" s="25"/>
      <c r="I586" s="25"/>
      <c r="J586" s="25"/>
      <c r="K586" s="114"/>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row>
    <row r="587" spans="1:34">
      <c r="A587" s="25"/>
      <c r="B587" s="25"/>
      <c r="C587" s="25"/>
      <c r="D587" s="114"/>
      <c r="E587" s="25"/>
      <c r="F587" s="25"/>
      <c r="G587" s="25"/>
      <c r="H587" s="25"/>
      <c r="I587" s="25"/>
      <c r="J587" s="25"/>
      <c r="K587" s="114"/>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row>
    <row r="588" spans="1:34">
      <c r="A588" s="25"/>
      <c r="B588" s="25"/>
      <c r="C588" s="25"/>
      <c r="D588" s="114"/>
      <c r="E588" s="25"/>
      <c r="F588" s="25"/>
      <c r="G588" s="25"/>
      <c r="H588" s="25"/>
      <c r="I588" s="25"/>
      <c r="J588" s="25"/>
      <c r="K588" s="114"/>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row>
    <row r="589" spans="1:34">
      <c r="A589" s="25"/>
      <c r="B589" s="25"/>
      <c r="C589" s="25"/>
      <c r="D589" s="114"/>
      <c r="E589" s="25"/>
      <c r="F589" s="25"/>
      <c r="G589" s="25"/>
      <c r="H589" s="25"/>
      <c r="I589" s="25"/>
      <c r="J589" s="25"/>
      <c r="K589" s="114"/>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row>
    <row r="590" spans="1:34">
      <c r="A590" s="25"/>
      <c r="B590" s="25"/>
      <c r="C590" s="25"/>
      <c r="D590" s="114"/>
      <c r="E590" s="25"/>
      <c r="F590" s="25"/>
      <c r="G590" s="25"/>
      <c r="H590" s="25"/>
      <c r="I590" s="25"/>
      <c r="J590" s="25"/>
      <c r="K590" s="114"/>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row>
    <row r="591" spans="1:34">
      <c r="A591" s="25"/>
      <c r="B591" s="25"/>
      <c r="C591" s="25"/>
      <c r="D591" s="114"/>
      <c r="E591" s="25"/>
      <c r="F591" s="25"/>
      <c r="G591" s="25"/>
      <c r="H591" s="25"/>
      <c r="I591" s="25"/>
      <c r="J591" s="25"/>
      <c r="K591" s="114"/>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row>
    <row r="592" spans="1:34">
      <c r="A592" s="25"/>
      <c r="B592" s="25"/>
      <c r="C592" s="25"/>
      <c r="D592" s="114"/>
      <c r="E592" s="25"/>
      <c r="F592" s="25"/>
      <c r="G592" s="25"/>
      <c r="H592" s="25"/>
      <c r="I592" s="25"/>
      <c r="J592" s="25"/>
      <c r="K592" s="114"/>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row>
    <row r="593" spans="1:34">
      <c r="A593" s="25"/>
      <c r="B593" s="25"/>
      <c r="C593" s="25"/>
      <c r="D593" s="114"/>
      <c r="E593" s="25"/>
      <c r="F593" s="25"/>
      <c r="G593" s="25"/>
      <c r="H593" s="25"/>
      <c r="I593" s="25"/>
      <c r="J593" s="25"/>
      <c r="K593" s="114"/>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row>
    <row r="594" spans="1:34">
      <c r="A594" s="25"/>
      <c r="B594" s="25"/>
      <c r="C594" s="25"/>
      <c r="D594" s="114"/>
      <c r="E594" s="25"/>
      <c r="F594" s="25"/>
      <c r="G594" s="25"/>
      <c r="H594" s="25"/>
      <c r="I594" s="25"/>
      <c r="J594" s="25"/>
      <c r="K594" s="114"/>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row>
    <row r="595" spans="1:34">
      <c r="A595" s="25"/>
      <c r="B595" s="25"/>
      <c r="C595" s="25"/>
      <c r="D595" s="114"/>
      <c r="E595" s="25"/>
      <c r="F595" s="25"/>
      <c r="G595" s="25"/>
      <c r="H595" s="25"/>
      <c r="I595" s="25"/>
      <c r="J595" s="25"/>
      <c r="K595" s="114"/>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row>
    <row r="596" spans="1:34">
      <c r="A596" s="25"/>
      <c r="B596" s="25"/>
      <c r="C596" s="25"/>
      <c r="D596" s="114"/>
      <c r="E596" s="25"/>
      <c r="F596" s="25"/>
      <c r="G596" s="25"/>
      <c r="H596" s="25"/>
      <c r="I596" s="25"/>
      <c r="J596" s="25"/>
      <c r="K596" s="114"/>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row>
    <row r="597" spans="1:34">
      <c r="A597" s="25"/>
      <c r="B597" s="25"/>
      <c r="C597" s="25"/>
      <c r="D597" s="114"/>
      <c r="E597" s="25"/>
      <c r="F597" s="25"/>
      <c r="G597" s="25"/>
      <c r="H597" s="25"/>
      <c r="I597" s="25"/>
      <c r="J597" s="25"/>
      <c r="K597" s="114"/>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row>
    <row r="598" spans="1:34">
      <c r="A598" s="25"/>
      <c r="B598" s="25"/>
      <c r="C598" s="25"/>
      <c r="D598" s="114"/>
      <c r="E598" s="25"/>
      <c r="F598" s="25"/>
      <c r="G598" s="25"/>
      <c r="H598" s="25"/>
      <c r="I598" s="25"/>
      <c r="J598" s="25"/>
      <c r="K598" s="114"/>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row>
    <row r="599" spans="1:34">
      <c r="A599" s="25"/>
      <c r="B599" s="25"/>
      <c r="C599" s="25"/>
      <c r="D599" s="114"/>
      <c r="E599" s="25"/>
      <c r="F599" s="25"/>
      <c r="G599" s="25"/>
      <c r="H599" s="25"/>
      <c r="I599" s="25"/>
      <c r="J599" s="25"/>
      <c r="K599" s="114"/>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row>
    <row r="600" spans="1:34">
      <c r="A600" s="25"/>
      <c r="B600" s="25"/>
      <c r="C600" s="25"/>
      <c r="D600" s="114"/>
      <c r="E600" s="25"/>
      <c r="F600" s="25"/>
      <c r="G600" s="25"/>
      <c r="H600" s="25"/>
      <c r="I600" s="25"/>
      <c r="J600" s="25"/>
      <c r="K600" s="114"/>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row>
    <row r="601" spans="1:34">
      <c r="A601" s="25"/>
      <c r="B601" s="25"/>
      <c r="C601" s="25"/>
      <c r="D601" s="114"/>
      <c r="E601" s="25"/>
      <c r="F601" s="25"/>
      <c r="G601" s="25"/>
      <c r="H601" s="25"/>
      <c r="I601" s="25"/>
      <c r="J601" s="25"/>
      <c r="K601" s="114"/>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row>
    <row r="602" spans="1:34">
      <c r="A602" s="25"/>
      <c r="B602" s="25"/>
      <c r="C602" s="25"/>
      <c r="D602" s="114"/>
      <c r="E602" s="25"/>
      <c r="F602" s="25"/>
      <c r="G602" s="25"/>
      <c r="H602" s="25"/>
      <c r="I602" s="25"/>
      <c r="J602" s="25"/>
      <c r="K602" s="114"/>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row>
    <row r="603" spans="1:34">
      <c r="A603" s="25"/>
      <c r="B603" s="25"/>
      <c r="C603" s="25"/>
      <c r="D603" s="114"/>
      <c r="E603" s="25"/>
      <c r="F603" s="25"/>
      <c r="G603" s="25"/>
      <c r="H603" s="25"/>
      <c r="I603" s="25"/>
      <c r="J603" s="25"/>
      <c r="K603" s="114"/>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row>
    <row r="604" spans="1:34">
      <c r="A604" s="25"/>
      <c r="B604" s="25"/>
      <c r="C604" s="25"/>
      <c r="D604" s="114"/>
      <c r="E604" s="25"/>
      <c r="F604" s="25"/>
      <c r="G604" s="25"/>
      <c r="H604" s="25"/>
      <c r="I604" s="25"/>
      <c r="J604" s="25"/>
      <c r="K604" s="114"/>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row>
    <row r="605" spans="1:34">
      <c r="A605" s="25"/>
      <c r="B605" s="25"/>
      <c r="C605" s="25"/>
      <c r="D605" s="114"/>
      <c r="E605" s="25"/>
      <c r="F605" s="25"/>
      <c r="G605" s="25"/>
      <c r="H605" s="25"/>
      <c r="I605" s="25"/>
      <c r="J605" s="25"/>
      <c r="K605" s="114"/>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row>
    <row r="606" spans="1:34">
      <c r="A606" s="25"/>
      <c r="B606" s="25"/>
      <c r="C606" s="25"/>
      <c r="D606" s="114"/>
      <c r="E606" s="25"/>
      <c r="F606" s="25"/>
      <c r="G606" s="25"/>
      <c r="H606" s="25"/>
      <c r="I606" s="25"/>
      <c r="J606" s="25"/>
      <c r="K606" s="114"/>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row>
    <row r="607" spans="1:34">
      <c r="A607" s="25"/>
      <c r="B607" s="25"/>
      <c r="C607" s="25"/>
      <c r="D607" s="114"/>
      <c r="E607" s="25"/>
      <c r="F607" s="25"/>
      <c r="G607" s="25"/>
      <c r="H607" s="25"/>
      <c r="I607" s="25"/>
      <c r="J607" s="25"/>
      <c r="K607" s="114"/>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row>
    <row r="608" spans="1:34">
      <c r="A608" s="25"/>
      <c r="B608" s="25"/>
      <c r="C608" s="25"/>
      <c r="D608" s="114"/>
      <c r="E608" s="25"/>
      <c r="F608" s="25"/>
      <c r="G608" s="25"/>
      <c r="H608" s="25"/>
      <c r="I608" s="25"/>
      <c r="J608" s="25"/>
      <c r="K608" s="114"/>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row>
    <row r="609" spans="1:34">
      <c r="A609" s="25"/>
      <c r="B609" s="25"/>
      <c r="C609" s="25"/>
      <c r="D609" s="114"/>
      <c r="E609" s="25"/>
      <c r="F609" s="25"/>
      <c r="G609" s="25"/>
      <c r="H609" s="25"/>
      <c r="I609" s="25"/>
      <c r="J609" s="25"/>
      <c r="K609" s="114"/>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row>
    <row r="610" spans="1:34">
      <c r="A610" s="25"/>
      <c r="B610" s="25"/>
      <c r="C610" s="25"/>
      <c r="D610" s="114"/>
      <c r="E610" s="25"/>
      <c r="F610" s="25"/>
      <c r="G610" s="25"/>
      <c r="H610" s="25"/>
      <c r="I610" s="25"/>
      <c r="J610" s="25"/>
      <c r="K610" s="114"/>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row>
    <row r="611" spans="1:34">
      <c r="A611" s="25"/>
      <c r="B611" s="25"/>
      <c r="C611" s="25"/>
      <c r="D611" s="114"/>
      <c r="E611" s="25"/>
      <c r="F611" s="25"/>
      <c r="G611" s="25"/>
      <c r="H611" s="25"/>
      <c r="I611" s="25"/>
      <c r="J611" s="25"/>
      <c r="K611" s="114"/>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row>
    <row r="612" spans="1:34">
      <c r="A612" s="25"/>
      <c r="B612" s="25"/>
      <c r="C612" s="25"/>
      <c r="D612" s="114"/>
      <c r="E612" s="25"/>
      <c r="F612" s="25"/>
      <c r="G612" s="25"/>
      <c r="H612" s="25"/>
      <c r="I612" s="25"/>
      <c r="J612" s="25"/>
      <c r="K612" s="114"/>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row>
    <row r="613" spans="1:34">
      <c r="A613" s="25"/>
      <c r="B613" s="25"/>
      <c r="C613" s="25"/>
      <c r="D613" s="114"/>
      <c r="E613" s="25"/>
      <c r="F613" s="25"/>
      <c r="G613" s="25"/>
      <c r="H613" s="25"/>
      <c r="I613" s="25"/>
      <c r="J613" s="25"/>
      <c r="K613" s="114"/>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row>
    <row r="614" spans="1:34">
      <c r="A614" s="25"/>
      <c r="B614" s="25"/>
      <c r="C614" s="25"/>
      <c r="D614" s="114"/>
      <c r="E614" s="25"/>
      <c r="F614" s="25"/>
      <c r="G614" s="25"/>
      <c r="H614" s="25"/>
      <c r="I614" s="25"/>
      <c r="J614" s="25"/>
      <c r="K614" s="114"/>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row>
    <row r="615" spans="1:34">
      <c r="A615" s="25"/>
      <c r="B615" s="25"/>
      <c r="C615" s="25"/>
      <c r="D615" s="114"/>
      <c r="E615" s="25"/>
      <c r="F615" s="25"/>
      <c r="G615" s="25"/>
      <c r="H615" s="25"/>
      <c r="I615" s="25"/>
      <c r="J615" s="25"/>
      <c r="K615" s="114"/>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row>
    <row r="616" spans="1:34">
      <c r="A616" s="25"/>
      <c r="B616" s="25"/>
      <c r="C616" s="25"/>
      <c r="D616" s="114"/>
      <c r="E616" s="25"/>
      <c r="F616" s="25"/>
      <c r="G616" s="25"/>
      <c r="H616" s="25"/>
      <c r="I616" s="25"/>
      <c r="J616" s="25"/>
      <c r="K616" s="114"/>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row>
    <row r="617" spans="1:34">
      <c r="A617" s="25"/>
      <c r="B617" s="25"/>
      <c r="C617" s="25"/>
      <c r="D617" s="114"/>
      <c r="E617" s="25"/>
      <c r="F617" s="25"/>
      <c r="G617" s="25"/>
      <c r="H617" s="25"/>
      <c r="I617" s="25"/>
      <c r="J617" s="25"/>
      <c r="K617" s="114"/>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row>
    <row r="618" spans="1:34">
      <c r="A618" s="25"/>
      <c r="B618" s="25"/>
      <c r="C618" s="25"/>
      <c r="D618" s="114"/>
      <c r="E618" s="25"/>
      <c r="F618" s="25"/>
      <c r="G618" s="25"/>
      <c r="H618" s="25"/>
      <c r="I618" s="25"/>
      <c r="J618" s="25"/>
      <c r="K618" s="114"/>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row>
    <row r="619" spans="1:34">
      <c r="A619" s="25"/>
      <c r="B619" s="25"/>
      <c r="C619" s="25"/>
      <c r="D619" s="114"/>
      <c r="E619" s="25"/>
      <c r="F619" s="25"/>
      <c r="G619" s="25"/>
      <c r="H619" s="25"/>
      <c r="I619" s="25"/>
      <c r="J619" s="25"/>
      <c r="K619" s="114"/>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row>
    <row r="620" spans="1:34">
      <c r="A620" s="25"/>
      <c r="B620" s="25"/>
      <c r="C620" s="25"/>
      <c r="D620" s="114"/>
      <c r="E620" s="25"/>
      <c r="F620" s="25"/>
      <c r="G620" s="25"/>
      <c r="H620" s="25"/>
      <c r="I620" s="25"/>
      <c r="J620" s="25"/>
      <c r="K620" s="114"/>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row>
    <row r="621" spans="1:34">
      <c r="A621" s="25"/>
      <c r="B621" s="25"/>
      <c r="C621" s="25"/>
      <c r="D621" s="114"/>
      <c r="E621" s="25"/>
      <c r="F621" s="25"/>
      <c r="G621" s="25"/>
      <c r="H621" s="25"/>
      <c r="I621" s="25"/>
      <c r="J621" s="25"/>
      <c r="K621" s="114"/>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row>
    <row r="622" spans="1:34">
      <c r="A622" s="25"/>
      <c r="B622" s="25"/>
      <c r="C622" s="25"/>
      <c r="D622" s="114"/>
      <c r="E622" s="25"/>
      <c r="F622" s="25"/>
      <c r="G622" s="25"/>
      <c r="H622" s="25"/>
      <c r="I622" s="25"/>
      <c r="J622" s="25"/>
      <c r="K622" s="114"/>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row>
    <row r="623" spans="1:34">
      <c r="A623" s="25"/>
      <c r="B623" s="25"/>
      <c r="C623" s="25"/>
      <c r="D623" s="114"/>
      <c r="E623" s="25"/>
      <c r="F623" s="25"/>
      <c r="G623" s="25"/>
      <c r="H623" s="25"/>
      <c r="I623" s="25"/>
      <c r="J623" s="25"/>
      <c r="K623" s="114"/>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row>
    <row r="624" spans="1:34">
      <c r="A624" s="25"/>
      <c r="B624" s="25"/>
      <c r="C624" s="25"/>
      <c r="D624" s="114"/>
      <c r="E624" s="25"/>
      <c r="F624" s="25"/>
      <c r="G624" s="25"/>
      <c r="H624" s="25"/>
      <c r="I624" s="25"/>
      <c r="J624" s="25"/>
      <c r="K624" s="114"/>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row>
    <row r="625" spans="1:34">
      <c r="A625" s="25"/>
      <c r="B625" s="25"/>
      <c r="C625" s="25"/>
      <c r="D625" s="114"/>
      <c r="E625" s="25"/>
      <c r="F625" s="25"/>
      <c r="G625" s="25"/>
      <c r="H625" s="25"/>
      <c r="I625" s="25"/>
      <c r="J625" s="25"/>
      <c r="K625" s="114"/>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row>
    <row r="626" spans="1:34">
      <c r="A626" s="25"/>
      <c r="B626" s="25"/>
      <c r="C626" s="25"/>
      <c r="D626" s="114"/>
      <c r="E626" s="25"/>
      <c r="F626" s="25"/>
      <c r="G626" s="25"/>
      <c r="H626" s="25"/>
      <c r="I626" s="25"/>
      <c r="J626" s="25"/>
      <c r="K626" s="114"/>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row>
    <row r="627" spans="1:34">
      <c r="A627" s="25"/>
      <c r="B627" s="25"/>
      <c r="C627" s="25"/>
      <c r="D627" s="114"/>
      <c r="E627" s="25"/>
      <c r="F627" s="25"/>
      <c r="G627" s="25"/>
      <c r="H627" s="25"/>
      <c r="I627" s="25"/>
      <c r="J627" s="25"/>
      <c r="K627" s="114"/>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row>
    <row r="628" spans="1:34">
      <c r="A628" s="25"/>
      <c r="B628" s="25"/>
      <c r="C628" s="25"/>
      <c r="D628" s="114"/>
      <c r="E628" s="25"/>
      <c r="F628" s="25"/>
      <c r="G628" s="25"/>
      <c r="H628" s="25"/>
      <c r="I628" s="25"/>
      <c r="J628" s="25"/>
      <c r="K628" s="114"/>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row>
    <row r="629" spans="1:34">
      <c r="A629" s="25"/>
      <c r="B629" s="25"/>
      <c r="C629" s="25"/>
      <c r="D629" s="114"/>
      <c r="E629" s="25"/>
      <c r="F629" s="25"/>
      <c r="G629" s="25"/>
      <c r="H629" s="25"/>
      <c r="I629" s="25"/>
      <c r="J629" s="25"/>
      <c r="K629" s="114"/>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row>
    <row r="630" spans="1:34">
      <c r="A630" s="25"/>
      <c r="B630" s="25"/>
      <c r="C630" s="25"/>
      <c r="D630" s="114"/>
      <c r="E630" s="25"/>
      <c r="F630" s="25"/>
      <c r="G630" s="25"/>
      <c r="H630" s="25"/>
      <c r="I630" s="25"/>
      <c r="J630" s="25"/>
      <c r="K630" s="114"/>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row>
    <row r="631" spans="1:34">
      <c r="A631" s="25"/>
      <c r="B631" s="25"/>
      <c r="C631" s="25"/>
      <c r="D631" s="114"/>
      <c r="E631" s="25"/>
      <c r="F631" s="25"/>
      <c r="G631" s="25"/>
      <c r="H631" s="25"/>
      <c r="I631" s="25"/>
      <c r="J631" s="25"/>
      <c r="K631" s="114"/>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row>
    <row r="632" spans="1:34">
      <c r="A632" s="25"/>
      <c r="B632" s="25"/>
      <c r="C632" s="25"/>
      <c r="D632" s="114"/>
      <c r="E632" s="25"/>
      <c r="F632" s="25"/>
      <c r="G632" s="25"/>
      <c r="H632" s="25"/>
      <c r="I632" s="25"/>
      <c r="J632" s="25"/>
      <c r="K632" s="114"/>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row>
    <row r="633" spans="1:34">
      <c r="A633" s="25"/>
      <c r="B633" s="25"/>
      <c r="C633" s="25"/>
      <c r="D633" s="114"/>
      <c r="E633" s="25"/>
      <c r="F633" s="25"/>
      <c r="G633" s="25"/>
      <c r="H633" s="25"/>
      <c r="I633" s="25"/>
      <c r="J633" s="25"/>
      <c r="K633" s="114"/>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row>
    <row r="634" spans="1:34">
      <c r="A634" s="25"/>
      <c r="B634" s="25"/>
      <c r="C634" s="25"/>
      <c r="D634" s="114"/>
      <c r="E634" s="25"/>
      <c r="F634" s="25"/>
      <c r="G634" s="25"/>
      <c r="H634" s="25"/>
      <c r="I634" s="25"/>
      <c r="J634" s="25"/>
      <c r="K634" s="114"/>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row>
    <row r="635" spans="1:34">
      <c r="A635" s="25"/>
      <c r="B635" s="25"/>
      <c r="C635" s="25"/>
      <c r="D635" s="114"/>
      <c r="E635" s="25"/>
      <c r="F635" s="25"/>
      <c r="G635" s="25"/>
      <c r="H635" s="25"/>
      <c r="I635" s="25"/>
      <c r="J635" s="25"/>
      <c r="K635" s="114"/>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row>
    <row r="636" spans="1:34">
      <c r="A636" s="25"/>
      <c r="B636" s="25"/>
      <c r="C636" s="25"/>
      <c r="D636" s="114"/>
      <c r="E636" s="25"/>
      <c r="F636" s="25"/>
      <c r="G636" s="25"/>
      <c r="H636" s="25"/>
      <c r="I636" s="25"/>
      <c r="J636" s="25"/>
      <c r="K636" s="114"/>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row>
    <row r="637" spans="1:34">
      <c r="A637" s="25"/>
      <c r="B637" s="25"/>
      <c r="C637" s="25"/>
      <c r="D637" s="114"/>
      <c r="E637" s="25"/>
      <c r="F637" s="25"/>
      <c r="G637" s="25"/>
      <c r="H637" s="25"/>
      <c r="I637" s="25"/>
      <c r="J637" s="25"/>
      <c r="K637" s="114"/>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row>
    <row r="638" spans="1:34">
      <c r="A638" s="25"/>
      <c r="B638" s="25"/>
      <c r="C638" s="25"/>
      <c r="D638" s="114"/>
      <c r="E638" s="25"/>
      <c r="F638" s="25"/>
      <c r="G638" s="25"/>
      <c r="H638" s="25"/>
      <c r="I638" s="25"/>
      <c r="J638" s="25"/>
      <c r="K638" s="114"/>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row>
    <row r="639" spans="1:34">
      <c r="A639" s="25"/>
      <c r="B639" s="25"/>
      <c r="C639" s="25"/>
      <c r="D639" s="114"/>
      <c r="E639" s="25"/>
      <c r="F639" s="25"/>
      <c r="G639" s="25"/>
      <c r="H639" s="25"/>
      <c r="I639" s="25"/>
      <c r="J639" s="25"/>
      <c r="K639" s="114"/>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row>
    <row r="640" spans="1:34">
      <c r="A640" s="25"/>
      <c r="B640" s="25"/>
      <c r="C640" s="25"/>
      <c r="D640" s="114"/>
      <c r="E640" s="25"/>
      <c r="F640" s="25"/>
      <c r="G640" s="25"/>
      <c r="H640" s="25"/>
      <c r="I640" s="25"/>
      <c r="J640" s="25"/>
      <c r="K640" s="114"/>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row>
    <row r="641" spans="1:34">
      <c r="A641" s="25"/>
      <c r="B641" s="25"/>
      <c r="C641" s="25"/>
      <c r="D641" s="114"/>
      <c r="E641" s="25"/>
      <c r="F641" s="25"/>
      <c r="G641" s="25"/>
      <c r="H641" s="25"/>
      <c r="I641" s="25"/>
      <c r="J641" s="25"/>
      <c r="K641" s="114"/>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row>
    <row r="642" spans="1:34">
      <c r="A642" s="25"/>
      <c r="B642" s="25"/>
      <c r="C642" s="25"/>
      <c r="D642" s="114"/>
      <c r="E642" s="25"/>
      <c r="F642" s="25"/>
      <c r="G642" s="25"/>
      <c r="H642" s="25"/>
      <c r="I642" s="25"/>
      <c r="J642" s="25"/>
      <c r="K642" s="114"/>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row>
    <row r="643" spans="1:34">
      <c r="A643" s="25"/>
      <c r="B643" s="25"/>
      <c r="C643" s="25"/>
      <c r="D643" s="114"/>
      <c r="E643" s="25"/>
      <c r="F643" s="25"/>
      <c r="G643" s="25"/>
      <c r="H643" s="25"/>
      <c r="I643" s="25"/>
      <c r="J643" s="25"/>
      <c r="K643" s="114"/>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row>
    <row r="644" spans="1:34">
      <c r="A644" s="25"/>
      <c r="B644" s="25"/>
      <c r="C644" s="25"/>
      <c r="D644" s="114"/>
      <c r="E644" s="25"/>
      <c r="F644" s="25"/>
      <c r="G644" s="25"/>
      <c r="H644" s="25"/>
      <c r="I644" s="25"/>
      <c r="J644" s="25"/>
      <c r="K644" s="114"/>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row>
    <row r="645" spans="1:34">
      <c r="A645" s="25"/>
      <c r="B645" s="25"/>
      <c r="C645" s="25"/>
      <c r="D645" s="114"/>
      <c r="E645" s="25"/>
      <c r="F645" s="25"/>
      <c r="G645" s="25"/>
      <c r="H645" s="25"/>
      <c r="I645" s="25"/>
      <c r="J645" s="25"/>
      <c r="K645" s="114"/>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row>
    <row r="646" spans="1:34">
      <c r="A646" s="25"/>
      <c r="B646" s="25"/>
      <c r="C646" s="25"/>
      <c r="D646" s="114"/>
      <c r="E646" s="25"/>
      <c r="F646" s="25"/>
      <c r="G646" s="25"/>
      <c r="H646" s="25"/>
      <c r="I646" s="25"/>
      <c r="J646" s="25"/>
      <c r="K646" s="114"/>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row>
    <row r="647" spans="1:34">
      <c r="A647" s="25"/>
      <c r="B647" s="25"/>
      <c r="C647" s="25"/>
      <c r="D647" s="114"/>
      <c r="E647" s="25"/>
      <c r="F647" s="25"/>
      <c r="G647" s="25"/>
      <c r="H647" s="25"/>
      <c r="I647" s="25"/>
      <c r="J647" s="25"/>
      <c r="K647" s="114"/>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row>
    <row r="648" spans="1:34">
      <c r="A648" s="25"/>
      <c r="B648" s="25"/>
      <c r="C648" s="25"/>
      <c r="D648" s="114"/>
      <c r="E648" s="25"/>
      <c r="F648" s="25"/>
      <c r="G648" s="25"/>
      <c r="H648" s="25"/>
      <c r="I648" s="25"/>
      <c r="J648" s="25"/>
      <c r="K648" s="114"/>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row>
    <row r="649" spans="1:34">
      <c r="A649" s="25"/>
      <c r="B649" s="25"/>
      <c r="C649" s="25"/>
      <c r="D649" s="114"/>
      <c r="E649" s="25"/>
      <c r="F649" s="25"/>
      <c r="G649" s="25"/>
      <c r="H649" s="25"/>
      <c r="I649" s="25"/>
      <c r="J649" s="25"/>
      <c r="K649" s="114"/>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row>
    <row r="650" spans="1:34">
      <c r="A650" s="25"/>
      <c r="B650" s="25"/>
      <c r="C650" s="25"/>
      <c r="D650" s="114"/>
      <c r="E650" s="25"/>
      <c r="F650" s="25"/>
      <c r="G650" s="25"/>
      <c r="H650" s="25"/>
      <c r="I650" s="25"/>
      <c r="J650" s="25"/>
      <c r="K650" s="114"/>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row>
    <row r="651" spans="1:34">
      <c r="A651" s="25"/>
      <c r="B651" s="25"/>
      <c r="C651" s="25"/>
      <c r="D651" s="114"/>
      <c r="E651" s="25"/>
      <c r="F651" s="25"/>
      <c r="G651" s="25"/>
      <c r="H651" s="25"/>
      <c r="I651" s="25"/>
      <c r="J651" s="25"/>
      <c r="K651" s="114"/>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row>
    <row r="652" spans="1:34">
      <c r="A652" s="25"/>
      <c r="B652" s="25"/>
      <c r="C652" s="25"/>
      <c r="D652" s="114"/>
      <c r="E652" s="25"/>
      <c r="F652" s="25"/>
      <c r="G652" s="25"/>
      <c r="H652" s="25"/>
      <c r="I652" s="25"/>
      <c r="J652" s="25"/>
      <c r="K652" s="114"/>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row>
    <row r="653" spans="1:34">
      <c r="A653" s="25"/>
      <c r="B653" s="25"/>
      <c r="C653" s="25"/>
      <c r="D653" s="114"/>
      <c r="E653" s="25"/>
      <c r="F653" s="25"/>
      <c r="G653" s="25"/>
      <c r="H653" s="25"/>
      <c r="I653" s="25"/>
      <c r="J653" s="25"/>
      <c r="K653" s="114"/>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row>
    <row r="654" spans="1:34">
      <c r="A654" s="25"/>
      <c r="B654" s="25"/>
      <c r="C654" s="25"/>
      <c r="D654" s="114"/>
      <c r="E654" s="25"/>
      <c r="F654" s="25"/>
      <c r="G654" s="25"/>
      <c r="H654" s="25"/>
      <c r="I654" s="25"/>
      <c r="J654" s="25"/>
      <c r="K654" s="114"/>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row>
    <row r="655" spans="1:34">
      <c r="A655" s="25"/>
      <c r="B655" s="25"/>
      <c r="C655" s="25"/>
      <c r="D655" s="114"/>
      <c r="E655" s="25"/>
      <c r="F655" s="25"/>
      <c r="G655" s="25"/>
      <c r="H655" s="25"/>
      <c r="I655" s="25"/>
      <c r="J655" s="25"/>
      <c r="K655" s="114"/>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row>
    <row r="656" spans="1:34">
      <c r="A656" s="25"/>
      <c r="B656" s="25"/>
      <c r="C656" s="25"/>
      <c r="D656" s="114"/>
      <c r="E656" s="25"/>
      <c r="F656" s="25"/>
      <c r="G656" s="25"/>
      <c r="H656" s="25"/>
      <c r="I656" s="25"/>
      <c r="J656" s="25"/>
      <c r="K656" s="114"/>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row>
    <row r="657" spans="1:34">
      <c r="A657" s="25"/>
      <c r="B657" s="25"/>
      <c r="C657" s="25"/>
      <c r="D657" s="114"/>
      <c r="E657" s="25"/>
      <c r="F657" s="25"/>
      <c r="G657" s="25"/>
      <c r="H657" s="25"/>
      <c r="I657" s="25"/>
      <c r="J657" s="25"/>
      <c r="K657" s="114"/>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row>
    <row r="658" spans="1:34">
      <c r="A658" s="25"/>
      <c r="B658" s="25"/>
      <c r="C658" s="25"/>
      <c r="D658" s="114"/>
      <c r="E658" s="25"/>
      <c r="F658" s="25"/>
      <c r="G658" s="25"/>
      <c r="H658" s="25"/>
      <c r="I658" s="25"/>
      <c r="J658" s="25"/>
      <c r="K658" s="114"/>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row>
    <row r="659" spans="1:34">
      <c r="A659" s="25"/>
      <c r="B659" s="25"/>
      <c r="C659" s="25"/>
      <c r="D659" s="114"/>
      <c r="E659" s="25"/>
      <c r="F659" s="25"/>
      <c r="G659" s="25"/>
      <c r="H659" s="25"/>
      <c r="I659" s="25"/>
      <c r="J659" s="25"/>
      <c r="K659" s="114"/>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row>
    <row r="660" spans="1:34">
      <c r="A660" s="25"/>
      <c r="B660" s="25"/>
      <c r="C660" s="25"/>
      <c r="D660" s="114"/>
      <c r="E660" s="25"/>
      <c r="F660" s="25"/>
      <c r="G660" s="25"/>
      <c r="H660" s="25"/>
      <c r="I660" s="25"/>
      <c r="J660" s="25"/>
      <c r="K660" s="114"/>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row>
    <row r="661" spans="1:34">
      <c r="A661" s="25"/>
      <c r="B661" s="25"/>
      <c r="C661" s="25"/>
      <c r="D661" s="114"/>
      <c r="E661" s="25"/>
      <c r="F661" s="25"/>
      <c r="G661" s="25"/>
      <c r="H661" s="25"/>
      <c r="I661" s="25"/>
      <c r="J661" s="25"/>
      <c r="K661" s="114"/>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row>
    <row r="662" spans="1:34">
      <c r="A662" s="25"/>
      <c r="B662" s="25"/>
      <c r="C662" s="25"/>
      <c r="D662" s="114"/>
      <c r="E662" s="25"/>
      <c r="F662" s="25"/>
      <c r="G662" s="25"/>
      <c r="H662" s="25"/>
      <c r="I662" s="25"/>
      <c r="J662" s="25"/>
      <c r="K662" s="114"/>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row>
    <row r="663" spans="1:34">
      <c r="A663" s="25"/>
      <c r="B663" s="25"/>
      <c r="C663" s="25"/>
      <c r="D663" s="114"/>
      <c r="E663" s="25"/>
      <c r="F663" s="25"/>
      <c r="G663" s="25"/>
      <c r="H663" s="25"/>
      <c r="I663" s="25"/>
      <c r="J663" s="25"/>
      <c r="K663" s="114"/>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row>
    <row r="664" spans="1:34">
      <c r="A664" s="25"/>
      <c r="B664" s="25"/>
      <c r="C664" s="25"/>
      <c r="D664" s="114"/>
      <c r="E664" s="25"/>
      <c r="F664" s="25"/>
      <c r="G664" s="25"/>
      <c r="H664" s="25"/>
      <c r="I664" s="25"/>
      <c r="J664" s="25"/>
      <c r="K664" s="114"/>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row>
    <row r="665" spans="1:34">
      <c r="A665" s="25"/>
      <c r="B665" s="25"/>
      <c r="C665" s="25"/>
      <c r="D665" s="114"/>
      <c r="E665" s="25"/>
      <c r="F665" s="25"/>
      <c r="G665" s="25"/>
      <c r="H665" s="25"/>
      <c r="I665" s="25"/>
      <c r="J665" s="25"/>
      <c r="K665" s="114"/>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row>
    <row r="666" spans="1:34">
      <c r="A666" s="25"/>
      <c r="B666" s="25"/>
      <c r="C666" s="25"/>
      <c r="D666" s="114"/>
      <c r="E666" s="25"/>
      <c r="F666" s="25"/>
      <c r="G666" s="25"/>
      <c r="H666" s="25"/>
      <c r="I666" s="25"/>
      <c r="J666" s="25"/>
      <c r="K666" s="114"/>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row>
    <row r="667" spans="1:34">
      <c r="A667" s="25"/>
      <c r="B667" s="25"/>
      <c r="C667" s="25"/>
      <c r="D667" s="114"/>
      <c r="E667" s="25"/>
      <c r="F667" s="25"/>
      <c r="G667" s="25"/>
      <c r="H667" s="25"/>
      <c r="I667" s="25"/>
      <c r="J667" s="25"/>
      <c r="K667" s="114"/>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row>
    <row r="668" spans="1:34">
      <c r="A668" s="25"/>
      <c r="B668" s="25"/>
      <c r="C668" s="25"/>
      <c r="D668" s="114"/>
      <c r="E668" s="25"/>
      <c r="F668" s="25"/>
      <c r="G668" s="25"/>
      <c r="H668" s="25"/>
      <c r="I668" s="25"/>
      <c r="J668" s="25"/>
      <c r="K668" s="114"/>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row>
    <row r="669" spans="1:34">
      <c r="A669" s="25"/>
      <c r="B669" s="25"/>
      <c r="C669" s="25"/>
      <c r="D669" s="114"/>
      <c r="E669" s="25"/>
      <c r="F669" s="25"/>
      <c r="G669" s="25"/>
      <c r="H669" s="25"/>
      <c r="I669" s="25"/>
      <c r="J669" s="25"/>
      <c r="K669" s="114"/>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row>
    <row r="670" spans="1:34">
      <c r="A670" s="25"/>
      <c r="B670" s="25"/>
      <c r="C670" s="25"/>
      <c r="D670" s="114"/>
      <c r="E670" s="25"/>
      <c r="F670" s="25"/>
      <c r="G670" s="25"/>
      <c r="H670" s="25"/>
      <c r="I670" s="25"/>
      <c r="J670" s="25"/>
      <c r="K670" s="114"/>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row>
    <row r="671" spans="1:34">
      <c r="A671" s="25"/>
      <c r="B671" s="25"/>
      <c r="C671" s="25"/>
      <c r="D671" s="114"/>
      <c r="E671" s="25"/>
      <c r="F671" s="25"/>
      <c r="G671" s="25"/>
      <c r="H671" s="25"/>
      <c r="I671" s="25"/>
      <c r="J671" s="25"/>
      <c r="K671" s="114"/>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row>
    <row r="672" spans="1:34">
      <c r="A672" s="25"/>
      <c r="B672" s="25"/>
      <c r="C672" s="25"/>
      <c r="D672" s="114"/>
      <c r="E672" s="25"/>
      <c r="F672" s="25"/>
      <c r="G672" s="25"/>
      <c r="H672" s="25"/>
      <c r="I672" s="25"/>
      <c r="J672" s="25"/>
      <c r="K672" s="114"/>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row>
    <row r="673" spans="1:34">
      <c r="A673" s="25"/>
      <c r="B673" s="25"/>
      <c r="C673" s="25"/>
      <c r="D673" s="114"/>
      <c r="E673" s="25"/>
      <c r="F673" s="25"/>
      <c r="G673" s="25"/>
      <c r="H673" s="25"/>
      <c r="I673" s="25"/>
      <c r="J673" s="25"/>
      <c r="K673" s="114"/>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row>
    <row r="674" spans="1:34">
      <c r="A674" s="25"/>
      <c r="B674" s="25"/>
      <c r="C674" s="25"/>
      <c r="D674" s="114"/>
      <c r="E674" s="25"/>
      <c r="F674" s="25"/>
      <c r="G674" s="25"/>
      <c r="H674" s="25"/>
      <c r="I674" s="25"/>
      <c r="J674" s="25"/>
      <c r="K674" s="114"/>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row>
    <row r="675" spans="1:34">
      <c r="A675" s="25"/>
      <c r="B675" s="25"/>
      <c r="C675" s="25"/>
      <c r="D675" s="114"/>
      <c r="E675" s="25"/>
      <c r="F675" s="25"/>
      <c r="G675" s="25"/>
      <c r="H675" s="25"/>
      <c r="I675" s="25"/>
      <c r="J675" s="25"/>
      <c r="K675" s="114"/>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row>
    <row r="676" spans="1:34">
      <c r="A676" s="25"/>
      <c r="B676" s="25"/>
      <c r="C676" s="25"/>
      <c r="D676" s="114"/>
      <c r="E676" s="25"/>
      <c r="F676" s="25"/>
      <c r="G676" s="25"/>
      <c r="H676" s="25"/>
      <c r="I676" s="25"/>
      <c r="J676" s="25"/>
      <c r="K676" s="114"/>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row>
    <row r="677" spans="1:34">
      <c r="A677" s="25"/>
      <c r="B677" s="25"/>
      <c r="C677" s="25"/>
      <c r="D677" s="114"/>
      <c r="E677" s="25"/>
      <c r="F677" s="25"/>
      <c r="G677" s="25"/>
      <c r="H677" s="25"/>
      <c r="I677" s="25"/>
      <c r="J677" s="25"/>
      <c r="K677" s="114"/>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row>
    <row r="678" spans="1:34">
      <c r="A678" s="25"/>
      <c r="B678" s="25"/>
      <c r="C678" s="25"/>
      <c r="D678" s="114"/>
      <c r="E678" s="25"/>
      <c r="F678" s="25"/>
      <c r="G678" s="25"/>
      <c r="H678" s="25"/>
      <c r="I678" s="25"/>
      <c r="J678" s="25"/>
      <c r="K678" s="114"/>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row>
    <row r="679" spans="1:34">
      <c r="A679" s="25"/>
      <c r="B679" s="25"/>
      <c r="C679" s="25"/>
      <c r="D679" s="114"/>
      <c r="E679" s="25"/>
      <c r="F679" s="25"/>
      <c r="G679" s="25"/>
      <c r="H679" s="25"/>
      <c r="I679" s="25"/>
      <c r="J679" s="25"/>
      <c r="K679" s="114"/>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row>
    <row r="680" spans="1:34">
      <c r="A680" s="25"/>
      <c r="B680" s="25"/>
      <c r="C680" s="25"/>
      <c r="D680" s="114"/>
      <c r="E680" s="25"/>
      <c r="F680" s="25"/>
      <c r="G680" s="25"/>
      <c r="H680" s="25"/>
      <c r="I680" s="25"/>
      <c r="J680" s="25"/>
      <c r="K680" s="114"/>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row>
    <row r="681" spans="1:34">
      <c r="A681" s="25"/>
      <c r="B681" s="25"/>
      <c r="C681" s="25"/>
      <c r="D681" s="114"/>
      <c r="E681" s="25"/>
      <c r="F681" s="25"/>
      <c r="G681" s="25"/>
      <c r="H681" s="25"/>
      <c r="I681" s="25"/>
      <c r="J681" s="25"/>
      <c r="K681" s="114"/>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row>
    <row r="682" spans="1:34">
      <c r="A682" s="25"/>
      <c r="B682" s="25"/>
      <c r="C682" s="25"/>
      <c r="D682" s="114"/>
      <c r="E682" s="25"/>
      <c r="F682" s="25"/>
      <c r="G682" s="25"/>
      <c r="H682" s="25"/>
      <c r="I682" s="25"/>
      <c r="J682" s="25"/>
      <c r="K682" s="114"/>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row>
    <row r="683" spans="1:34">
      <c r="A683" s="25"/>
      <c r="B683" s="25"/>
      <c r="C683" s="25"/>
      <c r="D683" s="114"/>
      <c r="E683" s="25"/>
      <c r="F683" s="25"/>
      <c r="G683" s="25"/>
      <c r="H683" s="25"/>
      <c r="I683" s="25"/>
      <c r="J683" s="25"/>
      <c r="K683" s="114"/>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row>
    <row r="684" spans="1:34">
      <c r="A684" s="25"/>
      <c r="B684" s="25"/>
      <c r="C684" s="25"/>
      <c r="D684" s="114"/>
      <c r="E684" s="25"/>
      <c r="F684" s="25"/>
      <c r="G684" s="25"/>
      <c r="H684" s="25"/>
      <c r="I684" s="25"/>
      <c r="J684" s="25"/>
      <c r="K684" s="114"/>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row>
    <row r="685" spans="1:34">
      <c r="A685" s="25"/>
      <c r="B685" s="25"/>
      <c r="C685" s="25"/>
      <c r="D685" s="114"/>
      <c r="E685" s="25"/>
      <c r="F685" s="25"/>
      <c r="G685" s="25"/>
      <c r="H685" s="25"/>
      <c r="I685" s="25"/>
      <c r="J685" s="25"/>
      <c r="K685" s="114"/>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row>
    <row r="686" spans="1:34">
      <c r="A686" s="25"/>
      <c r="B686" s="25"/>
      <c r="C686" s="25"/>
      <c r="D686" s="114"/>
      <c r="E686" s="25"/>
      <c r="F686" s="25"/>
      <c r="G686" s="25"/>
      <c r="H686" s="25"/>
      <c r="I686" s="25"/>
      <c r="J686" s="25"/>
      <c r="K686" s="114"/>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row>
    <row r="687" spans="1:34">
      <c r="A687" s="25"/>
      <c r="B687" s="25"/>
      <c r="C687" s="25"/>
      <c r="D687" s="114"/>
      <c r="E687" s="25"/>
      <c r="F687" s="25"/>
      <c r="G687" s="25"/>
      <c r="H687" s="25"/>
      <c r="I687" s="25"/>
      <c r="J687" s="25"/>
      <c r="K687" s="114"/>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row>
    <row r="688" spans="1:34">
      <c r="A688" s="25"/>
      <c r="B688" s="25"/>
      <c r="C688" s="25"/>
      <c r="D688" s="114"/>
      <c r="E688" s="25"/>
      <c r="F688" s="25"/>
      <c r="G688" s="25"/>
      <c r="H688" s="25"/>
      <c r="I688" s="25"/>
      <c r="J688" s="25"/>
      <c r="K688" s="114"/>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row>
    <row r="689" spans="1:34">
      <c r="A689" s="25"/>
      <c r="B689" s="25"/>
      <c r="C689" s="25"/>
      <c r="D689" s="114"/>
      <c r="E689" s="25"/>
      <c r="F689" s="25"/>
      <c r="G689" s="25"/>
      <c r="H689" s="25"/>
      <c r="I689" s="25"/>
      <c r="J689" s="25"/>
      <c r="K689" s="114"/>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row>
    <row r="690" spans="1:34">
      <c r="A690" s="25"/>
      <c r="B690" s="25"/>
      <c r="C690" s="25"/>
      <c r="D690" s="114"/>
      <c r="E690" s="25"/>
      <c r="F690" s="25"/>
      <c r="G690" s="25"/>
      <c r="H690" s="25"/>
      <c r="I690" s="25"/>
      <c r="J690" s="25"/>
      <c r="K690" s="114"/>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row>
    <row r="691" spans="1:34">
      <c r="A691" s="25"/>
      <c r="B691" s="25"/>
      <c r="C691" s="25"/>
      <c r="D691" s="114"/>
      <c r="E691" s="25"/>
      <c r="F691" s="25"/>
      <c r="G691" s="25"/>
      <c r="H691" s="25"/>
      <c r="I691" s="25"/>
      <c r="J691" s="25"/>
      <c r="K691" s="114"/>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row>
    <row r="692" spans="1:34">
      <c r="A692" s="25"/>
      <c r="B692" s="25"/>
      <c r="C692" s="25"/>
      <c r="D692" s="114"/>
      <c r="E692" s="25"/>
      <c r="F692" s="25"/>
      <c r="G692" s="25"/>
      <c r="H692" s="25"/>
      <c r="I692" s="25"/>
      <c r="J692" s="25"/>
      <c r="K692" s="114"/>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row>
    <row r="693" spans="1:34">
      <c r="A693" s="25"/>
      <c r="B693" s="25"/>
      <c r="C693" s="25"/>
      <c r="D693" s="114"/>
      <c r="E693" s="25"/>
      <c r="F693" s="25"/>
      <c r="G693" s="25"/>
      <c r="H693" s="25"/>
      <c r="I693" s="25"/>
      <c r="J693" s="25"/>
      <c r="K693" s="114"/>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row>
    <row r="694" spans="1:34">
      <c r="A694" s="25"/>
      <c r="B694" s="25"/>
      <c r="C694" s="25"/>
      <c r="D694" s="114"/>
      <c r="E694" s="25"/>
      <c r="F694" s="25"/>
      <c r="G694" s="25"/>
      <c r="H694" s="25"/>
      <c r="I694" s="25"/>
      <c r="J694" s="25"/>
      <c r="K694" s="114"/>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row>
    <row r="695" spans="1:34">
      <c r="A695" s="25"/>
      <c r="B695" s="25"/>
      <c r="C695" s="25"/>
      <c r="D695" s="114"/>
      <c r="E695" s="25"/>
      <c r="F695" s="25"/>
      <c r="G695" s="25"/>
      <c r="H695" s="25"/>
      <c r="I695" s="25"/>
      <c r="J695" s="25"/>
      <c r="K695" s="114"/>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row>
    <row r="696" spans="1:34">
      <c r="A696" s="25"/>
      <c r="B696" s="25"/>
      <c r="C696" s="25"/>
      <c r="D696" s="114"/>
      <c r="E696" s="25"/>
      <c r="F696" s="25"/>
      <c r="G696" s="25"/>
      <c r="H696" s="25"/>
      <c r="I696" s="25"/>
      <c r="J696" s="25"/>
      <c r="K696" s="114"/>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row>
    <row r="697" spans="1:34">
      <c r="A697" s="25"/>
      <c r="B697" s="25"/>
      <c r="C697" s="25"/>
      <c r="D697" s="114"/>
      <c r="E697" s="25"/>
      <c r="F697" s="25"/>
      <c r="G697" s="25"/>
      <c r="H697" s="25"/>
      <c r="I697" s="25"/>
      <c r="J697" s="25"/>
      <c r="K697" s="114"/>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row>
    <row r="698" spans="1:34">
      <c r="A698" s="25"/>
      <c r="B698" s="25"/>
      <c r="C698" s="25"/>
      <c r="D698" s="114"/>
      <c r="E698" s="25"/>
      <c r="F698" s="25"/>
      <c r="G698" s="25"/>
      <c r="H698" s="25"/>
      <c r="I698" s="25"/>
      <c r="J698" s="25"/>
      <c r="K698" s="114"/>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row>
    <row r="699" spans="1:34">
      <c r="A699" s="25"/>
      <c r="B699" s="25"/>
      <c r="C699" s="25"/>
      <c r="D699" s="114"/>
      <c r="E699" s="25"/>
      <c r="F699" s="25"/>
      <c r="G699" s="25"/>
      <c r="H699" s="25"/>
      <c r="I699" s="25"/>
      <c r="J699" s="25"/>
      <c r="K699" s="114"/>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row>
    <row r="700" spans="1:34">
      <c r="A700" s="25"/>
      <c r="B700" s="25"/>
      <c r="C700" s="25"/>
      <c r="D700" s="114"/>
      <c r="E700" s="25"/>
      <c r="F700" s="25"/>
      <c r="G700" s="25"/>
      <c r="H700" s="25"/>
      <c r="I700" s="25"/>
      <c r="J700" s="25"/>
      <c r="K700" s="114"/>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row>
    <row r="701" spans="1:34">
      <c r="A701" s="25"/>
      <c r="B701" s="25"/>
      <c r="C701" s="25"/>
      <c r="D701" s="114"/>
      <c r="E701" s="25"/>
      <c r="F701" s="25"/>
      <c r="G701" s="25"/>
      <c r="H701" s="25"/>
      <c r="I701" s="25"/>
      <c r="J701" s="25"/>
      <c r="K701" s="114"/>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row>
    <row r="702" spans="1:34">
      <c r="A702" s="25"/>
      <c r="B702" s="25"/>
      <c r="C702" s="25"/>
      <c r="D702" s="114"/>
      <c r="E702" s="25"/>
      <c r="F702" s="25"/>
      <c r="G702" s="25"/>
      <c r="H702" s="25"/>
      <c r="I702" s="25"/>
      <c r="J702" s="25"/>
      <c r="K702" s="114"/>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row>
    <row r="703" spans="1:34">
      <c r="A703" s="25"/>
      <c r="B703" s="25"/>
      <c r="C703" s="25"/>
      <c r="D703" s="114"/>
      <c r="E703" s="25"/>
      <c r="F703" s="25"/>
      <c r="G703" s="25"/>
      <c r="H703" s="25"/>
      <c r="I703" s="25"/>
      <c r="J703" s="25"/>
      <c r="K703" s="114"/>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row>
    <row r="704" spans="1:34">
      <c r="A704" s="25"/>
      <c r="B704" s="25"/>
      <c r="C704" s="25"/>
      <c r="D704" s="114"/>
      <c r="E704" s="25"/>
      <c r="F704" s="25"/>
      <c r="G704" s="25"/>
      <c r="H704" s="25"/>
      <c r="I704" s="25"/>
      <c r="J704" s="25"/>
      <c r="K704" s="114"/>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row>
    <row r="705" spans="1:34">
      <c r="A705" s="25"/>
      <c r="B705" s="25"/>
      <c r="C705" s="25"/>
      <c r="D705" s="114"/>
      <c r="E705" s="25"/>
      <c r="F705" s="25"/>
      <c r="G705" s="25"/>
      <c r="H705" s="25"/>
      <c r="I705" s="25"/>
      <c r="J705" s="25"/>
      <c r="K705" s="114"/>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row>
    <row r="706" spans="1:34">
      <c r="A706" s="25"/>
      <c r="B706" s="25"/>
      <c r="C706" s="25"/>
      <c r="D706" s="114"/>
      <c r="E706" s="25"/>
      <c r="F706" s="25"/>
      <c r="G706" s="25"/>
      <c r="H706" s="25"/>
      <c r="I706" s="25"/>
      <c r="J706" s="25"/>
      <c r="K706" s="114"/>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row>
    <row r="707" spans="1:34">
      <c r="A707" s="25"/>
      <c r="B707" s="25"/>
      <c r="C707" s="25"/>
      <c r="D707" s="114"/>
      <c r="E707" s="25"/>
      <c r="F707" s="25"/>
      <c r="G707" s="25"/>
      <c r="H707" s="25"/>
      <c r="I707" s="25"/>
      <c r="J707" s="25"/>
      <c r="K707" s="114"/>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row>
    <row r="708" spans="1:34">
      <c r="A708" s="25"/>
      <c r="B708" s="25"/>
      <c r="C708" s="25"/>
      <c r="D708" s="114"/>
      <c r="E708" s="25"/>
      <c r="F708" s="25"/>
      <c r="G708" s="25"/>
      <c r="H708" s="25"/>
      <c r="I708" s="25"/>
      <c r="J708" s="25"/>
      <c r="K708" s="114"/>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row>
    <row r="709" spans="1:34">
      <c r="A709" s="25"/>
      <c r="B709" s="25"/>
      <c r="C709" s="25"/>
      <c r="D709" s="114"/>
      <c r="E709" s="25"/>
      <c r="F709" s="25"/>
      <c r="G709" s="25"/>
      <c r="H709" s="25"/>
      <c r="I709" s="25"/>
      <c r="J709" s="25"/>
      <c r="K709" s="114"/>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row>
    <row r="710" spans="1:34">
      <c r="A710" s="25"/>
      <c r="B710" s="25"/>
      <c r="C710" s="25"/>
      <c r="D710" s="114"/>
      <c r="E710" s="25"/>
      <c r="F710" s="25"/>
      <c r="G710" s="25"/>
      <c r="H710" s="25"/>
      <c r="I710" s="25"/>
      <c r="J710" s="25"/>
      <c r="K710" s="114"/>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row>
    <row r="711" spans="1:34">
      <c r="A711" s="25"/>
      <c r="B711" s="25"/>
      <c r="C711" s="25"/>
      <c r="D711" s="114"/>
      <c r="E711" s="25"/>
      <c r="F711" s="25"/>
      <c r="G711" s="25"/>
      <c r="H711" s="25"/>
      <c r="I711" s="25"/>
      <c r="J711" s="25"/>
      <c r="K711" s="114"/>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row>
    <row r="712" spans="1:34">
      <c r="A712" s="25"/>
      <c r="B712" s="25"/>
      <c r="C712" s="25"/>
      <c r="D712" s="114"/>
      <c r="E712" s="25"/>
      <c r="F712" s="25"/>
      <c r="G712" s="25"/>
      <c r="H712" s="25"/>
      <c r="I712" s="25"/>
      <c r="J712" s="25"/>
      <c r="K712" s="114"/>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row>
    <row r="713" spans="1:34">
      <c r="A713" s="25"/>
      <c r="B713" s="25"/>
      <c r="C713" s="25"/>
      <c r="D713" s="114"/>
      <c r="E713" s="25"/>
      <c r="F713" s="25"/>
      <c r="G713" s="25"/>
      <c r="H713" s="25"/>
      <c r="I713" s="25"/>
      <c r="J713" s="25"/>
      <c r="K713" s="114"/>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row>
    <row r="714" spans="1:34">
      <c r="A714" s="25"/>
      <c r="B714" s="25"/>
      <c r="C714" s="25"/>
      <c r="D714" s="114"/>
      <c r="E714" s="25"/>
      <c r="F714" s="25"/>
      <c r="G714" s="25"/>
      <c r="H714" s="25"/>
      <c r="I714" s="25"/>
      <c r="J714" s="25"/>
      <c r="K714" s="114"/>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row>
    <row r="715" spans="1:34">
      <c r="A715" s="25"/>
      <c r="B715" s="25"/>
      <c r="C715" s="25"/>
      <c r="D715" s="114"/>
      <c r="E715" s="25"/>
      <c r="F715" s="25"/>
      <c r="G715" s="25"/>
      <c r="H715" s="25"/>
      <c r="I715" s="25"/>
      <c r="J715" s="25"/>
      <c r="K715" s="114"/>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row>
    <row r="716" spans="1:34">
      <c r="A716" s="25"/>
      <c r="B716" s="25"/>
      <c r="C716" s="25"/>
      <c r="D716" s="114"/>
      <c r="E716" s="25"/>
      <c r="F716" s="25"/>
      <c r="G716" s="25"/>
      <c r="H716" s="25"/>
      <c r="I716" s="25"/>
      <c r="J716" s="25"/>
      <c r="K716" s="114"/>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row>
    <row r="717" spans="1:34">
      <c r="A717" s="25"/>
      <c r="B717" s="25"/>
      <c r="C717" s="25"/>
      <c r="D717" s="114"/>
      <c r="E717" s="25"/>
      <c r="F717" s="25"/>
      <c r="G717" s="25"/>
      <c r="H717" s="25"/>
      <c r="I717" s="25"/>
      <c r="J717" s="25"/>
      <c r="K717" s="114"/>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row>
    <row r="718" spans="1:34">
      <c r="A718" s="25"/>
      <c r="B718" s="25"/>
      <c r="C718" s="25"/>
      <c r="D718" s="114"/>
      <c r="E718" s="25"/>
      <c r="F718" s="25"/>
      <c r="G718" s="25"/>
      <c r="H718" s="25"/>
      <c r="I718" s="25"/>
      <c r="J718" s="25"/>
      <c r="K718" s="114"/>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row>
    <row r="719" spans="1:34">
      <c r="A719" s="25"/>
      <c r="B719" s="25"/>
      <c r="C719" s="25"/>
      <c r="D719" s="114"/>
      <c r="E719" s="25"/>
      <c r="F719" s="25"/>
      <c r="G719" s="25"/>
      <c r="H719" s="25"/>
      <c r="I719" s="25"/>
      <c r="J719" s="25"/>
      <c r="K719" s="114"/>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row>
    <row r="720" spans="1:34">
      <c r="A720" s="25"/>
      <c r="B720" s="25"/>
      <c r="C720" s="25"/>
      <c r="D720" s="114"/>
      <c r="E720" s="25"/>
      <c r="F720" s="25"/>
      <c r="G720" s="25"/>
      <c r="H720" s="25"/>
      <c r="I720" s="25"/>
      <c r="J720" s="25"/>
      <c r="K720" s="114"/>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row>
    <row r="721" spans="1:34">
      <c r="A721" s="25"/>
      <c r="B721" s="25"/>
      <c r="C721" s="25"/>
      <c r="D721" s="114"/>
      <c r="E721" s="25"/>
      <c r="F721" s="25"/>
      <c r="G721" s="25"/>
      <c r="H721" s="25"/>
      <c r="I721" s="25"/>
      <c r="J721" s="25"/>
      <c r="K721" s="114"/>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row>
    <row r="722" spans="1:34">
      <c r="A722" s="25"/>
      <c r="B722" s="25"/>
      <c r="C722" s="25"/>
      <c r="D722" s="114"/>
      <c r="E722" s="25"/>
      <c r="F722" s="25"/>
      <c r="G722" s="25"/>
      <c r="H722" s="25"/>
      <c r="I722" s="25"/>
      <c r="J722" s="25"/>
      <c r="K722" s="114"/>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row>
    <row r="723" spans="1:34">
      <c r="A723" s="25"/>
      <c r="B723" s="25"/>
      <c r="C723" s="25"/>
      <c r="D723" s="114"/>
      <c r="E723" s="25"/>
      <c r="F723" s="25"/>
      <c r="G723" s="25"/>
      <c r="H723" s="25"/>
      <c r="I723" s="25"/>
      <c r="J723" s="25"/>
      <c r="K723" s="114"/>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row>
    <row r="724" spans="1:34">
      <c r="A724" s="25"/>
      <c r="B724" s="25"/>
      <c r="C724" s="25"/>
      <c r="D724" s="114"/>
      <c r="E724" s="25"/>
      <c r="F724" s="25"/>
      <c r="G724" s="25"/>
      <c r="H724" s="25"/>
      <c r="I724" s="25"/>
      <c r="J724" s="25"/>
      <c r="K724" s="114"/>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row>
    <row r="725" spans="1:34">
      <c r="A725" s="25"/>
      <c r="B725" s="25"/>
      <c r="C725" s="25"/>
      <c r="D725" s="114"/>
      <c r="E725" s="25"/>
      <c r="F725" s="25"/>
      <c r="G725" s="25"/>
      <c r="H725" s="25"/>
      <c r="I725" s="25"/>
      <c r="J725" s="25"/>
      <c r="K725" s="114"/>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row>
    <row r="726" spans="1:34">
      <c r="A726" s="25"/>
      <c r="B726" s="25"/>
      <c r="C726" s="25"/>
      <c r="D726" s="114"/>
      <c r="E726" s="25"/>
      <c r="F726" s="25"/>
      <c r="G726" s="25"/>
      <c r="H726" s="25"/>
      <c r="I726" s="25"/>
      <c r="J726" s="25"/>
      <c r="K726" s="114"/>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row>
    <row r="727" spans="1:34">
      <c r="A727" s="25"/>
      <c r="B727" s="25"/>
      <c r="C727" s="25"/>
      <c r="D727" s="114"/>
      <c r="E727" s="25"/>
      <c r="F727" s="25"/>
      <c r="G727" s="25"/>
      <c r="H727" s="25"/>
      <c r="I727" s="25"/>
      <c r="J727" s="25"/>
      <c r="K727" s="114"/>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row>
    <row r="728" spans="1:34">
      <c r="A728" s="25"/>
      <c r="B728" s="25"/>
      <c r="C728" s="25"/>
      <c r="D728" s="114"/>
      <c r="E728" s="25"/>
      <c r="F728" s="25"/>
      <c r="G728" s="25"/>
      <c r="H728" s="25"/>
      <c r="I728" s="25"/>
      <c r="J728" s="25"/>
      <c r="K728" s="114"/>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row>
    <row r="729" spans="1:34">
      <c r="A729" s="25"/>
      <c r="B729" s="25"/>
      <c r="C729" s="25"/>
      <c r="D729" s="114"/>
      <c r="E729" s="25"/>
      <c r="F729" s="25"/>
      <c r="G729" s="25"/>
      <c r="H729" s="25"/>
      <c r="I729" s="25"/>
      <c r="J729" s="25"/>
      <c r="K729" s="114"/>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row>
    <row r="730" spans="1:34">
      <c r="A730" s="25"/>
      <c r="B730" s="25"/>
      <c r="C730" s="25"/>
      <c r="D730" s="114"/>
      <c r="E730" s="25"/>
      <c r="F730" s="25"/>
      <c r="G730" s="25"/>
      <c r="H730" s="25"/>
      <c r="I730" s="25"/>
      <c r="J730" s="25"/>
      <c r="K730" s="114"/>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row>
    <row r="731" spans="1:34">
      <c r="A731" s="25"/>
      <c r="B731" s="25"/>
      <c r="C731" s="25"/>
      <c r="D731" s="114"/>
      <c r="E731" s="25"/>
      <c r="F731" s="25"/>
      <c r="G731" s="25"/>
      <c r="H731" s="25"/>
      <c r="I731" s="25"/>
      <c r="J731" s="25"/>
      <c r="K731" s="114"/>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row>
    <row r="732" spans="1:34">
      <c r="A732" s="25"/>
      <c r="B732" s="25"/>
      <c r="C732" s="25"/>
      <c r="D732" s="114"/>
      <c r="E732" s="25"/>
      <c r="F732" s="25"/>
      <c r="G732" s="25"/>
      <c r="H732" s="25"/>
      <c r="I732" s="25"/>
      <c r="J732" s="25"/>
      <c r="K732" s="114"/>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row>
    <row r="733" spans="1:34">
      <c r="A733" s="25"/>
      <c r="B733" s="25"/>
      <c r="C733" s="25"/>
      <c r="D733" s="114"/>
      <c r="E733" s="25"/>
      <c r="F733" s="25"/>
      <c r="G733" s="25"/>
      <c r="H733" s="25"/>
      <c r="I733" s="25"/>
      <c r="J733" s="25"/>
      <c r="K733" s="114"/>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row>
    <row r="734" spans="1:34">
      <c r="A734" s="25"/>
      <c r="B734" s="25"/>
      <c r="C734" s="25"/>
      <c r="D734" s="114"/>
      <c r="E734" s="25"/>
      <c r="F734" s="25"/>
      <c r="G734" s="25"/>
      <c r="H734" s="25"/>
      <c r="I734" s="25"/>
      <c r="J734" s="25"/>
      <c r="K734" s="114"/>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row>
    <row r="735" spans="1:34">
      <c r="A735" s="25"/>
      <c r="B735" s="25"/>
      <c r="C735" s="25"/>
      <c r="D735" s="114"/>
      <c r="E735" s="25"/>
      <c r="F735" s="25"/>
      <c r="G735" s="25"/>
      <c r="H735" s="25"/>
      <c r="I735" s="25"/>
      <c r="J735" s="25"/>
      <c r="K735" s="114"/>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row>
    <row r="736" spans="1:34">
      <c r="A736" s="25"/>
      <c r="B736" s="25"/>
      <c r="C736" s="25"/>
      <c r="D736" s="114"/>
      <c r="E736" s="25"/>
      <c r="F736" s="25"/>
      <c r="G736" s="25"/>
      <c r="H736" s="25"/>
      <c r="I736" s="25"/>
      <c r="J736" s="25"/>
      <c r="K736" s="114"/>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row>
    <row r="737" spans="1:34">
      <c r="A737" s="25"/>
      <c r="B737" s="25"/>
      <c r="C737" s="25"/>
      <c r="D737" s="114"/>
      <c r="E737" s="25"/>
      <c r="F737" s="25"/>
      <c r="G737" s="25"/>
      <c r="H737" s="25"/>
      <c r="I737" s="25"/>
      <c r="J737" s="25"/>
      <c r="K737" s="114"/>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row>
    <row r="738" spans="1:34">
      <c r="A738" s="25"/>
      <c r="B738" s="25"/>
      <c r="C738" s="25"/>
      <c r="D738" s="114"/>
      <c r="E738" s="25"/>
      <c r="F738" s="25"/>
      <c r="G738" s="25"/>
      <c r="H738" s="25"/>
      <c r="I738" s="25"/>
      <c r="J738" s="25"/>
      <c r="K738" s="114"/>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row>
    <row r="739" spans="1:34">
      <c r="A739" s="25"/>
      <c r="B739" s="25"/>
      <c r="C739" s="25"/>
      <c r="D739" s="114"/>
      <c r="E739" s="25"/>
      <c r="F739" s="25"/>
      <c r="G739" s="25"/>
      <c r="H739" s="25"/>
      <c r="I739" s="25"/>
      <c r="J739" s="25"/>
      <c r="K739" s="114"/>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row>
    <row r="740" spans="1:34">
      <c r="A740" s="25"/>
      <c r="B740" s="25"/>
      <c r="C740" s="25"/>
      <c r="D740" s="114"/>
      <c r="E740" s="25"/>
      <c r="F740" s="25"/>
      <c r="G740" s="25"/>
      <c r="H740" s="25"/>
      <c r="I740" s="25"/>
      <c r="J740" s="25"/>
      <c r="K740" s="114"/>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row>
    <row r="741" spans="1:34">
      <c r="A741" s="25"/>
      <c r="B741" s="25"/>
      <c r="C741" s="25"/>
      <c r="D741" s="114"/>
      <c r="E741" s="25"/>
      <c r="F741" s="25"/>
      <c r="G741" s="25"/>
      <c r="H741" s="25"/>
      <c r="I741" s="25"/>
      <c r="J741" s="25"/>
      <c r="K741" s="114"/>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row>
    <row r="742" spans="1:34">
      <c r="A742" s="25"/>
      <c r="B742" s="25"/>
      <c r="C742" s="25"/>
      <c r="D742" s="114"/>
      <c r="E742" s="25"/>
      <c r="F742" s="25"/>
      <c r="G742" s="25"/>
      <c r="H742" s="25"/>
      <c r="I742" s="25"/>
      <c r="J742" s="25"/>
      <c r="K742" s="114"/>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row>
    <row r="743" spans="1:34">
      <c r="A743" s="25"/>
      <c r="B743" s="25"/>
      <c r="C743" s="25"/>
      <c r="D743" s="114"/>
      <c r="E743" s="25"/>
      <c r="F743" s="25"/>
      <c r="G743" s="25"/>
      <c r="H743" s="25"/>
      <c r="I743" s="25"/>
      <c r="J743" s="25"/>
      <c r="K743" s="114"/>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row>
    <row r="744" spans="1:34">
      <c r="A744" s="25"/>
      <c r="B744" s="25"/>
      <c r="C744" s="25"/>
      <c r="D744" s="114"/>
      <c r="E744" s="25"/>
      <c r="F744" s="25"/>
      <c r="G744" s="25"/>
      <c r="H744" s="25"/>
      <c r="I744" s="25"/>
      <c r="J744" s="25"/>
      <c r="K744" s="114"/>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row>
    <row r="745" spans="1:34">
      <c r="A745" s="25"/>
      <c r="B745" s="25"/>
      <c r="C745" s="25"/>
      <c r="D745" s="114"/>
      <c r="E745" s="25"/>
      <c r="F745" s="25"/>
      <c r="G745" s="25"/>
      <c r="H745" s="25"/>
      <c r="I745" s="25"/>
      <c r="J745" s="25"/>
      <c r="K745" s="114"/>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row>
    <row r="746" spans="1:34">
      <c r="A746" s="25"/>
      <c r="B746" s="25"/>
      <c r="C746" s="25"/>
      <c r="D746" s="114"/>
      <c r="E746" s="25"/>
      <c r="F746" s="25"/>
      <c r="G746" s="25"/>
      <c r="H746" s="25"/>
      <c r="I746" s="25"/>
      <c r="J746" s="25"/>
      <c r="K746" s="114"/>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row>
    <row r="747" spans="1:34">
      <c r="A747" s="25"/>
      <c r="B747" s="25"/>
      <c r="C747" s="25"/>
      <c r="D747" s="114"/>
      <c r="E747" s="25"/>
      <c r="F747" s="25"/>
      <c r="G747" s="25"/>
      <c r="H747" s="25"/>
      <c r="I747" s="25"/>
      <c r="J747" s="25"/>
      <c r="K747" s="114"/>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row>
    <row r="748" spans="1:34">
      <c r="A748" s="25"/>
      <c r="B748" s="25"/>
      <c r="C748" s="25"/>
      <c r="D748" s="114"/>
      <c r="E748" s="25"/>
      <c r="F748" s="25"/>
      <c r="G748" s="25"/>
      <c r="H748" s="25"/>
      <c r="I748" s="25"/>
      <c r="J748" s="25"/>
      <c r="K748" s="114"/>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row>
    <row r="749" spans="1:34">
      <c r="A749" s="25"/>
      <c r="B749" s="25"/>
      <c r="C749" s="25"/>
      <c r="D749" s="114"/>
      <c r="E749" s="25"/>
      <c r="F749" s="25"/>
      <c r="G749" s="25"/>
      <c r="H749" s="25"/>
      <c r="I749" s="25"/>
      <c r="J749" s="25"/>
      <c r="K749" s="114"/>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row>
    <row r="750" spans="1:34">
      <c r="A750" s="25"/>
      <c r="B750" s="25"/>
      <c r="C750" s="25"/>
      <c r="D750" s="114"/>
      <c r="E750" s="25"/>
      <c r="F750" s="25"/>
      <c r="G750" s="25"/>
      <c r="H750" s="25"/>
      <c r="I750" s="25"/>
      <c r="J750" s="25"/>
      <c r="K750" s="114"/>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row>
    <row r="751" spans="1:34">
      <c r="A751" s="25"/>
      <c r="B751" s="25"/>
      <c r="C751" s="25"/>
      <c r="D751" s="114"/>
      <c r="E751" s="25"/>
      <c r="F751" s="25"/>
      <c r="G751" s="25"/>
      <c r="H751" s="25"/>
      <c r="I751" s="25"/>
      <c r="J751" s="25"/>
      <c r="K751" s="114"/>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row>
    <row r="752" spans="1:34">
      <c r="A752" s="25"/>
      <c r="B752" s="25"/>
      <c r="C752" s="25"/>
      <c r="D752" s="114"/>
      <c r="E752" s="25"/>
      <c r="F752" s="25"/>
      <c r="G752" s="25"/>
      <c r="H752" s="25"/>
      <c r="I752" s="25"/>
      <c r="J752" s="25"/>
      <c r="K752" s="114"/>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row>
    <row r="753" spans="1:34">
      <c r="A753" s="25"/>
      <c r="B753" s="25"/>
      <c r="C753" s="25"/>
      <c r="D753" s="114"/>
      <c r="E753" s="25"/>
      <c r="F753" s="25"/>
      <c r="G753" s="25"/>
      <c r="H753" s="25"/>
      <c r="I753" s="25"/>
      <c r="J753" s="25"/>
      <c r="K753" s="114"/>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row>
    <row r="754" spans="1:34">
      <c r="A754" s="25"/>
      <c r="B754" s="25"/>
      <c r="C754" s="25"/>
      <c r="D754" s="114"/>
      <c r="E754" s="25"/>
      <c r="F754" s="25"/>
      <c r="G754" s="25"/>
      <c r="H754" s="25"/>
      <c r="I754" s="25"/>
      <c r="J754" s="25"/>
      <c r="K754" s="114"/>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row>
    <row r="755" spans="1:34">
      <c r="A755" s="25"/>
      <c r="B755" s="25"/>
      <c r="C755" s="25"/>
      <c r="D755" s="114"/>
      <c r="E755" s="25"/>
      <c r="F755" s="25"/>
      <c r="G755" s="25"/>
      <c r="H755" s="25"/>
      <c r="I755" s="25"/>
      <c r="J755" s="25"/>
      <c r="K755" s="114"/>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row>
    <row r="756" spans="1:34">
      <c r="A756" s="25"/>
      <c r="B756" s="25"/>
      <c r="C756" s="25"/>
      <c r="D756" s="114"/>
      <c r="E756" s="25"/>
      <c r="F756" s="25"/>
      <c r="G756" s="25"/>
      <c r="H756" s="25"/>
      <c r="I756" s="25"/>
      <c r="J756" s="25"/>
      <c r="K756" s="114"/>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row>
    <row r="757" spans="1:34">
      <c r="A757" s="25"/>
      <c r="B757" s="25"/>
      <c r="C757" s="25"/>
      <c r="D757" s="114"/>
      <c r="E757" s="25"/>
      <c r="F757" s="25"/>
      <c r="G757" s="25"/>
      <c r="H757" s="25"/>
      <c r="I757" s="25"/>
      <c r="J757" s="25"/>
      <c r="K757" s="114"/>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row>
    <row r="758" spans="1:34">
      <c r="A758" s="25"/>
      <c r="B758" s="25"/>
      <c r="C758" s="25"/>
      <c r="D758" s="114"/>
      <c r="E758" s="25"/>
      <c r="F758" s="25"/>
      <c r="G758" s="25"/>
      <c r="H758" s="25"/>
      <c r="I758" s="25"/>
      <c r="J758" s="25"/>
      <c r="K758" s="114"/>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row>
    <row r="759" spans="1:34">
      <c r="A759" s="25"/>
      <c r="B759" s="25"/>
      <c r="C759" s="25"/>
      <c r="D759" s="114"/>
      <c r="E759" s="25"/>
      <c r="F759" s="25"/>
      <c r="G759" s="25"/>
      <c r="H759" s="25"/>
      <c r="I759" s="25"/>
      <c r="J759" s="25"/>
      <c r="K759" s="114"/>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row>
    <row r="760" spans="1:34">
      <c r="A760" s="25"/>
      <c r="B760" s="25"/>
      <c r="C760" s="25"/>
      <c r="D760" s="114"/>
      <c r="E760" s="25"/>
      <c r="F760" s="25"/>
      <c r="G760" s="25"/>
      <c r="H760" s="25"/>
      <c r="I760" s="25"/>
      <c r="J760" s="25"/>
      <c r="K760" s="114"/>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row>
    <row r="761" spans="1:34">
      <c r="A761" s="25"/>
      <c r="B761" s="25"/>
      <c r="C761" s="25"/>
      <c r="D761" s="114"/>
      <c r="E761" s="25"/>
      <c r="F761" s="25"/>
      <c r="G761" s="25"/>
      <c r="H761" s="25"/>
      <c r="I761" s="25"/>
      <c r="J761" s="25"/>
      <c r="K761" s="114"/>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row>
    <row r="762" spans="1:34">
      <c r="A762" s="25"/>
      <c r="B762" s="25"/>
      <c r="C762" s="25"/>
      <c r="D762" s="114"/>
      <c r="E762" s="25"/>
      <c r="F762" s="25"/>
      <c r="G762" s="25"/>
      <c r="H762" s="25"/>
      <c r="I762" s="25"/>
      <c r="J762" s="25"/>
      <c r="K762" s="114"/>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row>
    <row r="763" spans="1:34">
      <c r="A763" s="25"/>
      <c r="B763" s="25"/>
      <c r="C763" s="25"/>
      <c r="D763" s="114"/>
      <c r="E763" s="25"/>
      <c r="F763" s="25"/>
      <c r="G763" s="25"/>
      <c r="H763" s="25"/>
      <c r="I763" s="25"/>
      <c r="J763" s="25"/>
      <c r="K763" s="114"/>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row>
    <row r="764" spans="1:34">
      <c r="A764" s="25"/>
      <c r="B764" s="25"/>
      <c r="C764" s="25"/>
      <c r="D764" s="114"/>
      <c r="E764" s="25"/>
      <c r="F764" s="25"/>
      <c r="G764" s="25"/>
      <c r="H764" s="25"/>
      <c r="I764" s="25"/>
      <c r="J764" s="25"/>
      <c r="K764" s="114"/>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row>
    <row r="765" spans="1:34">
      <c r="A765" s="25"/>
      <c r="B765" s="25"/>
      <c r="C765" s="25"/>
      <c r="D765" s="114"/>
      <c r="E765" s="25"/>
      <c r="F765" s="25"/>
      <c r="G765" s="25"/>
      <c r="H765" s="25"/>
      <c r="I765" s="25"/>
      <c r="J765" s="25"/>
      <c r="K765" s="114"/>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row>
    <row r="766" spans="1:34">
      <c r="A766" s="25"/>
      <c r="B766" s="25"/>
      <c r="C766" s="25"/>
      <c r="D766" s="114"/>
      <c r="E766" s="25"/>
      <c r="F766" s="25"/>
      <c r="G766" s="25"/>
      <c r="H766" s="25"/>
      <c r="I766" s="25"/>
      <c r="J766" s="25"/>
      <c r="K766" s="114"/>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row>
    <row r="767" spans="1:34">
      <c r="A767" s="25"/>
      <c r="B767" s="25"/>
      <c r="C767" s="25"/>
      <c r="D767" s="114"/>
      <c r="E767" s="25"/>
      <c r="F767" s="25"/>
      <c r="G767" s="25"/>
      <c r="H767" s="25"/>
      <c r="I767" s="25"/>
      <c r="J767" s="25"/>
      <c r="K767" s="114"/>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row>
    <row r="768" spans="1:34">
      <c r="A768" s="25"/>
      <c r="B768" s="25"/>
      <c r="C768" s="25"/>
      <c r="D768" s="114"/>
      <c r="E768" s="25"/>
      <c r="F768" s="25"/>
      <c r="G768" s="25"/>
      <c r="H768" s="25"/>
      <c r="I768" s="25"/>
      <c r="J768" s="25"/>
      <c r="K768" s="114"/>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row>
    <row r="769" spans="1:34">
      <c r="A769" s="25"/>
      <c r="B769" s="25"/>
      <c r="C769" s="25"/>
      <c r="D769" s="114"/>
      <c r="E769" s="25"/>
      <c r="F769" s="25"/>
      <c r="G769" s="25"/>
      <c r="H769" s="25"/>
      <c r="I769" s="25"/>
      <c r="J769" s="25"/>
      <c r="K769" s="114"/>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row>
    <row r="770" spans="1:34">
      <c r="A770" s="25"/>
      <c r="B770" s="25"/>
      <c r="C770" s="25"/>
      <c r="D770" s="114"/>
      <c r="E770" s="25"/>
      <c r="F770" s="25"/>
      <c r="G770" s="25"/>
      <c r="H770" s="25"/>
      <c r="I770" s="25"/>
      <c r="J770" s="25"/>
      <c r="K770" s="114"/>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row>
    <row r="771" spans="1:34">
      <c r="A771" s="25"/>
      <c r="B771" s="25"/>
      <c r="C771" s="25"/>
      <c r="D771" s="114"/>
      <c r="E771" s="25"/>
      <c r="F771" s="25"/>
      <c r="G771" s="25"/>
      <c r="H771" s="25"/>
      <c r="I771" s="25"/>
      <c r="J771" s="25"/>
      <c r="K771" s="114"/>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row>
    <row r="772" spans="1:34">
      <c r="A772" s="25"/>
      <c r="B772" s="25"/>
      <c r="C772" s="25"/>
      <c r="D772" s="114"/>
      <c r="E772" s="25"/>
      <c r="F772" s="25"/>
      <c r="G772" s="25"/>
      <c r="H772" s="25"/>
      <c r="I772" s="25"/>
      <c r="J772" s="25"/>
      <c r="K772" s="114"/>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row>
    <row r="773" spans="1:34">
      <c r="A773" s="25"/>
      <c r="B773" s="25"/>
      <c r="C773" s="25"/>
      <c r="D773" s="114"/>
      <c r="E773" s="25"/>
      <c r="F773" s="25"/>
      <c r="G773" s="25"/>
      <c r="H773" s="25"/>
      <c r="I773" s="25"/>
      <c r="J773" s="25"/>
      <c r="K773" s="114"/>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row>
    <row r="774" spans="1:34">
      <c r="A774" s="25"/>
      <c r="B774" s="25"/>
      <c r="C774" s="25"/>
      <c r="D774" s="114"/>
      <c r="E774" s="25"/>
      <c r="F774" s="25"/>
      <c r="G774" s="25"/>
      <c r="H774" s="25"/>
      <c r="I774" s="25"/>
      <c r="J774" s="25"/>
      <c r="K774" s="114"/>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row>
    <row r="775" spans="1:34">
      <c r="A775" s="25"/>
      <c r="B775" s="25"/>
      <c r="C775" s="25"/>
      <c r="D775" s="114"/>
      <c r="E775" s="25"/>
      <c r="F775" s="25"/>
      <c r="G775" s="25"/>
      <c r="H775" s="25"/>
      <c r="I775" s="25"/>
      <c r="J775" s="25"/>
      <c r="K775" s="114"/>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row>
    <row r="776" spans="1:34">
      <c r="A776" s="25"/>
      <c r="B776" s="25"/>
      <c r="C776" s="25"/>
      <c r="D776" s="114"/>
      <c r="E776" s="25"/>
      <c r="F776" s="25"/>
      <c r="G776" s="25"/>
      <c r="H776" s="25"/>
      <c r="I776" s="25"/>
      <c r="J776" s="25"/>
      <c r="K776" s="114"/>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row>
    <row r="777" spans="1:34">
      <c r="A777" s="25"/>
      <c r="B777" s="25"/>
      <c r="C777" s="25"/>
      <c r="D777" s="114"/>
      <c r="E777" s="25"/>
      <c r="F777" s="25"/>
      <c r="G777" s="25"/>
      <c r="H777" s="25"/>
      <c r="I777" s="25"/>
      <c r="J777" s="25"/>
      <c r="K777" s="114"/>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row>
    <row r="778" spans="1:34">
      <c r="A778" s="25"/>
      <c r="B778" s="25"/>
      <c r="C778" s="25"/>
      <c r="D778" s="114"/>
      <c r="E778" s="25"/>
      <c r="F778" s="25"/>
      <c r="G778" s="25"/>
      <c r="H778" s="25"/>
      <c r="I778" s="25"/>
      <c r="J778" s="25"/>
      <c r="K778" s="114"/>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row>
    <row r="779" spans="1:34">
      <c r="A779" s="25"/>
      <c r="B779" s="25"/>
      <c r="C779" s="25"/>
      <c r="D779" s="114"/>
      <c r="E779" s="25"/>
      <c r="F779" s="25"/>
      <c r="G779" s="25"/>
      <c r="H779" s="25"/>
      <c r="I779" s="25"/>
      <c r="J779" s="25"/>
      <c r="K779" s="114"/>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row>
    <row r="780" spans="1:34">
      <c r="A780" s="25"/>
      <c r="B780" s="25"/>
      <c r="C780" s="25"/>
      <c r="D780" s="114"/>
      <c r="E780" s="25"/>
      <c r="F780" s="25"/>
      <c r="G780" s="25"/>
      <c r="H780" s="25"/>
      <c r="I780" s="25"/>
      <c r="J780" s="25"/>
      <c r="K780" s="114"/>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row>
    <row r="781" spans="1:34">
      <c r="A781" s="25"/>
      <c r="B781" s="25"/>
      <c r="C781" s="25"/>
      <c r="D781" s="114"/>
      <c r="E781" s="25"/>
      <c r="F781" s="25"/>
      <c r="G781" s="25"/>
      <c r="H781" s="25"/>
      <c r="I781" s="25"/>
      <c r="J781" s="25"/>
      <c r="K781" s="114"/>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row>
    <row r="782" spans="1:34">
      <c r="A782" s="25"/>
      <c r="B782" s="25"/>
      <c r="C782" s="25"/>
      <c r="D782" s="114"/>
      <c r="E782" s="25"/>
      <c r="F782" s="25"/>
      <c r="G782" s="25"/>
      <c r="H782" s="25"/>
      <c r="I782" s="25"/>
      <c r="J782" s="25"/>
      <c r="K782" s="114"/>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row>
    <row r="783" spans="1:34">
      <c r="A783" s="25"/>
      <c r="B783" s="25"/>
      <c r="C783" s="25"/>
      <c r="D783" s="114"/>
      <c r="E783" s="25"/>
      <c r="F783" s="25"/>
      <c r="G783" s="25"/>
      <c r="H783" s="25"/>
      <c r="I783" s="25"/>
      <c r="J783" s="25"/>
      <c r="K783" s="114"/>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row>
    <row r="784" spans="1:34">
      <c r="A784" s="25"/>
      <c r="B784" s="25"/>
      <c r="C784" s="25"/>
      <c r="D784" s="114"/>
      <c r="E784" s="25"/>
      <c r="F784" s="25"/>
      <c r="G784" s="25"/>
      <c r="H784" s="25"/>
      <c r="I784" s="25"/>
      <c r="J784" s="25"/>
      <c r="K784" s="114"/>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row>
    <row r="785" spans="1:34">
      <c r="A785" s="25"/>
      <c r="B785" s="25"/>
      <c r="C785" s="25"/>
      <c r="D785" s="114"/>
      <c r="E785" s="25"/>
      <c r="F785" s="25"/>
      <c r="G785" s="25"/>
      <c r="H785" s="25"/>
      <c r="I785" s="25"/>
      <c r="J785" s="25"/>
      <c r="K785" s="114"/>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row>
    <row r="786" spans="1:34">
      <c r="A786" s="25"/>
      <c r="B786" s="25"/>
      <c r="C786" s="25"/>
      <c r="D786" s="114"/>
      <c r="E786" s="25"/>
      <c r="F786" s="25"/>
      <c r="G786" s="25"/>
      <c r="H786" s="25"/>
      <c r="I786" s="25"/>
      <c r="J786" s="25"/>
      <c r="K786" s="114"/>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row>
    <row r="787" spans="1:34">
      <c r="A787" s="25"/>
      <c r="B787" s="25"/>
      <c r="C787" s="25"/>
      <c r="D787" s="114"/>
      <c r="E787" s="25"/>
      <c r="F787" s="25"/>
      <c r="G787" s="25"/>
      <c r="H787" s="25"/>
      <c r="I787" s="25"/>
      <c r="J787" s="25"/>
      <c r="K787" s="114"/>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row>
    <row r="788" spans="1:34">
      <c r="A788" s="25"/>
      <c r="B788" s="25"/>
      <c r="C788" s="25"/>
      <c r="D788" s="114"/>
      <c r="E788" s="25"/>
      <c r="F788" s="25"/>
      <c r="G788" s="25"/>
      <c r="H788" s="25"/>
      <c r="I788" s="25"/>
      <c r="J788" s="25"/>
      <c r="K788" s="114"/>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row>
    <row r="789" spans="1:34">
      <c r="A789" s="25"/>
      <c r="B789" s="25"/>
      <c r="C789" s="25"/>
      <c r="D789" s="114"/>
      <c r="E789" s="25"/>
      <c r="F789" s="25"/>
      <c r="G789" s="25"/>
      <c r="H789" s="25"/>
      <c r="I789" s="25"/>
      <c r="J789" s="25"/>
      <c r="K789" s="114"/>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row>
    <row r="790" spans="1:34">
      <c r="A790" s="25"/>
      <c r="B790" s="25"/>
      <c r="C790" s="25"/>
      <c r="D790" s="114"/>
      <c r="E790" s="25"/>
      <c r="F790" s="25"/>
      <c r="G790" s="25"/>
      <c r="H790" s="25"/>
      <c r="I790" s="25"/>
      <c r="J790" s="25"/>
      <c r="K790" s="114"/>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row>
    <row r="791" spans="1:34">
      <c r="A791" s="25"/>
      <c r="B791" s="25"/>
      <c r="C791" s="25"/>
      <c r="D791" s="114"/>
      <c r="E791" s="25"/>
      <c r="F791" s="25"/>
      <c r="G791" s="25"/>
      <c r="H791" s="25"/>
      <c r="I791" s="25"/>
      <c r="J791" s="25"/>
      <c r="K791" s="114"/>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row>
    <row r="792" spans="1:34">
      <c r="A792" s="25"/>
      <c r="B792" s="25"/>
      <c r="C792" s="25"/>
      <c r="D792" s="114"/>
      <c r="E792" s="25"/>
      <c r="F792" s="25"/>
      <c r="G792" s="25"/>
      <c r="H792" s="25"/>
      <c r="I792" s="25"/>
      <c r="J792" s="25"/>
      <c r="K792" s="114"/>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row>
    <row r="793" spans="1:34">
      <c r="A793" s="25"/>
      <c r="B793" s="25"/>
      <c r="C793" s="25"/>
      <c r="D793" s="114"/>
      <c r="E793" s="25"/>
      <c r="F793" s="25"/>
      <c r="G793" s="25"/>
      <c r="H793" s="25"/>
      <c r="I793" s="25"/>
      <c r="J793" s="25"/>
      <c r="K793" s="114"/>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row>
    <row r="794" spans="1:34">
      <c r="A794" s="25"/>
      <c r="B794" s="25"/>
      <c r="C794" s="25"/>
      <c r="D794" s="114"/>
      <c r="E794" s="25"/>
      <c r="F794" s="25"/>
      <c r="G794" s="25"/>
      <c r="H794" s="25"/>
      <c r="I794" s="25"/>
      <c r="J794" s="25"/>
      <c r="K794" s="114"/>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row>
    <row r="795" spans="1:34">
      <c r="A795" s="25"/>
      <c r="B795" s="25"/>
      <c r="C795" s="25"/>
      <c r="D795" s="114"/>
      <c r="E795" s="25"/>
      <c r="F795" s="25"/>
      <c r="G795" s="25"/>
      <c r="H795" s="25"/>
      <c r="I795" s="25"/>
      <c r="J795" s="25"/>
      <c r="K795" s="114"/>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row>
    <row r="796" spans="1:34">
      <c r="A796" s="25"/>
      <c r="B796" s="25"/>
      <c r="C796" s="25"/>
      <c r="D796" s="114"/>
      <c r="E796" s="25"/>
      <c r="F796" s="25"/>
      <c r="G796" s="25"/>
      <c r="H796" s="25"/>
      <c r="I796" s="25"/>
      <c r="J796" s="25"/>
      <c r="K796" s="114"/>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row>
    <row r="797" spans="1:34">
      <c r="A797" s="25"/>
      <c r="B797" s="25"/>
      <c r="C797" s="25"/>
      <c r="D797" s="114"/>
      <c r="E797" s="25"/>
      <c r="F797" s="25"/>
      <c r="G797" s="25"/>
      <c r="H797" s="25"/>
      <c r="I797" s="25"/>
      <c r="J797" s="25"/>
      <c r="K797" s="114"/>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row>
    <row r="798" spans="1:34">
      <c r="A798" s="25"/>
      <c r="B798" s="25"/>
      <c r="C798" s="25"/>
      <c r="D798" s="114"/>
      <c r="E798" s="25"/>
      <c r="F798" s="25"/>
      <c r="G798" s="25"/>
      <c r="H798" s="25"/>
      <c r="I798" s="25"/>
      <c r="J798" s="25"/>
      <c r="K798" s="114"/>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row>
    <row r="799" spans="1:34">
      <c r="A799" s="25"/>
      <c r="B799" s="25"/>
      <c r="C799" s="25"/>
      <c r="D799" s="114"/>
      <c r="E799" s="25"/>
      <c r="F799" s="25"/>
      <c r="G799" s="25"/>
      <c r="H799" s="25"/>
      <c r="I799" s="25"/>
      <c r="J799" s="25"/>
      <c r="K799" s="114"/>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row>
    <row r="800" spans="1:34">
      <c r="A800" s="25"/>
      <c r="B800" s="25"/>
      <c r="C800" s="25"/>
      <c r="D800" s="114"/>
      <c r="E800" s="25"/>
      <c r="F800" s="25"/>
      <c r="G800" s="25"/>
      <c r="H800" s="25"/>
      <c r="I800" s="25"/>
      <c r="J800" s="25"/>
      <c r="K800" s="114"/>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row>
    <row r="801" spans="1:34">
      <c r="A801" s="25"/>
      <c r="B801" s="25"/>
      <c r="C801" s="25"/>
      <c r="D801" s="114"/>
      <c r="E801" s="25"/>
      <c r="F801" s="25"/>
      <c r="G801" s="25"/>
      <c r="H801" s="25"/>
      <c r="I801" s="25"/>
      <c r="J801" s="25"/>
      <c r="K801" s="114"/>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row>
    <row r="802" spans="1:34">
      <c r="A802" s="25"/>
      <c r="B802" s="25"/>
      <c r="C802" s="25"/>
      <c r="D802" s="114"/>
      <c r="E802" s="25"/>
      <c r="F802" s="25"/>
      <c r="G802" s="25"/>
      <c r="H802" s="25"/>
      <c r="I802" s="25"/>
      <c r="J802" s="25"/>
      <c r="K802" s="114"/>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row>
    <row r="803" spans="1:34">
      <c r="A803" s="25"/>
      <c r="B803" s="25"/>
      <c r="C803" s="25"/>
      <c r="D803" s="114"/>
      <c r="E803" s="25"/>
      <c r="F803" s="25"/>
      <c r="G803" s="25"/>
      <c r="H803" s="25"/>
      <c r="I803" s="25"/>
      <c r="J803" s="25"/>
      <c r="K803" s="114"/>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row>
    <row r="804" spans="1:34">
      <c r="A804" s="25"/>
      <c r="B804" s="25"/>
      <c r="C804" s="25"/>
      <c r="D804" s="114"/>
      <c r="E804" s="25"/>
      <c r="F804" s="25"/>
      <c r="G804" s="25"/>
      <c r="H804" s="25"/>
      <c r="I804" s="25"/>
      <c r="J804" s="25"/>
      <c r="K804" s="114"/>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row>
    <row r="805" spans="1:34">
      <c r="A805" s="25"/>
      <c r="B805" s="25"/>
      <c r="C805" s="25"/>
      <c r="D805" s="114"/>
      <c r="E805" s="25"/>
      <c r="F805" s="25"/>
      <c r="G805" s="25"/>
      <c r="H805" s="25"/>
      <c r="I805" s="25"/>
      <c r="J805" s="25"/>
      <c r="K805" s="114"/>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row>
    <row r="806" spans="1:34">
      <c r="A806" s="25"/>
      <c r="B806" s="25"/>
      <c r="C806" s="25"/>
      <c r="D806" s="114"/>
      <c r="E806" s="25"/>
      <c r="F806" s="25"/>
      <c r="G806" s="25"/>
      <c r="H806" s="25"/>
      <c r="I806" s="25"/>
      <c r="J806" s="25"/>
      <c r="K806" s="114"/>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row>
    <row r="807" spans="1:34">
      <c r="A807" s="25"/>
      <c r="B807" s="25"/>
      <c r="C807" s="25"/>
      <c r="D807" s="114"/>
      <c r="E807" s="25"/>
      <c r="F807" s="25"/>
      <c r="G807" s="25"/>
      <c r="H807" s="25"/>
      <c r="I807" s="25"/>
      <c r="J807" s="25"/>
      <c r="K807" s="114"/>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row>
    <row r="808" spans="1:34">
      <c r="A808" s="25"/>
      <c r="B808" s="25"/>
      <c r="C808" s="25"/>
      <c r="D808" s="114"/>
      <c r="E808" s="25"/>
      <c r="F808" s="25"/>
      <c r="G808" s="25"/>
      <c r="H808" s="25"/>
      <c r="I808" s="25"/>
      <c r="J808" s="25"/>
      <c r="K808" s="114"/>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row>
    <row r="809" spans="1:34">
      <c r="A809" s="25"/>
      <c r="B809" s="25"/>
      <c r="C809" s="25"/>
      <c r="D809" s="114"/>
      <c r="E809" s="25"/>
      <c r="F809" s="25"/>
      <c r="G809" s="25"/>
      <c r="H809" s="25"/>
      <c r="I809" s="25"/>
      <c r="J809" s="25"/>
      <c r="K809" s="114"/>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row>
    <row r="810" spans="1:34">
      <c r="A810" s="25"/>
      <c r="B810" s="25"/>
      <c r="C810" s="25"/>
      <c r="D810" s="114"/>
      <c r="E810" s="25"/>
      <c r="F810" s="25"/>
      <c r="G810" s="25"/>
      <c r="H810" s="25"/>
      <c r="I810" s="25"/>
      <c r="J810" s="25"/>
      <c r="K810" s="114"/>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row>
    <row r="811" spans="1:34">
      <c r="A811" s="25"/>
      <c r="B811" s="25"/>
      <c r="C811" s="25"/>
      <c r="D811" s="114"/>
      <c r="E811" s="25"/>
      <c r="F811" s="25"/>
      <c r="G811" s="25"/>
      <c r="H811" s="25"/>
      <c r="I811" s="25"/>
      <c r="J811" s="25"/>
      <c r="K811" s="114"/>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row>
    <row r="812" spans="1:34">
      <c r="A812" s="25"/>
      <c r="B812" s="25"/>
      <c r="C812" s="25"/>
      <c r="D812" s="114"/>
      <c r="E812" s="25"/>
      <c r="F812" s="25"/>
      <c r="G812" s="25"/>
      <c r="H812" s="25"/>
      <c r="I812" s="25"/>
      <c r="J812" s="25"/>
      <c r="K812" s="114"/>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row>
    <row r="813" spans="1:34">
      <c r="A813" s="25"/>
      <c r="B813" s="25"/>
      <c r="C813" s="25"/>
      <c r="D813" s="114"/>
      <c r="E813" s="25"/>
      <c r="F813" s="25"/>
      <c r="G813" s="25"/>
      <c r="H813" s="25"/>
      <c r="I813" s="25"/>
      <c r="J813" s="25"/>
      <c r="K813" s="114"/>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row>
    <row r="814" spans="1:34">
      <c r="A814" s="25"/>
      <c r="B814" s="25"/>
      <c r="C814" s="25"/>
      <c r="D814" s="114"/>
      <c r="E814" s="25"/>
      <c r="F814" s="25"/>
      <c r="G814" s="25"/>
      <c r="H814" s="25"/>
      <c r="I814" s="25"/>
      <c r="J814" s="25"/>
      <c r="K814" s="114"/>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row>
    <row r="815" spans="1:34">
      <c r="A815" s="25"/>
      <c r="B815" s="25"/>
      <c r="C815" s="25"/>
      <c r="D815" s="114"/>
      <c r="E815" s="25"/>
      <c r="F815" s="25"/>
      <c r="G815" s="25"/>
      <c r="H815" s="25"/>
      <c r="I815" s="25"/>
      <c r="J815" s="25"/>
      <c r="K815" s="114"/>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row>
    <row r="816" spans="1:34">
      <c r="A816" s="25"/>
      <c r="B816" s="25"/>
      <c r="C816" s="25"/>
      <c r="D816" s="114"/>
      <c r="E816" s="25"/>
      <c r="F816" s="25"/>
      <c r="G816" s="25"/>
      <c r="H816" s="25"/>
      <c r="I816" s="25"/>
      <c r="J816" s="25"/>
      <c r="K816" s="114"/>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row>
    <row r="817" spans="1:34">
      <c r="A817" s="25"/>
      <c r="B817" s="25"/>
      <c r="C817" s="25"/>
      <c r="D817" s="114"/>
      <c r="E817" s="25"/>
      <c r="F817" s="25"/>
      <c r="G817" s="25"/>
      <c r="H817" s="25"/>
      <c r="I817" s="25"/>
      <c r="J817" s="25"/>
      <c r="K817" s="114"/>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row>
    <row r="818" spans="1:34">
      <c r="A818" s="25"/>
      <c r="B818" s="25"/>
      <c r="C818" s="25"/>
      <c r="D818" s="114"/>
      <c r="E818" s="25"/>
      <c r="F818" s="25"/>
      <c r="G818" s="25"/>
      <c r="H818" s="25"/>
      <c r="I818" s="25"/>
      <c r="J818" s="25"/>
      <c r="K818" s="114"/>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row>
    <row r="819" spans="1:34">
      <c r="A819" s="25"/>
      <c r="B819" s="25"/>
      <c r="C819" s="25"/>
      <c r="D819" s="114"/>
      <c r="E819" s="25"/>
      <c r="F819" s="25"/>
      <c r="G819" s="25"/>
      <c r="H819" s="25"/>
      <c r="I819" s="25"/>
      <c r="J819" s="25"/>
      <c r="K819" s="114"/>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row>
    <row r="820" spans="1:34">
      <c r="A820" s="25"/>
      <c r="B820" s="25"/>
      <c r="C820" s="25"/>
      <c r="D820" s="114"/>
      <c r="E820" s="25"/>
      <c r="F820" s="25"/>
      <c r="G820" s="25"/>
      <c r="H820" s="25"/>
      <c r="I820" s="25"/>
      <c r="J820" s="25"/>
      <c r="K820" s="114"/>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row>
    <row r="821" spans="1:34">
      <c r="A821" s="25"/>
      <c r="B821" s="25"/>
      <c r="C821" s="25"/>
      <c r="D821" s="114"/>
      <c r="E821" s="25"/>
      <c r="F821" s="25"/>
      <c r="G821" s="25"/>
      <c r="H821" s="25"/>
      <c r="I821" s="25"/>
      <c r="J821" s="25"/>
      <c r="K821" s="114"/>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row>
    <row r="822" spans="1:34">
      <c r="A822" s="25"/>
      <c r="B822" s="25"/>
      <c r="C822" s="25"/>
      <c r="D822" s="114"/>
      <c r="E822" s="25"/>
      <c r="F822" s="25"/>
      <c r="G822" s="25"/>
      <c r="H822" s="25"/>
      <c r="I822" s="25"/>
      <c r="J822" s="25"/>
      <c r="K822" s="114"/>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row>
    <row r="823" spans="1:34">
      <c r="A823" s="25"/>
      <c r="B823" s="25"/>
      <c r="C823" s="25"/>
      <c r="D823" s="114"/>
      <c r="E823" s="25"/>
      <c r="F823" s="25"/>
      <c r="G823" s="25"/>
      <c r="H823" s="25"/>
      <c r="I823" s="25"/>
      <c r="J823" s="25"/>
      <c r="K823" s="114"/>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row>
    <row r="824" spans="1:34">
      <c r="A824" s="25"/>
      <c r="B824" s="25"/>
      <c r="C824" s="25"/>
      <c r="D824" s="114"/>
      <c r="E824" s="25"/>
      <c r="F824" s="25"/>
      <c r="G824" s="25"/>
      <c r="H824" s="25"/>
      <c r="I824" s="25"/>
      <c r="J824" s="25"/>
      <c r="K824" s="114"/>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row>
    <row r="825" spans="1:34">
      <c r="A825" s="25"/>
      <c r="B825" s="25"/>
      <c r="C825" s="25"/>
      <c r="D825" s="114"/>
      <c r="E825" s="25"/>
      <c r="F825" s="25"/>
      <c r="G825" s="25"/>
      <c r="H825" s="25"/>
      <c r="I825" s="25"/>
      <c r="J825" s="25"/>
      <c r="K825" s="114"/>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row>
    <row r="826" spans="1:34">
      <c r="A826" s="25"/>
      <c r="B826" s="25"/>
      <c r="C826" s="25"/>
      <c r="D826" s="114"/>
      <c r="E826" s="25"/>
      <c r="F826" s="25"/>
      <c r="G826" s="25"/>
      <c r="H826" s="25"/>
      <c r="I826" s="25"/>
      <c r="J826" s="25"/>
      <c r="K826" s="114"/>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row>
    <row r="827" spans="1:34">
      <c r="A827" s="25"/>
      <c r="B827" s="25"/>
      <c r="C827" s="25"/>
      <c r="D827" s="114"/>
      <c r="E827" s="25"/>
      <c r="F827" s="25"/>
      <c r="G827" s="25"/>
      <c r="H827" s="25"/>
      <c r="I827" s="25"/>
      <c r="J827" s="25"/>
      <c r="K827" s="114"/>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row>
    <row r="828" spans="1:34">
      <c r="A828" s="25"/>
      <c r="B828" s="25"/>
      <c r="C828" s="25"/>
      <c r="D828" s="114"/>
      <c r="E828" s="25"/>
      <c r="F828" s="25"/>
      <c r="G828" s="25"/>
      <c r="H828" s="25"/>
      <c r="I828" s="25"/>
      <c r="J828" s="25"/>
      <c r="K828" s="114"/>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row>
    <row r="829" spans="1:34">
      <c r="A829" s="25"/>
      <c r="B829" s="25"/>
      <c r="C829" s="25"/>
      <c r="D829" s="114"/>
      <c r="E829" s="25"/>
      <c r="F829" s="25"/>
      <c r="G829" s="25"/>
      <c r="H829" s="25"/>
      <c r="I829" s="25"/>
      <c r="J829" s="25"/>
      <c r="K829" s="114"/>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row>
    <row r="830" spans="1:34">
      <c r="A830" s="25"/>
      <c r="B830" s="25"/>
      <c r="C830" s="25"/>
      <c r="D830" s="114"/>
      <c r="E830" s="25"/>
      <c r="F830" s="25"/>
      <c r="G830" s="25"/>
      <c r="H830" s="25"/>
      <c r="I830" s="25"/>
      <c r="J830" s="25"/>
      <c r="K830" s="114"/>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row>
    <row r="831" spans="1:34">
      <c r="A831" s="25"/>
      <c r="B831" s="25"/>
      <c r="C831" s="25"/>
      <c r="D831" s="114"/>
      <c r="E831" s="25"/>
      <c r="F831" s="25"/>
      <c r="G831" s="25"/>
      <c r="H831" s="25"/>
      <c r="I831" s="25"/>
      <c r="J831" s="25"/>
      <c r="K831" s="114"/>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row>
    <row r="832" spans="1:34">
      <c r="A832" s="25"/>
      <c r="B832" s="25"/>
      <c r="C832" s="25"/>
      <c r="D832" s="114"/>
      <c r="E832" s="25"/>
      <c r="F832" s="25"/>
      <c r="G832" s="25"/>
      <c r="H832" s="25"/>
      <c r="I832" s="25"/>
      <c r="J832" s="25"/>
      <c r="K832" s="114"/>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row>
    <row r="833" spans="1:34">
      <c r="A833" s="25"/>
      <c r="B833" s="25"/>
      <c r="C833" s="25"/>
      <c r="D833" s="114"/>
      <c r="E833" s="25"/>
      <c r="F833" s="25"/>
      <c r="G833" s="25"/>
      <c r="H833" s="25"/>
      <c r="I833" s="25"/>
      <c r="J833" s="25"/>
      <c r="K833" s="114"/>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row>
    <row r="834" spans="1:34">
      <c r="A834" s="25"/>
      <c r="B834" s="25"/>
      <c r="C834" s="25"/>
      <c r="D834" s="114"/>
      <c r="E834" s="25"/>
      <c r="F834" s="25"/>
      <c r="G834" s="25"/>
      <c r="H834" s="25"/>
      <c r="I834" s="25"/>
      <c r="J834" s="25"/>
      <c r="K834" s="114"/>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row>
    <row r="835" spans="1:34">
      <c r="A835" s="25"/>
      <c r="B835" s="25"/>
      <c r="C835" s="25"/>
      <c r="D835" s="114"/>
      <c r="E835" s="25"/>
      <c r="F835" s="25"/>
      <c r="G835" s="25"/>
      <c r="H835" s="25"/>
      <c r="I835" s="25"/>
      <c r="J835" s="25"/>
      <c r="K835" s="114"/>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row>
    <row r="836" spans="1:34">
      <c r="A836" s="25"/>
      <c r="B836" s="25"/>
      <c r="C836" s="25"/>
      <c r="D836" s="114"/>
      <c r="E836" s="25"/>
      <c r="F836" s="25"/>
      <c r="G836" s="25"/>
      <c r="H836" s="25"/>
      <c r="I836" s="25"/>
      <c r="J836" s="25"/>
      <c r="K836" s="114"/>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row>
    <row r="837" spans="1:34">
      <c r="A837" s="25"/>
      <c r="B837" s="25"/>
      <c r="C837" s="25"/>
      <c r="D837" s="114"/>
      <c r="E837" s="25"/>
      <c r="F837" s="25"/>
      <c r="G837" s="25"/>
      <c r="H837" s="25"/>
      <c r="I837" s="25"/>
      <c r="J837" s="25"/>
      <c r="K837" s="114"/>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row>
    <row r="838" spans="1:34">
      <c r="A838" s="25"/>
      <c r="B838" s="25"/>
      <c r="C838" s="25"/>
      <c r="D838" s="114"/>
      <c r="E838" s="25"/>
      <c r="F838" s="25"/>
      <c r="G838" s="25"/>
      <c r="H838" s="25"/>
      <c r="I838" s="25"/>
      <c r="J838" s="25"/>
      <c r="K838" s="114"/>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row>
    <row r="839" spans="1:34">
      <c r="A839" s="25"/>
      <c r="B839" s="25"/>
      <c r="C839" s="25"/>
      <c r="D839" s="114"/>
      <c r="E839" s="25"/>
      <c r="F839" s="25"/>
      <c r="G839" s="25"/>
      <c r="H839" s="25"/>
      <c r="I839" s="25"/>
      <c r="J839" s="25"/>
      <c r="K839" s="114"/>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row>
    <row r="840" spans="1:34">
      <c r="A840" s="25"/>
      <c r="B840" s="25"/>
      <c r="C840" s="25"/>
      <c r="D840" s="114"/>
      <c r="E840" s="25"/>
      <c r="F840" s="25"/>
      <c r="G840" s="25"/>
      <c r="H840" s="25"/>
      <c r="I840" s="25"/>
      <c r="J840" s="25"/>
      <c r="K840" s="114"/>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row>
    <row r="841" spans="1:34">
      <c r="A841" s="25"/>
      <c r="B841" s="25"/>
      <c r="C841" s="25"/>
      <c r="D841" s="114"/>
      <c r="E841" s="25"/>
      <c r="F841" s="25"/>
      <c r="G841" s="25"/>
      <c r="H841" s="25"/>
      <c r="I841" s="25"/>
      <c r="J841" s="25"/>
      <c r="K841" s="114"/>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row>
    <row r="842" spans="1:34">
      <c r="A842" s="25"/>
      <c r="B842" s="25"/>
      <c r="C842" s="25"/>
      <c r="D842" s="114"/>
      <c r="E842" s="25"/>
      <c r="F842" s="25"/>
      <c r="G842" s="25"/>
      <c r="H842" s="25"/>
      <c r="I842" s="25"/>
      <c r="J842" s="25"/>
      <c r="K842" s="114"/>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row>
    <row r="843" spans="1:34">
      <c r="A843" s="25"/>
      <c r="B843" s="25"/>
      <c r="C843" s="25"/>
      <c r="D843" s="114"/>
      <c r="E843" s="25"/>
      <c r="F843" s="25"/>
      <c r="G843" s="25"/>
      <c r="H843" s="25"/>
      <c r="I843" s="25"/>
      <c r="J843" s="25"/>
      <c r="K843" s="114"/>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row>
    <row r="844" spans="1:34">
      <c r="A844" s="25"/>
      <c r="B844" s="25"/>
      <c r="C844" s="25"/>
      <c r="D844" s="114"/>
      <c r="E844" s="25"/>
      <c r="F844" s="25"/>
      <c r="G844" s="25"/>
      <c r="H844" s="25"/>
      <c r="I844" s="25"/>
      <c r="J844" s="25"/>
      <c r="K844" s="114"/>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row>
    <row r="845" spans="1:34">
      <c r="A845" s="25"/>
      <c r="B845" s="25"/>
      <c r="C845" s="25"/>
      <c r="D845" s="114"/>
      <c r="E845" s="25"/>
      <c r="F845" s="25"/>
      <c r="G845" s="25"/>
      <c r="H845" s="25"/>
      <c r="I845" s="25"/>
      <c r="J845" s="25"/>
      <c r="K845" s="114"/>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row>
    <row r="846" spans="1:34">
      <c r="A846" s="25"/>
      <c r="B846" s="25"/>
      <c r="C846" s="25"/>
      <c r="D846" s="114"/>
      <c r="E846" s="25"/>
      <c r="F846" s="25"/>
      <c r="G846" s="25"/>
      <c r="H846" s="25"/>
      <c r="I846" s="25"/>
      <c r="J846" s="25"/>
      <c r="K846" s="114"/>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row>
    <row r="847" spans="1:34">
      <c r="A847" s="25"/>
      <c r="B847" s="25"/>
      <c r="C847" s="25"/>
      <c r="D847" s="114"/>
      <c r="E847" s="25"/>
      <c r="F847" s="25"/>
      <c r="G847" s="25"/>
      <c r="H847" s="25"/>
      <c r="I847" s="25"/>
      <c r="J847" s="25"/>
      <c r="K847" s="114"/>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row>
    <row r="848" spans="1:34">
      <c r="A848" s="25"/>
      <c r="B848" s="25"/>
      <c r="C848" s="25"/>
      <c r="D848" s="114"/>
      <c r="E848" s="25"/>
      <c r="F848" s="25"/>
      <c r="G848" s="25"/>
      <c r="H848" s="25"/>
      <c r="I848" s="25"/>
      <c r="J848" s="25"/>
      <c r="K848" s="114"/>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row>
    <row r="849" spans="1:34">
      <c r="A849" s="25"/>
      <c r="B849" s="25"/>
      <c r="C849" s="25"/>
      <c r="D849" s="114"/>
      <c r="E849" s="25"/>
      <c r="F849" s="25"/>
      <c r="G849" s="25"/>
      <c r="H849" s="25"/>
      <c r="I849" s="25"/>
      <c r="J849" s="25"/>
      <c r="K849" s="114"/>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row>
    <row r="850" spans="1:34">
      <c r="A850" s="25"/>
      <c r="B850" s="25"/>
      <c r="C850" s="25"/>
      <c r="D850" s="114"/>
      <c r="E850" s="25"/>
      <c r="F850" s="25"/>
      <c r="G850" s="25"/>
      <c r="H850" s="25"/>
      <c r="I850" s="25"/>
      <c r="J850" s="25"/>
      <c r="K850" s="114"/>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row>
    <row r="851" spans="1:34">
      <c r="A851" s="25"/>
      <c r="B851" s="25"/>
      <c r="C851" s="25"/>
      <c r="D851" s="114"/>
      <c r="E851" s="25"/>
      <c r="F851" s="25"/>
      <c r="G851" s="25"/>
      <c r="H851" s="25"/>
      <c r="I851" s="25"/>
      <c r="J851" s="25"/>
      <c r="K851" s="114"/>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row>
    <row r="852" spans="1:34">
      <c r="A852" s="25"/>
      <c r="B852" s="25"/>
      <c r="C852" s="25"/>
      <c r="D852" s="114"/>
      <c r="E852" s="25"/>
      <c r="F852" s="25"/>
      <c r="G852" s="25"/>
      <c r="H852" s="25"/>
      <c r="I852" s="25"/>
      <c r="J852" s="25"/>
      <c r="K852" s="114"/>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row>
    <row r="853" spans="1:34">
      <c r="A853" s="25"/>
      <c r="B853" s="25"/>
      <c r="C853" s="25"/>
      <c r="D853" s="114"/>
      <c r="E853" s="25"/>
      <c r="F853" s="25"/>
      <c r="G853" s="25"/>
      <c r="H853" s="25"/>
      <c r="I853" s="25"/>
      <c r="J853" s="25"/>
      <c r="K853" s="114"/>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row>
    <row r="854" spans="1:34">
      <c r="A854" s="25"/>
      <c r="B854" s="25"/>
      <c r="C854" s="25"/>
      <c r="D854" s="114"/>
      <c r="E854" s="25"/>
      <c r="F854" s="25"/>
      <c r="G854" s="25"/>
      <c r="H854" s="25"/>
      <c r="I854" s="25"/>
      <c r="J854" s="25"/>
      <c r="K854" s="114"/>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row>
    <row r="855" spans="1:34">
      <c r="A855" s="25"/>
      <c r="B855" s="25"/>
      <c r="C855" s="25"/>
      <c r="D855" s="114"/>
      <c r="E855" s="25"/>
      <c r="F855" s="25"/>
      <c r="G855" s="25"/>
      <c r="H855" s="25"/>
      <c r="I855" s="25"/>
      <c r="J855" s="25"/>
      <c r="K855" s="114"/>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row>
    <row r="856" spans="1:34">
      <c r="A856" s="25"/>
      <c r="B856" s="25"/>
      <c r="C856" s="25"/>
      <c r="D856" s="114"/>
      <c r="E856" s="25"/>
      <c r="F856" s="25"/>
      <c r="G856" s="25"/>
      <c r="H856" s="25"/>
      <c r="I856" s="25"/>
      <c r="J856" s="25"/>
      <c r="K856" s="114"/>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row>
    <row r="857" spans="1:34">
      <c r="A857" s="25"/>
      <c r="B857" s="25"/>
      <c r="C857" s="25"/>
      <c r="D857" s="114"/>
      <c r="E857" s="25"/>
      <c r="F857" s="25"/>
      <c r="G857" s="25"/>
      <c r="H857" s="25"/>
      <c r="I857" s="25"/>
      <c r="J857" s="25"/>
      <c r="K857" s="114"/>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row>
    <row r="858" spans="1:34">
      <c r="A858" s="25"/>
      <c r="B858" s="25"/>
      <c r="C858" s="25"/>
      <c r="D858" s="114"/>
      <c r="E858" s="25"/>
      <c r="F858" s="25"/>
      <c r="G858" s="25"/>
      <c r="H858" s="25"/>
      <c r="I858" s="25"/>
      <c r="J858" s="25"/>
      <c r="K858" s="114"/>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row>
    <row r="859" spans="1:34">
      <c r="A859" s="25"/>
      <c r="B859" s="25"/>
      <c r="C859" s="25"/>
      <c r="D859" s="114"/>
      <c r="E859" s="25"/>
      <c r="F859" s="25"/>
      <c r="G859" s="25"/>
      <c r="H859" s="25"/>
      <c r="I859" s="25"/>
      <c r="J859" s="25"/>
      <c r="K859" s="114"/>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row>
    <row r="860" spans="1:34">
      <c r="A860" s="25"/>
      <c r="B860" s="25"/>
      <c r="C860" s="25"/>
      <c r="D860" s="114"/>
      <c r="E860" s="25"/>
      <c r="F860" s="25"/>
      <c r="G860" s="25"/>
      <c r="H860" s="25"/>
      <c r="I860" s="25"/>
      <c r="J860" s="25"/>
      <c r="K860" s="114"/>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row>
    <row r="861" spans="1:34">
      <c r="A861" s="25"/>
      <c r="B861" s="25"/>
      <c r="C861" s="25"/>
      <c r="D861" s="114"/>
      <c r="E861" s="25"/>
      <c r="F861" s="25"/>
      <c r="G861" s="25"/>
      <c r="H861" s="25"/>
      <c r="I861" s="25"/>
      <c r="J861" s="25"/>
      <c r="K861" s="114"/>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row>
    <row r="862" spans="1:34">
      <c r="A862" s="25"/>
      <c r="B862" s="25"/>
      <c r="C862" s="25"/>
      <c r="D862" s="114"/>
      <c r="E862" s="25"/>
      <c r="F862" s="25"/>
      <c r="G862" s="25"/>
      <c r="H862" s="25"/>
      <c r="I862" s="25"/>
      <c r="J862" s="25"/>
      <c r="K862" s="114"/>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row>
    <row r="863" spans="1:34">
      <c r="A863" s="25"/>
      <c r="B863" s="25"/>
      <c r="C863" s="25"/>
      <c r="D863" s="114"/>
      <c r="E863" s="25"/>
      <c r="F863" s="25"/>
      <c r="G863" s="25"/>
      <c r="H863" s="25"/>
      <c r="I863" s="25"/>
      <c r="J863" s="25"/>
      <c r="K863" s="114"/>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row>
    <row r="864" spans="1:34">
      <c r="A864" s="25"/>
      <c r="B864" s="25"/>
      <c r="C864" s="25"/>
      <c r="D864" s="114"/>
      <c r="E864" s="25"/>
      <c r="F864" s="25"/>
      <c r="G864" s="25"/>
      <c r="H864" s="25"/>
      <c r="I864" s="25"/>
      <c r="J864" s="25"/>
      <c r="K864" s="114"/>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row>
    <row r="865" spans="1:34">
      <c r="A865" s="25"/>
      <c r="B865" s="25"/>
      <c r="C865" s="25"/>
      <c r="D865" s="114"/>
      <c r="E865" s="25"/>
      <c r="F865" s="25"/>
      <c r="G865" s="25"/>
      <c r="H865" s="25"/>
      <c r="I865" s="25"/>
      <c r="J865" s="25"/>
      <c r="K865" s="114"/>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row>
    <row r="866" spans="1:34">
      <c r="A866" s="25"/>
      <c r="B866" s="25"/>
      <c r="C866" s="25"/>
      <c r="D866" s="114"/>
      <c r="E866" s="25"/>
      <c r="F866" s="25"/>
      <c r="G866" s="25"/>
      <c r="H866" s="25"/>
      <c r="I866" s="25"/>
      <c r="J866" s="25"/>
      <c r="K866" s="114"/>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row>
    <row r="867" spans="1:34">
      <c r="A867" s="25"/>
      <c r="B867" s="25"/>
      <c r="C867" s="25"/>
      <c r="D867" s="114"/>
      <c r="E867" s="25"/>
      <c r="F867" s="25"/>
      <c r="G867" s="25"/>
      <c r="H867" s="25"/>
      <c r="I867" s="25"/>
      <c r="J867" s="25"/>
      <c r="K867" s="114"/>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row>
    <row r="868" spans="1:34">
      <c r="A868" s="25"/>
      <c r="B868" s="25"/>
      <c r="C868" s="25"/>
      <c r="D868" s="114"/>
      <c r="E868" s="25"/>
      <c r="F868" s="25"/>
      <c r="G868" s="25"/>
      <c r="H868" s="25"/>
      <c r="I868" s="25"/>
      <c r="J868" s="25"/>
      <c r="K868" s="114"/>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row>
    <row r="869" spans="1:34">
      <c r="A869" s="25"/>
      <c r="B869" s="25"/>
      <c r="C869" s="25"/>
      <c r="D869" s="114"/>
      <c r="E869" s="25"/>
      <c r="F869" s="25"/>
      <c r="G869" s="25"/>
      <c r="H869" s="25"/>
      <c r="I869" s="25"/>
      <c r="J869" s="25"/>
      <c r="K869" s="114"/>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row>
    <row r="870" spans="1:34">
      <c r="A870" s="25"/>
      <c r="B870" s="25"/>
      <c r="C870" s="25"/>
      <c r="D870" s="114"/>
      <c r="E870" s="25"/>
      <c r="F870" s="25"/>
      <c r="G870" s="25"/>
      <c r="H870" s="25"/>
      <c r="I870" s="25"/>
      <c r="J870" s="25"/>
      <c r="K870" s="114"/>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row>
    <row r="871" spans="1:34">
      <c r="A871" s="25"/>
      <c r="B871" s="25"/>
      <c r="C871" s="25"/>
      <c r="D871" s="114"/>
      <c r="E871" s="25"/>
      <c r="F871" s="25"/>
      <c r="G871" s="25"/>
      <c r="H871" s="25"/>
      <c r="I871" s="25"/>
      <c r="J871" s="25"/>
      <c r="K871" s="114"/>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row>
    <row r="872" spans="1:34">
      <c r="A872" s="25"/>
      <c r="B872" s="25"/>
      <c r="C872" s="25"/>
      <c r="D872" s="114"/>
      <c r="E872" s="25"/>
      <c r="F872" s="25"/>
      <c r="G872" s="25"/>
      <c r="H872" s="25"/>
      <c r="I872" s="25"/>
      <c r="J872" s="25"/>
      <c r="K872" s="114"/>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row>
    <row r="873" spans="1:34">
      <c r="A873" s="25"/>
      <c r="B873" s="25"/>
      <c r="C873" s="25"/>
      <c r="D873" s="114"/>
      <c r="E873" s="25"/>
      <c r="F873" s="25"/>
      <c r="G873" s="25"/>
      <c r="H873" s="25"/>
      <c r="I873" s="25"/>
      <c r="J873" s="25"/>
      <c r="K873" s="114"/>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row>
    <row r="874" spans="1:34">
      <c r="A874" s="25"/>
      <c r="B874" s="25"/>
      <c r="C874" s="25"/>
      <c r="D874" s="114"/>
      <c r="E874" s="25"/>
      <c r="F874" s="25"/>
      <c r="G874" s="25"/>
      <c r="H874" s="25"/>
      <c r="I874" s="25"/>
      <c r="J874" s="25"/>
      <c r="K874" s="114"/>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row>
    <row r="875" spans="1:34">
      <c r="A875" s="25"/>
      <c r="B875" s="25"/>
      <c r="C875" s="25"/>
      <c r="D875" s="114"/>
      <c r="E875" s="25"/>
      <c r="F875" s="25"/>
      <c r="G875" s="25"/>
      <c r="H875" s="25"/>
      <c r="I875" s="25"/>
      <c r="J875" s="25"/>
      <c r="K875" s="114"/>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row>
    <row r="876" spans="1:34">
      <c r="A876" s="25"/>
      <c r="B876" s="25"/>
      <c r="C876" s="25"/>
      <c r="D876" s="114"/>
      <c r="E876" s="25"/>
      <c r="F876" s="25"/>
      <c r="G876" s="25"/>
      <c r="H876" s="25"/>
      <c r="I876" s="25"/>
      <c r="J876" s="25"/>
      <c r="K876" s="114"/>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row>
    <row r="877" spans="1:34">
      <c r="A877" s="25"/>
      <c r="B877" s="25"/>
      <c r="C877" s="25"/>
      <c r="D877" s="114"/>
      <c r="E877" s="25"/>
      <c r="F877" s="25"/>
      <c r="G877" s="25"/>
      <c r="H877" s="25"/>
      <c r="I877" s="25"/>
      <c r="J877" s="25"/>
      <c r="K877" s="114"/>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row>
    <row r="878" spans="1:34">
      <c r="A878" s="25"/>
      <c r="B878" s="25"/>
      <c r="C878" s="25"/>
      <c r="D878" s="114"/>
      <c r="E878" s="25"/>
      <c r="F878" s="25"/>
      <c r="G878" s="25"/>
      <c r="H878" s="25"/>
      <c r="I878" s="25"/>
      <c r="J878" s="25"/>
      <c r="K878" s="114"/>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row>
    <row r="879" spans="1:34">
      <c r="A879" s="25"/>
      <c r="B879" s="25"/>
      <c r="C879" s="25"/>
      <c r="D879" s="114"/>
      <c r="E879" s="25"/>
      <c r="F879" s="25"/>
      <c r="G879" s="25"/>
      <c r="H879" s="25"/>
      <c r="I879" s="25"/>
      <c r="J879" s="25"/>
      <c r="K879" s="114"/>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row>
    <row r="880" spans="1:34">
      <c r="A880" s="25"/>
      <c r="B880" s="25"/>
      <c r="C880" s="25"/>
      <c r="D880" s="114"/>
      <c r="E880" s="25"/>
      <c r="F880" s="25"/>
      <c r="G880" s="25"/>
      <c r="H880" s="25"/>
      <c r="I880" s="25"/>
      <c r="J880" s="25"/>
      <c r="K880" s="114"/>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row>
    <row r="881" spans="1:34">
      <c r="A881" s="25"/>
      <c r="B881" s="25"/>
      <c r="C881" s="25"/>
      <c r="D881" s="114"/>
      <c r="E881" s="25"/>
      <c r="F881" s="25"/>
      <c r="G881" s="25"/>
      <c r="H881" s="25"/>
      <c r="I881" s="25"/>
      <c r="J881" s="25"/>
      <c r="K881" s="114"/>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row>
    <row r="882" spans="1:34">
      <c r="A882" s="25"/>
      <c r="B882" s="25"/>
      <c r="C882" s="25"/>
      <c r="D882" s="114"/>
      <c r="E882" s="25"/>
      <c r="F882" s="25"/>
      <c r="G882" s="25"/>
      <c r="H882" s="25"/>
      <c r="I882" s="25"/>
      <c r="J882" s="25"/>
      <c r="K882" s="114"/>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row>
    <row r="883" spans="1:34">
      <c r="A883" s="25"/>
      <c r="B883" s="25"/>
      <c r="C883" s="25"/>
      <c r="D883" s="114"/>
      <c r="E883" s="25"/>
      <c r="F883" s="25"/>
      <c r="G883" s="25"/>
      <c r="H883" s="25"/>
      <c r="I883" s="25"/>
      <c r="J883" s="25"/>
      <c r="K883" s="114"/>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row>
    <row r="884" spans="1:34">
      <c r="A884" s="25"/>
      <c r="B884" s="25"/>
      <c r="C884" s="25"/>
      <c r="D884" s="114"/>
      <c r="E884" s="25"/>
      <c r="F884" s="25"/>
      <c r="G884" s="25"/>
      <c r="H884" s="25"/>
      <c r="I884" s="25"/>
      <c r="J884" s="25"/>
      <c r="K884" s="114"/>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row>
    <row r="885" spans="1:34">
      <c r="A885" s="25"/>
      <c r="B885" s="25"/>
      <c r="C885" s="25"/>
      <c r="D885" s="114"/>
      <c r="E885" s="25"/>
      <c r="F885" s="25"/>
      <c r="G885" s="25"/>
      <c r="H885" s="25"/>
      <c r="I885" s="25"/>
      <c r="J885" s="25"/>
      <c r="K885" s="114"/>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row>
    <row r="886" spans="1:34">
      <c r="A886" s="25"/>
      <c r="B886" s="25"/>
      <c r="C886" s="25"/>
      <c r="D886" s="114"/>
      <c r="E886" s="25"/>
      <c r="F886" s="25"/>
      <c r="G886" s="25"/>
      <c r="H886" s="25"/>
      <c r="I886" s="25"/>
      <c r="J886" s="25"/>
      <c r="K886" s="114"/>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row>
    <row r="887" spans="1:34">
      <c r="A887" s="25"/>
      <c r="B887" s="25"/>
      <c r="C887" s="25"/>
      <c r="D887" s="114"/>
      <c r="E887" s="25"/>
      <c r="F887" s="25"/>
      <c r="G887" s="25"/>
      <c r="H887" s="25"/>
      <c r="I887" s="25"/>
      <c r="J887" s="25"/>
      <c r="K887" s="114"/>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row>
    <row r="888" spans="1:34">
      <c r="A888" s="25"/>
      <c r="B888" s="25"/>
      <c r="C888" s="25"/>
      <c r="D888" s="114"/>
      <c r="E888" s="25"/>
      <c r="F888" s="25"/>
      <c r="G888" s="25"/>
      <c r="H888" s="25"/>
      <c r="I888" s="25"/>
      <c r="J888" s="25"/>
      <c r="K888" s="114"/>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row>
    <row r="889" spans="1:34">
      <c r="A889" s="25"/>
      <c r="B889" s="25"/>
      <c r="C889" s="25"/>
      <c r="D889" s="114"/>
      <c r="E889" s="25"/>
      <c r="F889" s="25"/>
      <c r="G889" s="25"/>
      <c r="H889" s="25"/>
      <c r="I889" s="25"/>
      <c r="J889" s="25"/>
      <c r="K889" s="114"/>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row>
    <row r="890" spans="1:34">
      <c r="A890" s="25"/>
      <c r="B890" s="25"/>
      <c r="C890" s="25"/>
      <c r="D890" s="114"/>
      <c r="E890" s="25"/>
      <c r="F890" s="25"/>
      <c r="G890" s="25"/>
      <c r="H890" s="25"/>
      <c r="I890" s="25"/>
      <c r="J890" s="25"/>
      <c r="K890" s="114"/>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row>
    <row r="891" spans="1:34">
      <c r="A891" s="25"/>
      <c r="B891" s="25"/>
      <c r="C891" s="25"/>
      <c r="D891" s="114"/>
      <c r="E891" s="25"/>
      <c r="F891" s="25"/>
      <c r="G891" s="25"/>
      <c r="H891" s="25"/>
      <c r="I891" s="25"/>
      <c r="J891" s="25"/>
      <c r="K891" s="114"/>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row>
    <row r="892" spans="1:34">
      <c r="A892" s="25"/>
      <c r="B892" s="25"/>
      <c r="C892" s="25"/>
      <c r="D892" s="114"/>
      <c r="E892" s="25"/>
      <c r="F892" s="25"/>
      <c r="G892" s="25"/>
      <c r="H892" s="25"/>
      <c r="I892" s="25"/>
      <c r="J892" s="25"/>
      <c r="K892" s="114"/>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row>
    <row r="893" spans="1:34">
      <c r="A893" s="25"/>
      <c r="B893" s="25"/>
      <c r="C893" s="25"/>
      <c r="D893" s="114"/>
      <c r="E893" s="25"/>
      <c r="F893" s="25"/>
      <c r="G893" s="25"/>
      <c r="H893" s="25"/>
      <c r="I893" s="25"/>
      <c r="J893" s="25"/>
      <c r="K893" s="114"/>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row>
    <row r="894" spans="1:34">
      <c r="A894" s="25"/>
      <c r="B894" s="25"/>
      <c r="C894" s="25"/>
      <c r="D894" s="114"/>
      <c r="E894" s="25"/>
      <c r="F894" s="25"/>
      <c r="G894" s="25"/>
      <c r="H894" s="25"/>
      <c r="I894" s="25"/>
      <c r="J894" s="25"/>
      <c r="K894" s="114"/>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row>
    <row r="895" spans="1:34">
      <c r="A895" s="25"/>
      <c r="B895" s="25"/>
      <c r="C895" s="25"/>
      <c r="D895" s="114"/>
      <c r="E895" s="25"/>
      <c r="F895" s="25"/>
      <c r="G895" s="25"/>
      <c r="H895" s="25"/>
      <c r="I895" s="25"/>
      <c r="J895" s="25"/>
      <c r="K895" s="114"/>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row>
    <row r="896" spans="1:34">
      <c r="A896" s="25"/>
      <c r="B896" s="25"/>
      <c r="C896" s="25"/>
      <c r="D896" s="114"/>
      <c r="E896" s="25"/>
      <c r="F896" s="25"/>
      <c r="G896" s="25"/>
      <c r="H896" s="25"/>
      <c r="I896" s="25"/>
      <c r="J896" s="25"/>
      <c r="K896" s="114"/>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row>
    <row r="897" spans="1:34">
      <c r="A897" s="25"/>
      <c r="B897" s="25"/>
      <c r="C897" s="25"/>
      <c r="D897" s="114"/>
      <c r="E897" s="25"/>
      <c r="F897" s="25"/>
      <c r="G897" s="25"/>
      <c r="H897" s="25"/>
      <c r="I897" s="25"/>
      <c r="J897" s="25"/>
      <c r="K897" s="114"/>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row>
    <row r="898" spans="1:34">
      <c r="A898" s="25"/>
      <c r="B898" s="25"/>
      <c r="C898" s="25"/>
      <c r="D898" s="114"/>
      <c r="E898" s="25"/>
      <c r="F898" s="25"/>
      <c r="G898" s="25"/>
      <c r="H898" s="25"/>
      <c r="I898" s="25"/>
      <c r="J898" s="25"/>
      <c r="K898" s="114"/>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row>
    <row r="899" spans="1:34">
      <c r="A899" s="25"/>
      <c r="B899" s="25"/>
      <c r="C899" s="25"/>
      <c r="D899" s="114"/>
      <c r="E899" s="25"/>
      <c r="F899" s="25"/>
      <c r="G899" s="25"/>
      <c r="H899" s="25"/>
      <c r="I899" s="25"/>
      <c r="J899" s="25"/>
      <c r="K899" s="114"/>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row>
    <row r="900" spans="1:34">
      <c r="A900" s="25"/>
      <c r="B900" s="25"/>
      <c r="C900" s="25"/>
      <c r="D900" s="114"/>
      <c r="E900" s="25"/>
      <c r="F900" s="25"/>
      <c r="G900" s="25"/>
      <c r="H900" s="25"/>
      <c r="I900" s="25"/>
      <c r="J900" s="25"/>
      <c r="K900" s="114"/>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row>
    <row r="901" spans="1:34">
      <c r="A901" s="25"/>
      <c r="B901" s="25"/>
      <c r="C901" s="25"/>
      <c r="D901" s="114"/>
      <c r="E901" s="25"/>
      <c r="F901" s="25"/>
      <c r="G901" s="25"/>
      <c r="H901" s="25"/>
      <c r="I901" s="25"/>
      <c r="J901" s="25"/>
      <c r="K901" s="114"/>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row>
    <row r="902" spans="1:34">
      <c r="A902" s="25"/>
      <c r="B902" s="25"/>
      <c r="C902" s="25"/>
      <c r="D902" s="114"/>
      <c r="E902" s="25"/>
      <c r="F902" s="25"/>
      <c r="G902" s="25"/>
      <c r="H902" s="25"/>
      <c r="I902" s="25"/>
      <c r="J902" s="25"/>
      <c r="K902" s="114"/>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row>
    <row r="903" spans="1:34">
      <c r="A903" s="25"/>
      <c r="B903" s="25"/>
      <c r="C903" s="25"/>
      <c r="D903" s="114"/>
      <c r="E903" s="25"/>
      <c r="F903" s="25"/>
      <c r="G903" s="25"/>
      <c r="H903" s="25"/>
      <c r="I903" s="25"/>
      <c r="J903" s="25"/>
      <c r="K903" s="114"/>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row>
    <row r="904" spans="1:34">
      <c r="A904" s="25"/>
      <c r="B904" s="25"/>
      <c r="C904" s="25"/>
      <c r="D904" s="114"/>
      <c r="E904" s="25"/>
      <c r="F904" s="25"/>
      <c r="G904" s="25"/>
      <c r="H904" s="25"/>
      <c r="I904" s="25"/>
      <c r="J904" s="25"/>
      <c r="K904" s="114"/>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row>
    <row r="905" spans="1:34">
      <c r="A905" s="25"/>
      <c r="B905" s="25"/>
      <c r="C905" s="25"/>
      <c r="D905" s="114"/>
      <c r="E905" s="25"/>
      <c r="F905" s="25"/>
      <c r="G905" s="25"/>
      <c r="H905" s="25"/>
      <c r="I905" s="25"/>
      <c r="J905" s="25"/>
      <c r="K905" s="114"/>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row>
    <row r="906" spans="1:34">
      <c r="A906" s="25"/>
      <c r="B906" s="25"/>
      <c r="C906" s="25"/>
      <c r="D906" s="114"/>
      <c r="E906" s="25"/>
      <c r="F906" s="25"/>
      <c r="G906" s="25"/>
      <c r="H906" s="25"/>
      <c r="I906" s="25"/>
      <c r="J906" s="25"/>
      <c r="K906" s="114"/>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row>
    <row r="907" spans="1:34">
      <c r="A907" s="25"/>
      <c r="B907" s="25"/>
      <c r="C907" s="25"/>
      <c r="D907" s="114"/>
      <c r="E907" s="25"/>
      <c r="F907" s="25"/>
      <c r="G907" s="25"/>
      <c r="H907" s="25"/>
      <c r="I907" s="25"/>
      <c r="J907" s="25"/>
      <c r="K907" s="114"/>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row>
    <row r="908" spans="1:34">
      <c r="A908" s="25"/>
      <c r="B908" s="25"/>
      <c r="C908" s="25"/>
      <c r="D908" s="114"/>
      <c r="E908" s="25"/>
      <c r="F908" s="25"/>
      <c r="G908" s="25"/>
      <c r="H908" s="25"/>
      <c r="I908" s="25"/>
      <c r="J908" s="25"/>
      <c r="K908" s="114"/>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row>
    <row r="909" spans="1:34">
      <c r="A909" s="25"/>
      <c r="B909" s="25"/>
      <c r="C909" s="25"/>
      <c r="D909" s="114"/>
      <c r="E909" s="25"/>
      <c r="F909" s="25"/>
      <c r="G909" s="25"/>
      <c r="H909" s="25"/>
      <c r="I909" s="25"/>
      <c r="J909" s="25"/>
      <c r="K909" s="114"/>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row>
    <row r="910" spans="1:34">
      <c r="A910" s="25"/>
      <c r="B910" s="25"/>
      <c r="C910" s="25"/>
      <c r="D910" s="114"/>
      <c r="E910" s="25"/>
      <c r="F910" s="25"/>
      <c r="G910" s="25"/>
      <c r="H910" s="25"/>
      <c r="I910" s="25"/>
      <c r="J910" s="25"/>
      <c r="K910" s="114"/>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row>
    <row r="911" spans="1:34">
      <c r="A911" s="25"/>
      <c r="B911" s="25"/>
      <c r="C911" s="25"/>
      <c r="D911" s="114"/>
      <c r="E911" s="25"/>
      <c r="F911" s="25"/>
      <c r="G911" s="25"/>
      <c r="H911" s="25"/>
      <c r="I911" s="25"/>
      <c r="J911" s="25"/>
      <c r="K911" s="114"/>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row>
    <row r="912" spans="1:34">
      <c r="A912" s="25"/>
      <c r="B912" s="25"/>
      <c r="C912" s="25"/>
      <c r="D912" s="114"/>
      <c r="E912" s="25"/>
      <c r="F912" s="25"/>
      <c r="G912" s="25"/>
      <c r="H912" s="25"/>
      <c r="I912" s="25"/>
      <c r="J912" s="25"/>
      <c r="K912" s="114"/>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row>
    <row r="913" spans="1:34">
      <c r="A913" s="25"/>
      <c r="B913" s="25"/>
      <c r="C913" s="25"/>
      <c r="D913" s="114"/>
      <c r="E913" s="25"/>
      <c r="F913" s="25"/>
      <c r="G913" s="25"/>
      <c r="H913" s="25"/>
      <c r="I913" s="25"/>
      <c r="J913" s="25"/>
      <c r="K913" s="114"/>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row>
    <row r="914" spans="1:34">
      <c r="A914" s="25"/>
      <c r="B914" s="25"/>
      <c r="C914" s="25"/>
      <c r="D914" s="114"/>
      <c r="E914" s="25"/>
      <c r="F914" s="25"/>
      <c r="G914" s="25"/>
      <c r="H914" s="25"/>
      <c r="I914" s="25"/>
      <c r="J914" s="25"/>
      <c r="K914" s="114"/>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row>
    <row r="915" spans="1:34">
      <c r="A915" s="25"/>
      <c r="B915" s="25"/>
      <c r="C915" s="25"/>
      <c r="D915" s="114"/>
      <c r="E915" s="25"/>
      <c r="F915" s="25"/>
      <c r="G915" s="25"/>
      <c r="H915" s="25"/>
      <c r="I915" s="25"/>
      <c r="J915" s="25"/>
      <c r="K915" s="114"/>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row>
    <row r="916" spans="1:34">
      <c r="A916" s="25"/>
      <c r="B916" s="25"/>
      <c r="C916" s="25"/>
      <c r="D916" s="114"/>
      <c r="E916" s="25"/>
      <c r="F916" s="25"/>
      <c r="G916" s="25"/>
      <c r="H916" s="25"/>
      <c r="I916" s="25"/>
      <c r="J916" s="25"/>
      <c r="K916" s="114"/>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row>
    <row r="917" spans="1:34">
      <c r="A917" s="25"/>
      <c r="B917" s="25"/>
      <c r="C917" s="25"/>
      <c r="D917" s="114"/>
      <c r="E917" s="25"/>
      <c r="F917" s="25"/>
      <c r="G917" s="25"/>
      <c r="H917" s="25"/>
      <c r="I917" s="25"/>
      <c r="J917" s="25"/>
      <c r="K917" s="114"/>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row>
    <row r="918" spans="1:34">
      <c r="A918" s="25"/>
      <c r="B918" s="25"/>
      <c r="C918" s="25"/>
      <c r="D918" s="114"/>
      <c r="E918" s="25"/>
      <c r="F918" s="25"/>
      <c r="G918" s="25"/>
      <c r="H918" s="25"/>
      <c r="I918" s="25"/>
      <c r="J918" s="25"/>
      <c r="K918" s="114"/>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row>
    <row r="919" spans="1:34">
      <c r="A919" s="25"/>
      <c r="B919" s="25"/>
      <c r="C919" s="25"/>
      <c r="D919" s="114"/>
      <c r="E919" s="25"/>
      <c r="F919" s="25"/>
      <c r="G919" s="25"/>
      <c r="H919" s="25"/>
      <c r="I919" s="25"/>
      <c r="J919" s="25"/>
      <c r="K919" s="114"/>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row>
    <row r="920" spans="1:34">
      <c r="A920" s="25"/>
      <c r="B920" s="25"/>
      <c r="C920" s="25"/>
      <c r="D920" s="114"/>
      <c r="E920" s="25"/>
      <c r="F920" s="25"/>
      <c r="G920" s="25"/>
      <c r="H920" s="25"/>
      <c r="I920" s="25"/>
      <c r="J920" s="25"/>
      <c r="K920" s="114"/>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row>
    <row r="921" spans="1:34">
      <c r="A921" s="25"/>
      <c r="B921" s="25"/>
      <c r="C921" s="25"/>
      <c r="D921" s="114"/>
      <c r="E921" s="25"/>
      <c r="F921" s="25"/>
      <c r="G921" s="25"/>
      <c r="H921" s="25"/>
      <c r="I921" s="25"/>
      <c r="J921" s="25"/>
      <c r="K921" s="114"/>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row>
    <row r="922" spans="1:34">
      <c r="A922" s="25"/>
      <c r="B922" s="25"/>
      <c r="C922" s="25"/>
      <c r="D922" s="114"/>
      <c r="E922" s="25"/>
      <c r="F922" s="25"/>
      <c r="G922" s="25"/>
      <c r="H922" s="25"/>
      <c r="I922" s="25"/>
      <c r="J922" s="25"/>
      <c r="K922" s="114"/>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row>
    <row r="923" spans="1:34">
      <c r="A923" s="25"/>
      <c r="B923" s="25"/>
      <c r="C923" s="25"/>
      <c r="D923" s="114"/>
      <c r="E923" s="25"/>
      <c r="F923" s="25"/>
      <c r="G923" s="25"/>
      <c r="H923" s="25"/>
      <c r="I923" s="25"/>
      <c r="J923" s="25"/>
      <c r="K923" s="114"/>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row>
    <row r="924" spans="1:34">
      <c r="A924" s="25"/>
      <c r="B924" s="25"/>
      <c r="C924" s="25"/>
      <c r="D924" s="114"/>
      <c r="E924" s="25"/>
      <c r="F924" s="25"/>
      <c r="G924" s="25"/>
      <c r="H924" s="25"/>
      <c r="I924" s="25"/>
      <c r="J924" s="25"/>
      <c r="K924" s="114"/>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row>
    <row r="925" spans="1:34">
      <c r="A925" s="25"/>
      <c r="B925" s="25"/>
      <c r="C925" s="25"/>
      <c r="D925" s="114"/>
      <c r="E925" s="25"/>
      <c r="F925" s="25"/>
      <c r="G925" s="25"/>
      <c r="H925" s="25"/>
      <c r="I925" s="25"/>
      <c r="J925" s="25"/>
      <c r="K925" s="114"/>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row>
    <row r="926" spans="1:34">
      <c r="A926" s="25"/>
      <c r="B926" s="25"/>
      <c r="C926" s="25"/>
      <c r="D926" s="114"/>
      <c r="E926" s="25"/>
      <c r="F926" s="25"/>
      <c r="G926" s="25"/>
      <c r="H926" s="25"/>
      <c r="I926" s="25"/>
      <c r="J926" s="25"/>
      <c r="K926" s="114"/>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row>
    <row r="927" spans="1:34">
      <c r="A927" s="25"/>
      <c r="B927" s="25"/>
      <c r="C927" s="25"/>
      <c r="D927" s="114"/>
      <c r="E927" s="25"/>
      <c r="F927" s="25"/>
      <c r="G927" s="25"/>
      <c r="H927" s="25"/>
      <c r="I927" s="25"/>
      <c r="J927" s="25"/>
      <c r="K927" s="114"/>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row>
    <row r="928" spans="1:34">
      <c r="A928" s="25"/>
      <c r="B928" s="25"/>
      <c r="C928" s="25"/>
      <c r="D928" s="114"/>
      <c r="E928" s="25"/>
      <c r="F928" s="25"/>
      <c r="G928" s="25"/>
      <c r="H928" s="25"/>
      <c r="I928" s="25"/>
      <c r="J928" s="25"/>
      <c r="K928" s="114"/>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row>
    <row r="929" spans="1:34">
      <c r="A929" s="25"/>
      <c r="B929" s="25"/>
      <c r="C929" s="25"/>
      <c r="D929" s="114"/>
      <c r="E929" s="25"/>
      <c r="F929" s="25"/>
      <c r="G929" s="25"/>
      <c r="H929" s="25"/>
      <c r="I929" s="25"/>
      <c r="J929" s="25"/>
      <c r="K929" s="114"/>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row>
    <row r="930" spans="1:34">
      <c r="A930" s="25"/>
      <c r="B930" s="25"/>
      <c r="C930" s="25"/>
      <c r="D930" s="114"/>
      <c r="E930" s="25"/>
      <c r="F930" s="25"/>
      <c r="G930" s="25"/>
      <c r="H930" s="25"/>
      <c r="I930" s="25"/>
      <c r="J930" s="25"/>
      <c r="K930" s="114"/>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row>
    <row r="931" spans="1:34">
      <c r="A931" s="25"/>
      <c r="B931" s="25"/>
      <c r="C931" s="25"/>
      <c r="D931" s="114"/>
      <c r="E931" s="25"/>
      <c r="F931" s="25"/>
      <c r="G931" s="25"/>
      <c r="H931" s="25"/>
      <c r="I931" s="25"/>
      <c r="J931" s="25"/>
      <c r="K931" s="114"/>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row>
    <row r="932" spans="1:34">
      <c r="A932" s="25"/>
      <c r="B932" s="25"/>
      <c r="C932" s="25"/>
      <c r="D932" s="114"/>
      <c r="E932" s="25"/>
      <c r="F932" s="25"/>
      <c r="G932" s="25"/>
      <c r="H932" s="25"/>
      <c r="I932" s="25"/>
      <c r="J932" s="25"/>
      <c r="K932" s="114"/>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row>
    <row r="933" spans="1:34">
      <c r="A933" s="25"/>
      <c r="B933" s="25"/>
      <c r="C933" s="25"/>
      <c r="D933" s="114"/>
      <c r="E933" s="25"/>
      <c r="F933" s="25"/>
      <c r="G933" s="25"/>
      <c r="H933" s="25"/>
      <c r="I933" s="25"/>
      <c r="J933" s="25"/>
      <c r="K933" s="114"/>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row>
    <row r="934" spans="1:34">
      <c r="A934" s="25"/>
      <c r="B934" s="25"/>
      <c r="C934" s="25"/>
      <c r="D934" s="114"/>
      <c r="E934" s="25"/>
      <c r="F934" s="25"/>
      <c r="G934" s="25"/>
      <c r="H934" s="25"/>
      <c r="I934" s="25"/>
      <c r="J934" s="25"/>
      <c r="K934" s="114"/>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row>
    <row r="935" spans="1:34">
      <c r="A935" s="25"/>
      <c r="B935" s="25"/>
      <c r="C935" s="25"/>
      <c r="D935" s="114"/>
      <c r="E935" s="25"/>
      <c r="F935" s="25"/>
      <c r="G935" s="25"/>
      <c r="H935" s="25"/>
      <c r="I935" s="25"/>
      <c r="J935" s="25"/>
      <c r="K935" s="114"/>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row>
    <row r="936" spans="1:34">
      <c r="A936" s="25"/>
      <c r="B936" s="25"/>
      <c r="C936" s="25"/>
      <c r="D936" s="114"/>
      <c r="E936" s="25"/>
      <c r="F936" s="25"/>
      <c r="G936" s="25"/>
      <c r="H936" s="25"/>
      <c r="I936" s="25"/>
      <c r="J936" s="25"/>
      <c r="K936" s="114"/>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row>
    <row r="937" spans="1:34">
      <c r="A937" s="25"/>
      <c r="B937" s="25"/>
      <c r="C937" s="25"/>
      <c r="D937" s="114"/>
      <c r="E937" s="25"/>
      <c r="F937" s="25"/>
      <c r="G937" s="25"/>
      <c r="H937" s="25"/>
      <c r="I937" s="25"/>
      <c r="J937" s="25"/>
      <c r="K937" s="114"/>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row>
    <row r="938" spans="1:34">
      <c r="A938" s="25"/>
      <c r="B938" s="25"/>
      <c r="C938" s="25"/>
      <c r="D938" s="114"/>
      <c r="E938" s="25"/>
      <c r="F938" s="25"/>
      <c r="G938" s="25"/>
      <c r="H938" s="25"/>
      <c r="I938" s="25"/>
      <c r="J938" s="25"/>
      <c r="K938" s="114"/>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row>
    <row r="939" spans="1:34">
      <c r="A939" s="25"/>
      <c r="B939" s="25"/>
      <c r="C939" s="25"/>
      <c r="D939" s="114"/>
      <c r="E939" s="25"/>
      <c r="F939" s="25"/>
      <c r="G939" s="25"/>
      <c r="H939" s="25"/>
      <c r="I939" s="25"/>
      <c r="J939" s="25"/>
      <c r="K939" s="114"/>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row>
    <row r="940" spans="1:34">
      <c r="A940" s="25"/>
      <c r="B940" s="25"/>
      <c r="C940" s="25"/>
      <c r="D940" s="114"/>
      <c r="E940" s="25"/>
      <c r="F940" s="25"/>
      <c r="G940" s="25"/>
      <c r="H940" s="25"/>
      <c r="I940" s="25"/>
      <c r="J940" s="25"/>
      <c r="K940" s="114"/>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row>
    <row r="941" spans="1:34">
      <c r="A941" s="25"/>
      <c r="B941" s="25"/>
      <c r="C941" s="25"/>
      <c r="D941" s="114"/>
      <c r="E941" s="25"/>
      <c r="F941" s="25"/>
      <c r="G941" s="25"/>
      <c r="H941" s="25"/>
      <c r="I941" s="25"/>
      <c r="J941" s="25"/>
      <c r="K941" s="114"/>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row>
    <row r="942" spans="1:34">
      <c r="A942" s="25"/>
      <c r="B942" s="25"/>
      <c r="C942" s="25"/>
      <c r="D942" s="114"/>
      <c r="E942" s="25"/>
      <c r="F942" s="25"/>
      <c r="G942" s="25"/>
      <c r="H942" s="25"/>
      <c r="I942" s="25"/>
      <c r="J942" s="25"/>
      <c r="K942" s="114"/>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row>
    <row r="943" spans="1:34">
      <c r="A943" s="25"/>
      <c r="B943" s="25"/>
      <c r="C943" s="25"/>
      <c r="D943" s="114"/>
      <c r="E943" s="25"/>
      <c r="F943" s="25"/>
      <c r="G943" s="25"/>
      <c r="H943" s="25"/>
      <c r="I943" s="25"/>
      <c r="J943" s="25"/>
      <c r="K943" s="114"/>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row>
    <row r="944" spans="1:34">
      <c r="A944" s="25"/>
      <c r="B944" s="25"/>
      <c r="C944" s="25"/>
      <c r="D944" s="114"/>
      <c r="E944" s="25"/>
      <c r="F944" s="25"/>
      <c r="G944" s="25"/>
      <c r="H944" s="25"/>
      <c r="I944" s="25"/>
      <c r="J944" s="25"/>
      <c r="K944" s="114"/>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row>
    <row r="945" spans="1:34">
      <c r="A945" s="25"/>
      <c r="B945" s="25"/>
      <c r="C945" s="25"/>
      <c r="D945" s="114"/>
      <c r="E945" s="25"/>
      <c r="F945" s="25"/>
      <c r="G945" s="25"/>
      <c r="H945" s="25"/>
      <c r="I945" s="25"/>
      <c r="J945" s="25"/>
      <c r="K945" s="114"/>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row>
    <row r="946" spans="1:34">
      <c r="A946" s="25"/>
      <c r="B946" s="25"/>
      <c r="C946" s="25"/>
      <c r="D946" s="114"/>
      <c r="E946" s="25"/>
      <c r="F946" s="25"/>
      <c r="G946" s="25"/>
      <c r="H946" s="25"/>
      <c r="I946" s="25"/>
      <c r="J946" s="25"/>
      <c r="K946" s="114"/>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row>
    <row r="947" spans="1:34">
      <c r="A947" s="25"/>
      <c r="B947" s="25"/>
      <c r="C947" s="25"/>
      <c r="D947" s="114"/>
      <c r="E947" s="25"/>
      <c r="F947" s="25"/>
      <c r="G947" s="25"/>
      <c r="H947" s="25"/>
      <c r="I947" s="25"/>
      <c r="J947" s="25"/>
      <c r="K947" s="114"/>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row>
    <row r="948" spans="1:34">
      <c r="A948" s="25"/>
      <c r="B948" s="25"/>
      <c r="C948" s="25"/>
      <c r="D948" s="114"/>
      <c r="E948" s="25"/>
      <c r="F948" s="25"/>
      <c r="G948" s="25"/>
      <c r="H948" s="25"/>
      <c r="I948" s="25"/>
      <c r="J948" s="25"/>
      <c r="K948" s="114"/>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row>
    <row r="949" spans="1:34">
      <c r="A949" s="25"/>
      <c r="B949" s="25"/>
      <c r="C949" s="25"/>
      <c r="D949" s="114"/>
      <c r="E949" s="25"/>
      <c r="F949" s="25"/>
      <c r="G949" s="25"/>
      <c r="H949" s="25"/>
      <c r="I949" s="25"/>
      <c r="J949" s="25"/>
      <c r="K949" s="114"/>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row>
    <row r="950" spans="1:34">
      <c r="A950" s="25"/>
      <c r="B950" s="25"/>
      <c r="C950" s="25"/>
      <c r="D950" s="114"/>
      <c r="E950" s="25"/>
      <c r="F950" s="25"/>
      <c r="G950" s="25"/>
      <c r="H950" s="25"/>
      <c r="I950" s="25"/>
      <c r="J950" s="25"/>
      <c r="K950" s="114"/>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row>
    <row r="951" spans="1:34">
      <c r="A951" s="25"/>
      <c r="B951" s="25"/>
      <c r="C951" s="25"/>
      <c r="D951" s="114"/>
      <c r="E951" s="25"/>
      <c r="F951" s="25"/>
      <c r="G951" s="25"/>
      <c r="H951" s="25"/>
      <c r="I951" s="25"/>
      <c r="J951" s="25"/>
      <c r="K951" s="114"/>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row>
    <row r="952" spans="1:34">
      <c r="A952" s="25"/>
      <c r="B952" s="25"/>
      <c r="C952" s="25"/>
      <c r="D952" s="114"/>
      <c r="E952" s="25"/>
      <c r="F952" s="25"/>
      <c r="G952" s="25"/>
      <c r="H952" s="25"/>
      <c r="I952" s="25"/>
      <c r="J952" s="25"/>
      <c r="K952" s="114"/>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row>
    <row r="953" spans="1:34">
      <c r="A953" s="25"/>
      <c r="B953" s="25"/>
      <c r="C953" s="25"/>
      <c r="D953" s="114"/>
      <c r="E953" s="25"/>
      <c r="F953" s="25"/>
      <c r="G953" s="25"/>
      <c r="H953" s="25"/>
      <c r="I953" s="25"/>
      <c r="J953" s="25"/>
      <c r="K953" s="114"/>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row>
    <row r="954" spans="1:34">
      <c r="A954" s="25"/>
      <c r="B954" s="25"/>
      <c r="C954" s="25"/>
      <c r="D954" s="114"/>
      <c r="E954" s="25"/>
      <c r="F954" s="25"/>
      <c r="G954" s="25"/>
      <c r="H954" s="25"/>
      <c r="I954" s="25"/>
      <c r="J954" s="25"/>
      <c r="K954" s="114"/>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row>
    <row r="955" spans="1:34">
      <c r="A955" s="25"/>
      <c r="B955" s="25"/>
      <c r="C955" s="25"/>
      <c r="D955" s="114"/>
      <c r="E955" s="25"/>
      <c r="F955" s="25"/>
      <c r="G955" s="25"/>
      <c r="H955" s="25"/>
      <c r="I955" s="25"/>
      <c r="J955" s="25"/>
      <c r="K955" s="114"/>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row>
    <row r="956" spans="1:34">
      <c r="A956" s="25"/>
      <c r="B956" s="25"/>
      <c r="C956" s="25"/>
      <c r="D956" s="114"/>
      <c r="E956" s="25"/>
      <c r="F956" s="25"/>
      <c r="G956" s="25"/>
      <c r="H956" s="25"/>
      <c r="I956" s="25"/>
      <c r="J956" s="25"/>
      <c r="K956" s="114"/>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row>
    <row r="957" spans="1:34">
      <c r="A957" s="25"/>
      <c r="B957" s="25"/>
      <c r="C957" s="25"/>
      <c r="D957" s="114"/>
      <c r="E957" s="25"/>
      <c r="F957" s="25"/>
      <c r="G957" s="25"/>
      <c r="H957" s="25"/>
      <c r="I957" s="25"/>
      <c r="J957" s="25"/>
      <c r="K957" s="114"/>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row>
    <row r="958" spans="1:34">
      <c r="A958" s="25"/>
      <c r="B958" s="25"/>
      <c r="C958" s="25"/>
      <c r="D958" s="114"/>
      <c r="E958" s="25"/>
      <c r="F958" s="25"/>
      <c r="G958" s="25"/>
      <c r="H958" s="25"/>
      <c r="I958" s="25"/>
      <c r="J958" s="25"/>
      <c r="K958" s="114"/>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row>
    <row r="959" spans="1:34">
      <c r="A959" s="25"/>
      <c r="B959" s="25"/>
      <c r="C959" s="25"/>
      <c r="D959" s="114"/>
      <c r="E959" s="25"/>
      <c r="F959" s="25"/>
      <c r="G959" s="25"/>
      <c r="H959" s="25"/>
      <c r="I959" s="25"/>
      <c r="J959" s="25"/>
      <c r="K959" s="114"/>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row>
    <row r="960" spans="1:34">
      <c r="A960" s="25"/>
      <c r="B960" s="25"/>
      <c r="C960" s="25"/>
      <c r="D960" s="114"/>
      <c r="E960" s="25"/>
      <c r="F960" s="25"/>
      <c r="G960" s="25"/>
      <c r="H960" s="25"/>
      <c r="I960" s="25"/>
      <c r="J960" s="25"/>
      <c r="K960" s="114"/>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row>
    <row r="961" spans="1:34">
      <c r="A961" s="25"/>
      <c r="B961" s="25"/>
      <c r="C961" s="25"/>
      <c r="D961" s="114"/>
      <c r="E961" s="25"/>
      <c r="F961" s="25"/>
      <c r="G961" s="25"/>
      <c r="H961" s="25"/>
      <c r="I961" s="25"/>
      <c r="J961" s="25"/>
      <c r="K961" s="114"/>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row>
    <row r="962" spans="1:34">
      <c r="A962" s="25"/>
      <c r="B962" s="25"/>
      <c r="C962" s="25"/>
      <c r="D962" s="114"/>
      <c r="E962" s="25"/>
      <c r="F962" s="25"/>
      <c r="G962" s="25"/>
      <c r="H962" s="25"/>
      <c r="I962" s="25"/>
      <c r="J962" s="25"/>
      <c r="K962" s="114"/>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row>
    <row r="963" spans="1:34">
      <c r="A963" s="25"/>
      <c r="B963" s="25"/>
      <c r="C963" s="25"/>
      <c r="D963" s="114"/>
      <c r="E963" s="25"/>
      <c r="F963" s="25"/>
      <c r="G963" s="25"/>
      <c r="H963" s="25"/>
      <c r="I963" s="25"/>
      <c r="J963" s="25"/>
      <c r="K963" s="114"/>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row>
    <row r="964" spans="1:34">
      <c r="A964" s="25"/>
      <c r="B964" s="25"/>
      <c r="C964" s="25"/>
      <c r="D964" s="114"/>
      <c r="E964" s="25"/>
      <c r="F964" s="25"/>
      <c r="G964" s="25"/>
      <c r="H964" s="25"/>
      <c r="I964" s="25"/>
      <c r="J964" s="25"/>
      <c r="K964" s="114"/>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row>
    <row r="965" spans="1:34">
      <c r="A965" s="25"/>
      <c r="B965" s="25"/>
      <c r="C965" s="25"/>
      <c r="D965" s="114"/>
      <c r="E965" s="25"/>
      <c r="F965" s="25"/>
      <c r="G965" s="25"/>
      <c r="H965" s="25"/>
      <c r="I965" s="25"/>
      <c r="J965" s="25"/>
      <c r="K965" s="114"/>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row>
    <row r="966" spans="1:34">
      <c r="A966" s="25"/>
      <c r="B966" s="25"/>
      <c r="C966" s="25"/>
      <c r="D966" s="114"/>
      <c r="E966" s="25"/>
      <c r="F966" s="25"/>
      <c r="G966" s="25"/>
      <c r="H966" s="25"/>
      <c r="I966" s="25"/>
      <c r="J966" s="25"/>
      <c r="K966" s="114"/>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row>
    <row r="967" spans="1:34">
      <c r="A967" s="25"/>
      <c r="B967" s="25"/>
      <c r="C967" s="25"/>
      <c r="D967" s="114"/>
      <c r="E967" s="25"/>
      <c r="F967" s="25"/>
      <c r="G967" s="25"/>
      <c r="H967" s="25"/>
      <c r="I967" s="25"/>
      <c r="J967" s="25"/>
      <c r="K967" s="114"/>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row>
    <row r="968" spans="1:34">
      <c r="A968" s="25"/>
      <c r="B968" s="25"/>
      <c r="C968" s="25"/>
      <c r="D968" s="114"/>
      <c r="E968" s="25"/>
      <c r="F968" s="25"/>
      <c r="G968" s="25"/>
      <c r="H968" s="25"/>
      <c r="I968" s="25"/>
      <c r="J968" s="25"/>
      <c r="K968" s="114"/>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row>
    <row r="969" spans="1:34">
      <c r="A969" s="25"/>
      <c r="B969" s="25"/>
      <c r="C969" s="25"/>
      <c r="D969" s="114"/>
      <c r="E969" s="25"/>
      <c r="F969" s="25"/>
      <c r="G969" s="25"/>
      <c r="H969" s="25"/>
      <c r="I969" s="25"/>
      <c r="J969" s="25"/>
      <c r="K969" s="114"/>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row>
    <row r="970" spans="1:34">
      <c r="A970" s="25"/>
      <c r="B970" s="25"/>
      <c r="C970" s="25"/>
      <c r="D970" s="114"/>
      <c r="E970" s="25"/>
      <c r="F970" s="25"/>
      <c r="G970" s="25"/>
      <c r="H970" s="25"/>
      <c r="I970" s="25"/>
      <c r="J970" s="25"/>
      <c r="K970" s="114"/>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row>
    <row r="971" spans="1:34">
      <c r="A971" s="25"/>
      <c r="B971" s="25"/>
      <c r="C971" s="25"/>
      <c r="D971" s="114"/>
      <c r="E971" s="25"/>
      <c r="F971" s="25"/>
      <c r="G971" s="25"/>
      <c r="H971" s="25"/>
      <c r="I971" s="25"/>
      <c r="J971" s="25"/>
      <c r="K971" s="114"/>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row>
    <row r="972" spans="1:34">
      <c r="A972" s="25"/>
      <c r="B972" s="25"/>
      <c r="C972" s="25"/>
      <c r="D972" s="114"/>
      <c r="E972" s="25"/>
      <c r="F972" s="25"/>
      <c r="G972" s="25"/>
      <c r="H972" s="25"/>
      <c r="I972" s="25"/>
      <c r="J972" s="25"/>
      <c r="K972" s="114"/>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row>
    <row r="973" spans="1:34">
      <c r="A973" s="25"/>
      <c r="B973" s="25"/>
      <c r="C973" s="25"/>
      <c r="D973" s="114"/>
      <c r="E973" s="25"/>
      <c r="F973" s="25"/>
      <c r="G973" s="25"/>
      <c r="H973" s="25"/>
      <c r="I973" s="25"/>
      <c r="J973" s="25"/>
      <c r="K973" s="114"/>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row>
    <row r="974" spans="1:34">
      <c r="A974" s="25"/>
      <c r="B974" s="25"/>
      <c r="C974" s="25"/>
      <c r="D974" s="114"/>
      <c r="E974" s="25"/>
      <c r="F974" s="25"/>
      <c r="G974" s="25"/>
      <c r="H974" s="25"/>
      <c r="I974" s="25"/>
      <c r="J974" s="25"/>
      <c r="K974" s="114"/>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row>
    <row r="975" spans="1:34">
      <c r="A975" s="25"/>
      <c r="B975" s="25"/>
      <c r="C975" s="25"/>
      <c r="D975" s="114"/>
      <c r="E975" s="25"/>
      <c r="F975" s="25"/>
      <c r="G975" s="25"/>
      <c r="H975" s="25"/>
      <c r="I975" s="25"/>
      <c r="J975" s="25"/>
      <c r="K975" s="114"/>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row>
    <row r="976" spans="1:34">
      <c r="A976" s="25"/>
      <c r="B976" s="25"/>
      <c r="C976" s="25"/>
      <c r="D976" s="114"/>
      <c r="E976" s="25"/>
      <c r="F976" s="25"/>
      <c r="G976" s="25"/>
      <c r="H976" s="25"/>
      <c r="I976" s="25"/>
      <c r="J976" s="25"/>
      <c r="K976" s="114"/>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row>
    <row r="977" spans="1:34">
      <c r="A977" s="25"/>
      <c r="B977" s="25"/>
      <c r="C977" s="25"/>
      <c r="D977" s="114"/>
      <c r="E977" s="25"/>
      <c r="F977" s="25"/>
      <c r="G977" s="25"/>
      <c r="H977" s="25"/>
      <c r="I977" s="25"/>
      <c r="J977" s="25"/>
      <c r="K977" s="114"/>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row>
    <row r="978" spans="1:34">
      <c r="A978" s="25"/>
      <c r="B978" s="25"/>
      <c r="C978" s="25"/>
      <c r="D978" s="114"/>
      <c r="E978" s="25"/>
      <c r="F978" s="25"/>
      <c r="G978" s="25"/>
      <c r="H978" s="25"/>
      <c r="I978" s="25"/>
      <c r="J978" s="25"/>
      <c r="K978" s="114"/>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row>
    <row r="979" spans="1:34">
      <c r="A979" s="25"/>
      <c r="B979" s="25"/>
      <c r="C979" s="25"/>
      <c r="D979" s="114"/>
      <c r="E979" s="25"/>
      <c r="F979" s="25"/>
      <c r="G979" s="25"/>
      <c r="H979" s="25"/>
      <c r="I979" s="25"/>
      <c r="J979" s="25"/>
      <c r="K979" s="114"/>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row>
    <row r="980" spans="1:34">
      <c r="A980" s="25"/>
      <c r="B980" s="25"/>
      <c r="C980" s="25"/>
      <c r="D980" s="114"/>
      <c r="E980" s="25"/>
      <c r="F980" s="25"/>
      <c r="G980" s="25"/>
      <c r="H980" s="25"/>
      <c r="I980" s="25"/>
      <c r="J980" s="25"/>
      <c r="K980" s="114"/>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row>
    <row r="981" spans="1:34">
      <c r="A981" s="25"/>
      <c r="B981" s="25"/>
      <c r="C981" s="25"/>
      <c r="D981" s="114"/>
      <c r="E981" s="25"/>
      <c r="F981" s="25"/>
      <c r="G981" s="25"/>
      <c r="H981" s="25"/>
      <c r="I981" s="25"/>
      <c r="J981" s="25"/>
      <c r="K981" s="114"/>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row>
    <row r="982" spans="1:34">
      <c r="A982" s="25"/>
      <c r="B982" s="25"/>
      <c r="C982" s="25"/>
      <c r="D982" s="114"/>
      <c r="E982" s="25"/>
      <c r="F982" s="25"/>
      <c r="G982" s="25"/>
      <c r="H982" s="25"/>
      <c r="I982" s="25"/>
      <c r="J982" s="25"/>
      <c r="K982" s="114"/>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row>
    <row r="983" spans="1:34">
      <c r="A983" s="25"/>
      <c r="B983" s="25"/>
      <c r="C983" s="25"/>
      <c r="D983" s="114"/>
      <c r="E983" s="25"/>
      <c r="F983" s="25"/>
      <c r="G983" s="25"/>
      <c r="H983" s="25"/>
      <c r="I983" s="25"/>
      <c r="J983" s="25"/>
      <c r="K983" s="114"/>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row>
    <row r="984" spans="1:34">
      <c r="A984" s="25"/>
      <c r="B984" s="25"/>
      <c r="C984" s="25"/>
      <c r="D984" s="114"/>
      <c r="E984" s="25"/>
      <c r="F984" s="25"/>
      <c r="G984" s="25"/>
      <c r="H984" s="25"/>
      <c r="I984" s="25"/>
      <c r="J984" s="25"/>
      <c r="K984" s="114"/>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row>
    <row r="985" spans="1:34">
      <c r="A985" s="25"/>
      <c r="B985" s="25"/>
      <c r="C985" s="25"/>
      <c r="D985" s="114"/>
      <c r="E985" s="25"/>
      <c r="F985" s="25"/>
      <c r="G985" s="25"/>
      <c r="H985" s="25"/>
      <c r="I985" s="25"/>
      <c r="J985" s="25"/>
      <c r="K985" s="114"/>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row>
    <row r="986" spans="1:34">
      <c r="A986" s="25"/>
      <c r="B986" s="25"/>
      <c r="C986" s="25"/>
      <c r="D986" s="114"/>
      <c r="E986" s="25"/>
      <c r="F986" s="25"/>
      <c r="G986" s="25"/>
      <c r="H986" s="25"/>
      <c r="I986" s="25"/>
      <c r="J986" s="25"/>
      <c r="K986" s="114"/>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row>
    <row r="987" spans="1:34">
      <c r="A987" s="25"/>
      <c r="B987" s="25"/>
      <c r="C987" s="25"/>
      <c r="D987" s="114"/>
      <c r="E987" s="25"/>
      <c r="F987" s="25"/>
      <c r="G987" s="25"/>
      <c r="H987" s="25"/>
      <c r="I987" s="25"/>
      <c r="J987" s="25"/>
      <c r="K987" s="114"/>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row>
    <row r="988" spans="1:34">
      <c r="A988" s="25"/>
      <c r="B988" s="25"/>
      <c r="C988" s="25"/>
      <c r="D988" s="114"/>
      <c r="E988" s="25"/>
      <c r="F988" s="25"/>
      <c r="G988" s="25"/>
      <c r="H988" s="25"/>
      <c r="I988" s="25"/>
      <c r="J988" s="25"/>
      <c r="K988" s="114"/>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row>
    <row r="989" spans="1:34">
      <c r="A989" s="25"/>
      <c r="B989" s="25"/>
      <c r="C989" s="25"/>
      <c r="D989" s="114"/>
      <c r="E989" s="25"/>
      <c r="F989" s="25"/>
      <c r="G989" s="25"/>
      <c r="H989" s="25"/>
      <c r="I989" s="25"/>
      <c r="J989" s="25"/>
      <c r="K989" s="114"/>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row>
    <row r="990" spans="1:34">
      <c r="A990" s="25"/>
      <c r="B990" s="25"/>
      <c r="C990" s="25"/>
      <c r="D990" s="114"/>
      <c r="E990" s="25"/>
      <c r="F990" s="25"/>
      <c r="G990" s="25"/>
      <c r="H990" s="25"/>
      <c r="I990" s="25"/>
      <c r="J990" s="25"/>
      <c r="K990" s="114"/>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row>
    <row r="991" spans="1:34">
      <c r="A991" s="25"/>
      <c r="B991" s="25"/>
      <c r="C991" s="25"/>
      <c r="D991" s="114"/>
      <c r="E991" s="25"/>
      <c r="F991" s="25"/>
      <c r="G991" s="25"/>
      <c r="H991" s="25"/>
      <c r="I991" s="25"/>
      <c r="J991" s="25"/>
      <c r="K991" s="114"/>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row>
    <row r="992" spans="1:34">
      <c r="A992" s="25"/>
      <c r="B992" s="25"/>
      <c r="C992" s="25"/>
      <c r="D992" s="114"/>
      <c r="E992" s="25"/>
      <c r="F992" s="25"/>
      <c r="G992" s="25"/>
      <c r="H992" s="25"/>
      <c r="I992" s="25"/>
      <c r="J992" s="25"/>
      <c r="K992" s="114"/>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row>
    <row r="993" spans="1:34">
      <c r="A993" s="25"/>
      <c r="B993" s="25"/>
      <c r="C993" s="25"/>
      <c r="D993" s="114"/>
      <c r="E993" s="25"/>
      <c r="F993" s="25"/>
      <c r="G993" s="25"/>
      <c r="H993" s="25"/>
      <c r="I993" s="25"/>
      <c r="J993" s="25"/>
      <c r="K993" s="114"/>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row>
    <row r="994" spans="1:34">
      <c r="A994" s="25"/>
      <c r="B994" s="25"/>
      <c r="C994" s="25"/>
      <c r="D994" s="114"/>
      <c r="E994" s="25"/>
      <c r="F994" s="25"/>
      <c r="G994" s="25"/>
      <c r="H994" s="25"/>
      <c r="I994" s="25"/>
      <c r="J994" s="25"/>
      <c r="K994" s="114"/>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row>
    <row r="995" spans="1:34">
      <c r="A995" s="25"/>
      <c r="B995" s="25"/>
      <c r="C995" s="25"/>
      <c r="D995" s="114"/>
      <c r="E995" s="25"/>
      <c r="F995" s="25"/>
      <c r="G995" s="25"/>
      <c r="H995" s="25"/>
      <c r="I995" s="25"/>
      <c r="J995" s="25"/>
      <c r="K995" s="114"/>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row>
    <row r="996" spans="1:34">
      <c r="A996" s="25"/>
      <c r="B996" s="25"/>
      <c r="C996" s="25"/>
      <c r="D996" s="114"/>
      <c r="E996" s="25"/>
      <c r="F996" s="25"/>
      <c r="G996" s="25"/>
      <c r="H996" s="25"/>
      <c r="I996" s="25"/>
      <c r="J996" s="25"/>
      <c r="K996" s="114"/>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row>
    <row r="997" spans="1:34">
      <c r="A997" s="25"/>
      <c r="B997" s="25"/>
      <c r="C997" s="25"/>
      <c r="D997" s="114"/>
      <c r="E997" s="25"/>
      <c r="F997" s="25"/>
      <c r="G997" s="25"/>
      <c r="H997" s="25"/>
      <c r="I997" s="25"/>
      <c r="J997" s="25"/>
      <c r="K997" s="114"/>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row>
    <row r="998" spans="1:34">
      <c r="A998" s="25"/>
      <c r="B998" s="25"/>
      <c r="C998" s="25"/>
      <c r="D998" s="114"/>
      <c r="E998" s="25"/>
      <c r="F998" s="25"/>
      <c r="G998" s="25"/>
      <c r="H998" s="25"/>
      <c r="I998" s="25"/>
      <c r="J998" s="25"/>
      <c r="K998" s="114"/>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row>
    <row r="999" spans="1:34">
      <c r="A999" s="25"/>
      <c r="B999" s="25"/>
      <c r="C999" s="25"/>
      <c r="D999" s="114"/>
      <c r="E999" s="25"/>
      <c r="F999" s="25"/>
      <c r="G999" s="25"/>
      <c r="H999" s="25"/>
      <c r="I999" s="25"/>
      <c r="J999" s="25"/>
      <c r="K999" s="114"/>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row>
    <row r="1000" spans="1:34">
      <c r="A1000" s="25"/>
      <c r="B1000" s="25"/>
      <c r="C1000" s="25"/>
      <c r="D1000" s="114"/>
      <c r="E1000" s="25"/>
      <c r="F1000" s="25"/>
      <c r="G1000" s="25"/>
      <c r="H1000" s="25"/>
      <c r="I1000" s="25"/>
      <c r="J1000" s="25"/>
      <c r="K1000" s="114"/>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row>
    <row r="1001" spans="1:34">
      <c r="A1001" s="25"/>
      <c r="B1001" s="25"/>
      <c r="C1001" s="25"/>
      <c r="D1001" s="114"/>
      <c r="E1001" s="25"/>
      <c r="F1001" s="25"/>
      <c r="G1001" s="25"/>
      <c r="H1001" s="25"/>
      <c r="I1001" s="25"/>
      <c r="J1001" s="25"/>
      <c r="K1001" s="114"/>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c r="AH1001" s="25"/>
    </row>
    <row r="1002" spans="1:34">
      <c r="A1002" s="25"/>
      <c r="B1002" s="25"/>
      <c r="C1002" s="25"/>
      <c r="D1002" s="114"/>
      <c r="E1002" s="25"/>
      <c r="F1002" s="25"/>
      <c r="G1002" s="25"/>
      <c r="H1002" s="25"/>
      <c r="I1002" s="25"/>
      <c r="J1002" s="25"/>
      <c r="K1002" s="114"/>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c r="AH1002" s="25"/>
    </row>
    <row r="1003" spans="1:34">
      <c r="A1003" s="25"/>
      <c r="B1003" s="25"/>
      <c r="C1003" s="25"/>
      <c r="D1003" s="114"/>
      <c r="E1003" s="25"/>
      <c r="F1003" s="25"/>
      <c r="G1003" s="25"/>
      <c r="H1003" s="25"/>
      <c r="I1003" s="25"/>
      <c r="J1003" s="25"/>
      <c r="K1003" s="114"/>
      <c r="L1003" s="25"/>
      <c r="M1003" s="25"/>
      <c r="N1003" s="25"/>
      <c r="O1003" s="25"/>
      <c r="P1003" s="25"/>
      <c r="Q1003" s="25"/>
      <c r="R1003" s="25"/>
      <c r="S1003" s="25"/>
      <c r="T1003" s="25"/>
      <c r="U1003" s="25"/>
      <c r="V1003" s="25"/>
      <c r="W1003" s="25"/>
      <c r="X1003" s="25"/>
      <c r="Y1003" s="25"/>
      <c r="Z1003" s="25"/>
      <c r="AA1003" s="25"/>
      <c r="AB1003" s="25"/>
      <c r="AC1003" s="25"/>
      <c r="AD1003" s="25"/>
      <c r="AE1003" s="25"/>
      <c r="AF1003" s="25"/>
      <c r="AG1003" s="25"/>
      <c r="AH1003" s="25"/>
    </row>
    <row r="1004" spans="1:34">
      <c r="A1004" s="25"/>
      <c r="B1004" s="25"/>
      <c r="C1004" s="25"/>
      <c r="D1004" s="114"/>
      <c r="E1004" s="25"/>
      <c r="F1004" s="25"/>
      <c r="G1004" s="25"/>
      <c r="H1004" s="25"/>
      <c r="I1004" s="25"/>
      <c r="J1004" s="25"/>
      <c r="K1004" s="114"/>
      <c r="L1004" s="25"/>
      <c r="M1004" s="25"/>
      <c r="N1004" s="25"/>
      <c r="O1004" s="25"/>
      <c r="P1004" s="25"/>
      <c r="Q1004" s="25"/>
      <c r="R1004" s="25"/>
      <c r="S1004" s="25"/>
      <c r="T1004" s="25"/>
      <c r="U1004" s="25"/>
      <c r="V1004" s="25"/>
      <c r="W1004" s="25"/>
      <c r="X1004" s="25"/>
      <c r="Y1004" s="25"/>
      <c r="Z1004" s="25"/>
      <c r="AA1004" s="25"/>
      <c r="AB1004" s="25"/>
      <c r="AC1004" s="25"/>
      <c r="AD1004" s="25"/>
      <c r="AE1004" s="25"/>
      <c r="AF1004" s="25"/>
      <c r="AG1004" s="25"/>
      <c r="AH1004" s="25"/>
    </row>
    <row r="1005" spans="1:34">
      <c r="A1005" s="25"/>
      <c r="B1005" s="25"/>
      <c r="C1005" s="25"/>
      <c r="D1005" s="114"/>
      <c r="E1005" s="25"/>
      <c r="F1005" s="25"/>
      <c r="G1005" s="25"/>
      <c r="H1005" s="25"/>
      <c r="I1005" s="25"/>
      <c r="J1005" s="25"/>
      <c r="K1005" s="114"/>
      <c r="L1005" s="25"/>
      <c r="M1005" s="25"/>
      <c r="N1005" s="25"/>
      <c r="O1005" s="25"/>
      <c r="P1005" s="25"/>
      <c r="Q1005" s="25"/>
      <c r="R1005" s="25"/>
      <c r="S1005" s="25"/>
      <c r="T1005" s="25"/>
      <c r="U1005" s="25"/>
      <c r="V1005" s="25"/>
      <c r="W1005" s="25"/>
      <c r="X1005" s="25"/>
      <c r="Y1005" s="25"/>
      <c r="Z1005" s="25"/>
      <c r="AA1005" s="25"/>
      <c r="AB1005" s="25"/>
      <c r="AC1005" s="25"/>
      <c r="AD1005" s="25"/>
      <c r="AE1005" s="25"/>
      <c r="AF1005" s="25"/>
      <c r="AG1005" s="25"/>
      <c r="AH1005" s="25"/>
    </row>
    <row r="1006" spans="1:34">
      <c r="A1006" s="25"/>
      <c r="B1006" s="25"/>
      <c r="C1006" s="25"/>
      <c r="D1006" s="114"/>
      <c r="E1006" s="25"/>
      <c r="F1006" s="25"/>
      <c r="G1006" s="25"/>
      <c r="H1006" s="25"/>
      <c r="I1006" s="25"/>
      <c r="J1006" s="25"/>
      <c r="K1006" s="114"/>
      <c r="L1006" s="25"/>
      <c r="M1006" s="25"/>
      <c r="N1006" s="25"/>
      <c r="O1006" s="25"/>
      <c r="P1006" s="25"/>
      <c r="Q1006" s="25"/>
      <c r="R1006" s="25"/>
      <c r="S1006" s="25"/>
      <c r="T1006" s="25"/>
      <c r="U1006" s="25"/>
      <c r="V1006" s="25"/>
      <c r="W1006" s="25"/>
      <c r="X1006" s="25"/>
      <c r="Y1006" s="25"/>
      <c r="Z1006" s="25"/>
      <c r="AA1006" s="25"/>
      <c r="AB1006" s="25"/>
      <c r="AC1006" s="25"/>
      <c r="AD1006" s="25"/>
      <c r="AE1006" s="25"/>
      <c r="AF1006" s="25"/>
      <c r="AG1006" s="25"/>
      <c r="AH1006" s="25"/>
    </row>
    <row r="1007" spans="1:34">
      <c r="A1007" s="25"/>
      <c r="B1007" s="25"/>
      <c r="C1007" s="25"/>
      <c r="D1007" s="114"/>
      <c r="E1007" s="25"/>
      <c r="F1007" s="25"/>
      <c r="G1007" s="25"/>
      <c r="H1007" s="25"/>
      <c r="I1007" s="25"/>
      <c r="J1007" s="25"/>
      <c r="K1007" s="114"/>
      <c r="L1007" s="25"/>
      <c r="M1007" s="25"/>
      <c r="N1007" s="25"/>
      <c r="O1007" s="25"/>
      <c r="P1007" s="25"/>
      <c r="Q1007" s="25"/>
      <c r="R1007" s="25"/>
      <c r="S1007" s="25"/>
      <c r="T1007" s="25"/>
      <c r="U1007" s="25"/>
      <c r="V1007" s="25"/>
      <c r="W1007" s="25"/>
      <c r="X1007" s="25"/>
      <c r="Y1007" s="25"/>
      <c r="Z1007" s="25"/>
      <c r="AA1007" s="25"/>
      <c r="AB1007" s="25"/>
      <c r="AC1007" s="25"/>
      <c r="AD1007" s="25"/>
      <c r="AE1007" s="25"/>
      <c r="AF1007" s="25"/>
      <c r="AG1007" s="25"/>
      <c r="AH1007" s="25"/>
    </row>
    <row r="1008" spans="1:34">
      <c r="A1008" s="25"/>
      <c r="B1008" s="25"/>
      <c r="C1008" s="25"/>
      <c r="D1008" s="114"/>
      <c r="E1008" s="25"/>
      <c r="F1008" s="25"/>
      <c r="G1008" s="25"/>
      <c r="H1008" s="25"/>
      <c r="I1008" s="25"/>
      <c r="J1008" s="25"/>
      <c r="K1008" s="114"/>
      <c r="L1008" s="25"/>
      <c r="M1008" s="25"/>
      <c r="N1008" s="25"/>
      <c r="O1008" s="25"/>
      <c r="P1008" s="25"/>
      <c r="Q1008" s="25"/>
      <c r="R1008" s="25"/>
      <c r="S1008" s="25"/>
      <c r="T1008" s="25"/>
      <c r="U1008" s="25"/>
      <c r="V1008" s="25"/>
      <c r="W1008" s="25"/>
      <c r="X1008" s="25"/>
      <c r="Y1008" s="25"/>
      <c r="Z1008" s="25"/>
      <c r="AA1008" s="25"/>
      <c r="AB1008" s="25"/>
      <c r="AC1008" s="25"/>
      <c r="AD1008" s="25"/>
      <c r="AE1008" s="25"/>
      <c r="AF1008" s="25"/>
      <c r="AG1008" s="25"/>
      <c r="AH1008" s="25"/>
    </row>
    <row r="1009" spans="1:34">
      <c r="A1009" s="25"/>
      <c r="B1009" s="25"/>
      <c r="C1009" s="25"/>
      <c r="D1009" s="114"/>
      <c r="E1009" s="25"/>
      <c r="F1009" s="25"/>
      <c r="G1009" s="25"/>
      <c r="H1009" s="25"/>
      <c r="I1009" s="25"/>
      <c r="J1009" s="25"/>
      <c r="K1009" s="114"/>
      <c r="L1009" s="25"/>
      <c r="M1009" s="25"/>
      <c r="N1009" s="25"/>
      <c r="O1009" s="25"/>
      <c r="P1009" s="25"/>
      <c r="Q1009" s="25"/>
      <c r="R1009" s="25"/>
      <c r="S1009" s="25"/>
      <c r="T1009" s="25"/>
      <c r="U1009" s="25"/>
      <c r="V1009" s="25"/>
      <c r="W1009" s="25"/>
      <c r="X1009" s="25"/>
      <c r="Y1009" s="25"/>
      <c r="Z1009" s="25"/>
      <c r="AA1009" s="25"/>
      <c r="AB1009" s="25"/>
      <c r="AC1009" s="25"/>
      <c r="AD1009" s="25"/>
      <c r="AE1009" s="25"/>
      <c r="AF1009" s="25"/>
      <c r="AG1009" s="25"/>
      <c r="AH1009" s="25"/>
    </row>
    <row r="1010" spans="1:34">
      <c r="A1010" s="25"/>
      <c r="B1010" s="25"/>
      <c r="C1010" s="25"/>
      <c r="D1010" s="114"/>
      <c r="E1010" s="25"/>
      <c r="F1010" s="25"/>
      <c r="G1010" s="25"/>
      <c r="H1010" s="25"/>
      <c r="I1010" s="25"/>
      <c r="J1010" s="25"/>
      <c r="K1010" s="114"/>
      <c r="L1010" s="25"/>
      <c r="M1010" s="25"/>
      <c r="N1010" s="25"/>
      <c r="O1010" s="25"/>
      <c r="P1010" s="25"/>
      <c r="Q1010" s="25"/>
      <c r="R1010" s="25"/>
      <c r="S1010" s="25"/>
      <c r="T1010" s="25"/>
      <c r="U1010" s="25"/>
      <c r="V1010" s="25"/>
      <c r="W1010" s="25"/>
      <c r="X1010" s="25"/>
      <c r="Y1010" s="25"/>
      <c r="Z1010" s="25"/>
      <c r="AA1010" s="25"/>
      <c r="AB1010" s="25"/>
      <c r="AC1010" s="25"/>
      <c r="AD1010" s="25"/>
      <c r="AE1010" s="25"/>
      <c r="AF1010" s="25"/>
      <c r="AG1010" s="25"/>
      <c r="AH1010" s="25"/>
    </row>
    <row r="1011" spans="1:34">
      <c r="A1011" s="25"/>
      <c r="B1011" s="25"/>
      <c r="C1011" s="25"/>
      <c r="D1011" s="114"/>
      <c r="E1011" s="25"/>
      <c r="F1011" s="25"/>
      <c r="G1011" s="25"/>
      <c r="H1011" s="25"/>
      <c r="I1011" s="25"/>
      <c r="J1011" s="25"/>
      <c r="K1011" s="114"/>
      <c r="L1011" s="25"/>
      <c r="M1011" s="25"/>
      <c r="N1011" s="25"/>
      <c r="O1011" s="25"/>
      <c r="P1011" s="25"/>
      <c r="Q1011" s="25"/>
      <c r="R1011" s="25"/>
      <c r="S1011" s="25"/>
      <c r="T1011" s="25"/>
      <c r="U1011" s="25"/>
      <c r="V1011" s="25"/>
      <c r="W1011" s="25"/>
      <c r="X1011" s="25"/>
      <c r="Y1011" s="25"/>
      <c r="Z1011" s="25"/>
      <c r="AA1011" s="25"/>
      <c r="AB1011" s="25"/>
      <c r="AC1011" s="25"/>
      <c r="AD1011" s="25"/>
      <c r="AE1011" s="25"/>
      <c r="AF1011" s="25"/>
      <c r="AG1011" s="25"/>
      <c r="AH1011" s="25"/>
    </row>
    <row r="1012" spans="1:34">
      <c r="A1012" s="25"/>
      <c r="B1012" s="25"/>
      <c r="C1012" s="25"/>
      <c r="D1012" s="114"/>
      <c r="E1012" s="25"/>
      <c r="F1012" s="25"/>
      <c r="G1012" s="25"/>
      <c r="H1012" s="25"/>
      <c r="I1012" s="25"/>
      <c r="J1012" s="25"/>
      <c r="K1012" s="114"/>
      <c r="L1012" s="25"/>
      <c r="M1012" s="25"/>
      <c r="N1012" s="25"/>
      <c r="O1012" s="25"/>
      <c r="P1012" s="25"/>
      <c r="Q1012" s="25"/>
      <c r="R1012" s="25"/>
      <c r="S1012" s="25"/>
      <c r="T1012" s="25"/>
      <c r="U1012" s="25"/>
      <c r="V1012" s="25"/>
      <c r="W1012" s="25"/>
      <c r="X1012" s="25"/>
      <c r="Y1012" s="25"/>
      <c r="Z1012" s="25"/>
      <c r="AA1012" s="25"/>
      <c r="AB1012" s="25"/>
      <c r="AC1012" s="25"/>
      <c r="AD1012" s="25"/>
      <c r="AE1012" s="25"/>
      <c r="AF1012" s="25"/>
      <c r="AG1012" s="25"/>
      <c r="AH1012" s="25"/>
    </row>
    <row r="1013" spans="1:34">
      <c r="A1013" s="25"/>
      <c r="B1013" s="25"/>
      <c r="C1013" s="25"/>
      <c r="D1013" s="114"/>
      <c r="E1013" s="25"/>
      <c r="F1013" s="25"/>
      <c r="G1013" s="25"/>
      <c r="H1013" s="25"/>
      <c r="I1013" s="25"/>
      <c r="J1013" s="25"/>
      <c r="K1013" s="114"/>
      <c r="L1013" s="25"/>
      <c r="M1013" s="25"/>
      <c r="N1013" s="25"/>
      <c r="O1013" s="25"/>
      <c r="P1013" s="25"/>
      <c r="Q1013" s="25"/>
      <c r="R1013" s="25"/>
      <c r="S1013" s="25"/>
      <c r="T1013" s="25"/>
      <c r="U1013" s="25"/>
      <c r="V1013" s="25"/>
      <c r="W1013" s="25"/>
      <c r="X1013" s="25"/>
      <c r="Y1013" s="25"/>
      <c r="Z1013" s="25"/>
      <c r="AA1013" s="25"/>
      <c r="AB1013" s="25"/>
      <c r="AC1013" s="25"/>
      <c r="AD1013" s="25"/>
      <c r="AE1013" s="25"/>
      <c r="AF1013" s="25"/>
      <c r="AG1013" s="25"/>
      <c r="AH1013" s="25"/>
    </row>
    <row r="1014" spans="1:34">
      <c r="A1014" s="25"/>
      <c r="B1014" s="25"/>
      <c r="C1014" s="25"/>
      <c r="D1014" s="114"/>
      <c r="E1014" s="25"/>
      <c r="F1014" s="25"/>
      <c r="G1014" s="25"/>
      <c r="H1014" s="25"/>
      <c r="I1014" s="25"/>
      <c r="J1014" s="25"/>
      <c r="K1014" s="114"/>
      <c r="L1014" s="25"/>
      <c r="M1014" s="25"/>
      <c r="N1014" s="25"/>
      <c r="O1014" s="25"/>
      <c r="P1014" s="25"/>
      <c r="Q1014" s="25"/>
      <c r="R1014" s="25"/>
      <c r="S1014" s="25"/>
      <c r="T1014" s="25"/>
      <c r="U1014" s="25"/>
      <c r="V1014" s="25"/>
      <c r="W1014" s="25"/>
      <c r="X1014" s="25"/>
      <c r="Y1014" s="25"/>
      <c r="Z1014" s="25"/>
      <c r="AA1014" s="25"/>
      <c r="AB1014" s="25"/>
      <c r="AC1014" s="25"/>
      <c r="AD1014" s="25"/>
      <c r="AE1014" s="25"/>
      <c r="AF1014" s="25"/>
      <c r="AG1014" s="25"/>
      <c r="AH1014" s="25"/>
    </row>
    <row r="1015" spans="1:34">
      <c r="A1015" s="25"/>
      <c r="B1015" s="25"/>
      <c r="C1015" s="25"/>
      <c r="D1015" s="114"/>
      <c r="E1015" s="25"/>
      <c r="F1015" s="25"/>
      <c r="G1015" s="25"/>
      <c r="H1015" s="25"/>
      <c r="I1015" s="25"/>
      <c r="J1015" s="25"/>
      <c r="K1015" s="114"/>
      <c r="L1015" s="25"/>
      <c r="M1015" s="25"/>
      <c r="N1015" s="25"/>
      <c r="O1015" s="25"/>
      <c r="P1015" s="25"/>
      <c r="Q1015" s="25"/>
      <c r="R1015" s="25"/>
      <c r="S1015" s="25"/>
      <c r="T1015" s="25"/>
      <c r="U1015" s="25"/>
      <c r="V1015" s="25"/>
      <c r="W1015" s="25"/>
      <c r="X1015" s="25"/>
      <c r="Y1015" s="25"/>
      <c r="Z1015" s="25"/>
      <c r="AA1015" s="25"/>
      <c r="AB1015" s="25"/>
      <c r="AC1015" s="25"/>
      <c r="AD1015" s="25"/>
      <c r="AE1015" s="25"/>
      <c r="AF1015" s="25"/>
      <c r="AG1015" s="25"/>
      <c r="AH1015" s="25"/>
    </row>
    <row r="1016" spans="1:34">
      <c r="A1016" s="25"/>
      <c r="B1016" s="25"/>
      <c r="C1016" s="25"/>
      <c r="D1016" s="114"/>
      <c r="E1016" s="25"/>
      <c r="F1016" s="25"/>
      <c r="G1016" s="25"/>
      <c r="H1016" s="25"/>
      <c r="I1016" s="25"/>
      <c r="J1016" s="25"/>
      <c r="K1016" s="114"/>
      <c r="L1016" s="25"/>
      <c r="M1016" s="25"/>
      <c r="N1016" s="25"/>
      <c r="O1016" s="25"/>
      <c r="P1016" s="25"/>
      <c r="Q1016" s="25"/>
      <c r="R1016" s="25"/>
      <c r="S1016" s="25"/>
      <c r="T1016" s="25"/>
      <c r="U1016" s="25"/>
      <c r="V1016" s="25"/>
      <c r="W1016" s="25"/>
      <c r="X1016" s="25"/>
      <c r="Y1016" s="25"/>
      <c r="Z1016" s="25"/>
      <c r="AA1016" s="25"/>
      <c r="AB1016" s="25"/>
      <c r="AC1016" s="25"/>
      <c r="AD1016" s="25"/>
      <c r="AE1016" s="25"/>
      <c r="AF1016" s="25"/>
      <c r="AG1016" s="25"/>
      <c r="AH1016" s="25"/>
    </row>
    <row r="1017" spans="1:34">
      <c r="A1017" s="25"/>
      <c r="B1017" s="25"/>
      <c r="C1017" s="25"/>
      <c r="D1017" s="114"/>
      <c r="E1017" s="25"/>
      <c r="F1017" s="25"/>
      <c r="G1017" s="25"/>
      <c r="H1017" s="25"/>
      <c r="I1017" s="25"/>
      <c r="J1017" s="25"/>
      <c r="K1017" s="114"/>
      <c r="L1017" s="25"/>
      <c r="M1017" s="25"/>
      <c r="N1017" s="25"/>
      <c r="O1017" s="25"/>
      <c r="P1017" s="25"/>
      <c r="Q1017" s="25"/>
      <c r="R1017" s="25"/>
      <c r="S1017" s="25"/>
      <c r="T1017" s="25"/>
      <c r="U1017" s="25"/>
      <c r="V1017" s="25"/>
      <c r="W1017" s="25"/>
      <c r="X1017" s="25"/>
      <c r="Y1017" s="25"/>
      <c r="Z1017" s="25"/>
      <c r="AA1017" s="25"/>
      <c r="AB1017" s="25"/>
      <c r="AC1017" s="25"/>
      <c r="AD1017" s="25"/>
      <c r="AE1017" s="25"/>
      <c r="AF1017" s="25"/>
      <c r="AG1017" s="25"/>
      <c r="AH1017" s="25"/>
    </row>
    <row r="1018" spans="1:34">
      <c r="A1018" s="25"/>
      <c r="B1018" s="25"/>
      <c r="C1018" s="25"/>
      <c r="D1018" s="114"/>
      <c r="E1018" s="25"/>
      <c r="F1018" s="25"/>
      <c r="G1018" s="25"/>
      <c r="H1018" s="25"/>
      <c r="I1018" s="25"/>
      <c r="J1018" s="25"/>
      <c r="K1018" s="114"/>
      <c r="L1018" s="25"/>
      <c r="M1018" s="25"/>
      <c r="N1018" s="25"/>
      <c r="O1018" s="25"/>
      <c r="P1018" s="25"/>
      <c r="Q1018" s="25"/>
      <c r="R1018" s="25"/>
      <c r="S1018" s="25"/>
      <c r="T1018" s="25"/>
      <c r="U1018" s="25"/>
      <c r="V1018" s="25"/>
      <c r="W1018" s="25"/>
      <c r="X1018" s="25"/>
      <c r="Y1018" s="25"/>
      <c r="Z1018" s="25"/>
      <c r="AA1018" s="25"/>
      <c r="AB1018" s="25"/>
      <c r="AC1018" s="25"/>
      <c r="AD1018" s="25"/>
      <c r="AE1018" s="25"/>
      <c r="AF1018" s="25"/>
      <c r="AG1018" s="25"/>
      <c r="AH1018" s="25"/>
    </row>
    <row r="1019" spans="1:34">
      <c r="A1019" s="25"/>
      <c r="B1019" s="25"/>
      <c r="C1019" s="25"/>
      <c r="D1019" s="114"/>
      <c r="E1019" s="25"/>
      <c r="F1019" s="25"/>
      <c r="G1019" s="25"/>
      <c r="H1019" s="25"/>
      <c r="I1019" s="25"/>
      <c r="J1019" s="25"/>
      <c r="K1019" s="114"/>
      <c r="L1019" s="25"/>
      <c r="M1019" s="25"/>
      <c r="N1019" s="25"/>
      <c r="O1019" s="25"/>
      <c r="P1019" s="25"/>
      <c r="Q1019" s="25"/>
      <c r="R1019" s="25"/>
      <c r="S1019" s="25"/>
      <c r="T1019" s="25"/>
      <c r="U1019" s="25"/>
      <c r="V1019" s="25"/>
      <c r="W1019" s="25"/>
      <c r="X1019" s="25"/>
      <c r="Y1019" s="25"/>
      <c r="Z1019" s="25"/>
      <c r="AA1019" s="25"/>
      <c r="AB1019" s="25"/>
      <c r="AC1019" s="25"/>
      <c r="AD1019" s="25"/>
      <c r="AE1019" s="25"/>
      <c r="AF1019" s="25"/>
      <c r="AG1019" s="25"/>
      <c r="AH1019" s="25"/>
    </row>
    <row r="1020" spans="1:34">
      <c r="A1020" s="25"/>
      <c r="B1020" s="25"/>
      <c r="C1020" s="25"/>
      <c r="D1020" s="114"/>
      <c r="E1020" s="25"/>
      <c r="F1020" s="25"/>
      <c r="G1020" s="25"/>
      <c r="H1020" s="25"/>
      <c r="I1020" s="25"/>
      <c r="J1020" s="25"/>
      <c r="K1020" s="114"/>
      <c r="L1020" s="25"/>
      <c r="M1020" s="25"/>
      <c r="N1020" s="25"/>
      <c r="O1020" s="25"/>
      <c r="P1020" s="25"/>
      <c r="Q1020" s="25"/>
      <c r="R1020" s="25"/>
      <c r="S1020" s="25"/>
      <c r="T1020" s="25"/>
      <c r="U1020" s="25"/>
      <c r="V1020" s="25"/>
      <c r="W1020" s="25"/>
      <c r="X1020" s="25"/>
      <c r="Y1020" s="25"/>
      <c r="Z1020" s="25"/>
      <c r="AA1020" s="25"/>
      <c r="AB1020" s="25"/>
      <c r="AC1020" s="25"/>
      <c r="AD1020" s="25"/>
      <c r="AE1020" s="25"/>
      <c r="AF1020" s="25"/>
      <c r="AG1020" s="25"/>
      <c r="AH1020" s="25"/>
    </row>
    <row r="1021" spans="1:34">
      <c r="A1021" s="25"/>
      <c r="B1021" s="25"/>
      <c r="C1021" s="25"/>
      <c r="D1021" s="114"/>
      <c r="E1021" s="25"/>
      <c r="F1021" s="25"/>
      <c r="G1021" s="25"/>
      <c r="H1021" s="25"/>
      <c r="I1021" s="25"/>
      <c r="J1021" s="25"/>
      <c r="K1021" s="114"/>
      <c r="L1021" s="25"/>
      <c r="M1021" s="25"/>
      <c r="N1021" s="25"/>
      <c r="O1021" s="25"/>
      <c r="P1021" s="25"/>
      <c r="Q1021" s="25"/>
      <c r="R1021" s="25"/>
      <c r="S1021" s="25"/>
      <c r="T1021" s="25"/>
      <c r="U1021" s="25"/>
      <c r="V1021" s="25"/>
      <c r="W1021" s="25"/>
      <c r="X1021" s="25"/>
      <c r="Y1021" s="25"/>
      <c r="Z1021" s="25"/>
      <c r="AA1021" s="25"/>
      <c r="AB1021" s="25"/>
      <c r="AC1021" s="25"/>
      <c r="AD1021" s="25"/>
      <c r="AE1021" s="25"/>
      <c r="AF1021" s="25"/>
      <c r="AG1021" s="25"/>
      <c r="AH1021" s="25"/>
    </row>
    <row r="1022" spans="1:34">
      <c r="A1022" s="25"/>
      <c r="B1022" s="25"/>
      <c r="C1022" s="25"/>
      <c r="D1022" s="114"/>
      <c r="E1022" s="25"/>
      <c r="F1022" s="25"/>
      <c r="G1022" s="25"/>
      <c r="H1022" s="25"/>
      <c r="I1022" s="25"/>
      <c r="J1022" s="25"/>
      <c r="K1022" s="114"/>
      <c r="L1022" s="25"/>
      <c r="M1022" s="25"/>
      <c r="N1022" s="25"/>
      <c r="O1022" s="25"/>
      <c r="P1022" s="25"/>
      <c r="Q1022" s="25"/>
      <c r="R1022" s="25"/>
      <c r="S1022" s="25"/>
      <c r="T1022" s="25"/>
      <c r="U1022" s="25"/>
      <c r="V1022" s="25"/>
      <c r="W1022" s="25"/>
      <c r="X1022" s="25"/>
      <c r="Y1022" s="25"/>
      <c r="Z1022" s="25"/>
      <c r="AA1022" s="25"/>
      <c r="AB1022" s="25"/>
      <c r="AC1022" s="25"/>
      <c r="AD1022" s="25"/>
      <c r="AE1022" s="25"/>
      <c r="AF1022" s="25"/>
      <c r="AG1022" s="25"/>
      <c r="AH1022" s="25"/>
    </row>
    <row r="1023" spans="1:34">
      <c r="A1023" s="25"/>
      <c r="B1023" s="25"/>
      <c r="C1023" s="25"/>
      <c r="D1023" s="114"/>
      <c r="E1023" s="25"/>
      <c r="F1023" s="25"/>
      <c r="G1023" s="25"/>
      <c r="H1023" s="25"/>
      <c r="I1023" s="25"/>
      <c r="J1023" s="25"/>
      <c r="K1023" s="114"/>
      <c r="L1023" s="25"/>
      <c r="M1023" s="25"/>
      <c r="N1023" s="25"/>
      <c r="O1023" s="25"/>
      <c r="P1023" s="25"/>
      <c r="Q1023" s="25"/>
      <c r="R1023" s="25"/>
      <c r="S1023" s="25"/>
      <c r="T1023" s="25"/>
      <c r="U1023" s="25"/>
      <c r="V1023" s="25"/>
      <c r="W1023" s="25"/>
      <c r="X1023" s="25"/>
      <c r="Y1023" s="25"/>
      <c r="Z1023" s="25"/>
      <c r="AA1023" s="25"/>
      <c r="AB1023" s="25"/>
      <c r="AC1023" s="25"/>
      <c r="AD1023" s="25"/>
      <c r="AE1023" s="25"/>
      <c r="AF1023" s="25"/>
      <c r="AG1023" s="25"/>
      <c r="AH1023" s="25"/>
    </row>
    <row r="1024" spans="1:34">
      <c r="A1024" s="25"/>
      <c r="B1024" s="25"/>
      <c r="C1024" s="25"/>
      <c r="D1024" s="114"/>
      <c r="E1024" s="25"/>
      <c r="F1024" s="25"/>
      <c r="G1024" s="25"/>
      <c r="H1024" s="25"/>
      <c r="I1024" s="25"/>
      <c r="J1024" s="25"/>
      <c r="K1024" s="114"/>
      <c r="L1024" s="25"/>
      <c r="M1024" s="25"/>
      <c r="N1024" s="25"/>
      <c r="O1024" s="25"/>
      <c r="P1024" s="25"/>
      <c r="Q1024" s="25"/>
      <c r="R1024" s="25"/>
      <c r="S1024" s="25"/>
      <c r="T1024" s="25"/>
      <c r="U1024" s="25"/>
      <c r="V1024" s="25"/>
      <c r="W1024" s="25"/>
      <c r="X1024" s="25"/>
      <c r="Y1024" s="25"/>
      <c r="Z1024" s="25"/>
      <c r="AA1024" s="25"/>
      <c r="AB1024" s="25"/>
      <c r="AC1024" s="25"/>
      <c r="AD1024" s="25"/>
      <c r="AE1024" s="25"/>
      <c r="AF1024" s="25"/>
      <c r="AG1024" s="25"/>
      <c r="AH1024" s="25"/>
    </row>
    <row r="1025" spans="1:34">
      <c r="A1025" s="25"/>
      <c r="B1025" s="25"/>
      <c r="C1025" s="25"/>
      <c r="D1025" s="114"/>
      <c r="E1025" s="25"/>
      <c r="F1025" s="25"/>
      <c r="G1025" s="25"/>
      <c r="H1025" s="25"/>
      <c r="I1025" s="25"/>
      <c r="J1025" s="25"/>
      <c r="K1025" s="114"/>
      <c r="L1025" s="25"/>
      <c r="M1025" s="25"/>
      <c r="N1025" s="25"/>
      <c r="O1025" s="25"/>
      <c r="P1025" s="25"/>
      <c r="Q1025" s="25"/>
      <c r="R1025" s="25"/>
      <c r="S1025" s="25"/>
      <c r="T1025" s="25"/>
      <c r="U1025" s="25"/>
      <c r="V1025" s="25"/>
      <c r="W1025" s="25"/>
      <c r="X1025" s="25"/>
      <c r="Y1025" s="25"/>
      <c r="Z1025" s="25"/>
      <c r="AA1025" s="25"/>
      <c r="AB1025" s="25"/>
      <c r="AC1025" s="25"/>
      <c r="AD1025" s="25"/>
      <c r="AE1025" s="25"/>
      <c r="AF1025" s="25"/>
      <c r="AG1025" s="25"/>
      <c r="AH1025" s="25"/>
    </row>
    <row r="1026" spans="1:34">
      <c r="A1026" s="25"/>
      <c r="B1026" s="25"/>
      <c r="C1026" s="25"/>
      <c r="D1026" s="114"/>
      <c r="E1026" s="25"/>
      <c r="F1026" s="25"/>
      <c r="G1026" s="25"/>
      <c r="H1026" s="25"/>
      <c r="I1026" s="25"/>
      <c r="J1026" s="25"/>
      <c r="K1026" s="114"/>
      <c r="L1026" s="25"/>
      <c r="M1026" s="25"/>
      <c r="N1026" s="25"/>
      <c r="O1026" s="25"/>
      <c r="P1026" s="25"/>
      <c r="Q1026" s="25"/>
      <c r="R1026" s="25"/>
      <c r="S1026" s="25"/>
      <c r="T1026" s="25"/>
      <c r="U1026" s="25"/>
      <c r="V1026" s="25"/>
      <c r="W1026" s="25"/>
      <c r="X1026" s="25"/>
      <c r="Y1026" s="25"/>
      <c r="Z1026" s="25"/>
      <c r="AA1026" s="25"/>
      <c r="AB1026" s="25"/>
      <c r="AC1026" s="25"/>
      <c r="AD1026" s="25"/>
      <c r="AE1026" s="25"/>
      <c r="AF1026" s="25"/>
      <c r="AG1026" s="25"/>
      <c r="AH1026" s="25"/>
    </row>
    <row r="1027" spans="1:34">
      <c r="A1027" s="25"/>
      <c r="B1027" s="25"/>
      <c r="C1027" s="25"/>
      <c r="D1027" s="114"/>
      <c r="E1027" s="25"/>
      <c r="F1027" s="25"/>
      <c r="G1027" s="25"/>
      <c r="H1027" s="25"/>
      <c r="I1027" s="25"/>
      <c r="J1027" s="25"/>
      <c r="K1027" s="114"/>
      <c r="L1027" s="25"/>
      <c r="M1027" s="25"/>
      <c r="N1027" s="25"/>
      <c r="O1027" s="25"/>
      <c r="P1027" s="25"/>
      <c r="Q1027" s="25"/>
      <c r="R1027" s="25"/>
      <c r="S1027" s="25"/>
      <c r="T1027" s="25"/>
      <c r="U1027" s="25"/>
      <c r="V1027" s="25"/>
      <c r="W1027" s="25"/>
      <c r="X1027" s="25"/>
      <c r="Y1027" s="25"/>
      <c r="Z1027" s="25"/>
      <c r="AA1027" s="25"/>
      <c r="AB1027" s="25"/>
      <c r="AC1027" s="25"/>
      <c r="AD1027" s="25"/>
      <c r="AE1027" s="25"/>
      <c r="AF1027" s="25"/>
      <c r="AG1027" s="25"/>
      <c r="AH1027" s="25"/>
    </row>
    <row r="1028" spans="1:34">
      <c r="A1028" s="25"/>
      <c r="B1028" s="25"/>
      <c r="C1028" s="25"/>
      <c r="D1028" s="114"/>
      <c r="E1028" s="25"/>
      <c r="F1028" s="25"/>
      <c r="G1028" s="25"/>
      <c r="H1028" s="25"/>
      <c r="I1028" s="25"/>
      <c r="J1028" s="25"/>
      <c r="K1028" s="114"/>
      <c r="L1028" s="25"/>
      <c r="M1028" s="25"/>
      <c r="N1028" s="25"/>
      <c r="O1028" s="25"/>
      <c r="P1028" s="25"/>
      <c r="Q1028" s="25"/>
      <c r="R1028" s="25"/>
      <c r="S1028" s="25"/>
      <c r="T1028" s="25"/>
      <c r="U1028" s="25"/>
      <c r="V1028" s="25"/>
      <c r="W1028" s="25"/>
      <c r="X1028" s="25"/>
      <c r="Y1028" s="25"/>
      <c r="Z1028" s="25"/>
      <c r="AA1028" s="25"/>
      <c r="AB1028" s="25"/>
      <c r="AC1028" s="25"/>
      <c r="AD1028" s="25"/>
      <c r="AE1028" s="25"/>
      <c r="AF1028" s="25"/>
      <c r="AG1028" s="25"/>
      <c r="AH1028" s="25"/>
    </row>
    <row r="1029" spans="1:34">
      <c r="A1029" s="25"/>
      <c r="B1029" s="25"/>
      <c r="C1029" s="25"/>
      <c r="D1029" s="114"/>
      <c r="E1029" s="25"/>
      <c r="F1029" s="25"/>
      <c r="G1029" s="25"/>
      <c r="H1029" s="25"/>
      <c r="I1029" s="25"/>
      <c r="J1029" s="25"/>
      <c r="K1029" s="114"/>
      <c r="L1029" s="25"/>
      <c r="M1029" s="25"/>
      <c r="N1029" s="25"/>
      <c r="O1029" s="25"/>
      <c r="P1029" s="25"/>
      <c r="Q1029" s="25"/>
      <c r="R1029" s="25"/>
      <c r="S1029" s="25"/>
      <c r="T1029" s="25"/>
      <c r="U1029" s="25"/>
      <c r="V1029" s="25"/>
      <c r="W1029" s="25"/>
      <c r="X1029" s="25"/>
      <c r="Y1029" s="25"/>
      <c r="Z1029" s="25"/>
      <c r="AA1029" s="25"/>
      <c r="AB1029" s="25"/>
      <c r="AC1029" s="25"/>
      <c r="AD1029" s="25"/>
      <c r="AE1029" s="25"/>
      <c r="AF1029" s="25"/>
      <c r="AG1029" s="25"/>
      <c r="AH1029" s="25"/>
    </row>
    <row r="1030" spans="1:34">
      <c r="A1030" s="25"/>
      <c r="B1030" s="25"/>
      <c r="C1030" s="25"/>
      <c r="D1030" s="114"/>
      <c r="E1030" s="25"/>
      <c r="F1030" s="25"/>
      <c r="G1030" s="25"/>
      <c r="H1030" s="25"/>
      <c r="I1030" s="25"/>
      <c r="J1030" s="25"/>
      <c r="K1030" s="114"/>
      <c r="L1030" s="25"/>
      <c r="M1030" s="25"/>
      <c r="N1030" s="25"/>
      <c r="O1030" s="25"/>
      <c r="P1030" s="25"/>
      <c r="Q1030" s="25"/>
      <c r="R1030" s="25"/>
      <c r="S1030" s="25"/>
      <c r="T1030" s="25"/>
      <c r="U1030" s="25"/>
      <c r="V1030" s="25"/>
      <c r="W1030" s="25"/>
      <c r="X1030" s="25"/>
      <c r="Y1030" s="25"/>
      <c r="Z1030" s="25"/>
      <c r="AA1030" s="25"/>
      <c r="AB1030" s="25"/>
      <c r="AC1030" s="25"/>
      <c r="AD1030" s="25"/>
      <c r="AE1030" s="25"/>
      <c r="AF1030" s="25"/>
      <c r="AG1030" s="25"/>
      <c r="AH1030" s="25"/>
    </row>
    <row r="1031" spans="1:34">
      <c r="A1031" s="25"/>
      <c r="B1031" s="25"/>
      <c r="C1031" s="25"/>
      <c r="D1031" s="114"/>
      <c r="E1031" s="25"/>
      <c r="F1031" s="25"/>
      <c r="G1031" s="25"/>
      <c r="H1031" s="25"/>
      <c r="I1031" s="25"/>
      <c r="J1031" s="25"/>
      <c r="K1031" s="114"/>
      <c r="L1031" s="25"/>
      <c r="M1031" s="25"/>
      <c r="N1031" s="25"/>
      <c r="O1031" s="25"/>
      <c r="P1031" s="25"/>
      <c r="Q1031" s="25"/>
      <c r="R1031" s="25"/>
      <c r="S1031" s="25"/>
      <c r="T1031" s="25"/>
      <c r="U1031" s="25"/>
      <c r="V1031" s="25"/>
      <c r="W1031" s="25"/>
      <c r="X1031" s="25"/>
      <c r="Y1031" s="25"/>
      <c r="Z1031" s="25"/>
      <c r="AA1031" s="25"/>
      <c r="AB1031" s="25"/>
      <c r="AC1031" s="25"/>
      <c r="AD1031" s="25"/>
      <c r="AE1031" s="25"/>
      <c r="AF1031" s="25"/>
      <c r="AG1031" s="25"/>
      <c r="AH1031" s="25"/>
    </row>
    <row r="1032" spans="1:34">
      <c r="A1032" s="25"/>
      <c r="B1032" s="25"/>
      <c r="C1032" s="25"/>
      <c r="D1032" s="114"/>
      <c r="E1032" s="25"/>
      <c r="F1032" s="25"/>
      <c r="G1032" s="25"/>
      <c r="H1032" s="25"/>
      <c r="I1032" s="25"/>
      <c r="J1032" s="25"/>
      <c r="K1032" s="114"/>
      <c r="L1032" s="25"/>
      <c r="M1032" s="25"/>
      <c r="N1032" s="25"/>
      <c r="O1032" s="25"/>
      <c r="P1032" s="25"/>
      <c r="Q1032" s="25"/>
      <c r="R1032" s="25"/>
      <c r="S1032" s="25"/>
      <c r="T1032" s="25"/>
      <c r="U1032" s="25"/>
      <c r="V1032" s="25"/>
      <c r="W1032" s="25"/>
      <c r="X1032" s="25"/>
      <c r="Y1032" s="25"/>
      <c r="Z1032" s="25"/>
      <c r="AA1032" s="25"/>
      <c r="AB1032" s="25"/>
      <c r="AC1032" s="25"/>
      <c r="AD1032" s="25"/>
      <c r="AE1032" s="25"/>
      <c r="AF1032" s="25"/>
      <c r="AG1032" s="25"/>
      <c r="AH1032" s="25"/>
    </row>
    <row r="1033" spans="1:34">
      <c r="A1033" s="25"/>
      <c r="B1033" s="25"/>
      <c r="C1033" s="25"/>
      <c r="D1033" s="114"/>
      <c r="E1033" s="25"/>
      <c r="F1033" s="25"/>
      <c r="G1033" s="25"/>
      <c r="H1033" s="25"/>
      <c r="I1033" s="25"/>
      <c r="J1033" s="25"/>
      <c r="K1033" s="114"/>
      <c r="L1033" s="25"/>
      <c r="M1033" s="25"/>
      <c r="N1033" s="25"/>
      <c r="O1033" s="25"/>
      <c r="P1033" s="25"/>
      <c r="Q1033" s="25"/>
      <c r="R1033" s="25"/>
      <c r="S1033" s="25"/>
      <c r="T1033" s="25"/>
      <c r="U1033" s="25"/>
      <c r="V1033" s="25"/>
      <c r="W1033" s="25"/>
      <c r="X1033" s="25"/>
      <c r="Y1033" s="25"/>
      <c r="Z1033" s="25"/>
      <c r="AA1033" s="25"/>
      <c r="AB1033" s="25"/>
      <c r="AC1033" s="25"/>
      <c r="AD1033" s="25"/>
      <c r="AE1033" s="25"/>
      <c r="AF1033" s="25"/>
      <c r="AG1033" s="25"/>
      <c r="AH1033" s="25"/>
    </row>
    <row r="1034" spans="1:34">
      <c r="A1034" s="25"/>
      <c r="B1034" s="25"/>
      <c r="C1034" s="25"/>
      <c r="D1034" s="114"/>
      <c r="E1034" s="25"/>
      <c r="F1034" s="25"/>
      <c r="G1034" s="25"/>
      <c r="H1034" s="25"/>
      <c r="I1034" s="25"/>
      <c r="J1034" s="25"/>
      <c r="K1034" s="114"/>
      <c r="L1034" s="25"/>
      <c r="M1034" s="25"/>
      <c r="N1034" s="25"/>
      <c r="O1034" s="25"/>
      <c r="P1034" s="25"/>
      <c r="Q1034" s="25"/>
      <c r="R1034" s="25"/>
      <c r="S1034" s="25"/>
      <c r="T1034" s="25"/>
      <c r="U1034" s="25"/>
      <c r="V1034" s="25"/>
      <c r="W1034" s="25"/>
      <c r="X1034" s="25"/>
      <c r="Y1034" s="25"/>
      <c r="Z1034" s="25"/>
      <c r="AA1034" s="25"/>
      <c r="AB1034" s="25"/>
      <c r="AC1034" s="25"/>
      <c r="AD1034" s="25"/>
      <c r="AE1034" s="25"/>
      <c r="AF1034" s="25"/>
      <c r="AG1034" s="25"/>
      <c r="AH1034" s="25"/>
    </row>
    <row r="1035" spans="1:34">
      <c r="A1035" s="25"/>
      <c r="B1035" s="25"/>
      <c r="C1035" s="25"/>
      <c r="D1035" s="114"/>
      <c r="E1035" s="25"/>
      <c r="F1035" s="25"/>
      <c r="G1035" s="25"/>
      <c r="H1035" s="25"/>
      <c r="I1035" s="25"/>
      <c r="J1035" s="25"/>
      <c r="K1035" s="114"/>
      <c r="L1035" s="25"/>
      <c r="M1035" s="25"/>
      <c r="N1035" s="25"/>
      <c r="O1035" s="25"/>
      <c r="P1035" s="25"/>
      <c r="Q1035" s="25"/>
      <c r="R1035" s="25"/>
      <c r="S1035" s="25"/>
      <c r="T1035" s="25"/>
      <c r="U1035" s="25"/>
      <c r="V1035" s="25"/>
      <c r="W1035" s="25"/>
      <c r="X1035" s="25"/>
      <c r="Y1035" s="25"/>
      <c r="Z1035" s="25"/>
      <c r="AA1035" s="25"/>
      <c r="AB1035" s="25"/>
      <c r="AC1035" s="25"/>
      <c r="AD1035" s="25"/>
      <c r="AE1035" s="25"/>
      <c r="AF1035" s="25"/>
      <c r="AG1035" s="25"/>
      <c r="AH1035" s="25"/>
    </row>
    <row r="1036" spans="1:34">
      <c r="A1036" s="25"/>
      <c r="B1036" s="25"/>
      <c r="C1036" s="25"/>
      <c r="D1036" s="114"/>
      <c r="E1036" s="25"/>
      <c r="F1036" s="25"/>
      <c r="G1036" s="25"/>
      <c r="H1036" s="25"/>
      <c r="I1036" s="25"/>
      <c r="J1036" s="25"/>
      <c r="K1036" s="114"/>
      <c r="L1036" s="25"/>
      <c r="M1036" s="25"/>
      <c r="N1036" s="25"/>
      <c r="O1036" s="25"/>
      <c r="P1036" s="25"/>
      <c r="Q1036" s="25"/>
      <c r="R1036" s="25"/>
      <c r="S1036" s="25"/>
      <c r="T1036" s="25"/>
      <c r="U1036" s="25"/>
      <c r="V1036" s="25"/>
      <c r="W1036" s="25"/>
      <c r="X1036" s="25"/>
      <c r="Y1036" s="25"/>
      <c r="Z1036" s="25"/>
      <c r="AA1036" s="25"/>
      <c r="AB1036" s="25"/>
      <c r="AC1036" s="25"/>
      <c r="AD1036" s="25"/>
      <c r="AE1036" s="25"/>
      <c r="AF1036" s="25"/>
      <c r="AG1036" s="25"/>
      <c r="AH1036" s="25"/>
    </row>
    <row r="1037" spans="1:34">
      <c r="A1037" s="25"/>
      <c r="B1037" s="25"/>
      <c r="C1037" s="25"/>
      <c r="D1037" s="114"/>
      <c r="E1037" s="25"/>
      <c r="F1037" s="25"/>
      <c r="G1037" s="25"/>
      <c r="H1037" s="25"/>
      <c r="I1037" s="25"/>
      <c r="J1037" s="25"/>
      <c r="K1037" s="114"/>
      <c r="L1037" s="25"/>
      <c r="M1037" s="25"/>
      <c r="N1037" s="25"/>
      <c r="O1037" s="25"/>
      <c r="P1037" s="25"/>
      <c r="Q1037" s="25"/>
      <c r="R1037" s="25"/>
      <c r="S1037" s="25"/>
      <c r="T1037" s="25"/>
      <c r="U1037" s="25"/>
      <c r="V1037" s="25"/>
      <c r="W1037" s="25"/>
      <c r="X1037" s="25"/>
      <c r="Y1037" s="25"/>
      <c r="Z1037" s="25"/>
      <c r="AA1037" s="25"/>
      <c r="AB1037" s="25"/>
      <c r="AC1037" s="25"/>
      <c r="AD1037" s="25"/>
      <c r="AE1037" s="25"/>
      <c r="AF1037" s="25"/>
      <c r="AG1037" s="25"/>
      <c r="AH1037" s="25"/>
    </row>
    <row r="1038" spans="1:34">
      <c r="A1038" s="25"/>
      <c r="B1038" s="25"/>
      <c r="C1038" s="25"/>
      <c r="D1038" s="114"/>
      <c r="E1038" s="25"/>
      <c r="F1038" s="25"/>
      <c r="G1038" s="25"/>
      <c r="H1038" s="25"/>
      <c r="I1038" s="25"/>
      <c r="J1038" s="25"/>
      <c r="K1038" s="114"/>
      <c r="L1038" s="25"/>
      <c r="M1038" s="25"/>
      <c r="N1038" s="25"/>
      <c r="O1038" s="25"/>
      <c r="P1038" s="25"/>
      <c r="Q1038" s="25"/>
      <c r="R1038" s="25"/>
      <c r="S1038" s="25"/>
      <c r="T1038" s="25"/>
      <c r="U1038" s="25"/>
      <c r="V1038" s="25"/>
      <c r="W1038" s="25"/>
      <c r="X1038" s="25"/>
      <c r="Y1038" s="25"/>
      <c r="Z1038" s="25"/>
      <c r="AA1038" s="25"/>
      <c r="AB1038" s="25"/>
      <c r="AC1038" s="25"/>
      <c r="AD1038" s="25"/>
      <c r="AE1038" s="25"/>
      <c r="AF1038" s="25"/>
      <c r="AG1038" s="25"/>
      <c r="AH1038" s="25"/>
    </row>
    <row r="1039" spans="1:34">
      <c r="A1039" s="25"/>
      <c r="B1039" s="25"/>
      <c r="C1039" s="25"/>
      <c r="D1039" s="114"/>
      <c r="E1039" s="25"/>
      <c r="F1039" s="25"/>
      <c r="G1039" s="25"/>
      <c r="H1039" s="25"/>
      <c r="I1039" s="25"/>
      <c r="J1039" s="25"/>
      <c r="K1039" s="114"/>
      <c r="L1039" s="25"/>
      <c r="M1039" s="25"/>
      <c r="N1039" s="25"/>
      <c r="O1039" s="25"/>
      <c r="P1039" s="25"/>
      <c r="Q1039" s="25"/>
      <c r="R1039" s="25"/>
      <c r="S1039" s="25"/>
      <c r="T1039" s="25"/>
      <c r="U1039" s="25"/>
      <c r="V1039" s="25"/>
      <c r="W1039" s="25"/>
      <c r="X1039" s="25"/>
      <c r="Y1039" s="25"/>
      <c r="Z1039" s="25"/>
      <c r="AA1039" s="25"/>
      <c r="AB1039" s="25"/>
      <c r="AC1039" s="25"/>
      <c r="AD1039" s="25"/>
      <c r="AE1039" s="25"/>
      <c r="AF1039" s="25"/>
      <c r="AG1039" s="25"/>
      <c r="AH1039" s="25"/>
    </row>
    <row r="1040" spans="1:34">
      <c r="A1040" s="25"/>
      <c r="B1040" s="25"/>
      <c r="C1040" s="25"/>
      <c r="D1040" s="114"/>
      <c r="E1040" s="25"/>
      <c r="F1040" s="25"/>
      <c r="G1040" s="25"/>
      <c r="H1040" s="25"/>
      <c r="I1040" s="25"/>
      <c r="J1040" s="25"/>
      <c r="K1040" s="114"/>
      <c r="L1040" s="25"/>
      <c r="M1040" s="25"/>
      <c r="N1040" s="25"/>
      <c r="O1040" s="25"/>
      <c r="P1040" s="25"/>
      <c r="Q1040" s="25"/>
      <c r="R1040" s="25"/>
      <c r="S1040" s="25"/>
      <c r="T1040" s="25"/>
      <c r="U1040" s="25"/>
      <c r="V1040" s="25"/>
      <c r="W1040" s="25"/>
      <c r="X1040" s="25"/>
      <c r="Y1040" s="25"/>
      <c r="Z1040" s="25"/>
      <c r="AA1040" s="25"/>
      <c r="AB1040" s="25"/>
      <c r="AC1040" s="25"/>
      <c r="AD1040" s="25"/>
      <c r="AE1040" s="25"/>
      <c r="AF1040" s="25"/>
      <c r="AG1040" s="25"/>
      <c r="AH1040" s="25"/>
    </row>
    <row r="1041" spans="1:34">
      <c r="A1041" s="25"/>
      <c r="B1041" s="25"/>
      <c r="C1041" s="25"/>
      <c r="D1041" s="114"/>
      <c r="E1041" s="25"/>
      <c r="F1041" s="25"/>
      <c r="G1041" s="25"/>
      <c r="H1041" s="25"/>
      <c r="I1041" s="25"/>
      <c r="J1041" s="25"/>
      <c r="K1041" s="114"/>
      <c r="L1041" s="25"/>
      <c r="M1041" s="25"/>
      <c r="N1041" s="25"/>
      <c r="O1041" s="25"/>
      <c r="P1041" s="25"/>
      <c r="Q1041" s="25"/>
      <c r="R1041" s="25"/>
      <c r="S1041" s="25"/>
      <c r="T1041" s="25"/>
      <c r="U1041" s="25"/>
      <c r="V1041" s="25"/>
      <c r="W1041" s="25"/>
      <c r="X1041" s="25"/>
      <c r="Y1041" s="25"/>
      <c r="Z1041" s="25"/>
      <c r="AA1041" s="25"/>
      <c r="AB1041" s="25"/>
      <c r="AC1041" s="25"/>
      <c r="AD1041" s="25"/>
      <c r="AE1041" s="25"/>
      <c r="AF1041" s="25"/>
      <c r="AG1041" s="25"/>
      <c r="AH1041" s="25"/>
    </row>
    <row r="1042" spans="1:34">
      <c r="A1042" s="25"/>
      <c r="B1042" s="25"/>
      <c r="C1042" s="25"/>
      <c r="D1042" s="114"/>
      <c r="E1042" s="25"/>
      <c r="F1042" s="25"/>
      <c r="G1042" s="25"/>
      <c r="H1042" s="25"/>
      <c r="I1042" s="25"/>
      <c r="J1042" s="25"/>
      <c r="K1042" s="114"/>
      <c r="L1042" s="25"/>
      <c r="M1042" s="25"/>
      <c r="N1042" s="25"/>
      <c r="O1042" s="25"/>
      <c r="P1042" s="25"/>
      <c r="Q1042" s="25"/>
      <c r="R1042" s="25"/>
      <c r="S1042" s="25"/>
      <c r="T1042" s="25"/>
      <c r="U1042" s="25"/>
      <c r="V1042" s="25"/>
      <c r="W1042" s="25"/>
      <c r="X1042" s="25"/>
      <c r="Y1042" s="25"/>
      <c r="Z1042" s="25"/>
      <c r="AA1042" s="25"/>
      <c r="AB1042" s="25"/>
      <c r="AC1042" s="25"/>
      <c r="AD1042" s="25"/>
      <c r="AE1042" s="25"/>
      <c r="AF1042" s="25"/>
      <c r="AG1042" s="25"/>
      <c r="AH1042" s="25"/>
    </row>
    <row r="1043" spans="1:34">
      <c r="A1043" s="25"/>
      <c r="B1043" s="25"/>
      <c r="C1043" s="25"/>
      <c r="D1043" s="114"/>
      <c r="E1043" s="25"/>
      <c r="F1043" s="25"/>
      <c r="G1043" s="25"/>
      <c r="H1043" s="25"/>
      <c r="I1043" s="25"/>
      <c r="J1043" s="25"/>
      <c r="K1043" s="114"/>
      <c r="L1043" s="25"/>
      <c r="M1043" s="25"/>
      <c r="N1043" s="25"/>
      <c r="O1043" s="25"/>
      <c r="P1043" s="25"/>
      <c r="Q1043" s="25"/>
      <c r="R1043" s="25"/>
      <c r="S1043" s="25"/>
      <c r="T1043" s="25"/>
      <c r="U1043" s="25"/>
      <c r="V1043" s="25"/>
      <c r="W1043" s="25"/>
      <c r="X1043" s="25"/>
      <c r="Y1043" s="25"/>
      <c r="Z1043" s="25"/>
      <c r="AA1043" s="25"/>
      <c r="AB1043" s="25"/>
      <c r="AC1043" s="25"/>
      <c r="AD1043" s="25"/>
      <c r="AE1043" s="25"/>
      <c r="AF1043" s="25"/>
      <c r="AG1043" s="25"/>
      <c r="AH1043" s="25"/>
    </row>
    <row r="1044" spans="1:34">
      <c r="A1044" s="25"/>
      <c r="B1044" s="25"/>
      <c r="C1044" s="25"/>
      <c r="D1044" s="114"/>
      <c r="E1044" s="25"/>
      <c r="F1044" s="25"/>
      <c r="G1044" s="25"/>
      <c r="H1044" s="25"/>
      <c r="I1044" s="25"/>
      <c r="J1044" s="25"/>
      <c r="K1044" s="114"/>
      <c r="L1044" s="25"/>
      <c r="M1044" s="25"/>
      <c r="N1044" s="25"/>
      <c r="O1044" s="25"/>
      <c r="P1044" s="25"/>
      <c r="Q1044" s="25"/>
      <c r="R1044" s="25"/>
      <c r="S1044" s="25"/>
      <c r="T1044" s="25"/>
      <c r="U1044" s="25"/>
      <c r="V1044" s="25"/>
      <c r="W1044" s="25"/>
      <c r="X1044" s="25"/>
      <c r="Y1044" s="25"/>
      <c r="Z1044" s="25"/>
      <c r="AA1044" s="25"/>
      <c r="AB1044" s="25"/>
      <c r="AC1044" s="25"/>
      <c r="AD1044" s="25"/>
      <c r="AE1044" s="25"/>
      <c r="AF1044" s="25"/>
      <c r="AG1044" s="25"/>
      <c r="AH1044" s="25"/>
    </row>
    <row r="1045" spans="1:34">
      <c r="A1045" s="25"/>
      <c r="B1045" s="25"/>
      <c r="C1045" s="25"/>
      <c r="D1045" s="114"/>
      <c r="E1045" s="25"/>
      <c r="F1045" s="25"/>
      <c r="G1045" s="25"/>
      <c r="H1045" s="25"/>
      <c r="I1045" s="25"/>
      <c r="J1045" s="25"/>
      <c r="K1045" s="114"/>
      <c r="L1045" s="25"/>
      <c r="M1045" s="25"/>
      <c r="N1045" s="25"/>
      <c r="O1045" s="25"/>
      <c r="P1045" s="25"/>
      <c r="Q1045" s="25"/>
      <c r="R1045" s="25"/>
      <c r="S1045" s="25"/>
      <c r="T1045" s="25"/>
      <c r="U1045" s="25"/>
      <c r="V1045" s="25"/>
      <c r="W1045" s="25"/>
      <c r="X1045" s="25"/>
      <c r="Y1045" s="25"/>
      <c r="Z1045" s="25"/>
      <c r="AA1045" s="25"/>
      <c r="AB1045" s="25"/>
      <c r="AC1045" s="25"/>
      <c r="AD1045" s="25"/>
      <c r="AE1045" s="25"/>
      <c r="AF1045" s="25"/>
      <c r="AG1045" s="25"/>
      <c r="AH1045" s="25"/>
    </row>
    <row r="1046" spans="1:34">
      <c r="A1046" s="25"/>
      <c r="B1046" s="25"/>
      <c r="C1046" s="25"/>
      <c r="D1046" s="114"/>
      <c r="E1046" s="25"/>
      <c r="F1046" s="25"/>
      <c r="G1046" s="25"/>
      <c r="H1046" s="25"/>
      <c r="I1046" s="25"/>
      <c r="J1046" s="25"/>
      <c r="K1046" s="114"/>
      <c r="L1046" s="25"/>
      <c r="M1046" s="25"/>
      <c r="N1046" s="25"/>
      <c r="O1046" s="25"/>
      <c r="P1046" s="25"/>
      <c r="Q1046" s="25"/>
      <c r="R1046" s="25"/>
      <c r="S1046" s="25"/>
      <c r="T1046" s="25"/>
      <c r="U1046" s="25"/>
      <c r="V1046" s="25"/>
      <c r="W1046" s="25"/>
      <c r="X1046" s="25"/>
      <c r="Y1046" s="25"/>
      <c r="Z1046" s="25"/>
      <c r="AA1046" s="25"/>
      <c r="AB1046" s="25"/>
      <c r="AC1046" s="25"/>
      <c r="AD1046" s="25"/>
      <c r="AE1046" s="25"/>
      <c r="AF1046" s="25"/>
      <c r="AG1046" s="25"/>
      <c r="AH1046" s="25"/>
    </row>
    <row r="1047" spans="1:34">
      <c r="A1047" s="25"/>
      <c r="B1047" s="25"/>
      <c r="C1047" s="25"/>
      <c r="D1047" s="114"/>
      <c r="E1047" s="25"/>
      <c r="F1047" s="25"/>
      <c r="G1047" s="25"/>
      <c r="H1047" s="25"/>
      <c r="I1047" s="25"/>
      <c r="J1047" s="25"/>
      <c r="K1047" s="114"/>
      <c r="L1047" s="25"/>
      <c r="M1047" s="25"/>
      <c r="N1047" s="25"/>
      <c r="O1047" s="25"/>
      <c r="P1047" s="25"/>
      <c r="Q1047" s="25"/>
      <c r="R1047" s="25"/>
      <c r="S1047" s="25"/>
      <c r="T1047" s="25"/>
      <c r="U1047" s="25"/>
      <c r="V1047" s="25"/>
      <c r="W1047" s="25"/>
      <c r="X1047" s="25"/>
      <c r="Y1047" s="25"/>
      <c r="Z1047" s="25"/>
      <c r="AA1047" s="25"/>
      <c r="AB1047" s="25"/>
      <c r="AC1047" s="25"/>
      <c r="AD1047" s="25"/>
      <c r="AE1047" s="25"/>
      <c r="AF1047" s="25"/>
      <c r="AG1047" s="25"/>
      <c r="AH1047" s="25"/>
    </row>
    <row r="1048" spans="1:34">
      <c r="A1048" s="25"/>
      <c r="B1048" s="25"/>
      <c r="C1048" s="25"/>
      <c r="D1048" s="114"/>
      <c r="E1048" s="25"/>
      <c r="F1048" s="25"/>
      <c r="G1048" s="25"/>
      <c r="H1048" s="25"/>
      <c r="I1048" s="25"/>
      <c r="J1048" s="25"/>
      <c r="K1048" s="114"/>
      <c r="L1048" s="25"/>
      <c r="M1048" s="25"/>
      <c r="N1048" s="25"/>
      <c r="O1048" s="25"/>
      <c r="P1048" s="25"/>
      <c r="Q1048" s="25"/>
      <c r="R1048" s="25"/>
      <c r="S1048" s="25"/>
      <c r="T1048" s="25"/>
      <c r="U1048" s="25"/>
      <c r="V1048" s="25"/>
      <c r="W1048" s="25"/>
      <c r="X1048" s="25"/>
      <c r="Y1048" s="25"/>
      <c r="Z1048" s="25"/>
      <c r="AA1048" s="25"/>
      <c r="AB1048" s="25"/>
      <c r="AC1048" s="25"/>
      <c r="AD1048" s="25"/>
      <c r="AE1048" s="25"/>
      <c r="AF1048" s="25"/>
      <c r="AG1048" s="25"/>
      <c r="AH1048" s="25"/>
    </row>
    <row r="1049" spans="1:34">
      <c r="A1049" s="25"/>
      <c r="B1049" s="25"/>
      <c r="C1049" s="25"/>
      <c r="D1049" s="114"/>
      <c r="E1049" s="25"/>
      <c r="F1049" s="25"/>
      <c r="G1049" s="25"/>
      <c r="H1049" s="25"/>
      <c r="I1049" s="25"/>
      <c r="J1049" s="25"/>
      <c r="K1049" s="114"/>
      <c r="L1049" s="25"/>
      <c r="M1049" s="25"/>
      <c r="N1049" s="25"/>
      <c r="O1049" s="25"/>
      <c r="P1049" s="25"/>
      <c r="Q1049" s="25"/>
      <c r="R1049" s="25"/>
      <c r="S1049" s="25"/>
      <c r="T1049" s="25"/>
      <c r="U1049" s="25"/>
      <c r="V1049" s="25"/>
      <c r="W1049" s="25"/>
      <c r="X1049" s="25"/>
      <c r="Y1049" s="25"/>
      <c r="Z1049" s="25"/>
      <c r="AA1049" s="25"/>
      <c r="AB1049" s="25"/>
      <c r="AC1049" s="25"/>
      <c r="AD1049" s="25"/>
      <c r="AE1049" s="25"/>
      <c r="AF1049" s="25"/>
      <c r="AG1049" s="25"/>
      <c r="AH1049" s="25"/>
    </row>
    <row r="1050" spans="1:34">
      <c r="A1050" s="25"/>
      <c r="B1050" s="25"/>
      <c r="C1050" s="25"/>
      <c r="D1050" s="114"/>
      <c r="E1050" s="25"/>
      <c r="F1050" s="25"/>
      <c r="G1050" s="25"/>
      <c r="H1050" s="25"/>
      <c r="I1050" s="25"/>
      <c r="J1050" s="25"/>
      <c r="K1050" s="114"/>
      <c r="L1050" s="25"/>
      <c r="M1050" s="25"/>
      <c r="N1050" s="25"/>
      <c r="O1050" s="25"/>
      <c r="P1050" s="25"/>
      <c r="Q1050" s="25"/>
      <c r="R1050" s="25"/>
      <c r="S1050" s="25"/>
      <c r="T1050" s="25"/>
      <c r="U1050" s="25"/>
      <c r="V1050" s="25"/>
      <c r="W1050" s="25"/>
      <c r="X1050" s="25"/>
      <c r="Y1050" s="25"/>
      <c r="Z1050" s="25"/>
      <c r="AA1050" s="25"/>
      <c r="AB1050" s="25"/>
      <c r="AC1050" s="25"/>
      <c r="AD1050" s="25"/>
      <c r="AE1050" s="25"/>
      <c r="AF1050" s="25"/>
      <c r="AG1050" s="25"/>
      <c r="AH1050" s="25"/>
    </row>
    <row r="1051" spans="1:34">
      <c r="A1051" s="25"/>
      <c r="B1051" s="25"/>
      <c r="C1051" s="25"/>
      <c r="D1051" s="114"/>
      <c r="E1051" s="25"/>
      <c r="F1051" s="25"/>
      <c r="G1051" s="25"/>
      <c r="H1051" s="25"/>
      <c r="I1051" s="25"/>
      <c r="J1051" s="25"/>
      <c r="K1051" s="114"/>
      <c r="L1051" s="25"/>
      <c r="M1051" s="25"/>
      <c r="N1051" s="25"/>
      <c r="O1051" s="25"/>
      <c r="P1051" s="25"/>
      <c r="Q1051" s="25"/>
      <c r="R1051" s="25"/>
      <c r="S1051" s="25"/>
      <c r="T1051" s="25"/>
      <c r="U1051" s="25"/>
      <c r="V1051" s="25"/>
      <c r="W1051" s="25"/>
      <c r="X1051" s="25"/>
      <c r="Y1051" s="25"/>
      <c r="Z1051" s="25"/>
      <c r="AA1051" s="25"/>
      <c r="AB1051" s="25"/>
      <c r="AC1051" s="25"/>
      <c r="AD1051" s="25"/>
      <c r="AE1051" s="25"/>
      <c r="AF1051" s="25"/>
      <c r="AG1051" s="25"/>
      <c r="AH1051" s="25"/>
    </row>
    <row r="1052" spans="1:34">
      <c r="A1052" s="25"/>
      <c r="B1052" s="25"/>
      <c r="C1052" s="25"/>
      <c r="D1052" s="114"/>
      <c r="E1052" s="25"/>
      <c r="F1052" s="25"/>
      <c r="G1052" s="25"/>
      <c r="H1052" s="25"/>
      <c r="I1052" s="25"/>
      <c r="J1052" s="25"/>
      <c r="K1052" s="114"/>
      <c r="L1052" s="25"/>
      <c r="M1052" s="25"/>
      <c r="N1052" s="25"/>
      <c r="O1052" s="25"/>
      <c r="P1052" s="25"/>
      <c r="Q1052" s="25"/>
      <c r="R1052" s="25"/>
      <c r="S1052" s="25"/>
      <c r="T1052" s="25"/>
      <c r="U1052" s="25"/>
      <c r="V1052" s="25"/>
      <c r="W1052" s="25"/>
      <c r="X1052" s="25"/>
      <c r="Y1052" s="25"/>
      <c r="Z1052" s="25"/>
      <c r="AA1052" s="25"/>
      <c r="AB1052" s="25"/>
      <c r="AC1052" s="25"/>
      <c r="AD1052" s="25"/>
      <c r="AE1052" s="25"/>
      <c r="AF1052" s="25"/>
      <c r="AG1052" s="25"/>
      <c r="AH1052" s="25"/>
    </row>
    <row r="1053" spans="1:34">
      <c r="A1053" s="25"/>
      <c r="B1053" s="25"/>
      <c r="C1053" s="25"/>
      <c r="D1053" s="114"/>
      <c r="E1053" s="25"/>
      <c r="F1053" s="25"/>
      <c r="G1053" s="25"/>
      <c r="H1053" s="25"/>
      <c r="I1053" s="25"/>
      <c r="J1053" s="25"/>
      <c r="K1053" s="114"/>
      <c r="L1053" s="25"/>
      <c r="M1053" s="25"/>
      <c r="N1053" s="25"/>
      <c r="O1053" s="25"/>
      <c r="P1053" s="25"/>
      <c r="Q1053" s="25"/>
      <c r="R1053" s="25"/>
      <c r="S1053" s="25"/>
      <c r="T1053" s="25"/>
      <c r="U1053" s="25"/>
      <c r="V1053" s="25"/>
      <c r="W1053" s="25"/>
      <c r="X1053" s="25"/>
      <c r="Y1053" s="25"/>
      <c r="Z1053" s="25"/>
      <c r="AA1053" s="25"/>
      <c r="AB1053" s="25"/>
      <c r="AC1053" s="25"/>
      <c r="AD1053" s="25"/>
      <c r="AE1053" s="25"/>
      <c r="AF1053" s="25"/>
      <c r="AG1053" s="25"/>
      <c r="AH1053" s="25"/>
    </row>
    <row r="1054" spans="1:34">
      <c r="A1054" s="25"/>
      <c r="B1054" s="25"/>
      <c r="C1054" s="25"/>
      <c r="D1054" s="114"/>
      <c r="E1054" s="25"/>
      <c r="F1054" s="25"/>
      <c r="G1054" s="25"/>
      <c r="H1054" s="25"/>
      <c r="I1054" s="25"/>
      <c r="J1054" s="25"/>
      <c r="K1054" s="114"/>
      <c r="L1054" s="25"/>
      <c r="M1054" s="25"/>
      <c r="N1054" s="25"/>
      <c r="O1054" s="25"/>
      <c r="P1054" s="25"/>
      <c r="Q1054" s="25"/>
      <c r="R1054" s="25"/>
      <c r="S1054" s="25"/>
      <c r="T1054" s="25"/>
      <c r="U1054" s="25"/>
      <c r="V1054" s="25"/>
      <c r="W1054" s="25"/>
      <c r="X1054" s="25"/>
      <c r="Y1054" s="25"/>
      <c r="Z1054" s="25"/>
      <c r="AA1054" s="25"/>
      <c r="AB1054" s="25"/>
      <c r="AC1054" s="25"/>
      <c r="AD1054" s="25"/>
      <c r="AE1054" s="25"/>
      <c r="AF1054" s="25"/>
      <c r="AG1054" s="25"/>
      <c r="AH1054" s="25"/>
    </row>
    <row r="1055" spans="1:34">
      <c r="A1055" s="25"/>
      <c r="B1055" s="25"/>
      <c r="C1055" s="25"/>
      <c r="D1055" s="114"/>
      <c r="E1055" s="25"/>
      <c r="F1055" s="25"/>
      <c r="G1055" s="25"/>
      <c r="H1055" s="25"/>
      <c r="I1055" s="25"/>
      <c r="J1055" s="25"/>
      <c r="K1055" s="114"/>
      <c r="L1055" s="25"/>
      <c r="M1055" s="25"/>
      <c r="N1055" s="25"/>
      <c r="O1055" s="25"/>
      <c r="P1055" s="25"/>
      <c r="Q1055" s="25"/>
      <c r="R1055" s="25"/>
      <c r="S1055" s="25"/>
      <c r="T1055" s="25"/>
      <c r="U1055" s="25"/>
      <c r="V1055" s="25"/>
      <c r="W1055" s="25"/>
      <c r="X1055" s="25"/>
      <c r="Y1055" s="25"/>
      <c r="Z1055" s="25"/>
      <c r="AA1055" s="25"/>
      <c r="AB1055" s="25"/>
      <c r="AC1055" s="25"/>
      <c r="AD1055" s="25"/>
      <c r="AE1055" s="25"/>
      <c r="AF1055" s="25"/>
      <c r="AG1055" s="25"/>
      <c r="AH1055" s="25"/>
    </row>
    <row r="1056" spans="1:34">
      <c r="A1056" s="25"/>
      <c r="B1056" s="25"/>
      <c r="C1056" s="25"/>
      <c r="D1056" s="114"/>
      <c r="E1056" s="25"/>
      <c r="F1056" s="25"/>
      <c r="G1056" s="25"/>
      <c r="H1056" s="25"/>
      <c r="I1056" s="25"/>
      <c r="J1056" s="25"/>
      <c r="K1056" s="114"/>
      <c r="L1056" s="25"/>
      <c r="M1056" s="25"/>
      <c r="N1056" s="25"/>
      <c r="O1056" s="25"/>
      <c r="P1056" s="25"/>
      <c r="Q1056" s="25"/>
      <c r="R1056" s="25"/>
      <c r="S1056" s="25"/>
      <c r="T1056" s="25"/>
      <c r="U1056" s="25"/>
      <c r="V1056" s="25"/>
      <c r="W1056" s="25"/>
      <c r="X1056" s="25"/>
      <c r="Y1056" s="25"/>
      <c r="Z1056" s="25"/>
      <c r="AA1056" s="25"/>
      <c r="AB1056" s="25"/>
      <c r="AC1056" s="25"/>
      <c r="AD1056" s="25"/>
      <c r="AE1056" s="25"/>
      <c r="AF1056" s="25"/>
      <c r="AG1056" s="25"/>
      <c r="AH1056" s="25"/>
    </row>
    <row r="1057" spans="1:34">
      <c r="A1057" s="25"/>
      <c r="B1057" s="25"/>
      <c r="C1057" s="25"/>
      <c r="D1057" s="114"/>
      <c r="E1057" s="25"/>
      <c r="F1057" s="25"/>
      <c r="G1057" s="25"/>
      <c r="H1057" s="25"/>
      <c r="I1057" s="25"/>
      <c r="J1057" s="25"/>
      <c r="K1057" s="114"/>
      <c r="L1057" s="25"/>
      <c r="M1057" s="25"/>
      <c r="N1057" s="25"/>
      <c r="O1057" s="25"/>
      <c r="P1057" s="25"/>
      <c r="Q1057" s="25"/>
      <c r="R1057" s="25"/>
      <c r="S1057" s="25"/>
      <c r="T1057" s="25"/>
      <c r="U1057" s="25"/>
      <c r="V1057" s="25"/>
      <c r="W1057" s="25"/>
      <c r="X1057" s="25"/>
      <c r="Y1057" s="25"/>
      <c r="Z1057" s="25"/>
      <c r="AA1057" s="25"/>
      <c r="AB1057" s="25"/>
      <c r="AC1057" s="25"/>
      <c r="AD1057" s="25"/>
      <c r="AE1057" s="25"/>
      <c r="AF1057" s="25"/>
      <c r="AG1057" s="25"/>
      <c r="AH1057" s="25"/>
    </row>
    <row r="1058" spans="1:34">
      <c r="A1058" s="25"/>
      <c r="B1058" s="25"/>
      <c r="C1058" s="25"/>
      <c r="D1058" s="114"/>
      <c r="E1058" s="25"/>
      <c r="F1058" s="25"/>
      <c r="G1058" s="25"/>
      <c r="H1058" s="25"/>
      <c r="I1058" s="25"/>
      <c r="J1058" s="25"/>
      <c r="K1058" s="114"/>
      <c r="L1058" s="25"/>
      <c r="M1058" s="25"/>
      <c r="N1058" s="25"/>
      <c r="O1058" s="25"/>
      <c r="P1058" s="25"/>
      <c r="Q1058" s="25"/>
      <c r="R1058" s="25"/>
      <c r="S1058" s="25"/>
      <c r="T1058" s="25"/>
      <c r="U1058" s="25"/>
      <c r="V1058" s="25"/>
      <c r="W1058" s="25"/>
      <c r="X1058" s="25"/>
      <c r="Y1058" s="25"/>
      <c r="Z1058" s="25"/>
      <c r="AA1058" s="25"/>
      <c r="AB1058" s="25"/>
      <c r="AC1058" s="25"/>
      <c r="AD1058" s="25"/>
      <c r="AE1058" s="25"/>
      <c r="AF1058" s="25"/>
      <c r="AG1058" s="25"/>
      <c r="AH1058" s="25"/>
    </row>
    <row r="1059" spans="1:34">
      <c r="A1059" s="25"/>
      <c r="B1059" s="25"/>
      <c r="C1059" s="25"/>
      <c r="D1059" s="114"/>
      <c r="E1059" s="25"/>
      <c r="F1059" s="25"/>
      <c r="G1059" s="25"/>
      <c r="H1059" s="25"/>
      <c r="I1059" s="25"/>
      <c r="J1059" s="25"/>
      <c r="K1059" s="114"/>
      <c r="L1059" s="25"/>
      <c r="M1059" s="25"/>
      <c r="N1059" s="25"/>
      <c r="O1059" s="25"/>
      <c r="P1059" s="25"/>
      <c r="Q1059" s="25"/>
      <c r="R1059" s="25"/>
      <c r="S1059" s="25"/>
      <c r="T1059" s="25"/>
      <c r="U1059" s="25"/>
      <c r="V1059" s="25"/>
      <c r="W1059" s="25"/>
      <c r="X1059" s="25"/>
      <c r="Y1059" s="25"/>
      <c r="Z1059" s="25"/>
      <c r="AA1059" s="25"/>
      <c r="AB1059" s="25"/>
      <c r="AC1059" s="25"/>
      <c r="AD1059" s="25"/>
      <c r="AE1059" s="25"/>
      <c r="AF1059" s="25"/>
      <c r="AG1059" s="25"/>
      <c r="AH1059" s="25"/>
    </row>
    <row r="1060" spans="1:34">
      <c r="A1060" s="25"/>
      <c r="B1060" s="25"/>
      <c r="C1060" s="25"/>
      <c r="D1060" s="114"/>
      <c r="E1060" s="25"/>
      <c r="F1060" s="25"/>
      <c r="G1060" s="25"/>
      <c r="H1060" s="25"/>
      <c r="I1060" s="25"/>
      <c r="J1060" s="25"/>
      <c r="K1060" s="114"/>
      <c r="L1060" s="25"/>
      <c r="M1060" s="25"/>
      <c r="N1060" s="25"/>
      <c r="O1060" s="25"/>
      <c r="P1060" s="25"/>
      <c r="Q1060" s="25"/>
      <c r="R1060" s="25"/>
      <c r="S1060" s="25"/>
      <c r="T1060" s="25"/>
      <c r="U1060" s="25"/>
      <c r="V1060" s="25"/>
      <c r="W1060" s="25"/>
      <c r="X1060" s="25"/>
      <c r="Y1060" s="25"/>
      <c r="Z1060" s="25"/>
      <c r="AA1060" s="25"/>
      <c r="AB1060" s="25"/>
      <c r="AC1060" s="25"/>
      <c r="AD1060" s="25"/>
      <c r="AE1060" s="25"/>
      <c r="AF1060" s="25"/>
      <c r="AG1060" s="25"/>
      <c r="AH1060" s="25"/>
    </row>
    <row r="1061" spans="1:34">
      <c r="A1061" s="25"/>
      <c r="B1061" s="25"/>
      <c r="C1061" s="25"/>
      <c r="D1061" s="114"/>
      <c r="E1061" s="25"/>
      <c r="F1061" s="25"/>
      <c r="G1061" s="25"/>
      <c r="H1061" s="25"/>
      <c r="I1061" s="25"/>
      <c r="J1061" s="25"/>
      <c r="K1061" s="114"/>
      <c r="L1061" s="25"/>
      <c r="M1061" s="25"/>
      <c r="N1061" s="25"/>
      <c r="O1061" s="25"/>
      <c r="P1061" s="25"/>
      <c r="Q1061" s="25"/>
      <c r="R1061" s="25"/>
      <c r="S1061" s="25"/>
      <c r="T1061" s="25"/>
      <c r="U1061" s="25"/>
      <c r="V1061" s="25"/>
      <c r="W1061" s="25"/>
      <c r="X1061" s="25"/>
      <c r="Y1061" s="25"/>
      <c r="Z1061" s="25"/>
      <c r="AA1061" s="25"/>
      <c r="AB1061" s="25"/>
      <c r="AC1061" s="25"/>
      <c r="AD1061" s="25"/>
      <c r="AE1061" s="25"/>
      <c r="AF1061" s="25"/>
      <c r="AG1061" s="25"/>
      <c r="AH1061" s="25"/>
    </row>
    <row r="1062" spans="1:34">
      <c r="A1062" s="25"/>
      <c r="B1062" s="25"/>
      <c r="C1062" s="25"/>
      <c r="D1062" s="114"/>
      <c r="E1062" s="25"/>
      <c r="F1062" s="25"/>
      <c r="G1062" s="25"/>
      <c r="H1062" s="25"/>
      <c r="I1062" s="25"/>
      <c r="J1062" s="25"/>
      <c r="K1062" s="114"/>
      <c r="L1062" s="25"/>
      <c r="M1062" s="25"/>
      <c r="N1062" s="25"/>
      <c r="O1062" s="25"/>
      <c r="P1062" s="25"/>
      <c r="Q1062" s="25"/>
      <c r="R1062" s="25"/>
      <c r="S1062" s="25"/>
      <c r="T1062" s="25"/>
      <c r="U1062" s="25"/>
      <c r="V1062" s="25"/>
      <c r="W1062" s="25"/>
      <c r="X1062" s="25"/>
      <c r="Y1062" s="25"/>
      <c r="Z1062" s="25"/>
      <c r="AA1062" s="25"/>
      <c r="AB1062" s="25"/>
      <c r="AC1062" s="25"/>
      <c r="AD1062" s="25"/>
      <c r="AE1062" s="25"/>
      <c r="AF1062" s="25"/>
      <c r="AG1062" s="25"/>
      <c r="AH1062" s="25"/>
    </row>
    <row r="1063" spans="1:34">
      <c r="A1063" s="25"/>
      <c r="B1063" s="25"/>
      <c r="C1063" s="25"/>
      <c r="D1063" s="114"/>
      <c r="E1063" s="25"/>
      <c r="F1063" s="25"/>
      <c r="G1063" s="25"/>
      <c r="H1063" s="25"/>
      <c r="I1063" s="25"/>
      <c r="J1063" s="25"/>
      <c r="K1063" s="114"/>
      <c r="L1063" s="25"/>
      <c r="M1063" s="25"/>
      <c r="N1063" s="25"/>
      <c r="O1063" s="25"/>
      <c r="P1063" s="25"/>
      <c r="Q1063" s="25"/>
      <c r="R1063" s="25"/>
      <c r="S1063" s="25"/>
      <c r="T1063" s="25"/>
      <c r="U1063" s="25"/>
      <c r="V1063" s="25"/>
      <c r="W1063" s="25"/>
      <c r="X1063" s="25"/>
      <c r="Y1063" s="25"/>
      <c r="Z1063" s="25"/>
      <c r="AA1063" s="25"/>
      <c r="AB1063" s="25"/>
      <c r="AC1063" s="25"/>
      <c r="AD1063" s="25"/>
      <c r="AE1063" s="25"/>
      <c r="AF1063" s="25"/>
      <c r="AG1063" s="25"/>
      <c r="AH1063" s="25"/>
    </row>
    <row r="1064" spans="1:34">
      <c r="A1064" s="25"/>
      <c r="B1064" s="25"/>
      <c r="C1064" s="25"/>
      <c r="D1064" s="114"/>
      <c r="E1064" s="25"/>
      <c r="F1064" s="25"/>
      <c r="G1064" s="25"/>
      <c r="H1064" s="25"/>
      <c r="I1064" s="25"/>
      <c r="J1064" s="25"/>
      <c r="K1064" s="114"/>
      <c r="L1064" s="25"/>
      <c r="M1064" s="25"/>
      <c r="N1064" s="25"/>
      <c r="O1064" s="25"/>
      <c r="P1064" s="25"/>
      <c r="Q1064" s="25"/>
      <c r="R1064" s="25"/>
      <c r="S1064" s="25"/>
      <c r="T1064" s="25"/>
      <c r="U1064" s="25"/>
      <c r="V1064" s="25"/>
      <c r="W1064" s="25"/>
      <c r="X1064" s="25"/>
      <c r="Y1064" s="25"/>
      <c r="Z1064" s="25"/>
      <c r="AA1064" s="25"/>
      <c r="AB1064" s="25"/>
      <c r="AC1064" s="25"/>
      <c r="AD1064" s="25"/>
      <c r="AE1064" s="25"/>
      <c r="AF1064" s="25"/>
      <c r="AG1064" s="25"/>
      <c r="AH1064" s="25"/>
    </row>
    <row r="1065" spans="1:34">
      <c r="A1065" s="25"/>
      <c r="B1065" s="25"/>
      <c r="C1065" s="25"/>
      <c r="D1065" s="114"/>
      <c r="E1065" s="25"/>
      <c r="F1065" s="25"/>
      <c r="G1065" s="25"/>
      <c r="H1065" s="25"/>
      <c r="I1065" s="25"/>
      <c r="J1065" s="25"/>
      <c r="K1065" s="114"/>
      <c r="L1065" s="25"/>
      <c r="M1065" s="25"/>
      <c r="N1065" s="25"/>
      <c r="O1065" s="25"/>
      <c r="P1065" s="25"/>
      <c r="Q1065" s="25"/>
      <c r="R1065" s="25"/>
      <c r="S1065" s="25"/>
      <c r="T1065" s="25"/>
      <c r="U1065" s="25"/>
      <c r="V1065" s="25"/>
      <c r="W1065" s="25"/>
      <c r="X1065" s="25"/>
      <c r="Y1065" s="25"/>
      <c r="Z1065" s="25"/>
      <c r="AA1065" s="25"/>
      <c r="AB1065" s="25"/>
      <c r="AC1065" s="25"/>
      <c r="AD1065" s="25"/>
      <c r="AE1065" s="25"/>
      <c r="AF1065" s="25"/>
      <c r="AG1065" s="25"/>
      <c r="AH1065" s="25"/>
    </row>
    <row r="1066" spans="1:34">
      <c r="A1066" s="25"/>
      <c r="B1066" s="25"/>
      <c r="C1066" s="25"/>
      <c r="D1066" s="114"/>
      <c r="E1066" s="25"/>
      <c r="F1066" s="25"/>
      <c r="G1066" s="25"/>
      <c r="H1066" s="25"/>
      <c r="I1066" s="25"/>
      <c r="J1066" s="25"/>
      <c r="K1066" s="114"/>
      <c r="L1066" s="25"/>
      <c r="M1066" s="25"/>
      <c r="N1066" s="25"/>
      <c r="O1066" s="25"/>
      <c r="P1066" s="25"/>
      <c r="Q1066" s="25"/>
      <c r="R1066" s="25"/>
      <c r="S1066" s="25"/>
      <c r="T1066" s="25"/>
      <c r="U1066" s="25"/>
      <c r="V1066" s="25"/>
      <c r="W1066" s="25"/>
      <c r="X1066" s="25"/>
      <c r="Y1066" s="25"/>
      <c r="Z1066" s="25"/>
      <c r="AA1066" s="25"/>
      <c r="AB1066" s="25"/>
      <c r="AC1066" s="25"/>
      <c r="AD1066" s="25"/>
      <c r="AE1066" s="25"/>
      <c r="AF1066" s="25"/>
      <c r="AG1066" s="25"/>
      <c r="AH1066" s="25"/>
    </row>
    <row r="1067" spans="1:34">
      <c r="A1067" s="25"/>
      <c r="B1067" s="25"/>
      <c r="C1067" s="25"/>
      <c r="D1067" s="114"/>
      <c r="E1067" s="25"/>
      <c r="F1067" s="25"/>
      <c r="G1067" s="25"/>
      <c r="H1067" s="25"/>
      <c r="I1067" s="25"/>
      <c r="J1067" s="25"/>
      <c r="K1067" s="114"/>
      <c r="L1067" s="25"/>
      <c r="M1067" s="25"/>
      <c r="N1067" s="25"/>
      <c r="O1067" s="25"/>
      <c r="P1067" s="25"/>
      <c r="Q1067" s="25"/>
      <c r="R1067" s="25"/>
      <c r="S1067" s="25"/>
      <c r="T1067" s="25"/>
      <c r="U1067" s="25"/>
      <c r="V1067" s="25"/>
      <c r="W1067" s="25"/>
      <c r="X1067" s="25"/>
      <c r="Y1067" s="25"/>
      <c r="Z1067" s="25"/>
      <c r="AA1067" s="25"/>
      <c r="AB1067" s="25"/>
      <c r="AC1067" s="25"/>
      <c r="AD1067" s="25"/>
      <c r="AE1067" s="25"/>
      <c r="AF1067" s="25"/>
      <c r="AG1067" s="25"/>
      <c r="AH1067" s="25"/>
    </row>
    <row r="1068" spans="1:34">
      <c r="A1068" s="25"/>
      <c r="B1068" s="25"/>
      <c r="C1068" s="25"/>
      <c r="D1068" s="114"/>
      <c r="E1068" s="25"/>
      <c r="F1068" s="25"/>
      <c r="G1068" s="25"/>
      <c r="H1068" s="25"/>
      <c r="I1068" s="25"/>
      <c r="J1068" s="25"/>
      <c r="K1068" s="114"/>
      <c r="L1068" s="25"/>
      <c r="M1068" s="25"/>
      <c r="N1068" s="25"/>
      <c r="O1068" s="25"/>
      <c r="P1068" s="25"/>
      <c r="Q1068" s="25"/>
      <c r="R1068" s="25"/>
      <c r="S1068" s="25"/>
      <c r="T1068" s="25"/>
      <c r="U1068" s="25"/>
      <c r="V1068" s="25"/>
      <c r="W1068" s="25"/>
      <c r="X1068" s="25"/>
      <c r="Y1068" s="25"/>
      <c r="Z1068" s="25"/>
      <c r="AA1068" s="25"/>
      <c r="AB1068" s="25"/>
      <c r="AC1068" s="25"/>
      <c r="AD1068" s="25"/>
      <c r="AE1068" s="25"/>
      <c r="AF1068" s="25"/>
      <c r="AG1068" s="25"/>
      <c r="AH1068" s="25"/>
    </row>
    <row r="1069" spans="1:34">
      <c r="A1069" s="25"/>
      <c r="B1069" s="25"/>
      <c r="C1069" s="25"/>
      <c r="D1069" s="114"/>
      <c r="E1069" s="25"/>
      <c r="F1069" s="25"/>
      <c r="G1069" s="25"/>
      <c r="H1069" s="25"/>
      <c r="I1069" s="25"/>
      <c r="J1069" s="25"/>
      <c r="K1069" s="114"/>
      <c r="L1069" s="25"/>
      <c r="M1069" s="25"/>
      <c r="N1069" s="25"/>
      <c r="O1069" s="25"/>
      <c r="P1069" s="25"/>
      <c r="Q1069" s="25"/>
      <c r="R1069" s="25"/>
      <c r="S1069" s="25"/>
      <c r="T1069" s="25"/>
      <c r="U1069" s="25"/>
      <c r="V1069" s="25"/>
      <c r="W1069" s="25"/>
      <c r="X1069" s="25"/>
      <c r="Y1069" s="25"/>
      <c r="Z1069" s="25"/>
      <c r="AA1069" s="25"/>
      <c r="AB1069" s="25"/>
      <c r="AC1069" s="25"/>
      <c r="AD1069" s="25"/>
      <c r="AE1069" s="25"/>
      <c r="AF1069" s="25"/>
      <c r="AG1069" s="25"/>
      <c r="AH1069" s="25"/>
    </row>
    <row r="1070" spans="1:34">
      <c r="A1070" s="25"/>
      <c r="B1070" s="25"/>
      <c r="C1070" s="25"/>
      <c r="D1070" s="114"/>
      <c r="E1070" s="25"/>
      <c r="F1070" s="25"/>
      <c r="G1070" s="25"/>
      <c r="H1070" s="25"/>
      <c r="I1070" s="25"/>
      <c r="J1070" s="25"/>
      <c r="K1070" s="114"/>
      <c r="L1070" s="25"/>
      <c r="M1070" s="25"/>
      <c r="N1070" s="25"/>
      <c r="O1070" s="25"/>
      <c r="P1070" s="25"/>
      <c r="Q1070" s="25"/>
      <c r="R1070" s="25"/>
      <c r="S1070" s="25"/>
      <c r="T1070" s="25"/>
      <c r="U1070" s="25"/>
      <c r="V1070" s="25"/>
      <c r="W1070" s="25"/>
      <c r="X1070" s="25"/>
      <c r="Y1070" s="25"/>
      <c r="Z1070" s="25"/>
      <c r="AA1070" s="25"/>
      <c r="AB1070" s="25"/>
      <c r="AC1070" s="25"/>
      <c r="AD1070" s="25"/>
      <c r="AE1070" s="25"/>
      <c r="AF1070" s="25"/>
      <c r="AG1070" s="25"/>
      <c r="AH1070" s="25"/>
    </row>
    <row r="1071" spans="1:34">
      <c r="A1071" s="25"/>
      <c r="B1071" s="25"/>
      <c r="C1071" s="25"/>
      <c r="D1071" s="114"/>
      <c r="E1071" s="25"/>
      <c r="F1071" s="25"/>
      <c r="G1071" s="25"/>
      <c r="H1071" s="25"/>
      <c r="I1071" s="25"/>
      <c r="J1071" s="25"/>
      <c r="K1071" s="114"/>
      <c r="L1071" s="25"/>
      <c r="M1071" s="25"/>
      <c r="N1071" s="25"/>
      <c r="O1071" s="25"/>
      <c r="P1071" s="25"/>
      <c r="Q1071" s="25"/>
      <c r="R1071" s="25"/>
      <c r="S1071" s="25"/>
      <c r="T1071" s="25"/>
      <c r="U1071" s="25"/>
      <c r="V1071" s="25"/>
      <c r="W1071" s="25"/>
      <c r="X1071" s="25"/>
      <c r="Y1071" s="25"/>
      <c r="Z1071" s="25"/>
      <c r="AA1071" s="25"/>
      <c r="AB1071" s="25"/>
      <c r="AC1071" s="25"/>
      <c r="AD1071" s="25"/>
      <c r="AE1071" s="25"/>
      <c r="AF1071" s="25"/>
      <c r="AG1071" s="25"/>
      <c r="AH1071" s="25"/>
    </row>
    <row r="1072" spans="1:34">
      <c r="A1072" s="25"/>
      <c r="B1072" s="25"/>
      <c r="C1072" s="25"/>
      <c r="D1072" s="114"/>
      <c r="E1072" s="25"/>
      <c r="F1072" s="25"/>
      <c r="G1072" s="25"/>
      <c r="H1072" s="25"/>
      <c r="I1072" s="25"/>
      <c r="J1072" s="25"/>
      <c r="K1072" s="114"/>
      <c r="L1072" s="25"/>
      <c r="M1072" s="25"/>
      <c r="N1072" s="25"/>
      <c r="O1072" s="25"/>
      <c r="P1072" s="25"/>
      <c r="Q1072" s="25"/>
      <c r="R1072" s="25"/>
      <c r="S1072" s="25"/>
      <c r="T1072" s="25"/>
      <c r="U1072" s="25"/>
      <c r="V1072" s="25"/>
      <c r="W1072" s="25"/>
      <c r="X1072" s="25"/>
      <c r="Y1072" s="25"/>
      <c r="Z1072" s="25"/>
      <c r="AA1072" s="25"/>
      <c r="AB1072" s="25"/>
      <c r="AC1072" s="25"/>
      <c r="AD1072" s="25"/>
      <c r="AE1072" s="25"/>
      <c r="AF1072" s="25"/>
      <c r="AG1072" s="25"/>
      <c r="AH1072" s="25"/>
    </row>
    <row r="1073" spans="1:34">
      <c r="A1073" s="25"/>
      <c r="B1073" s="25"/>
      <c r="C1073" s="25"/>
      <c r="D1073" s="114"/>
      <c r="E1073" s="25"/>
      <c r="F1073" s="25"/>
      <c r="G1073" s="25"/>
      <c r="H1073" s="25"/>
      <c r="I1073" s="25"/>
      <c r="J1073" s="25"/>
      <c r="K1073" s="114"/>
      <c r="L1073" s="25"/>
      <c r="M1073" s="25"/>
      <c r="N1073" s="25"/>
      <c r="O1073" s="25"/>
      <c r="P1073" s="25"/>
      <c r="Q1073" s="25"/>
      <c r="R1073" s="25"/>
      <c r="S1073" s="25"/>
      <c r="T1073" s="25"/>
      <c r="U1073" s="25"/>
      <c r="V1073" s="25"/>
      <c r="W1073" s="25"/>
      <c r="X1073" s="25"/>
      <c r="Y1073" s="25"/>
      <c r="Z1073" s="25"/>
      <c r="AA1073" s="25"/>
      <c r="AB1073" s="25"/>
      <c r="AC1073" s="25"/>
      <c r="AD1073" s="25"/>
      <c r="AE1073" s="25"/>
      <c r="AF1073" s="25"/>
      <c r="AG1073" s="25"/>
      <c r="AH1073" s="25"/>
    </row>
    <row r="1074" spans="1:34">
      <c r="A1074" s="25"/>
      <c r="B1074" s="25"/>
      <c r="C1074" s="25"/>
      <c r="D1074" s="114"/>
      <c r="E1074" s="25"/>
      <c r="F1074" s="25"/>
      <c r="G1074" s="25"/>
      <c r="H1074" s="25"/>
      <c r="I1074" s="25"/>
      <c r="J1074" s="25"/>
      <c r="K1074" s="114"/>
      <c r="L1074" s="25"/>
      <c r="M1074" s="25"/>
      <c r="N1074" s="25"/>
      <c r="O1074" s="25"/>
      <c r="P1074" s="25"/>
      <c r="Q1074" s="25"/>
      <c r="R1074" s="25"/>
      <c r="S1074" s="25"/>
      <c r="T1074" s="25"/>
      <c r="U1074" s="25"/>
      <c r="V1074" s="25"/>
      <c r="W1074" s="25"/>
      <c r="X1074" s="25"/>
      <c r="Y1074" s="25"/>
      <c r="Z1074" s="25"/>
      <c r="AA1074" s="25"/>
      <c r="AB1074" s="25"/>
      <c r="AC1074" s="25"/>
      <c r="AD1074" s="25"/>
      <c r="AE1074" s="25"/>
      <c r="AF1074" s="25"/>
      <c r="AG1074" s="25"/>
      <c r="AH1074" s="25"/>
    </row>
    <row r="1075" spans="1:34">
      <c r="A1075" s="25"/>
      <c r="B1075" s="25"/>
      <c r="C1075" s="25"/>
      <c r="D1075" s="114"/>
      <c r="E1075" s="25"/>
      <c r="F1075" s="25"/>
      <c r="G1075" s="25"/>
      <c r="H1075" s="25"/>
      <c r="I1075" s="25"/>
      <c r="J1075" s="25"/>
      <c r="K1075" s="114"/>
      <c r="L1075" s="25"/>
      <c r="M1075" s="25"/>
      <c r="N1075" s="25"/>
      <c r="O1075" s="25"/>
      <c r="P1075" s="25"/>
      <c r="Q1075" s="25"/>
      <c r="R1075" s="25"/>
      <c r="S1075" s="25"/>
      <c r="T1075" s="25"/>
      <c r="U1075" s="25"/>
      <c r="V1075" s="25"/>
      <c r="W1075" s="25"/>
      <c r="X1075" s="25"/>
      <c r="Y1075" s="25"/>
      <c r="Z1075" s="25"/>
      <c r="AA1075" s="25"/>
      <c r="AB1075" s="25"/>
      <c r="AC1075" s="25"/>
      <c r="AD1075" s="25"/>
      <c r="AE1075" s="25"/>
      <c r="AF1075" s="25"/>
      <c r="AG1075" s="25"/>
      <c r="AH1075" s="25"/>
    </row>
    <row r="1076" spans="1:34">
      <c r="A1076" s="25"/>
      <c r="B1076" s="25"/>
      <c r="C1076" s="25"/>
      <c r="D1076" s="114"/>
      <c r="E1076" s="25"/>
      <c r="F1076" s="25"/>
      <c r="G1076" s="25"/>
      <c r="H1076" s="25"/>
      <c r="I1076" s="25"/>
      <c r="J1076" s="25"/>
      <c r="K1076" s="114"/>
      <c r="L1076" s="25"/>
      <c r="M1076" s="25"/>
      <c r="N1076" s="25"/>
      <c r="O1076" s="25"/>
      <c r="P1076" s="25"/>
      <c r="Q1076" s="25"/>
      <c r="R1076" s="25"/>
      <c r="S1076" s="25"/>
      <c r="T1076" s="25"/>
      <c r="U1076" s="25"/>
      <c r="V1076" s="25"/>
      <c r="W1076" s="25"/>
      <c r="X1076" s="25"/>
      <c r="Y1076" s="25"/>
      <c r="Z1076" s="25"/>
      <c r="AA1076" s="25"/>
      <c r="AB1076" s="25"/>
      <c r="AC1076" s="25"/>
      <c r="AD1076" s="25"/>
      <c r="AE1076" s="25"/>
      <c r="AF1076" s="25"/>
      <c r="AG1076" s="25"/>
      <c r="AH1076" s="25"/>
    </row>
    <row r="1077" spans="1:34">
      <c r="A1077" s="25"/>
      <c r="B1077" s="25"/>
      <c r="C1077" s="25"/>
      <c r="D1077" s="114"/>
      <c r="E1077" s="25"/>
      <c r="F1077" s="25"/>
      <c r="G1077" s="25"/>
      <c r="H1077" s="25"/>
      <c r="I1077" s="25"/>
      <c r="J1077" s="25"/>
      <c r="K1077" s="114"/>
      <c r="L1077" s="25"/>
      <c r="M1077" s="25"/>
      <c r="N1077" s="25"/>
      <c r="O1077" s="25"/>
      <c r="P1077" s="25"/>
      <c r="Q1077" s="25"/>
      <c r="R1077" s="25"/>
      <c r="S1077" s="25"/>
      <c r="T1077" s="25"/>
      <c r="U1077" s="25"/>
      <c r="V1077" s="25"/>
      <c r="W1077" s="25"/>
      <c r="X1077" s="25"/>
      <c r="Y1077" s="25"/>
      <c r="Z1077" s="25"/>
      <c r="AA1077" s="25"/>
      <c r="AB1077" s="25"/>
      <c r="AC1077" s="25"/>
      <c r="AD1077" s="25"/>
      <c r="AE1077" s="25"/>
      <c r="AF1077" s="25"/>
      <c r="AG1077" s="25"/>
      <c r="AH1077" s="25"/>
    </row>
    <row r="1078" spans="1:34">
      <c r="A1078" s="25"/>
      <c r="B1078" s="25"/>
      <c r="C1078" s="25"/>
      <c r="D1078" s="114"/>
      <c r="E1078" s="25"/>
      <c r="F1078" s="25"/>
      <c r="G1078" s="25"/>
      <c r="H1078" s="25"/>
      <c r="I1078" s="25"/>
      <c r="J1078" s="25"/>
      <c r="K1078" s="114"/>
      <c r="L1078" s="25"/>
      <c r="M1078" s="25"/>
      <c r="N1078" s="25"/>
      <c r="O1078" s="25"/>
      <c r="P1078" s="25"/>
      <c r="Q1078" s="25"/>
      <c r="R1078" s="25"/>
      <c r="S1078" s="25"/>
      <c r="T1078" s="25"/>
      <c r="U1078" s="25"/>
      <c r="V1078" s="25"/>
      <c r="W1078" s="25"/>
      <c r="X1078" s="25"/>
      <c r="Y1078" s="25"/>
      <c r="Z1078" s="25"/>
      <c r="AA1078" s="25"/>
      <c r="AB1078" s="25"/>
      <c r="AC1078" s="25"/>
      <c r="AD1078" s="25"/>
      <c r="AE1078" s="25"/>
      <c r="AF1078" s="25"/>
      <c r="AG1078" s="25"/>
      <c r="AH1078" s="25"/>
    </row>
    <row r="1079" spans="1:34">
      <c r="A1079" s="25"/>
      <c r="B1079" s="25"/>
      <c r="C1079" s="25"/>
      <c r="D1079" s="114"/>
      <c r="E1079" s="25"/>
      <c r="F1079" s="25"/>
      <c r="G1079" s="25"/>
      <c r="H1079" s="25"/>
      <c r="I1079" s="25"/>
      <c r="J1079" s="25"/>
      <c r="K1079" s="114"/>
      <c r="L1079" s="25"/>
      <c r="M1079" s="25"/>
      <c r="N1079" s="25"/>
      <c r="O1079" s="25"/>
      <c r="P1079" s="25"/>
      <c r="Q1079" s="25"/>
      <c r="R1079" s="25"/>
      <c r="S1079" s="25"/>
      <c r="T1079" s="25"/>
      <c r="U1079" s="25"/>
      <c r="V1079" s="25"/>
      <c r="W1079" s="25"/>
      <c r="X1079" s="25"/>
      <c r="Y1079" s="25"/>
      <c r="Z1079" s="25"/>
      <c r="AA1079" s="25"/>
      <c r="AB1079" s="25"/>
      <c r="AC1079" s="25"/>
      <c r="AD1079" s="25"/>
      <c r="AE1079" s="25"/>
      <c r="AF1079" s="25"/>
      <c r="AG1079" s="25"/>
      <c r="AH1079" s="25"/>
    </row>
    <row r="1080" spans="1:34">
      <c r="A1080" s="25"/>
      <c r="B1080" s="25"/>
      <c r="C1080" s="25"/>
      <c r="D1080" s="114"/>
      <c r="E1080" s="25"/>
      <c r="F1080" s="25"/>
      <c r="G1080" s="25"/>
      <c r="H1080" s="25"/>
      <c r="I1080" s="25"/>
      <c r="J1080" s="25"/>
      <c r="K1080" s="114"/>
      <c r="L1080" s="25"/>
      <c r="M1080" s="25"/>
      <c r="N1080" s="25"/>
      <c r="O1080" s="25"/>
      <c r="P1080" s="25"/>
      <c r="Q1080" s="25"/>
      <c r="R1080" s="25"/>
      <c r="S1080" s="25"/>
      <c r="T1080" s="25"/>
      <c r="U1080" s="25"/>
      <c r="V1080" s="25"/>
      <c r="W1080" s="25"/>
      <c r="X1080" s="25"/>
      <c r="Y1080" s="25"/>
      <c r="Z1080" s="25"/>
      <c r="AA1080" s="25"/>
      <c r="AB1080" s="25"/>
      <c r="AC1080" s="25"/>
      <c r="AD1080" s="25"/>
      <c r="AE1080" s="25"/>
      <c r="AF1080" s="25"/>
      <c r="AG1080" s="25"/>
      <c r="AH1080" s="25"/>
    </row>
    <row r="1081" spans="1:34">
      <c r="A1081" s="25"/>
      <c r="B1081" s="25"/>
      <c r="C1081" s="25"/>
      <c r="D1081" s="114"/>
      <c r="E1081" s="25"/>
      <c r="F1081" s="25"/>
      <c r="G1081" s="25"/>
      <c r="H1081" s="25"/>
      <c r="I1081" s="25"/>
      <c r="J1081" s="25"/>
      <c r="K1081" s="114"/>
      <c r="L1081" s="25"/>
      <c r="M1081" s="25"/>
      <c r="N1081" s="25"/>
      <c r="O1081" s="25"/>
      <c r="P1081" s="25"/>
      <c r="Q1081" s="25"/>
      <c r="R1081" s="25"/>
      <c r="S1081" s="25"/>
      <c r="T1081" s="25"/>
      <c r="U1081" s="25"/>
      <c r="V1081" s="25"/>
      <c r="W1081" s="25"/>
      <c r="X1081" s="25"/>
      <c r="Y1081" s="25"/>
      <c r="Z1081" s="25"/>
      <c r="AA1081" s="25"/>
      <c r="AB1081" s="25"/>
      <c r="AC1081" s="25"/>
      <c r="AD1081" s="25"/>
      <c r="AE1081" s="25"/>
      <c r="AF1081" s="25"/>
      <c r="AG1081" s="25"/>
      <c r="AH1081" s="25"/>
    </row>
    <row r="1082" spans="1:34">
      <c r="A1082" s="25"/>
      <c r="B1082" s="25"/>
      <c r="C1082" s="25"/>
      <c r="D1082" s="114"/>
      <c r="E1082" s="25"/>
      <c r="F1082" s="25"/>
      <c r="G1082" s="25"/>
      <c r="H1082" s="25"/>
      <c r="I1082" s="25"/>
      <c r="J1082" s="25"/>
      <c r="K1082" s="114"/>
      <c r="L1082" s="25"/>
      <c r="M1082" s="25"/>
      <c r="N1082" s="25"/>
      <c r="O1082" s="25"/>
      <c r="P1082" s="25"/>
      <c r="Q1082" s="25"/>
      <c r="R1082" s="25"/>
      <c r="S1082" s="25"/>
      <c r="T1082" s="25"/>
      <c r="U1082" s="25"/>
      <c r="V1082" s="25"/>
      <c r="W1082" s="25"/>
      <c r="X1082" s="25"/>
      <c r="Y1082" s="25"/>
      <c r="Z1082" s="25"/>
      <c r="AA1082" s="25"/>
      <c r="AB1082" s="25"/>
      <c r="AC1082" s="25"/>
      <c r="AD1082" s="25"/>
      <c r="AE1082" s="25"/>
      <c r="AF1082" s="25"/>
      <c r="AG1082" s="25"/>
      <c r="AH1082" s="25"/>
    </row>
    <row r="1083" spans="1:34">
      <c r="A1083" s="25"/>
      <c r="B1083" s="25"/>
      <c r="C1083" s="25"/>
      <c r="D1083" s="114"/>
      <c r="E1083" s="25"/>
      <c r="F1083" s="25"/>
      <c r="G1083" s="25"/>
      <c r="H1083" s="25"/>
      <c r="I1083" s="25"/>
      <c r="J1083" s="25"/>
      <c r="K1083" s="114"/>
      <c r="L1083" s="25"/>
      <c r="M1083" s="25"/>
      <c r="N1083" s="25"/>
      <c r="O1083" s="25"/>
      <c r="P1083" s="25"/>
      <c r="Q1083" s="25"/>
      <c r="R1083" s="25"/>
      <c r="S1083" s="25"/>
      <c r="T1083" s="25"/>
      <c r="U1083" s="25"/>
      <c r="V1083" s="25"/>
      <c r="W1083" s="25"/>
      <c r="X1083" s="25"/>
      <c r="Y1083" s="25"/>
      <c r="Z1083" s="25"/>
      <c r="AA1083" s="25"/>
      <c r="AB1083" s="25"/>
      <c r="AC1083" s="25"/>
      <c r="AD1083" s="25"/>
      <c r="AE1083" s="25"/>
      <c r="AF1083" s="25"/>
      <c r="AG1083" s="25"/>
      <c r="AH1083" s="25"/>
    </row>
    <row r="1084" spans="1:34">
      <c r="A1084" s="25"/>
      <c r="B1084" s="25"/>
      <c r="C1084" s="25"/>
      <c r="D1084" s="114"/>
      <c r="E1084" s="25"/>
      <c r="F1084" s="25"/>
      <c r="G1084" s="25"/>
      <c r="H1084" s="25"/>
      <c r="I1084" s="25"/>
      <c r="J1084" s="25"/>
      <c r="K1084" s="114"/>
      <c r="L1084" s="25"/>
      <c r="M1084" s="25"/>
      <c r="N1084" s="25"/>
      <c r="O1084" s="25"/>
      <c r="P1084" s="25"/>
      <c r="Q1084" s="25"/>
      <c r="R1084" s="25"/>
      <c r="S1084" s="25"/>
      <c r="T1084" s="25"/>
      <c r="U1084" s="25"/>
      <c r="V1084" s="25"/>
      <c r="W1084" s="25"/>
      <c r="X1084" s="25"/>
      <c r="Y1084" s="25"/>
      <c r="Z1084" s="25"/>
      <c r="AA1084" s="25"/>
      <c r="AB1084" s="25"/>
      <c r="AC1084" s="25"/>
      <c r="AD1084" s="25"/>
      <c r="AE1084" s="25"/>
      <c r="AF1084" s="25"/>
      <c r="AG1084" s="25"/>
      <c r="AH1084" s="25"/>
    </row>
    <row r="1085" spans="1:34">
      <c r="A1085" s="25"/>
      <c r="B1085" s="25"/>
      <c r="C1085" s="25"/>
      <c r="D1085" s="114"/>
      <c r="E1085" s="25"/>
      <c r="F1085" s="25"/>
      <c r="G1085" s="25"/>
      <c r="H1085" s="25"/>
      <c r="I1085" s="25"/>
      <c r="J1085" s="25"/>
      <c r="K1085" s="114"/>
      <c r="L1085" s="25"/>
      <c r="M1085" s="25"/>
      <c r="N1085" s="25"/>
      <c r="O1085" s="25"/>
      <c r="P1085" s="25"/>
      <c r="Q1085" s="25"/>
      <c r="R1085" s="25"/>
      <c r="S1085" s="25"/>
      <c r="T1085" s="25"/>
      <c r="U1085" s="25"/>
      <c r="V1085" s="25"/>
      <c r="W1085" s="25"/>
      <c r="X1085" s="25"/>
      <c r="Y1085" s="25"/>
      <c r="Z1085" s="25"/>
      <c r="AA1085" s="25"/>
      <c r="AB1085" s="25"/>
      <c r="AC1085" s="25"/>
      <c r="AD1085" s="25"/>
      <c r="AE1085" s="25"/>
      <c r="AF1085" s="25"/>
      <c r="AG1085" s="25"/>
      <c r="AH1085" s="25"/>
    </row>
    <row r="1086" spans="1:34">
      <c r="A1086" s="25"/>
      <c r="B1086" s="25"/>
      <c r="C1086" s="25"/>
      <c r="D1086" s="114"/>
      <c r="E1086" s="25"/>
      <c r="F1086" s="25"/>
      <c r="G1086" s="25"/>
      <c r="H1086" s="25"/>
      <c r="I1086" s="25"/>
      <c r="J1086" s="25"/>
      <c r="K1086" s="114"/>
      <c r="L1086" s="25"/>
      <c r="M1086" s="25"/>
      <c r="N1086" s="25"/>
      <c r="O1086" s="25"/>
      <c r="P1086" s="25"/>
      <c r="Q1086" s="25"/>
      <c r="R1086" s="25"/>
      <c r="S1086" s="25"/>
      <c r="T1086" s="25"/>
      <c r="U1086" s="25"/>
      <c r="V1086" s="25"/>
      <c r="W1086" s="25"/>
      <c r="X1086" s="25"/>
      <c r="Y1086" s="25"/>
      <c r="Z1086" s="25"/>
      <c r="AA1086" s="25"/>
      <c r="AB1086" s="25"/>
      <c r="AC1086" s="25"/>
      <c r="AD1086" s="25"/>
      <c r="AE1086" s="25"/>
      <c r="AF1086" s="25"/>
      <c r="AG1086" s="25"/>
      <c r="AH1086" s="25"/>
    </row>
    <row r="1087" spans="1:34">
      <c r="A1087" s="25"/>
      <c r="B1087" s="25"/>
      <c r="C1087" s="25"/>
      <c r="D1087" s="114"/>
      <c r="E1087" s="25"/>
      <c r="F1087" s="25"/>
      <c r="G1087" s="25"/>
      <c r="H1087" s="25"/>
      <c r="I1087" s="25"/>
      <c r="J1087" s="25"/>
      <c r="K1087" s="114"/>
      <c r="L1087" s="25"/>
      <c r="M1087" s="25"/>
      <c r="N1087" s="25"/>
      <c r="O1087" s="25"/>
      <c r="P1087" s="25"/>
      <c r="Q1087" s="25"/>
      <c r="R1087" s="25"/>
      <c r="S1087" s="25"/>
      <c r="T1087" s="25"/>
      <c r="U1087" s="25"/>
      <c r="V1087" s="25"/>
      <c r="W1087" s="25"/>
      <c r="X1087" s="25"/>
      <c r="Y1087" s="25"/>
      <c r="Z1087" s="25"/>
      <c r="AA1087" s="25"/>
      <c r="AB1087" s="25"/>
      <c r="AC1087" s="25"/>
      <c r="AD1087" s="25"/>
      <c r="AE1087" s="25"/>
      <c r="AF1087" s="25"/>
      <c r="AG1087" s="25"/>
      <c r="AH1087" s="25"/>
    </row>
    <row r="1088" spans="1:34">
      <c r="A1088" s="25"/>
      <c r="B1088" s="25"/>
      <c r="C1088" s="25"/>
      <c r="D1088" s="114"/>
      <c r="E1088" s="25"/>
      <c r="F1088" s="25"/>
      <c r="G1088" s="25"/>
      <c r="H1088" s="25"/>
      <c r="I1088" s="25"/>
      <c r="J1088" s="25"/>
      <c r="K1088" s="114"/>
      <c r="L1088" s="25"/>
      <c r="M1088" s="25"/>
      <c r="N1088" s="25"/>
      <c r="O1088" s="25"/>
      <c r="P1088" s="25"/>
      <c r="Q1088" s="25"/>
      <c r="R1088" s="25"/>
      <c r="S1088" s="25"/>
      <c r="T1088" s="25"/>
      <c r="U1088" s="25"/>
      <c r="V1088" s="25"/>
      <c r="W1088" s="25"/>
      <c r="X1088" s="25"/>
      <c r="Y1088" s="25"/>
      <c r="Z1088" s="25"/>
      <c r="AA1088" s="25"/>
      <c r="AB1088" s="25"/>
      <c r="AC1088" s="25"/>
      <c r="AD1088" s="25"/>
      <c r="AE1088" s="25"/>
      <c r="AF1088" s="25"/>
      <c r="AG1088" s="25"/>
      <c r="AH1088" s="25"/>
    </row>
    <row r="1089" spans="1:34">
      <c r="A1089" s="25"/>
      <c r="B1089" s="25"/>
      <c r="C1089" s="25"/>
      <c r="D1089" s="114"/>
      <c r="E1089" s="25"/>
      <c r="F1089" s="25"/>
      <c r="G1089" s="25"/>
      <c r="H1089" s="25"/>
      <c r="I1089" s="25"/>
      <c r="J1089" s="25"/>
      <c r="K1089" s="114"/>
      <c r="L1089" s="25"/>
      <c r="M1089" s="25"/>
      <c r="N1089" s="25"/>
      <c r="O1089" s="25"/>
      <c r="P1089" s="25"/>
      <c r="Q1089" s="25"/>
      <c r="R1089" s="25"/>
      <c r="S1089" s="25"/>
      <c r="T1089" s="25"/>
      <c r="U1089" s="25"/>
      <c r="V1089" s="25"/>
      <c r="W1089" s="25"/>
      <c r="X1089" s="25"/>
      <c r="Y1089" s="25"/>
      <c r="Z1089" s="25"/>
      <c r="AA1089" s="25"/>
      <c r="AB1089" s="25"/>
      <c r="AC1089" s="25"/>
      <c r="AD1089" s="25"/>
      <c r="AE1089" s="25"/>
      <c r="AF1089" s="25"/>
      <c r="AG1089" s="25"/>
      <c r="AH1089" s="25"/>
    </row>
    <row r="1090" spans="1:34">
      <c r="A1090" s="25"/>
      <c r="B1090" s="25"/>
      <c r="C1090" s="25"/>
      <c r="D1090" s="114"/>
      <c r="E1090" s="25"/>
      <c r="F1090" s="25"/>
      <c r="G1090" s="25"/>
      <c r="H1090" s="25"/>
      <c r="I1090" s="25"/>
      <c r="J1090" s="25"/>
      <c r="K1090" s="114"/>
      <c r="L1090" s="25"/>
      <c r="M1090" s="25"/>
      <c r="N1090" s="25"/>
      <c r="O1090" s="25"/>
      <c r="P1090" s="25"/>
      <c r="Q1090" s="25"/>
      <c r="R1090" s="25"/>
      <c r="S1090" s="25"/>
      <c r="T1090" s="25"/>
      <c r="U1090" s="25"/>
      <c r="V1090" s="25"/>
      <c r="W1090" s="25"/>
      <c r="X1090" s="25"/>
      <c r="Y1090" s="25"/>
      <c r="Z1090" s="25"/>
      <c r="AA1090" s="25"/>
      <c r="AB1090" s="25"/>
      <c r="AC1090" s="25"/>
      <c r="AD1090" s="25"/>
      <c r="AE1090" s="25"/>
      <c r="AF1090" s="25"/>
      <c r="AG1090" s="25"/>
      <c r="AH1090" s="25"/>
    </row>
    <row r="1091" spans="1:34">
      <c r="A1091" s="25"/>
      <c r="B1091" s="25"/>
      <c r="C1091" s="25"/>
      <c r="D1091" s="114"/>
      <c r="E1091" s="25"/>
      <c r="F1091" s="25"/>
      <c r="G1091" s="25"/>
      <c r="H1091" s="25"/>
      <c r="I1091" s="25"/>
      <c r="J1091" s="25"/>
      <c r="K1091" s="114"/>
      <c r="L1091" s="25"/>
      <c r="M1091" s="25"/>
      <c r="N1091" s="25"/>
      <c r="O1091" s="25"/>
      <c r="P1091" s="25"/>
      <c r="Q1091" s="25"/>
      <c r="R1091" s="25"/>
      <c r="S1091" s="25"/>
      <c r="T1091" s="25"/>
      <c r="U1091" s="25"/>
      <c r="V1091" s="25"/>
      <c r="W1091" s="25"/>
      <c r="X1091" s="25"/>
      <c r="Y1091" s="25"/>
      <c r="Z1091" s="25"/>
      <c r="AA1091" s="25"/>
      <c r="AB1091" s="25"/>
      <c r="AC1091" s="25"/>
      <c r="AD1091" s="25"/>
      <c r="AE1091" s="25"/>
      <c r="AF1091" s="25"/>
      <c r="AG1091" s="25"/>
      <c r="AH1091" s="25"/>
    </row>
    <row r="1092" spans="1:34">
      <c r="A1092" s="25"/>
      <c r="B1092" s="25"/>
      <c r="C1092" s="25"/>
      <c r="D1092" s="114"/>
      <c r="E1092" s="25"/>
      <c r="F1092" s="25"/>
      <c r="G1092" s="25"/>
      <c r="H1092" s="25"/>
      <c r="I1092" s="25"/>
      <c r="J1092" s="25"/>
      <c r="K1092" s="114"/>
      <c r="L1092" s="25"/>
      <c r="M1092" s="25"/>
      <c r="N1092" s="25"/>
      <c r="O1092" s="25"/>
      <c r="P1092" s="25"/>
      <c r="Q1092" s="25"/>
      <c r="R1092" s="25"/>
      <c r="S1092" s="25"/>
      <c r="T1092" s="25"/>
      <c r="U1092" s="25"/>
      <c r="V1092" s="25"/>
      <c r="W1092" s="25"/>
      <c r="X1092" s="25"/>
      <c r="Y1092" s="25"/>
      <c r="Z1092" s="25"/>
      <c r="AA1092" s="25"/>
      <c r="AB1092" s="25"/>
      <c r="AC1092" s="25"/>
      <c r="AD1092" s="25"/>
      <c r="AE1092" s="25"/>
      <c r="AF1092" s="25"/>
      <c r="AG1092" s="25"/>
      <c r="AH1092" s="25"/>
    </row>
    <row r="1093" spans="1:34">
      <c r="A1093" s="25"/>
      <c r="B1093" s="25"/>
      <c r="C1093" s="25"/>
      <c r="D1093" s="114"/>
      <c r="E1093" s="25"/>
      <c r="F1093" s="25"/>
      <c r="G1093" s="25"/>
      <c r="H1093" s="25"/>
      <c r="I1093" s="25"/>
      <c r="J1093" s="25"/>
      <c r="K1093" s="114"/>
      <c r="L1093" s="25"/>
      <c r="M1093" s="25"/>
      <c r="N1093" s="25"/>
      <c r="O1093" s="25"/>
      <c r="P1093" s="25"/>
      <c r="Q1093" s="25"/>
      <c r="R1093" s="25"/>
      <c r="S1093" s="25"/>
      <c r="T1093" s="25"/>
      <c r="U1093" s="25"/>
      <c r="V1093" s="25"/>
      <c r="W1093" s="25"/>
      <c r="X1093" s="25"/>
      <c r="Y1093" s="25"/>
      <c r="Z1093" s="25"/>
      <c r="AA1093" s="25"/>
      <c r="AB1093" s="25"/>
      <c r="AC1093" s="25"/>
      <c r="AD1093" s="25"/>
      <c r="AE1093" s="25"/>
      <c r="AF1093" s="25"/>
      <c r="AG1093" s="25"/>
      <c r="AH1093" s="25"/>
    </row>
    <row r="1094" spans="1:34">
      <c r="A1094" s="25"/>
      <c r="B1094" s="25"/>
      <c r="C1094" s="25"/>
      <c r="D1094" s="114"/>
      <c r="E1094" s="25"/>
      <c r="F1094" s="25"/>
      <c r="G1094" s="25"/>
      <c r="H1094" s="25"/>
      <c r="I1094" s="25"/>
      <c r="J1094" s="25"/>
      <c r="K1094" s="114"/>
      <c r="L1094" s="25"/>
      <c r="M1094" s="25"/>
      <c r="N1094" s="25"/>
      <c r="O1094" s="25"/>
      <c r="P1094" s="25"/>
      <c r="Q1094" s="25"/>
      <c r="R1094" s="25"/>
      <c r="S1094" s="25"/>
      <c r="T1094" s="25"/>
      <c r="U1094" s="25"/>
      <c r="V1094" s="25"/>
      <c r="W1094" s="25"/>
      <c r="X1094" s="25"/>
      <c r="Y1094" s="25"/>
      <c r="Z1094" s="25"/>
      <c r="AA1094" s="25"/>
      <c r="AB1094" s="25"/>
      <c r="AC1094" s="25"/>
      <c r="AD1094" s="25"/>
      <c r="AE1094" s="25"/>
      <c r="AF1094" s="25"/>
      <c r="AG1094" s="25"/>
      <c r="AH1094" s="25"/>
    </row>
    <row r="1095" spans="1:34">
      <c r="A1095" s="25"/>
      <c r="B1095" s="25"/>
      <c r="C1095" s="25"/>
      <c r="D1095" s="114"/>
      <c r="E1095" s="25"/>
      <c r="F1095" s="25"/>
      <c r="G1095" s="25"/>
      <c r="H1095" s="25"/>
      <c r="I1095" s="25"/>
      <c r="J1095" s="25"/>
      <c r="K1095" s="114"/>
      <c r="L1095" s="25"/>
      <c r="M1095" s="25"/>
      <c r="N1095" s="25"/>
      <c r="O1095" s="25"/>
      <c r="P1095" s="25"/>
      <c r="Q1095" s="25"/>
      <c r="R1095" s="25"/>
      <c r="S1095" s="25"/>
      <c r="T1095" s="25"/>
      <c r="U1095" s="25"/>
      <c r="V1095" s="25"/>
      <c r="W1095" s="25"/>
      <c r="X1095" s="25"/>
      <c r="Y1095" s="25"/>
      <c r="Z1095" s="25"/>
      <c r="AA1095" s="25"/>
      <c r="AB1095" s="25"/>
      <c r="AC1095" s="25"/>
      <c r="AD1095" s="25"/>
      <c r="AE1095" s="25"/>
      <c r="AF1095" s="25"/>
      <c r="AG1095" s="25"/>
      <c r="AH1095" s="25"/>
    </row>
    <row r="1096" spans="1:34">
      <c r="A1096" s="25"/>
      <c r="B1096" s="25"/>
      <c r="C1096" s="25"/>
      <c r="D1096" s="114"/>
      <c r="E1096" s="25"/>
      <c r="F1096" s="25"/>
      <c r="G1096" s="25"/>
      <c r="H1096" s="25"/>
      <c r="I1096" s="25"/>
      <c r="J1096" s="25"/>
      <c r="K1096" s="114"/>
      <c r="L1096" s="25"/>
      <c r="M1096" s="25"/>
      <c r="N1096" s="25"/>
      <c r="O1096" s="25"/>
      <c r="P1096" s="25"/>
      <c r="Q1096" s="25"/>
      <c r="R1096" s="25"/>
      <c r="S1096" s="25"/>
      <c r="T1096" s="25"/>
      <c r="U1096" s="25"/>
      <c r="V1096" s="25"/>
      <c r="W1096" s="25"/>
      <c r="X1096" s="25"/>
      <c r="Y1096" s="25"/>
      <c r="Z1096" s="25"/>
      <c r="AA1096" s="25"/>
      <c r="AB1096" s="25"/>
      <c r="AC1096" s="25"/>
      <c r="AD1096" s="25"/>
      <c r="AE1096" s="25"/>
      <c r="AF1096" s="25"/>
      <c r="AG1096" s="25"/>
      <c r="AH1096" s="25"/>
    </row>
    <row r="1097" spans="1:34">
      <c r="A1097" s="25"/>
      <c r="B1097" s="25"/>
      <c r="C1097" s="25"/>
      <c r="D1097" s="114"/>
      <c r="E1097" s="25"/>
      <c r="F1097" s="25"/>
      <c r="G1097" s="25"/>
      <c r="H1097" s="25"/>
      <c r="I1097" s="25"/>
      <c r="J1097" s="25"/>
      <c r="K1097" s="114"/>
      <c r="L1097" s="25"/>
      <c r="M1097" s="25"/>
      <c r="N1097" s="25"/>
      <c r="O1097" s="25"/>
      <c r="P1097" s="25"/>
      <c r="Q1097" s="25"/>
      <c r="R1097" s="25"/>
      <c r="S1097" s="25"/>
      <c r="T1097" s="25"/>
      <c r="U1097" s="25"/>
      <c r="V1097" s="25"/>
      <c r="W1097" s="25"/>
      <c r="X1097" s="25"/>
      <c r="Y1097" s="25"/>
      <c r="Z1097" s="25"/>
      <c r="AA1097" s="25"/>
      <c r="AB1097" s="25"/>
      <c r="AC1097" s="25"/>
      <c r="AD1097" s="25"/>
      <c r="AE1097" s="25"/>
      <c r="AF1097" s="25"/>
      <c r="AG1097" s="25"/>
      <c r="AH1097" s="25"/>
    </row>
    <row r="1098" spans="1:34">
      <c r="A1098" s="25"/>
      <c r="B1098" s="25"/>
      <c r="C1098" s="25"/>
      <c r="D1098" s="114"/>
      <c r="E1098" s="25"/>
      <c r="F1098" s="25"/>
      <c r="G1098" s="25"/>
      <c r="H1098" s="25"/>
      <c r="I1098" s="25"/>
      <c r="J1098" s="25"/>
      <c r="K1098" s="114"/>
      <c r="L1098" s="25"/>
      <c r="M1098" s="25"/>
      <c r="N1098" s="25"/>
      <c r="O1098" s="25"/>
      <c r="P1098" s="25"/>
      <c r="Q1098" s="25"/>
      <c r="R1098" s="25"/>
      <c r="S1098" s="25"/>
      <c r="T1098" s="25"/>
      <c r="U1098" s="25"/>
      <c r="V1098" s="25"/>
      <c r="W1098" s="25"/>
      <c r="X1098" s="25"/>
      <c r="Y1098" s="25"/>
      <c r="Z1098" s="25"/>
      <c r="AA1098" s="25"/>
      <c r="AB1098" s="25"/>
      <c r="AC1098" s="25"/>
      <c r="AD1098" s="25"/>
      <c r="AE1098" s="25"/>
      <c r="AF1098" s="25"/>
      <c r="AG1098" s="25"/>
      <c r="AH1098" s="25"/>
    </row>
    <row r="1099" spans="1:34">
      <c r="A1099" s="25"/>
      <c r="B1099" s="25"/>
      <c r="C1099" s="25"/>
      <c r="D1099" s="114"/>
      <c r="E1099" s="25"/>
      <c r="F1099" s="25"/>
      <c r="G1099" s="25"/>
      <c r="H1099" s="25"/>
      <c r="I1099" s="25"/>
      <c r="J1099" s="25"/>
      <c r="K1099" s="114"/>
      <c r="L1099" s="25"/>
      <c r="M1099" s="25"/>
      <c r="N1099" s="25"/>
      <c r="O1099" s="25"/>
      <c r="P1099" s="25"/>
      <c r="Q1099" s="25"/>
      <c r="R1099" s="25"/>
      <c r="S1099" s="25"/>
      <c r="T1099" s="25"/>
      <c r="U1099" s="25"/>
      <c r="V1099" s="25"/>
      <c r="W1099" s="25"/>
      <c r="X1099" s="25"/>
      <c r="Y1099" s="25"/>
      <c r="Z1099" s="25"/>
      <c r="AA1099" s="25"/>
      <c r="AB1099" s="25"/>
      <c r="AC1099" s="25"/>
      <c r="AD1099" s="25"/>
      <c r="AE1099" s="25"/>
      <c r="AF1099" s="25"/>
      <c r="AG1099" s="25"/>
      <c r="AH1099" s="25"/>
    </row>
    <row r="1100" spans="1:34">
      <c r="A1100" s="25"/>
      <c r="B1100" s="25"/>
      <c r="C1100" s="25"/>
      <c r="D1100" s="114"/>
      <c r="E1100" s="25"/>
      <c r="F1100" s="25"/>
      <c r="G1100" s="25"/>
      <c r="H1100" s="25"/>
      <c r="I1100" s="25"/>
      <c r="J1100" s="25"/>
      <c r="K1100" s="114"/>
      <c r="L1100" s="25"/>
      <c r="M1100" s="25"/>
      <c r="N1100" s="25"/>
      <c r="O1100" s="25"/>
      <c r="P1100" s="25"/>
      <c r="Q1100" s="25"/>
      <c r="R1100" s="25"/>
      <c r="S1100" s="25"/>
      <c r="T1100" s="25"/>
      <c r="U1100" s="25"/>
      <c r="V1100" s="25"/>
      <c r="W1100" s="25"/>
      <c r="X1100" s="25"/>
      <c r="Y1100" s="25"/>
      <c r="Z1100" s="25"/>
      <c r="AA1100" s="25"/>
      <c r="AB1100" s="25"/>
      <c r="AC1100" s="25"/>
      <c r="AD1100" s="25"/>
      <c r="AE1100" s="25"/>
      <c r="AF1100" s="25"/>
      <c r="AG1100" s="25"/>
      <c r="AH1100" s="25"/>
    </row>
    <row r="1101" spans="1:34">
      <c r="A1101" s="25"/>
      <c r="B1101" s="25"/>
      <c r="C1101" s="25"/>
      <c r="D1101" s="114"/>
      <c r="E1101" s="25"/>
      <c r="F1101" s="25"/>
      <c r="G1101" s="25"/>
      <c r="H1101" s="25"/>
      <c r="I1101" s="25"/>
      <c r="J1101" s="25"/>
      <c r="K1101" s="114"/>
      <c r="L1101" s="25"/>
      <c r="M1101" s="25"/>
      <c r="N1101" s="25"/>
      <c r="O1101" s="25"/>
      <c r="P1101" s="25"/>
      <c r="Q1101" s="25"/>
      <c r="R1101" s="25"/>
      <c r="S1101" s="25"/>
      <c r="T1101" s="25"/>
      <c r="U1101" s="25"/>
      <c r="V1101" s="25"/>
      <c r="W1101" s="25"/>
      <c r="X1101" s="25"/>
      <c r="Y1101" s="25"/>
      <c r="Z1101" s="25"/>
      <c r="AA1101" s="25"/>
      <c r="AB1101" s="25"/>
      <c r="AC1101" s="25"/>
      <c r="AD1101" s="25"/>
      <c r="AE1101" s="25"/>
      <c r="AF1101" s="25"/>
      <c r="AG1101" s="25"/>
      <c r="AH1101" s="25"/>
    </row>
    <row r="1102" spans="1:34">
      <c r="A1102" s="25"/>
      <c r="B1102" s="25"/>
      <c r="C1102" s="25"/>
      <c r="D1102" s="114"/>
      <c r="E1102" s="25"/>
      <c r="F1102" s="25"/>
      <c r="G1102" s="25"/>
      <c r="H1102" s="25"/>
      <c r="I1102" s="25"/>
      <c r="J1102" s="25"/>
      <c r="K1102" s="114"/>
      <c r="L1102" s="25"/>
      <c r="M1102" s="25"/>
      <c r="N1102" s="25"/>
      <c r="O1102" s="25"/>
      <c r="P1102" s="25"/>
      <c r="Q1102" s="25"/>
      <c r="R1102" s="25"/>
      <c r="S1102" s="25"/>
      <c r="T1102" s="25"/>
      <c r="U1102" s="25"/>
      <c r="V1102" s="25"/>
      <c r="W1102" s="25"/>
      <c r="X1102" s="25"/>
      <c r="Y1102" s="25"/>
      <c r="Z1102" s="25"/>
      <c r="AA1102" s="25"/>
      <c r="AB1102" s="25"/>
      <c r="AC1102" s="25"/>
      <c r="AD1102" s="25"/>
      <c r="AE1102" s="25"/>
      <c r="AF1102" s="25"/>
      <c r="AG1102" s="25"/>
      <c r="AH1102" s="25"/>
    </row>
    <row r="1103" spans="1:34">
      <c r="A1103" s="25"/>
      <c r="B1103" s="25"/>
      <c r="C1103" s="25"/>
      <c r="D1103" s="114"/>
      <c r="E1103" s="25"/>
      <c r="F1103" s="25"/>
      <c r="G1103" s="25"/>
      <c r="H1103" s="25"/>
      <c r="I1103" s="25"/>
      <c r="J1103" s="25"/>
      <c r="K1103" s="114"/>
      <c r="L1103" s="25"/>
      <c r="M1103" s="25"/>
      <c r="N1103" s="25"/>
      <c r="O1103" s="25"/>
      <c r="P1103" s="25"/>
      <c r="Q1103" s="25"/>
      <c r="R1103" s="25"/>
      <c r="S1103" s="25"/>
      <c r="T1103" s="25"/>
      <c r="U1103" s="25"/>
      <c r="V1103" s="25"/>
      <c r="W1103" s="25"/>
      <c r="X1103" s="25"/>
      <c r="Y1103" s="25"/>
      <c r="Z1103" s="25"/>
      <c r="AA1103" s="25"/>
      <c r="AB1103" s="25"/>
      <c r="AC1103" s="25"/>
      <c r="AD1103" s="25"/>
      <c r="AE1103" s="25"/>
      <c r="AF1103" s="25"/>
      <c r="AG1103" s="25"/>
      <c r="AH1103" s="25"/>
    </row>
    <row r="1104" spans="1:34">
      <c r="A1104" s="25"/>
      <c r="B1104" s="25"/>
      <c r="C1104" s="25"/>
      <c r="D1104" s="114"/>
      <c r="E1104" s="25"/>
      <c r="F1104" s="25"/>
      <c r="G1104" s="25"/>
      <c r="H1104" s="25"/>
      <c r="I1104" s="25"/>
      <c r="J1104" s="25"/>
      <c r="K1104" s="114"/>
      <c r="L1104" s="25"/>
      <c r="M1104" s="25"/>
      <c r="N1104" s="25"/>
      <c r="O1104" s="25"/>
      <c r="P1104" s="25"/>
      <c r="Q1104" s="25"/>
      <c r="R1104" s="25"/>
      <c r="S1104" s="25"/>
      <c r="T1104" s="25"/>
      <c r="U1104" s="25"/>
      <c r="V1104" s="25"/>
      <c r="W1104" s="25"/>
      <c r="X1104" s="25"/>
      <c r="Y1104" s="25"/>
      <c r="Z1104" s="25"/>
      <c r="AA1104" s="25"/>
      <c r="AB1104" s="25"/>
      <c r="AC1104" s="25"/>
      <c r="AD1104" s="25"/>
      <c r="AE1104" s="25"/>
      <c r="AF1104" s="25"/>
      <c r="AG1104" s="25"/>
      <c r="AH1104" s="25"/>
    </row>
    <row r="1105" spans="1:34">
      <c r="A1105" s="25"/>
      <c r="B1105" s="25"/>
      <c r="C1105" s="25"/>
      <c r="D1105" s="114"/>
      <c r="E1105" s="25"/>
      <c r="F1105" s="25"/>
      <c r="G1105" s="25"/>
      <c r="H1105" s="25"/>
      <c r="I1105" s="25"/>
      <c r="J1105" s="25"/>
      <c r="K1105" s="114"/>
      <c r="L1105" s="25"/>
      <c r="M1105" s="25"/>
      <c r="N1105" s="25"/>
      <c r="O1105" s="25"/>
      <c r="P1105" s="25"/>
      <c r="Q1105" s="25"/>
      <c r="R1105" s="25"/>
      <c r="S1105" s="25"/>
      <c r="T1105" s="25"/>
      <c r="U1105" s="25"/>
      <c r="V1105" s="25"/>
      <c r="W1105" s="25"/>
      <c r="X1105" s="25"/>
      <c r="Y1105" s="25"/>
      <c r="Z1105" s="25"/>
      <c r="AA1105" s="25"/>
      <c r="AB1105" s="25"/>
      <c r="AC1105" s="25"/>
      <c r="AD1105" s="25"/>
      <c r="AE1105" s="25"/>
      <c r="AF1105" s="25"/>
      <c r="AG1105" s="25"/>
      <c r="AH1105" s="25"/>
    </row>
    <row r="1106" spans="1:34">
      <c r="A1106" s="25"/>
      <c r="B1106" s="25"/>
      <c r="C1106" s="25"/>
      <c r="D1106" s="114"/>
      <c r="E1106" s="25"/>
      <c r="F1106" s="25"/>
      <c r="G1106" s="25"/>
      <c r="H1106" s="25"/>
      <c r="I1106" s="25"/>
      <c r="J1106" s="25"/>
      <c r="K1106" s="114"/>
      <c r="L1106" s="25"/>
      <c r="M1106" s="25"/>
      <c r="N1106" s="25"/>
      <c r="O1106" s="25"/>
      <c r="P1106" s="25"/>
      <c r="Q1106" s="25"/>
      <c r="R1106" s="25"/>
      <c r="S1106" s="25"/>
      <c r="T1106" s="25"/>
      <c r="U1106" s="25"/>
      <c r="V1106" s="25"/>
      <c r="W1106" s="25"/>
      <c r="X1106" s="25"/>
      <c r="Y1106" s="25"/>
      <c r="Z1106" s="25"/>
      <c r="AA1106" s="25"/>
      <c r="AB1106" s="25"/>
      <c r="AC1106" s="25"/>
      <c r="AD1106" s="25"/>
      <c r="AE1106" s="25"/>
      <c r="AF1106" s="25"/>
      <c r="AG1106" s="25"/>
      <c r="AH1106" s="25"/>
    </row>
    <row r="1107" spans="1:34">
      <c r="A1107" s="25"/>
      <c r="B1107" s="25"/>
      <c r="C1107" s="25"/>
      <c r="D1107" s="114"/>
      <c r="E1107" s="25"/>
      <c r="F1107" s="25"/>
      <c r="G1107" s="25"/>
      <c r="H1107" s="25"/>
      <c r="I1107" s="25"/>
      <c r="J1107" s="25"/>
      <c r="K1107" s="114"/>
      <c r="L1107" s="25"/>
      <c r="M1107" s="25"/>
      <c r="N1107" s="25"/>
      <c r="O1107" s="25"/>
      <c r="P1107" s="25"/>
      <c r="Q1107" s="25"/>
      <c r="R1107" s="25"/>
      <c r="S1107" s="25"/>
      <c r="T1107" s="25"/>
      <c r="U1107" s="25"/>
      <c r="V1107" s="25"/>
      <c r="W1107" s="25"/>
      <c r="X1107" s="25"/>
      <c r="Y1107" s="25"/>
      <c r="Z1107" s="25"/>
      <c r="AA1107" s="25"/>
      <c r="AB1107" s="25"/>
      <c r="AC1107" s="25"/>
      <c r="AD1107" s="25"/>
      <c r="AE1107" s="25"/>
      <c r="AF1107" s="25"/>
      <c r="AG1107" s="25"/>
      <c r="AH1107" s="25"/>
    </row>
    <row r="1108" spans="1:34">
      <c r="A1108" s="25"/>
      <c r="B1108" s="25"/>
      <c r="C1108" s="25"/>
      <c r="D1108" s="114"/>
      <c r="E1108" s="25"/>
      <c r="F1108" s="25"/>
      <c r="G1108" s="25"/>
      <c r="H1108" s="25"/>
      <c r="I1108" s="25"/>
      <c r="J1108" s="25"/>
      <c r="K1108" s="114"/>
      <c r="L1108" s="25"/>
      <c r="M1108" s="25"/>
      <c r="N1108" s="25"/>
      <c r="O1108" s="25"/>
      <c r="P1108" s="25"/>
      <c r="Q1108" s="25"/>
      <c r="R1108" s="25"/>
      <c r="S1108" s="25"/>
      <c r="T1108" s="25"/>
      <c r="U1108" s="25"/>
      <c r="V1108" s="25"/>
      <c r="W1108" s="25"/>
      <c r="X1108" s="25"/>
      <c r="Y1108" s="25"/>
      <c r="Z1108" s="25"/>
      <c r="AA1108" s="25"/>
      <c r="AB1108" s="25"/>
      <c r="AC1108" s="25"/>
      <c r="AD1108" s="25"/>
      <c r="AE1108" s="25"/>
      <c r="AF1108" s="25"/>
      <c r="AG1108" s="25"/>
      <c r="AH1108" s="25"/>
    </row>
    <row r="1109" spans="1:34">
      <c r="A1109" s="25"/>
      <c r="B1109" s="25"/>
      <c r="C1109" s="25"/>
      <c r="D1109" s="114"/>
      <c r="E1109" s="25"/>
      <c r="F1109" s="25"/>
      <c r="G1109" s="25"/>
      <c r="H1109" s="25"/>
      <c r="I1109" s="25"/>
      <c r="J1109" s="25"/>
      <c r="K1109" s="114"/>
      <c r="L1109" s="25"/>
      <c r="M1109" s="25"/>
      <c r="N1109" s="25"/>
      <c r="O1109" s="25"/>
      <c r="P1109" s="25"/>
      <c r="Q1109" s="25"/>
      <c r="R1109" s="25"/>
      <c r="S1109" s="25"/>
      <c r="T1109" s="25"/>
      <c r="U1109" s="25"/>
      <c r="V1109" s="25"/>
      <c r="W1109" s="25"/>
      <c r="X1109" s="25"/>
      <c r="Y1109" s="25"/>
      <c r="Z1109" s="25"/>
      <c r="AA1109" s="25"/>
      <c r="AB1109" s="25"/>
      <c r="AC1109" s="25"/>
      <c r="AD1109" s="25"/>
      <c r="AE1109" s="25"/>
      <c r="AF1109" s="25"/>
      <c r="AG1109" s="25"/>
      <c r="AH1109" s="25"/>
    </row>
    <row r="1110" spans="1:34">
      <c r="A1110" s="25"/>
      <c r="B1110" s="25"/>
      <c r="C1110" s="25"/>
      <c r="D1110" s="114"/>
      <c r="E1110" s="25"/>
      <c r="F1110" s="25"/>
      <c r="G1110" s="25"/>
      <c r="H1110" s="25"/>
      <c r="I1110" s="25"/>
      <c r="J1110" s="25"/>
      <c r="K1110" s="114"/>
      <c r="L1110" s="25"/>
      <c r="M1110" s="25"/>
      <c r="N1110" s="25"/>
      <c r="O1110" s="25"/>
      <c r="P1110" s="25"/>
      <c r="Q1110" s="25"/>
      <c r="R1110" s="25"/>
      <c r="S1110" s="25"/>
      <c r="T1110" s="25"/>
      <c r="U1110" s="25"/>
      <c r="V1110" s="25"/>
      <c r="W1110" s="25"/>
      <c r="X1110" s="25"/>
      <c r="Y1110" s="25"/>
      <c r="Z1110" s="25"/>
      <c r="AA1110" s="25"/>
      <c r="AB1110" s="25"/>
      <c r="AC1110" s="25"/>
      <c r="AD1110" s="25"/>
      <c r="AE1110" s="25"/>
      <c r="AF1110" s="25"/>
      <c r="AG1110" s="25"/>
      <c r="AH1110" s="25"/>
    </row>
    <row r="1111" spans="1:34">
      <c r="A1111" s="25"/>
      <c r="B1111" s="25"/>
      <c r="C1111" s="25"/>
      <c r="D1111" s="114"/>
      <c r="E1111" s="25"/>
      <c r="F1111" s="25"/>
      <c r="G1111" s="25"/>
      <c r="H1111" s="25"/>
      <c r="I1111" s="25"/>
      <c r="J1111" s="25"/>
      <c r="K1111" s="114"/>
      <c r="L1111" s="25"/>
      <c r="M1111" s="25"/>
      <c r="N1111" s="25"/>
      <c r="O1111" s="25"/>
      <c r="P1111" s="25"/>
      <c r="Q1111" s="25"/>
      <c r="R1111" s="25"/>
      <c r="S1111" s="25"/>
      <c r="T1111" s="25"/>
      <c r="U1111" s="25"/>
      <c r="V1111" s="25"/>
      <c r="W1111" s="25"/>
      <c r="X1111" s="25"/>
      <c r="Y1111" s="25"/>
      <c r="Z1111" s="25"/>
      <c r="AA1111" s="25"/>
      <c r="AB1111" s="25"/>
      <c r="AC1111" s="25"/>
      <c r="AD1111" s="25"/>
      <c r="AE1111" s="25"/>
      <c r="AF1111" s="25"/>
      <c r="AG1111" s="25"/>
      <c r="AH1111" s="25"/>
    </row>
    <row r="1112" spans="1:34">
      <c r="A1112" s="25"/>
      <c r="B1112" s="25"/>
      <c r="C1112" s="25"/>
      <c r="D1112" s="114"/>
      <c r="E1112" s="25"/>
      <c r="F1112" s="25"/>
      <c r="G1112" s="25"/>
      <c r="H1112" s="25"/>
      <c r="I1112" s="25"/>
      <c r="J1112" s="25"/>
      <c r="K1112" s="114"/>
      <c r="L1112" s="25"/>
      <c r="M1112" s="25"/>
      <c r="N1112" s="25"/>
      <c r="O1112" s="25"/>
      <c r="P1112" s="25"/>
      <c r="Q1112" s="25"/>
      <c r="R1112" s="25"/>
      <c r="S1112" s="25"/>
      <c r="T1112" s="25"/>
      <c r="U1112" s="25"/>
      <c r="V1112" s="25"/>
      <c r="W1112" s="25"/>
      <c r="X1112" s="25"/>
      <c r="Y1112" s="25"/>
      <c r="Z1112" s="25"/>
      <c r="AA1112" s="25"/>
      <c r="AB1112" s="25"/>
      <c r="AC1112" s="25"/>
      <c r="AD1112" s="25"/>
      <c r="AE1112" s="25"/>
      <c r="AF1112" s="25"/>
      <c r="AG1112" s="25"/>
      <c r="AH1112" s="25"/>
    </row>
    <row r="1113" spans="1:34">
      <c r="A1113" s="25"/>
      <c r="B1113" s="25"/>
      <c r="C1113" s="25"/>
      <c r="D1113" s="114"/>
      <c r="E1113" s="25"/>
      <c r="F1113" s="25"/>
      <c r="G1113" s="25"/>
      <c r="H1113" s="25"/>
      <c r="I1113" s="25"/>
      <c r="J1113" s="25"/>
      <c r="K1113" s="114"/>
      <c r="L1113" s="25"/>
      <c r="M1113" s="25"/>
      <c r="N1113" s="25"/>
      <c r="O1113" s="25"/>
      <c r="P1113" s="25"/>
      <c r="Q1113" s="25"/>
      <c r="R1113" s="25"/>
      <c r="S1113" s="25"/>
      <c r="T1113" s="25"/>
      <c r="U1113" s="25"/>
      <c r="V1113" s="25"/>
      <c r="W1113" s="25"/>
      <c r="X1113" s="25"/>
      <c r="Y1113" s="25"/>
      <c r="Z1113" s="25"/>
      <c r="AA1113" s="25"/>
      <c r="AB1113" s="25"/>
      <c r="AC1113" s="25"/>
      <c r="AD1113" s="25"/>
      <c r="AE1113" s="25"/>
      <c r="AF1113" s="25"/>
      <c r="AG1113" s="25"/>
      <c r="AH1113" s="25"/>
    </row>
    <row r="1114" spans="1:34">
      <c r="A1114" s="25"/>
      <c r="B1114" s="25"/>
      <c r="C1114" s="25"/>
      <c r="D1114" s="114"/>
      <c r="E1114" s="25"/>
      <c r="F1114" s="25"/>
      <c r="G1114" s="25"/>
      <c r="H1114" s="25"/>
      <c r="I1114" s="25"/>
      <c r="J1114" s="25"/>
      <c r="K1114" s="114"/>
      <c r="L1114" s="25"/>
      <c r="M1114" s="25"/>
      <c r="N1114" s="25"/>
      <c r="O1114" s="25"/>
      <c r="P1114" s="25"/>
      <c r="Q1114" s="25"/>
      <c r="R1114" s="25"/>
      <c r="S1114" s="25"/>
      <c r="T1114" s="25"/>
      <c r="U1114" s="25"/>
      <c r="V1114" s="25"/>
      <c r="W1114" s="25"/>
      <c r="X1114" s="25"/>
      <c r="Y1114" s="25"/>
      <c r="Z1114" s="25"/>
      <c r="AA1114" s="25"/>
      <c r="AB1114" s="25"/>
      <c r="AC1114" s="25"/>
      <c r="AD1114" s="25"/>
      <c r="AE1114" s="25"/>
      <c r="AF1114" s="25"/>
      <c r="AG1114" s="25"/>
      <c r="AH1114" s="25"/>
    </row>
    <row r="1115" spans="1:34">
      <c r="A1115" s="25"/>
      <c r="B1115" s="25"/>
      <c r="C1115" s="25"/>
      <c r="D1115" s="114"/>
      <c r="E1115" s="25"/>
      <c r="F1115" s="25"/>
      <c r="G1115" s="25"/>
      <c r="H1115" s="25"/>
      <c r="I1115" s="25"/>
      <c r="J1115" s="25"/>
      <c r="K1115" s="114"/>
      <c r="L1115" s="25"/>
      <c r="M1115" s="25"/>
      <c r="N1115" s="25"/>
      <c r="O1115" s="25"/>
      <c r="P1115" s="25"/>
      <c r="Q1115" s="25"/>
      <c r="R1115" s="25"/>
      <c r="S1115" s="25"/>
      <c r="T1115" s="25"/>
      <c r="U1115" s="25"/>
      <c r="V1115" s="25"/>
      <c r="W1115" s="25"/>
      <c r="X1115" s="25"/>
      <c r="Y1115" s="25"/>
      <c r="Z1115" s="25"/>
      <c r="AA1115" s="25"/>
      <c r="AB1115" s="25"/>
      <c r="AC1115" s="25"/>
      <c r="AD1115" s="25"/>
      <c r="AE1115" s="25"/>
      <c r="AF1115" s="25"/>
      <c r="AG1115" s="25"/>
      <c r="AH1115" s="25"/>
    </row>
    <row r="1116" spans="1:34">
      <c r="A1116" s="25"/>
      <c r="B1116" s="25"/>
      <c r="C1116" s="25"/>
      <c r="D1116" s="114"/>
      <c r="E1116" s="25"/>
      <c r="F1116" s="25"/>
      <c r="G1116" s="25"/>
      <c r="H1116" s="25"/>
      <c r="I1116" s="25"/>
      <c r="J1116" s="25"/>
      <c r="K1116" s="114"/>
      <c r="L1116" s="25"/>
      <c r="M1116" s="25"/>
      <c r="N1116" s="25"/>
      <c r="O1116" s="25"/>
      <c r="P1116" s="25"/>
      <c r="Q1116" s="25"/>
      <c r="R1116" s="25"/>
      <c r="S1116" s="25"/>
      <c r="T1116" s="25"/>
      <c r="U1116" s="25"/>
      <c r="V1116" s="25"/>
      <c r="W1116" s="25"/>
      <c r="X1116" s="25"/>
      <c r="Y1116" s="25"/>
      <c r="Z1116" s="25"/>
      <c r="AA1116" s="25"/>
      <c r="AB1116" s="25"/>
      <c r="AC1116" s="25"/>
      <c r="AD1116" s="25"/>
      <c r="AE1116" s="25"/>
      <c r="AF1116" s="25"/>
      <c r="AG1116" s="25"/>
      <c r="AH1116" s="25"/>
    </row>
    <row r="1117" spans="1:34">
      <c r="A1117" s="25"/>
      <c r="B1117" s="25"/>
      <c r="C1117" s="25"/>
      <c r="D1117" s="114"/>
      <c r="E1117" s="25"/>
      <c r="F1117" s="25"/>
      <c r="G1117" s="25"/>
      <c r="H1117" s="25"/>
      <c r="I1117" s="25"/>
      <c r="J1117" s="25"/>
      <c r="K1117" s="114"/>
      <c r="L1117" s="25"/>
      <c r="M1117" s="25"/>
      <c r="N1117" s="25"/>
      <c r="O1117" s="25"/>
      <c r="P1117" s="25"/>
      <c r="Q1117" s="25"/>
      <c r="R1117" s="25"/>
      <c r="S1117" s="25"/>
      <c r="T1117" s="25"/>
      <c r="U1117" s="25"/>
      <c r="V1117" s="25"/>
      <c r="W1117" s="25"/>
      <c r="X1117" s="25"/>
      <c r="Y1117" s="25"/>
      <c r="Z1117" s="25"/>
      <c r="AA1117" s="25"/>
      <c r="AB1117" s="25"/>
      <c r="AC1117" s="25"/>
      <c r="AD1117" s="25"/>
      <c r="AE1117" s="25"/>
      <c r="AF1117" s="25"/>
      <c r="AG1117" s="25"/>
      <c r="AH1117" s="25"/>
    </row>
    <row r="1118" spans="1:34">
      <c r="A1118" s="25"/>
      <c r="B1118" s="25"/>
      <c r="C1118" s="25"/>
      <c r="D1118" s="114"/>
      <c r="E1118" s="25"/>
      <c r="F1118" s="25"/>
      <c r="G1118" s="25"/>
      <c r="H1118" s="25"/>
      <c r="I1118" s="25"/>
      <c r="J1118" s="25"/>
      <c r="K1118" s="114"/>
      <c r="L1118" s="25"/>
      <c r="M1118" s="25"/>
      <c r="N1118" s="25"/>
      <c r="O1118" s="25"/>
      <c r="P1118" s="25"/>
      <c r="Q1118" s="25"/>
      <c r="R1118" s="25"/>
      <c r="S1118" s="25"/>
      <c r="T1118" s="25"/>
      <c r="U1118" s="25"/>
      <c r="V1118" s="25"/>
      <c r="W1118" s="25"/>
      <c r="X1118" s="25"/>
      <c r="Y1118" s="25"/>
      <c r="Z1118" s="25"/>
      <c r="AA1118" s="25"/>
      <c r="AB1118" s="25"/>
      <c r="AC1118" s="25"/>
      <c r="AD1118" s="25"/>
      <c r="AE1118" s="25"/>
      <c r="AF1118" s="25"/>
      <c r="AG1118" s="25"/>
      <c r="AH1118" s="25"/>
    </row>
    <row r="1119" spans="1:34">
      <c r="A1119" s="25"/>
      <c r="B1119" s="25"/>
      <c r="C1119" s="25"/>
      <c r="D1119" s="114"/>
      <c r="E1119" s="25"/>
      <c r="F1119" s="25"/>
      <c r="G1119" s="25"/>
      <c r="H1119" s="25"/>
      <c r="I1119" s="25"/>
      <c r="J1119" s="25"/>
      <c r="K1119" s="114"/>
      <c r="L1119" s="25"/>
      <c r="M1119" s="25"/>
      <c r="N1119" s="25"/>
      <c r="O1119" s="25"/>
      <c r="P1119" s="25"/>
      <c r="Q1119" s="25"/>
      <c r="R1119" s="25"/>
      <c r="S1119" s="25"/>
      <c r="T1119" s="25"/>
      <c r="U1119" s="25"/>
      <c r="V1119" s="25"/>
      <c r="W1119" s="25"/>
      <c r="X1119" s="25"/>
      <c r="Y1119" s="25"/>
      <c r="Z1119" s="25"/>
      <c r="AA1119" s="25"/>
      <c r="AB1119" s="25"/>
      <c r="AC1119" s="25"/>
      <c r="AD1119" s="25"/>
      <c r="AE1119" s="25"/>
      <c r="AF1119" s="25"/>
      <c r="AG1119" s="25"/>
      <c r="AH1119" s="25"/>
    </row>
    <row r="1120" spans="1:34">
      <c r="A1120" s="25"/>
      <c r="B1120" s="25"/>
      <c r="C1120" s="25"/>
      <c r="D1120" s="114"/>
      <c r="E1120" s="25"/>
      <c r="F1120" s="25"/>
      <c r="G1120" s="25"/>
      <c r="H1120" s="25"/>
      <c r="I1120" s="25"/>
      <c r="J1120" s="25"/>
      <c r="K1120" s="114"/>
      <c r="L1120" s="25"/>
      <c r="M1120" s="25"/>
      <c r="N1120" s="25"/>
      <c r="O1120" s="25"/>
      <c r="P1120" s="25"/>
      <c r="Q1120" s="25"/>
      <c r="R1120" s="25"/>
      <c r="S1120" s="25"/>
      <c r="T1120" s="25"/>
      <c r="U1120" s="25"/>
      <c r="V1120" s="25"/>
      <c r="W1120" s="25"/>
      <c r="X1120" s="25"/>
      <c r="Y1120" s="25"/>
      <c r="Z1120" s="25"/>
      <c r="AA1120" s="25"/>
      <c r="AB1120" s="25"/>
      <c r="AC1120" s="25"/>
      <c r="AD1120" s="25"/>
      <c r="AE1120" s="25"/>
      <c r="AF1120" s="25"/>
      <c r="AG1120" s="25"/>
      <c r="AH1120" s="25"/>
    </row>
    <row r="1121" spans="1:34">
      <c r="A1121" s="25"/>
      <c r="B1121" s="25"/>
      <c r="C1121" s="25"/>
      <c r="D1121" s="114"/>
      <c r="E1121" s="25"/>
      <c r="F1121" s="25"/>
      <c r="G1121" s="25"/>
      <c r="H1121" s="25"/>
      <c r="I1121" s="25"/>
      <c r="J1121" s="25"/>
      <c r="K1121" s="114"/>
      <c r="L1121" s="25"/>
      <c r="M1121" s="25"/>
      <c r="N1121" s="25"/>
      <c r="O1121" s="25"/>
      <c r="P1121" s="25"/>
      <c r="Q1121" s="25"/>
      <c r="R1121" s="25"/>
      <c r="S1121" s="25"/>
      <c r="T1121" s="25"/>
      <c r="U1121" s="25"/>
      <c r="V1121" s="25"/>
      <c r="W1121" s="25"/>
      <c r="X1121" s="25"/>
      <c r="Y1121" s="25"/>
      <c r="Z1121" s="25"/>
      <c r="AA1121" s="25"/>
      <c r="AB1121" s="25"/>
      <c r="AC1121" s="25"/>
      <c r="AD1121" s="25"/>
      <c r="AE1121" s="25"/>
      <c r="AF1121" s="25"/>
      <c r="AG1121" s="25"/>
      <c r="AH1121" s="25"/>
    </row>
    <row r="1122" spans="1:34">
      <c r="A1122" s="25"/>
      <c r="B1122" s="25"/>
      <c r="C1122" s="25"/>
      <c r="D1122" s="114"/>
      <c r="E1122" s="25"/>
      <c r="F1122" s="25"/>
      <c r="G1122" s="25"/>
      <c r="H1122" s="25"/>
      <c r="I1122" s="25"/>
      <c r="J1122" s="25"/>
      <c r="K1122" s="114"/>
      <c r="L1122" s="25"/>
      <c r="M1122" s="25"/>
      <c r="N1122" s="25"/>
      <c r="O1122" s="25"/>
      <c r="P1122" s="25"/>
      <c r="Q1122" s="25"/>
      <c r="R1122" s="25"/>
      <c r="S1122" s="25"/>
      <c r="T1122" s="25"/>
      <c r="U1122" s="25"/>
      <c r="V1122" s="25"/>
      <c r="W1122" s="25"/>
      <c r="X1122" s="25"/>
      <c r="Y1122" s="25"/>
      <c r="Z1122" s="25"/>
      <c r="AA1122" s="25"/>
      <c r="AB1122" s="25"/>
      <c r="AC1122" s="25"/>
      <c r="AD1122" s="25"/>
      <c r="AE1122" s="25"/>
      <c r="AF1122" s="25"/>
      <c r="AG1122" s="25"/>
      <c r="AH1122" s="25"/>
    </row>
    <row r="1123" spans="1:34">
      <c r="A1123" s="25"/>
      <c r="B1123" s="25"/>
      <c r="C1123" s="25"/>
      <c r="D1123" s="114"/>
      <c r="E1123" s="25"/>
      <c r="F1123" s="25"/>
      <c r="G1123" s="25"/>
      <c r="H1123" s="25"/>
      <c r="I1123" s="25"/>
      <c r="J1123" s="25"/>
      <c r="K1123" s="114"/>
      <c r="L1123" s="25"/>
      <c r="M1123" s="25"/>
      <c r="N1123" s="25"/>
      <c r="O1123" s="25"/>
      <c r="P1123" s="25"/>
      <c r="Q1123" s="25"/>
      <c r="R1123" s="25"/>
      <c r="S1123" s="25"/>
      <c r="T1123" s="25"/>
      <c r="U1123" s="25"/>
      <c r="V1123" s="25"/>
      <c r="W1123" s="25"/>
      <c r="X1123" s="25"/>
      <c r="Y1123" s="25"/>
      <c r="Z1123" s="25"/>
      <c r="AA1123" s="25"/>
      <c r="AB1123" s="25"/>
      <c r="AC1123" s="25"/>
      <c r="AD1123" s="25"/>
      <c r="AE1123" s="25"/>
      <c r="AF1123" s="25"/>
      <c r="AG1123" s="25"/>
      <c r="AH1123" s="25"/>
    </row>
    <row r="1124" spans="1:34">
      <c r="A1124" s="25"/>
      <c r="B1124" s="25"/>
      <c r="C1124" s="25"/>
      <c r="D1124" s="114"/>
      <c r="E1124" s="25"/>
      <c r="F1124" s="25"/>
      <c r="G1124" s="25"/>
      <c r="H1124" s="25"/>
      <c r="I1124" s="25"/>
      <c r="J1124" s="25"/>
      <c r="K1124" s="114"/>
      <c r="L1124" s="25"/>
      <c r="M1124" s="25"/>
      <c r="N1124" s="25"/>
      <c r="O1124" s="25"/>
      <c r="P1124" s="25"/>
      <c r="Q1124" s="25"/>
      <c r="R1124" s="25"/>
      <c r="S1124" s="25"/>
      <c r="T1124" s="25"/>
      <c r="U1124" s="25"/>
      <c r="V1124" s="25"/>
      <c r="W1124" s="25"/>
      <c r="X1124" s="25"/>
      <c r="Y1124" s="25"/>
      <c r="Z1124" s="25"/>
      <c r="AA1124" s="25"/>
      <c r="AB1124" s="25"/>
      <c r="AC1124" s="25"/>
      <c r="AD1124" s="25"/>
      <c r="AE1124" s="25"/>
      <c r="AF1124" s="25"/>
      <c r="AG1124" s="25"/>
      <c r="AH1124" s="25"/>
    </row>
    <row r="1125" spans="1:34">
      <c r="A1125" s="25"/>
      <c r="B1125" s="25"/>
      <c r="C1125" s="25"/>
      <c r="D1125" s="114"/>
      <c r="E1125" s="25"/>
      <c r="F1125" s="25"/>
      <c r="G1125" s="25"/>
      <c r="H1125" s="25"/>
      <c r="I1125" s="25"/>
      <c r="J1125" s="25"/>
      <c r="K1125" s="114"/>
      <c r="L1125" s="25"/>
      <c r="M1125" s="25"/>
      <c r="N1125" s="25"/>
      <c r="O1125" s="25"/>
      <c r="P1125" s="25"/>
      <c r="Q1125" s="25"/>
      <c r="R1125" s="25"/>
      <c r="S1125" s="25"/>
      <c r="T1125" s="25"/>
      <c r="U1125" s="25"/>
      <c r="V1125" s="25"/>
      <c r="W1125" s="25"/>
      <c r="X1125" s="25"/>
      <c r="Y1125" s="25"/>
      <c r="Z1125" s="25"/>
      <c r="AA1125" s="25"/>
      <c r="AB1125" s="25"/>
      <c r="AC1125" s="25"/>
      <c r="AD1125" s="25"/>
      <c r="AE1125" s="25"/>
      <c r="AF1125" s="25"/>
      <c r="AG1125" s="25"/>
      <c r="AH1125" s="25"/>
    </row>
    <row r="1126" spans="1:34">
      <c r="A1126" s="25"/>
      <c r="B1126" s="25"/>
      <c r="C1126" s="25"/>
      <c r="D1126" s="114"/>
      <c r="E1126" s="25"/>
      <c r="F1126" s="25"/>
      <c r="G1126" s="25"/>
      <c r="H1126" s="25"/>
      <c r="I1126" s="25"/>
      <c r="J1126" s="25"/>
      <c r="K1126" s="114"/>
      <c r="L1126" s="25"/>
      <c r="M1126" s="25"/>
      <c r="N1126" s="25"/>
      <c r="O1126" s="25"/>
      <c r="P1126" s="25"/>
      <c r="Q1126" s="25"/>
      <c r="R1126" s="25"/>
      <c r="S1126" s="25"/>
      <c r="T1126" s="25"/>
      <c r="U1126" s="25"/>
      <c r="V1126" s="25"/>
      <c r="W1126" s="25"/>
      <c r="X1126" s="25"/>
      <c r="Y1126" s="25"/>
      <c r="Z1126" s="25"/>
      <c r="AA1126" s="25"/>
      <c r="AB1126" s="25"/>
      <c r="AC1126" s="25"/>
      <c r="AD1126" s="25"/>
      <c r="AE1126" s="25"/>
      <c r="AF1126" s="25"/>
      <c r="AG1126" s="25"/>
      <c r="AH1126" s="25"/>
    </row>
    <row r="1127" spans="1:34">
      <c r="A1127" s="25"/>
      <c r="B1127" s="25"/>
      <c r="C1127" s="25"/>
      <c r="D1127" s="114"/>
      <c r="E1127" s="25"/>
      <c r="F1127" s="25"/>
      <c r="G1127" s="25"/>
      <c r="H1127" s="25"/>
      <c r="I1127" s="25"/>
      <c r="J1127" s="25"/>
      <c r="K1127" s="114"/>
      <c r="L1127" s="25"/>
      <c r="M1127" s="25"/>
      <c r="N1127" s="25"/>
      <c r="O1127" s="25"/>
      <c r="P1127" s="25"/>
      <c r="Q1127" s="25"/>
      <c r="R1127" s="25"/>
      <c r="S1127" s="25"/>
      <c r="T1127" s="25"/>
      <c r="U1127" s="25"/>
      <c r="V1127" s="25"/>
      <c r="W1127" s="25"/>
      <c r="X1127" s="25"/>
      <c r="Y1127" s="25"/>
      <c r="Z1127" s="25"/>
      <c r="AA1127" s="25"/>
      <c r="AB1127" s="25"/>
      <c r="AC1127" s="25"/>
      <c r="AD1127" s="25"/>
      <c r="AE1127" s="25"/>
      <c r="AF1127" s="25"/>
      <c r="AG1127" s="25"/>
      <c r="AH1127" s="25"/>
    </row>
    <row r="1128" spans="1:34">
      <c r="A1128" s="25"/>
      <c r="B1128" s="25"/>
      <c r="C1128" s="25"/>
      <c r="D1128" s="114"/>
      <c r="E1128" s="25"/>
      <c r="F1128" s="25"/>
      <c r="G1128" s="25"/>
      <c r="H1128" s="25"/>
      <c r="I1128" s="25"/>
      <c r="J1128" s="25"/>
      <c r="K1128" s="114"/>
      <c r="L1128" s="25"/>
      <c r="M1128" s="25"/>
      <c r="N1128" s="25"/>
      <c r="O1128" s="25"/>
      <c r="P1128" s="25"/>
      <c r="Q1128" s="25"/>
      <c r="R1128" s="25"/>
      <c r="S1128" s="25"/>
      <c r="T1128" s="25"/>
      <c r="U1128" s="25"/>
      <c r="V1128" s="25"/>
      <c r="W1128" s="25"/>
      <c r="X1128" s="25"/>
      <c r="Y1128" s="25"/>
      <c r="Z1128" s="25"/>
      <c r="AA1128" s="25"/>
      <c r="AB1128" s="25"/>
      <c r="AC1128" s="25"/>
      <c r="AD1128" s="25"/>
      <c r="AE1128" s="25"/>
      <c r="AF1128" s="25"/>
      <c r="AG1128" s="25"/>
      <c r="AH1128" s="25"/>
    </row>
    <row r="1129" spans="1:34">
      <c r="A1129" s="25"/>
      <c r="B1129" s="25"/>
      <c r="C1129" s="25"/>
      <c r="D1129" s="114"/>
      <c r="E1129" s="25"/>
      <c r="F1129" s="25"/>
      <c r="G1129" s="25"/>
      <c r="H1129" s="25"/>
      <c r="I1129" s="25"/>
      <c r="J1129" s="25"/>
      <c r="K1129" s="114"/>
      <c r="L1129" s="25"/>
      <c r="M1129" s="25"/>
      <c r="N1129" s="25"/>
      <c r="O1129" s="25"/>
      <c r="P1129" s="25"/>
      <c r="Q1129" s="25"/>
      <c r="R1129" s="25"/>
      <c r="S1129" s="25"/>
      <c r="T1129" s="25"/>
      <c r="U1129" s="25"/>
      <c r="V1129" s="25"/>
      <c r="W1129" s="25"/>
      <c r="X1129" s="25"/>
      <c r="Y1129" s="25"/>
      <c r="Z1129" s="25"/>
      <c r="AA1129" s="25"/>
      <c r="AB1129" s="25"/>
      <c r="AC1129" s="25"/>
      <c r="AD1129" s="25"/>
      <c r="AE1129" s="25"/>
      <c r="AF1129" s="25"/>
      <c r="AG1129" s="25"/>
      <c r="AH1129" s="25"/>
    </row>
    <row r="1130" spans="1:34">
      <c r="A1130" s="25"/>
      <c r="B1130" s="25"/>
      <c r="C1130" s="25"/>
      <c r="D1130" s="114"/>
      <c r="E1130" s="25"/>
      <c r="F1130" s="25"/>
      <c r="G1130" s="25"/>
      <c r="H1130" s="25"/>
      <c r="I1130" s="25"/>
      <c r="J1130" s="25"/>
      <c r="K1130" s="114"/>
      <c r="L1130" s="25"/>
      <c r="M1130" s="25"/>
      <c r="N1130" s="25"/>
      <c r="O1130" s="25"/>
      <c r="P1130" s="25"/>
      <c r="Q1130" s="25"/>
      <c r="R1130" s="25"/>
      <c r="S1130" s="25"/>
      <c r="T1130" s="25"/>
      <c r="U1130" s="25"/>
      <c r="V1130" s="25"/>
      <c r="W1130" s="25"/>
      <c r="X1130" s="25"/>
      <c r="Y1130" s="25"/>
      <c r="Z1130" s="25"/>
      <c r="AA1130" s="25"/>
      <c r="AB1130" s="25"/>
      <c r="AC1130" s="25"/>
      <c r="AD1130" s="25"/>
      <c r="AE1130" s="25"/>
      <c r="AF1130" s="25"/>
      <c r="AG1130" s="25"/>
      <c r="AH1130" s="25"/>
    </row>
    <row r="1131" spans="1:34">
      <c r="A1131" s="25"/>
      <c r="B1131" s="25"/>
      <c r="C1131" s="25"/>
      <c r="D1131" s="114"/>
      <c r="E1131" s="25"/>
      <c r="F1131" s="25"/>
      <c r="G1131" s="25"/>
      <c r="H1131" s="25"/>
      <c r="I1131" s="25"/>
      <c r="J1131" s="25"/>
      <c r="K1131" s="114"/>
      <c r="L1131" s="25"/>
      <c r="M1131" s="25"/>
      <c r="N1131" s="25"/>
      <c r="O1131" s="25"/>
      <c r="P1131" s="25"/>
      <c r="Q1131" s="25"/>
      <c r="R1131" s="25"/>
      <c r="S1131" s="25"/>
      <c r="T1131" s="25"/>
      <c r="U1131" s="25"/>
      <c r="V1131" s="25"/>
      <c r="W1131" s="25"/>
      <c r="X1131" s="25"/>
      <c r="Y1131" s="25"/>
      <c r="Z1131" s="25"/>
      <c r="AA1131" s="25"/>
      <c r="AB1131" s="25"/>
      <c r="AC1131" s="25"/>
      <c r="AD1131" s="25"/>
      <c r="AE1131" s="25"/>
      <c r="AF1131" s="25"/>
      <c r="AG1131" s="25"/>
      <c r="AH1131" s="25"/>
    </row>
    <row r="1132" spans="1:34">
      <c r="A1132" s="25"/>
      <c r="B1132" s="25"/>
      <c r="C1132" s="25"/>
      <c r="D1132" s="114"/>
      <c r="E1132" s="25"/>
      <c r="F1132" s="25"/>
      <c r="G1132" s="25"/>
      <c r="H1132" s="25"/>
      <c r="I1132" s="25"/>
      <c r="J1132" s="25"/>
      <c r="K1132" s="114"/>
      <c r="L1132" s="25"/>
      <c r="M1132" s="25"/>
      <c r="N1132" s="25"/>
      <c r="O1132" s="25"/>
      <c r="P1132" s="25"/>
      <c r="Q1132" s="25"/>
      <c r="R1132" s="25"/>
      <c r="S1132" s="25"/>
      <c r="T1132" s="25"/>
      <c r="U1132" s="25"/>
      <c r="V1132" s="25"/>
      <c r="W1132" s="25"/>
      <c r="X1132" s="25"/>
      <c r="Y1132" s="25"/>
      <c r="Z1132" s="25"/>
      <c r="AA1132" s="25"/>
      <c r="AB1132" s="25"/>
      <c r="AC1132" s="25"/>
      <c r="AD1132" s="25"/>
      <c r="AE1132" s="25"/>
      <c r="AF1132" s="25"/>
      <c r="AG1132" s="25"/>
      <c r="AH1132" s="25"/>
    </row>
    <row r="1133" spans="1:34">
      <c r="A1133" s="25"/>
      <c r="B1133" s="25"/>
      <c r="C1133" s="25"/>
      <c r="D1133" s="114"/>
      <c r="E1133" s="25"/>
      <c r="F1133" s="25"/>
      <c r="G1133" s="25"/>
      <c r="H1133" s="25"/>
      <c r="I1133" s="25"/>
      <c r="J1133" s="25"/>
      <c r="K1133" s="114"/>
      <c r="L1133" s="25"/>
      <c r="M1133" s="25"/>
      <c r="N1133" s="25"/>
      <c r="O1133" s="25"/>
      <c r="P1133" s="25"/>
      <c r="Q1133" s="25"/>
      <c r="R1133" s="25"/>
      <c r="S1133" s="25"/>
      <c r="T1133" s="25"/>
      <c r="U1133" s="25"/>
      <c r="V1133" s="25"/>
      <c r="W1133" s="25"/>
      <c r="X1133" s="25"/>
      <c r="Y1133" s="25"/>
      <c r="Z1133" s="25"/>
      <c r="AA1133" s="25"/>
      <c r="AB1133" s="25"/>
      <c r="AC1133" s="25"/>
      <c r="AD1133" s="25"/>
      <c r="AE1133" s="25"/>
      <c r="AF1133" s="25"/>
      <c r="AG1133" s="25"/>
      <c r="AH1133" s="25"/>
    </row>
    <row r="1134" spans="1:34">
      <c r="A1134" s="25"/>
      <c r="B1134" s="25"/>
      <c r="C1134" s="25"/>
      <c r="D1134" s="114"/>
      <c r="E1134" s="25"/>
      <c r="F1134" s="25"/>
      <c r="G1134" s="25"/>
      <c r="H1134" s="25"/>
      <c r="I1134" s="25"/>
      <c r="J1134" s="25"/>
      <c r="K1134" s="114"/>
      <c r="L1134" s="25"/>
      <c r="M1134" s="25"/>
      <c r="N1134" s="25"/>
      <c r="O1134" s="25"/>
      <c r="P1134" s="25"/>
      <c r="Q1134" s="25"/>
      <c r="R1134" s="25"/>
      <c r="S1134" s="25"/>
      <c r="T1134" s="25"/>
      <c r="U1134" s="25"/>
      <c r="V1134" s="25"/>
      <c r="W1134" s="25"/>
      <c r="X1134" s="25"/>
      <c r="Y1134" s="25"/>
      <c r="Z1134" s="25"/>
      <c r="AA1134" s="25"/>
      <c r="AB1134" s="25"/>
      <c r="AC1134" s="25"/>
      <c r="AD1134" s="25"/>
      <c r="AE1134" s="25"/>
      <c r="AF1134" s="25"/>
      <c r="AG1134" s="25"/>
      <c r="AH1134" s="25"/>
    </row>
    <row r="1135" spans="1:34">
      <c r="A1135" s="25"/>
      <c r="B1135" s="25"/>
      <c r="C1135" s="25"/>
      <c r="D1135" s="114"/>
      <c r="E1135" s="25"/>
      <c r="F1135" s="25"/>
      <c r="G1135" s="25"/>
      <c r="H1135" s="25"/>
      <c r="I1135" s="25"/>
      <c r="J1135" s="25"/>
      <c r="K1135" s="114"/>
      <c r="L1135" s="25"/>
      <c r="M1135" s="25"/>
      <c r="N1135" s="25"/>
      <c r="O1135" s="25"/>
      <c r="P1135" s="25"/>
      <c r="Q1135" s="25"/>
      <c r="R1135" s="25"/>
      <c r="S1135" s="25"/>
      <c r="T1135" s="25"/>
      <c r="U1135" s="25"/>
      <c r="V1135" s="25"/>
      <c r="W1135" s="25"/>
      <c r="X1135" s="25"/>
      <c r="Y1135" s="25"/>
      <c r="Z1135" s="25"/>
      <c r="AA1135" s="25"/>
      <c r="AB1135" s="25"/>
      <c r="AC1135" s="25"/>
      <c r="AD1135" s="25"/>
      <c r="AE1135" s="25"/>
      <c r="AF1135" s="25"/>
      <c r="AG1135" s="25"/>
      <c r="AH1135" s="25"/>
    </row>
    <row r="1136" spans="1:34">
      <c r="A1136" s="25"/>
      <c r="B1136" s="25"/>
      <c r="C1136" s="25"/>
      <c r="D1136" s="114"/>
      <c r="E1136" s="25"/>
      <c r="F1136" s="25"/>
      <c r="G1136" s="25"/>
      <c r="H1136" s="25"/>
      <c r="I1136" s="25"/>
      <c r="J1136" s="25"/>
      <c r="K1136" s="114"/>
      <c r="L1136" s="25"/>
      <c r="M1136" s="25"/>
      <c r="N1136" s="25"/>
      <c r="O1136" s="25"/>
      <c r="P1136" s="25"/>
      <c r="Q1136" s="25"/>
      <c r="R1136" s="25"/>
      <c r="S1136" s="25"/>
      <c r="T1136" s="25"/>
      <c r="U1136" s="25"/>
      <c r="V1136" s="25"/>
      <c r="W1136" s="25"/>
      <c r="X1136" s="25"/>
      <c r="Y1136" s="25"/>
      <c r="Z1136" s="25"/>
      <c r="AA1136" s="25"/>
      <c r="AB1136" s="25"/>
      <c r="AC1136" s="25"/>
      <c r="AD1136" s="25"/>
      <c r="AE1136" s="25"/>
      <c r="AF1136" s="25"/>
      <c r="AG1136" s="25"/>
      <c r="AH1136" s="25"/>
    </row>
    <row r="1137" spans="1:34">
      <c r="A1137" s="25"/>
      <c r="B1137" s="25"/>
      <c r="C1137" s="25"/>
      <c r="D1137" s="114"/>
      <c r="E1137" s="25"/>
      <c r="F1137" s="25"/>
      <c r="G1137" s="25"/>
      <c r="H1137" s="25"/>
      <c r="I1137" s="25"/>
      <c r="J1137" s="25"/>
      <c r="K1137" s="114"/>
      <c r="L1137" s="25"/>
      <c r="M1137" s="25"/>
      <c r="N1137" s="25"/>
      <c r="O1137" s="25"/>
      <c r="P1137" s="25"/>
      <c r="Q1137" s="25"/>
      <c r="R1137" s="25"/>
      <c r="S1137" s="25"/>
      <c r="T1137" s="25"/>
      <c r="U1137" s="25"/>
      <c r="V1137" s="25"/>
      <c r="W1137" s="25"/>
      <c r="X1137" s="25"/>
      <c r="Y1137" s="25"/>
      <c r="Z1137" s="25"/>
      <c r="AA1137" s="25"/>
      <c r="AB1137" s="25"/>
      <c r="AC1137" s="25"/>
      <c r="AD1137" s="25"/>
      <c r="AE1137" s="25"/>
      <c r="AF1137" s="25"/>
      <c r="AG1137" s="25"/>
      <c r="AH1137" s="25"/>
    </row>
    <row r="1138" spans="1:34">
      <c r="A1138" s="25"/>
      <c r="B1138" s="25"/>
      <c r="C1138" s="25"/>
      <c r="D1138" s="114"/>
      <c r="E1138" s="25"/>
      <c r="F1138" s="25"/>
      <c r="G1138" s="25"/>
      <c r="H1138" s="25"/>
      <c r="I1138" s="25"/>
      <c r="J1138" s="25"/>
      <c r="K1138" s="114"/>
      <c r="L1138" s="25"/>
      <c r="M1138" s="25"/>
      <c r="N1138" s="25"/>
      <c r="O1138" s="25"/>
      <c r="P1138" s="25"/>
      <c r="Q1138" s="25"/>
      <c r="R1138" s="25"/>
      <c r="S1138" s="25"/>
      <c r="T1138" s="25"/>
      <c r="U1138" s="25"/>
      <c r="V1138" s="25"/>
      <c r="W1138" s="25"/>
      <c r="X1138" s="25"/>
      <c r="Y1138" s="25"/>
      <c r="Z1138" s="25"/>
      <c r="AA1138" s="25"/>
      <c r="AB1138" s="25"/>
      <c r="AC1138" s="25"/>
      <c r="AD1138" s="25"/>
      <c r="AE1138" s="25"/>
      <c r="AF1138" s="25"/>
      <c r="AG1138" s="25"/>
      <c r="AH1138" s="25"/>
    </row>
    <row r="1139" spans="1:34">
      <c r="A1139" s="25"/>
      <c r="B1139" s="25"/>
      <c r="C1139" s="25"/>
      <c r="D1139" s="114"/>
      <c r="E1139" s="25"/>
      <c r="F1139" s="25"/>
      <c r="G1139" s="25"/>
      <c r="H1139" s="25"/>
      <c r="I1139" s="25"/>
      <c r="J1139" s="25"/>
      <c r="K1139" s="114"/>
      <c r="L1139" s="25"/>
      <c r="M1139" s="25"/>
      <c r="N1139" s="25"/>
      <c r="O1139" s="25"/>
      <c r="P1139" s="25"/>
      <c r="Q1139" s="25"/>
      <c r="R1139" s="25"/>
      <c r="S1139" s="25"/>
      <c r="T1139" s="25"/>
      <c r="U1139" s="25"/>
      <c r="V1139" s="25"/>
      <c r="W1139" s="25"/>
      <c r="X1139" s="25"/>
      <c r="Y1139" s="25"/>
      <c r="Z1139" s="25"/>
      <c r="AA1139" s="25"/>
      <c r="AB1139" s="25"/>
      <c r="AC1139" s="25"/>
      <c r="AD1139" s="25"/>
      <c r="AE1139" s="25"/>
      <c r="AF1139" s="25"/>
      <c r="AG1139" s="25"/>
      <c r="AH1139" s="25"/>
    </row>
    <row r="1140" spans="1:34">
      <c r="A1140" s="25"/>
      <c r="B1140" s="25"/>
      <c r="C1140" s="25"/>
      <c r="D1140" s="114"/>
      <c r="E1140" s="25"/>
      <c r="F1140" s="25"/>
      <c r="G1140" s="25"/>
      <c r="H1140" s="25"/>
      <c r="I1140" s="25"/>
      <c r="J1140" s="25"/>
      <c r="K1140" s="114"/>
      <c r="L1140" s="25"/>
      <c r="M1140" s="25"/>
      <c r="N1140" s="25"/>
      <c r="O1140" s="25"/>
      <c r="P1140" s="25"/>
      <c r="Q1140" s="25"/>
      <c r="R1140" s="25"/>
      <c r="S1140" s="25"/>
      <c r="T1140" s="25"/>
      <c r="U1140" s="25"/>
      <c r="V1140" s="25"/>
      <c r="W1140" s="25"/>
      <c r="X1140" s="25"/>
      <c r="Y1140" s="25"/>
      <c r="Z1140" s="25"/>
      <c r="AA1140" s="25"/>
      <c r="AB1140" s="25"/>
      <c r="AC1140" s="25"/>
      <c r="AD1140" s="25"/>
      <c r="AE1140" s="25"/>
      <c r="AF1140" s="25"/>
      <c r="AG1140" s="25"/>
      <c r="AH1140" s="25"/>
    </row>
    <row r="1141" spans="1:34">
      <c r="A1141" s="25"/>
      <c r="B1141" s="25"/>
      <c r="C1141" s="25"/>
      <c r="D1141" s="114"/>
      <c r="E1141" s="25"/>
      <c r="F1141" s="25"/>
      <c r="G1141" s="25"/>
      <c r="H1141" s="25"/>
      <c r="I1141" s="25"/>
      <c r="J1141" s="25"/>
      <c r="K1141" s="114"/>
      <c r="L1141" s="25"/>
      <c r="M1141" s="25"/>
      <c r="N1141" s="25"/>
      <c r="O1141" s="25"/>
      <c r="P1141" s="25"/>
      <c r="Q1141" s="25"/>
      <c r="R1141" s="25"/>
      <c r="S1141" s="25"/>
      <c r="T1141" s="25"/>
      <c r="U1141" s="25"/>
      <c r="V1141" s="25"/>
      <c r="W1141" s="25"/>
      <c r="X1141" s="25"/>
      <c r="Y1141" s="25"/>
      <c r="Z1141" s="25"/>
      <c r="AA1141" s="25"/>
      <c r="AB1141" s="25"/>
      <c r="AC1141" s="25"/>
      <c r="AD1141" s="25"/>
      <c r="AE1141" s="25"/>
      <c r="AF1141" s="25"/>
      <c r="AG1141" s="25"/>
      <c r="AH1141" s="25"/>
    </row>
    <row r="1142" spans="1:34">
      <c r="A1142" s="25"/>
      <c r="B1142" s="25"/>
      <c r="C1142" s="25"/>
      <c r="D1142" s="114"/>
      <c r="E1142" s="25"/>
      <c r="F1142" s="25"/>
      <c r="G1142" s="25"/>
      <c r="H1142" s="25"/>
      <c r="I1142" s="25"/>
      <c r="J1142" s="25"/>
      <c r="K1142" s="114"/>
      <c r="L1142" s="25"/>
      <c r="M1142" s="25"/>
      <c r="N1142" s="25"/>
      <c r="O1142" s="25"/>
      <c r="P1142" s="25"/>
      <c r="Q1142" s="25"/>
      <c r="R1142" s="25"/>
      <c r="S1142" s="25"/>
      <c r="T1142" s="25"/>
      <c r="U1142" s="25"/>
      <c r="V1142" s="25"/>
      <c r="W1142" s="25"/>
      <c r="X1142" s="25"/>
      <c r="Y1142" s="25"/>
      <c r="Z1142" s="25"/>
      <c r="AA1142" s="25"/>
      <c r="AB1142" s="25"/>
      <c r="AC1142" s="25"/>
      <c r="AD1142" s="25"/>
      <c r="AE1142" s="25"/>
      <c r="AF1142" s="25"/>
      <c r="AG1142" s="25"/>
      <c r="AH1142" s="25"/>
    </row>
    <row r="1143" spans="1:34">
      <c r="A1143" s="25"/>
      <c r="B1143" s="25"/>
      <c r="C1143" s="25"/>
      <c r="D1143" s="114"/>
      <c r="E1143" s="25"/>
      <c r="F1143" s="25"/>
      <c r="G1143" s="25"/>
      <c r="H1143" s="25"/>
      <c r="I1143" s="25"/>
      <c r="J1143" s="25"/>
      <c r="K1143" s="114"/>
      <c r="L1143" s="25"/>
      <c r="M1143" s="25"/>
      <c r="N1143" s="25"/>
      <c r="O1143" s="25"/>
      <c r="P1143" s="25"/>
      <c r="Q1143" s="25"/>
      <c r="R1143" s="25"/>
      <c r="S1143" s="25"/>
      <c r="T1143" s="25"/>
      <c r="U1143" s="25"/>
      <c r="V1143" s="25"/>
      <c r="W1143" s="25"/>
      <c r="X1143" s="25"/>
      <c r="Y1143" s="25"/>
      <c r="Z1143" s="25"/>
      <c r="AA1143" s="25"/>
      <c r="AB1143" s="25"/>
      <c r="AC1143" s="25"/>
      <c r="AD1143" s="25"/>
      <c r="AE1143" s="25"/>
      <c r="AF1143" s="25"/>
      <c r="AG1143" s="25"/>
      <c r="AH1143" s="25"/>
    </row>
    <row r="1144" spans="1:34">
      <c r="A1144" s="25"/>
      <c r="B1144" s="25"/>
      <c r="C1144" s="25"/>
      <c r="D1144" s="114"/>
      <c r="E1144" s="25"/>
      <c r="F1144" s="25"/>
      <c r="G1144" s="25"/>
      <c r="H1144" s="25"/>
      <c r="I1144" s="25"/>
      <c r="J1144" s="25"/>
      <c r="K1144" s="114"/>
      <c r="L1144" s="25"/>
      <c r="M1144" s="25"/>
      <c r="N1144" s="25"/>
      <c r="O1144" s="25"/>
      <c r="P1144" s="25"/>
      <c r="Q1144" s="25"/>
      <c r="R1144" s="25"/>
      <c r="S1144" s="25"/>
      <c r="T1144" s="25"/>
      <c r="U1144" s="25"/>
      <c r="V1144" s="25"/>
      <c r="W1144" s="25"/>
      <c r="X1144" s="25"/>
      <c r="Y1144" s="25"/>
      <c r="Z1144" s="25"/>
      <c r="AA1144" s="25"/>
      <c r="AB1144" s="25"/>
      <c r="AC1144" s="25"/>
      <c r="AD1144" s="25"/>
      <c r="AE1144" s="25"/>
      <c r="AF1144" s="25"/>
      <c r="AG1144" s="25"/>
      <c r="AH1144" s="25"/>
    </row>
    <row r="1145" spans="1:34">
      <c r="A1145" s="25"/>
      <c r="B1145" s="25"/>
      <c r="C1145" s="25"/>
      <c r="D1145" s="114"/>
      <c r="E1145" s="25"/>
      <c r="F1145" s="25"/>
      <c r="G1145" s="25"/>
      <c r="H1145" s="25"/>
      <c r="I1145" s="25"/>
      <c r="J1145" s="25"/>
      <c r="K1145" s="114"/>
      <c r="L1145" s="25"/>
      <c r="M1145" s="25"/>
      <c r="N1145" s="25"/>
      <c r="O1145" s="25"/>
      <c r="P1145" s="25"/>
      <c r="Q1145" s="25"/>
      <c r="R1145" s="25"/>
      <c r="S1145" s="25"/>
      <c r="T1145" s="25"/>
      <c r="U1145" s="25"/>
      <c r="V1145" s="25"/>
      <c r="W1145" s="25"/>
      <c r="X1145" s="25"/>
      <c r="Y1145" s="25"/>
      <c r="Z1145" s="25"/>
      <c r="AA1145" s="25"/>
      <c r="AB1145" s="25"/>
      <c r="AC1145" s="25"/>
      <c r="AD1145" s="25"/>
      <c r="AE1145" s="25"/>
      <c r="AF1145" s="25"/>
      <c r="AG1145" s="25"/>
      <c r="AH1145" s="25"/>
    </row>
    <row r="1146" spans="1:34">
      <c r="A1146" s="25"/>
      <c r="B1146" s="25"/>
      <c r="C1146" s="25"/>
      <c r="D1146" s="114"/>
      <c r="E1146" s="25"/>
      <c r="F1146" s="25"/>
      <c r="G1146" s="25"/>
      <c r="H1146" s="25"/>
      <c r="I1146" s="25"/>
      <c r="J1146" s="25"/>
      <c r="K1146" s="114"/>
      <c r="L1146" s="25"/>
      <c r="M1146" s="25"/>
      <c r="N1146" s="25"/>
      <c r="O1146" s="25"/>
      <c r="P1146" s="25"/>
      <c r="Q1146" s="25"/>
      <c r="R1146" s="25"/>
      <c r="S1146" s="25"/>
      <c r="T1146" s="25"/>
      <c r="U1146" s="25"/>
      <c r="V1146" s="25"/>
      <c r="W1146" s="25"/>
      <c r="X1146" s="25"/>
      <c r="Y1146" s="25"/>
      <c r="Z1146" s="25"/>
      <c r="AA1146" s="25"/>
      <c r="AB1146" s="25"/>
      <c r="AC1146" s="25"/>
      <c r="AD1146" s="25"/>
      <c r="AE1146" s="25"/>
      <c r="AF1146" s="25"/>
      <c r="AG1146" s="25"/>
      <c r="AH1146" s="25"/>
    </row>
    <row r="1147" spans="1:34">
      <c r="A1147" s="25"/>
      <c r="B1147" s="25"/>
      <c r="C1147" s="25"/>
      <c r="D1147" s="114"/>
      <c r="E1147" s="25"/>
      <c r="F1147" s="25"/>
      <c r="G1147" s="25"/>
      <c r="H1147" s="25"/>
      <c r="I1147" s="25"/>
      <c r="J1147" s="25"/>
      <c r="K1147" s="114"/>
      <c r="L1147" s="25"/>
      <c r="M1147" s="25"/>
      <c r="N1147" s="25"/>
      <c r="O1147" s="25"/>
      <c r="P1147" s="25"/>
      <c r="Q1147" s="25"/>
      <c r="R1147" s="25"/>
      <c r="S1147" s="25"/>
      <c r="T1147" s="25"/>
      <c r="U1147" s="25"/>
      <c r="V1147" s="25"/>
      <c r="W1147" s="25"/>
      <c r="X1147" s="25"/>
      <c r="Y1147" s="25"/>
      <c r="Z1147" s="25"/>
      <c r="AA1147" s="25"/>
      <c r="AB1147" s="25"/>
      <c r="AC1147" s="25"/>
      <c r="AD1147" s="25"/>
      <c r="AE1147" s="25"/>
      <c r="AF1147" s="25"/>
      <c r="AG1147" s="25"/>
      <c r="AH1147" s="25"/>
    </row>
    <row r="1148" spans="1:34">
      <c r="A1148" s="25"/>
      <c r="B1148" s="25"/>
      <c r="C1148" s="25"/>
      <c r="D1148" s="114"/>
      <c r="E1148" s="25"/>
      <c r="F1148" s="25"/>
      <c r="G1148" s="25"/>
      <c r="H1148" s="25"/>
      <c r="I1148" s="25"/>
      <c r="J1148" s="25"/>
      <c r="K1148" s="114"/>
      <c r="L1148" s="25"/>
      <c r="M1148" s="25"/>
      <c r="N1148" s="25"/>
      <c r="O1148" s="25"/>
      <c r="P1148" s="25"/>
      <c r="Q1148" s="25"/>
      <c r="R1148" s="25"/>
      <c r="S1148" s="25"/>
      <c r="T1148" s="25"/>
      <c r="U1148" s="25"/>
      <c r="V1148" s="25"/>
      <c r="W1148" s="25"/>
      <c r="X1148" s="25"/>
      <c r="Y1148" s="25"/>
      <c r="Z1148" s="25"/>
      <c r="AA1148" s="25"/>
      <c r="AB1148" s="25"/>
      <c r="AC1148" s="25"/>
      <c r="AD1148" s="25"/>
      <c r="AE1148" s="25"/>
      <c r="AF1148" s="25"/>
      <c r="AG1148" s="25"/>
      <c r="AH1148" s="25"/>
    </row>
    <row r="1149" spans="1:34">
      <c r="A1149" s="25"/>
      <c r="B1149" s="25"/>
      <c r="C1149" s="25"/>
      <c r="D1149" s="114"/>
      <c r="E1149" s="25"/>
      <c r="F1149" s="25"/>
      <c r="G1149" s="25"/>
      <c r="H1149" s="25"/>
      <c r="I1149" s="25"/>
      <c r="J1149" s="25"/>
      <c r="K1149" s="114"/>
      <c r="L1149" s="25"/>
      <c r="M1149" s="25"/>
      <c r="N1149" s="25"/>
      <c r="O1149" s="25"/>
      <c r="P1149" s="25"/>
      <c r="Q1149" s="25"/>
      <c r="R1149" s="25"/>
      <c r="S1149" s="25"/>
      <c r="T1149" s="25"/>
      <c r="U1149" s="25"/>
      <c r="V1149" s="25"/>
      <c r="W1149" s="25"/>
      <c r="X1149" s="25"/>
      <c r="Y1149" s="25"/>
      <c r="Z1149" s="25"/>
      <c r="AA1149" s="25"/>
      <c r="AB1149" s="25"/>
      <c r="AC1149" s="25"/>
      <c r="AD1149" s="25"/>
      <c r="AE1149" s="25"/>
      <c r="AF1149" s="25"/>
      <c r="AG1149" s="25"/>
      <c r="AH1149" s="25"/>
    </row>
    <row r="1150" spans="1:34">
      <c r="A1150" s="25"/>
      <c r="B1150" s="25"/>
      <c r="C1150" s="25"/>
      <c r="D1150" s="114"/>
      <c r="E1150" s="25"/>
      <c r="F1150" s="25"/>
      <c r="G1150" s="25"/>
      <c r="H1150" s="25"/>
      <c r="I1150" s="25"/>
      <c r="J1150" s="25"/>
      <c r="K1150" s="114"/>
      <c r="L1150" s="25"/>
      <c r="M1150" s="25"/>
      <c r="N1150" s="25"/>
      <c r="O1150" s="25"/>
      <c r="P1150" s="25"/>
      <c r="Q1150" s="25"/>
      <c r="R1150" s="25"/>
      <c r="S1150" s="25"/>
      <c r="T1150" s="25"/>
      <c r="U1150" s="25"/>
      <c r="V1150" s="25"/>
      <c r="W1150" s="25"/>
      <c r="X1150" s="25"/>
      <c r="Y1150" s="25"/>
      <c r="Z1150" s="25"/>
      <c r="AA1150" s="25"/>
      <c r="AB1150" s="25"/>
      <c r="AC1150" s="25"/>
      <c r="AD1150" s="25"/>
      <c r="AE1150" s="25"/>
      <c r="AF1150" s="25"/>
      <c r="AG1150" s="25"/>
      <c r="AH1150" s="25"/>
    </row>
    <row r="1151" spans="1:34">
      <c r="A1151" s="25"/>
      <c r="B1151" s="25"/>
      <c r="C1151" s="25"/>
      <c r="D1151" s="114"/>
      <c r="E1151" s="25"/>
      <c r="F1151" s="25"/>
      <c r="G1151" s="25"/>
      <c r="H1151" s="25"/>
      <c r="I1151" s="25"/>
      <c r="J1151" s="25"/>
      <c r="K1151" s="114"/>
      <c r="L1151" s="25"/>
      <c r="M1151" s="25"/>
      <c r="N1151" s="25"/>
      <c r="O1151" s="25"/>
      <c r="P1151" s="25"/>
      <c r="Q1151" s="25"/>
      <c r="R1151" s="25"/>
      <c r="S1151" s="25"/>
      <c r="T1151" s="25"/>
      <c r="U1151" s="25"/>
      <c r="V1151" s="25"/>
      <c r="W1151" s="25"/>
      <c r="X1151" s="25"/>
      <c r="Y1151" s="25"/>
      <c r="Z1151" s="25"/>
      <c r="AA1151" s="25"/>
      <c r="AB1151" s="25"/>
      <c r="AC1151" s="25"/>
      <c r="AD1151" s="25"/>
      <c r="AE1151" s="25"/>
      <c r="AF1151" s="25"/>
      <c r="AG1151" s="25"/>
      <c r="AH1151" s="25"/>
    </row>
    <row r="1152" spans="1:34">
      <c r="A1152" s="25"/>
      <c r="B1152" s="25"/>
      <c r="C1152" s="25"/>
      <c r="D1152" s="114"/>
      <c r="E1152" s="25"/>
      <c r="F1152" s="25"/>
      <c r="G1152" s="25"/>
      <c r="H1152" s="25"/>
      <c r="I1152" s="25"/>
      <c r="J1152" s="25"/>
      <c r="K1152" s="114"/>
      <c r="L1152" s="25"/>
      <c r="M1152" s="25"/>
      <c r="N1152" s="25"/>
      <c r="O1152" s="25"/>
      <c r="P1152" s="25"/>
      <c r="Q1152" s="25"/>
      <c r="R1152" s="25"/>
      <c r="S1152" s="25"/>
      <c r="T1152" s="25"/>
      <c r="U1152" s="25"/>
      <c r="V1152" s="25"/>
      <c r="W1152" s="25"/>
      <c r="X1152" s="25"/>
      <c r="Y1152" s="25"/>
      <c r="Z1152" s="25"/>
      <c r="AA1152" s="25"/>
      <c r="AB1152" s="25"/>
      <c r="AC1152" s="25"/>
      <c r="AD1152" s="25"/>
      <c r="AE1152" s="25"/>
      <c r="AF1152" s="25"/>
      <c r="AG1152" s="25"/>
      <c r="AH1152" s="25"/>
    </row>
    <row r="1153" spans="1:34">
      <c r="A1153" s="25"/>
      <c r="B1153" s="25"/>
      <c r="C1153" s="25"/>
      <c r="D1153" s="114"/>
      <c r="E1153" s="25"/>
      <c r="F1153" s="25"/>
      <c r="G1153" s="25"/>
      <c r="H1153" s="25"/>
      <c r="I1153" s="25"/>
      <c r="J1153" s="25"/>
      <c r="K1153" s="114"/>
      <c r="L1153" s="25"/>
      <c r="M1153" s="25"/>
      <c r="N1153" s="25"/>
      <c r="O1153" s="25"/>
      <c r="P1153" s="25"/>
      <c r="Q1153" s="25"/>
      <c r="R1153" s="25"/>
      <c r="S1153" s="25"/>
      <c r="T1153" s="25"/>
      <c r="U1153" s="25"/>
      <c r="V1153" s="25"/>
      <c r="W1153" s="25"/>
      <c r="X1153" s="25"/>
      <c r="Y1153" s="25"/>
      <c r="Z1153" s="25"/>
      <c r="AA1153" s="25"/>
      <c r="AB1153" s="25"/>
      <c r="AC1153" s="25"/>
      <c r="AD1153" s="25"/>
      <c r="AE1153" s="25"/>
      <c r="AF1153" s="25"/>
      <c r="AG1153" s="25"/>
      <c r="AH1153" s="25"/>
    </row>
    <row r="1154" spans="1:34">
      <c r="A1154" s="25"/>
      <c r="B1154" s="25"/>
      <c r="C1154" s="25"/>
      <c r="D1154" s="114"/>
      <c r="E1154" s="25"/>
      <c r="F1154" s="25"/>
      <c r="G1154" s="25"/>
      <c r="H1154" s="25"/>
      <c r="I1154" s="25"/>
      <c r="J1154" s="25"/>
      <c r="K1154" s="114"/>
      <c r="L1154" s="25"/>
      <c r="M1154" s="25"/>
      <c r="N1154" s="25"/>
      <c r="O1154" s="25"/>
      <c r="P1154" s="25"/>
      <c r="Q1154" s="25"/>
      <c r="R1154" s="25"/>
      <c r="S1154" s="25"/>
      <c r="T1154" s="25"/>
      <c r="U1154" s="25"/>
      <c r="V1154" s="25"/>
      <c r="W1154" s="25"/>
      <c r="X1154" s="25"/>
      <c r="Y1154" s="25"/>
      <c r="Z1154" s="25"/>
      <c r="AA1154" s="25"/>
      <c r="AB1154" s="25"/>
      <c r="AC1154" s="25"/>
      <c r="AD1154" s="25"/>
      <c r="AE1154" s="25"/>
      <c r="AF1154" s="25"/>
      <c r="AG1154" s="25"/>
      <c r="AH1154" s="25"/>
    </row>
    <row r="1155" spans="1:34">
      <c r="A1155" s="25"/>
      <c r="B1155" s="25"/>
      <c r="C1155" s="25"/>
      <c r="D1155" s="114"/>
      <c r="E1155" s="25"/>
      <c r="F1155" s="25"/>
      <c r="G1155" s="25"/>
      <c r="H1155" s="25"/>
      <c r="I1155" s="25"/>
      <c r="J1155" s="25"/>
      <c r="K1155" s="114"/>
      <c r="L1155" s="25"/>
      <c r="M1155" s="25"/>
      <c r="N1155" s="25"/>
      <c r="O1155" s="25"/>
      <c r="P1155" s="25"/>
      <c r="Q1155" s="25"/>
      <c r="R1155" s="25"/>
      <c r="S1155" s="25"/>
      <c r="T1155" s="25"/>
      <c r="U1155" s="25"/>
      <c r="V1155" s="25"/>
      <c r="W1155" s="25"/>
      <c r="X1155" s="25"/>
      <c r="Y1155" s="25"/>
      <c r="Z1155" s="25"/>
      <c r="AA1155" s="25"/>
      <c r="AB1155" s="25"/>
      <c r="AC1155" s="25"/>
      <c r="AD1155" s="25"/>
      <c r="AE1155" s="25"/>
      <c r="AF1155" s="25"/>
      <c r="AG1155" s="25"/>
      <c r="AH1155" s="25"/>
    </row>
    <row r="1156" spans="1:34">
      <c r="A1156" s="25"/>
      <c r="B1156" s="25"/>
      <c r="C1156" s="25"/>
      <c r="D1156" s="114"/>
      <c r="E1156" s="25"/>
      <c r="F1156" s="25"/>
      <c r="G1156" s="25"/>
      <c r="H1156" s="25"/>
      <c r="I1156" s="25"/>
      <c r="J1156" s="25"/>
      <c r="K1156" s="114"/>
      <c r="L1156" s="25"/>
      <c r="M1156" s="25"/>
      <c r="N1156" s="25"/>
      <c r="O1156" s="25"/>
      <c r="P1156" s="25"/>
      <c r="Q1156" s="25"/>
      <c r="R1156" s="25"/>
      <c r="S1156" s="25"/>
      <c r="T1156" s="25"/>
      <c r="U1156" s="25"/>
      <c r="V1156" s="25"/>
      <c r="W1156" s="25"/>
      <c r="X1156" s="25"/>
      <c r="Y1156" s="25"/>
      <c r="Z1156" s="25"/>
      <c r="AA1156" s="25"/>
      <c r="AB1156" s="25"/>
      <c r="AC1156" s="25"/>
      <c r="AD1156" s="25"/>
      <c r="AE1156" s="25"/>
      <c r="AF1156" s="25"/>
      <c r="AG1156" s="25"/>
      <c r="AH1156" s="25"/>
    </row>
    <row r="1157" spans="1:34">
      <c r="A1157" s="25"/>
      <c r="B1157" s="25"/>
      <c r="C1157" s="25"/>
      <c r="D1157" s="114"/>
      <c r="E1157" s="25"/>
      <c r="F1157" s="25"/>
      <c r="G1157" s="25"/>
      <c r="H1157" s="25"/>
      <c r="I1157" s="25"/>
      <c r="J1157" s="25"/>
      <c r="K1157" s="114"/>
      <c r="L1157" s="25"/>
      <c r="M1157" s="25"/>
      <c r="N1157" s="25"/>
      <c r="O1157" s="25"/>
      <c r="P1157" s="25"/>
      <c r="Q1157" s="25"/>
      <c r="R1157" s="25"/>
      <c r="S1157" s="25"/>
      <c r="T1157" s="25"/>
      <c r="U1157" s="25"/>
      <c r="V1157" s="25"/>
      <c r="W1157" s="25"/>
      <c r="X1157" s="25"/>
      <c r="Y1157" s="25"/>
      <c r="Z1157" s="25"/>
      <c r="AA1157" s="25"/>
      <c r="AB1157" s="25"/>
      <c r="AC1157" s="25"/>
      <c r="AD1157" s="25"/>
      <c r="AE1157" s="25"/>
      <c r="AF1157" s="25"/>
      <c r="AG1157" s="25"/>
      <c r="AH1157" s="25"/>
    </row>
    <row r="1158" spans="1:34">
      <c r="A1158" s="25"/>
      <c r="B1158" s="25"/>
      <c r="C1158" s="25"/>
      <c r="D1158" s="114"/>
      <c r="E1158" s="25"/>
      <c r="F1158" s="25"/>
      <c r="G1158" s="25"/>
      <c r="H1158" s="25"/>
      <c r="I1158" s="25"/>
      <c r="J1158" s="25"/>
      <c r="K1158" s="114"/>
      <c r="L1158" s="25"/>
      <c r="M1158" s="25"/>
      <c r="N1158" s="25"/>
      <c r="O1158" s="25"/>
      <c r="P1158" s="25"/>
      <c r="Q1158" s="25"/>
      <c r="R1158" s="25"/>
      <c r="S1158" s="25"/>
      <c r="T1158" s="25"/>
      <c r="U1158" s="25"/>
      <c r="V1158" s="25"/>
      <c r="W1158" s="25"/>
      <c r="X1158" s="25"/>
      <c r="Y1158" s="25"/>
      <c r="Z1158" s="25"/>
      <c r="AA1158" s="25"/>
      <c r="AB1158" s="25"/>
      <c r="AC1158" s="25"/>
      <c r="AD1158" s="25"/>
      <c r="AE1158" s="25"/>
      <c r="AF1158" s="25"/>
      <c r="AG1158" s="25"/>
      <c r="AH1158" s="25"/>
    </row>
    <row r="1159" spans="1:34">
      <c r="A1159" s="25"/>
      <c r="B1159" s="25"/>
      <c r="C1159" s="25"/>
      <c r="D1159" s="114"/>
      <c r="E1159" s="25"/>
      <c r="F1159" s="25"/>
      <c r="G1159" s="25"/>
      <c r="H1159" s="25"/>
      <c r="I1159" s="25"/>
      <c r="J1159" s="25"/>
      <c r="K1159" s="114"/>
      <c r="L1159" s="25"/>
      <c r="M1159" s="25"/>
      <c r="N1159" s="25"/>
      <c r="O1159" s="25"/>
      <c r="P1159" s="25"/>
      <c r="Q1159" s="25"/>
      <c r="R1159" s="25"/>
      <c r="S1159" s="25"/>
      <c r="T1159" s="25"/>
      <c r="U1159" s="25"/>
      <c r="V1159" s="25"/>
      <c r="W1159" s="25"/>
      <c r="X1159" s="25"/>
      <c r="Y1159" s="25"/>
      <c r="Z1159" s="25"/>
      <c r="AA1159" s="25"/>
      <c r="AB1159" s="25"/>
      <c r="AC1159" s="25"/>
      <c r="AD1159" s="25"/>
      <c r="AE1159" s="25"/>
      <c r="AF1159" s="25"/>
      <c r="AG1159" s="25"/>
      <c r="AH1159" s="25"/>
    </row>
    <row r="1160" spans="1:34">
      <c r="A1160" s="25"/>
      <c r="B1160" s="25"/>
      <c r="C1160" s="25"/>
      <c r="D1160" s="114"/>
      <c r="E1160" s="25"/>
      <c r="F1160" s="25"/>
      <c r="G1160" s="25"/>
      <c r="H1160" s="25"/>
      <c r="I1160" s="25"/>
      <c r="J1160" s="25"/>
      <c r="K1160" s="114"/>
      <c r="L1160" s="25"/>
      <c r="M1160" s="25"/>
      <c r="N1160" s="25"/>
      <c r="O1160" s="25"/>
      <c r="P1160" s="25"/>
      <c r="Q1160" s="25"/>
      <c r="R1160" s="25"/>
      <c r="S1160" s="25"/>
      <c r="T1160" s="25"/>
      <c r="U1160" s="25"/>
      <c r="V1160" s="25"/>
      <c r="W1160" s="25"/>
      <c r="X1160" s="25"/>
      <c r="Y1160" s="25"/>
      <c r="Z1160" s="25"/>
      <c r="AA1160" s="25"/>
      <c r="AB1160" s="25"/>
      <c r="AC1160" s="25"/>
      <c r="AD1160" s="25"/>
      <c r="AE1160" s="25"/>
      <c r="AF1160" s="25"/>
      <c r="AG1160" s="25"/>
      <c r="AH1160" s="25"/>
    </row>
    <row r="1161" spans="1:34">
      <c r="A1161" s="25"/>
      <c r="B1161" s="25"/>
      <c r="C1161" s="25"/>
      <c r="D1161" s="114"/>
      <c r="E1161" s="25"/>
      <c r="F1161" s="25"/>
      <c r="G1161" s="25"/>
      <c r="H1161" s="25"/>
      <c r="I1161" s="25"/>
      <c r="J1161" s="25"/>
      <c r="K1161" s="114"/>
      <c r="L1161" s="25"/>
      <c r="M1161" s="25"/>
      <c r="N1161" s="25"/>
      <c r="O1161" s="25"/>
      <c r="P1161" s="25"/>
      <c r="Q1161" s="25"/>
      <c r="R1161" s="25"/>
      <c r="S1161" s="25"/>
      <c r="T1161" s="25"/>
      <c r="U1161" s="25"/>
      <c r="V1161" s="25"/>
      <c r="W1161" s="25"/>
      <c r="X1161" s="25"/>
      <c r="Y1161" s="25"/>
      <c r="Z1161" s="25"/>
      <c r="AA1161" s="25"/>
      <c r="AB1161" s="25"/>
      <c r="AC1161" s="25"/>
      <c r="AD1161" s="25"/>
      <c r="AE1161" s="25"/>
      <c r="AF1161" s="25"/>
      <c r="AG1161" s="25"/>
      <c r="AH1161" s="25"/>
    </row>
    <row r="1162" spans="1:34">
      <c r="A1162" s="25"/>
      <c r="B1162" s="25"/>
      <c r="C1162" s="25"/>
      <c r="D1162" s="114"/>
      <c r="E1162" s="25"/>
      <c r="F1162" s="25"/>
      <c r="G1162" s="25"/>
      <c r="H1162" s="25"/>
      <c r="I1162" s="25"/>
      <c r="J1162" s="25"/>
      <c r="K1162" s="114"/>
      <c r="L1162" s="25"/>
      <c r="M1162" s="25"/>
      <c r="N1162" s="25"/>
      <c r="O1162" s="25"/>
      <c r="P1162" s="25"/>
      <c r="Q1162" s="25"/>
      <c r="R1162" s="25"/>
      <c r="S1162" s="25"/>
      <c r="T1162" s="25"/>
      <c r="U1162" s="25"/>
      <c r="V1162" s="25"/>
      <c r="W1162" s="25"/>
      <c r="X1162" s="25"/>
      <c r="Y1162" s="25"/>
      <c r="Z1162" s="25"/>
      <c r="AA1162" s="25"/>
      <c r="AB1162" s="25"/>
      <c r="AC1162" s="25"/>
      <c r="AD1162" s="25"/>
      <c r="AE1162" s="25"/>
      <c r="AF1162" s="25"/>
      <c r="AG1162" s="25"/>
      <c r="AH1162" s="25"/>
    </row>
    <row r="1163" spans="1:34">
      <c r="A1163" s="25"/>
      <c r="B1163" s="25"/>
      <c r="C1163" s="25"/>
      <c r="D1163" s="114"/>
      <c r="E1163" s="25"/>
      <c r="F1163" s="25"/>
      <c r="G1163" s="25"/>
      <c r="H1163" s="25"/>
      <c r="I1163" s="25"/>
      <c r="J1163" s="25"/>
      <c r="K1163" s="114"/>
      <c r="L1163" s="25"/>
      <c r="M1163" s="25"/>
      <c r="N1163" s="25"/>
      <c r="O1163" s="25"/>
      <c r="P1163" s="25"/>
      <c r="Q1163" s="25"/>
      <c r="R1163" s="25"/>
      <c r="S1163" s="25"/>
      <c r="T1163" s="25"/>
      <c r="U1163" s="25"/>
      <c r="V1163" s="25"/>
      <c r="W1163" s="25"/>
      <c r="X1163" s="25"/>
      <c r="Y1163" s="25"/>
      <c r="Z1163" s="25"/>
      <c r="AA1163" s="25"/>
      <c r="AB1163" s="25"/>
      <c r="AC1163" s="25"/>
      <c r="AD1163" s="25"/>
      <c r="AE1163" s="25"/>
      <c r="AF1163" s="25"/>
      <c r="AG1163" s="25"/>
      <c r="AH1163" s="25"/>
    </row>
    <row r="1164" spans="1:34">
      <c r="A1164" s="25"/>
      <c r="B1164" s="25"/>
      <c r="C1164" s="25"/>
      <c r="D1164" s="114"/>
      <c r="E1164" s="25"/>
      <c r="F1164" s="25"/>
      <c r="G1164" s="25"/>
      <c r="H1164" s="25"/>
      <c r="I1164" s="25"/>
      <c r="J1164" s="25"/>
      <c r="K1164" s="114"/>
      <c r="L1164" s="25"/>
      <c r="M1164" s="25"/>
      <c r="N1164" s="25"/>
      <c r="O1164" s="25"/>
      <c r="P1164" s="25"/>
      <c r="Q1164" s="25"/>
      <c r="R1164" s="25"/>
      <c r="S1164" s="25"/>
      <c r="T1164" s="25"/>
      <c r="U1164" s="25"/>
      <c r="V1164" s="25"/>
      <c r="W1164" s="25"/>
      <c r="X1164" s="25"/>
      <c r="Y1164" s="25"/>
      <c r="Z1164" s="25"/>
      <c r="AA1164" s="25"/>
      <c r="AB1164" s="25"/>
      <c r="AC1164" s="25"/>
      <c r="AD1164" s="25"/>
      <c r="AE1164" s="25"/>
      <c r="AF1164" s="25"/>
      <c r="AG1164" s="25"/>
      <c r="AH1164" s="25"/>
    </row>
    <row r="1165" spans="1:34">
      <c r="A1165" s="25"/>
      <c r="B1165" s="25"/>
      <c r="C1165" s="25"/>
      <c r="D1165" s="114"/>
      <c r="E1165" s="25"/>
      <c r="F1165" s="25"/>
      <c r="G1165" s="25"/>
      <c r="H1165" s="25"/>
      <c r="I1165" s="25"/>
      <c r="J1165" s="25"/>
      <c r="K1165" s="114"/>
      <c r="L1165" s="25"/>
      <c r="M1165" s="25"/>
      <c r="N1165" s="25"/>
      <c r="O1165" s="25"/>
      <c r="P1165" s="25"/>
      <c r="Q1165" s="25"/>
      <c r="R1165" s="25"/>
      <c r="S1165" s="25"/>
      <c r="T1165" s="25"/>
      <c r="U1165" s="25"/>
      <c r="V1165" s="25"/>
      <c r="W1165" s="25"/>
      <c r="X1165" s="25"/>
      <c r="Y1165" s="25"/>
      <c r="Z1165" s="25"/>
      <c r="AA1165" s="25"/>
      <c r="AB1165" s="25"/>
      <c r="AC1165" s="25"/>
      <c r="AD1165" s="25"/>
      <c r="AE1165" s="25"/>
      <c r="AF1165" s="25"/>
      <c r="AG1165" s="25"/>
      <c r="AH1165" s="25"/>
    </row>
    <row r="1166" spans="1:34">
      <c r="A1166" s="25"/>
      <c r="B1166" s="25"/>
      <c r="C1166" s="25"/>
      <c r="D1166" s="114"/>
      <c r="E1166" s="25"/>
      <c r="F1166" s="25"/>
      <c r="G1166" s="25"/>
      <c r="H1166" s="25"/>
      <c r="I1166" s="25"/>
      <c r="J1166" s="25"/>
      <c r="K1166" s="114"/>
      <c r="L1166" s="25"/>
      <c r="M1166" s="25"/>
      <c r="N1166" s="25"/>
      <c r="O1166" s="25"/>
      <c r="P1166" s="25"/>
      <c r="Q1166" s="25"/>
      <c r="R1166" s="25"/>
      <c r="S1166" s="25"/>
      <c r="T1166" s="25"/>
      <c r="U1166" s="25"/>
      <c r="V1166" s="25"/>
      <c r="W1166" s="25"/>
      <c r="X1166" s="25"/>
      <c r="Y1166" s="25"/>
      <c r="Z1166" s="25"/>
      <c r="AA1166" s="25"/>
      <c r="AB1166" s="25"/>
      <c r="AC1166" s="25"/>
      <c r="AD1166" s="25"/>
      <c r="AE1166" s="25"/>
      <c r="AF1166" s="25"/>
      <c r="AG1166" s="25"/>
      <c r="AH1166" s="25"/>
    </row>
    <row r="1167" spans="1:34">
      <c r="A1167" s="25"/>
      <c r="B1167" s="25"/>
      <c r="C1167" s="25"/>
      <c r="D1167" s="114"/>
      <c r="E1167" s="25"/>
      <c r="F1167" s="25"/>
      <c r="G1167" s="25"/>
      <c r="H1167" s="25"/>
      <c r="I1167" s="25"/>
      <c r="J1167" s="25"/>
      <c r="K1167" s="114"/>
      <c r="L1167" s="25"/>
      <c r="M1167" s="25"/>
      <c r="N1167" s="25"/>
      <c r="O1167" s="25"/>
      <c r="P1167" s="25"/>
      <c r="Q1167" s="25"/>
      <c r="R1167" s="25"/>
      <c r="S1167" s="25"/>
      <c r="T1167" s="25"/>
      <c r="U1167" s="25"/>
      <c r="V1167" s="25"/>
      <c r="W1167" s="25"/>
      <c r="X1167" s="25"/>
      <c r="Y1167" s="25"/>
      <c r="Z1167" s="25"/>
      <c r="AA1167" s="25"/>
      <c r="AB1167" s="25"/>
      <c r="AC1167" s="25"/>
      <c r="AD1167" s="25"/>
      <c r="AE1167" s="25"/>
      <c r="AF1167" s="25"/>
      <c r="AG1167" s="25"/>
      <c r="AH1167" s="25"/>
    </row>
    <row r="1168" spans="1:34">
      <c r="A1168" s="25"/>
      <c r="B1168" s="25"/>
      <c r="C1168" s="25"/>
      <c r="D1168" s="114"/>
      <c r="E1168" s="25"/>
      <c r="F1168" s="25"/>
      <c r="G1168" s="25"/>
      <c r="H1168" s="25"/>
      <c r="I1168" s="25"/>
      <c r="J1168" s="25"/>
      <c r="K1168" s="114"/>
      <c r="L1168" s="25"/>
      <c r="M1168" s="25"/>
      <c r="N1168" s="25"/>
      <c r="O1168" s="25"/>
      <c r="P1168" s="25"/>
      <c r="Q1168" s="25"/>
      <c r="R1168" s="25"/>
      <c r="S1168" s="25"/>
      <c r="T1168" s="25"/>
      <c r="U1168" s="25"/>
      <c r="V1168" s="25"/>
      <c r="W1168" s="25"/>
      <c r="X1168" s="25"/>
      <c r="Y1168" s="25"/>
      <c r="Z1168" s="25"/>
      <c r="AA1168" s="25"/>
      <c r="AB1168" s="25"/>
      <c r="AC1168" s="25"/>
      <c r="AD1168" s="25"/>
      <c r="AE1168" s="25"/>
      <c r="AF1168" s="25"/>
      <c r="AG1168" s="25"/>
      <c r="AH1168" s="25"/>
    </row>
    <row r="1169" spans="1:34">
      <c r="A1169" s="25"/>
      <c r="B1169" s="25"/>
      <c r="C1169" s="25"/>
      <c r="D1169" s="114"/>
      <c r="E1169" s="25"/>
      <c r="F1169" s="25"/>
      <c r="G1169" s="25"/>
      <c r="H1169" s="25"/>
      <c r="I1169" s="25"/>
      <c r="J1169" s="25"/>
      <c r="K1169" s="114"/>
      <c r="L1169" s="25"/>
      <c r="M1169" s="25"/>
      <c r="N1169" s="25"/>
      <c r="O1169" s="25"/>
      <c r="P1169" s="25"/>
      <c r="Q1169" s="25"/>
      <c r="R1169" s="25"/>
      <c r="S1169" s="25"/>
      <c r="T1169" s="25"/>
      <c r="U1169" s="25"/>
      <c r="V1169" s="25"/>
      <c r="W1169" s="25"/>
      <c r="X1169" s="25"/>
      <c r="Y1169" s="25"/>
      <c r="Z1169" s="25"/>
      <c r="AA1169" s="25"/>
      <c r="AB1169" s="25"/>
      <c r="AC1169" s="25"/>
      <c r="AD1169" s="25"/>
      <c r="AE1169" s="25"/>
      <c r="AF1169" s="25"/>
      <c r="AG1169" s="25"/>
      <c r="AH1169" s="25"/>
    </row>
    <row r="1170" spans="1:34">
      <c r="A1170" s="25"/>
      <c r="B1170" s="25"/>
      <c r="C1170" s="25"/>
      <c r="D1170" s="114"/>
      <c r="E1170" s="25"/>
      <c r="F1170" s="25"/>
      <c r="G1170" s="25"/>
      <c r="H1170" s="25"/>
      <c r="I1170" s="25"/>
      <c r="J1170" s="25"/>
      <c r="K1170" s="114"/>
      <c r="L1170" s="25"/>
      <c r="M1170" s="25"/>
      <c r="N1170" s="25"/>
      <c r="O1170" s="25"/>
      <c r="P1170" s="25"/>
      <c r="Q1170" s="25"/>
      <c r="R1170" s="25"/>
      <c r="S1170" s="25"/>
      <c r="T1170" s="25"/>
      <c r="U1170" s="25"/>
      <c r="V1170" s="25"/>
      <c r="W1170" s="25"/>
      <c r="X1170" s="25"/>
      <c r="Y1170" s="25"/>
      <c r="Z1170" s="25"/>
      <c r="AA1170" s="25"/>
      <c r="AB1170" s="25"/>
      <c r="AC1170" s="25"/>
      <c r="AD1170" s="25"/>
      <c r="AE1170" s="25"/>
      <c r="AF1170" s="25"/>
      <c r="AG1170" s="25"/>
      <c r="AH1170" s="25"/>
    </row>
    <row r="1171" spans="1:34">
      <c r="A1171" s="25"/>
      <c r="B1171" s="25"/>
      <c r="C1171" s="25"/>
      <c r="D1171" s="114"/>
      <c r="E1171" s="25"/>
      <c r="F1171" s="25"/>
      <c r="G1171" s="25"/>
      <c r="H1171" s="25"/>
      <c r="I1171" s="25"/>
      <c r="J1171" s="25"/>
      <c r="K1171" s="114"/>
      <c r="L1171" s="25"/>
      <c r="M1171" s="25"/>
      <c r="N1171" s="25"/>
      <c r="O1171" s="25"/>
      <c r="P1171" s="25"/>
      <c r="Q1171" s="25"/>
      <c r="R1171" s="25"/>
      <c r="S1171" s="25"/>
      <c r="T1171" s="25"/>
      <c r="U1171" s="25"/>
      <c r="V1171" s="25"/>
      <c r="W1171" s="25"/>
      <c r="X1171" s="25"/>
      <c r="Y1171" s="25"/>
      <c r="Z1171" s="25"/>
      <c r="AA1171" s="25"/>
      <c r="AB1171" s="25"/>
      <c r="AC1171" s="25"/>
      <c r="AD1171" s="25"/>
      <c r="AE1171" s="25"/>
      <c r="AF1171" s="25"/>
      <c r="AG1171" s="25"/>
      <c r="AH1171" s="25"/>
    </row>
    <row r="1172" spans="1:34">
      <c r="A1172" s="25"/>
      <c r="B1172" s="25"/>
      <c r="C1172" s="25"/>
      <c r="D1172" s="114"/>
      <c r="E1172" s="25"/>
      <c r="F1172" s="25"/>
      <c r="G1172" s="25"/>
      <c r="H1172" s="25"/>
      <c r="I1172" s="25"/>
      <c r="J1172" s="25"/>
      <c r="K1172" s="114"/>
      <c r="L1172" s="25"/>
      <c r="M1172" s="25"/>
      <c r="N1172" s="25"/>
      <c r="O1172" s="25"/>
      <c r="P1172" s="25"/>
      <c r="Q1172" s="25"/>
      <c r="R1172" s="25"/>
      <c r="S1172" s="25"/>
      <c r="T1172" s="25"/>
      <c r="U1172" s="25"/>
      <c r="V1172" s="25"/>
      <c r="W1172" s="25"/>
      <c r="X1172" s="25"/>
      <c r="Y1172" s="25"/>
      <c r="Z1172" s="25"/>
      <c r="AA1172" s="25"/>
      <c r="AB1172" s="25"/>
      <c r="AC1172" s="25"/>
      <c r="AD1172" s="25"/>
      <c r="AE1172" s="25"/>
      <c r="AF1172" s="25"/>
      <c r="AG1172" s="25"/>
      <c r="AH1172" s="25"/>
    </row>
    <row r="1173" spans="1:34">
      <c r="A1173" s="25"/>
      <c r="B1173" s="25"/>
      <c r="C1173" s="25"/>
      <c r="D1173" s="114"/>
      <c r="E1173" s="25"/>
      <c r="F1173" s="25"/>
      <c r="G1173" s="25"/>
      <c r="H1173" s="25"/>
      <c r="I1173" s="25"/>
      <c r="J1173" s="25"/>
      <c r="K1173" s="114"/>
      <c r="L1173" s="25"/>
      <c r="M1173" s="25"/>
      <c r="N1173" s="25"/>
      <c r="O1173" s="25"/>
      <c r="P1173" s="25"/>
      <c r="Q1173" s="25"/>
      <c r="R1173" s="25"/>
      <c r="S1173" s="25"/>
      <c r="T1173" s="25"/>
      <c r="U1173" s="25"/>
      <c r="V1173" s="25"/>
      <c r="W1173" s="25"/>
      <c r="X1173" s="25"/>
      <c r="Y1173" s="25"/>
      <c r="Z1173" s="25"/>
      <c r="AA1173" s="25"/>
      <c r="AB1173" s="25"/>
      <c r="AC1173" s="25"/>
      <c r="AD1173" s="25"/>
      <c r="AE1173" s="25"/>
      <c r="AF1173" s="25"/>
      <c r="AG1173" s="25"/>
      <c r="AH1173" s="25"/>
    </row>
    <row r="1174" spans="1:34">
      <c r="A1174" s="25"/>
      <c r="B1174" s="25"/>
      <c r="C1174" s="25"/>
      <c r="D1174" s="114"/>
      <c r="E1174" s="25"/>
      <c r="F1174" s="25"/>
      <c r="G1174" s="25"/>
      <c r="H1174" s="25"/>
      <c r="I1174" s="25"/>
      <c r="J1174" s="25"/>
      <c r="K1174" s="114"/>
      <c r="L1174" s="25"/>
      <c r="M1174" s="25"/>
      <c r="N1174" s="25"/>
      <c r="O1174" s="25"/>
      <c r="P1174" s="25"/>
      <c r="Q1174" s="25"/>
      <c r="R1174" s="25"/>
      <c r="S1174" s="25"/>
      <c r="T1174" s="25"/>
      <c r="U1174" s="25"/>
      <c r="V1174" s="25"/>
      <c r="W1174" s="25"/>
      <c r="X1174" s="25"/>
      <c r="Y1174" s="25"/>
      <c r="Z1174" s="25"/>
      <c r="AA1174" s="25"/>
      <c r="AB1174" s="25"/>
      <c r="AC1174" s="25"/>
      <c r="AD1174" s="25"/>
      <c r="AE1174" s="25"/>
      <c r="AF1174" s="25"/>
      <c r="AG1174" s="25"/>
      <c r="AH1174" s="25"/>
    </row>
    <row r="1175" spans="1:34">
      <c r="A1175" s="25"/>
      <c r="B1175" s="25"/>
      <c r="C1175" s="25"/>
      <c r="D1175" s="114"/>
      <c r="E1175" s="25"/>
      <c r="F1175" s="25"/>
      <c r="G1175" s="25"/>
      <c r="H1175" s="25"/>
      <c r="I1175" s="25"/>
      <c r="J1175" s="25"/>
      <c r="K1175" s="114"/>
      <c r="L1175" s="25"/>
      <c r="M1175" s="25"/>
      <c r="N1175" s="25"/>
      <c r="O1175" s="25"/>
      <c r="P1175" s="25"/>
      <c r="Q1175" s="25"/>
      <c r="R1175" s="25"/>
      <c r="S1175" s="25"/>
      <c r="T1175" s="25"/>
      <c r="U1175" s="25"/>
      <c r="V1175" s="25"/>
      <c r="W1175" s="25"/>
      <c r="X1175" s="25"/>
      <c r="Y1175" s="25"/>
      <c r="Z1175" s="25"/>
      <c r="AA1175" s="25"/>
      <c r="AB1175" s="25"/>
      <c r="AC1175" s="25"/>
      <c r="AD1175" s="25"/>
      <c r="AE1175" s="25"/>
      <c r="AF1175" s="25"/>
      <c r="AG1175" s="25"/>
      <c r="AH1175" s="25"/>
    </row>
    <row r="1176" spans="1:34">
      <c r="A1176" s="25"/>
      <c r="B1176" s="25"/>
      <c r="C1176" s="25"/>
      <c r="D1176" s="114"/>
      <c r="E1176" s="25"/>
      <c r="F1176" s="25"/>
      <c r="G1176" s="25"/>
      <c r="H1176" s="25"/>
      <c r="I1176" s="25"/>
      <c r="J1176" s="25"/>
      <c r="K1176" s="114"/>
      <c r="L1176" s="25"/>
      <c r="M1176" s="25"/>
      <c r="N1176" s="25"/>
      <c r="O1176" s="25"/>
      <c r="P1176" s="25"/>
      <c r="Q1176" s="25"/>
      <c r="R1176" s="25"/>
      <c r="S1176" s="25"/>
      <c r="T1176" s="25"/>
      <c r="U1176" s="25"/>
      <c r="V1176" s="25"/>
      <c r="W1176" s="25"/>
      <c r="X1176" s="25"/>
      <c r="Y1176" s="25"/>
      <c r="Z1176" s="25"/>
      <c r="AA1176" s="25"/>
      <c r="AB1176" s="25"/>
      <c r="AC1176" s="25"/>
      <c r="AD1176" s="25"/>
      <c r="AE1176" s="25"/>
      <c r="AF1176" s="25"/>
      <c r="AG1176" s="25"/>
      <c r="AH1176" s="25"/>
    </row>
    <row r="1177" spans="1:34">
      <c r="A1177" s="25"/>
      <c r="B1177" s="25"/>
      <c r="C1177" s="25"/>
      <c r="D1177" s="114"/>
      <c r="E1177" s="25"/>
      <c r="F1177" s="25"/>
      <c r="G1177" s="25"/>
      <c r="H1177" s="25"/>
      <c r="I1177" s="25"/>
      <c r="J1177" s="25"/>
      <c r="K1177" s="114"/>
      <c r="L1177" s="25"/>
      <c r="M1177" s="25"/>
      <c r="N1177" s="25"/>
      <c r="O1177" s="25"/>
      <c r="P1177" s="25"/>
      <c r="Q1177" s="25"/>
      <c r="R1177" s="25"/>
      <c r="S1177" s="25"/>
      <c r="T1177" s="25"/>
      <c r="U1177" s="25"/>
      <c r="V1177" s="25"/>
      <c r="W1177" s="25"/>
      <c r="X1177" s="25"/>
      <c r="Y1177" s="25"/>
      <c r="Z1177" s="25"/>
      <c r="AA1177" s="25"/>
      <c r="AB1177" s="25"/>
      <c r="AC1177" s="25"/>
      <c r="AD1177" s="25"/>
      <c r="AE1177" s="25"/>
      <c r="AF1177" s="25"/>
      <c r="AG1177" s="25"/>
      <c r="AH1177" s="25"/>
    </row>
    <row r="1178" spans="1:34">
      <c r="A1178" s="25"/>
      <c r="B1178" s="25"/>
      <c r="C1178" s="25"/>
      <c r="D1178" s="114"/>
      <c r="E1178" s="25"/>
      <c r="F1178" s="25"/>
      <c r="G1178" s="25"/>
      <c r="H1178" s="25"/>
      <c r="I1178" s="25"/>
      <c r="J1178" s="25"/>
      <c r="K1178" s="114"/>
      <c r="L1178" s="25"/>
      <c r="M1178" s="25"/>
      <c r="N1178" s="25"/>
      <c r="O1178" s="25"/>
      <c r="P1178" s="25"/>
      <c r="Q1178" s="25"/>
      <c r="R1178" s="25"/>
      <c r="S1178" s="25"/>
      <c r="T1178" s="25"/>
      <c r="U1178" s="25"/>
      <c r="V1178" s="25"/>
      <c r="W1178" s="25"/>
      <c r="X1178" s="25"/>
      <c r="Y1178" s="25"/>
      <c r="Z1178" s="25"/>
      <c r="AA1178" s="25"/>
      <c r="AB1178" s="25"/>
      <c r="AC1178" s="25"/>
      <c r="AD1178" s="25"/>
      <c r="AE1178" s="25"/>
      <c r="AF1178" s="25"/>
      <c r="AG1178" s="25"/>
      <c r="AH1178" s="25"/>
    </row>
    <row r="1179" spans="1:34">
      <c r="A1179" s="25"/>
      <c r="B1179" s="25"/>
      <c r="C1179" s="25"/>
      <c r="D1179" s="114"/>
      <c r="E1179" s="25"/>
      <c r="F1179" s="25"/>
      <c r="G1179" s="25"/>
      <c r="H1179" s="25"/>
      <c r="I1179" s="25"/>
      <c r="J1179" s="25"/>
      <c r="K1179" s="114"/>
      <c r="L1179" s="25"/>
      <c r="M1179" s="25"/>
      <c r="N1179" s="25"/>
      <c r="O1179" s="25"/>
      <c r="P1179" s="25"/>
      <c r="Q1179" s="25"/>
      <c r="R1179" s="25"/>
      <c r="S1179" s="25"/>
      <c r="T1179" s="25"/>
      <c r="U1179" s="25"/>
      <c r="V1179" s="25"/>
      <c r="W1179" s="25"/>
      <c r="X1179" s="25"/>
      <c r="Y1179" s="25"/>
      <c r="Z1179" s="25"/>
      <c r="AA1179" s="25"/>
      <c r="AB1179" s="25"/>
      <c r="AC1179" s="25"/>
      <c r="AD1179" s="25"/>
      <c r="AE1179" s="25"/>
      <c r="AF1179" s="25"/>
      <c r="AG1179" s="25"/>
      <c r="AH1179" s="25"/>
    </row>
    <row r="1180" spans="1:34">
      <c r="A1180" s="25"/>
      <c r="B1180" s="25"/>
      <c r="C1180" s="25"/>
      <c r="D1180" s="114"/>
      <c r="E1180" s="25"/>
      <c r="F1180" s="25"/>
      <c r="G1180" s="25"/>
      <c r="H1180" s="25"/>
      <c r="I1180" s="25"/>
      <c r="J1180" s="25"/>
      <c r="K1180" s="114"/>
      <c r="L1180" s="25"/>
      <c r="M1180" s="25"/>
      <c r="N1180" s="25"/>
      <c r="O1180" s="25"/>
      <c r="P1180" s="25"/>
      <c r="Q1180" s="25"/>
      <c r="R1180" s="25"/>
      <c r="S1180" s="25"/>
      <c r="T1180" s="25"/>
      <c r="U1180" s="25"/>
      <c r="V1180" s="25"/>
      <c r="W1180" s="25"/>
      <c r="X1180" s="25"/>
      <c r="Y1180" s="25"/>
      <c r="Z1180" s="25"/>
      <c r="AA1180" s="25"/>
      <c r="AB1180" s="25"/>
      <c r="AC1180" s="25"/>
      <c r="AD1180" s="25"/>
      <c r="AE1180" s="25"/>
      <c r="AF1180" s="25"/>
      <c r="AG1180" s="25"/>
      <c r="AH1180" s="25"/>
    </row>
    <row r="1181" spans="1:34">
      <c r="A1181" s="25"/>
      <c r="B1181" s="25"/>
      <c r="C1181" s="25"/>
      <c r="D1181" s="114"/>
      <c r="E1181" s="25"/>
      <c r="F1181" s="25"/>
      <c r="G1181" s="25"/>
      <c r="H1181" s="25"/>
      <c r="I1181" s="25"/>
      <c r="J1181" s="25"/>
      <c r="K1181" s="114"/>
      <c r="L1181" s="25"/>
      <c r="M1181" s="25"/>
      <c r="N1181" s="25"/>
      <c r="O1181" s="25"/>
      <c r="P1181" s="25"/>
      <c r="Q1181" s="25"/>
      <c r="R1181" s="25"/>
      <c r="S1181" s="25"/>
      <c r="T1181" s="25"/>
      <c r="U1181" s="25"/>
      <c r="V1181" s="25"/>
      <c r="W1181" s="25"/>
      <c r="X1181" s="25"/>
      <c r="Y1181" s="25"/>
      <c r="Z1181" s="25"/>
      <c r="AA1181" s="25"/>
      <c r="AB1181" s="25"/>
      <c r="AC1181" s="25"/>
      <c r="AD1181" s="25"/>
      <c r="AE1181" s="25"/>
      <c r="AF1181" s="25"/>
      <c r="AG1181" s="25"/>
      <c r="AH1181" s="25"/>
    </row>
    <row r="1182" spans="1:34">
      <c r="A1182" s="25"/>
      <c r="B1182" s="25"/>
      <c r="C1182" s="25"/>
      <c r="D1182" s="114"/>
      <c r="E1182" s="25"/>
      <c r="F1182" s="25"/>
      <c r="G1182" s="25"/>
      <c r="H1182" s="25"/>
      <c r="I1182" s="25"/>
      <c r="J1182" s="25"/>
      <c r="K1182" s="114"/>
      <c r="L1182" s="25"/>
      <c r="M1182" s="25"/>
      <c r="N1182" s="25"/>
      <c r="O1182" s="25"/>
      <c r="P1182" s="25"/>
      <c r="Q1182" s="25"/>
      <c r="R1182" s="25"/>
      <c r="S1182" s="25"/>
      <c r="T1182" s="25"/>
      <c r="U1182" s="25"/>
      <c r="V1182" s="25"/>
      <c r="W1182" s="25"/>
      <c r="X1182" s="25"/>
      <c r="Y1182" s="25"/>
      <c r="Z1182" s="25"/>
      <c r="AA1182" s="25"/>
      <c r="AB1182" s="25"/>
      <c r="AC1182" s="25"/>
      <c r="AD1182" s="25"/>
      <c r="AE1182" s="25"/>
      <c r="AF1182" s="25"/>
      <c r="AG1182" s="25"/>
      <c r="AH1182" s="25"/>
    </row>
    <row r="1183" spans="1:34">
      <c r="A1183" s="25"/>
      <c r="B1183" s="25"/>
      <c r="C1183" s="25"/>
      <c r="D1183" s="114"/>
      <c r="E1183" s="25"/>
      <c r="F1183" s="25"/>
      <c r="G1183" s="25"/>
      <c r="H1183" s="25"/>
      <c r="I1183" s="25"/>
      <c r="J1183" s="25"/>
      <c r="K1183" s="114"/>
      <c r="L1183" s="25"/>
      <c r="M1183" s="25"/>
      <c r="N1183" s="25"/>
      <c r="O1183" s="25"/>
      <c r="P1183" s="25"/>
      <c r="Q1183" s="25"/>
      <c r="R1183" s="25"/>
      <c r="S1183" s="25"/>
      <c r="T1183" s="25"/>
      <c r="U1183" s="25"/>
      <c r="V1183" s="25"/>
      <c r="W1183" s="25"/>
      <c r="X1183" s="25"/>
      <c r="Y1183" s="25"/>
      <c r="Z1183" s="25"/>
      <c r="AA1183" s="25"/>
      <c r="AB1183" s="25"/>
      <c r="AC1183" s="25"/>
      <c r="AD1183" s="25"/>
      <c r="AE1183" s="25"/>
      <c r="AF1183" s="25"/>
      <c r="AG1183" s="25"/>
      <c r="AH1183" s="25"/>
    </row>
    <row r="1184" spans="1:34">
      <c r="A1184" s="25"/>
      <c r="B1184" s="25"/>
      <c r="C1184" s="25"/>
      <c r="D1184" s="114"/>
      <c r="E1184" s="25"/>
      <c r="F1184" s="25"/>
      <c r="G1184" s="25"/>
      <c r="H1184" s="25"/>
      <c r="I1184" s="25"/>
      <c r="J1184" s="25"/>
      <c r="K1184" s="114"/>
      <c r="L1184" s="25"/>
      <c r="M1184" s="25"/>
      <c r="N1184" s="25"/>
      <c r="O1184" s="25"/>
      <c r="P1184" s="25"/>
      <c r="Q1184" s="25"/>
      <c r="R1184" s="25"/>
      <c r="S1184" s="25"/>
      <c r="T1184" s="25"/>
      <c r="U1184" s="25"/>
      <c r="V1184" s="25"/>
      <c r="W1184" s="25"/>
      <c r="X1184" s="25"/>
      <c r="Y1184" s="25"/>
      <c r="Z1184" s="25"/>
      <c r="AA1184" s="25"/>
      <c r="AB1184" s="25"/>
      <c r="AC1184" s="25"/>
      <c r="AD1184" s="25"/>
      <c r="AE1184" s="25"/>
      <c r="AF1184" s="25"/>
      <c r="AG1184" s="25"/>
      <c r="AH1184" s="25"/>
    </row>
    <row r="1185" spans="1:34">
      <c r="A1185" s="25"/>
      <c r="B1185" s="25"/>
      <c r="C1185" s="25"/>
      <c r="D1185" s="114"/>
      <c r="E1185" s="25"/>
      <c r="F1185" s="25"/>
      <c r="G1185" s="25"/>
      <c r="H1185" s="25"/>
      <c r="I1185" s="25"/>
      <c r="J1185" s="25"/>
      <c r="K1185" s="114"/>
      <c r="L1185" s="25"/>
      <c r="M1185" s="25"/>
      <c r="N1185" s="25"/>
      <c r="O1185" s="25"/>
      <c r="P1185" s="25"/>
      <c r="Q1185" s="25"/>
      <c r="R1185" s="25"/>
      <c r="S1185" s="25"/>
      <c r="T1185" s="25"/>
      <c r="U1185" s="25"/>
      <c r="V1185" s="25"/>
      <c r="W1185" s="25"/>
      <c r="X1185" s="25"/>
      <c r="Y1185" s="25"/>
      <c r="Z1185" s="25"/>
      <c r="AA1185" s="25"/>
      <c r="AB1185" s="25"/>
      <c r="AC1185" s="25"/>
      <c r="AD1185" s="25"/>
      <c r="AE1185" s="25"/>
      <c r="AF1185" s="25"/>
      <c r="AG1185" s="25"/>
      <c r="AH1185" s="25"/>
    </row>
    <row r="1186" spans="1:34">
      <c r="A1186" s="25"/>
      <c r="B1186" s="25"/>
      <c r="C1186" s="25"/>
      <c r="D1186" s="114"/>
      <c r="E1186" s="25"/>
      <c r="F1186" s="25"/>
      <c r="G1186" s="25"/>
      <c r="H1186" s="25"/>
      <c r="I1186" s="25"/>
      <c r="J1186" s="25"/>
      <c r="K1186" s="114"/>
      <c r="L1186" s="25"/>
      <c r="M1186" s="25"/>
      <c r="N1186" s="25"/>
      <c r="O1186" s="25"/>
      <c r="P1186" s="25"/>
      <c r="Q1186" s="25"/>
      <c r="R1186" s="25"/>
      <c r="S1186" s="25"/>
      <c r="T1186" s="25"/>
      <c r="U1186" s="25"/>
      <c r="V1186" s="25"/>
      <c r="W1186" s="25"/>
      <c r="X1186" s="25"/>
      <c r="Y1186" s="25"/>
      <c r="Z1186" s="25"/>
      <c r="AA1186" s="25"/>
      <c r="AB1186" s="25"/>
      <c r="AC1186" s="25"/>
      <c r="AD1186" s="25"/>
      <c r="AE1186" s="25"/>
      <c r="AF1186" s="25"/>
      <c r="AG1186" s="25"/>
      <c r="AH1186" s="25"/>
    </row>
    <row r="1187" spans="1:34">
      <c r="A1187" s="25"/>
      <c r="B1187" s="25"/>
      <c r="C1187" s="25"/>
      <c r="D1187" s="114"/>
      <c r="E1187" s="25"/>
      <c r="F1187" s="25"/>
      <c r="G1187" s="25"/>
      <c r="H1187" s="25"/>
      <c r="I1187" s="25"/>
      <c r="J1187" s="25"/>
      <c r="K1187" s="114"/>
      <c r="L1187" s="25"/>
      <c r="M1187" s="25"/>
      <c r="N1187" s="25"/>
      <c r="O1187" s="25"/>
      <c r="P1187" s="25"/>
      <c r="Q1187" s="25"/>
      <c r="R1187" s="25"/>
      <c r="S1187" s="25"/>
      <c r="T1187" s="25"/>
      <c r="U1187" s="25"/>
      <c r="V1187" s="25"/>
      <c r="W1187" s="25"/>
      <c r="X1187" s="25"/>
      <c r="Y1187" s="25"/>
      <c r="Z1187" s="25"/>
      <c r="AA1187" s="25"/>
      <c r="AB1187" s="25"/>
      <c r="AC1187" s="25"/>
      <c r="AD1187" s="25"/>
      <c r="AE1187" s="25"/>
      <c r="AF1187" s="25"/>
      <c r="AG1187" s="25"/>
      <c r="AH1187" s="25"/>
    </row>
    <row r="1188" spans="1:34">
      <c r="A1188" s="25"/>
      <c r="B1188" s="25"/>
      <c r="C1188" s="25"/>
      <c r="D1188" s="114"/>
      <c r="E1188" s="25"/>
      <c r="F1188" s="25"/>
      <c r="G1188" s="25"/>
      <c r="H1188" s="25"/>
      <c r="I1188" s="25"/>
      <c r="J1188" s="25"/>
      <c r="K1188" s="114"/>
      <c r="L1188" s="25"/>
      <c r="M1188" s="25"/>
      <c r="N1188" s="25"/>
      <c r="O1188" s="25"/>
      <c r="P1188" s="25"/>
      <c r="Q1188" s="25"/>
      <c r="R1188" s="25"/>
      <c r="S1188" s="25"/>
      <c r="T1188" s="25"/>
      <c r="U1188" s="25"/>
      <c r="V1188" s="25"/>
      <c r="W1188" s="25"/>
      <c r="X1188" s="25"/>
      <c r="Y1188" s="25"/>
      <c r="Z1188" s="25"/>
      <c r="AA1188" s="25"/>
      <c r="AB1188" s="25"/>
      <c r="AC1188" s="25"/>
      <c r="AD1188" s="25"/>
      <c r="AE1188" s="25"/>
      <c r="AF1188" s="25"/>
      <c r="AG1188" s="25"/>
      <c r="AH1188" s="25"/>
    </row>
    <row r="1189" spans="1:34">
      <c r="A1189" s="25"/>
      <c r="B1189" s="25"/>
      <c r="C1189" s="25"/>
      <c r="D1189" s="114"/>
      <c r="E1189" s="25"/>
      <c r="F1189" s="25"/>
      <c r="G1189" s="25"/>
      <c r="H1189" s="25"/>
      <c r="I1189" s="25"/>
      <c r="J1189" s="25"/>
      <c r="K1189" s="114"/>
      <c r="L1189" s="25"/>
      <c r="M1189" s="25"/>
      <c r="N1189" s="25"/>
      <c r="O1189" s="25"/>
      <c r="P1189" s="25"/>
      <c r="Q1189" s="25"/>
      <c r="R1189" s="25"/>
      <c r="S1189" s="25"/>
      <c r="T1189" s="25"/>
      <c r="U1189" s="25"/>
      <c r="V1189" s="25"/>
      <c r="W1189" s="25"/>
      <c r="X1189" s="25"/>
      <c r="Y1189" s="25"/>
      <c r="Z1189" s="25"/>
      <c r="AA1189" s="25"/>
      <c r="AB1189" s="25"/>
      <c r="AC1189" s="25"/>
      <c r="AD1189" s="25"/>
      <c r="AE1189" s="25"/>
      <c r="AF1189" s="25"/>
      <c r="AG1189" s="25"/>
      <c r="AH1189" s="25"/>
    </row>
    <row r="1190" spans="1:34">
      <c r="A1190" s="25"/>
      <c r="B1190" s="25"/>
      <c r="C1190" s="25"/>
      <c r="D1190" s="114"/>
      <c r="E1190" s="25"/>
      <c r="F1190" s="25"/>
      <c r="G1190" s="25"/>
      <c r="H1190" s="25"/>
      <c r="I1190" s="25"/>
      <c r="J1190" s="25"/>
      <c r="K1190" s="114"/>
      <c r="L1190" s="25"/>
      <c r="M1190" s="25"/>
      <c r="N1190" s="25"/>
      <c r="O1190" s="25"/>
      <c r="P1190" s="25"/>
      <c r="Q1190" s="25"/>
      <c r="R1190" s="25"/>
      <c r="S1190" s="25"/>
      <c r="T1190" s="25"/>
      <c r="U1190" s="25"/>
      <c r="V1190" s="25"/>
      <c r="W1190" s="25"/>
      <c r="X1190" s="25"/>
      <c r="Y1190" s="25"/>
      <c r="Z1190" s="25"/>
      <c r="AA1190" s="25"/>
      <c r="AB1190" s="25"/>
      <c r="AC1190" s="25"/>
      <c r="AD1190" s="25"/>
      <c r="AE1190" s="25"/>
      <c r="AF1190" s="25"/>
      <c r="AG1190" s="25"/>
      <c r="AH1190" s="25"/>
    </row>
    <row r="1191" spans="1:34">
      <c r="A1191" s="25"/>
      <c r="B1191" s="25"/>
      <c r="C1191" s="25"/>
      <c r="D1191" s="114"/>
      <c r="E1191" s="25"/>
      <c r="F1191" s="25"/>
      <c r="G1191" s="25"/>
      <c r="H1191" s="25"/>
      <c r="I1191" s="25"/>
      <c r="J1191" s="25"/>
      <c r="K1191" s="114"/>
      <c r="L1191" s="25"/>
      <c r="M1191" s="25"/>
      <c r="N1191" s="25"/>
      <c r="O1191" s="25"/>
      <c r="P1191" s="25"/>
      <c r="Q1191" s="25"/>
      <c r="R1191" s="25"/>
      <c r="S1191" s="25"/>
      <c r="T1191" s="25"/>
      <c r="U1191" s="25"/>
      <c r="V1191" s="25"/>
      <c r="W1191" s="25"/>
      <c r="X1191" s="25"/>
      <c r="Y1191" s="25"/>
      <c r="Z1191" s="25"/>
      <c r="AA1191" s="25"/>
      <c r="AB1191" s="25"/>
      <c r="AC1191" s="25"/>
      <c r="AD1191" s="25"/>
      <c r="AE1191" s="25"/>
      <c r="AF1191" s="25"/>
      <c r="AG1191" s="25"/>
      <c r="AH1191" s="25"/>
    </row>
    <row r="1192" spans="1:34">
      <c r="A1192" s="25"/>
      <c r="B1192" s="25"/>
      <c r="C1192" s="25"/>
      <c r="D1192" s="114"/>
      <c r="E1192" s="25"/>
      <c r="F1192" s="25"/>
      <c r="G1192" s="25"/>
      <c r="H1192" s="25"/>
      <c r="I1192" s="25"/>
      <c r="J1192" s="25"/>
      <c r="K1192" s="114"/>
      <c r="L1192" s="25"/>
      <c r="M1192" s="25"/>
      <c r="N1192" s="25"/>
      <c r="O1192" s="25"/>
      <c r="P1192" s="25"/>
      <c r="Q1192" s="25"/>
      <c r="R1192" s="25"/>
      <c r="S1192" s="25"/>
      <c r="T1192" s="25"/>
      <c r="U1192" s="25"/>
      <c r="V1192" s="25"/>
      <c r="W1192" s="25"/>
      <c r="X1192" s="25"/>
      <c r="Y1192" s="25"/>
      <c r="Z1192" s="25"/>
      <c r="AA1192" s="25"/>
      <c r="AB1192" s="25"/>
      <c r="AC1192" s="25"/>
      <c r="AD1192" s="25"/>
      <c r="AE1192" s="25"/>
      <c r="AF1192" s="25"/>
      <c r="AG1192" s="25"/>
      <c r="AH1192" s="25"/>
    </row>
    <row r="1193" spans="1:34">
      <c r="A1193" s="25"/>
      <c r="B1193" s="25"/>
      <c r="C1193" s="25"/>
      <c r="D1193" s="114"/>
      <c r="E1193" s="25"/>
      <c r="F1193" s="25"/>
      <c r="G1193" s="25"/>
      <c r="H1193" s="25"/>
      <c r="I1193" s="25"/>
      <c r="J1193" s="25"/>
      <c r="K1193" s="114"/>
      <c r="L1193" s="25"/>
      <c r="M1193" s="25"/>
      <c r="N1193" s="25"/>
      <c r="O1193" s="25"/>
      <c r="P1193" s="25"/>
      <c r="Q1193" s="25"/>
      <c r="R1193" s="25"/>
      <c r="S1193" s="25"/>
      <c r="T1193" s="25"/>
      <c r="U1193" s="25"/>
      <c r="V1193" s="25"/>
      <c r="W1193" s="25"/>
      <c r="X1193" s="25"/>
      <c r="Y1193" s="25"/>
      <c r="Z1193" s="25"/>
      <c r="AA1193" s="25"/>
      <c r="AB1193" s="25"/>
      <c r="AC1193" s="25"/>
      <c r="AD1193" s="25"/>
      <c r="AE1193" s="25"/>
      <c r="AF1193" s="25"/>
      <c r="AG1193" s="25"/>
      <c r="AH1193" s="25"/>
    </row>
    <row r="1194" spans="1:34">
      <c r="A1194" s="25"/>
      <c r="B1194" s="25"/>
      <c r="C1194" s="25"/>
      <c r="D1194" s="114"/>
      <c r="E1194" s="25"/>
      <c r="F1194" s="25"/>
      <c r="G1194" s="25"/>
      <c r="H1194" s="25"/>
      <c r="I1194" s="25"/>
      <c r="J1194" s="25"/>
      <c r="K1194" s="114"/>
      <c r="L1194" s="25"/>
      <c r="M1194" s="25"/>
      <c r="N1194" s="25"/>
      <c r="O1194" s="25"/>
      <c r="P1194" s="25"/>
      <c r="Q1194" s="25"/>
      <c r="R1194" s="25"/>
      <c r="S1194" s="25"/>
      <c r="T1194" s="25"/>
      <c r="U1194" s="25"/>
      <c r="V1194" s="25"/>
      <c r="W1194" s="25"/>
      <c r="X1194" s="25"/>
      <c r="Y1194" s="25"/>
      <c r="Z1194" s="25"/>
      <c r="AA1194" s="25"/>
      <c r="AB1194" s="25"/>
      <c r="AC1194" s="25"/>
      <c r="AD1194" s="25"/>
      <c r="AE1194" s="25"/>
      <c r="AF1194" s="25"/>
      <c r="AG1194" s="25"/>
      <c r="AH1194" s="25"/>
    </row>
    <row r="1195" spans="1:34">
      <c r="A1195" s="25"/>
      <c r="B1195" s="25"/>
      <c r="C1195" s="25"/>
      <c r="D1195" s="114"/>
      <c r="E1195" s="25"/>
      <c r="F1195" s="25"/>
      <c r="G1195" s="25"/>
      <c r="H1195" s="25"/>
      <c r="I1195" s="25"/>
      <c r="J1195" s="25"/>
      <c r="K1195" s="114"/>
      <c r="L1195" s="25"/>
      <c r="M1195" s="25"/>
      <c r="N1195" s="25"/>
      <c r="O1195" s="25"/>
      <c r="P1195" s="25"/>
      <c r="Q1195" s="25"/>
      <c r="R1195" s="25"/>
      <c r="S1195" s="25"/>
      <c r="T1195" s="25"/>
      <c r="U1195" s="25"/>
      <c r="V1195" s="25"/>
      <c r="W1195" s="25"/>
      <c r="X1195" s="25"/>
      <c r="Y1195" s="25"/>
      <c r="Z1195" s="25"/>
      <c r="AA1195" s="25"/>
      <c r="AB1195" s="25"/>
      <c r="AC1195" s="25"/>
      <c r="AD1195" s="25"/>
      <c r="AE1195" s="25"/>
      <c r="AF1195" s="25"/>
      <c r="AG1195" s="25"/>
      <c r="AH1195" s="25"/>
    </row>
    <row r="1196" spans="1:34">
      <c r="A1196" s="25"/>
      <c r="B1196" s="25"/>
      <c r="C1196" s="25"/>
      <c r="D1196" s="114"/>
      <c r="E1196" s="25"/>
      <c r="F1196" s="25"/>
      <c r="G1196" s="25"/>
      <c r="H1196" s="25"/>
      <c r="I1196" s="25"/>
      <c r="J1196" s="25"/>
      <c r="K1196" s="114"/>
      <c r="L1196" s="25"/>
      <c r="M1196" s="25"/>
      <c r="N1196" s="25"/>
      <c r="O1196" s="25"/>
      <c r="P1196" s="25"/>
      <c r="Q1196" s="25"/>
      <c r="R1196" s="25"/>
      <c r="S1196" s="25"/>
      <c r="T1196" s="25"/>
      <c r="U1196" s="25"/>
      <c r="V1196" s="25"/>
      <c r="W1196" s="25"/>
      <c r="X1196" s="25"/>
      <c r="Y1196" s="25"/>
      <c r="Z1196" s="25"/>
      <c r="AA1196" s="25"/>
      <c r="AB1196" s="25"/>
      <c r="AC1196" s="25"/>
      <c r="AD1196" s="25"/>
      <c r="AE1196" s="25"/>
      <c r="AF1196" s="25"/>
      <c r="AG1196" s="25"/>
      <c r="AH1196" s="25"/>
    </row>
    <row r="1197" spans="1:34">
      <c r="A1197" s="25"/>
      <c r="B1197" s="25"/>
      <c r="C1197" s="25"/>
      <c r="D1197" s="114"/>
      <c r="E1197" s="25"/>
      <c r="F1197" s="25"/>
      <c r="G1197" s="25"/>
      <c r="H1197" s="25"/>
      <c r="I1197" s="25"/>
      <c r="J1197" s="25"/>
      <c r="K1197" s="114"/>
      <c r="L1197" s="25"/>
      <c r="M1197" s="25"/>
      <c r="N1197" s="25"/>
      <c r="O1197" s="25"/>
      <c r="P1197" s="25"/>
      <c r="Q1197" s="25"/>
      <c r="R1197" s="25"/>
      <c r="S1197" s="25"/>
      <c r="T1197" s="25"/>
      <c r="U1197" s="25"/>
      <c r="V1197" s="25"/>
      <c r="W1197" s="25"/>
      <c r="X1197" s="25"/>
      <c r="Y1197" s="25"/>
      <c r="Z1197" s="25"/>
      <c r="AA1197" s="25"/>
      <c r="AB1197" s="25"/>
      <c r="AC1197" s="25"/>
      <c r="AD1197" s="25"/>
      <c r="AE1197" s="25"/>
      <c r="AF1197" s="25"/>
      <c r="AG1197" s="25"/>
      <c r="AH1197" s="25"/>
    </row>
    <row r="1198" spans="1:34">
      <c r="A1198" s="25"/>
      <c r="B1198" s="25"/>
      <c r="C1198" s="25"/>
      <c r="D1198" s="114"/>
      <c r="E1198" s="25"/>
      <c r="F1198" s="25"/>
      <c r="G1198" s="25"/>
      <c r="H1198" s="25"/>
      <c r="I1198" s="25"/>
      <c r="J1198" s="25"/>
      <c r="K1198" s="114"/>
      <c r="L1198" s="25"/>
      <c r="M1198" s="25"/>
      <c r="N1198" s="25"/>
      <c r="O1198" s="25"/>
      <c r="P1198" s="25"/>
      <c r="Q1198" s="25"/>
      <c r="R1198" s="25"/>
      <c r="S1198" s="25"/>
      <c r="T1198" s="25"/>
      <c r="U1198" s="25"/>
      <c r="V1198" s="25"/>
      <c r="W1198" s="25"/>
      <c r="X1198" s="25"/>
      <c r="Y1198" s="25"/>
      <c r="Z1198" s="25"/>
      <c r="AA1198" s="25"/>
      <c r="AB1198" s="25"/>
      <c r="AC1198" s="25"/>
      <c r="AD1198" s="25"/>
      <c r="AE1198" s="25"/>
      <c r="AF1198" s="25"/>
      <c r="AG1198" s="25"/>
      <c r="AH1198" s="25"/>
    </row>
    <row r="1199" spans="1:34">
      <c r="A1199" s="25"/>
      <c r="B1199" s="25"/>
      <c r="C1199" s="25"/>
      <c r="D1199" s="114"/>
      <c r="E1199" s="25"/>
      <c r="F1199" s="25"/>
      <c r="G1199" s="25"/>
      <c r="H1199" s="25"/>
      <c r="I1199" s="25"/>
      <c r="J1199" s="25"/>
      <c r="K1199" s="114"/>
      <c r="L1199" s="25"/>
      <c r="M1199" s="25"/>
      <c r="N1199" s="25"/>
      <c r="O1199" s="25"/>
      <c r="P1199" s="25"/>
      <c r="Q1199" s="25"/>
      <c r="R1199" s="25"/>
      <c r="S1199" s="25"/>
      <c r="T1199" s="25"/>
      <c r="U1199" s="25"/>
      <c r="V1199" s="25"/>
      <c r="W1199" s="25"/>
      <c r="X1199" s="25"/>
      <c r="Y1199" s="25"/>
      <c r="Z1199" s="25"/>
      <c r="AA1199" s="25"/>
      <c r="AB1199" s="25"/>
      <c r="AC1199" s="25"/>
      <c r="AD1199" s="25"/>
      <c r="AE1199" s="25"/>
      <c r="AF1199" s="25"/>
      <c r="AG1199" s="25"/>
      <c r="AH1199" s="25"/>
    </row>
    <row r="1200" spans="1:34">
      <c r="A1200" s="25"/>
      <c r="B1200" s="25"/>
      <c r="C1200" s="25"/>
      <c r="D1200" s="114"/>
      <c r="E1200" s="25"/>
      <c r="F1200" s="25"/>
      <c r="G1200" s="25"/>
      <c r="H1200" s="25"/>
      <c r="I1200" s="25"/>
      <c r="J1200" s="25"/>
      <c r="K1200" s="114"/>
      <c r="L1200" s="25"/>
      <c r="M1200" s="25"/>
      <c r="N1200" s="25"/>
      <c r="O1200" s="25"/>
      <c r="P1200" s="25"/>
      <c r="Q1200" s="25"/>
      <c r="R1200" s="25"/>
      <c r="S1200" s="25"/>
      <c r="T1200" s="25"/>
      <c r="U1200" s="25"/>
      <c r="V1200" s="25"/>
      <c r="W1200" s="25"/>
      <c r="X1200" s="25"/>
      <c r="Y1200" s="25"/>
      <c r="Z1200" s="25"/>
      <c r="AA1200" s="25"/>
      <c r="AB1200" s="25"/>
      <c r="AC1200" s="25"/>
      <c r="AD1200" s="25"/>
      <c r="AE1200" s="25"/>
      <c r="AF1200" s="25"/>
      <c r="AG1200" s="25"/>
      <c r="AH1200" s="25"/>
    </row>
    <row r="1201" spans="1:34">
      <c r="A1201" s="25"/>
      <c r="B1201" s="25"/>
      <c r="C1201" s="25"/>
      <c r="D1201" s="114"/>
      <c r="E1201" s="25"/>
      <c r="F1201" s="25"/>
      <c r="G1201" s="25"/>
      <c r="H1201" s="25"/>
      <c r="I1201" s="25"/>
      <c r="J1201" s="25"/>
      <c r="K1201" s="114"/>
      <c r="L1201" s="25"/>
      <c r="M1201" s="25"/>
      <c r="N1201" s="25"/>
      <c r="O1201" s="25"/>
      <c r="P1201" s="25"/>
      <c r="Q1201" s="25"/>
      <c r="R1201" s="25"/>
      <c r="S1201" s="25"/>
      <c r="T1201" s="25"/>
      <c r="U1201" s="25"/>
      <c r="V1201" s="25"/>
      <c r="W1201" s="25"/>
      <c r="X1201" s="25"/>
      <c r="Y1201" s="25"/>
      <c r="Z1201" s="25"/>
      <c r="AA1201" s="25"/>
      <c r="AB1201" s="25"/>
      <c r="AC1201" s="25"/>
      <c r="AD1201" s="25"/>
      <c r="AE1201" s="25"/>
      <c r="AF1201" s="25"/>
      <c r="AG1201" s="25"/>
      <c r="AH1201" s="25"/>
    </row>
    <row r="1202" spans="1:34">
      <c r="A1202" s="25"/>
      <c r="B1202" s="25"/>
      <c r="C1202" s="25"/>
      <c r="D1202" s="114"/>
      <c r="E1202" s="25"/>
      <c r="F1202" s="25"/>
      <c r="G1202" s="25"/>
      <c r="H1202" s="25"/>
      <c r="I1202" s="25"/>
      <c r="J1202" s="25"/>
      <c r="K1202" s="114"/>
      <c r="L1202" s="25"/>
      <c r="M1202" s="25"/>
      <c r="N1202" s="25"/>
      <c r="O1202" s="25"/>
      <c r="P1202" s="25"/>
      <c r="Q1202" s="25"/>
      <c r="R1202" s="25"/>
      <c r="S1202" s="25"/>
      <c r="T1202" s="25"/>
      <c r="U1202" s="25"/>
      <c r="V1202" s="25"/>
      <c r="W1202" s="25"/>
      <c r="X1202" s="25"/>
      <c r="Y1202" s="25"/>
      <c r="Z1202" s="25"/>
      <c r="AA1202" s="25"/>
      <c r="AB1202" s="25"/>
      <c r="AC1202" s="25"/>
      <c r="AD1202" s="25"/>
      <c r="AE1202" s="25"/>
      <c r="AF1202" s="25"/>
      <c r="AG1202" s="25"/>
      <c r="AH1202" s="25"/>
    </row>
    <row r="1203" spans="1:34">
      <c r="A1203" s="25"/>
      <c r="B1203" s="25"/>
      <c r="C1203" s="25"/>
      <c r="D1203" s="114"/>
      <c r="E1203" s="25"/>
      <c r="F1203" s="25"/>
      <c r="G1203" s="25"/>
      <c r="H1203" s="25"/>
      <c r="I1203" s="25"/>
      <c r="J1203" s="25"/>
      <c r="K1203" s="114"/>
      <c r="L1203" s="25"/>
      <c r="M1203" s="25"/>
      <c r="N1203" s="25"/>
      <c r="O1203" s="25"/>
      <c r="P1203" s="25"/>
      <c r="Q1203" s="25"/>
      <c r="R1203" s="25"/>
      <c r="S1203" s="25"/>
      <c r="T1203" s="25"/>
      <c r="U1203" s="25"/>
      <c r="V1203" s="25"/>
      <c r="W1203" s="25"/>
      <c r="X1203" s="25"/>
      <c r="Y1203" s="25"/>
      <c r="Z1203" s="25"/>
      <c r="AA1203" s="25"/>
      <c r="AB1203" s="25"/>
      <c r="AC1203" s="25"/>
      <c r="AD1203" s="25"/>
      <c r="AE1203" s="25"/>
      <c r="AF1203" s="25"/>
      <c r="AG1203" s="25"/>
      <c r="AH1203" s="25"/>
    </row>
    <row r="1204" spans="1:34">
      <c r="A1204" s="25"/>
      <c r="B1204" s="25"/>
      <c r="C1204" s="25"/>
      <c r="D1204" s="114"/>
      <c r="E1204" s="25"/>
      <c r="F1204" s="25"/>
      <c r="G1204" s="25"/>
      <c r="H1204" s="25"/>
      <c r="I1204" s="25"/>
      <c r="J1204" s="25"/>
      <c r="K1204" s="114"/>
      <c r="L1204" s="25"/>
      <c r="M1204" s="25"/>
      <c r="N1204" s="25"/>
      <c r="O1204" s="25"/>
      <c r="P1204" s="25"/>
      <c r="Q1204" s="25"/>
      <c r="R1204" s="25"/>
      <c r="S1204" s="25"/>
      <c r="T1204" s="25"/>
      <c r="U1204" s="25"/>
      <c r="V1204" s="25"/>
      <c r="W1204" s="25"/>
      <c r="X1204" s="25"/>
      <c r="Y1204" s="25"/>
      <c r="Z1204" s="25"/>
      <c r="AA1204" s="25"/>
      <c r="AB1204" s="25"/>
      <c r="AC1204" s="25"/>
      <c r="AD1204" s="25"/>
      <c r="AE1204" s="25"/>
      <c r="AF1204" s="25"/>
      <c r="AG1204" s="25"/>
      <c r="AH1204" s="25"/>
    </row>
    <row r="1205" spans="1:34">
      <c r="A1205" s="25"/>
      <c r="B1205" s="25"/>
      <c r="C1205" s="25"/>
      <c r="D1205" s="114"/>
      <c r="E1205" s="25"/>
      <c r="F1205" s="25"/>
      <c r="G1205" s="25"/>
      <c r="H1205" s="25"/>
      <c r="I1205" s="25"/>
      <c r="J1205" s="25"/>
      <c r="K1205" s="114"/>
      <c r="L1205" s="25"/>
      <c r="M1205" s="25"/>
      <c r="N1205" s="25"/>
      <c r="O1205" s="25"/>
      <c r="P1205" s="25"/>
      <c r="Q1205" s="25"/>
      <c r="R1205" s="25"/>
      <c r="S1205" s="25"/>
      <c r="T1205" s="25"/>
      <c r="U1205" s="25"/>
      <c r="V1205" s="25"/>
      <c r="W1205" s="25"/>
      <c r="X1205" s="25"/>
      <c r="Y1205" s="25"/>
      <c r="Z1205" s="25"/>
      <c r="AA1205" s="25"/>
      <c r="AB1205" s="25"/>
      <c r="AC1205" s="25"/>
      <c r="AD1205" s="25"/>
      <c r="AE1205" s="25"/>
      <c r="AF1205" s="25"/>
      <c r="AG1205" s="25"/>
      <c r="AH1205" s="25"/>
    </row>
    <row r="1206" spans="1:34">
      <c r="A1206" s="25"/>
      <c r="B1206" s="25"/>
      <c r="C1206" s="25"/>
      <c r="D1206" s="114"/>
      <c r="E1206" s="25"/>
      <c r="F1206" s="25"/>
      <c r="G1206" s="25"/>
      <c r="H1206" s="25"/>
      <c r="I1206" s="25"/>
      <c r="J1206" s="25"/>
      <c r="K1206" s="114"/>
      <c r="L1206" s="25"/>
      <c r="M1206" s="25"/>
      <c r="N1206" s="25"/>
      <c r="O1206" s="25"/>
      <c r="P1206" s="25"/>
      <c r="Q1206" s="25"/>
      <c r="R1206" s="25"/>
      <c r="S1206" s="25"/>
      <c r="T1206" s="25"/>
      <c r="U1206" s="25"/>
      <c r="V1206" s="25"/>
      <c r="W1206" s="25"/>
      <c r="X1206" s="25"/>
      <c r="Y1206" s="25"/>
      <c r="Z1206" s="25"/>
      <c r="AA1206" s="25"/>
      <c r="AB1206" s="25"/>
      <c r="AC1206" s="25"/>
      <c r="AD1206" s="25"/>
      <c r="AE1206" s="25"/>
      <c r="AF1206" s="25"/>
      <c r="AG1206" s="25"/>
      <c r="AH1206" s="25"/>
    </row>
    <row r="1207" spans="1:34">
      <c r="A1207" s="25"/>
      <c r="B1207" s="25"/>
      <c r="C1207" s="25"/>
      <c r="D1207" s="114"/>
      <c r="E1207" s="25"/>
      <c r="F1207" s="25"/>
      <c r="G1207" s="25"/>
      <c r="H1207" s="25"/>
      <c r="I1207" s="25"/>
      <c r="J1207" s="25"/>
      <c r="K1207" s="114"/>
      <c r="L1207" s="25"/>
      <c r="M1207" s="25"/>
      <c r="N1207" s="25"/>
      <c r="O1207" s="25"/>
      <c r="P1207" s="25"/>
      <c r="Q1207" s="25"/>
      <c r="R1207" s="25"/>
      <c r="S1207" s="25"/>
      <c r="T1207" s="25"/>
      <c r="U1207" s="25"/>
      <c r="V1207" s="25"/>
      <c r="W1207" s="25"/>
      <c r="X1207" s="25"/>
      <c r="Y1207" s="25"/>
      <c r="Z1207" s="25"/>
      <c r="AA1207" s="25"/>
      <c r="AB1207" s="25"/>
      <c r="AC1207" s="25"/>
      <c r="AD1207" s="25"/>
      <c r="AE1207" s="25"/>
      <c r="AF1207" s="25"/>
      <c r="AG1207" s="25"/>
      <c r="AH1207" s="25"/>
    </row>
    <row r="1208" spans="1:34">
      <c r="A1208" s="25"/>
      <c r="B1208" s="25"/>
      <c r="C1208" s="25"/>
      <c r="D1208" s="114"/>
      <c r="E1208" s="25"/>
      <c r="F1208" s="25"/>
      <c r="G1208" s="25"/>
      <c r="H1208" s="25"/>
      <c r="I1208" s="25"/>
      <c r="J1208" s="25"/>
      <c r="K1208" s="114"/>
      <c r="L1208" s="25"/>
      <c r="M1208" s="25"/>
      <c r="N1208" s="25"/>
      <c r="O1208" s="25"/>
      <c r="P1208" s="25"/>
      <c r="Q1208" s="25"/>
      <c r="R1208" s="25"/>
      <c r="S1208" s="25"/>
      <c r="T1208" s="25"/>
      <c r="U1208" s="25"/>
      <c r="V1208" s="25"/>
      <c r="W1208" s="25"/>
      <c r="X1208" s="25"/>
      <c r="Y1208" s="25"/>
      <c r="Z1208" s="25"/>
      <c r="AA1208" s="25"/>
      <c r="AB1208" s="25"/>
      <c r="AC1208" s="25"/>
      <c r="AD1208" s="25"/>
      <c r="AE1208" s="25"/>
      <c r="AF1208" s="25"/>
      <c r="AG1208" s="25"/>
      <c r="AH1208" s="25"/>
    </row>
    <row r="1209" spans="1:34">
      <c r="A1209" s="25"/>
      <c r="B1209" s="25"/>
      <c r="C1209" s="25"/>
      <c r="D1209" s="114"/>
      <c r="E1209" s="25"/>
      <c r="F1209" s="25"/>
      <c r="G1209" s="25"/>
      <c r="H1209" s="25"/>
      <c r="I1209" s="25"/>
      <c r="J1209" s="25"/>
      <c r="K1209" s="114"/>
      <c r="L1209" s="25"/>
      <c r="M1209" s="25"/>
      <c r="N1209" s="25"/>
      <c r="O1209" s="25"/>
      <c r="P1209" s="25"/>
      <c r="Q1209" s="25"/>
      <c r="R1209" s="25"/>
      <c r="S1209" s="25"/>
      <c r="T1209" s="25"/>
      <c r="U1209" s="25"/>
      <c r="V1209" s="25"/>
      <c r="W1209" s="25"/>
      <c r="X1209" s="25"/>
      <c r="Y1209" s="25"/>
      <c r="Z1209" s="25"/>
      <c r="AA1209" s="25"/>
      <c r="AB1209" s="25"/>
      <c r="AC1209" s="25"/>
      <c r="AD1209" s="25"/>
      <c r="AE1209" s="25"/>
      <c r="AF1209" s="25"/>
      <c r="AG1209" s="25"/>
      <c r="AH1209" s="25"/>
    </row>
    <row r="1210" spans="1:34">
      <c r="A1210" s="25"/>
      <c r="B1210" s="25"/>
      <c r="C1210" s="25"/>
      <c r="D1210" s="114"/>
      <c r="E1210" s="25"/>
      <c r="F1210" s="25"/>
      <c r="G1210" s="25"/>
      <c r="H1210" s="25"/>
      <c r="I1210" s="25"/>
      <c r="J1210" s="25"/>
      <c r="K1210" s="114"/>
      <c r="L1210" s="25"/>
      <c r="M1210" s="25"/>
      <c r="N1210" s="25"/>
      <c r="O1210" s="25"/>
      <c r="P1210" s="25"/>
      <c r="Q1210" s="25"/>
      <c r="R1210" s="25"/>
      <c r="S1210" s="25"/>
      <c r="T1210" s="25"/>
      <c r="U1210" s="25"/>
      <c r="V1210" s="25"/>
      <c r="W1210" s="25"/>
      <c r="X1210" s="25"/>
      <c r="Y1210" s="25"/>
      <c r="Z1210" s="25"/>
      <c r="AA1210" s="25"/>
      <c r="AB1210" s="25"/>
      <c r="AC1210" s="25"/>
      <c r="AD1210" s="25"/>
      <c r="AE1210" s="25"/>
      <c r="AF1210" s="25"/>
      <c r="AG1210" s="25"/>
      <c r="AH1210" s="25"/>
    </row>
    <row r="1211" spans="1:34">
      <c r="A1211" s="25"/>
      <c r="B1211" s="25"/>
      <c r="C1211" s="25"/>
      <c r="D1211" s="114"/>
      <c r="E1211" s="25"/>
      <c r="F1211" s="25"/>
      <c r="G1211" s="25"/>
      <c r="H1211" s="25"/>
      <c r="I1211" s="25"/>
      <c r="J1211" s="25"/>
      <c r="K1211" s="114"/>
      <c r="L1211" s="25"/>
      <c r="M1211" s="25"/>
      <c r="N1211" s="25"/>
      <c r="O1211" s="25"/>
      <c r="P1211" s="25"/>
      <c r="Q1211" s="25"/>
      <c r="R1211" s="25"/>
      <c r="S1211" s="25"/>
      <c r="T1211" s="25"/>
      <c r="U1211" s="25"/>
      <c r="V1211" s="25"/>
      <c r="W1211" s="25"/>
      <c r="X1211" s="25"/>
      <c r="Y1211" s="25"/>
      <c r="Z1211" s="25"/>
      <c r="AA1211" s="25"/>
      <c r="AB1211" s="25"/>
      <c r="AC1211" s="25"/>
      <c r="AD1211" s="25"/>
      <c r="AE1211" s="25"/>
      <c r="AF1211" s="25"/>
      <c r="AG1211" s="25"/>
      <c r="AH1211" s="25"/>
    </row>
    <row r="1212" spans="1:34">
      <c r="A1212" s="25"/>
      <c r="B1212" s="25"/>
      <c r="C1212" s="25"/>
      <c r="D1212" s="114"/>
      <c r="E1212" s="25"/>
      <c r="F1212" s="25"/>
      <c r="G1212" s="25"/>
      <c r="H1212" s="25"/>
      <c r="I1212" s="25"/>
      <c r="J1212" s="25"/>
      <c r="K1212" s="114"/>
      <c r="L1212" s="25"/>
      <c r="M1212" s="25"/>
      <c r="N1212" s="25"/>
      <c r="O1212" s="25"/>
      <c r="P1212" s="25"/>
      <c r="Q1212" s="25"/>
      <c r="R1212" s="25"/>
      <c r="S1212" s="25"/>
      <c r="T1212" s="25"/>
      <c r="U1212" s="25"/>
      <c r="V1212" s="25"/>
      <c r="W1212" s="25"/>
      <c r="X1212" s="25"/>
      <c r="Y1212" s="25"/>
      <c r="Z1212" s="25"/>
      <c r="AA1212" s="25"/>
      <c r="AB1212" s="25"/>
      <c r="AC1212" s="25"/>
      <c r="AD1212" s="25"/>
      <c r="AE1212" s="25"/>
      <c r="AF1212" s="25"/>
      <c r="AG1212" s="25"/>
      <c r="AH1212" s="25"/>
    </row>
    <row r="1213" spans="1:34">
      <c r="A1213" s="25"/>
      <c r="B1213" s="25"/>
      <c r="C1213" s="25"/>
      <c r="D1213" s="114"/>
      <c r="E1213" s="25"/>
      <c r="F1213" s="25"/>
      <c r="G1213" s="25"/>
      <c r="H1213" s="25"/>
      <c r="I1213" s="25"/>
      <c r="J1213" s="25"/>
      <c r="K1213" s="114"/>
      <c r="L1213" s="25"/>
      <c r="M1213" s="25"/>
      <c r="N1213" s="25"/>
      <c r="O1213" s="25"/>
      <c r="P1213" s="25"/>
      <c r="Q1213" s="25"/>
      <c r="R1213" s="25"/>
      <c r="S1213" s="25"/>
      <c r="T1213" s="25"/>
      <c r="U1213" s="25"/>
      <c r="V1213" s="25"/>
      <c r="W1213" s="25"/>
      <c r="X1213" s="25"/>
      <c r="Y1213" s="25"/>
      <c r="Z1213" s="25"/>
      <c r="AA1213" s="25"/>
      <c r="AB1213" s="25"/>
      <c r="AC1213" s="25"/>
      <c r="AD1213" s="25"/>
      <c r="AE1213" s="25"/>
      <c r="AF1213" s="25"/>
      <c r="AG1213" s="25"/>
      <c r="AH1213" s="25"/>
    </row>
    <row r="1214" spans="1:34">
      <c r="A1214" s="25"/>
      <c r="B1214" s="25"/>
      <c r="C1214" s="25"/>
      <c r="D1214" s="114"/>
      <c r="E1214" s="25"/>
      <c r="F1214" s="25"/>
      <c r="G1214" s="25"/>
      <c r="H1214" s="25"/>
      <c r="I1214" s="25"/>
      <c r="J1214" s="25"/>
      <c r="K1214" s="114"/>
      <c r="L1214" s="25"/>
      <c r="M1214" s="25"/>
      <c r="N1214" s="25"/>
      <c r="O1214" s="25"/>
      <c r="P1214" s="25"/>
      <c r="Q1214" s="25"/>
      <c r="R1214" s="25"/>
      <c r="S1214" s="25"/>
      <c r="T1214" s="25"/>
      <c r="U1214" s="25"/>
      <c r="V1214" s="25"/>
      <c r="W1214" s="25"/>
      <c r="X1214" s="25"/>
      <c r="Y1214" s="25"/>
      <c r="Z1214" s="25"/>
      <c r="AA1214" s="25"/>
      <c r="AB1214" s="25"/>
      <c r="AC1214" s="25"/>
      <c r="AD1214" s="25"/>
      <c r="AE1214" s="25"/>
      <c r="AF1214" s="25"/>
      <c r="AG1214" s="25"/>
      <c r="AH1214" s="25"/>
    </row>
    <row r="1215" spans="1:34">
      <c r="A1215" s="25"/>
      <c r="B1215" s="25"/>
      <c r="C1215" s="25"/>
      <c r="D1215" s="114"/>
      <c r="E1215" s="25"/>
      <c r="F1215" s="25"/>
      <c r="G1215" s="25"/>
      <c r="H1215" s="25"/>
      <c r="I1215" s="25"/>
      <c r="J1215" s="25"/>
      <c r="K1215" s="114"/>
      <c r="L1215" s="25"/>
      <c r="M1215" s="25"/>
      <c r="N1215" s="25"/>
      <c r="O1215" s="25"/>
      <c r="P1215" s="25"/>
      <c r="Q1215" s="25"/>
      <c r="R1215" s="25"/>
      <c r="S1215" s="25"/>
      <c r="T1215" s="25"/>
      <c r="U1215" s="25"/>
      <c r="V1215" s="25"/>
      <c r="W1215" s="25"/>
      <c r="X1215" s="25"/>
      <c r="Y1215" s="25"/>
      <c r="Z1215" s="25"/>
      <c r="AA1215" s="25"/>
      <c r="AB1215" s="25"/>
      <c r="AC1215" s="25"/>
      <c r="AD1215" s="25"/>
      <c r="AE1215" s="25"/>
      <c r="AF1215" s="25"/>
      <c r="AG1215" s="25"/>
      <c r="AH1215" s="25"/>
    </row>
    <row r="1216" spans="1:34">
      <c r="A1216" s="25"/>
      <c r="B1216" s="25"/>
      <c r="C1216" s="25"/>
      <c r="D1216" s="114"/>
      <c r="E1216" s="25"/>
      <c r="F1216" s="25"/>
      <c r="G1216" s="25"/>
      <c r="H1216" s="25"/>
      <c r="I1216" s="25"/>
      <c r="J1216" s="25"/>
      <c r="K1216" s="114"/>
      <c r="L1216" s="25"/>
      <c r="M1216" s="25"/>
      <c r="N1216" s="25"/>
      <c r="O1216" s="25"/>
      <c r="P1216" s="25"/>
      <c r="Q1216" s="25"/>
      <c r="R1216" s="25"/>
      <c r="S1216" s="25"/>
      <c r="T1216" s="25"/>
      <c r="U1216" s="25"/>
      <c r="V1216" s="25"/>
      <c r="W1216" s="25"/>
      <c r="X1216" s="25"/>
      <c r="Y1216" s="25"/>
      <c r="Z1216" s="25"/>
      <c r="AA1216" s="25"/>
      <c r="AB1216" s="25"/>
      <c r="AC1216" s="25"/>
      <c r="AD1216" s="25"/>
      <c r="AE1216" s="25"/>
      <c r="AF1216" s="25"/>
      <c r="AG1216" s="25"/>
      <c r="AH1216" s="25"/>
    </row>
    <row r="1217" spans="1:34">
      <c r="A1217" s="25"/>
      <c r="B1217" s="25"/>
      <c r="C1217" s="25"/>
      <c r="D1217" s="114"/>
      <c r="E1217" s="25"/>
      <c r="F1217" s="25"/>
      <c r="G1217" s="25"/>
      <c r="H1217" s="25"/>
      <c r="I1217" s="25"/>
      <c r="J1217" s="25"/>
      <c r="K1217" s="114"/>
      <c r="L1217" s="25"/>
      <c r="M1217" s="25"/>
      <c r="N1217" s="25"/>
      <c r="O1217" s="25"/>
      <c r="P1217" s="25"/>
      <c r="Q1217" s="25"/>
      <c r="R1217" s="25"/>
      <c r="S1217" s="25"/>
      <c r="T1217" s="25"/>
      <c r="U1217" s="25"/>
      <c r="V1217" s="25"/>
      <c r="W1217" s="25"/>
      <c r="X1217" s="25"/>
      <c r="Y1217" s="25"/>
      <c r="Z1217" s="25"/>
      <c r="AA1217" s="25"/>
      <c r="AB1217" s="25"/>
      <c r="AC1217" s="25"/>
      <c r="AD1217" s="25"/>
      <c r="AE1217" s="25"/>
      <c r="AF1217" s="25"/>
      <c r="AG1217" s="25"/>
      <c r="AH1217" s="25"/>
    </row>
    <row r="1218" spans="1:34">
      <c r="A1218" s="25"/>
      <c r="B1218" s="25"/>
      <c r="C1218" s="25"/>
      <c r="D1218" s="114"/>
      <c r="E1218" s="25"/>
      <c r="F1218" s="25"/>
      <c r="G1218" s="25"/>
      <c r="H1218" s="25"/>
      <c r="I1218" s="25"/>
      <c r="J1218" s="25"/>
      <c r="K1218" s="114"/>
      <c r="L1218" s="25"/>
      <c r="M1218" s="25"/>
      <c r="N1218" s="25"/>
      <c r="O1218" s="25"/>
      <c r="P1218" s="25"/>
      <c r="Q1218" s="25"/>
      <c r="R1218" s="25"/>
      <c r="S1218" s="25"/>
      <c r="T1218" s="25"/>
      <c r="U1218" s="25"/>
      <c r="V1218" s="25"/>
      <c r="W1218" s="25"/>
      <c r="X1218" s="25"/>
      <c r="Y1218" s="25"/>
      <c r="Z1218" s="25"/>
      <c r="AA1218" s="25"/>
      <c r="AB1218" s="25"/>
      <c r="AC1218" s="25"/>
      <c r="AD1218" s="25"/>
      <c r="AE1218" s="25"/>
      <c r="AF1218" s="25"/>
      <c r="AG1218" s="25"/>
      <c r="AH1218" s="25"/>
    </row>
    <row r="1219" spans="1:34">
      <c r="A1219" s="25"/>
      <c r="B1219" s="25"/>
      <c r="C1219" s="25"/>
      <c r="D1219" s="114"/>
      <c r="E1219" s="25"/>
      <c r="F1219" s="25"/>
      <c r="G1219" s="25"/>
      <c r="H1219" s="25"/>
      <c r="I1219" s="25"/>
      <c r="J1219" s="25"/>
      <c r="K1219" s="114"/>
      <c r="L1219" s="25"/>
      <c r="M1219" s="25"/>
      <c r="N1219" s="25"/>
      <c r="O1219" s="25"/>
      <c r="P1219" s="25"/>
      <c r="Q1219" s="25"/>
      <c r="R1219" s="25"/>
      <c r="S1219" s="25"/>
      <c r="T1219" s="25"/>
      <c r="U1219" s="25"/>
      <c r="V1219" s="25"/>
      <c r="W1219" s="25"/>
      <c r="X1219" s="25"/>
      <c r="Y1219" s="25"/>
      <c r="Z1219" s="25"/>
      <c r="AA1219" s="25"/>
      <c r="AB1219" s="25"/>
      <c r="AC1219" s="25"/>
      <c r="AD1219" s="25"/>
      <c r="AE1219" s="25"/>
      <c r="AF1219" s="25"/>
      <c r="AG1219" s="25"/>
      <c r="AH1219" s="25"/>
    </row>
    <row r="1220" spans="1:34">
      <c r="A1220" s="25"/>
      <c r="B1220" s="25"/>
      <c r="C1220" s="25"/>
      <c r="D1220" s="114"/>
      <c r="E1220" s="25"/>
      <c r="F1220" s="25"/>
      <c r="G1220" s="25"/>
      <c r="H1220" s="25"/>
      <c r="I1220" s="25"/>
      <c r="J1220" s="25"/>
      <c r="K1220" s="114"/>
      <c r="L1220" s="25"/>
      <c r="M1220" s="25"/>
      <c r="N1220" s="25"/>
      <c r="O1220" s="25"/>
      <c r="P1220" s="25"/>
      <c r="Q1220" s="25"/>
      <c r="R1220" s="25"/>
      <c r="S1220" s="25"/>
      <c r="T1220" s="25"/>
      <c r="U1220" s="25"/>
      <c r="V1220" s="25"/>
      <c r="W1220" s="25"/>
      <c r="X1220" s="25"/>
      <c r="Y1220" s="25"/>
      <c r="Z1220" s="25"/>
      <c r="AA1220" s="25"/>
      <c r="AB1220" s="25"/>
      <c r="AC1220" s="25"/>
      <c r="AD1220" s="25"/>
      <c r="AE1220" s="25"/>
      <c r="AF1220" s="25"/>
      <c r="AG1220" s="25"/>
      <c r="AH1220" s="25"/>
    </row>
    <row r="1221" spans="1:34">
      <c r="A1221" s="25"/>
      <c r="B1221" s="25"/>
      <c r="C1221" s="25"/>
      <c r="D1221" s="114"/>
      <c r="E1221" s="25"/>
      <c r="F1221" s="25"/>
      <c r="G1221" s="25"/>
      <c r="H1221" s="25"/>
      <c r="I1221" s="25"/>
      <c r="J1221" s="25"/>
      <c r="K1221" s="114"/>
      <c r="L1221" s="25"/>
      <c r="M1221" s="25"/>
      <c r="N1221" s="25"/>
      <c r="O1221" s="25"/>
      <c r="P1221" s="25"/>
      <c r="Q1221" s="25"/>
      <c r="R1221" s="25"/>
      <c r="S1221" s="25"/>
      <c r="T1221" s="25"/>
      <c r="U1221" s="25"/>
      <c r="V1221" s="25"/>
      <c r="W1221" s="25"/>
      <c r="X1221" s="25"/>
      <c r="Y1221" s="25"/>
      <c r="Z1221" s="25"/>
      <c r="AA1221" s="25"/>
      <c r="AB1221" s="25"/>
      <c r="AC1221" s="25"/>
      <c r="AD1221" s="25"/>
      <c r="AE1221" s="25"/>
      <c r="AF1221" s="25"/>
      <c r="AG1221" s="25"/>
      <c r="AH1221" s="25"/>
    </row>
    <row r="1222" spans="1:34">
      <c r="A1222" s="25"/>
      <c r="B1222" s="25"/>
      <c r="C1222" s="25"/>
      <c r="D1222" s="114"/>
      <c r="E1222" s="25"/>
      <c r="F1222" s="25"/>
      <c r="G1222" s="25"/>
      <c r="H1222" s="25"/>
      <c r="I1222" s="25"/>
      <c r="J1222" s="25"/>
      <c r="K1222" s="114"/>
      <c r="L1222" s="25"/>
      <c r="M1222" s="25"/>
      <c r="N1222" s="25"/>
      <c r="O1222" s="25"/>
      <c r="P1222" s="25"/>
      <c r="Q1222" s="25"/>
      <c r="R1222" s="25"/>
      <c r="S1222" s="25"/>
      <c r="T1222" s="25"/>
      <c r="U1222" s="25"/>
      <c r="V1222" s="25"/>
      <c r="W1222" s="25"/>
      <c r="X1222" s="25"/>
      <c r="Y1222" s="25"/>
      <c r="Z1222" s="25"/>
      <c r="AA1222" s="25"/>
      <c r="AB1222" s="25"/>
      <c r="AC1222" s="25"/>
      <c r="AD1222" s="25"/>
      <c r="AE1222" s="25"/>
      <c r="AF1222" s="25"/>
      <c r="AG1222" s="25"/>
      <c r="AH1222" s="25"/>
    </row>
    <row r="1223" spans="1:34">
      <c r="A1223" s="25"/>
      <c r="B1223" s="25"/>
      <c r="C1223" s="25"/>
      <c r="D1223" s="114"/>
      <c r="E1223" s="25"/>
      <c r="F1223" s="25"/>
      <c r="G1223" s="25"/>
      <c r="H1223" s="25"/>
      <c r="I1223" s="25"/>
      <c r="J1223" s="25"/>
      <c r="K1223" s="114"/>
      <c r="L1223" s="25"/>
      <c r="M1223" s="25"/>
      <c r="N1223" s="25"/>
      <c r="O1223" s="25"/>
      <c r="P1223" s="25"/>
      <c r="Q1223" s="25"/>
      <c r="R1223" s="25"/>
      <c r="S1223" s="25"/>
      <c r="T1223" s="25"/>
      <c r="U1223" s="25"/>
      <c r="V1223" s="25"/>
      <c r="W1223" s="25"/>
      <c r="X1223" s="25"/>
      <c r="Y1223" s="25"/>
      <c r="Z1223" s="25"/>
      <c r="AA1223" s="25"/>
      <c r="AB1223" s="25"/>
      <c r="AC1223" s="25"/>
      <c r="AD1223" s="25"/>
      <c r="AE1223" s="25"/>
      <c r="AF1223" s="25"/>
      <c r="AG1223" s="25"/>
      <c r="AH1223" s="25"/>
    </row>
    <row r="1224" spans="1:34">
      <c r="A1224" s="25"/>
      <c r="B1224" s="25"/>
      <c r="C1224" s="25"/>
      <c r="D1224" s="114"/>
      <c r="E1224" s="25"/>
      <c r="F1224" s="25"/>
      <c r="G1224" s="25"/>
      <c r="H1224" s="25"/>
      <c r="I1224" s="25"/>
      <c r="J1224" s="25"/>
      <c r="K1224" s="114"/>
      <c r="L1224" s="25"/>
      <c r="M1224" s="25"/>
      <c r="N1224" s="25"/>
      <c r="O1224" s="25"/>
      <c r="P1224" s="25"/>
      <c r="Q1224" s="25"/>
      <c r="R1224" s="25"/>
      <c r="S1224" s="25"/>
      <c r="T1224" s="25"/>
      <c r="U1224" s="25"/>
      <c r="V1224" s="25"/>
      <c r="W1224" s="25"/>
      <c r="X1224" s="25"/>
      <c r="Y1224" s="25"/>
      <c r="Z1224" s="25"/>
      <c r="AA1224" s="25"/>
      <c r="AB1224" s="25"/>
      <c r="AC1224" s="25"/>
      <c r="AD1224" s="25"/>
      <c r="AE1224" s="25"/>
      <c r="AF1224" s="25"/>
      <c r="AG1224" s="25"/>
      <c r="AH1224" s="25"/>
    </row>
    <row r="1225" spans="1:34">
      <c r="A1225" s="25"/>
      <c r="B1225" s="25"/>
      <c r="C1225" s="25"/>
      <c r="D1225" s="114"/>
      <c r="E1225" s="25"/>
      <c r="F1225" s="25"/>
      <c r="G1225" s="25"/>
      <c r="H1225" s="25"/>
      <c r="I1225" s="25"/>
      <c r="J1225" s="25"/>
      <c r="K1225" s="114"/>
      <c r="L1225" s="25"/>
      <c r="M1225" s="25"/>
      <c r="N1225" s="25"/>
      <c r="O1225" s="25"/>
      <c r="P1225" s="25"/>
      <c r="Q1225" s="25"/>
      <c r="R1225" s="25"/>
      <c r="S1225" s="25"/>
      <c r="T1225" s="25"/>
      <c r="U1225" s="25"/>
      <c r="V1225" s="25"/>
      <c r="W1225" s="25"/>
      <c r="X1225" s="25"/>
      <c r="Y1225" s="25"/>
      <c r="Z1225" s="25"/>
      <c r="AA1225" s="25"/>
      <c r="AB1225" s="25"/>
      <c r="AC1225" s="25"/>
      <c r="AD1225" s="25"/>
      <c r="AE1225" s="25"/>
      <c r="AF1225" s="25"/>
      <c r="AG1225" s="25"/>
      <c r="AH1225" s="25"/>
    </row>
    <row r="1226" spans="1:34">
      <c r="A1226" s="25"/>
      <c r="B1226" s="25"/>
      <c r="C1226" s="25"/>
      <c r="D1226" s="114"/>
      <c r="E1226" s="25"/>
      <c r="F1226" s="25"/>
      <c r="G1226" s="25"/>
      <c r="H1226" s="25"/>
      <c r="I1226" s="25"/>
      <c r="J1226" s="25"/>
      <c r="K1226" s="114"/>
      <c r="L1226" s="25"/>
      <c r="M1226" s="25"/>
      <c r="N1226" s="25"/>
      <c r="O1226" s="25"/>
      <c r="P1226" s="25"/>
      <c r="Q1226" s="25"/>
      <c r="R1226" s="25"/>
      <c r="S1226" s="25"/>
      <c r="T1226" s="25"/>
      <c r="U1226" s="25"/>
      <c r="V1226" s="25"/>
      <c r="W1226" s="25"/>
      <c r="X1226" s="25"/>
      <c r="Y1226" s="25"/>
      <c r="Z1226" s="25"/>
      <c r="AA1226" s="25"/>
      <c r="AB1226" s="25"/>
      <c r="AC1226" s="25"/>
      <c r="AD1226" s="25"/>
      <c r="AE1226" s="25"/>
      <c r="AF1226" s="25"/>
      <c r="AG1226" s="25"/>
      <c r="AH1226" s="25"/>
    </row>
    <row r="1227" spans="1:34">
      <c r="A1227" s="25"/>
      <c r="B1227" s="25"/>
      <c r="C1227" s="25"/>
      <c r="D1227" s="114"/>
      <c r="E1227" s="25"/>
      <c r="F1227" s="25"/>
      <c r="G1227" s="25"/>
      <c r="H1227" s="25"/>
      <c r="I1227" s="25"/>
      <c r="J1227" s="25"/>
      <c r="K1227" s="114"/>
      <c r="L1227" s="25"/>
      <c r="M1227" s="25"/>
      <c r="N1227" s="25"/>
      <c r="O1227" s="25"/>
      <c r="P1227" s="25"/>
      <c r="Q1227" s="25"/>
      <c r="R1227" s="25"/>
      <c r="S1227" s="25"/>
      <c r="T1227" s="25"/>
      <c r="U1227" s="25"/>
      <c r="V1227" s="25"/>
      <c r="W1227" s="25"/>
      <c r="X1227" s="25"/>
      <c r="Y1227" s="25"/>
      <c r="Z1227" s="25"/>
      <c r="AA1227" s="25"/>
      <c r="AB1227" s="25"/>
      <c r="AC1227" s="25"/>
      <c r="AD1227" s="25"/>
      <c r="AE1227" s="25"/>
      <c r="AF1227" s="25"/>
      <c r="AG1227" s="25"/>
      <c r="AH1227" s="25"/>
    </row>
    <row r="1228" spans="1:34">
      <c r="A1228" s="25"/>
      <c r="B1228" s="25"/>
      <c r="C1228" s="25"/>
      <c r="D1228" s="114"/>
      <c r="E1228" s="25"/>
      <c r="F1228" s="25"/>
      <c r="G1228" s="25"/>
      <c r="H1228" s="25"/>
      <c r="I1228" s="25"/>
      <c r="J1228" s="25"/>
      <c r="K1228" s="114"/>
      <c r="L1228" s="25"/>
      <c r="M1228" s="25"/>
      <c r="N1228" s="25"/>
      <c r="O1228" s="25"/>
      <c r="P1228" s="25"/>
      <c r="Q1228" s="25"/>
      <c r="R1228" s="25"/>
      <c r="S1228" s="25"/>
      <c r="T1228" s="25"/>
      <c r="U1228" s="25"/>
      <c r="V1228" s="25"/>
      <c r="W1228" s="25"/>
      <c r="X1228" s="25"/>
      <c r="Y1228" s="25"/>
      <c r="Z1228" s="25"/>
      <c r="AA1228" s="25"/>
      <c r="AB1228" s="25"/>
      <c r="AC1228" s="25"/>
      <c r="AD1228" s="25"/>
      <c r="AE1228" s="25"/>
      <c r="AF1228" s="25"/>
      <c r="AG1228" s="25"/>
      <c r="AH1228" s="25"/>
    </row>
    <row r="1229" spans="1:34">
      <c r="A1229" s="25"/>
      <c r="B1229" s="25"/>
      <c r="C1229" s="25"/>
      <c r="D1229" s="114"/>
      <c r="E1229" s="25"/>
      <c r="F1229" s="25"/>
      <c r="G1229" s="25"/>
      <c r="H1229" s="25"/>
      <c r="I1229" s="25"/>
      <c r="J1229" s="25"/>
      <c r="K1229" s="114"/>
      <c r="L1229" s="25"/>
      <c r="M1229" s="25"/>
      <c r="N1229" s="25"/>
      <c r="O1229" s="25"/>
      <c r="P1229" s="25"/>
      <c r="Q1229" s="25"/>
      <c r="R1229" s="25"/>
      <c r="S1229" s="25"/>
      <c r="T1229" s="25"/>
      <c r="U1229" s="25"/>
      <c r="V1229" s="25"/>
      <c r="W1229" s="25"/>
      <c r="X1229" s="25"/>
      <c r="Y1229" s="25"/>
      <c r="Z1229" s="25"/>
      <c r="AA1229" s="25"/>
      <c r="AB1229" s="25"/>
      <c r="AC1229" s="25"/>
      <c r="AD1229" s="25"/>
      <c r="AE1229" s="25"/>
      <c r="AF1229" s="25"/>
      <c r="AG1229" s="25"/>
      <c r="AH1229" s="25"/>
    </row>
    <row r="1230" spans="1:34">
      <c r="A1230" s="25"/>
      <c r="B1230" s="25"/>
      <c r="C1230" s="25"/>
      <c r="D1230" s="114"/>
      <c r="E1230" s="25"/>
      <c r="F1230" s="25"/>
      <c r="G1230" s="25"/>
      <c r="H1230" s="25"/>
      <c r="I1230" s="25"/>
      <c r="J1230" s="25"/>
      <c r="K1230" s="114"/>
      <c r="L1230" s="25"/>
      <c r="M1230" s="25"/>
      <c r="N1230" s="25"/>
      <c r="O1230" s="25"/>
      <c r="P1230" s="25"/>
      <c r="Q1230" s="25"/>
      <c r="R1230" s="25"/>
      <c r="S1230" s="25"/>
      <c r="T1230" s="25"/>
      <c r="U1230" s="25"/>
      <c r="V1230" s="25"/>
      <c r="W1230" s="25"/>
      <c r="X1230" s="25"/>
      <c r="Y1230" s="25"/>
      <c r="Z1230" s="25"/>
      <c r="AA1230" s="25"/>
      <c r="AB1230" s="25"/>
      <c r="AC1230" s="25"/>
      <c r="AD1230" s="25"/>
      <c r="AE1230" s="25"/>
      <c r="AF1230" s="25"/>
      <c r="AG1230" s="25"/>
      <c r="AH1230" s="25"/>
    </row>
    <row r="1231" spans="1:34">
      <c r="A1231" s="25"/>
      <c r="B1231" s="25"/>
      <c r="C1231" s="25"/>
      <c r="D1231" s="114"/>
      <c r="E1231" s="25"/>
      <c r="F1231" s="25"/>
      <c r="G1231" s="25"/>
      <c r="H1231" s="25"/>
      <c r="I1231" s="25"/>
      <c r="J1231" s="25"/>
      <c r="K1231" s="114"/>
      <c r="L1231" s="25"/>
      <c r="M1231" s="25"/>
      <c r="N1231" s="25"/>
      <c r="O1231" s="25"/>
      <c r="P1231" s="25"/>
      <c r="Q1231" s="25"/>
      <c r="R1231" s="25"/>
      <c r="S1231" s="25"/>
      <c r="T1231" s="25"/>
      <c r="U1231" s="25"/>
      <c r="V1231" s="25"/>
      <c r="W1231" s="25"/>
      <c r="X1231" s="25"/>
      <c r="Y1231" s="25"/>
      <c r="Z1231" s="25"/>
      <c r="AA1231" s="25"/>
      <c r="AB1231" s="25"/>
      <c r="AC1231" s="25"/>
      <c r="AD1231" s="25"/>
      <c r="AE1231" s="25"/>
      <c r="AF1231" s="25"/>
      <c r="AG1231" s="25"/>
      <c r="AH1231" s="25"/>
    </row>
    <row r="1232" spans="1:34">
      <c r="A1232" s="25"/>
      <c r="B1232" s="25"/>
      <c r="C1232" s="25"/>
      <c r="D1232" s="114"/>
      <c r="E1232" s="25"/>
      <c r="F1232" s="25"/>
      <c r="G1232" s="25"/>
      <c r="H1232" s="25"/>
      <c r="I1232" s="25"/>
      <c r="J1232" s="25"/>
      <c r="K1232" s="114"/>
      <c r="L1232" s="25"/>
      <c r="M1232" s="25"/>
      <c r="N1232" s="25"/>
      <c r="O1232" s="25"/>
      <c r="P1232" s="25"/>
      <c r="Q1232" s="25"/>
      <c r="R1232" s="25"/>
      <c r="S1232" s="25"/>
      <c r="T1232" s="25"/>
      <c r="U1232" s="25"/>
      <c r="V1232" s="25"/>
      <c r="W1232" s="25"/>
      <c r="X1232" s="25"/>
      <c r="Y1232" s="25"/>
      <c r="Z1232" s="25"/>
      <c r="AA1232" s="25"/>
      <c r="AB1232" s="25"/>
      <c r="AC1232" s="25"/>
      <c r="AD1232" s="25"/>
      <c r="AE1232" s="25"/>
      <c r="AF1232" s="25"/>
      <c r="AG1232" s="25"/>
      <c r="AH1232" s="25"/>
    </row>
    <row r="1233" spans="1:34">
      <c r="A1233" s="25"/>
      <c r="B1233" s="25"/>
      <c r="C1233" s="25"/>
      <c r="D1233" s="114"/>
      <c r="E1233" s="25"/>
      <c r="F1233" s="25"/>
      <c r="G1233" s="25"/>
      <c r="H1233" s="25"/>
      <c r="I1233" s="25"/>
      <c r="J1233" s="25"/>
      <c r="K1233" s="114"/>
      <c r="L1233" s="25"/>
      <c r="M1233" s="25"/>
      <c r="N1233" s="25"/>
      <c r="O1233" s="25"/>
      <c r="P1233" s="25"/>
      <c r="Q1233" s="25"/>
      <c r="R1233" s="25"/>
      <c r="S1233" s="25"/>
      <c r="T1233" s="25"/>
      <c r="U1233" s="25"/>
      <c r="V1233" s="25"/>
      <c r="W1233" s="25"/>
      <c r="X1233" s="25"/>
      <c r="Y1233" s="25"/>
      <c r="Z1233" s="25"/>
      <c r="AA1233" s="25"/>
      <c r="AB1233" s="25"/>
      <c r="AC1233" s="25"/>
      <c r="AD1233" s="25"/>
      <c r="AE1233" s="25"/>
      <c r="AF1233" s="25"/>
      <c r="AG1233" s="25"/>
      <c r="AH1233" s="25"/>
    </row>
    <row r="1234" spans="1:34">
      <c r="A1234" s="25"/>
      <c r="B1234" s="25"/>
      <c r="C1234" s="25"/>
      <c r="D1234" s="114"/>
      <c r="E1234" s="25"/>
      <c r="F1234" s="25"/>
      <c r="G1234" s="25"/>
      <c r="H1234" s="25"/>
      <c r="I1234" s="25"/>
      <c r="J1234" s="25"/>
      <c r="K1234" s="114"/>
      <c r="L1234" s="25"/>
      <c r="M1234" s="25"/>
      <c r="N1234" s="25"/>
      <c r="O1234" s="25"/>
      <c r="P1234" s="25"/>
      <c r="Q1234" s="25"/>
      <c r="R1234" s="25"/>
      <c r="S1234" s="25"/>
      <c r="T1234" s="25"/>
      <c r="U1234" s="25"/>
      <c r="V1234" s="25"/>
      <c r="W1234" s="25"/>
      <c r="X1234" s="25"/>
      <c r="Y1234" s="25"/>
      <c r="Z1234" s="25"/>
      <c r="AA1234" s="25"/>
      <c r="AB1234" s="25"/>
      <c r="AC1234" s="25"/>
      <c r="AD1234" s="25"/>
      <c r="AE1234" s="25"/>
      <c r="AF1234" s="25"/>
      <c r="AG1234" s="25"/>
      <c r="AH1234" s="25"/>
    </row>
    <row r="1235" spans="1:34">
      <c r="A1235" s="25"/>
      <c r="B1235" s="25"/>
      <c r="C1235" s="25"/>
      <c r="D1235" s="114"/>
      <c r="E1235" s="25"/>
      <c r="F1235" s="25"/>
      <c r="G1235" s="25"/>
      <c r="H1235" s="25"/>
      <c r="I1235" s="25"/>
      <c r="J1235" s="25"/>
      <c r="K1235" s="114"/>
      <c r="L1235" s="25"/>
      <c r="M1235" s="25"/>
      <c r="N1235" s="25"/>
      <c r="O1235" s="25"/>
      <c r="P1235" s="25"/>
      <c r="Q1235" s="25"/>
      <c r="R1235" s="25"/>
      <c r="S1235" s="25"/>
      <c r="T1235" s="25"/>
      <c r="U1235" s="25"/>
      <c r="V1235" s="25"/>
      <c r="W1235" s="25"/>
      <c r="X1235" s="25"/>
      <c r="Y1235" s="25"/>
      <c r="Z1235" s="25"/>
      <c r="AA1235" s="25"/>
      <c r="AB1235" s="25"/>
      <c r="AC1235" s="25"/>
      <c r="AD1235" s="25"/>
      <c r="AE1235" s="25"/>
      <c r="AF1235" s="25"/>
      <c r="AG1235" s="25"/>
      <c r="AH1235" s="25"/>
    </row>
    <row r="1236" spans="1:34">
      <c r="A1236" s="25"/>
      <c r="B1236" s="25"/>
      <c r="C1236" s="25"/>
      <c r="D1236" s="114"/>
      <c r="E1236" s="25"/>
      <c r="F1236" s="25"/>
      <c r="G1236" s="25"/>
      <c r="H1236" s="25"/>
      <c r="I1236" s="25"/>
      <c r="J1236" s="25"/>
      <c r="K1236" s="114"/>
      <c r="L1236" s="25"/>
      <c r="M1236" s="25"/>
      <c r="N1236" s="25"/>
      <c r="O1236" s="25"/>
      <c r="P1236" s="25"/>
      <c r="Q1236" s="25"/>
      <c r="R1236" s="25"/>
      <c r="S1236" s="25"/>
      <c r="T1236" s="25"/>
      <c r="U1236" s="25"/>
      <c r="V1236" s="25"/>
      <c r="W1236" s="25"/>
      <c r="X1236" s="25"/>
      <c r="Y1236" s="25"/>
      <c r="Z1236" s="25"/>
      <c r="AA1236" s="25"/>
      <c r="AB1236" s="25"/>
      <c r="AC1236" s="25"/>
      <c r="AD1236" s="25"/>
      <c r="AE1236" s="25"/>
      <c r="AF1236" s="25"/>
      <c r="AG1236" s="25"/>
      <c r="AH1236" s="25"/>
    </row>
    <row r="1237" spans="1:34">
      <c r="A1237" s="25"/>
      <c r="B1237" s="25"/>
      <c r="C1237" s="25"/>
      <c r="D1237" s="114"/>
      <c r="E1237" s="25"/>
      <c r="F1237" s="25"/>
      <c r="G1237" s="25"/>
      <c r="H1237" s="25"/>
      <c r="I1237" s="25"/>
      <c r="J1237" s="25"/>
      <c r="K1237" s="114"/>
      <c r="L1237" s="25"/>
      <c r="M1237" s="25"/>
      <c r="N1237" s="25"/>
      <c r="O1237" s="25"/>
      <c r="P1237" s="25"/>
      <c r="Q1237" s="25"/>
      <c r="R1237" s="25"/>
      <c r="S1237" s="25"/>
      <c r="T1237" s="25"/>
      <c r="U1237" s="25"/>
      <c r="V1237" s="25"/>
      <c r="W1237" s="25"/>
      <c r="X1237" s="25"/>
      <c r="Y1237" s="25"/>
      <c r="Z1237" s="25"/>
      <c r="AA1237" s="25"/>
      <c r="AB1237" s="25"/>
      <c r="AC1237" s="25"/>
      <c r="AD1237" s="25"/>
      <c r="AE1237" s="25"/>
      <c r="AF1237" s="25"/>
      <c r="AG1237" s="25"/>
      <c r="AH1237" s="25"/>
    </row>
    <row r="1238" spans="1:34">
      <c r="A1238" s="25"/>
      <c r="B1238" s="25"/>
      <c r="C1238" s="25"/>
      <c r="D1238" s="114"/>
      <c r="E1238" s="25"/>
      <c r="F1238" s="25"/>
      <c r="G1238" s="25"/>
      <c r="H1238" s="25"/>
      <c r="I1238" s="25"/>
      <c r="J1238" s="25"/>
      <c r="K1238" s="114"/>
      <c r="L1238" s="25"/>
      <c r="M1238" s="25"/>
      <c r="N1238" s="25"/>
      <c r="O1238" s="25"/>
      <c r="P1238" s="25"/>
      <c r="Q1238" s="25"/>
      <c r="R1238" s="25"/>
      <c r="S1238" s="25"/>
      <c r="T1238" s="25"/>
      <c r="U1238" s="25"/>
      <c r="V1238" s="25"/>
      <c r="W1238" s="25"/>
      <c r="X1238" s="25"/>
      <c r="Y1238" s="25"/>
      <c r="Z1238" s="25"/>
      <c r="AA1238" s="25"/>
      <c r="AB1238" s="25"/>
      <c r="AC1238" s="25"/>
      <c r="AD1238" s="25"/>
      <c r="AE1238" s="25"/>
      <c r="AF1238" s="25"/>
      <c r="AG1238" s="25"/>
      <c r="AH1238" s="25"/>
    </row>
    <row r="1239" spans="1:34">
      <c r="A1239" s="25"/>
      <c r="B1239" s="25"/>
      <c r="C1239" s="25"/>
      <c r="D1239" s="114"/>
      <c r="E1239" s="25"/>
      <c r="F1239" s="25"/>
      <c r="G1239" s="25"/>
      <c r="H1239" s="25"/>
      <c r="I1239" s="25"/>
      <c r="J1239" s="25"/>
      <c r="K1239" s="114"/>
      <c r="L1239" s="25"/>
      <c r="M1239" s="25"/>
      <c r="N1239" s="25"/>
      <c r="O1239" s="25"/>
      <c r="P1239" s="25"/>
      <c r="Q1239" s="25"/>
      <c r="R1239" s="25"/>
      <c r="S1239" s="25"/>
      <c r="T1239" s="25"/>
      <c r="U1239" s="25"/>
      <c r="V1239" s="25"/>
      <c r="W1239" s="25"/>
      <c r="X1239" s="25"/>
      <c r="Y1239" s="25"/>
      <c r="Z1239" s="25"/>
      <c r="AA1239" s="25"/>
      <c r="AB1239" s="25"/>
      <c r="AC1239" s="25"/>
      <c r="AD1239" s="25"/>
      <c r="AE1239" s="25"/>
      <c r="AF1239" s="25"/>
      <c r="AG1239" s="25"/>
      <c r="AH1239" s="25"/>
    </row>
    <row r="1240" spans="1:34">
      <c r="A1240" s="25"/>
      <c r="B1240" s="25"/>
      <c r="C1240" s="25"/>
      <c r="D1240" s="114"/>
      <c r="E1240" s="25"/>
      <c r="F1240" s="25"/>
      <c r="G1240" s="25"/>
      <c r="H1240" s="25"/>
      <c r="I1240" s="25"/>
      <c r="J1240" s="25"/>
      <c r="K1240" s="114"/>
      <c r="L1240" s="25"/>
      <c r="M1240" s="25"/>
      <c r="N1240" s="25"/>
      <c r="O1240" s="25"/>
      <c r="P1240" s="25"/>
      <c r="Q1240" s="25"/>
      <c r="R1240" s="25"/>
      <c r="S1240" s="25"/>
      <c r="T1240" s="25"/>
      <c r="U1240" s="25"/>
      <c r="V1240" s="25"/>
      <c r="W1240" s="25"/>
      <c r="X1240" s="25"/>
      <c r="Y1240" s="25"/>
      <c r="Z1240" s="25"/>
      <c r="AA1240" s="25"/>
      <c r="AB1240" s="25"/>
      <c r="AC1240" s="25"/>
      <c r="AD1240" s="25"/>
      <c r="AE1240" s="25"/>
      <c r="AF1240" s="25"/>
      <c r="AG1240" s="25"/>
      <c r="AH1240" s="25"/>
    </row>
    <row r="1241" spans="1:34">
      <c r="A1241" s="25"/>
      <c r="B1241" s="25"/>
      <c r="C1241" s="25"/>
      <c r="D1241" s="114"/>
      <c r="E1241" s="25"/>
      <c r="F1241" s="25"/>
      <c r="G1241" s="25"/>
      <c r="H1241" s="25"/>
      <c r="I1241" s="25"/>
      <c r="J1241" s="25"/>
      <c r="K1241" s="114"/>
      <c r="L1241" s="25"/>
      <c r="M1241" s="25"/>
      <c r="N1241" s="25"/>
      <c r="O1241" s="25"/>
      <c r="P1241" s="25"/>
      <c r="Q1241" s="25"/>
      <c r="R1241" s="25"/>
      <c r="S1241" s="25"/>
      <c r="T1241" s="25"/>
      <c r="U1241" s="25"/>
      <c r="V1241" s="25"/>
      <c r="W1241" s="25"/>
      <c r="X1241" s="25"/>
      <c r="Y1241" s="25"/>
      <c r="Z1241" s="25"/>
      <c r="AA1241" s="25"/>
      <c r="AB1241" s="25"/>
      <c r="AC1241" s="25"/>
      <c r="AD1241" s="25"/>
      <c r="AE1241" s="25"/>
      <c r="AF1241" s="25"/>
      <c r="AG1241" s="25"/>
      <c r="AH1241" s="25"/>
    </row>
    <row r="1242" spans="1:34">
      <c r="A1242" s="25"/>
      <c r="B1242" s="25"/>
      <c r="C1242" s="25"/>
      <c r="D1242" s="114"/>
      <c r="E1242" s="25"/>
      <c r="F1242" s="25"/>
      <c r="G1242" s="25"/>
      <c r="H1242" s="25"/>
      <c r="I1242" s="25"/>
      <c r="J1242" s="25"/>
      <c r="K1242" s="114"/>
      <c r="L1242" s="25"/>
      <c r="M1242" s="25"/>
      <c r="N1242" s="25"/>
      <c r="O1242" s="25"/>
      <c r="P1242" s="25"/>
      <c r="Q1242" s="25"/>
      <c r="R1242" s="25"/>
      <c r="S1242" s="25"/>
      <c r="T1242" s="25"/>
      <c r="U1242" s="25"/>
      <c r="V1242" s="25"/>
      <c r="W1242" s="25"/>
      <c r="X1242" s="25"/>
      <c r="Y1242" s="25"/>
      <c r="Z1242" s="25"/>
      <c r="AA1242" s="25"/>
      <c r="AB1242" s="25"/>
      <c r="AC1242" s="25"/>
      <c r="AD1242" s="25"/>
      <c r="AE1242" s="25"/>
      <c r="AF1242" s="25"/>
      <c r="AG1242" s="25"/>
      <c r="AH1242" s="25"/>
    </row>
    <row r="1243" spans="1:34">
      <c r="A1243" s="25"/>
      <c r="B1243" s="25"/>
      <c r="C1243" s="25"/>
      <c r="D1243" s="114"/>
      <c r="E1243" s="25"/>
      <c r="F1243" s="25"/>
      <c r="G1243" s="25"/>
      <c r="H1243" s="25"/>
      <c r="I1243" s="25"/>
      <c r="J1243" s="25"/>
      <c r="K1243" s="114"/>
      <c r="L1243" s="25"/>
      <c r="M1243" s="25"/>
      <c r="N1243" s="25"/>
      <c r="O1243" s="25"/>
      <c r="P1243" s="25"/>
      <c r="Q1243" s="25"/>
      <c r="R1243" s="25"/>
      <c r="S1243" s="25"/>
      <c r="T1243" s="25"/>
      <c r="U1243" s="25"/>
      <c r="V1243" s="25"/>
      <c r="W1243" s="25"/>
      <c r="X1243" s="25"/>
      <c r="Y1243" s="25"/>
      <c r="Z1243" s="25"/>
      <c r="AA1243" s="25"/>
      <c r="AB1243" s="25"/>
      <c r="AC1243" s="25"/>
      <c r="AD1243" s="25"/>
      <c r="AE1243" s="25"/>
      <c r="AF1243" s="25"/>
      <c r="AG1243" s="25"/>
      <c r="AH1243" s="25"/>
    </row>
    <row r="1244" spans="1:34">
      <c r="A1244" s="25"/>
      <c r="B1244" s="25"/>
      <c r="C1244" s="25"/>
      <c r="D1244" s="114"/>
      <c r="E1244" s="25"/>
      <c r="F1244" s="25"/>
      <c r="G1244" s="25"/>
      <c r="H1244" s="25"/>
      <c r="I1244" s="25"/>
      <c r="J1244" s="25"/>
      <c r="K1244" s="114"/>
      <c r="L1244" s="25"/>
      <c r="M1244" s="25"/>
      <c r="N1244" s="25"/>
      <c r="O1244" s="25"/>
      <c r="P1244" s="25"/>
      <c r="Q1244" s="25"/>
      <c r="R1244" s="25"/>
      <c r="S1244" s="25"/>
      <c r="T1244" s="25"/>
      <c r="U1244" s="25"/>
      <c r="V1244" s="25"/>
      <c r="W1244" s="25"/>
      <c r="X1244" s="25"/>
      <c r="Y1244" s="25"/>
      <c r="Z1244" s="25"/>
      <c r="AA1244" s="25"/>
      <c r="AB1244" s="25"/>
      <c r="AC1244" s="25"/>
      <c r="AD1244" s="25"/>
      <c r="AE1244" s="25"/>
      <c r="AF1244" s="25"/>
      <c r="AG1244" s="25"/>
      <c r="AH1244" s="25"/>
    </row>
    <row r="1245" spans="1:34">
      <c r="A1245" s="25"/>
      <c r="B1245" s="25"/>
      <c r="C1245" s="25"/>
      <c r="D1245" s="114"/>
      <c r="E1245" s="25"/>
      <c r="F1245" s="25"/>
      <c r="G1245" s="25"/>
      <c r="H1245" s="25"/>
      <c r="I1245" s="25"/>
      <c r="J1245" s="25"/>
      <c r="K1245" s="114"/>
      <c r="L1245" s="25"/>
      <c r="M1245" s="25"/>
      <c r="N1245" s="25"/>
      <c r="O1245" s="25"/>
      <c r="P1245" s="25"/>
      <c r="Q1245" s="25"/>
      <c r="R1245" s="25"/>
      <c r="S1245" s="25"/>
      <c r="T1245" s="25"/>
      <c r="U1245" s="25"/>
      <c r="V1245" s="25"/>
      <c r="W1245" s="25"/>
      <c r="X1245" s="25"/>
      <c r="Y1245" s="25"/>
      <c r="Z1245" s="25"/>
      <c r="AA1245" s="25"/>
      <c r="AB1245" s="25"/>
      <c r="AC1245" s="25"/>
      <c r="AD1245" s="25"/>
      <c r="AE1245" s="25"/>
      <c r="AF1245" s="25"/>
      <c r="AG1245" s="25"/>
      <c r="AH1245" s="25"/>
    </row>
    <row r="1246" spans="1:34">
      <c r="A1246" s="25"/>
      <c r="B1246" s="25"/>
      <c r="C1246" s="25"/>
      <c r="D1246" s="114"/>
      <c r="E1246" s="25"/>
      <c r="F1246" s="25"/>
      <c r="G1246" s="25"/>
      <c r="H1246" s="25"/>
      <c r="I1246" s="25"/>
      <c r="J1246" s="25"/>
      <c r="K1246" s="114"/>
      <c r="L1246" s="25"/>
      <c r="M1246" s="25"/>
      <c r="N1246" s="25"/>
      <c r="O1246" s="25"/>
      <c r="P1246" s="25"/>
      <c r="Q1246" s="25"/>
      <c r="R1246" s="25"/>
      <c r="S1246" s="25"/>
      <c r="T1246" s="25"/>
      <c r="U1246" s="25"/>
      <c r="V1246" s="25"/>
      <c r="W1246" s="25"/>
      <c r="X1246" s="25"/>
      <c r="Y1246" s="25"/>
      <c r="Z1246" s="25"/>
      <c r="AA1246" s="25"/>
      <c r="AB1246" s="25"/>
      <c r="AC1246" s="25"/>
      <c r="AD1246" s="25"/>
      <c r="AE1246" s="25"/>
      <c r="AF1246" s="25"/>
      <c r="AG1246" s="25"/>
      <c r="AH1246" s="25"/>
    </row>
    <row r="1247" spans="1:34">
      <c r="A1247" s="25"/>
      <c r="B1247" s="25"/>
      <c r="C1247" s="25"/>
      <c r="D1247" s="114"/>
      <c r="E1247" s="25"/>
      <c r="F1247" s="25"/>
      <c r="G1247" s="25"/>
      <c r="H1247" s="25"/>
      <c r="I1247" s="25"/>
      <c r="J1247" s="25"/>
      <c r="K1247" s="114"/>
      <c r="L1247" s="25"/>
      <c r="M1247" s="25"/>
      <c r="N1247" s="25"/>
      <c r="O1247" s="25"/>
      <c r="P1247" s="25"/>
      <c r="Q1247" s="25"/>
      <c r="R1247" s="25"/>
      <c r="S1247" s="25"/>
      <c r="T1247" s="25"/>
      <c r="U1247" s="25"/>
      <c r="V1247" s="25"/>
      <c r="W1247" s="25"/>
      <c r="X1247" s="25"/>
      <c r="Y1247" s="25"/>
      <c r="Z1247" s="25"/>
      <c r="AA1247" s="25"/>
      <c r="AB1247" s="25"/>
      <c r="AC1247" s="25"/>
      <c r="AD1247" s="25"/>
      <c r="AE1247" s="25"/>
      <c r="AF1247" s="25"/>
      <c r="AG1247" s="25"/>
      <c r="AH1247" s="25"/>
    </row>
    <row r="1248" spans="1:34">
      <c r="A1248" s="25"/>
      <c r="B1248" s="25"/>
      <c r="C1248" s="25"/>
      <c r="D1248" s="114"/>
      <c r="E1248" s="25"/>
      <c r="F1248" s="25"/>
      <c r="G1248" s="25"/>
      <c r="H1248" s="25"/>
      <c r="I1248" s="25"/>
      <c r="J1248" s="25"/>
      <c r="K1248" s="114"/>
      <c r="L1248" s="25"/>
      <c r="M1248" s="25"/>
      <c r="N1248" s="25"/>
      <c r="O1248" s="25"/>
      <c r="P1248" s="25"/>
      <c r="Q1248" s="25"/>
      <c r="R1248" s="25"/>
      <c r="S1248" s="25"/>
      <c r="T1248" s="25"/>
      <c r="U1248" s="25"/>
      <c r="V1248" s="25"/>
      <c r="W1248" s="25"/>
      <c r="X1248" s="25"/>
      <c r="Y1248" s="25"/>
      <c r="Z1248" s="25"/>
      <c r="AA1248" s="25"/>
      <c r="AB1248" s="25"/>
      <c r="AC1248" s="25"/>
      <c r="AD1248" s="25"/>
      <c r="AE1248" s="25"/>
      <c r="AF1248" s="25"/>
      <c r="AG1248" s="25"/>
      <c r="AH1248" s="25"/>
    </row>
    <row r="1249" spans="1:34">
      <c r="A1249" s="25"/>
      <c r="B1249" s="25"/>
      <c r="C1249" s="25"/>
      <c r="D1249" s="114"/>
      <c r="E1249" s="25"/>
      <c r="F1249" s="25"/>
      <c r="G1249" s="25"/>
      <c r="H1249" s="25"/>
      <c r="I1249" s="25"/>
      <c r="J1249" s="25"/>
      <c r="K1249" s="114"/>
      <c r="L1249" s="25"/>
      <c r="M1249" s="25"/>
      <c r="N1249" s="25"/>
      <c r="O1249" s="25"/>
      <c r="P1249" s="25"/>
      <c r="Q1249" s="25"/>
      <c r="R1249" s="25"/>
      <c r="S1249" s="25"/>
      <c r="T1249" s="25"/>
      <c r="U1249" s="25"/>
      <c r="V1249" s="25"/>
      <c r="W1249" s="25"/>
      <c r="X1249" s="25"/>
      <c r="Y1249" s="25"/>
      <c r="Z1249" s="25"/>
      <c r="AA1249" s="25"/>
      <c r="AB1249" s="25"/>
      <c r="AC1249" s="25"/>
      <c r="AD1249" s="25"/>
      <c r="AE1249" s="25"/>
      <c r="AF1249" s="25"/>
      <c r="AG1249" s="25"/>
      <c r="AH1249" s="25"/>
    </row>
    <row r="1250" spans="1:34">
      <c r="A1250" s="25"/>
      <c r="B1250" s="25"/>
      <c r="C1250" s="25"/>
      <c r="D1250" s="114"/>
      <c r="E1250" s="25"/>
      <c r="F1250" s="25"/>
      <c r="G1250" s="25"/>
      <c r="H1250" s="25"/>
      <c r="I1250" s="25"/>
      <c r="J1250" s="25"/>
      <c r="K1250" s="114"/>
      <c r="L1250" s="25"/>
      <c r="M1250" s="25"/>
      <c r="N1250" s="25"/>
      <c r="O1250" s="25"/>
      <c r="P1250" s="25"/>
      <c r="Q1250" s="25"/>
      <c r="R1250" s="25"/>
      <c r="S1250" s="25"/>
      <c r="T1250" s="25"/>
      <c r="U1250" s="25"/>
      <c r="V1250" s="25"/>
      <c r="W1250" s="25"/>
      <c r="X1250" s="25"/>
      <c r="Y1250" s="25"/>
      <c r="Z1250" s="25"/>
      <c r="AA1250" s="25"/>
      <c r="AB1250" s="25"/>
      <c r="AC1250" s="25"/>
      <c r="AD1250" s="25"/>
      <c r="AE1250" s="25"/>
      <c r="AF1250" s="25"/>
      <c r="AG1250" s="25"/>
      <c r="AH1250" s="25"/>
    </row>
    <row r="1251" spans="1:34">
      <c r="A1251" s="25"/>
      <c r="B1251" s="25"/>
      <c r="C1251" s="25"/>
      <c r="D1251" s="114"/>
      <c r="E1251" s="25"/>
      <c r="F1251" s="25"/>
      <c r="G1251" s="25"/>
      <c r="H1251" s="25"/>
      <c r="I1251" s="25"/>
      <c r="J1251" s="25"/>
      <c r="K1251" s="114"/>
      <c r="L1251" s="25"/>
      <c r="M1251" s="25"/>
      <c r="N1251" s="25"/>
      <c r="O1251" s="25"/>
      <c r="P1251" s="25"/>
      <c r="Q1251" s="25"/>
      <c r="R1251" s="25"/>
      <c r="S1251" s="25"/>
      <c r="T1251" s="25"/>
      <c r="U1251" s="25"/>
      <c r="V1251" s="25"/>
      <c r="W1251" s="25"/>
      <c r="X1251" s="25"/>
      <c r="Y1251" s="25"/>
      <c r="Z1251" s="25"/>
      <c r="AA1251" s="25"/>
      <c r="AB1251" s="25"/>
      <c r="AC1251" s="25"/>
      <c r="AD1251" s="25"/>
      <c r="AE1251" s="25"/>
      <c r="AF1251" s="25"/>
      <c r="AG1251" s="25"/>
      <c r="AH1251" s="25"/>
    </row>
    <row r="1252" spans="1:34">
      <c r="A1252" s="25"/>
      <c r="B1252" s="25"/>
      <c r="C1252" s="25"/>
      <c r="D1252" s="114"/>
      <c r="E1252" s="25"/>
      <c r="F1252" s="25"/>
      <c r="G1252" s="25"/>
      <c r="H1252" s="25"/>
      <c r="I1252" s="25"/>
      <c r="J1252" s="25"/>
      <c r="K1252" s="114"/>
      <c r="L1252" s="25"/>
      <c r="M1252" s="25"/>
      <c r="N1252" s="25"/>
      <c r="O1252" s="25"/>
      <c r="P1252" s="25"/>
      <c r="Q1252" s="25"/>
      <c r="R1252" s="25"/>
      <c r="S1252" s="25"/>
      <c r="T1252" s="25"/>
      <c r="U1252" s="25"/>
      <c r="V1252" s="25"/>
      <c r="W1252" s="25"/>
      <c r="X1252" s="25"/>
      <c r="Y1252" s="25"/>
      <c r="Z1252" s="25"/>
      <c r="AA1252" s="25"/>
      <c r="AB1252" s="25"/>
      <c r="AC1252" s="25"/>
      <c r="AD1252" s="25"/>
      <c r="AE1252" s="25"/>
      <c r="AF1252" s="25"/>
      <c r="AG1252" s="25"/>
      <c r="AH1252" s="25"/>
    </row>
    <row r="1253" spans="1:34">
      <c r="A1253" s="25"/>
      <c r="B1253" s="25"/>
      <c r="C1253" s="25"/>
      <c r="D1253" s="114"/>
      <c r="E1253" s="25"/>
      <c r="F1253" s="25"/>
      <c r="G1253" s="25"/>
      <c r="H1253" s="25"/>
      <c r="I1253" s="25"/>
      <c r="J1253" s="25"/>
      <c r="K1253" s="114"/>
      <c r="L1253" s="25"/>
      <c r="M1253" s="25"/>
      <c r="N1253" s="25"/>
      <c r="O1253" s="25"/>
      <c r="P1253" s="25"/>
      <c r="Q1253" s="25"/>
      <c r="R1253" s="25"/>
      <c r="S1253" s="25"/>
      <c r="T1253" s="25"/>
      <c r="U1253" s="25"/>
      <c r="V1253" s="25"/>
      <c r="W1253" s="25"/>
      <c r="X1253" s="25"/>
      <c r="Y1253" s="25"/>
      <c r="Z1253" s="25"/>
      <c r="AA1253" s="25"/>
      <c r="AB1253" s="25"/>
      <c r="AC1253" s="25"/>
      <c r="AD1253" s="25"/>
      <c r="AE1253" s="25"/>
      <c r="AF1253" s="25"/>
      <c r="AG1253" s="25"/>
      <c r="AH1253" s="25"/>
    </row>
    <row r="1254" spans="1:34">
      <c r="A1254" s="25"/>
      <c r="B1254" s="25"/>
      <c r="C1254" s="25"/>
      <c r="D1254" s="114"/>
      <c r="E1254" s="25"/>
      <c r="F1254" s="25"/>
      <c r="G1254" s="25"/>
      <c r="H1254" s="25"/>
      <c r="I1254" s="25"/>
      <c r="J1254" s="25"/>
      <c r="K1254" s="114"/>
      <c r="L1254" s="25"/>
      <c r="M1254" s="25"/>
      <c r="N1254" s="25"/>
      <c r="O1254" s="25"/>
      <c r="P1254" s="25"/>
      <c r="Q1254" s="25"/>
      <c r="R1254" s="25"/>
      <c r="S1254" s="25"/>
      <c r="T1254" s="25"/>
      <c r="U1254" s="25"/>
      <c r="V1254" s="25"/>
      <c r="W1254" s="25"/>
      <c r="X1254" s="25"/>
      <c r="Y1254" s="25"/>
      <c r="Z1254" s="25"/>
      <c r="AA1254" s="25"/>
      <c r="AB1254" s="25"/>
      <c r="AC1254" s="25"/>
      <c r="AD1254" s="25"/>
      <c r="AE1254" s="25"/>
      <c r="AF1254" s="25"/>
      <c r="AG1254" s="25"/>
      <c r="AH1254" s="25"/>
    </row>
    <row r="1255" spans="1:34">
      <c r="A1255" s="25"/>
      <c r="B1255" s="25"/>
      <c r="C1255" s="25"/>
      <c r="D1255" s="114"/>
      <c r="E1255" s="25"/>
      <c r="F1255" s="25"/>
      <c r="G1255" s="25"/>
      <c r="H1255" s="25"/>
      <c r="I1255" s="25"/>
      <c r="J1255" s="25"/>
      <c r="K1255" s="114"/>
      <c r="L1255" s="25"/>
      <c r="M1255" s="25"/>
      <c r="N1255" s="25"/>
      <c r="O1255" s="25"/>
      <c r="P1255" s="25"/>
      <c r="Q1255" s="25"/>
      <c r="R1255" s="25"/>
      <c r="S1255" s="25"/>
      <c r="T1255" s="25"/>
      <c r="U1255" s="25"/>
      <c r="V1255" s="25"/>
      <c r="W1255" s="25"/>
      <c r="X1255" s="25"/>
      <c r="Y1255" s="25"/>
      <c r="Z1255" s="25"/>
      <c r="AA1255" s="25"/>
      <c r="AB1255" s="25"/>
      <c r="AC1255" s="25"/>
      <c r="AD1255" s="25"/>
      <c r="AE1255" s="25"/>
      <c r="AF1255" s="25"/>
      <c r="AG1255" s="25"/>
      <c r="AH1255" s="25"/>
    </row>
    <row r="1256" spans="1:34">
      <c r="A1256" s="25"/>
      <c r="B1256" s="25"/>
      <c r="C1256" s="25"/>
      <c r="D1256" s="114"/>
      <c r="E1256" s="25"/>
      <c r="F1256" s="25"/>
      <c r="G1256" s="25"/>
      <c r="H1256" s="25"/>
      <c r="I1256" s="25"/>
      <c r="J1256" s="25"/>
      <c r="K1256" s="114"/>
      <c r="L1256" s="25"/>
      <c r="M1256" s="25"/>
      <c r="N1256" s="25"/>
      <c r="O1256" s="25"/>
      <c r="P1256" s="25"/>
      <c r="Q1256" s="25"/>
      <c r="R1256" s="25"/>
      <c r="S1256" s="25"/>
      <c r="T1256" s="25"/>
      <c r="U1256" s="25"/>
      <c r="V1256" s="25"/>
      <c r="W1256" s="25"/>
      <c r="X1256" s="25"/>
      <c r="Y1256" s="25"/>
      <c r="Z1256" s="25"/>
      <c r="AA1256" s="25"/>
      <c r="AB1256" s="25"/>
      <c r="AC1256" s="25"/>
      <c r="AD1256" s="25"/>
      <c r="AE1256" s="25"/>
      <c r="AF1256" s="25"/>
      <c r="AG1256" s="25"/>
      <c r="AH1256" s="25"/>
    </row>
    <row r="1257" spans="1:34">
      <c r="A1257" s="25"/>
      <c r="B1257" s="25"/>
      <c r="C1257" s="25"/>
      <c r="D1257" s="114"/>
      <c r="E1257" s="25"/>
      <c r="F1257" s="25"/>
      <c r="G1257" s="25"/>
      <c r="H1257" s="25"/>
      <c r="I1257" s="25"/>
      <c r="J1257" s="25"/>
      <c r="K1257" s="114"/>
      <c r="L1257" s="25"/>
      <c r="M1257" s="25"/>
      <c r="N1257" s="25"/>
      <c r="O1257" s="25"/>
      <c r="P1257" s="25"/>
      <c r="Q1257" s="25"/>
      <c r="R1257" s="25"/>
      <c r="S1257" s="25"/>
      <c r="T1257" s="25"/>
      <c r="U1257" s="25"/>
      <c r="V1257" s="25"/>
      <c r="W1257" s="25"/>
      <c r="X1257" s="25"/>
      <c r="Y1257" s="25"/>
      <c r="Z1257" s="25"/>
      <c r="AA1257" s="25"/>
      <c r="AB1257" s="25"/>
      <c r="AC1257" s="25"/>
      <c r="AD1257" s="25"/>
      <c r="AE1257" s="25"/>
      <c r="AF1257" s="25"/>
      <c r="AG1257" s="25"/>
      <c r="AH1257" s="25"/>
    </row>
    <row r="1258" spans="1:34">
      <c r="A1258" s="25"/>
      <c r="B1258" s="25"/>
      <c r="C1258" s="25"/>
      <c r="D1258" s="114"/>
      <c r="E1258" s="25"/>
      <c r="F1258" s="25"/>
      <c r="G1258" s="25"/>
      <c r="H1258" s="25"/>
      <c r="I1258" s="25"/>
      <c r="J1258" s="25"/>
      <c r="K1258" s="114"/>
      <c r="L1258" s="25"/>
      <c r="M1258" s="25"/>
      <c r="N1258" s="25"/>
      <c r="O1258" s="25"/>
      <c r="P1258" s="25"/>
      <c r="Q1258" s="25"/>
      <c r="R1258" s="25"/>
      <c r="S1258" s="25"/>
      <c r="T1258" s="25"/>
      <c r="U1258" s="25"/>
      <c r="V1258" s="25"/>
      <c r="W1258" s="25"/>
      <c r="X1258" s="25"/>
      <c r="Y1258" s="25"/>
      <c r="Z1258" s="25"/>
      <c r="AA1258" s="25"/>
      <c r="AB1258" s="25"/>
      <c r="AC1258" s="25"/>
      <c r="AD1258" s="25"/>
      <c r="AE1258" s="25"/>
      <c r="AF1258" s="25"/>
      <c r="AG1258" s="25"/>
      <c r="AH1258" s="25"/>
    </row>
    <row r="1259" spans="1:34">
      <c r="A1259" s="25"/>
      <c r="B1259" s="25"/>
      <c r="C1259" s="25"/>
      <c r="D1259" s="114"/>
      <c r="E1259" s="25"/>
      <c r="F1259" s="25"/>
      <c r="G1259" s="25"/>
      <c r="H1259" s="25"/>
      <c r="I1259" s="25"/>
      <c r="J1259" s="25"/>
      <c r="K1259" s="114"/>
      <c r="L1259" s="25"/>
      <c r="M1259" s="25"/>
      <c r="N1259" s="25"/>
      <c r="O1259" s="25"/>
      <c r="P1259" s="25"/>
      <c r="Q1259" s="25"/>
      <c r="R1259" s="25"/>
      <c r="S1259" s="25"/>
      <c r="T1259" s="25"/>
      <c r="U1259" s="25"/>
      <c r="V1259" s="25"/>
      <c r="W1259" s="25"/>
      <c r="X1259" s="25"/>
      <c r="Y1259" s="25"/>
      <c r="Z1259" s="25"/>
      <c r="AA1259" s="25"/>
      <c r="AB1259" s="25"/>
      <c r="AC1259" s="25"/>
      <c r="AD1259" s="25"/>
      <c r="AE1259" s="25"/>
      <c r="AF1259" s="25"/>
      <c r="AG1259" s="25"/>
      <c r="AH1259" s="25"/>
    </row>
    <row r="1260" spans="1:34">
      <c r="A1260" s="25"/>
      <c r="B1260" s="25"/>
      <c r="C1260" s="25"/>
      <c r="D1260" s="114"/>
      <c r="E1260" s="25"/>
      <c r="F1260" s="25"/>
      <c r="G1260" s="25"/>
      <c r="H1260" s="25"/>
      <c r="I1260" s="25"/>
      <c r="J1260" s="25"/>
      <c r="K1260" s="114"/>
      <c r="L1260" s="25"/>
      <c r="M1260" s="25"/>
      <c r="N1260" s="25"/>
      <c r="O1260" s="25"/>
      <c r="P1260" s="25"/>
      <c r="Q1260" s="25"/>
      <c r="R1260" s="25"/>
      <c r="S1260" s="25"/>
      <c r="T1260" s="25"/>
      <c r="U1260" s="25"/>
      <c r="V1260" s="25"/>
      <c r="W1260" s="25"/>
      <c r="X1260" s="25"/>
      <c r="Y1260" s="25"/>
      <c r="Z1260" s="25"/>
      <c r="AA1260" s="25"/>
      <c r="AB1260" s="25"/>
      <c r="AC1260" s="25"/>
      <c r="AD1260" s="25"/>
      <c r="AE1260" s="25"/>
      <c r="AF1260" s="25"/>
      <c r="AG1260" s="25"/>
      <c r="AH1260" s="25"/>
    </row>
    <row r="1261" spans="1:34">
      <c r="A1261" s="25"/>
      <c r="B1261" s="25"/>
      <c r="C1261" s="25"/>
      <c r="D1261" s="114"/>
      <c r="E1261" s="25"/>
      <c r="F1261" s="25"/>
      <c r="G1261" s="25"/>
      <c r="H1261" s="25"/>
      <c r="I1261" s="25"/>
      <c r="J1261" s="25"/>
      <c r="K1261" s="114"/>
      <c r="L1261" s="25"/>
      <c r="M1261" s="25"/>
      <c r="N1261" s="25"/>
      <c r="O1261" s="25"/>
      <c r="P1261" s="25"/>
      <c r="Q1261" s="25"/>
      <c r="R1261" s="25"/>
      <c r="S1261" s="25"/>
      <c r="T1261" s="25"/>
      <c r="U1261" s="25"/>
      <c r="V1261" s="25"/>
      <c r="W1261" s="25"/>
      <c r="X1261" s="25"/>
      <c r="Y1261" s="25"/>
      <c r="Z1261" s="25"/>
      <c r="AA1261" s="25"/>
      <c r="AB1261" s="25"/>
      <c r="AC1261" s="25"/>
      <c r="AD1261" s="25"/>
      <c r="AE1261" s="25"/>
      <c r="AF1261" s="25"/>
      <c r="AG1261" s="25"/>
      <c r="AH1261" s="25"/>
    </row>
    <row r="1262" spans="1:34">
      <c r="A1262" s="25"/>
      <c r="B1262" s="25"/>
      <c r="C1262" s="25"/>
      <c r="D1262" s="114"/>
      <c r="E1262" s="25"/>
      <c r="F1262" s="25"/>
      <c r="G1262" s="25"/>
      <c r="H1262" s="25"/>
      <c r="I1262" s="25"/>
      <c r="J1262" s="25"/>
      <c r="K1262" s="114"/>
      <c r="L1262" s="25"/>
      <c r="M1262" s="25"/>
      <c r="N1262" s="25"/>
      <c r="O1262" s="25"/>
      <c r="P1262" s="25"/>
      <c r="Q1262" s="25"/>
      <c r="R1262" s="25"/>
      <c r="S1262" s="25"/>
      <c r="T1262" s="25"/>
      <c r="U1262" s="25"/>
      <c r="V1262" s="25"/>
      <c r="W1262" s="25"/>
      <c r="X1262" s="25"/>
      <c r="Y1262" s="25"/>
      <c r="Z1262" s="25"/>
      <c r="AA1262" s="25"/>
      <c r="AB1262" s="25"/>
      <c r="AC1262" s="25"/>
      <c r="AD1262" s="25"/>
      <c r="AE1262" s="25"/>
      <c r="AF1262" s="25"/>
      <c r="AG1262" s="25"/>
      <c r="AH1262" s="25"/>
    </row>
    <row r="1263" spans="1:34">
      <c r="A1263" s="25"/>
      <c r="B1263" s="25"/>
      <c r="C1263" s="25"/>
      <c r="D1263" s="114"/>
      <c r="E1263" s="25"/>
      <c r="F1263" s="25"/>
      <c r="G1263" s="25"/>
      <c r="H1263" s="25"/>
      <c r="I1263" s="25"/>
      <c r="J1263" s="25"/>
      <c r="K1263" s="114"/>
      <c r="L1263" s="25"/>
      <c r="M1263" s="25"/>
      <c r="N1263" s="25"/>
      <c r="O1263" s="25"/>
      <c r="P1263" s="25"/>
      <c r="Q1263" s="25"/>
      <c r="R1263" s="25"/>
      <c r="S1263" s="25"/>
      <c r="T1263" s="25"/>
      <c r="U1263" s="25"/>
      <c r="V1263" s="25"/>
      <c r="W1263" s="25"/>
      <c r="X1263" s="25"/>
      <c r="Y1263" s="25"/>
      <c r="Z1263" s="25"/>
      <c r="AA1263" s="25"/>
      <c r="AB1263" s="25"/>
      <c r="AC1263" s="25"/>
      <c r="AD1263" s="25"/>
      <c r="AE1263" s="25"/>
      <c r="AF1263" s="25"/>
      <c r="AG1263" s="25"/>
      <c r="AH1263" s="25"/>
    </row>
    <row r="1264" spans="1:34">
      <c r="A1264" s="25"/>
      <c r="B1264" s="25"/>
      <c r="C1264" s="25"/>
      <c r="D1264" s="114"/>
      <c r="E1264" s="25"/>
      <c r="F1264" s="25"/>
      <c r="G1264" s="25"/>
      <c r="H1264" s="25"/>
      <c r="I1264" s="25"/>
      <c r="J1264" s="25"/>
      <c r="K1264" s="114"/>
      <c r="L1264" s="25"/>
      <c r="M1264" s="25"/>
      <c r="N1264" s="25"/>
      <c r="O1264" s="25"/>
      <c r="P1264" s="25"/>
      <c r="Q1264" s="25"/>
      <c r="R1264" s="25"/>
      <c r="S1264" s="25"/>
      <c r="T1264" s="25"/>
      <c r="U1264" s="25"/>
      <c r="V1264" s="25"/>
      <c r="W1264" s="25"/>
      <c r="X1264" s="25"/>
      <c r="Y1264" s="25"/>
      <c r="Z1264" s="25"/>
      <c r="AA1264" s="25"/>
      <c r="AB1264" s="25"/>
      <c r="AC1264" s="25"/>
      <c r="AD1264" s="25"/>
      <c r="AE1264" s="25"/>
      <c r="AF1264" s="25"/>
      <c r="AG1264" s="25"/>
      <c r="AH1264" s="25"/>
    </row>
    <row r="1265" spans="1:34">
      <c r="A1265" s="25"/>
      <c r="B1265" s="25"/>
      <c r="C1265" s="25"/>
      <c r="D1265" s="114"/>
      <c r="E1265" s="25"/>
      <c r="F1265" s="25"/>
      <c r="G1265" s="25"/>
      <c r="H1265" s="25"/>
      <c r="I1265" s="25"/>
      <c r="J1265" s="25"/>
      <c r="K1265" s="114"/>
      <c r="L1265" s="25"/>
      <c r="M1265" s="25"/>
      <c r="N1265" s="25"/>
      <c r="O1265" s="25"/>
      <c r="P1265" s="25"/>
      <c r="Q1265" s="25"/>
      <c r="R1265" s="25"/>
      <c r="S1265" s="25"/>
      <c r="T1265" s="25"/>
      <c r="U1265" s="25"/>
      <c r="V1265" s="25"/>
      <c r="W1265" s="25"/>
      <c r="X1265" s="25"/>
      <c r="Y1265" s="25"/>
      <c r="Z1265" s="25"/>
      <c r="AA1265" s="25"/>
      <c r="AB1265" s="25"/>
      <c r="AC1265" s="25"/>
      <c r="AD1265" s="25"/>
      <c r="AE1265" s="25"/>
      <c r="AF1265" s="25"/>
      <c r="AG1265" s="25"/>
      <c r="AH1265" s="25"/>
    </row>
    <row r="1266" spans="1:34">
      <c r="A1266" s="25"/>
      <c r="B1266" s="25"/>
      <c r="C1266" s="25"/>
      <c r="D1266" s="114"/>
      <c r="E1266" s="25"/>
      <c r="F1266" s="25"/>
      <c r="G1266" s="25"/>
      <c r="H1266" s="25"/>
      <c r="I1266" s="25"/>
      <c r="J1266" s="25"/>
      <c r="K1266" s="114"/>
      <c r="L1266" s="25"/>
      <c r="M1266" s="25"/>
      <c r="N1266" s="25"/>
      <c r="O1266" s="25"/>
      <c r="P1266" s="25"/>
      <c r="Q1266" s="25"/>
      <c r="R1266" s="25"/>
      <c r="S1266" s="25"/>
      <c r="T1266" s="25"/>
      <c r="U1266" s="25"/>
      <c r="V1266" s="25"/>
      <c r="W1266" s="25"/>
      <c r="X1266" s="25"/>
      <c r="Y1266" s="25"/>
      <c r="Z1266" s="25"/>
      <c r="AA1266" s="25"/>
      <c r="AB1266" s="25"/>
      <c r="AC1266" s="25"/>
      <c r="AD1266" s="25"/>
      <c r="AE1266" s="25"/>
      <c r="AF1266" s="25"/>
      <c r="AG1266" s="25"/>
      <c r="AH1266" s="25"/>
    </row>
    <row r="1267" spans="1:34">
      <c r="A1267" s="25"/>
      <c r="B1267" s="25"/>
      <c r="C1267" s="25"/>
      <c r="D1267" s="114"/>
      <c r="E1267" s="25"/>
      <c r="F1267" s="25"/>
      <c r="G1267" s="25"/>
      <c r="H1267" s="25"/>
      <c r="I1267" s="25"/>
      <c r="J1267" s="25"/>
      <c r="K1267" s="114"/>
      <c r="L1267" s="25"/>
      <c r="M1267" s="25"/>
      <c r="N1267" s="25"/>
      <c r="O1267" s="25"/>
      <c r="P1267" s="25"/>
      <c r="Q1267" s="25"/>
      <c r="R1267" s="25"/>
      <c r="S1267" s="25"/>
      <c r="T1267" s="25"/>
      <c r="U1267" s="25"/>
      <c r="V1267" s="25"/>
      <c r="W1267" s="25"/>
      <c r="X1267" s="25"/>
      <c r="Y1267" s="25"/>
      <c r="Z1267" s="25"/>
      <c r="AA1267" s="25"/>
      <c r="AB1267" s="25"/>
      <c r="AC1267" s="25"/>
      <c r="AD1267" s="25"/>
      <c r="AE1267" s="25"/>
      <c r="AF1267" s="25"/>
      <c r="AG1267" s="25"/>
      <c r="AH1267" s="25"/>
    </row>
    <row r="1268" spans="1:34">
      <c r="A1268" s="25"/>
      <c r="B1268" s="25"/>
      <c r="C1268" s="25"/>
      <c r="D1268" s="114"/>
      <c r="E1268" s="25"/>
      <c r="F1268" s="25"/>
      <c r="G1268" s="25"/>
      <c r="H1268" s="25"/>
      <c r="I1268" s="25"/>
      <c r="J1268" s="25"/>
      <c r="K1268" s="114"/>
      <c r="L1268" s="25"/>
      <c r="M1268" s="25"/>
      <c r="N1268" s="25"/>
      <c r="O1268" s="25"/>
      <c r="P1268" s="25"/>
      <c r="Q1268" s="25"/>
      <c r="R1268" s="25"/>
      <c r="S1268" s="25"/>
      <c r="T1268" s="25"/>
      <c r="U1268" s="25"/>
      <c r="V1268" s="25"/>
      <c r="W1268" s="25"/>
      <c r="X1268" s="25"/>
      <c r="Y1268" s="25"/>
      <c r="Z1268" s="25"/>
      <c r="AA1268" s="25"/>
      <c r="AB1268" s="25"/>
      <c r="AC1268" s="25"/>
      <c r="AD1268" s="25"/>
      <c r="AE1268" s="25"/>
      <c r="AF1268" s="25"/>
      <c r="AG1268" s="25"/>
      <c r="AH1268" s="25"/>
    </row>
    <row r="1269" spans="1:34">
      <c r="A1269" s="25"/>
      <c r="B1269" s="25"/>
      <c r="C1269" s="25"/>
      <c r="D1269" s="114"/>
      <c r="E1269" s="25"/>
      <c r="F1269" s="25"/>
      <c r="G1269" s="25"/>
      <c r="H1269" s="25"/>
      <c r="I1269" s="25"/>
      <c r="J1269" s="25"/>
      <c r="K1269" s="114"/>
      <c r="L1269" s="25"/>
      <c r="M1269" s="25"/>
      <c r="N1269" s="25"/>
      <c r="O1269" s="25"/>
      <c r="P1269" s="25"/>
      <c r="Q1269" s="25"/>
      <c r="R1269" s="25"/>
      <c r="S1269" s="25"/>
      <c r="T1269" s="25"/>
      <c r="U1269" s="25"/>
      <c r="V1269" s="25"/>
      <c r="W1269" s="25"/>
      <c r="X1269" s="25"/>
      <c r="Y1269" s="25"/>
      <c r="Z1269" s="25"/>
      <c r="AA1269" s="25"/>
      <c r="AB1269" s="25"/>
      <c r="AC1269" s="25"/>
      <c r="AD1269" s="25"/>
      <c r="AE1269" s="25"/>
      <c r="AF1269" s="25"/>
      <c r="AG1269" s="25"/>
      <c r="AH1269" s="25"/>
    </row>
    <row r="1270" spans="1:34">
      <c r="A1270" s="25"/>
      <c r="B1270" s="25"/>
      <c r="C1270" s="25"/>
      <c r="D1270" s="114"/>
      <c r="E1270" s="25"/>
      <c r="F1270" s="25"/>
      <c r="G1270" s="25"/>
      <c r="H1270" s="25"/>
      <c r="I1270" s="25"/>
      <c r="J1270" s="25"/>
      <c r="K1270" s="114"/>
      <c r="L1270" s="25"/>
      <c r="M1270" s="25"/>
      <c r="N1270" s="25"/>
      <c r="O1270" s="25"/>
      <c r="P1270" s="25"/>
      <c r="Q1270" s="25"/>
      <c r="R1270" s="25"/>
      <c r="S1270" s="25"/>
      <c r="T1270" s="25"/>
      <c r="U1270" s="25"/>
      <c r="V1270" s="25"/>
      <c r="W1270" s="25"/>
      <c r="X1270" s="25"/>
      <c r="Y1270" s="25"/>
      <c r="Z1270" s="25"/>
      <c r="AA1270" s="25"/>
      <c r="AB1270" s="25"/>
      <c r="AC1270" s="25"/>
      <c r="AD1270" s="25"/>
      <c r="AE1270" s="25"/>
      <c r="AF1270" s="25"/>
      <c r="AG1270" s="25"/>
      <c r="AH1270" s="25"/>
    </row>
    <row r="1271" spans="1:34">
      <c r="A1271" s="25"/>
      <c r="B1271" s="25"/>
      <c r="C1271" s="25"/>
      <c r="D1271" s="114"/>
      <c r="E1271" s="25"/>
      <c r="F1271" s="25"/>
      <c r="G1271" s="25"/>
      <c r="H1271" s="25"/>
      <c r="I1271" s="25"/>
      <c r="J1271" s="25"/>
      <c r="K1271" s="114"/>
      <c r="L1271" s="25"/>
      <c r="M1271" s="25"/>
      <c r="N1271" s="25"/>
      <c r="O1271" s="25"/>
      <c r="P1271" s="25"/>
      <c r="Q1271" s="25"/>
      <c r="R1271" s="25"/>
      <c r="S1271" s="25"/>
      <c r="T1271" s="25"/>
      <c r="U1271" s="25"/>
      <c r="V1271" s="25"/>
      <c r="W1271" s="25"/>
      <c r="X1271" s="25"/>
      <c r="Y1271" s="25"/>
      <c r="Z1271" s="25"/>
      <c r="AA1271" s="25"/>
      <c r="AB1271" s="25"/>
      <c r="AC1271" s="25"/>
      <c r="AD1271" s="25"/>
      <c r="AE1271" s="25"/>
      <c r="AF1271" s="25"/>
      <c r="AG1271" s="25"/>
      <c r="AH1271" s="25"/>
    </row>
    <row r="1272" spans="1:34">
      <c r="A1272" s="25"/>
      <c r="B1272" s="25"/>
      <c r="C1272" s="25"/>
      <c r="D1272" s="114"/>
      <c r="E1272" s="25"/>
      <c r="F1272" s="25"/>
      <c r="G1272" s="25"/>
      <c r="H1272" s="25"/>
      <c r="I1272" s="25"/>
      <c r="J1272" s="25"/>
      <c r="K1272" s="114"/>
      <c r="L1272" s="25"/>
      <c r="M1272" s="25"/>
      <c r="N1272" s="25"/>
      <c r="O1272" s="25"/>
      <c r="P1272" s="25"/>
      <c r="Q1272" s="25"/>
      <c r="R1272" s="25"/>
      <c r="S1272" s="25"/>
      <c r="T1272" s="25"/>
      <c r="U1272" s="25"/>
      <c r="V1272" s="25"/>
      <c r="W1272" s="25"/>
      <c r="X1272" s="25"/>
      <c r="Y1272" s="25"/>
      <c r="Z1272" s="25"/>
      <c r="AA1272" s="25"/>
      <c r="AB1272" s="25"/>
      <c r="AC1272" s="25"/>
      <c r="AD1272" s="25"/>
      <c r="AE1272" s="25"/>
      <c r="AF1272" s="25"/>
      <c r="AG1272" s="25"/>
      <c r="AH1272" s="25"/>
    </row>
    <row r="1273" spans="1:34">
      <c r="A1273" s="25"/>
      <c r="B1273" s="25"/>
      <c r="C1273" s="25"/>
      <c r="D1273" s="114"/>
      <c r="E1273" s="25"/>
      <c r="F1273" s="25"/>
      <c r="G1273" s="25"/>
      <c r="H1273" s="25"/>
      <c r="I1273" s="25"/>
      <c r="J1273" s="25"/>
      <c r="K1273" s="114"/>
      <c r="L1273" s="25"/>
      <c r="M1273" s="25"/>
      <c r="N1273" s="25"/>
      <c r="O1273" s="25"/>
      <c r="P1273" s="25"/>
      <c r="Q1273" s="25"/>
      <c r="R1273" s="25"/>
      <c r="S1273" s="25"/>
      <c r="T1273" s="25"/>
      <c r="U1273" s="25"/>
      <c r="V1273" s="25"/>
      <c r="W1273" s="25"/>
      <c r="X1273" s="25"/>
      <c r="Y1273" s="25"/>
      <c r="Z1273" s="25"/>
      <c r="AA1273" s="25"/>
      <c r="AB1273" s="25"/>
      <c r="AC1273" s="25"/>
      <c r="AD1273" s="25"/>
      <c r="AE1273" s="25"/>
      <c r="AF1273" s="25"/>
      <c r="AG1273" s="25"/>
      <c r="AH1273" s="25"/>
    </row>
    <row r="1274" spans="1:34">
      <c r="A1274" s="25"/>
      <c r="B1274" s="25"/>
      <c r="C1274" s="25"/>
      <c r="D1274" s="114"/>
      <c r="E1274" s="25"/>
      <c r="F1274" s="25"/>
      <c r="G1274" s="25"/>
      <c r="H1274" s="25"/>
      <c r="I1274" s="25"/>
      <c r="J1274" s="25"/>
      <c r="K1274" s="114"/>
      <c r="L1274" s="25"/>
      <c r="M1274" s="25"/>
      <c r="N1274" s="25"/>
      <c r="O1274" s="25"/>
      <c r="P1274" s="25"/>
      <c r="Q1274" s="25"/>
      <c r="R1274" s="25"/>
      <c r="S1274" s="25"/>
      <c r="T1274" s="25"/>
      <c r="U1274" s="25"/>
      <c r="V1274" s="25"/>
      <c r="W1274" s="25"/>
      <c r="X1274" s="25"/>
      <c r="Y1274" s="25"/>
      <c r="Z1274" s="25"/>
      <c r="AA1274" s="25"/>
      <c r="AB1274" s="25"/>
      <c r="AC1274" s="25"/>
      <c r="AD1274" s="25"/>
      <c r="AE1274" s="25"/>
      <c r="AF1274" s="25"/>
      <c r="AG1274" s="25"/>
      <c r="AH1274" s="25"/>
    </row>
    <row r="1275" spans="1:34">
      <c r="A1275" s="25"/>
      <c r="B1275" s="25"/>
      <c r="C1275" s="25"/>
      <c r="D1275" s="114"/>
      <c r="E1275" s="25"/>
      <c r="F1275" s="25"/>
      <c r="G1275" s="25"/>
      <c r="H1275" s="25"/>
      <c r="I1275" s="25"/>
      <c r="J1275" s="25"/>
      <c r="K1275" s="114"/>
      <c r="L1275" s="25"/>
      <c r="M1275" s="25"/>
      <c r="N1275" s="25"/>
      <c r="O1275" s="25"/>
      <c r="P1275" s="25"/>
      <c r="Q1275" s="25"/>
      <c r="R1275" s="25"/>
      <c r="S1275" s="25"/>
      <c r="T1275" s="25"/>
      <c r="U1275" s="25"/>
      <c r="V1275" s="25"/>
      <c r="W1275" s="25"/>
      <c r="X1275" s="25"/>
      <c r="Y1275" s="25"/>
      <c r="Z1275" s="25"/>
      <c r="AA1275" s="25"/>
      <c r="AB1275" s="25"/>
      <c r="AC1275" s="25"/>
      <c r="AD1275" s="25"/>
      <c r="AE1275" s="25"/>
      <c r="AF1275" s="25"/>
      <c r="AG1275" s="25"/>
      <c r="AH1275" s="25"/>
    </row>
    <row r="1276" spans="1:34">
      <c r="A1276" s="25"/>
      <c r="B1276" s="25"/>
      <c r="C1276" s="25"/>
      <c r="D1276" s="114"/>
      <c r="E1276" s="25"/>
      <c r="F1276" s="25"/>
      <c r="G1276" s="25"/>
      <c r="H1276" s="25"/>
      <c r="I1276" s="25"/>
      <c r="J1276" s="25"/>
      <c r="K1276" s="114"/>
      <c r="L1276" s="25"/>
      <c r="M1276" s="25"/>
      <c r="N1276" s="25"/>
      <c r="O1276" s="25"/>
      <c r="P1276" s="25"/>
      <c r="Q1276" s="25"/>
      <c r="R1276" s="25"/>
      <c r="S1276" s="25"/>
      <c r="T1276" s="25"/>
      <c r="U1276" s="25"/>
      <c r="V1276" s="25"/>
      <c r="W1276" s="25"/>
      <c r="X1276" s="25"/>
      <c r="Y1276" s="25"/>
      <c r="Z1276" s="25"/>
      <c r="AA1276" s="25"/>
      <c r="AB1276" s="25"/>
      <c r="AC1276" s="25"/>
      <c r="AD1276" s="25"/>
      <c r="AE1276" s="25"/>
      <c r="AF1276" s="25"/>
      <c r="AG1276" s="25"/>
      <c r="AH1276" s="25"/>
    </row>
    <row r="1277" spans="1:34">
      <c r="A1277" s="25"/>
      <c r="B1277" s="25"/>
      <c r="C1277" s="25"/>
      <c r="D1277" s="114"/>
      <c r="E1277" s="25"/>
      <c r="F1277" s="25"/>
      <c r="G1277" s="25"/>
      <c r="H1277" s="25"/>
      <c r="I1277" s="25"/>
      <c r="J1277" s="25"/>
      <c r="K1277" s="114"/>
      <c r="L1277" s="25"/>
      <c r="M1277" s="25"/>
      <c r="N1277" s="25"/>
      <c r="O1277" s="25"/>
      <c r="P1277" s="25"/>
      <c r="Q1277" s="25"/>
      <c r="R1277" s="25"/>
      <c r="S1277" s="25"/>
      <c r="T1277" s="25"/>
      <c r="U1277" s="25"/>
      <c r="V1277" s="25"/>
      <c r="W1277" s="25"/>
      <c r="X1277" s="25"/>
      <c r="Y1277" s="25"/>
      <c r="Z1277" s="25"/>
      <c r="AA1277" s="25"/>
      <c r="AB1277" s="25"/>
      <c r="AC1277" s="25"/>
      <c r="AD1277" s="25"/>
      <c r="AE1277" s="25"/>
      <c r="AF1277" s="25"/>
      <c r="AG1277" s="25"/>
      <c r="AH1277" s="25"/>
    </row>
    <row r="1278" spans="1:34">
      <c r="A1278" s="25"/>
      <c r="B1278" s="25"/>
      <c r="C1278" s="25"/>
      <c r="D1278" s="114"/>
      <c r="E1278" s="25"/>
      <c r="F1278" s="25"/>
      <c r="G1278" s="25"/>
      <c r="H1278" s="25"/>
      <c r="I1278" s="25"/>
      <c r="J1278" s="25"/>
      <c r="K1278" s="114"/>
      <c r="L1278" s="25"/>
      <c r="M1278" s="25"/>
      <c r="N1278" s="25"/>
      <c r="O1278" s="25"/>
      <c r="P1278" s="25"/>
      <c r="Q1278" s="25"/>
      <c r="R1278" s="25"/>
      <c r="S1278" s="25"/>
      <c r="T1278" s="25"/>
      <c r="U1278" s="25"/>
      <c r="V1278" s="25"/>
      <c r="W1278" s="25"/>
      <c r="X1278" s="25"/>
      <c r="Y1278" s="25"/>
      <c r="Z1278" s="25"/>
      <c r="AA1278" s="25"/>
      <c r="AB1278" s="25"/>
      <c r="AC1278" s="25"/>
      <c r="AD1278" s="25"/>
      <c r="AE1278" s="25"/>
      <c r="AF1278" s="25"/>
      <c r="AG1278" s="25"/>
      <c r="AH1278" s="25"/>
    </row>
    <row r="1279" spans="1:34">
      <c r="A1279" s="25"/>
      <c r="B1279" s="25"/>
      <c r="C1279" s="25"/>
      <c r="D1279" s="114"/>
      <c r="E1279" s="25"/>
      <c r="F1279" s="25"/>
      <c r="G1279" s="25"/>
      <c r="H1279" s="25"/>
      <c r="I1279" s="25"/>
      <c r="J1279" s="25"/>
      <c r="K1279" s="114"/>
      <c r="L1279" s="25"/>
      <c r="M1279" s="25"/>
      <c r="N1279" s="25"/>
      <c r="O1279" s="25"/>
      <c r="P1279" s="25"/>
      <c r="Q1279" s="25"/>
      <c r="R1279" s="25"/>
      <c r="S1279" s="25"/>
      <c r="T1279" s="25"/>
      <c r="U1279" s="25"/>
      <c r="V1279" s="25"/>
      <c r="W1279" s="25"/>
      <c r="X1279" s="25"/>
      <c r="Y1279" s="25"/>
      <c r="Z1279" s="25"/>
      <c r="AA1279" s="25"/>
      <c r="AB1279" s="25"/>
      <c r="AC1279" s="25"/>
      <c r="AD1279" s="25"/>
      <c r="AE1279" s="25"/>
      <c r="AF1279" s="25"/>
      <c r="AG1279" s="25"/>
      <c r="AH1279" s="25"/>
    </row>
    <row r="1280" spans="1:34">
      <c r="A1280" s="25"/>
      <c r="B1280" s="25"/>
      <c r="C1280" s="25"/>
      <c r="D1280" s="114"/>
      <c r="E1280" s="25"/>
      <c r="F1280" s="25"/>
      <c r="G1280" s="25"/>
      <c r="H1280" s="25"/>
      <c r="I1280" s="25"/>
      <c r="J1280" s="25"/>
      <c r="K1280" s="114"/>
      <c r="L1280" s="25"/>
      <c r="M1280" s="25"/>
      <c r="N1280" s="25"/>
      <c r="O1280" s="25"/>
      <c r="P1280" s="25"/>
      <c r="Q1280" s="25"/>
      <c r="R1280" s="25"/>
      <c r="S1280" s="25"/>
      <c r="T1280" s="25"/>
      <c r="U1280" s="25"/>
      <c r="V1280" s="25"/>
      <c r="W1280" s="25"/>
      <c r="X1280" s="25"/>
      <c r="Y1280" s="25"/>
      <c r="Z1280" s="25"/>
      <c r="AA1280" s="25"/>
      <c r="AB1280" s="25"/>
      <c r="AC1280" s="25"/>
      <c r="AD1280" s="25"/>
      <c r="AE1280" s="25"/>
      <c r="AF1280" s="25"/>
      <c r="AG1280" s="25"/>
      <c r="AH1280" s="25"/>
    </row>
    <row r="1281" spans="1:34">
      <c r="A1281" s="25"/>
      <c r="B1281" s="25"/>
      <c r="C1281" s="25"/>
      <c r="D1281" s="114"/>
      <c r="E1281" s="25"/>
      <c r="F1281" s="25"/>
      <c r="G1281" s="25"/>
      <c r="H1281" s="25"/>
      <c r="I1281" s="25"/>
      <c r="J1281" s="25"/>
      <c r="K1281" s="114"/>
      <c r="L1281" s="25"/>
      <c r="M1281" s="25"/>
      <c r="N1281" s="25"/>
      <c r="O1281" s="25"/>
      <c r="P1281" s="25"/>
      <c r="Q1281" s="25"/>
      <c r="R1281" s="25"/>
      <c r="S1281" s="25"/>
      <c r="T1281" s="25"/>
      <c r="U1281" s="25"/>
      <c r="V1281" s="25"/>
      <c r="W1281" s="25"/>
      <c r="X1281" s="25"/>
      <c r="Y1281" s="25"/>
      <c r="Z1281" s="25"/>
      <c r="AA1281" s="25"/>
      <c r="AB1281" s="25"/>
      <c r="AC1281" s="25"/>
      <c r="AD1281" s="25"/>
      <c r="AE1281" s="25"/>
      <c r="AF1281" s="25"/>
      <c r="AG1281" s="25"/>
      <c r="AH1281" s="25"/>
    </row>
    <row r="1282" spans="1:34">
      <c r="A1282" s="25"/>
      <c r="B1282" s="25"/>
      <c r="C1282" s="25"/>
      <c r="D1282" s="114"/>
      <c r="E1282" s="25"/>
      <c r="F1282" s="25"/>
      <c r="G1282" s="25"/>
      <c r="H1282" s="25"/>
      <c r="I1282" s="25"/>
      <c r="J1282" s="25"/>
      <c r="K1282" s="114"/>
      <c r="L1282" s="25"/>
      <c r="M1282" s="25"/>
      <c r="N1282" s="25"/>
      <c r="O1282" s="25"/>
      <c r="P1282" s="25"/>
      <c r="Q1282" s="25"/>
      <c r="R1282" s="25"/>
      <c r="S1282" s="25"/>
      <c r="T1282" s="25"/>
      <c r="U1282" s="25"/>
      <c r="V1282" s="25"/>
      <c r="W1282" s="25"/>
      <c r="X1282" s="25"/>
      <c r="Y1282" s="25"/>
      <c r="Z1282" s="25"/>
      <c r="AA1282" s="25"/>
      <c r="AB1282" s="25"/>
      <c r="AC1282" s="25"/>
      <c r="AD1282" s="25"/>
      <c r="AE1282" s="25"/>
      <c r="AF1282" s="25"/>
      <c r="AG1282" s="25"/>
      <c r="AH1282" s="25"/>
    </row>
    <row r="1283" spans="1:34">
      <c r="A1283" s="25"/>
      <c r="B1283" s="25"/>
      <c r="C1283" s="25"/>
      <c r="D1283" s="114"/>
      <c r="E1283" s="25"/>
      <c r="F1283" s="25"/>
      <c r="G1283" s="25"/>
      <c r="H1283" s="25"/>
      <c r="I1283" s="25"/>
      <c r="J1283" s="25"/>
      <c r="K1283" s="114"/>
      <c r="L1283" s="25"/>
      <c r="M1283" s="25"/>
      <c r="N1283" s="25"/>
      <c r="O1283" s="25"/>
      <c r="P1283" s="25"/>
      <c r="Q1283" s="25"/>
      <c r="R1283" s="25"/>
      <c r="S1283" s="25"/>
      <c r="T1283" s="25"/>
      <c r="U1283" s="25"/>
      <c r="V1283" s="25"/>
      <c r="W1283" s="25"/>
      <c r="X1283" s="25"/>
      <c r="Y1283" s="25"/>
      <c r="Z1283" s="25"/>
      <c r="AA1283" s="25"/>
      <c r="AB1283" s="25"/>
      <c r="AC1283" s="25"/>
      <c r="AD1283" s="25"/>
      <c r="AE1283" s="25"/>
      <c r="AF1283" s="25"/>
      <c r="AG1283" s="25"/>
      <c r="AH1283" s="25"/>
    </row>
    <row r="1284" spans="1:34">
      <c r="A1284" s="25"/>
      <c r="B1284" s="25"/>
      <c r="C1284" s="25"/>
      <c r="D1284" s="114"/>
      <c r="E1284" s="25"/>
      <c r="F1284" s="25"/>
      <c r="G1284" s="25"/>
      <c r="H1284" s="25"/>
      <c r="I1284" s="25"/>
      <c r="J1284" s="25"/>
      <c r="K1284" s="114"/>
      <c r="L1284" s="25"/>
      <c r="M1284" s="25"/>
      <c r="N1284" s="25"/>
      <c r="O1284" s="25"/>
      <c r="P1284" s="25"/>
      <c r="Q1284" s="25"/>
      <c r="R1284" s="25"/>
      <c r="S1284" s="25"/>
      <c r="T1284" s="25"/>
      <c r="U1284" s="25"/>
      <c r="V1284" s="25"/>
      <c r="W1284" s="25"/>
      <c r="X1284" s="25"/>
      <c r="Y1284" s="25"/>
      <c r="Z1284" s="25"/>
      <c r="AA1284" s="25"/>
      <c r="AB1284" s="25"/>
      <c r="AC1284" s="25"/>
      <c r="AD1284" s="25"/>
      <c r="AE1284" s="25"/>
      <c r="AF1284" s="25"/>
      <c r="AG1284" s="25"/>
      <c r="AH1284" s="25"/>
    </row>
    <row r="1285" spans="1:34">
      <c r="A1285" s="25"/>
      <c r="B1285" s="25"/>
      <c r="C1285" s="25"/>
      <c r="D1285" s="114"/>
      <c r="E1285" s="25"/>
      <c r="F1285" s="25"/>
      <c r="G1285" s="25"/>
      <c r="H1285" s="25"/>
      <c r="I1285" s="25"/>
      <c r="J1285" s="25"/>
      <c r="K1285" s="114"/>
      <c r="L1285" s="25"/>
      <c r="M1285" s="25"/>
      <c r="N1285" s="25"/>
      <c r="O1285" s="25"/>
      <c r="P1285" s="25"/>
      <c r="Q1285" s="25"/>
      <c r="R1285" s="25"/>
      <c r="S1285" s="25"/>
      <c r="T1285" s="25"/>
      <c r="U1285" s="25"/>
      <c r="V1285" s="25"/>
      <c r="W1285" s="25"/>
      <c r="X1285" s="25"/>
      <c r="Y1285" s="25"/>
      <c r="Z1285" s="25"/>
      <c r="AA1285" s="25"/>
      <c r="AB1285" s="25"/>
      <c r="AC1285" s="25"/>
      <c r="AD1285" s="25"/>
      <c r="AE1285" s="25"/>
      <c r="AF1285" s="25"/>
      <c r="AG1285" s="25"/>
      <c r="AH1285" s="25"/>
    </row>
    <row r="1286" spans="1:34">
      <c r="A1286" s="25"/>
      <c r="B1286" s="25"/>
      <c r="C1286" s="25"/>
      <c r="D1286" s="114"/>
      <c r="E1286" s="25"/>
      <c r="F1286" s="25"/>
      <c r="G1286" s="25"/>
      <c r="H1286" s="25"/>
      <c r="I1286" s="25"/>
      <c r="J1286" s="25"/>
      <c r="K1286" s="114"/>
      <c r="L1286" s="25"/>
      <c r="M1286" s="25"/>
      <c r="N1286" s="25"/>
      <c r="O1286" s="25"/>
      <c r="P1286" s="25"/>
      <c r="Q1286" s="25"/>
      <c r="R1286" s="25"/>
      <c r="S1286" s="25"/>
      <c r="T1286" s="25"/>
      <c r="U1286" s="25"/>
      <c r="V1286" s="25"/>
      <c r="W1286" s="25"/>
      <c r="X1286" s="25"/>
      <c r="Y1286" s="25"/>
      <c r="Z1286" s="25"/>
      <c r="AA1286" s="25"/>
      <c r="AB1286" s="25"/>
      <c r="AC1286" s="25"/>
      <c r="AD1286" s="25"/>
      <c r="AE1286" s="25"/>
      <c r="AF1286" s="25"/>
      <c r="AG1286" s="25"/>
      <c r="AH1286" s="25"/>
    </row>
    <row r="1287" spans="1:34">
      <c r="A1287" s="25"/>
      <c r="B1287" s="25"/>
      <c r="C1287" s="25"/>
      <c r="D1287" s="114"/>
      <c r="E1287" s="25"/>
      <c r="F1287" s="25"/>
      <c r="G1287" s="25"/>
      <c r="H1287" s="25"/>
      <c r="I1287" s="25"/>
      <c r="J1287" s="25"/>
      <c r="K1287" s="114"/>
      <c r="L1287" s="25"/>
      <c r="M1287" s="25"/>
      <c r="N1287" s="25"/>
      <c r="O1287" s="25"/>
      <c r="P1287" s="25"/>
      <c r="Q1287" s="25"/>
      <c r="R1287" s="25"/>
      <c r="S1287" s="25"/>
      <c r="T1287" s="25"/>
      <c r="U1287" s="25"/>
      <c r="V1287" s="25"/>
      <c r="W1287" s="25"/>
      <c r="X1287" s="25"/>
      <c r="Y1287" s="25"/>
      <c r="Z1287" s="25"/>
      <c r="AA1287" s="25"/>
      <c r="AB1287" s="25"/>
      <c r="AC1287" s="25"/>
      <c r="AD1287" s="25"/>
      <c r="AE1287" s="25"/>
      <c r="AF1287" s="25"/>
      <c r="AG1287" s="25"/>
      <c r="AH1287" s="25"/>
    </row>
    <row r="1288" spans="1:34">
      <c r="A1288" s="25"/>
      <c r="B1288" s="25"/>
      <c r="C1288" s="25"/>
      <c r="D1288" s="114"/>
      <c r="E1288" s="25"/>
      <c r="F1288" s="25"/>
      <c r="G1288" s="25"/>
      <c r="H1288" s="25"/>
      <c r="I1288" s="25"/>
      <c r="J1288" s="25"/>
      <c r="K1288" s="114"/>
      <c r="L1288" s="25"/>
      <c r="M1288" s="25"/>
      <c r="N1288" s="25"/>
      <c r="O1288" s="25"/>
      <c r="P1288" s="25"/>
      <c r="Q1288" s="25"/>
      <c r="R1288" s="25"/>
      <c r="S1288" s="25"/>
      <c r="T1288" s="25"/>
      <c r="U1288" s="25"/>
      <c r="V1288" s="25"/>
      <c r="W1288" s="25"/>
      <c r="X1288" s="25"/>
      <c r="Y1288" s="25"/>
      <c r="Z1288" s="25"/>
      <c r="AA1288" s="25"/>
      <c r="AB1288" s="25"/>
      <c r="AC1288" s="25"/>
      <c r="AD1288" s="25"/>
      <c r="AE1288" s="25"/>
      <c r="AF1288" s="25"/>
      <c r="AG1288" s="25"/>
      <c r="AH1288" s="25"/>
    </row>
    <row r="1289" spans="1:34">
      <c r="A1289" s="25"/>
      <c r="B1289" s="25"/>
      <c r="C1289" s="25"/>
      <c r="D1289" s="114"/>
      <c r="E1289" s="25"/>
      <c r="F1289" s="25"/>
      <c r="G1289" s="25"/>
      <c r="H1289" s="25"/>
      <c r="I1289" s="25"/>
      <c r="J1289" s="25"/>
      <c r="K1289" s="114"/>
      <c r="L1289" s="25"/>
      <c r="M1289" s="25"/>
      <c r="N1289" s="25"/>
      <c r="O1289" s="25"/>
      <c r="P1289" s="25"/>
      <c r="Q1289" s="25"/>
      <c r="R1289" s="25"/>
      <c r="S1289" s="25"/>
      <c r="T1289" s="25"/>
      <c r="U1289" s="25"/>
      <c r="V1289" s="25"/>
      <c r="W1289" s="25"/>
      <c r="X1289" s="25"/>
      <c r="Y1289" s="25"/>
      <c r="Z1289" s="25"/>
      <c r="AA1289" s="25"/>
      <c r="AB1289" s="25"/>
      <c r="AC1289" s="25"/>
      <c r="AD1289" s="25"/>
      <c r="AE1289" s="25"/>
      <c r="AF1289" s="25"/>
      <c r="AG1289" s="25"/>
      <c r="AH1289" s="25"/>
    </row>
    <row r="1290" spans="1:34">
      <c r="A1290" s="25"/>
      <c r="B1290" s="25"/>
      <c r="C1290" s="25"/>
      <c r="D1290" s="114"/>
      <c r="E1290" s="25"/>
      <c r="F1290" s="25"/>
      <c r="G1290" s="25"/>
      <c r="H1290" s="25"/>
      <c r="I1290" s="25"/>
      <c r="J1290" s="25"/>
      <c r="K1290" s="114"/>
      <c r="L1290" s="25"/>
      <c r="M1290" s="25"/>
      <c r="N1290" s="25"/>
      <c r="O1290" s="25"/>
      <c r="P1290" s="25"/>
      <c r="Q1290" s="25"/>
      <c r="R1290" s="25"/>
      <c r="S1290" s="25"/>
      <c r="T1290" s="25"/>
      <c r="U1290" s="25"/>
      <c r="V1290" s="25"/>
      <c r="W1290" s="25"/>
      <c r="X1290" s="25"/>
      <c r="Y1290" s="25"/>
      <c r="Z1290" s="25"/>
      <c r="AA1290" s="25"/>
      <c r="AB1290" s="25"/>
      <c r="AC1290" s="25"/>
      <c r="AD1290" s="25"/>
      <c r="AE1290" s="25"/>
      <c r="AF1290" s="25"/>
      <c r="AG1290" s="25"/>
      <c r="AH1290" s="25"/>
    </row>
    <row r="1291" spans="1:34">
      <c r="A1291" s="25"/>
      <c r="B1291" s="25"/>
      <c r="C1291" s="25"/>
      <c r="D1291" s="114"/>
      <c r="E1291" s="25"/>
      <c r="F1291" s="25"/>
      <c r="G1291" s="25"/>
      <c r="H1291" s="25"/>
      <c r="I1291" s="25"/>
      <c r="J1291" s="25"/>
      <c r="K1291" s="114"/>
      <c r="L1291" s="25"/>
      <c r="M1291" s="25"/>
      <c r="N1291" s="25"/>
      <c r="O1291" s="25"/>
      <c r="P1291" s="25"/>
      <c r="Q1291" s="25"/>
      <c r="R1291" s="25"/>
      <c r="S1291" s="25"/>
      <c r="T1291" s="25"/>
      <c r="U1291" s="25"/>
      <c r="V1291" s="25"/>
      <c r="W1291" s="25"/>
      <c r="X1291" s="25"/>
      <c r="Y1291" s="25"/>
      <c r="Z1291" s="25"/>
      <c r="AA1291" s="25"/>
      <c r="AB1291" s="25"/>
      <c r="AC1291" s="25"/>
      <c r="AD1291" s="25"/>
      <c r="AE1291" s="25"/>
      <c r="AF1291" s="25"/>
      <c r="AG1291" s="25"/>
      <c r="AH1291" s="25"/>
    </row>
    <row r="1292" spans="1:34">
      <c r="A1292" s="25"/>
      <c r="B1292" s="25"/>
      <c r="C1292" s="25"/>
      <c r="D1292" s="114"/>
      <c r="E1292" s="25"/>
      <c r="F1292" s="25"/>
      <c r="G1292" s="25"/>
      <c r="H1292" s="25"/>
      <c r="I1292" s="25"/>
      <c r="J1292" s="25"/>
      <c r="K1292" s="114"/>
      <c r="L1292" s="25"/>
      <c r="M1292" s="25"/>
      <c r="N1292" s="25"/>
      <c r="O1292" s="25"/>
      <c r="P1292" s="25"/>
      <c r="Q1292" s="25"/>
      <c r="R1292" s="25"/>
      <c r="S1292" s="25"/>
      <c r="T1292" s="25"/>
      <c r="U1292" s="25"/>
      <c r="V1292" s="25"/>
      <c r="W1292" s="25"/>
      <c r="X1292" s="25"/>
      <c r="Y1292" s="25"/>
      <c r="Z1292" s="25"/>
      <c r="AA1292" s="25"/>
      <c r="AB1292" s="25"/>
      <c r="AC1292" s="25"/>
      <c r="AD1292" s="25"/>
      <c r="AE1292" s="25"/>
      <c r="AF1292" s="25"/>
      <c r="AG1292" s="25"/>
      <c r="AH1292" s="25"/>
    </row>
    <row r="1293" spans="1:34">
      <c r="A1293" s="25"/>
      <c r="B1293" s="25"/>
      <c r="C1293" s="25"/>
      <c r="D1293" s="114"/>
      <c r="E1293" s="25"/>
      <c r="F1293" s="25"/>
      <c r="G1293" s="25"/>
      <c r="H1293" s="25"/>
      <c r="I1293" s="25"/>
      <c r="J1293" s="25"/>
      <c r="K1293" s="114"/>
      <c r="L1293" s="25"/>
      <c r="M1293" s="25"/>
      <c r="N1293" s="25"/>
      <c r="O1293" s="25"/>
      <c r="P1293" s="25"/>
      <c r="Q1293" s="25"/>
      <c r="R1293" s="25"/>
      <c r="S1293" s="25"/>
      <c r="T1293" s="25"/>
      <c r="U1293" s="25"/>
      <c r="V1293" s="25"/>
      <c r="W1293" s="25"/>
      <c r="X1293" s="25"/>
      <c r="Y1293" s="25"/>
      <c r="Z1293" s="25"/>
      <c r="AA1293" s="25"/>
      <c r="AB1293" s="25"/>
      <c r="AC1293" s="25"/>
      <c r="AD1293" s="25"/>
      <c r="AE1293" s="25"/>
      <c r="AF1293" s="25"/>
      <c r="AG1293" s="25"/>
      <c r="AH1293" s="25"/>
    </row>
    <row r="1294" spans="1:34">
      <c r="A1294" s="25"/>
      <c r="B1294" s="25"/>
      <c r="C1294" s="25"/>
      <c r="D1294" s="114"/>
      <c r="E1294" s="25"/>
      <c r="F1294" s="25"/>
      <c r="G1294" s="25"/>
      <c r="H1294" s="25"/>
      <c r="I1294" s="25"/>
      <c r="J1294" s="25"/>
      <c r="K1294" s="114"/>
      <c r="L1294" s="25"/>
      <c r="M1294" s="25"/>
      <c r="N1294" s="25"/>
      <c r="O1294" s="25"/>
      <c r="P1294" s="25"/>
      <c r="Q1294" s="25"/>
      <c r="R1294" s="25"/>
      <c r="S1294" s="25"/>
      <c r="T1294" s="25"/>
      <c r="U1294" s="25"/>
      <c r="V1294" s="25"/>
      <c r="W1294" s="25"/>
      <c r="X1294" s="25"/>
      <c r="Y1294" s="25"/>
      <c r="Z1294" s="25"/>
      <c r="AA1294" s="25"/>
      <c r="AB1294" s="25"/>
      <c r="AC1294" s="25"/>
      <c r="AD1294" s="25"/>
      <c r="AE1294" s="25"/>
      <c r="AF1294" s="25"/>
      <c r="AG1294" s="25"/>
      <c r="AH1294" s="25"/>
    </row>
    <row r="1295" spans="1:34">
      <c r="A1295" s="25"/>
      <c r="B1295" s="25"/>
      <c r="C1295" s="25"/>
      <c r="D1295" s="114"/>
      <c r="E1295" s="25"/>
      <c r="F1295" s="25"/>
      <c r="G1295" s="25"/>
      <c r="H1295" s="25"/>
      <c r="I1295" s="25"/>
      <c r="J1295" s="25"/>
      <c r="K1295" s="114"/>
      <c r="L1295" s="25"/>
      <c r="M1295" s="25"/>
      <c r="N1295" s="25"/>
      <c r="O1295" s="25"/>
      <c r="P1295" s="25"/>
      <c r="Q1295" s="25"/>
      <c r="R1295" s="25"/>
      <c r="S1295" s="25"/>
      <c r="T1295" s="25"/>
      <c r="U1295" s="25"/>
      <c r="V1295" s="25"/>
      <c r="W1295" s="25"/>
      <c r="X1295" s="25"/>
      <c r="Y1295" s="25"/>
      <c r="Z1295" s="25"/>
      <c r="AA1295" s="25"/>
      <c r="AB1295" s="25"/>
      <c r="AC1295" s="25"/>
      <c r="AD1295" s="25"/>
      <c r="AE1295" s="25"/>
      <c r="AF1295" s="25"/>
      <c r="AG1295" s="25"/>
      <c r="AH1295" s="25"/>
    </row>
    <row r="1296" spans="1:34">
      <c r="A1296" s="25"/>
      <c r="B1296" s="25"/>
      <c r="C1296" s="25"/>
      <c r="D1296" s="114"/>
      <c r="E1296" s="25"/>
      <c r="F1296" s="25"/>
      <c r="G1296" s="25"/>
      <c r="H1296" s="25"/>
      <c r="I1296" s="25"/>
      <c r="J1296" s="25"/>
      <c r="K1296" s="114"/>
      <c r="L1296" s="25"/>
      <c r="M1296" s="25"/>
      <c r="N1296" s="25"/>
      <c r="O1296" s="25"/>
      <c r="P1296" s="25"/>
      <c r="Q1296" s="25"/>
      <c r="R1296" s="25"/>
      <c r="S1296" s="25"/>
      <c r="T1296" s="25"/>
      <c r="U1296" s="25"/>
      <c r="V1296" s="25"/>
      <c r="W1296" s="25"/>
      <c r="X1296" s="25"/>
      <c r="Y1296" s="25"/>
      <c r="Z1296" s="25"/>
      <c r="AA1296" s="25"/>
      <c r="AB1296" s="25"/>
      <c r="AC1296" s="25"/>
      <c r="AD1296" s="25"/>
      <c r="AE1296" s="25"/>
      <c r="AF1296" s="25"/>
      <c r="AG1296" s="25"/>
      <c r="AH1296" s="25"/>
    </row>
    <row r="1297" spans="1:34">
      <c r="A1297" s="25"/>
      <c r="B1297" s="25"/>
      <c r="C1297" s="25"/>
      <c r="D1297" s="114"/>
      <c r="E1297" s="25"/>
      <c r="F1297" s="25"/>
      <c r="G1297" s="25"/>
      <c r="H1297" s="25"/>
      <c r="I1297" s="25"/>
      <c r="J1297" s="25"/>
      <c r="K1297" s="114"/>
      <c r="L1297" s="25"/>
      <c r="M1297" s="25"/>
      <c r="N1297" s="25"/>
      <c r="O1297" s="25"/>
      <c r="P1297" s="25"/>
      <c r="Q1297" s="25"/>
      <c r="R1297" s="25"/>
      <c r="S1297" s="25"/>
      <c r="T1297" s="25"/>
      <c r="U1297" s="25"/>
      <c r="V1297" s="25"/>
      <c r="W1297" s="25"/>
      <c r="X1297" s="25"/>
      <c r="Y1297" s="25"/>
      <c r="Z1297" s="25"/>
      <c r="AA1297" s="25"/>
      <c r="AB1297" s="25"/>
      <c r="AC1297" s="25"/>
      <c r="AD1297" s="25"/>
      <c r="AE1297" s="25"/>
      <c r="AF1297" s="25"/>
      <c r="AG1297" s="25"/>
      <c r="AH1297" s="25"/>
    </row>
    <row r="1298" spans="1:34">
      <c r="A1298" s="25"/>
      <c r="B1298" s="25"/>
      <c r="C1298" s="25"/>
      <c r="D1298" s="114"/>
      <c r="E1298" s="25"/>
      <c r="F1298" s="25"/>
      <c r="G1298" s="25"/>
      <c r="H1298" s="25"/>
      <c r="I1298" s="25"/>
      <c r="J1298" s="25"/>
      <c r="K1298" s="114"/>
      <c r="L1298" s="25"/>
      <c r="M1298" s="25"/>
      <c r="N1298" s="25"/>
      <c r="O1298" s="25"/>
      <c r="P1298" s="25"/>
      <c r="Q1298" s="25"/>
      <c r="R1298" s="25"/>
      <c r="S1298" s="25"/>
      <c r="T1298" s="25"/>
      <c r="U1298" s="25"/>
      <c r="V1298" s="25"/>
      <c r="W1298" s="25"/>
      <c r="X1298" s="25"/>
      <c r="Y1298" s="25"/>
      <c r="Z1298" s="25"/>
      <c r="AA1298" s="25"/>
      <c r="AB1298" s="25"/>
      <c r="AC1298" s="25"/>
      <c r="AD1298" s="25"/>
      <c r="AE1298" s="25"/>
      <c r="AF1298" s="25"/>
      <c r="AG1298" s="25"/>
      <c r="AH1298" s="25"/>
    </row>
    <row r="1299" spans="1:34">
      <c r="A1299" s="25"/>
      <c r="B1299" s="25"/>
      <c r="C1299" s="25"/>
      <c r="D1299" s="114"/>
      <c r="E1299" s="25"/>
      <c r="F1299" s="25"/>
      <c r="G1299" s="25"/>
      <c r="H1299" s="25"/>
      <c r="I1299" s="25"/>
      <c r="J1299" s="25"/>
      <c r="K1299" s="114"/>
      <c r="L1299" s="25"/>
      <c r="M1299" s="25"/>
      <c r="N1299" s="25"/>
      <c r="O1299" s="25"/>
      <c r="P1299" s="25"/>
      <c r="Q1299" s="25"/>
      <c r="R1299" s="25"/>
      <c r="S1299" s="25"/>
      <c r="T1299" s="25"/>
      <c r="U1299" s="25"/>
      <c r="V1299" s="25"/>
      <c r="W1299" s="25"/>
      <c r="X1299" s="25"/>
      <c r="Y1299" s="25"/>
      <c r="Z1299" s="25"/>
      <c r="AA1299" s="25"/>
      <c r="AB1299" s="25"/>
      <c r="AC1299" s="25"/>
      <c r="AD1299" s="25"/>
      <c r="AE1299" s="25"/>
      <c r="AF1299" s="25"/>
      <c r="AG1299" s="25"/>
      <c r="AH1299" s="25"/>
    </row>
    <row r="1300" spans="1:34">
      <c r="A1300" s="25"/>
      <c r="B1300" s="25"/>
      <c r="C1300" s="25"/>
      <c r="D1300" s="114"/>
      <c r="E1300" s="25"/>
      <c r="F1300" s="25"/>
      <c r="G1300" s="25"/>
      <c r="H1300" s="25"/>
      <c r="I1300" s="25"/>
      <c r="J1300" s="25"/>
      <c r="K1300" s="114"/>
      <c r="L1300" s="25"/>
      <c r="M1300" s="25"/>
      <c r="N1300" s="25"/>
      <c r="O1300" s="25"/>
      <c r="P1300" s="25"/>
      <c r="Q1300" s="25"/>
      <c r="R1300" s="25"/>
      <c r="S1300" s="25"/>
      <c r="T1300" s="25"/>
      <c r="U1300" s="25"/>
      <c r="V1300" s="25"/>
      <c r="W1300" s="25"/>
      <c r="X1300" s="25"/>
      <c r="Y1300" s="25"/>
      <c r="Z1300" s="25"/>
      <c r="AA1300" s="25"/>
      <c r="AB1300" s="25"/>
      <c r="AC1300" s="25"/>
      <c r="AD1300" s="25"/>
      <c r="AE1300" s="25"/>
      <c r="AF1300" s="25"/>
      <c r="AG1300" s="25"/>
      <c r="AH1300" s="25"/>
    </row>
    <row r="1301" spans="1:34">
      <c r="A1301" s="25"/>
      <c r="B1301" s="25"/>
      <c r="C1301" s="25"/>
      <c r="D1301" s="114"/>
      <c r="E1301" s="25"/>
      <c r="F1301" s="25"/>
      <c r="G1301" s="25"/>
      <c r="H1301" s="25"/>
      <c r="I1301" s="25"/>
      <c r="J1301" s="25"/>
      <c r="K1301" s="114"/>
      <c r="L1301" s="25"/>
      <c r="M1301" s="25"/>
      <c r="N1301" s="25"/>
      <c r="O1301" s="25"/>
      <c r="P1301" s="25"/>
      <c r="Q1301" s="25"/>
      <c r="R1301" s="25"/>
      <c r="S1301" s="25"/>
      <c r="T1301" s="25"/>
      <c r="U1301" s="25"/>
      <c r="V1301" s="25"/>
      <c r="W1301" s="25"/>
      <c r="X1301" s="25"/>
      <c r="Y1301" s="25"/>
      <c r="Z1301" s="25"/>
      <c r="AA1301" s="25"/>
      <c r="AB1301" s="25"/>
      <c r="AC1301" s="25"/>
      <c r="AD1301" s="25"/>
      <c r="AE1301" s="25"/>
      <c r="AF1301" s="25"/>
      <c r="AG1301" s="25"/>
      <c r="AH1301" s="25"/>
    </row>
    <row r="1302" spans="1:34">
      <c r="A1302" s="25"/>
      <c r="B1302" s="25"/>
      <c r="C1302" s="25"/>
      <c r="D1302" s="114"/>
      <c r="E1302" s="25"/>
      <c r="F1302" s="25"/>
      <c r="G1302" s="25"/>
      <c r="H1302" s="25"/>
      <c r="I1302" s="25"/>
      <c r="J1302" s="25"/>
      <c r="K1302" s="114"/>
      <c r="L1302" s="25"/>
      <c r="M1302" s="25"/>
      <c r="N1302" s="25"/>
      <c r="O1302" s="25"/>
      <c r="P1302" s="25"/>
      <c r="Q1302" s="25"/>
      <c r="R1302" s="25"/>
      <c r="S1302" s="25"/>
      <c r="T1302" s="25"/>
      <c r="U1302" s="25"/>
      <c r="V1302" s="25"/>
      <c r="W1302" s="25"/>
      <c r="X1302" s="25"/>
      <c r="Y1302" s="25"/>
      <c r="Z1302" s="25"/>
      <c r="AA1302" s="25"/>
      <c r="AB1302" s="25"/>
      <c r="AC1302" s="25"/>
      <c r="AD1302" s="25"/>
      <c r="AE1302" s="25"/>
      <c r="AF1302" s="25"/>
      <c r="AG1302" s="25"/>
      <c r="AH1302" s="25"/>
    </row>
    <row r="1303" spans="1:34">
      <c r="A1303" s="25"/>
      <c r="B1303" s="25"/>
      <c r="C1303" s="25"/>
      <c r="D1303" s="114"/>
      <c r="E1303" s="25"/>
      <c r="F1303" s="25"/>
      <c r="G1303" s="25"/>
      <c r="H1303" s="25"/>
      <c r="I1303" s="25"/>
      <c r="J1303" s="25"/>
      <c r="K1303" s="114"/>
      <c r="L1303" s="25"/>
      <c r="M1303" s="25"/>
      <c r="N1303" s="25"/>
      <c r="O1303" s="25"/>
      <c r="P1303" s="25"/>
      <c r="Q1303" s="25"/>
      <c r="R1303" s="25"/>
      <c r="S1303" s="25"/>
      <c r="T1303" s="25"/>
      <c r="U1303" s="25"/>
      <c r="V1303" s="25"/>
      <c r="W1303" s="25"/>
      <c r="X1303" s="25"/>
      <c r="Y1303" s="25"/>
      <c r="Z1303" s="25"/>
      <c r="AA1303" s="25"/>
      <c r="AB1303" s="25"/>
      <c r="AC1303" s="25"/>
      <c r="AD1303" s="25"/>
      <c r="AE1303" s="25"/>
      <c r="AF1303" s="25"/>
      <c r="AG1303" s="25"/>
      <c r="AH1303" s="25"/>
    </row>
    <row r="1304" spans="1:34">
      <c r="A1304" s="25"/>
      <c r="B1304" s="25"/>
      <c r="C1304" s="25"/>
      <c r="D1304" s="114"/>
      <c r="E1304" s="25"/>
      <c r="F1304" s="25"/>
      <c r="G1304" s="25"/>
      <c r="H1304" s="25"/>
      <c r="I1304" s="25"/>
      <c r="J1304" s="25"/>
      <c r="K1304" s="114"/>
      <c r="L1304" s="25"/>
      <c r="M1304" s="25"/>
      <c r="N1304" s="25"/>
      <c r="O1304" s="25"/>
      <c r="P1304" s="25"/>
      <c r="Q1304" s="25"/>
      <c r="R1304" s="25"/>
      <c r="S1304" s="25"/>
      <c r="T1304" s="25"/>
      <c r="U1304" s="25"/>
      <c r="V1304" s="25"/>
      <c r="W1304" s="25"/>
      <c r="X1304" s="25"/>
      <c r="Y1304" s="25"/>
      <c r="Z1304" s="25"/>
      <c r="AA1304" s="25"/>
      <c r="AB1304" s="25"/>
      <c r="AC1304" s="25"/>
      <c r="AD1304" s="25"/>
      <c r="AE1304" s="25"/>
      <c r="AF1304" s="25"/>
      <c r="AG1304" s="25"/>
      <c r="AH1304" s="25"/>
    </row>
    <row r="1305" spans="1:34">
      <c r="A1305" s="25"/>
      <c r="B1305" s="25"/>
      <c r="C1305" s="25"/>
      <c r="D1305" s="114"/>
      <c r="E1305" s="25"/>
      <c r="F1305" s="25"/>
      <c r="G1305" s="25"/>
      <c r="H1305" s="25"/>
      <c r="I1305" s="25"/>
      <c r="J1305" s="25"/>
      <c r="K1305" s="114"/>
      <c r="L1305" s="25"/>
      <c r="M1305" s="25"/>
      <c r="N1305" s="25"/>
      <c r="O1305" s="25"/>
      <c r="P1305" s="25"/>
      <c r="Q1305" s="25"/>
      <c r="R1305" s="25"/>
      <c r="S1305" s="25"/>
      <c r="T1305" s="25"/>
      <c r="U1305" s="25"/>
      <c r="V1305" s="25"/>
      <c r="W1305" s="25"/>
      <c r="X1305" s="25"/>
      <c r="Y1305" s="25"/>
      <c r="Z1305" s="25"/>
      <c r="AA1305" s="25"/>
      <c r="AB1305" s="25"/>
      <c r="AC1305" s="25"/>
      <c r="AD1305" s="25"/>
      <c r="AE1305" s="25"/>
      <c r="AF1305" s="25"/>
      <c r="AG1305" s="25"/>
      <c r="AH1305" s="25"/>
    </row>
    <row r="1306" spans="1:34">
      <c r="A1306" s="25"/>
      <c r="B1306" s="25"/>
      <c r="C1306" s="25"/>
      <c r="D1306" s="114"/>
      <c r="E1306" s="25"/>
      <c r="F1306" s="25"/>
      <c r="G1306" s="25"/>
      <c r="H1306" s="25"/>
      <c r="I1306" s="25"/>
      <c r="J1306" s="25"/>
      <c r="K1306" s="114"/>
      <c r="L1306" s="25"/>
      <c r="M1306" s="25"/>
      <c r="N1306" s="25"/>
      <c r="O1306" s="25"/>
      <c r="P1306" s="25"/>
      <c r="Q1306" s="25"/>
      <c r="R1306" s="25"/>
      <c r="S1306" s="25"/>
      <c r="T1306" s="25"/>
      <c r="U1306" s="25"/>
      <c r="V1306" s="25"/>
      <c r="W1306" s="25"/>
      <c r="X1306" s="25"/>
      <c r="Y1306" s="25"/>
      <c r="Z1306" s="25"/>
      <c r="AA1306" s="25"/>
      <c r="AB1306" s="25"/>
      <c r="AC1306" s="25"/>
      <c r="AD1306" s="25"/>
      <c r="AE1306" s="25"/>
      <c r="AF1306" s="25"/>
      <c r="AG1306" s="25"/>
      <c r="AH1306" s="25"/>
    </row>
    <row r="1307" spans="1:34">
      <c r="A1307" s="25"/>
      <c r="B1307" s="25"/>
      <c r="C1307" s="25"/>
      <c r="D1307" s="114"/>
      <c r="E1307" s="25"/>
      <c r="F1307" s="25"/>
      <c r="G1307" s="25"/>
      <c r="H1307" s="25"/>
      <c r="I1307" s="25"/>
      <c r="J1307" s="25"/>
      <c r="K1307" s="114"/>
      <c r="L1307" s="25"/>
      <c r="M1307" s="25"/>
      <c r="N1307" s="25"/>
      <c r="O1307" s="25"/>
      <c r="P1307" s="25"/>
      <c r="Q1307" s="25"/>
      <c r="R1307" s="25"/>
      <c r="S1307" s="25"/>
      <c r="T1307" s="25"/>
      <c r="U1307" s="25"/>
      <c r="V1307" s="25"/>
      <c r="W1307" s="25"/>
      <c r="X1307" s="25"/>
      <c r="Y1307" s="25"/>
      <c r="Z1307" s="25"/>
      <c r="AA1307" s="25"/>
      <c r="AB1307" s="25"/>
      <c r="AC1307" s="25"/>
      <c r="AD1307" s="25"/>
      <c r="AE1307" s="25"/>
      <c r="AF1307" s="25"/>
      <c r="AG1307" s="25"/>
      <c r="AH1307" s="25"/>
    </row>
    <row r="1308" spans="1:34">
      <c r="A1308" s="25"/>
      <c r="B1308" s="25"/>
      <c r="C1308" s="25"/>
      <c r="D1308" s="114"/>
      <c r="E1308" s="25"/>
      <c r="F1308" s="25"/>
      <c r="G1308" s="25"/>
      <c r="H1308" s="25"/>
      <c r="I1308" s="25"/>
      <c r="J1308" s="25"/>
      <c r="K1308" s="114"/>
      <c r="L1308" s="25"/>
      <c r="M1308" s="25"/>
      <c r="N1308" s="25"/>
      <c r="O1308" s="25"/>
      <c r="P1308" s="25"/>
      <c r="Q1308" s="25"/>
      <c r="R1308" s="25"/>
      <c r="S1308" s="25"/>
      <c r="T1308" s="25"/>
      <c r="U1308" s="25"/>
      <c r="V1308" s="25"/>
      <c r="W1308" s="25"/>
      <c r="X1308" s="25"/>
      <c r="Y1308" s="25"/>
      <c r="Z1308" s="25"/>
      <c r="AA1308" s="25"/>
      <c r="AB1308" s="25"/>
      <c r="AC1308" s="25"/>
      <c r="AD1308" s="25"/>
      <c r="AE1308" s="25"/>
      <c r="AF1308" s="25"/>
      <c r="AG1308" s="25"/>
      <c r="AH1308" s="25"/>
    </row>
    <row r="1309" spans="1:34">
      <c r="A1309" s="25"/>
      <c r="B1309" s="25"/>
      <c r="C1309" s="25"/>
      <c r="D1309" s="114"/>
      <c r="E1309" s="25"/>
      <c r="F1309" s="25"/>
      <c r="G1309" s="25"/>
      <c r="H1309" s="25"/>
      <c r="I1309" s="25"/>
      <c r="J1309" s="25"/>
      <c r="K1309" s="114"/>
      <c r="L1309" s="25"/>
      <c r="M1309" s="25"/>
      <c r="N1309" s="25"/>
      <c r="O1309" s="25"/>
      <c r="P1309" s="25"/>
      <c r="Q1309" s="25"/>
      <c r="R1309" s="25"/>
      <c r="S1309" s="25"/>
      <c r="T1309" s="25"/>
      <c r="U1309" s="25"/>
      <c r="V1309" s="25"/>
      <c r="W1309" s="25"/>
      <c r="X1309" s="25"/>
      <c r="Y1309" s="25"/>
      <c r="Z1309" s="25"/>
      <c r="AA1309" s="25"/>
      <c r="AB1309" s="25"/>
      <c r="AC1309" s="25"/>
      <c r="AD1309" s="25"/>
      <c r="AE1309" s="25"/>
      <c r="AF1309" s="25"/>
      <c r="AG1309" s="25"/>
      <c r="AH1309" s="25"/>
    </row>
    <row r="1310" spans="1:34">
      <c r="A1310" s="25"/>
      <c r="B1310" s="25"/>
      <c r="C1310" s="25"/>
      <c r="D1310" s="114"/>
      <c r="E1310" s="25"/>
      <c r="F1310" s="25"/>
      <c r="G1310" s="25"/>
      <c r="H1310" s="25"/>
      <c r="I1310" s="25"/>
      <c r="J1310" s="25"/>
      <c r="K1310" s="114"/>
      <c r="L1310" s="25"/>
      <c r="M1310" s="25"/>
      <c r="N1310" s="25"/>
      <c r="O1310" s="25"/>
      <c r="P1310" s="25"/>
      <c r="Q1310" s="25"/>
      <c r="R1310" s="25"/>
      <c r="S1310" s="25"/>
      <c r="T1310" s="25"/>
      <c r="U1310" s="25"/>
      <c r="V1310" s="25"/>
      <c r="W1310" s="25"/>
      <c r="X1310" s="25"/>
      <c r="Y1310" s="25"/>
      <c r="Z1310" s="25"/>
      <c r="AA1310" s="25"/>
      <c r="AB1310" s="25"/>
      <c r="AC1310" s="25"/>
      <c r="AD1310" s="25"/>
      <c r="AE1310" s="25"/>
      <c r="AF1310" s="25"/>
      <c r="AG1310" s="25"/>
      <c r="AH1310" s="25"/>
    </row>
    <row r="1311" spans="1:34">
      <c r="A1311" s="25"/>
      <c r="B1311" s="25"/>
      <c r="C1311" s="25"/>
      <c r="D1311" s="114"/>
      <c r="E1311" s="25"/>
      <c r="F1311" s="25"/>
      <c r="G1311" s="25"/>
      <c r="H1311" s="25"/>
      <c r="I1311" s="25"/>
      <c r="J1311" s="25"/>
      <c r="K1311" s="114"/>
      <c r="L1311" s="25"/>
      <c r="M1311" s="25"/>
      <c r="N1311" s="25"/>
      <c r="O1311" s="25"/>
      <c r="P1311" s="25"/>
      <c r="Q1311" s="25"/>
      <c r="R1311" s="25"/>
      <c r="S1311" s="25"/>
      <c r="T1311" s="25"/>
      <c r="U1311" s="25"/>
      <c r="V1311" s="25"/>
      <c r="W1311" s="25"/>
      <c r="X1311" s="25"/>
      <c r="Y1311" s="25"/>
      <c r="Z1311" s="25"/>
      <c r="AA1311" s="25"/>
      <c r="AB1311" s="25"/>
      <c r="AC1311" s="25"/>
      <c r="AD1311" s="25"/>
      <c r="AE1311" s="25"/>
      <c r="AF1311" s="25"/>
      <c r="AG1311" s="25"/>
      <c r="AH1311" s="25"/>
    </row>
    <row r="1312" spans="1:34">
      <c r="A1312" s="25"/>
      <c r="B1312" s="25"/>
      <c r="C1312" s="25"/>
      <c r="D1312" s="114"/>
      <c r="E1312" s="25"/>
      <c r="F1312" s="25"/>
      <c r="G1312" s="25"/>
      <c r="H1312" s="25"/>
      <c r="I1312" s="25"/>
      <c r="J1312" s="25"/>
      <c r="K1312" s="114"/>
      <c r="L1312" s="25"/>
      <c r="M1312" s="25"/>
      <c r="N1312" s="25"/>
      <c r="O1312" s="25"/>
      <c r="P1312" s="25"/>
      <c r="Q1312" s="25"/>
      <c r="R1312" s="25"/>
      <c r="S1312" s="25"/>
      <c r="T1312" s="25"/>
      <c r="U1312" s="25"/>
      <c r="V1312" s="25"/>
      <c r="W1312" s="25"/>
      <c r="X1312" s="25"/>
      <c r="Y1312" s="25"/>
      <c r="Z1312" s="25"/>
      <c r="AA1312" s="25"/>
      <c r="AB1312" s="25"/>
      <c r="AC1312" s="25"/>
      <c r="AD1312" s="25"/>
      <c r="AE1312" s="25"/>
      <c r="AF1312" s="25"/>
      <c r="AG1312" s="25"/>
      <c r="AH1312" s="25"/>
    </row>
    <row r="1313" spans="1:34">
      <c r="A1313" s="25"/>
      <c r="B1313" s="25"/>
      <c r="C1313" s="25"/>
      <c r="D1313" s="114"/>
      <c r="E1313" s="25"/>
      <c r="F1313" s="25"/>
      <c r="G1313" s="25"/>
      <c r="H1313" s="25"/>
      <c r="I1313" s="25"/>
      <c r="J1313" s="25"/>
      <c r="K1313" s="114"/>
      <c r="L1313" s="25"/>
      <c r="M1313" s="25"/>
      <c r="N1313" s="25"/>
      <c r="O1313" s="25"/>
      <c r="P1313" s="25"/>
      <c r="Q1313" s="25"/>
      <c r="R1313" s="25"/>
      <c r="S1313" s="25"/>
      <c r="T1313" s="25"/>
      <c r="U1313" s="25"/>
      <c r="V1313" s="25"/>
      <c r="W1313" s="25"/>
      <c r="X1313" s="25"/>
      <c r="Y1313" s="25"/>
      <c r="Z1313" s="25"/>
      <c r="AA1313" s="25"/>
      <c r="AB1313" s="25"/>
      <c r="AC1313" s="25"/>
      <c r="AD1313" s="25"/>
      <c r="AE1313" s="25"/>
      <c r="AF1313" s="25"/>
      <c r="AG1313" s="25"/>
      <c r="AH1313" s="25"/>
    </row>
    <row r="1314" spans="1:34">
      <c r="A1314" s="25"/>
      <c r="B1314" s="25"/>
      <c r="C1314" s="25"/>
      <c r="D1314" s="114"/>
      <c r="E1314" s="25"/>
      <c r="F1314" s="25"/>
      <c r="G1314" s="25"/>
      <c r="H1314" s="25"/>
      <c r="I1314" s="25"/>
      <c r="J1314" s="25"/>
      <c r="K1314" s="114"/>
      <c r="L1314" s="25"/>
      <c r="M1314" s="25"/>
      <c r="N1314" s="25"/>
      <c r="O1314" s="25"/>
      <c r="P1314" s="25"/>
      <c r="Q1314" s="25"/>
      <c r="R1314" s="25"/>
      <c r="S1314" s="25"/>
      <c r="T1314" s="25"/>
      <c r="U1314" s="25"/>
      <c r="V1314" s="25"/>
      <c r="W1314" s="25"/>
      <c r="X1314" s="25"/>
      <c r="Y1314" s="25"/>
      <c r="Z1314" s="25"/>
      <c r="AA1314" s="25"/>
      <c r="AB1314" s="25"/>
      <c r="AC1314" s="25"/>
      <c r="AD1314" s="25"/>
      <c r="AE1314" s="25"/>
      <c r="AF1314" s="25"/>
      <c r="AG1314" s="25"/>
      <c r="AH1314" s="25"/>
    </row>
    <row r="1315" spans="1:34">
      <c r="A1315" s="25"/>
      <c r="B1315" s="25"/>
      <c r="C1315" s="25"/>
      <c r="D1315" s="114"/>
      <c r="E1315" s="25"/>
      <c r="F1315" s="25"/>
      <c r="G1315" s="25"/>
      <c r="H1315" s="25"/>
      <c r="I1315" s="25"/>
      <c r="J1315" s="25"/>
      <c r="K1315" s="114"/>
      <c r="L1315" s="25"/>
      <c r="M1315" s="25"/>
      <c r="N1315" s="25"/>
      <c r="O1315" s="25"/>
      <c r="P1315" s="25"/>
      <c r="Q1315" s="25"/>
      <c r="R1315" s="25"/>
      <c r="S1315" s="25"/>
      <c r="T1315" s="25"/>
      <c r="U1315" s="25"/>
      <c r="V1315" s="25"/>
      <c r="W1315" s="25"/>
      <c r="X1315" s="25"/>
      <c r="Y1315" s="25"/>
      <c r="Z1315" s="25"/>
      <c r="AA1315" s="25"/>
      <c r="AB1315" s="25"/>
      <c r="AC1315" s="25"/>
      <c r="AD1315" s="25"/>
      <c r="AE1315" s="25"/>
      <c r="AF1315" s="25"/>
      <c r="AG1315" s="25"/>
      <c r="AH1315" s="25"/>
    </row>
    <row r="1316" spans="1:34">
      <c r="A1316" s="25"/>
      <c r="B1316" s="25"/>
      <c r="C1316" s="25"/>
      <c r="D1316" s="114"/>
      <c r="E1316" s="25"/>
      <c r="F1316" s="25"/>
      <c r="G1316" s="25"/>
      <c r="H1316" s="25"/>
      <c r="I1316" s="25"/>
      <c r="J1316" s="25"/>
      <c r="K1316" s="114"/>
      <c r="L1316" s="25"/>
      <c r="M1316" s="25"/>
      <c r="N1316" s="25"/>
      <c r="O1316" s="25"/>
      <c r="P1316" s="25"/>
      <c r="Q1316" s="25"/>
      <c r="R1316" s="25"/>
      <c r="S1316" s="25"/>
      <c r="T1316" s="25"/>
      <c r="U1316" s="25"/>
      <c r="V1316" s="25"/>
      <c r="W1316" s="25"/>
      <c r="X1316" s="25"/>
      <c r="Y1316" s="25"/>
      <c r="Z1316" s="25"/>
      <c r="AA1316" s="25"/>
      <c r="AB1316" s="25"/>
      <c r="AC1316" s="25"/>
      <c r="AD1316" s="25"/>
      <c r="AE1316" s="25"/>
      <c r="AF1316" s="25"/>
      <c r="AG1316" s="25"/>
      <c r="AH1316" s="25"/>
    </row>
    <row r="1317" spans="1:34">
      <c r="A1317" s="25"/>
      <c r="B1317" s="25"/>
      <c r="C1317" s="25"/>
      <c r="D1317" s="114"/>
      <c r="E1317" s="25"/>
      <c r="F1317" s="25"/>
      <c r="G1317" s="25"/>
      <c r="H1317" s="25"/>
      <c r="I1317" s="25"/>
      <c r="J1317" s="25"/>
      <c r="K1317" s="114"/>
      <c r="L1317" s="25"/>
      <c r="M1317" s="25"/>
      <c r="N1317" s="25"/>
      <c r="O1317" s="25"/>
      <c r="P1317" s="25"/>
      <c r="Q1317" s="25"/>
      <c r="R1317" s="25"/>
      <c r="S1317" s="25"/>
      <c r="T1317" s="25"/>
      <c r="U1317" s="25"/>
      <c r="V1317" s="25"/>
      <c r="W1317" s="25"/>
      <c r="X1317" s="25"/>
      <c r="Y1317" s="25"/>
      <c r="Z1317" s="25"/>
      <c r="AA1317" s="25"/>
      <c r="AB1317" s="25"/>
      <c r="AC1317" s="25"/>
      <c r="AD1317" s="25"/>
      <c r="AE1317" s="25"/>
      <c r="AF1317" s="25"/>
      <c r="AG1317" s="25"/>
      <c r="AH1317" s="25"/>
    </row>
    <row r="1318" spans="1:34">
      <c r="A1318" s="25"/>
      <c r="B1318" s="25"/>
      <c r="C1318" s="25"/>
      <c r="D1318" s="114"/>
      <c r="E1318" s="25"/>
      <c r="F1318" s="25"/>
      <c r="G1318" s="25"/>
      <c r="H1318" s="25"/>
      <c r="I1318" s="25"/>
      <c r="J1318" s="25"/>
      <c r="K1318" s="114"/>
      <c r="L1318" s="25"/>
      <c r="M1318" s="25"/>
      <c r="N1318" s="25"/>
      <c r="O1318" s="25"/>
      <c r="P1318" s="25"/>
      <c r="Q1318" s="25"/>
      <c r="R1318" s="25"/>
      <c r="S1318" s="25"/>
      <c r="T1318" s="25"/>
      <c r="U1318" s="25"/>
      <c r="V1318" s="25"/>
      <c r="W1318" s="25"/>
      <c r="X1318" s="25"/>
      <c r="Y1318" s="25"/>
      <c r="Z1318" s="25"/>
      <c r="AA1318" s="25"/>
      <c r="AB1318" s="25"/>
      <c r="AC1318" s="25"/>
      <c r="AD1318" s="25"/>
      <c r="AE1318" s="25"/>
      <c r="AF1318" s="25"/>
      <c r="AG1318" s="25"/>
      <c r="AH1318" s="25"/>
    </row>
    <row r="1319" spans="1:34">
      <c r="A1319" s="25"/>
      <c r="B1319" s="25"/>
      <c r="C1319" s="25"/>
      <c r="D1319" s="114"/>
      <c r="E1319" s="25"/>
      <c r="F1319" s="25"/>
      <c r="G1319" s="25"/>
      <c r="H1319" s="25"/>
      <c r="I1319" s="25"/>
      <c r="J1319" s="25"/>
      <c r="K1319" s="114"/>
      <c r="L1319" s="25"/>
      <c r="M1319" s="25"/>
      <c r="N1319" s="25"/>
      <c r="O1319" s="25"/>
      <c r="P1319" s="25"/>
      <c r="Q1319" s="25"/>
      <c r="R1319" s="25"/>
      <c r="S1319" s="25"/>
      <c r="T1319" s="25"/>
      <c r="U1319" s="25"/>
      <c r="V1319" s="25"/>
      <c r="W1319" s="25"/>
      <c r="X1319" s="25"/>
      <c r="Y1319" s="25"/>
      <c r="Z1319" s="25"/>
      <c r="AA1319" s="25"/>
      <c r="AB1319" s="25"/>
      <c r="AC1319" s="25"/>
      <c r="AD1319" s="25"/>
      <c r="AE1319" s="25"/>
      <c r="AF1319" s="25"/>
      <c r="AG1319" s="25"/>
      <c r="AH1319" s="25"/>
    </row>
    <row r="1320" spans="1:34">
      <c r="A1320" s="25"/>
      <c r="B1320" s="25"/>
      <c r="C1320" s="25"/>
      <c r="D1320" s="114"/>
      <c r="E1320" s="25"/>
      <c r="F1320" s="25"/>
      <c r="G1320" s="25"/>
      <c r="H1320" s="25"/>
      <c r="I1320" s="25"/>
      <c r="J1320" s="25"/>
      <c r="K1320" s="114"/>
      <c r="L1320" s="25"/>
      <c r="M1320" s="25"/>
      <c r="N1320" s="25"/>
      <c r="O1320" s="25"/>
      <c r="P1320" s="25"/>
      <c r="Q1320" s="25"/>
      <c r="R1320" s="25"/>
      <c r="S1320" s="25"/>
      <c r="T1320" s="25"/>
      <c r="U1320" s="25"/>
      <c r="V1320" s="25"/>
      <c r="W1320" s="25"/>
      <c r="X1320" s="25"/>
      <c r="Y1320" s="25"/>
      <c r="Z1320" s="25"/>
      <c r="AA1320" s="25"/>
      <c r="AB1320" s="25"/>
      <c r="AC1320" s="25"/>
      <c r="AD1320" s="25"/>
      <c r="AE1320" s="25"/>
      <c r="AF1320" s="25"/>
      <c r="AG1320" s="25"/>
      <c r="AH1320" s="25"/>
    </row>
    <row r="1321" spans="1:34">
      <c r="A1321" s="25"/>
      <c r="B1321" s="25"/>
      <c r="C1321" s="25"/>
      <c r="D1321" s="114"/>
      <c r="E1321" s="25"/>
      <c r="F1321" s="25"/>
      <c r="G1321" s="25"/>
      <c r="H1321" s="25"/>
      <c r="I1321" s="25"/>
      <c r="J1321" s="25"/>
      <c r="K1321" s="114"/>
      <c r="L1321" s="25"/>
      <c r="M1321" s="25"/>
      <c r="N1321" s="25"/>
      <c r="O1321" s="25"/>
      <c r="P1321" s="25"/>
      <c r="Q1321" s="25"/>
      <c r="R1321" s="25"/>
      <c r="S1321" s="25"/>
      <c r="T1321" s="25"/>
      <c r="U1321" s="25"/>
      <c r="V1321" s="25"/>
      <c r="W1321" s="25"/>
      <c r="X1321" s="25"/>
      <c r="Y1321" s="25"/>
      <c r="Z1321" s="25"/>
      <c r="AA1321" s="25"/>
      <c r="AB1321" s="25"/>
      <c r="AC1321" s="25"/>
      <c r="AD1321" s="25"/>
      <c r="AE1321" s="25"/>
      <c r="AF1321" s="25"/>
      <c r="AG1321" s="25"/>
      <c r="AH1321" s="25"/>
    </row>
    <row r="1322" spans="1:34">
      <c r="A1322" s="25"/>
      <c r="B1322" s="25"/>
      <c r="C1322" s="25"/>
      <c r="D1322" s="114"/>
      <c r="E1322" s="25"/>
      <c r="F1322" s="25"/>
      <c r="G1322" s="25"/>
      <c r="H1322" s="25"/>
      <c r="I1322" s="25"/>
      <c r="J1322" s="25"/>
      <c r="K1322" s="114"/>
      <c r="L1322" s="25"/>
      <c r="M1322" s="25"/>
      <c r="N1322" s="25"/>
      <c r="O1322" s="25"/>
      <c r="P1322" s="25"/>
      <c r="Q1322" s="25"/>
      <c r="R1322" s="25"/>
      <c r="S1322" s="25"/>
      <c r="T1322" s="25"/>
      <c r="U1322" s="25"/>
      <c r="V1322" s="25"/>
      <c r="W1322" s="25"/>
      <c r="X1322" s="25"/>
      <c r="Y1322" s="25"/>
      <c r="Z1322" s="25"/>
      <c r="AA1322" s="25"/>
      <c r="AB1322" s="25"/>
      <c r="AC1322" s="25"/>
      <c r="AD1322" s="25"/>
      <c r="AE1322" s="25"/>
      <c r="AF1322" s="25"/>
      <c r="AG1322" s="25"/>
      <c r="AH1322" s="25"/>
    </row>
    <row r="1323" spans="1:34">
      <c r="A1323" s="25"/>
      <c r="B1323" s="25"/>
      <c r="C1323" s="25"/>
      <c r="D1323" s="114"/>
      <c r="E1323" s="25"/>
      <c r="F1323" s="25"/>
      <c r="G1323" s="25"/>
      <c r="H1323" s="25"/>
      <c r="I1323" s="25"/>
      <c r="J1323" s="25"/>
      <c r="K1323" s="114"/>
      <c r="L1323" s="25"/>
      <c r="M1323" s="25"/>
      <c r="N1323" s="25"/>
      <c r="O1323" s="25"/>
      <c r="P1323" s="25"/>
      <c r="Q1323" s="25"/>
      <c r="R1323" s="25"/>
      <c r="S1323" s="25"/>
      <c r="T1323" s="25"/>
      <c r="U1323" s="25"/>
      <c r="V1323" s="25"/>
      <c r="W1323" s="25"/>
      <c r="X1323" s="25"/>
      <c r="Y1323" s="25"/>
      <c r="Z1323" s="25"/>
      <c r="AA1323" s="25"/>
      <c r="AB1323" s="25"/>
      <c r="AC1323" s="25"/>
      <c r="AD1323" s="25"/>
      <c r="AE1323" s="25"/>
      <c r="AF1323" s="25"/>
      <c r="AG1323" s="25"/>
      <c r="AH1323" s="25"/>
    </row>
    <row r="1324" spans="1:34">
      <c r="A1324" s="25"/>
      <c r="B1324" s="25"/>
      <c r="C1324" s="25"/>
      <c r="D1324" s="114"/>
      <c r="E1324" s="25"/>
      <c r="F1324" s="25"/>
      <c r="G1324" s="25"/>
      <c r="H1324" s="25"/>
      <c r="I1324" s="25"/>
      <c r="J1324" s="25"/>
      <c r="K1324" s="114"/>
      <c r="L1324" s="25"/>
      <c r="M1324" s="25"/>
      <c r="N1324" s="25"/>
      <c r="O1324" s="25"/>
      <c r="P1324" s="25"/>
      <c r="Q1324" s="25"/>
      <c r="R1324" s="25"/>
      <c r="S1324" s="25"/>
      <c r="T1324" s="25"/>
      <c r="U1324" s="25"/>
      <c r="V1324" s="25"/>
      <c r="W1324" s="25"/>
      <c r="X1324" s="25"/>
      <c r="Y1324" s="25"/>
      <c r="Z1324" s="25"/>
      <c r="AA1324" s="25"/>
      <c r="AB1324" s="25"/>
      <c r="AC1324" s="25"/>
      <c r="AD1324" s="25"/>
      <c r="AE1324" s="25"/>
      <c r="AF1324" s="25"/>
      <c r="AG1324" s="25"/>
      <c r="AH1324" s="25"/>
    </row>
    <row r="1325" spans="1:34">
      <c r="A1325" s="25"/>
      <c r="B1325" s="25"/>
      <c r="C1325" s="25"/>
      <c r="D1325" s="114"/>
      <c r="E1325" s="25"/>
      <c r="F1325" s="25"/>
      <c r="G1325" s="25"/>
      <c r="H1325" s="25"/>
      <c r="I1325" s="25"/>
      <c r="J1325" s="25"/>
      <c r="K1325" s="114"/>
      <c r="L1325" s="25"/>
      <c r="M1325" s="25"/>
      <c r="N1325" s="25"/>
      <c r="O1325" s="25"/>
      <c r="P1325" s="25"/>
      <c r="Q1325" s="25"/>
      <c r="R1325" s="25"/>
      <c r="S1325" s="25"/>
      <c r="T1325" s="25"/>
      <c r="U1325" s="25"/>
      <c r="V1325" s="25"/>
      <c r="W1325" s="25"/>
      <c r="X1325" s="25"/>
      <c r="Y1325" s="25"/>
      <c r="Z1325" s="25"/>
      <c r="AA1325" s="25"/>
      <c r="AB1325" s="25"/>
      <c r="AC1325" s="25"/>
      <c r="AD1325" s="25"/>
      <c r="AE1325" s="25"/>
      <c r="AF1325" s="25"/>
      <c r="AG1325" s="25"/>
      <c r="AH1325" s="25"/>
    </row>
    <row r="1326" spans="1:34">
      <c r="A1326" s="25"/>
      <c r="B1326" s="25"/>
      <c r="C1326" s="25"/>
      <c r="D1326" s="114"/>
      <c r="E1326" s="25"/>
      <c r="F1326" s="25"/>
      <c r="G1326" s="25"/>
      <c r="H1326" s="25"/>
      <c r="I1326" s="25"/>
      <c r="J1326" s="25"/>
      <c r="K1326" s="114"/>
      <c r="L1326" s="25"/>
      <c r="M1326" s="25"/>
      <c r="N1326" s="25"/>
      <c r="O1326" s="25"/>
      <c r="P1326" s="25"/>
      <c r="Q1326" s="25"/>
      <c r="R1326" s="25"/>
      <c r="S1326" s="25"/>
      <c r="T1326" s="25"/>
      <c r="U1326" s="25"/>
      <c r="V1326" s="25"/>
      <c r="W1326" s="25"/>
      <c r="X1326" s="25"/>
      <c r="Y1326" s="25"/>
      <c r="Z1326" s="25"/>
      <c r="AA1326" s="25"/>
      <c r="AB1326" s="25"/>
      <c r="AC1326" s="25"/>
      <c r="AD1326" s="25"/>
      <c r="AE1326" s="25"/>
      <c r="AF1326" s="25"/>
      <c r="AG1326" s="25"/>
      <c r="AH1326" s="25"/>
    </row>
    <row r="1327" spans="1:34">
      <c r="A1327" s="25"/>
      <c r="B1327" s="25"/>
      <c r="C1327" s="25"/>
      <c r="D1327" s="114"/>
      <c r="E1327" s="25"/>
      <c r="F1327" s="25"/>
      <c r="G1327" s="25"/>
      <c r="H1327" s="25"/>
      <c r="I1327" s="25"/>
      <c r="J1327" s="25"/>
      <c r="K1327" s="114"/>
      <c r="L1327" s="25"/>
      <c r="M1327" s="25"/>
      <c r="N1327" s="25"/>
      <c r="O1327" s="25"/>
      <c r="P1327" s="25"/>
      <c r="Q1327" s="25"/>
      <c r="R1327" s="25"/>
      <c r="S1327" s="25"/>
      <c r="T1327" s="25"/>
      <c r="U1327" s="25"/>
      <c r="V1327" s="25"/>
      <c r="W1327" s="25"/>
      <c r="X1327" s="25"/>
      <c r="Y1327" s="25"/>
      <c r="Z1327" s="25"/>
      <c r="AA1327" s="25"/>
      <c r="AB1327" s="25"/>
      <c r="AC1327" s="25"/>
      <c r="AD1327" s="25"/>
      <c r="AE1327" s="25"/>
      <c r="AF1327" s="25"/>
      <c r="AG1327" s="25"/>
      <c r="AH1327" s="25"/>
    </row>
    <row r="1328" spans="1:34">
      <c r="A1328" s="25"/>
      <c r="B1328" s="25"/>
      <c r="C1328" s="25"/>
      <c r="D1328" s="114"/>
      <c r="E1328" s="25"/>
      <c r="F1328" s="25"/>
      <c r="G1328" s="25"/>
      <c r="H1328" s="25"/>
      <c r="I1328" s="25"/>
      <c r="J1328" s="25"/>
      <c r="K1328" s="114"/>
      <c r="L1328" s="25"/>
      <c r="M1328" s="25"/>
      <c r="N1328" s="25"/>
      <c r="O1328" s="25"/>
      <c r="P1328" s="25"/>
      <c r="Q1328" s="25"/>
      <c r="R1328" s="25"/>
      <c r="S1328" s="25"/>
      <c r="T1328" s="25"/>
      <c r="U1328" s="25"/>
      <c r="V1328" s="25"/>
      <c r="W1328" s="25"/>
      <c r="X1328" s="25"/>
      <c r="Y1328" s="25"/>
      <c r="Z1328" s="25"/>
      <c r="AA1328" s="25"/>
      <c r="AB1328" s="25"/>
      <c r="AC1328" s="25"/>
      <c r="AD1328" s="25"/>
      <c r="AE1328" s="25"/>
      <c r="AF1328" s="25"/>
      <c r="AG1328" s="25"/>
      <c r="AH1328" s="25"/>
    </row>
    <row r="1329" spans="1:34">
      <c r="A1329" s="25"/>
      <c r="B1329" s="25"/>
      <c r="C1329" s="25"/>
      <c r="D1329" s="114"/>
      <c r="E1329" s="25"/>
      <c r="F1329" s="25"/>
      <c r="G1329" s="25"/>
      <c r="H1329" s="25"/>
      <c r="I1329" s="25"/>
      <c r="J1329" s="25"/>
      <c r="K1329" s="114"/>
      <c r="L1329" s="25"/>
      <c r="M1329" s="25"/>
      <c r="N1329" s="25"/>
      <c r="O1329" s="25"/>
      <c r="P1329" s="25"/>
      <c r="Q1329" s="25"/>
      <c r="R1329" s="25"/>
      <c r="S1329" s="25"/>
      <c r="T1329" s="25"/>
      <c r="U1329" s="25"/>
      <c r="V1329" s="25"/>
      <c r="W1329" s="25"/>
      <c r="X1329" s="25"/>
      <c r="Y1329" s="25"/>
      <c r="Z1329" s="25"/>
      <c r="AA1329" s="25"/>
      <c r="AB1329" s="25"/>
      <c r="AC1329" s="25"/>
      <c r="AD1329" s="25"/>
      <c r="AE1329" s="25"/>
      <c r="AF1329" s="25"/>
      <c r="AG1329" s="25"/>
      <c r="AH1329" s="25"/>
    </row>
    <row r="1330" spans="1:34">
      <c r="A1330" s="25"/>
      <c r="B1330" s="25"/>
      <c r="C1330" s="25"/>
      <c r="D1330" s="114"/>
      <c r="E1330" s="25"/>
      <c r="F1330" s="25"/>
      <c r="G1330" s="25"/>
      <c r="H1330" s="25"/>
      <c r="I1330" s="25"/>
      <c r="J1330" s="25"/>
      <c r="K1330" s="114"/>
      <c r="L1330" s="25"/>
      <c r="M1330" s="25"/>
      <c r="N1330" s="25"/>
      <c r="O1330" s="25"/>
      <c r="P1330" s="25"/>
      <c r="Q1330" s="25"/>
      <c r="R1330" s="25"/>
      <c r="S1330" s="25"/>
      <c r="T1330" s="25"/>
      <c r="U1330" s="25"/>
      <c r="V1330" s="25"/>
      <c r="W1330" s="25"/>
      <c r="X1330" s="25"/>
      <c r="Y1330" s="25"/>
      <c r="Z1330" s="25"/>
      <c r="AA1330" s="25"/>
      <c r="AB1330" s="25"/>
      <c r="AC1330" s="25"/>
      <c r="AD1330" s="25"/>
      <c r="AE1330" s="25"/>
      <c r="AF1330" s="25"/>
      <c r="AG1330" s="25"/>
      <c r="AH1330" s="25"/>
    </row>
    <row r="1331" spans="1:34">
      <c r="A1331" s="25"/>
      <c r="B1331" s="25"/>
      <c r="C1331" s="25"/>
      <c r="D1331" s="114"/>
      <c r="E1331" s="25"/>
      <c r="F1331" s="25"/>
      <c r="G1331" s="25"/>
      <c r="H1331" s="25"/>
      <c r="I1331" s="25"/>
      <c r="J1331" s="25"/>
      <c r="K1331" s="114"/>
      <c r="L1331" s="25"/>
      <c r="M1331" s="25"/>
      <c r="N1331" s="25"/>
      <c r="O1331" s="25"/>
      <c r="P1331" s="25"/>
      <c r="Q1331" s="25"/>
      <c r="R1331" s="25"/>
      <c r="S1331" s="25"/>
      <c r="T1331" s="25"/>
      <c r="U1331" s="25"/>
      <c r="V1331" s="25"/>
      <c r="W1331" s="25"/>
      <c r="X1331" s="25"/>
      <c r="Y1331" s="25"/>
      <c r="Z1331" s="25"/>
      <c r="AA1331" s="25"/>
      <c r="AB1331" s="25"/>
      <c r="AC1331" s="25"/>
      <c r="AD1331" s="25"/>
      <c r="AE1331" s="25"/>
      <c r="AF1331" s="25"/>
      <c r="AG1331" s="25"/>
      <c r="AH1331" s="25"/>
    </row>
    <row r="1332" spans="1:34">
      <c r="A1332" s="25"/>
      <c r="B1332" s="25"/>
      <c r="C1332" s="25"/>
      <c r="D1332" s="114"/>
      <c r="E1332" s="25"/>
      <c r="F1332" s="25"/>
      <c r="G1332" s="25"/>
      <c r="H1332" s="25"/>
      <c r="I1332" s="25"/>
      <c r="J1332" s="25"/>
      <c r="K1332" s="114"/>
      <c r="L1332" s="25"/>
      <c r="M1332" s="25"/>
      <c r="N1332" s="25"/>
      <c r="O1332" s="25"/>
      <c r="P1332" s="25"/>
      <c r="Q1332" s="25"/>
      <c r="R1332" s="25"/>
      <c r="S1332" s="25"/>
      <c r="T1332" s="25"/>
      <c r="U1332" s="25"/>
      <c r="V1332" s="25"/>
      <c r="W1332" s="25"/>
      <c r="X1332" s="25"/>
      <c r="Y1332" s="25"/>
      <c r="Z1332" s="25"/>
      <c r="AA1332" s="25"/>
      <c r="AB1332" s="25"/>
      <c r="AC1332" s="25"/>
      <c r="AD1332" s="25"/>
      <c r="AE1332" s="25"/>
      <c r="AF1332" s="25"/>
      <c r="AG1332" s="25"/>
      <c r="AH1332" s="25"/>
    </row>
    <row r="1333" spans="1:34">
      <c r="A1333" s="25"/>
      <c r="B1333" s="25"/>
      <c r="C1333" s="25"/>
      <c r="D1333" s="114"/>
      <c r="E1333" s="25"/>
      <c r="F1333" s="25"/>
      <c r="G1333" s="25"/>
      <c r="H1333" s="25"/>
      <c r="I1333" s="25"/>
      <c r="J1333" s="25"/>
      <c r="K1333" s="114"/>
      <c r="L1333" s="25"/>
      <c r="M1333" s="25"/>
      <c r="N1333" s="25"/>
      <c r="O1333" s="25"/>
      <c r="P1333" s="25"/>
      <c r="Q1333" s="25"/>
      <c r="R1333" s="25"/>
      <c r="S1333" s="25"/>
      <c r="T1333" s="25"/>
      <c r="U1333" s="25"/>
      <c r="V1333" s="25"/>
      <c r="W1333" s="25"/>
      <c r="X1333" s="25"/>
      <c r="Y1333" s="25"/>
      <c r="Z1333" s="25"/>
      <c r="AA1333" s="25"/>
      <c r="AB1333" s="25"/>
      <c r="AC1333" s="25"/>
      <c r="AD1333" s="25"/>
      <c r="AE1333" s="25"/>
      <c r="AF1333" s="25"/>
      <c r="AG1333" s="25"/>
      <c r="AH1333" s="25"/>
    </row>
    <row r="1334" spans="1:34">
      <c r="A1334" s="25"/>
      <c r="B1334" s="25"/>
      <c r="C1334" s="25"/>
      <c r="D1334" s="114"/>
      <c r="E1334" s="25"/>
      <c r="F1334" s="25"/>
      <c r="G1334" s="25"/>
      <c r="H1334" s="25"/>
      <c r="I1334" s="25"/>
      <c r="J1334" s="25"/>
      <c r="K1334" s="114"/>
      <c r="L1334" s="25"/>
      <c r="M1334" s="25"/>
      <c r="N1334" s="25"/>
      <c r="O1334" s="25"/>
      <c r="P1334" s="25"/>
      <c r="Q1334" s="25"/>
      <c r="R1334" s="25"/>
      <c r="S1334" s="25"/>
      <c r="T1334" s="25"/>
      <c r="U1334" s="25"/>
      <c r="V1334" s="25"/>
      <c r="W1334" s="25"/>
      <c r="X1334" s="25"/>
      <c r="Y1334" s="25"/>
      <c r="Z1334" s="25"/>
      <c r="AA1334" s="25"/>
      <c r="AB1334" s="25"/>
      <c r="AC1334" s="25"/>
      <c r="AD1334" s="25"/>
      <c r="AE1334" s="25"/>
      <c r="AF1334" s="25"/>
      <c r="AG1334" s="25"/>
      <c r="AH1334" s="25"/>
    </row>
    <row r="1335" spans="1:34">
      <c r="A1335" s="25"/>
      <c r="B1335" s="25"/>
      <c r="C1335" s="25"/>
      <c r="D1335" s="114"/>
      <c r="E1335" s="25"/>
      <c r="F1335" s="25"/>
      <c r="G1335" s="25"/>
      <c r="H1335" s="25"/>
      <c r="I1335" s="25"/>
      <c r="J1335" s="25"/>
      <c r="K1335" s="114"/>
      <c r="L1335" s="25"/>
      <c r="M1335" s="25"/>
      <c r="N1335" s="25"/>
      <c r="O1335" s="25"/>
      <c r="P1335" s="25"/>
      <c r="Q1335" s="25"/>
      <c r="R1335" s="25"/>
      <c r="S1335" s="25"/>
      <c r="T1335" s="25"/>
      <c r="U1335" s="25"/>
      <c r="V1335" s="25"/>
      <c r="W1335" s="25"/>
      <c r="X1335" s="25"/>
      <c r="Y1335" s="25"/>
      <c r="Z1335" s="25"/>
      <c r="AA1335" s="25"/>
      <c r="AB1335" s="25"/>
      <c r="AC1335" s="25"/>
      <c r="AD1335" s="25"/>
      <c r="AE1335" s="25"/>
      <c r="AF1335" s="25"/>
      <c r="AG1335" s="25"/>
      <c r="AH1335" s="25"/>
    </row>
    <row r="1336" spans="1:34">
      <c r="A1336" s="25"/>
      <c r="B1336" s="25"/>
      <c r="C1336" s="25"/>
      <c r="D1336" s="114"/>
      <c r="E1336" s="25"/>
      <c r="F1336" s="25"/>
      <c r="G1336" s="25"/>
      <c r="H1336" s="25"/>
      <c r="I1336" s="25"/>
      <c r="J1336" s="25"/>
      <c r="K1336" s="114"/>
      <c r="L1336" s="25"/>
      <c r="M1336" s="25"/>
      <c r="N1336" s="25"/>
      <c r="O1336" s="25"/>
      <c r="P1336" s="25"/>
      <c r="Q1336" s="25"/>
      <c r="R1336" s="25"/>
      <c r="S1336" s="25"/>
      <c r="T1336" s="25"/>
      <c r="U1336" s="25"/>
      <c r="V1336" s="25"/>
      <c r="W1336" s="25"/>
      <c r="X1336" s="25"/>
      <c r="Y1336" s="25"/>
      <c r="Z1336" s="25"/>
      <c r="AA1336" s="25"/>
      <c r="AB1336" s="25"/>
      <c r="AC1336" s="25"/>
      <c r="AD1336" s="25"/>
      <c r="AE1336" s="25"/>
      <c r="AF1336" s="25"/>
      <c r="AG1336" s="25"/>
      <c r="AH1336" s="25"/>
    </row>
    <row r="1337" spans="1:34">
      <c r="A1337" s="25"/>
      <c r="B1337" s="25"/>
      <c r="C1337" s="25"/>
      <c r="D1337" s="114"/>
      <c r="E1337" s="25"/>
      <c r="F1337" s="25"/>
      <c r="G1337" s="25"/>
      <c r="H1337" s="25"/>
      <c r="I1337" s="25"/>
      <c r="J1337" s="25"/>
      <c r="K1337" s="114"/>
      <c r="L1337" s="25"/>
      <c r="M1337" s="25"/>
      <c r="N1337" s="25"/>
      <c r="O1337" s="25"/>
      <c r="P1337" s="25"/>
      <c r="Q1337" s="25"/>
      <c r="R1337" s="25"/>
      <c r="S1337" s="25"/>
      <c r="T1337" s="25"/>
      <c r="U1337" s="25"/>
      <c r="V1337" s="25"/>
      <c r="W1337" s="25"/>
      <c r="X1337" s="25"/>
      <c r="Y1337" s="25"/>
      <c r="Z1337" s="25"/>
      <c r="AA1337" s="25"/>
      <c r="AB1337" s="25"/>
      <c r="AC1337" s="25"/>
      <c r="AD1337" s="25"/>
      <c r="AE1337" s="25"/>
      <c r="AF1337" s="25"/>
      <c r="AG1337" s="25"/>
      <c r="AH1337" s="25"/>
    </row>
    <row r="1338" spans="1:34">
      <c r="A1338" s="25"/>
      <c r="B1338" s="25"/>
      <c r="C1338" s="25"/>
      <c r="D1338" s="114"/>
      <c r="E1338" s="25"/>
      <c r="F1338" s="25"/>
      <c r="G1338" s="25"/>
      <c r="H1338" s="25"/>
      <c r="I1338" s="25"/>
      <c r="J1338" s="25"/>
      <c r="K1338" s="114"/>
      <c r="L1338" s="25"/>
      <c r="M1338" s="25"/>
      <c r="N1338" s="25"/>
      <c r="O1338" s="25"/>
      <c r="P1338" s="25"/>
      <c r="Q1338" s="25"/>
      <c r="R1338" s="25"/>
      <c r="S1338" s="25"/>
      <c r="T1338" s="25"/>
      <c r="U1338" s="25"/>
      <c r="V1338" s="25"/>
      <c r="W1338" s="25"/>
      <c r="X1338" s="25"/>
      <c r="Y1338" s="25"/>
      <c r="Z1338" s="25"/>
      <c r="AA1338" s="25"/>
      <c r="AB1338" s="25"/>
      <c r="AC1338" s="25"/>
      <c r="AD1338" s="25"/>
      <c r="AE1338" s="25"/>
      <c r="AF1338" s="25"/>
      <c r="AG1338" s="25"/>
      <c r="AH1338" s="25"/>
    </row>
    <row r="1339" spans="1:34">
      <c r="A1339" s="25"/>
      <c r="B1339" s="25"/>
      <c r="C1339" s="25"/>
      <c r="D1339" s="114"/>
      <c r="E1339" s="25"/>
      <c r="F1339" s="25"/>
      <c r="G1339" s="25"/>
      <c r="H1339" s="25"/>
      <c r="I1339" s="25"/>
      <c r="J1339" s="25"/>
      <c r="K1339" s="114"/>
      <c r="L1339" s="25"/>
      <c r="M1339" s="25"/>
      <c r="N1339" s="25"/>
      <c r="O1339" s="25"/>
      <c r="P1339" s="25"/>
      <c r="Q1339" s="25"/>
      <c r="R1339" s="25"/>
      <c r="S1339" s="25"/>
      <c r="T1339" s="25"/>
      <c r="U1339" s="25"/>
      <c r="V1339" s="25"/>
      <c r="W1339" s="25"/>
      <c r="X1339" s="25"/>
      <c r="Y1339" s="25"/>
      <c r="Z1339" s="25"/>
      <c r="AA1339" s="25"/>
      <c r="AB1339" s="25"/>
      <c r="AC1339" s="25"/>
      <c r="AD1339" s="25"/>
      <c r="AE1339" s="25"/>
      <c r="AF1339" s="25"/>
      <c r="AG1339" s="25"/>
      <c r="AH1339" s="25"/>
    </row>
    <row r="1340" spans="1:34">
      <c r="A1340" s="25"/>
      <c r="B1340" s="25"/>
      <c r="C1340" s="25"/>
      <c r="D1340" s="114"/>
      <c r="E1340" s="25"/>
      <c r="F1340" s="25"/>
      <c r="G1340" s="25"/>
      <c r="H1340" s="25"/>
      <c r="I1340" s="25"/>
      <c r="J1340" s="25"/>
      <c r="K1340" s="114"/>
      <c r="L1340" s="25"/>
      <c r="M1340" s="25"/>
      <c r="N1340" s="25"/>
      <c r="O1340" s="25"/>
      <c r="P1340" s="25"/>
      <c r="Q1340" s="25"/>
      <c r="R1340" s="25"/>
      <c r="S1340" s="25"/>
      <c r="T1340" s="25"/>
      <c r="U1340" s="25"/>
      <c r="V1340" s="25"/>
      <c r="W1340" s="25"/>
      <c r="X1340" s="25"/>
      <c r="Y1340" s="25"/>
      <c r="Z1340" s="25"/>
      <c r="AA1340" s="25"/>
      <c r="AB1340" s="25"/>
      <c r="AC1340" s="25"/>
      <c r="AD1340" s="25"/>
      <c r="AE1340" s="25"/>
      <c r="AF1340" s="25"/>
      <c r="AG1340" s="25"/>
      <c r="AH1340" s="25"/>
    </row>
    <row r="1341" spans="1:34">
      <c r="A1341" s="25"/>
      <c r="B1341" s="25"/>
      <c r="C1341" s="25"/>
      <c r="D1341" s="114"/>
      <c r="E1341" s="25"/>
      <c r="F1341" s="25"/>
      <c r="G1341" s="25"/>
      <c r="H1341" s="25"/>
      <c r="I1341" s="25"/>
      <c r="J1341" s="25"/>
      <c r="K1341" s="114"/>
      <c r="L1341" s="25"/>
      <c r="M1341" s="25"/>
      <c r="N1341" s="25"/>
      <c r="O1341" s="25"/>
      <c r="P1341" s="25"/>
      <c r="Q1341" s="25"/>
      <c r="R1341" s="25"/>
      <c r="S1341" s="25"/>
      <c r="T1341" s="25"/>
      <c r="U1341" s="25"/>
      <c r="V1341" s="25"/>
      <c r="W1341" s="25"/>
      <c r="X1341" s="25"/>
      <c r="Y1341" s="25"/>
      <c r="Z1341" s="25"/>
      <c r="AA1341" s="25"/>
      <c r="AB1341" s="25"/>
      <c r="AC1341" s="25"/>
      <c r="AD1341" s="25"/>
      <c r="AE1341" s="25"/>
      <c r="AF1341" s="25"/>
      <c r="AG1341" s="25"/>
      <c r="AH1341" s="25"/>
    </row>
    <row r="1342" spans="1:34">
      <c r="A1342" s="25"/>
      <c r="B1342" s="25"/>
      <c r="C1342" s="25"/>
      <c r="D1342" s="114"/>
      <c r="E1342" s="25"/>
      <c r="F1342" s="25"/>
      <c r="G1342" s="25"/>
      <c r="H1342" s="25"/>
      <c r="I1342" s="25"/>
      <c r="J1342" s="25"/>
      <c r="K1342" s="114"/>
      <c r="L1342" s="25"/>
      <c r="M1342" s="25"/>
      <c r="N1342" s="25"/>
      <c r="O1342" s="25"/>
      <c r="P1342" s="25"/>
      <c r="Q1342" s="25"/>
      <c r="R1342" s="25"/>
      <c r="S1342" s="25"/>
      <c r="T1342" s="25"/>
      <c r="U1342" s="25"/>
      <c r="V1342" s="25"/>
      <c r="W1342" s="25"/>
      <c r="X1342" s="25"/>
      <c r="Y1342" s="25"/>
      <c r="Z1342" s="25"/>
      <c r="AA1342" s="25"/>
      <c r="AB1342" s="25"/>
      <c r="AC1342" s="25"/>
      <c r="AD1342" s="25"/>
      <c r="AE1342" s="25"/>
      <c r="AF1342" s="25"/>
      <c r="AG1342" s="25"/>
      <c r="AH1342" s="25"/>
    </row>
    <row r="1343" spans="1:34">
      <c r="A1343" s="25"/>
      <c r="B1343" s="25"/>
      <c r="C1343" s="25"/>
      <c r="D1343" s="114"/>
      <c r="E1343" s="25"/>
      <c r="F1343" s="25"/>
      <c r="G1343" s="25"/>
      <c r="H1343" s="25"/>
      <c r="I1343" s="25"/>
      <c r="J1343" s="25"/>
      <c r="K1343" s="114"/>
      <c r="L1343" s="25"/>
      <c r="M1343" s="25"/>
      <c r="N1343" s="25"/>
      <c r="O1343" s="25"/>
      <c r="P1343" s="25"/>
      <c r="Q1343" s="25"/>
      <c r="R1343" s="25"/>
      <c r="S1343" s="25"/>
      <c r="T1343" s="25"/>
      <c r="U1343" s="25"/>
      <c r="V1343" s="25"/>
      <c r="W1343" s="25"/>
      <c r="X1343" s="25"/>
      <c r="Y1343" s="25"/>
      <c r="Z1343" s="25"/>
      <c r="AA1343" s="25"/>
      <c r="AB1343" s="25"/>
      <c r="AC1343" s="25"/>
      <c r="AD1343" s="25"/>
      <c r="AE1343" s="25"/>
      <c r="AF1343" s="25"/>
      <c r="AG1343" s="25"/>
      <c r="AH1343" s="25"/>
    </row>
    <row r="1344" spans="1:34">
      <c r="A1344" s="25"/>
      <c r="B1344" s="25"/>
      <c r="C1344" s="25"/>
      <c r="D1344" s="114"/>
      <c r="E1344" s="25"/>
      <c r="F1344" s="25"/>
      <c r="G1344" s="25"/>
      <c r="H1344" s="25"/>
      <c r="I1344" s="25"/>
      <c r="J1344" s="25"/>
      <c r="K1344" s="114"/>
      <c r="L1344" s="25"/>
      <c r="M1344" s="25"/>
      <c r="N1344" s="25"/>
      <c r="O1344" s="25"/>
      <c r="P1344" s="25"/>
      <c r="Q1344" s="25"/>
      <c r="R1344" s="25"/>
      <c r="S1344" s="25"/>
      <c r="T1344" s="25"/>
      <c r="U1344" s="25"/>
      <c r="V1344" s="25"/>
      <c r="W1344" s="25"/>
      <c r="X1344" s="25"/>
      <c r="Y1344" s="25"/>
      <c r="Z1344" s="25"/>
      <c r="AA1344" s="25"/>
      <c r="AB1344" s="25"/>
      <c r="AC1344" s="25"/>
      <c r="AD1344" s="25"/>
      <c r="AE1344" s="25"/>
      <c r="AF1344" s="25"/>
      <c r="AG1344" s="25"/>
      <c r="AH1344" s="25"/>
    </row>
    <row r="1345" spans="1:34">
      <c r="A1345" s="25"/>
      <c r="B1345" s="25"/>
      <c r="C1345" s="25"/>
      <c r="D1345" s="114"/>
      <c r="E1345" s="25"/>
      <c r="F1345" s="25"/>
      <c r="G1345" s="25"/>
      <c r="H1345" s="25"/>
      <c r="I1345" s="25"/>
      <c r="J1345" s="25"/>
      <c r="K1345" s="114"/>
      <c r="L1345" s="25"/>
      <c r="M1345" s="25"/>
      <c r="N1345" s="25"/>
      <c r="O1345" s="25"/>
      <c r="P1345" s="25"/>
      <c r="Q1345" s="25"/>
      <c r="R1345" s="25"/>
      <c r="S1345" s="25"/>
      <c r="T1345" s="25"/>
      <c r="U1345" s="25"/>
      <c r="V1345" s="25"/>
      <c r="W1345" s="25"/>
      <c r="X1345" s="25"/>
      <c r="Y1345" s="25"/>
      <c r="Z1345" s="25"/>
      <c r="AA1345" s="25"/>
      <c r="AB1345" s="25"/>
      <c r="AC1345" s="25"/>
      <c r="AD1345" s="25"/>
      <c r="AE1345" s="25"/>
      <c r="AF1345" s="25"/>
      <c r="AG1345" s="25"/>
      <c r="AH1345" s="25"/>
    </row>
    <row r="1346" spans="1:34">
      <c r="A1346" s="25"/>
      <c r="B1346" s="25"/>
      <c r="C1346" s="25"/>
      <c r="D1346" s="114"/>
      <c r="E1346" s="25"/>
      <c r="F1346" s="25"/>
      <c r="G1346" s="25"/>
      <c r="H1346" s="25"/>
      <c r="I1346" s="25"/>
      <c r="J1346" s="25"/>
      <c r="K1346" s="114"/>
      <c r="L1346" s="25"/>
      <c r="M1346" s="25"/>
      <c r="N1346" s="25"/>
      <c r="O1346" s="25"/>
      <c r="P1346" s="25"/>
      <c r="Q1346" s="25"/>
      <c r="R1346" s="25"/>
      <c r="S1346" s="25"/>
      <c r="T1346" s="25"/>
      <c r="U1346" s="25"/>
      <c r="V1346" s="25"/>
      <c r="W1346" s="25"/>
      <c r="X1346" s="25"/>
      <c r="Y1346" s="25"/>
      <c r="Z1346" s="25"/>
      <c r="AA1346" s="25"/>
      <c r="AB1346" s="25"/>
      <c r="AC1346" s="25"/>
      <c r="AD1346" s="25"/>
      <c r="AE1346" s="25"/>
      <c r="AF1346" s="25"/>
      <c r="AG1346" s="25"/>
      <c r="AH1346" s="25"/>
    </row>
    <row r="1347" spans="1:34">
      <c r="A1347" s="25"/>
      <c r="B1347" s="25"/>
      <c r="C1347" s="25"/>
      <c r="D1347" s="114"/>
      <c r="E1347" s="25"/>
      <c r="F1347" s="25"/>
      <c r="G1347" s="25"/>
      <c r="H1347" s="25"/>
      <c r="I1347" s="25"/>
      <c r="J1347" s="25"/>
      <c r="K1347" s="114"/>
      <c r="L1347" s="25"/>
      <c r="M1347" s="25"/>
      <c r="N1347" s="25"/>
      <c r="O1347" s="25"/>
      <c r="P1347" s="25"/>
      <c r="Q1347" s="25"/>
      <c r="R1347" s="25"/>
      <c r="S1347" s="25"/>
      <c r="T1347" s="25"/>
      <c r="U1347" s="25"/>
      <c r="V1347" s="25"/>
      <c r="W1347" s="25"/>
      <c r="X1347" s="25"/>
      <c r="Y1347" s="25"/>
      <c r="Z1347" s="25"/>
      <c r="AA1347" s="25"/>
      <c r="AB1347" s="25"/>
      <c r="AC1347" s="25"/>
      <c r="AD1347" s="25"/>
      <c r="AE1347" s="25"/>
      <c r="AF1347" s="25"/>
      <c r="AG1347" s="25"/>
      <c r="AH1347" s="25"/>
    </row>
    <row r="1348" spans="1:34">
      <c r="A1348" s="25"/>
      <c r="B1348" s="25"/>
      <c r="C1348" s="25"/>
      <c r="D1348" s="114"/>
      <c r="E1348" s="25"/>
      <c r="F1348" s="25"/>
      <c r="G1348" s="25"/>
      <c r="H1348" s="25"/>
      <c r="I1348" s="25"/>
      <c r="J1348" s="25"/>
      <c r="K1348" s="114"/>
      <c r="L1348" s="25"/>
      <c r="M1348" s="25"/>
      <c r="N1348" s="25"/>
      <c r="O1348" s="25"/>
      <c r="P1348" s="25"/>
      <c r="Q1348" s="25"/>
      <c r="R1348" s="25"/>
      <c r="S1348" s="25"/>
      <c r="T1348" s="25"/>
      <c r="U1348" s="25"/>
      <c r="V1348" s="25"/>
      <c r="W1348" s="25"/>
      <c r="X1348" s="25"/>
      <c r="Y1348" s="25"/>
      <c r="Z1348" s="25"/>
      <c r="AA1348" s="25"/>
      <c r="AB1348" s="25"/>
      <c r="AC1348" s="25"/>
      <c r="AD1348" s="25"/>
      <c r="AE1348" s="25"/>
      <c r="AF1348" s="25"/>
      <c r="AG1348" s="25"/>
      <c r="AH1348" s="25"/>
    </row>
    <row r="1349" spans="1:34">
      <c r="A1349" s="25"/>
      <c r="B1349" s="25"/>
      <c r="C1349" s="25"/>
      <c r="D1349" s="114"/>
      <c r="E1349" s="25"/>
      <c r="F1349" s="25"/>
      <c r="G1349" s="25"/>
      <c r="H1349" s="25"/>
      <c r="I1349" s="25"/>
      <c r="J1349" s="25"/>
      <c r="K1349" s="114"/>
      <c r="L1349" s="25"/>
      <c r="M1349" s="25"/>
      <c r="N1349" s="25"/>
      <c r="O1349" s="25"/>
      <c r="P1349" s="25"/>
      <c r="Q1349" s="25"/>
      <c r="R1349" s="25"/>
      <c r="S1349" s="25"/>
      <c r="T1349" s="25"/>
      <c r="U1349" s="25"/>
      <c r="V1349" s="25"/>
      <c r="W1349" s="25"/>
      <c r="X1349" s="25"/>
      <c r="Y1349" s="25"/>
      <c r="Z1349" s="25"/>
      <c r="AA1349" s="25"/>
      <c r="AB1349" s="25"/>
      <c r="AC1349" s="25"/>
      <c r="AD1349" s="25"/>
      <c r="AE1349" s="25"/>
      <c r="AF1349" s="25"/>
      <c r="AG1349" s="25"/>
      <c r="AH1349" s="25"/>
    </row>
    <row r="1350" spans="1:34">
      <c r="A1350" s="25"/>
      <c r="B1350" s="25"/>
      <c r="C1350" s="25"/>
      <c r="D1350" s="114"/>
      <c r="E1350" s="25"/>
      <c r="F1350" s="25"/>
      <c r="G1350" s="25"/>
      <c r="H1350" s="25"/>
      <c r="I1350" s="25"/>
      <c r="J1350" s="25"/>
      <c r="K1350" s="114"/>
      <c r="L1350" s="25"/>
      <c r="M1350" s="25"/>
      <c r="N1350" s="25"/>
      <c r="O1350" s="25"/>
      <c r="P1350" s="25"/>
      <c r="Q1350" s="25"/>
      <c r="R1350" s="25"/>
      <c r="S1350" s="25"/>
      <c r="T1350" s="25"/>
      <c r="U1350" s="25"/>
      <c r="V1350" s="25"/>
      <c r="W1350" s="25"/>
      <c r="X1350" s="25"/>
      <c r="Y1350" s="25"/>
      <c r="Z1350" s="25"/>
      <c r="AA1350" s="25"/>
      <c r="AB1350" s="25"/>
      <c r="AC1350" s="25"/>
      <c r="AD1350" s="25"/>
      <c r="AE1350" s="25"/>
      <c r="AF1350" s="25"/>
      <c r="AG1350" s="25"/>
      <c r="AH1350" s="25"/>
    </row>
    <row r="1351" spans="1:34">
      <c r="A1351" s="25"/>
      <c r="B1351" s="25"/>
      <c r="C1351" s="25"/>
      <c r="D1351" s="114"/>
      <c r="E1351" s="25"/>
      <c r="F1351" s="25"/>
      <c r="G1351" s="25"/>
      <c r="H1351" s="25"/>
      <c r="I1351" s="25"/>
      <c r="J1351" s="25"/>
      <c r="K1351" s="114"/>
      <c r="L1351" s="25"/>
      <c r="M1351" s="25"/>
      <c r="N1351" s="25"/>
      <c r="O1351" s="25"/>
      <c r="P1351" s="25"/>
      <c r="Q1351" s="25"/>
      <c r="R1351" s="25"/>
      <c r="S1351" s="25"/>
      <c r="T1351" s="25"/>
      <c r="U1351" s="25"/>
      <c r="V1351" s="25"/>
      <c r="W1351" s="25"/>
      <c r="X1351" s="25"/>
      <c r="Y1351" s="25"/>
      <c r="Z1351" s="25"/>
      <c r="AA1351" s="25"/>
      <c r="AB1351" s="25"/>
      <c r="AC1351" s="25"/>
      <c r="AD1351" s="25"/>
      <c r="AE1351" s="25"/>
      <c r="AF1351" s="25"/>
      <c r="AG1351" s="25"/>
      <c r="AH1351" s="25"/>
    </row>
    <row r="1352" spans="1:34">
      <c r="A1352" s="25"/>
      <c r="B1352" s="25"/>
      <c r="C1352" s="25"/>
      <c r="D1352" s="114"/>
      <c r="E1352" s="25"/>
      <c r="F1352" s="25"/>
      <c r="G1352" s="25"/>
      <c r="H1352" s="25"/>
      <c r="I1352" s="25"/>
      <c r="J1352" s="25"/>
      <c r="K1352" s="114"/>
      <c r="L1352" s="25"/>
      <c r="M1352" s="25"/>
      <c r="N1352" s="25"/>
      <c r="O1352" s="25"/>
      <c r="P1352" s="25"/>
      <c r="Q1352" s="25"/>
      <c r="R1352" s="25"/>
      <c r="S1352" s="25"/>
      <c r="T1352" s="25"/>
      <c r="U1352" s="25"/>
      <c r="V1352" s="25"/>
      <c r="W1352" s="25"/>
      <c r="X1352" s="25"/>
      <c r="Y1352" s="25"/>
      <c r="Z1352" s="25"/>
      <c r="AA1352" s="25"/>
      <c r="AB1352" s="25"/>
      <c r="AC1352" s="25"/>
      <c r="AD1352" s="25"/>
      <c r="AE1352" s="25"/>
      <c r="AF1352" s="25"/>
      <c r="AG1352" s="25"/>
      <c r="AH1352" s="25"/>
    </row>
    <row r="1353" spans="1:34">
      <c r="A1353" s="25"/>
      <c r="B1353" s="25"/>
      <c r="C1353" s="25"/>
      <c r="D1353" s="114"/>
      <c r="E1353" s="25"/>
      <c r="F1353" s="25"/>
      <c r="G1353" s="25"/>
      <c r="H1353" s="25"/>
      <c r="I1353" s="25"/>
      <c r="J1353" s="25"/>
      <c r="K1353" s="114"/>
      <c r="L1353" s="25"/>
      <c r="M1353" s="25"/>
      <c r="N1353" s="25"/>
      <c r="O1353" s="25"/>
      <c r="P1353" s="25"/>
      <c r="Q1353" s="25"/>
      <c r="R1353" s="25"/>
      <c r="S1353" s="25"/>
      <c r="T1353" s="25"/>
      <c r="U1353" s="25"/>
      <c r="V1353" s="25"/>
      <c r="W1353" s="25"/>
      <c r="X1353" s="25"/>
      <c r="Y1353" s="25"/>
      <c r="Z1353" s="25"/>
      <c r="AA1353" s="25"/>
      <c r="AB1353" s="25"/>
      <c r="AC1353" s="25"/>
      <c r="AD1353" s="25"/>
      <c r="AE1353" s="25"/>
      <c r="AF1353" s="25"/>
      <c r="AG1353" s="25"/>
      <c r="AH1353" s="25"/>
    </row>
    <row r="1354" spans="1:34">
      <c r="A1354" s="25"/>
      <c r="B1354" s="25"/>
      <c r="C1354" s="25"/>
      <c r="D1354" s="114"/>
      <c r="E1354" s="25"/>
      <c r="F1354" s="25"/>
      <c r="G1354" s="25"/>
      <c r="H1354" s="25"/>
      <c r="I1354" s="25"/>
      <c r="J1354" s="25"/>
      <c r="K1354" s="114"/>
      <c r="L1354" s="25"/>
      <c r="M1354" s="25"/>
      <c r="N1354" s="25"/>
      <c r="O1354" s="25"/>
      <c r="P1354" s="25"/>
      <c r="Q1354" s="25"/>
      <c r="R1354" s="25"/>
      <c r="S1354" s="25"/>
      <c r="T1354" s="25"/>
      <c r="U1354" s="25"/>
      <c r="V1354" s="25"/>
      <c r="W1354" s="25"/>
      <c r="X1354" s="25"/>
      <c r="Y1354" s="25"/>
      <c r="Z1354" s="25"/>
      <c r="AA1354" s="25"/>
      <c r="AB1354" s="25"/>
      <c r="AC1354" s="25"/>
      <c r="AD1354" s="25"/>
      <c r="AE1354" s="25"/>
      <c r="AF1354" s="25"/>
      <c r="AG1354" s="25"/>
      <c r="AH1354" s="25"/>
    </row>
    <row r="1355" spans="1:34">
      <c r="A1355" s="25"/>
      <c r="B1355" s="25"/>
      <c r="C1355" s="25"/>
      <c r="D1355" s="114"/>
      <c r="E1355" s="25"/>
      <c r="F1355" s="25"/>
      <c r="G1355" s="25"/>
      <c r="H1355" s="25"/>
      <c r="I1355" s="25"/>
      <c r="J1355" s="25"/>
      <c r="K1355" s="114"/>
      <c r="L1355" s="25"/>
      <c r="M1355" s="25"/>
      <c r="N1355" s="25"/>
      <c r="O1355" s="25"/>
      <c r="P1355" s="25"/>
      <c r="Q1355" s="25"/>
      <c r="R1355" s="25"/>
      <c r="S1355" s="25"/>
      <c r="T1355" s="25"/>
      <c r="U1355" s="25"/>
      <c r="V1355" s="25"/>
      <c r="W1355" s="25"/>
      <c r="X1355" s="25"/>
      <c r="Y1355" s="25"/>
      <c r="Z1355" s="25"/>
      <c r="AA1355" s="25"/>
      <c r="AB1355" s="25"/>
      <c r="AC1355" s="25"/>
      <c r="AD1355" s="25"/>
      <c r="AE1355" s="25"/>
      <c r="AF1355" s="25"/>
      <c r="AG1355" s="25"/>
      <c r="AH1355" s="25"/>
    </row>
    <row r="1356" spans="1:34">
      <c r="A1356" s="25"/>
      <c r="B1356" s="25"/>
      <c r="C1356" s="25"/>
      <c r="D1356" s="114"/>
      <c r="E1356" s="25"/>
      <c r="F1356" s="25"/>
      <c r="G1356" s="25"/>
      <c r="H1356" s="25"/>
      <c r="I1356" s="25"/>
      <c r="J1356" s="25"/>
      <c r="K1356" s="114"/>
      <c r="L1356" s="25"/>
      <c r="M1356" s="25"/>
      <c r="N1356" s="25"/>
      <c r="O1356" s="25"/>
      <c r="P1356" s="25"/>
      <c r="Q1356" s="25"/>
      <c r="R1356" s="25"/>
      <c r="S1356" s="25"/>
      <c r="T1356" s="25"/>
      <c r="U1356" s="25"/>
      <c r="V1356" s="25"/>
      <c r="W1356" s="25"/>
      <c r="X1356" s="25"/>
      <c r="Y1356" s="25"/>
      <c r="Z1356" s="25"/>
      <c r="AA1356" s="25"/>
      <c r="AB1356" s="25"/>
      <c r="AC1356" s="25"/>
      <c r="AD1356" s="25"/>
      <c r="AE1356" s="25"/>
      <c r="AF1356" s="25"/>
      <c r="AG1356" s="25"/>
      <c r="AH1356" s="25"/>
    </row>
    <row r="1357" spans="1:34">
      <c r="A1357" s="25"/>
      <c r="B1357" s="25"/>
      <c r="C1357" s="25"/>
      <c r="D1357" s="114"/>
      <c r="E1357" s="25"/>
      <c r="F1357" s="25"/>
      <c r="G1357" s="25"/>
      <c r="H1357" s="25"/>
      <c r="I1357" s="25"/>
      <c r="J1357" s="25"/>
      <c r="K1357" s="114"/>
      <c r="L1357" s="25"/>
      <c r="M1357" s="25"/>
      <c r="N1357" s="25"/>
      <c r="O1357" s="25"/>
      <c r="P1357" s="25"/>
      <c r="Q1357" s="25"/>
      <c r="R1357" s="25"/>
      <c r="S1357" s="25"/>
      <c r="T1357" s="25"/>
      <c r="U1357" s="25"/>
      <c r="V1357" s="25"/>
      <c r="W1357" s="25"/>
      <c r="X1357" s="25"/>
      <c r="Y1357" s="25"/>
      <c r="Z1357" s="25"/>
      <c r="AA1357" s="25"/>
      <c r="AB1357" s="25"/>
      <c r="AC1357" s="25"/>
      <c r="AD1357" s="25"/>
      <c r="AE1357" s="25"/>
      <c r="AF1357" s="25"/>
      <c r="AG1357" s="25"/>
      <c r="AH1357" s="25"/>
    </row>
    <row r="1358" spans="1:34">
      <c r="A1358" s="25"/>
      <c r="B1358" s="25"/>
      <c r="C1358" s="25"/>
      <c r="D1358" s="114"/>
      <c r="E1358" s="25"/>
      <c r="F1358" s="25"/>
      <c r="G1358" s="25"/>
      <c r="H1358" s="25"/>
      <c r="I1358" s="25"/>
      <c r="J1358" s="25"/>
      <c r="K1358" s="114"/>
      <c r="L1358" s="25"/>
      <c r="M1358" s="25"/>
      <c r="N1358" s="25"/>
      <c r="O1358" s="25"/>
      <c r="P1358" s="25"/>
      <c r="Q1358" s="25"/>
      <c r="R1358" s="25"/>
      <c r="S1358" s="25"/>
      <c r="T1358" s="25"/>
      <c r="U1358" s="25"/>
      <c r="V1358" s="25"/>
      <c r="W1358" s="25"/>
      <c r="X1358" s="25"/>
      <c r="Y1358" s="25"/>
      <c r="Z1358" s="25"/>
      <c r="AA1358" s="25"/>
      <c r="AB1358" s="25"/>
      <c r="AC1358" s="25"/>
      <c r="AD1358" s="25"/>
      <c r="AE1358" s="25"/>
      <c r="AF1358" s="25"/>
      <c r="AG1358" s="25"/>
      <c r="AH1358" s="25"/>
    </row>
    <row r="1359" spans="1:34">
      <c r="A1359" s="25"/>
      <c r="B1359" s="25"/>
      <c r="C1359" s="25"/>
      <c r="D1359" s="114"/>
      <c r="E1359" s="25"/>
      <c r="F1359" s="25"/>
      <c r="G1359" s="25"/>
      <c r="H1359" s="25"/>
      <c r="I1359" s="25"/>
      <c r="J1359" s="25"/>
      <c r="K1359" s="114"/>
      <c r="L1359" s="25"/>
      <c r="M1359" s="25"/>
      <c r="N1359" s="25"/>
      <c r="O1359" s="25"/>
      <c r="P1359" s="25"/>
      <c r="Q1359" s="25"/>
      <c r="R1359" s="25"/>
      <c r="S1359" s="25"/>
      <c r="T1359" s="25"/>
      <c r="U1359" s="25"/>
      <c r="V1359" s="25"/>
      <c r="W1359" s="25"/>
      <c r="X1359" s="25"/>
      <c r="Y1359" s="25"/>
      <c r="Z1359" s="25"/>
      <c r="AA1359" s="25"/>
      <c r="AB1359" s="25"/>
      <c r="AC1359" s="25"/>
      <c r="AD1359" s="25"/>
      <c r="AE1359" s="25"/>
      <c r="AF1359" s="25"/>
      <c r="AG1359" s="25"/>
      <c r="AH1359" s="25"/>
    </row>
    <row r="1360" spans="1:34">
      <c r="A1360" s="25"/>
      <c r="B1360" s="25"/>
      <c r="C1360" s="25"/>
      <c r="D1360" s="114"/>
      <c r="E1360" s="25"/>
      <c r="F1360" s="25"/>
      <c r="G1360" s="25"/>
      <c r="H1360" s="25"/>
      <c r="I1360" s="25"/>
      <c r="J1360" s="25"/>
      <c r="K1360" s="114"/>
      <c r="L1360" s="25"/>
      <c r="M1360" s="25"/>
      <c r="N1360" s="25"/>
      <c r="O1360" s="25"/>
      <c r="P1360" s="25"/>
      <c r="Q1360" s="25"/>
      <c r="R1360" s="25"/>
      <c r="S1360" s="25"/>
      <c r="T1360" s="25"/>
      <c r="U1360" s="25"/>
      <c r="V1360" s="25"/>
      <c r="W1360" s="25"/>
      <c r="X1360" s="25"/>
      <c r="Y1360" s="25"/>
      <c r="Z1360" s="25"/>
      <c r="AA1360" s="25"/>
      <c r="AB1360" s="25"/>
      <c r="AC1360" s="25"/>
      <c r="AD1360" s="25"/>
      <c r="AE1360" s="25"/>
      <c r="AF1360" s="25"/>
      <c r="AG1360" s="25"/>
      <c r="AH1360" s="25"/>
    </row>
    <row r="1361" spans="1:34">
      <c r="A1361" s="25"/>
      <c r="B1361" s="25"/>
      <c r="C1361" s="25"/>
      <c r="D1361" s="114"/>
      <c r="E1361" s="25"/>
      <c r="F1361" s="25"/>
      <c r="G1361" s="25"/>
      <c r="H1361" s="25"/>
      <c r="I1361" s="25"/>
      <c r="J1361" s="25"/>
      <c r="K1361" s="114"/>
      <c r="L1361" s="25"/>
      <c r="M1361" s="25"/>
      <c r="N1361" s="25"/>
      <c r="O1361" s="25"/>
      <c r="P1361" s="25"/>
      <c r="Q1361" s="25"/>
      <c r="R1361" s="25"/>
      <c r="S1361" s="25"/>
      <c r="T1361" s="25"/>
      <c r="U1361" s="25"/>
      <c r="V1361" s="25"/>
      <c r="W1361" s="25"/>
      <c r="X1361" s="25"/>
      <c r="Y1361" s="25"/>
      <c r="Z1361" s="25"/>
      <c r="AA1361" s="25"/>
      <c r="AB1361" s="25"/>
      <c r="AC1361" s="25"/>
      <c r="AD1361" s="25"/>
      <c r="AE1361" s="25"/>
      <c r="AF1361" s="25"/>
      <c r="AG1361" s="25"/>
      <c r="AH1361" s="25"/>
    </row>
    <row r="1362" spans="1:34">
      <c r="A1362" s="25"/>
      <c r="B1362" s="25"/>
      <c r="C1362" s="25"/>
      <c r="D1362" s="114"/>
      <c r="E1362" s="25"/>
      <c r="F1362" s="25"/>
      <c r="G1362" s="25"/>
      <c r="H1362" s="25"/>
      <c r="I1362" s="25"/>
      <c r="J1362" s="25"/>
      <c r="K1362" s="114"/>
      <c r="L1362" s="25"/>
      <c r="M1362" s="25"/>
      <c r="N1362" s="25"/>
      <c r="O1362" s="25"/>
      <c r="P1362" s="25"/>
      <c r="Q1362" s="25"/>
      <c r="R1362" s="25"/>
      <c r="S1362" s="25"/>
      <c r="T1362" s="25"/>
      <c r="U1362" s="25"/>
      <c r="V1362" s="25"/>
      <c r="W1362" s="25"/>
      <c r="X1362" s="25"/>
      <c r="Y1362" s="25"/>
      <c r="Z1362" s="25"/>
      <c r="AA1362" s="25"/>
      <c r="AB1362" s="25"/>
      <c r="AC1362" s="25"/>
      <c r="AD1362" s="25"/>
      <c r="AE1362" s="25"/>
      <c r="AF1362" s="25"/>
      <c r="AG1362" s="25"/>
      <c r="AH1362" s="25"/>
    </row>
    <row r="1363" spans="1:34">
      <c r="A1363" s="25"/>
      <c r="B1363" s="25"/>
      <c r="C1363" s="25"/>
      <c r="D1363" s="114"/>
      <c r="E1363" s="25"/>
      <c r="F1363" s="25"/>
      <c r="G1363" s="25"/>
      <c r="H1363" s="25"/>
      <c r="I1363" s="25"/>
      <c r="J1363" s="25"/>
      <c r="K1363" s="114"/>
      <c r="L1363" s="25"/>
      <c r="M1363" s="25"/>
      <c r="N1363" s="25"/>
      <c r="O1363" s="25"/>
      <c r="P1363" s="25"/>
      <c r="Q1363" s="25"/>
      <c r="R1363" s="25"/>
      <c r="S1363" s="25"/>
      <c r="T1363" s="25"/>
      <c r="U1363" s="25"/>
      <c r="V1363" s="25"/>
      <c r="W1363" s="25"/>
      <c r="X1363" s="25"/>
      <c r="Y1363" s="25"/>
      <c r="Z1363" s="25"/>
      <c r="AA1363" s="25"/>
      <c r="AB1363" s="25"/>
      <c r="AC1363" s="25"/>
      <c r="AD1363" s="25"/>
      <c r="AE1363" s="25"/>
      <c r="AF1363" s="25"/>
      <c r="AG1363" s="25"/>
      <c r="AH1363" s="25"/>
    </row>
    <row r="1364" spans="1:34">
      <c r="A1364" s="25"/>
      <c r="B1364" s="25"/>
      <c r="C1364" s="25"/>
      <c r="D1364" s="114"/>
      <c r="E1364" s="25"/>
      <c r="F1364" s="25"/>
      <c r="G1364" s="25"/>
      <c r="H1364" s="25"/>
      <c r="I1364" s="25"/>
      <c r="J1364" s="25"/>
      <c r="K1364" s="114"/>
      <c r="L1364" s="25"/>
      <c r="M1364" s="25"/>
      <c r="N1364" s="25"/>
      <c r="O1364" s="25"/>
      <c r="P1364" s="25"/>
      <c r="Q1364" s="25"/>
      <c r="R1364" s="25"/>
      <c r="S1364" s="25"/>
      <c r="T1364" s="25"/>
      <c r="U1364" s="25"/>
      <c r="V1364" s="25"/>
      <c r="W1364" s="25"/>
      <c r="X1364" s="25"/>
      <c r="Y1364" s="25"/>
      <c r="Z1364" s="25"/>
      <c r="AA1364" s="25"/>
      <c r="AB1364" s="25"/>
      <c r="AC1364" s="25"/>
      <c r="AD1364" s="25"/>
      <c r="AE1364" s="25"/>
      <c r="AF1364" s="25"/>
      <c r="AG1364" s="25"/>
      <c r="AH1364" s="25"/>
    </row>
    <row r="1365" spans="1:34">
      <c r="A1365" s="25"/>
      <c r="B1365" s="25"/>
      <c r="C1365" s="25"/>
      <c r="D1365" s="114"/>
      <c r="E1365" s="25"/>
      <c r="F1365" s="25"/>
      <c r="G1365" s="25"/>
      <c r="H1365" s="25"/>
      <c r="I1365" s="25"/>
      <c r="J1365" s="25"/>
      <c r="K1365" s="114"/>
      <c r="L1365" s="25"/>
      <c r="M1365" s="25"/>
      <c r="N1365" s="25"/>
      <c r="O1365" s="25"/>
      <c r="P1365" s="25"/>
      <c r="Q1365" s="25"/>
      <c r="R1365" s="25"/>
      <c r="S1365" s="25"/>
      <c r="T1365" s="25"/>
      <c r="U1365" s="25"/>
      <c r="V1365" s="25"/>
      <c r="W1365" s="25"/>
      <c r="X1365" s="25"/>
      <c r="Y1365" s="25"/>
      <c r="Z1365" s="25"/>
      <c r="AA1365" s="25"/>
      <c r="AB1365" s="25"/>
      <c r="AC1365" s="25"/>
      <c r="AD1365" s="25"/>
      <c r="AE1365" s="25"/>
      <c r="AF1365" s="25"/>
      <c r="AG1365" s="25"/>
      <c r="AH1365" s="25"/>
    </row>
    <row r="1366" spans="1:34">
      <c r="A1366" s="25"/>
      <c r="B1366" s="25"/>
      <c r="C1366" s="25"/>
      <c r="D1366" s="114"/>
      <c r="E1366" s="25"/>
      <c r="F1366" s="25"/>
      <c r="G1366" s="25"/>
      <c r="H1366" s="25"/>
      <c r="I1366" s="25"/>
      <c r="J1366" s="25"/>
      <c r="K1366" s="114"/>
      <c r="L1366" s="25"/>
      <c r="M1366" s="25"/>
      <c r="N1366" s="25"/>
      <c r="O1366" s="25"/>
      <c r="P1366" s="25"/>
      <c r="Q1366" s="25"/>
      <c r="R1366" s="25"/>
      <c r="S1366" s="25"/>
      <c r="T1366" s="25"/>
      <c r="U1366" s="25"/>
      <c r="V1366" s="25"/>
      <c r="W1366" s="25"/>
      <c r="X1366" s="25"/>
      <c r="Y1366" s="25"/>
      <c r="Z1366" s="25"/>
      <c r="AA1366" s="25"/>
      <c r="AB1366" s="25"/>
      <c r="AC1366" s="25"/>
      <c r="AD1366" s="25"/>
      <c r="AE1366" s="25"/>
      <c r="AF1366" s="25"/>
      <c r="AG1366" s="25"/>
      <c r="AH1366" s="25"/>
    </row>
    <row r="1367" spans="1:34">
      <c r="A1367" s="25"/>
      <c r="B1367" s="25"/>
      <c r="C1367" s="25"/>
      <c r="D1367" s="114"/>
      <c r="E1367" s="25"/>
      <c r="F1367" s="25"/>
      <c r="G1367" s="25"/>
      <c r="H1367" s="25"/>
      <c r="I1367" s="25"/>
      <c r="J1367" s="25"/>
      <c r="K1367" s="114"/>
      <c r="L1367" s="25"/>
      <c r="M1367" s="25"/>
      <c r="N1367" s="25"/>
      <c r="O1367" s="25"/>
      <c r="P1367" s="25"/>
      <c r="Q1367" s="25"/>
      <c r="R1367" s="25"/>
      <c r="S1367" s="25"/>
      <c r="T1367" s="25"/>
      <c r="U1367" s="25"/>
      <c r="V1367" s="25"/>
      <c r="W1367" s="25"/>
      <c r="X1367" s="25"/>
      <c r="Y1367" s="25"/>
      <c r="Z1367" s="25"/>
      <c r="AA1367" s="25"/>
      <c r="AB1367" s="25"/>
      <c r="AC1367" s="25"/>
      <c r="AD1367" s="25"/>
      <c r="AE1367" s="25"/>
      <c r="AF1367" s="25"/>
      <c r="AG1367" s="25"/>
      <c r="AH1367" s="25"/>
    </row>
    <row r="1368" spans="1:34">
      <c r="A1368" s="25"/>
      <c r="B1368" s="25"/>
      <c r="C1368" s="25"/>
      <c r="D1368" s="114"/>
      <c r="E1368" s="25"/>
      <c r="F1368" s="25"/>
      <c r="G1368" s="25"/>
      <c r="H1368" s="25"/>
      <c r="I1368" s="25"/>
      <c r="J1368" s="25"/>
      <c r="K1368" s="114"/>
      <c r="L1368" s="25"/>
      <c r="M1368" s="25"/>
      <c r="N1368" s="25"/>
      <c r="O1368" s="25"/>
      <c r="P1368" s="25"/>
      <c r="Q1368" s="25"/>
      <c r="R1368" s="25"/>
      <c r="S1368" s="25"/>
      <c r="T1368" s="25"/>
      <c r="U1368" s="25"/>
      <c r="V1368" s="25"/>
      <c r="W1368" s="25"/>
      <c r="X1368" s="25"/>
      <c r="Y1368" s="25"/>
      <c r="Z1368" s="25"/>
      <c r="AA1368" s="25"/>
      <c r="AB1368" s="25"/>
      <c r="AC1368" s="25"/>
      <c r="AD1368" s="25"/>
      <c r="AE1368" s="25"/>
      <c r="AF1368" s="25"/>
      <c r="AG1368" s="25"/>
      <c r="AH1368" s="25"/>
    </row>
    <row r="1369" spans="1:34">
      <c r="A1369" s="25"/>
      <c r="B1369" s="25"/>
      <c r="C1369" s="25"/>
      <c r="D1369" s="114"/>
      <c r="E1369" s="25"/>
      <c r="F1369" s="25"/>
      <c r="G1369" s="25"/>
      <c r="H1369" s="25"/>
      <c r="I1369" s="25"/>
      <c r="J1369" s="25"/>
      <c r="K1369" s="114"/>
      <c r="L1369" s="25"/>
      <c r="M1369" s="25"/>
      <c r="N1369" s="25"/>
      <c r="O1369" s="25"/>
      <c r="P1369" s="25"/>
      <c r="Q1369" s="25"/>
      <c r="R1369" s="25"/>
      <c r="S1369" s="25"/>
      <c r="T1369" s="25"/>
      <c r="U1369" s="25"/>
      <c r="V1369" s="25"/>
      <c r="W1369" s="25"/>
      <c r="X1369" s="25"/>
      <c r="Y1369" s="25"/>
      <c r="Z1369" s="25"/>
      <c r="AA1369" s="25"/>
      <c r="AB1369" s="25"/>
      <c r="AC1369" s="25"/>
      <c r="AD1369" s="25"/>
      <c r="AE1369" s="25"/>
      <c r="AF1369" s="25"/>
      <c r="AG1369" s="25"/>
      <c r="AH1369" s="25"/>
    </row>
    <row r="1370" spans="1:34">
      <c r="A1370" s="25"/>
      <c r="B1370" s="25"/>
      <c r="C1370" s="25"/>
      <c r="D1370" s="114"/>
      <c r="E1370" s="25"/>
      <c r="F1370" s="25"/>
      <c r="G1370" s="25"/>
      <c r="H1370" s="25"/>
      <c r="I1370" s="25"/>
      <c r="J1370" s="25"/>
      <c r="K1370" s="114"/>
      <c r="L1370" s="25"/>
      <c r="M1370" s="25"/>
      <c r="N1370" s="25"/>
      <c r="O1370" s="25"/>
      <c r="P1370" s="25"/>
      <c r="Q1370" s="25"/>
      <c r="R1370" s="25"/>
      <c r="S1370" s="25"/>
      <c r="T1370" s="25"/>
      <c r="U1370" s="25"/>
      <c r="V1370" s="25"/>
      <c r="W1370" s="25"/>
      <c r="X1370" s="25"/>
      <c r="Y1370" s="25"/>
      <c r="Z1370" s="25"/>
      <c r="AA1370" s="25"/>
      <c r="AB1370" s="25"/>
      <c r="AC1370" s="25"/>
      <c r="AD1370" s="25"/>
      <c r="AE1370" s="25"/>
      <c r="AF1370" s="25"/>
      <c r="AG1370" s="25"/>
      <c r="AH1370" s="25"/>
    </row>
    <row r="1371" spans="1:34">
      <c r="A1371" s="25"/>
      <c r="B1371" s="25"/>
      <c r="C1371" s="25"/>
      <c r="D1371" s="114"/>
      <c r="E1371" s="25"/>
      <c r="F1371" s="25"/>
      <c r="G1371" s="25"/>
      <c r="H1371" s="25"/>
      <c r="I1371" s="25"/>
      <c r="J1371" s="25"/>
      <c r="K1371" s="114"/>
      <c r="L1371" s="25"/>
      <c r="M1371" s="25"/>
      <c r="N1371" s="25"/>
      <c r="O1371" s="25"/>
      <c r="P1371" s="25"/>
      <c r="Q1371" s="25"/>
      <c r="R1371" s="25"/>
      <c r="S1371" s="25"/>
      <c r="T1371" s="25"/>
      <c r="U1371" s="25"/>
      <c r="V1371" s="25"/>
      <c r="W1371" s="25"/>
      <c r="X1371" s="25"/>
      <c r="Y1371" s="25"/>
      <c r="Z1371" s="25"/>
      <c r="AA1371" s="25"/>
      <c r="AB1371" s="25"/>
      <c r="AC1371" s="25"/>
      <c r="AD1371" s="25"/>
      <c r="AE1371" s="25"/>
      <c r="AF1371" s="25"/>
      <c r="AG1371" s="25"/>
      <c r="AH1371" s="25"/>
    </row>
    <row r="1372" spans="1:34">
      <c r="A1372" s="25"/>
      <c r="B1372" s="25"/>
      <c r="C1372" s="25"/>
      <c r="D1372" s="114"/>
      <c r="E1372" s="25"/>
      <c r="F1372" s="25"/>
      <c r="G1372" s="25"/>
      <c r="H1372" s="25"/>
      <c r="I1372" s="25"/>
      <c r="J1372" s="25"/>
      <c r="K1372" s="114"/>
      <c r="L1372" s="25"/>
      <c r="M1372" s="25"/>
      <c r="N1372" s="25"/>
      <c r="O1372" s="25"/>
      <c r="P1372" s="25"/>
      <c r="Q1372" s="25"/>
      <c r="R1372" s="25"/>
      <c r="S1372" s="25"/>
      <c r="T1372" s="25"/>
      <c r="U1372" s="25"/>
      <c r="V1372" s="25"/>
      <c r="W1372" s="25"/>
      <c r="X1372" s="25"/>
      <c r="Y1372" s="25"/>
      <c r="Z1372" s="25"/>
      <c r="AA1372" s="25"/>
      <c r="AB1372" s="25"/>
      <c r="AC1372" s="25"/>
      <c r="AD1372" s="25"/>
      <c r="AE1372" s="25"/>
      <c r="AF1372" s="25"/>
      <c r="AG1372" s="25"/>
      <c r="AH1372" s="25"/>
    </row>
    <row r="1373" spans="1:34">
      <c r="A1373" s="25"/>
      <c r="B1373" s="25"/>
      <c r="C1373" s="25"/>
      <c r="D1373" s="114"/>
      <c r="E1373" s="25"/>
      <c r="F1373" s="25"/>
      <c r="G1373" s="25"/>
      <c r="H1373" s="25"/>
      <c r="I1373" s="25"/>
      <c r="J1373" s="25"/>
      <c r="K1373" s="114"/>
      <c r="L1373" s="25"/>
      <c r="M1373" s="25"/>
      <c r="N1373" s="25"/>
      <c r="O1373" s="25"/>
      <c r="P1373" s="25"/>
      <c r="Q1373" s="25"/>
      <c r="R1373" s="25"/>
      <c r="S1373" s="25"/>
      <c r="T1373" s="25"/>
      <c r="U1373" s="25"/>
      <c r="V1373" s="25"/>
      <c r="W1373" s="25"/>
      <c r="X1373" s="25"/>
      <c r="Y1373" s="25"/>
      <c r="Z1373" s="25"/>
      <c r="AA1373" s="25"/>
      <c r="AB1373" s="25"/>
      <c r="AC1373" s="25"/>
      <c r="AD1373" s="25"/>
      <c r="AE1373" s="25"/>
      <c r="AF1373" s="25"/>
      <c r="AG1373" s="25"/>
      <c r="AH1373" s="25"/>
    </row>
    <row r="1374" spans="1:34">
      <c r="A1374" s="25"/>
      <c r="B1374" s="25"/>
      <c r="C1374" s="25"/>
      <c r="D1374" s="114"/>
      <c r="E1374" s="25"/>
      <c r="F1374" s="25"/>
      <c r="G1374" s="25"/>
      <c r="H1374" s="25"/>
      <c r="I1374" s="25"/>
      <c r="J1374" s="25"/>
      <c r="K1374" s="114"/>
      <c r="L1374" s="25"/>
      <c r="M1374" s="25"/>
      <c r="N1374" s="25"/>
      <c r="O1374" s="25"/>
      <c r="P1374" s="25"/>
      <c r="Q1374" s="25"/>
      <c r="R1374" s="25"/>
      <c r="S1374" s="25"/>
      <c r="T1374" s="25"/>
      <c r="U1374" s="25"/>
      <c r="V1374" s="25"/>
      <c r="W1374" s="25"/>
      <c r="X1374" s="25"/>
      <c r="Y1374" s="25"/>
      <c r="Z1374" s="25"/>
      <c r="AA1374" s="25"/>
      <c r="AB1374" s="25"/>
      <c r="AC1374" s="25"/>
      <c r="AD1374" s="25"/>
      <c r="AE1374" s="25"/>
      <c r="AF1374" s="25"/>
      <c r="AG1374" s="25"/>
      <c r="AH1374" s="25"/>
    </row>
    <row r="1375" spans="1:34">
      <c r="A1375" s="25"/>
      <c r="B1375" s="25"/>
      <c r="C1375" s="25"/>
      <c r="D1375" s="114"/>
      <c r="E1375" s="25"/>
      <c r="F1375" s="25"/>
      <c r="G1375" s="25"/>
      <c r="H1375" s="25"/>
      <c r="I1375" s="25"/>
      <c r="J1375" s="25"/>
      <c r="K1375" s="114"/>
      <c r="L1375" s="25"/>
      <c r="M1375" s="25"/>
      <c r="N1375" s="25"/>
      <c r="O1375" s="25"/>
      <c r="P1375" s="25"/>
      <c r="Q1375" s="25"/>
      <c r="R1375" s="25"/>
      <c r="S1375" s="25"/>
      <c r="T1375" s="25"/>
      <c r="U1375" s="25"/>
      <c r="V1375" s="25"/>
      <c r="W1375" s="25"/>
      <c r="X1375" s="25"/>
      <c r="Y1375" s="25"/>
      <c r="Z1375" s="25"/>
      <c r="AA1375" s="25"/>
      <c r="AB1375" s="25"/>
      <c r="AC1375" s="25"/>
      <c r="AD1375" s="25"/>
      <c r="AE1375" s="25"/>
      <c r="AF1375" s="25"/>
      <c r="AG1375" s="25"/>
      <c r="AH1375" s="25"/>
    </row>
    <row r="1376" spans="1:34">
      <c r="A1376" s="25"/>
      <c r="B1376" s="25"/>
      <c r="C1376" s="25"/>
      <c r="D1376" s="114"/>
      <c r="E1376" s="25"/>
      <c r="F1376" s="25"/>
      <c r="G1376" s="25"/>
      <c r="H1376" s="25"/>
      <c r="I1376" s="25"/>
      <c r="J1376" s="25"/>
      <c r="K1376" s="114"/>
      <c r="L1376" s="25"/>
      <c r="M1376" s="25"/>
      <c r="N1376" s="25"/>
      <c r="O1376" s="25"/>
      <c r="P1376" s="25"/>
      <c r="Q1376" s="25"/>
      <c r="R1376" s="25"/>
      <c r="S1376" s="25"/>
      <c r="T1376" s="25"/>
      <c r="U1376" s="25"/>
      <c r="V1376" s="25"/>
      <c r="W1376" s="25"/>
      <c r="X1376" s="25"/>
      <c r="Y1376" s="25"/>
      <c r="Z1376" s="25"/>
      <c r="AA1376" s="25"/>
      <c r="AB1376" s="25"/>
      <c r="AC1376" s="25"/>
      <c r="AD1376" s="25"/>
      <c r="AE1376" s="25"/>
      <c r="AF1376" s="25"/>
      <c r="AG1376" s="25"/>
      <c r="AH1376" s="25"/>
    </row>
    <row r="1377" spans="1:34">
      <c r="A1377" s="25"/>
      <c r="B1377" s="25"/>
      <c r="C1377" s="25"/>
      <c r="D1377" s="114"/>
      <c r="E1377" s="25"/>
      <c r="F1377" s="25"/>
      <c r="G1377" s="25"/>
      <c r="H1377" s="25"/>
      <c r="I1377" s="25"/>
      <c r="J1377" s="25"/>
      <c r="K1377" s="114"/>
      <c r="L1377" s="25"/>
      <c r="M1377" s="25"/>
      <c r="N1377" s="25"/>
      <c r="O1377" s="25"/>
      <c r="P1377" s="25"/>
      <c r="Q1377" s="25"/>
      <c r="R1377" s="25"/>
      <c r="S1377" s="25"/>
      <c r="T1377" s="25"/>
      <c r="U1377" s="25"/>
      <c r="V1377" s="25"/>
      <c r="W1377" s="25"/>
      <c r="X1377" s="25"/>
      <c r="Y1377" s="25"/>
      <c r="Z1377" s="25"/>
      <c r="AA1377" s="25"/>
      <c r="AB1377" s="25"/>
      <c r="AC1377" s="25"/>
      <c r="AD1377" s="25"/>
      <c r="AE1377" s="25"/>
      <c r="AF1377" s="25"/>
      <c r="AG1377" s="25"/>
      <c r="AH1377" s="25"/>
    </row>
    <row r="1378" spans="1:34">
      <c r="A1378" s="25"/>
      <c r="B1378" s="25"/>
      <c r="C1378" s="25"/>
      <c r="D1378" s="114"/>
      <c r="E1378" s="25"/>
      <c r="F1378" s="25"/>
      <c r="G1378" s="25"/>
      <c r="H1378" s="25"/>
      <c r="I1378" s="25"/>
      <c r="J1378" s="25"/>
      <c r="K1378" s="114"/>
      <c r="L1378" s="25"/>
      <c r="M1378" s="25"/>
      <c r="N1378" s="25"/>
      <c r="O1378" s="25"/>
      <c r="P1378" s="25"/>
      <c r="Q1378" s="25"/>
      <c r="R1378" s="25"/>
      <c r="S1378" s="25"/>
      <c r="T1378" s="25"/>
      <c r="U1378" s="25"/>
      <c r="V1378" s="25"/>
      <c r="W1378" s="25"/>
      <c r="X1378" s="25"/>
      <c r="Y1378" s="25"/>
      <c r="Z1378" s="25"/>
      <c r="AA1378" s="25"/>
      <c r="AB1378" s="25"/>
      <c r="AC1378" s="25"/>
      <c r="AD1378" s="25"/>
      <c r="AE1378" s="25"/>
      <c r="AF1378" s="25"/>
      <c r="AG1378" s="25"/>
      <c r="AH1378" s="25"/>
    </row>
    <row r="1379" spans="1:34">
      <c r="A1379" s="25"/>
      <c r="B1379" s="25"/>
      <c r="C1379" s="25"/>
      <c r="D1379" s="114"/>
      <c r="E1379" s="25"/>
      <c r="F1379" s="25"/>
      <c r="G1379" s="25"/>
      <c r="H1379" s="25"/>
      <c r="I1379" s="25"/>
      <c r="J1379" s="25"/>
      <c r="K1379" s="114"/>
      <c r="L1379" s="25"/>
      <c r="M1379" s="25"/>
      <c r="N1379" s="25"/>
      <c r="O1379" s="25"/>
      <c r="P1379" s="25"/>
      <c r="Q1379" s="25"/>
      <c r="R1379" s="25"/>
      <c r="S1379" s="25"/>
      <c r="T1379" s="25"/>
      <c r="U1379" s="25"/>
      <c r="V1379" s="25"/>
      <c r="W1379" s="25"/>
      <c r="X1379" s="25"/>
      <c r="Y1379" s="25"/>
      <c r="Z1379" s="25"/>
      <c r="AA1379" s="25"/>
      <c r="AB1379" s="25"/>
      <c r="AC1379" s="25"/>
      <c r="AD1379" s="25"/>
      <c r="AE1379" s="25"/>
      <c r="AF1379" s="25"/>
      <c r="AG1379" s="25"/>
      <c r="AH1379" s="25"/>
    </row>
    <row r="1380" spans="1:34">
      <c r="A1380" s="25"/>
      <c r="B1380" s="25"/>
      <c r="C1380" s="25"/>
      <c r="D1380" s="114"/>
      <c r="E1380" s="25"/>
      <c r="F1380" s="25"/>
      <c r="G1380" s="25"/>
      <c r="H1380" s="25"/>
      <c r="I1380" s="25"/>
      <c r="J1380" s="25"/>
      <c r="K1380" s="114"/>
      <c r="L1380" s="25"/>
      <c r="M1380" s="25"/>
      <c r="N1380" s="25"/>
      <c r="O1380" s="25"/>
      <c r="P1380" s="25"/>
      <c r="Q1380" s="25"/>
      <c r="R1380" s="25"/>
      <c r="S1380" s="25"/>
      <c r="T1380" s="25"/>
      <c r="U1380" s="25"/>
      <c r="V1380" s="25"/>
      <c r="W1380" s="25"/>
      <c r="X1380" s="25"/>
      <c r="Y1380" s="25"/>
      <c r="Z1380" s="25"/>
      <c r="AA1380" s="25"/>
      <c r="AB1380" s="25"/>
      <c r="AC1380" s="25"/>
      <c r="AD1380" s="25"/>
      <c r="AE1380" s="25"/>
      <c r="AF1380" s="25"/>
      <c r="AG1380" s="25"/>
      <c r="AH1380" s="25"/>
    </row>
    <row r="1381" spans="1:34">
      <c r="A1381" s="25"/>
      <c r="B1381" s="25"/>
      <c r="C1381" s="25"/>
      <c r="D1381" s="114"/>
      <c r="E1381" s="25"/>
      <c r="F1381" s="25"/>
      <c r="G1381" s="25"/>
      <c r="H1381" s="25"/>
      <c r="I1381" s="25"/>
      <c r="J1381" s="25"/>
      <c r="K1381" s="114"/>
      <c r="L1381" s="25"/>
      <c r="M1381" s="25"/>
      <c r="N1381" s="25"/>
      <c r="O1381" s="25"/>
      <c r="P1381" s="25"/>
      <c r="Q1381" s="25"/>
      <c r="R1381" s="25"/>
      <c r="S1381" s="25"/>
      <c r="T1381" s="25"/>
      <c r="U1381" s="25"/>
      <c r="V1381" s="25"/>
      <c r="W1381" s="25"/>
      <c r="X1381" s="25"/>
      <c r="Y1381" s="25"/>
      <c r="Z1381" s="25"/>
      <c r="AA1381" s="25"/>
      <c r="AB1381" s="25"/>
      <c r="AC1381" s="25"/>
      <c r="AD1381" s="25"/>
      <c r="AE1381" s="25"/>
      <c r="AF1381" s="25"/>
      <c r="AG1381" s="25"/>
      <c r="AH1381" s="25"/>
    </row>
    <row r="1382" spans="1:34">
      <c r="A1382" s="25"/>
      <c r="B1382" s="25"/>
      <c r="C1382" s="25"/>
      <c r="D1382" s="114"/>
      <c r="E1382" s="25"/>
      <c r="F1382" s="25"/>
      <c r="G1382" s="25"/>
      <c r="H1382" s="25"/>
      <c r="I1382" s="25"/>
      <c r="J1382" s="25"/>
      <c r="K1382" s="114"/>
      <c r="L1382" s="25"/>
      <c r="M1382" s="25"/>
      <c r="N1382" s="25"/>
      <c r="O1382" s="25"/>
      <c r="P1382" s="25"/>
      <c r="Q1382" s="25"/>
      <c r="R1382" s="25"/>
      <c r="S1382" s="25"/>
      <c r="T1382" s="25"/>
      <c r="U1382" s="25"/>
      <c r="V1382" s="25"/>
      <c r="W1382" s="25"/>
      <c r="X1382" s="25"/>
      <c r="Y1382" s="25"/>
      <c r="Z1382" s="25"/>
      <c r="AA1382" s="25"/>
      <c r="AB1382" s="25"/>
      <c r="AC1382" s="25"/>
      <c r="AD1382" s="25"/>
      <c r="AE1382" s="25"/>
      <c r="AF1382" s="25"/>
      <c r="AG1382" s="25"/>
      <c r="AH1382" s="25"/>
    </row>
    <row r="1383" spans="1:34">
      <c r="A1383" s="25"/>
      <c r="B1383" s="25"/>
      <c r="C1383" s="25"/>
      <c r="D1383" s="114"/>
      <c r="E1383" s="25"/>
      <c r="F1383" s="25"/>
      <c r="G1383" s="25"/>
      <c r="H1383" s="25"/>
      <c r="I1383" s="25"/>
      <c r="J1383" s="25"/>
      <c r="K1383" s="114"/>
      <c r="L1383" s="25"/>
      <c r="M1383" s="25"/>
      <c r="N1383" s="25"/>
      <c r="O1383" s="25"/>
      <c r="P1383" s="25"/>
      <c r="Q1383" s="25"/>
      <c r="R1383" s="25"/>
      <c r="S1383" s="25"/>
      <c r="T1383" s="25"/>
      <c r="U1383" s="25"/>
      <c r="V1383" s="25"/>
      <c r="W1383" s="25"/>
      <c r="X1383" s="25"/>
      <c r="Y1383" s="25"/>
      <c r="Z1383" s="25"/>
      <c r="AA1383" s="25"/>
      <c r="AB1383" s="25"/>
      <c r="AC1383" s="25"/>
      <c r="AD1383" s="25"/>
      <c r="AE1383" s="25"/>
      <c r="AF1383" s="25"/>
      <c r="AG1383" s="25"/>
      <c r="AH1383" s="25"/>
    </row>
    <row r="1384" spans="1:34">
      <c r="A1384" s="25"/>
      <c r="B1384" s="25"/>
      <c r="C1384" s="25"/>
      <c r="D1384" s="114"/>
      <c r="E1384" s="25"/>
      <c r="F1384" s="25"/>
      <c r="G1384" s="25"/>
      <c r="H1384" s="25"/>
      <c r="I1384" s="25"/>
      <c r="J1384" s="25"/>
      <c r="K1384" s="114"/>
      <c r="L1384" s="25"/>
      <c r="M1384" s="25"/>
      <c r="N1384" s="25"/>
      <c r="O1384" s="25"/>
      <c r="P1384" s="25"/>
      <c r="Q1384" s="25"/>
      <c r="R1384" s="25"/>
      <c r="S1384" s="25"/>
      <c r="T1384" s="25"/>
      <c r="U1384" s="25"/>
      <c r="V1384" s="25"/>
      <c r="W1384" s="25"/>
      <c r="X1384" s="25"/>
      <c r="Y1384" s="25"/>
      <c r="Z1384" s="25"/>
      <c r="AA1384" s="25"/>
      <c r="AB1384" s="25"/>
      <c r="AC1384" s="25"/>
      <c r="AD1384" s="25"/>
      <c r="AE1384" s="25"/>
      <c r="AF1384" s="25"/>
      <c r="AG1384" s="25"/>
      <c r="AH1384" s="25"/>
    </row>
    <row r="1385" spans="1:34">
      <c r="A1385" s="25"/>
      <c r="B1385" s="25"/>
      <c r="C1385" s="25"/>
      <c r="D1385" s="114"/>
      <c r="E1385" s="25"/>
      <c r="F1385" s="25"/>
      <c r="G1385" s="25"/>
      <c r="H1385" s="25"/>
      <c r="I1385" s="25"/>
      <c r="J1385" s="25"/>
      <c r="K1385" s="114"/>
      <c r="L1385" s="25"/>
      <c r="M1385" s="25"/>
      <c r="N1385" s="25"/>
      <c r="O1385" s="25"/>
      <c r="P1385" s="25"/>
      <c r="Q1385" s="25"/>
      <c r="R1385" s="25"/>
      <c r="S1385" s="25"/>
      <c r="T1385" s="25"/>
      <c r="U1385" s="25"/>
      <c r="V1385" s="25"/>
      <c r="W1385" s="25"/>
      <c r="X1385" s="25"/>
      <c r="Y1385" s="25"/>
      <c r="Z1385" s="25"/>
      <c r="AA1385" s="25"/>
      <c r="AB1385" s="25"/>
      <c r="AC1385" s="25"/>
      <c r="AD1385" s="25"/>
      <c r="AE1385" s="25"/>
      <c r="AF1385" s="25"/>
      <c r="AG1385" s="25"/>
      <c r="AH1385" s="25"/>
    </row>
    <row r="1386" spans="1:34">
      <c r="A1386" s="25"/>
      <c r="B1386" s="25"/>
      <c r="C1386" s="25"/>
      <c r="D1386" s="114"/>
      <c r="E1386" s="25"/>
      <c r="F1386" s="25"/>
      <c r="G1386" s="25"/>
      <c r="H1386" s="25"/>
      <c r="I1386" s="25"/>
      <c r="J1386" s="25"/>
      <c r="K1386" s="114"/>
      <c r="L1386" s="25"/>
      <c r="M1386" s="25"/>
      <c r="N1386" s="25"/>
      <c r="O1386" s="25"/>
      <c r="P1386" s="25"/>
      <c r="Q1386" s="25"/>
      <c r="R1386" s="25"/>
      <c r="S1386" s="25"/>
      <c r="T1386" s="25"/>
      <c r="U1386" s="25"/>
      <c r="V1386" s="25"/>
      <c r="W1386" s="25"/>
      <c r="X1386" s="25"/>
      <c r="Y1386" s="25"/>
      <c r="Z1386" s="25"/>
      <c r="AA1386" s="25"/>
      <c r="AB1386" s="25"/>
      <c r="AC1386" s="25"/>
      <c r="AD1386" s="25"/>
      <c r="AE1386" s="25"/>
      <c r="AF1386" s="25"/>
      <c r="AG1386" s="25"/>
      <c r="AH1386" s="25"/>
    </row>
    <row r="1387" spans="1:34">
      <c r="A1387" s="25"/>
      <c r="B1387" s="25"/>
      <c r="C1387" s="25"/>
      <c r="D1387" s="114"/>
      <c r="E1387" s="25"/>
      <c r="F1387" s="25"/>
      <c r="G1387" s="25"/>
      <c r="H1387" s="25"/>
      <c r="I1387" s="25"/>
      <c r="J1387" s="25"/>
      <c r="K1387" s="114"/>
      <c r="L1387" s="25"/>
      <c r="M1387" s="25"/>
      <c r="N1387" s="25"/>
      <c r="O1387" s="25"/>
      <c r="P1387" s="25"/>
      <c r="Q1387" s="25"/>
      <c r="R1387" s="25"/>
      <c r="S1387" s="25"/>
      <c r="T1387" s="25"/>
      <c r="U1387" s="25"/>
      <c r="V1387" s="25"/>
      <c r="W1387" s="25"/>
      <c r="X1387" s="25"/>
      <c r="Y1387" s="25"/>
      <c r="Z1387" s="25"/>
      <c r="AA1387" s="25"/>
      <c r="AB1387" s="25"/>
      <c r="AC1387" s="25"/>
      <c r="AD1387" s="25"/>
      <c r="AE1387" s="25"/>
      <c r="AF1387" s="25"/>
      <c r="AG1387" s="25"/>
      <c r="AH1387" s="25"/>
    </row>
    <row r="1388" spans="1:34">
      <c r="A1388" s="25"/>
      <c r="B1388" s="25"/>
      <c r="C1388" s="25"/>
      <c r="D1388" s="114"/>
      <c r="E1388" s="25"/>
      <c r="F1388" s="25"/>
      <c r="G1388" s="25"/>
      <c r="H1388" s="25"/>
      <c r="I1388" s="25"/>
      <c r="J1388" s="25"/>
      <c r="K1388" s="114"/>
      <c r="L1388" s="25"/>
      <c r="M1388" s="25"/>
      <c r="N1388" s="25"/>
      <c r="O1388" s="25"/>
      <c r="P1388" s="25"/>
      <c r="Q1388" s="25"/>
      <c r="R1388" s="25"/>
      <c r="S1388" s="25"/>
      <c r="T1388" s="25"/>
      <c r="U1388" s="25"/>
      <c r="V1388" s="25"/>
      <c r="W1388" s="25"/>
      <c r="X1388" s="25"/>
      <c r="Y1388" s="25"/>
      <c r="Z1388" s="25"/>
      <c r="AA1388" s="25"/>
      <c r="AB1388" s="25"/>
      <c r="AC1388" s="25"/>
      <c r="AD1388" s="25"/>
      <c r="AE1388" s="25"/>
      <c r="AF1388" s="25"/>
      <c r="AG1388" s="25"/>
      <c r="AH1388" s="25"/>
    </row>
    <row r="1389" spans="1:34">
      <c r="A1389" s="25"/>
      <c r="B1389" s="25"/>
      <c r="C1389" s="25"/>
      <c r="D1389" s="114"/>
      <c r="E1389" s="25"/>
      <c r="F1389" s="25"/>
      <c r="G1389" s="25"/>
      <c r="H1389" s="25"/>
      <c r="I1389" s="25"/>
      <c r="J1389" s="25"/>
      <c r="K1389" s="114"/>
      <c r="L1389" s="25"/>
      <c r="M1389" s="25"/>
      <c r="N1389" s="25"/>
      <c r="O1389" s="25"/>
      <c r="P1389" s="25"/>
      <c r="Q1389" s="25"/>
      <c r="R1389" s="25"/>
      <c r="S1389" s="25"/>
      <c r="T1389" s="25"/>
      <c r="U1389" s="25"/>
      <c r="V1389" s="25"/>
      <c r="W1389" s="25"/>
      <c r="X1389" s="25"/>
      <c r="Y1389" s="25"/>
      <c r="Z1389" s="25"/>
      <c r="AA1389" s="25"/>
      <c r="AB1389" s="25"/>
      <c r="AC1389" s="25"/>
      <c r="AD1389" s="25"/>
      <c r="AE1389" s="25"/>
      <c r="AF1389" s="25"/>
      <c r="AG1389" s="25"/>
      <c r="AH1389" s="25"/>
    </row>
    <row r="1390" spans="1:34">
      <c r="A1390" s="25"/>
      <c r="B1390" s="25"/>
      <c r="C1390" s="25"/>
      <c r="D1390" s="114"/>
      <c r="E1390" s="25"/>
      <c r="F1390" s="25"/>
      <c r="G1390" s="25"/>
      <c r="H1390" s="25"/>
      <c r="I1390" s="25"/>
      <c r="J1390" s="25"/>
      <c r="K1390" s="114"/>
      <c r="L1390" s="25"/>
      <c r="M1390" s="25"/>
      <c r="N1390" s="25"/>
      <c r="O1390" s="25"/>
      <c r="P1390" s="25"/>
      <c r="Q1390" s="25"/>
      <c r="R1390" s="25"/>
      <c r="S1390" s="25"/>
      <c r="T1390" s="25"/>
      <c r="U1390" s="25"/>
      <c r="V1390" s="25"/>
      <c r="W1390" s="25"/>
      <c r="X1390" s="25"/>
      <c r="Y1390" s="25"/>
      <c r="Z1390" s="25"/>
      <c r="AA1390" s="25"/>
      <c r="AB1390" s="25"/>
      <c r="AC1390" s="25"/>
      <c r="AD1390" s="25"/>
      <c r="AE1390" s="25"/>
      <c r="AF1390" s="25"/>
      <c r="AG1390" s="25"/>
      <c r="AH1390" s="25"/>
    </row>
    <row r="1391" spans="1:34">
      <c r="A1391" s="25"/>
      <c r="B1391" s="25"/>
      <c r="C1391" s="25"/>
      <c r="D1391" s="114"/>
      <c r="E1391" s="25"/>
      <c r="F1391" s="25"/>
      <c r="G1391" s="25"/>
      <c r="H1391" s="25"/>
      <c r="I1391" s="25"/>
      <c r="J1391" s="25"/>
      <c r="K1391" s="114"/>
      <c r="L1391" s="25"/>
      <c r="M1391" s="25"/>
      <c r="N1391" s="25"/>
      <c r="O1391" s="25"/>
      <c r="P1391" s="25"/>
      <c r="Q1391" s="25"/>
      <c r="R1391" s="25"/>
      <c r="S1391" s="25"/>
      <c r="T1391" s="25"/>
      <c r="U1391" s="25"/>
      <c r="V1391" s="25"/>
      <c r="W1391" s="25"/>
      <c r="X1391" s="25"/>
      <c r="Y1391" s="25"/>
      <c r="Z1391" s="25"/>
      <c r="AA1391" s="25"/>
      <c r="AB1391" s="25"/>
      <c r="AC1391" s="25"/>
      <c r="AD1391" s="25"/>
      <c r="AE1391" s="25"/>
      <c r="AF1391" s="25"/>
      <c r="AG1391" s="25"/>
      <c r="AH1391" s="25"/>
    </row>
    <row r="1392" spans="1:34">
      <c r="A1392" s="25"/>
      <c r="B1392" s="25"/>
      <c r="C1392" s="25"/>
      <c r="D1392" s="114"/>
      <c r="E1392" s="25"/>
      <c r="F1392" s="25"/>
      <c r="G1392" s="25"/>
      <c r="H1392" s="25"/>
      <c r="I1392" s="25"/>
      <c r="J1392" s="25"/>
      <c r="K1392" s="114"/>
      <c r="L1392" s="25"/>
      <c r="M1392" s="25"/>
      <c r="N1392" s="25"/>
      <c r="O1392" s="25"/>
      <c r="P1392" s="25"/>
      <c r="Q1392" s="25"/>
      <c r="R1392" s="25"/>
      <c r="S1392" s="25"/>
      <c r="T1392" s="25"/>
      <c r="U1392" s="25"/>
      <c r="V1392" s="25"/>
      <c r="W1392" s="25"/>
      <c r="X1392" s="25"/>
      <c r="Y1392" s="25"/>
      <c r="Z1392" s="25"/>
      <c r="AA1392" s="25"/>
      <c r="AB1392" s="25"/>
      <c r="AC1392" s="25"/>
      <c r="AD1392" s="25"/>
      <c r="AE1392" s="25"/>
      <c r="AF1392" s="25"/>
      <c r="AG1392" s="25"/>
      <c r="AH1392" s="25"/>
    </row>
    <row r="1393" spans="1:34">
      <c r="A1393" s="25"/>
      <c r="B1393" s="25"/>
      <c r="C1393" s="25"/>
      <c r="D1393" s="114"/>
      <c r="E1393" s="25"/>
      <c r="F1393" s="25"/>
      <c r="G1393" s="25"/>
      <c r="H1393" s="25"/>
      <c r="I1393" s="25"/>
      <c r="J1393" s="25"/>
      <c r="K1393" s="114"/>
      <c r="L1393" s="25"/>
      <c r="M1393" s="25"/>
      <c r="N1393" s="25"/>
      <c r="O1393" s="25"/>
      <c r="P1393" s="25"/>
      <c r="Q1393" s="25"/>
      <c r="R1393" s="25"/>
      <c r="S1393" s="25"/>
      <c r="T1393" s="25"/>
      <c r="U1393" s="25"/>
      <c r="V1393" s="25"/>
      <c r="W1393" s="25"/>
      <c r="X1393" s="25"/>
      <c r="Y1393" s="25"/>
      <c r="Z1393" s="25"/>
      <c r="AA1393" s="25"/>
      <c r="AB1393" s="25"/>
      <c r="AC1393" s="25"/>
      <c r="AD1393" s="25"/>
      <c r="AE1393" s="25"/>
      <c r="AF1393" s="25"/>
      <c r="AG1393" s="25"/>
      <c r="AH1393" s="25"/>
    </row>
    <row r="1394" spans="1:34">
      <c r="A1394" s="25"/>
      <c r="B1394" s="25"/>
      <c r="C1394" s="25"/>
      <c r="D1394" s="114"/>
      <c r="E1394" s="25"/>
      <c r="F1394" s="25"/>
      <c r="G1394" s="25"/>
      <c r="H1394" s="25"/>
      <c r="I1394" s="25"/>
      <c r="J1394" s="25"/>
      <c r="K1394" s="114"/>
      <c r="L1394" s="25"/>
      <c r="M1394" s="25"/>
      <c r="N1394" s="25"/>
      <c r="O1394" s="25"/>
      <c r="P1394" s="25"/>
      <c r="Q1394" s="25"/>
      <c r="R1394" s="25"/>
      <c r="S1394" s="25"/>
      <c r="T1394" s="25"/>
      <c r="U1394" s="25"/>
      <c r="V1394" s="25"/>
      <c r="W1394" s="25"/>
      <c r="X1394" s="25"/>
      <c r="Y1394" s="25"/>
      <c r="Z1394" s="25"/>
      <c r="AA1394" s="25"/>
      <c r="AB1394" s="25"/>
      <c r="AC1394" s="25"/>
      <c r="AD1394" s="25"/>
      <c r="AE1394" s="25"/>
      <c r="AF1394" s="25"/>
      <c r="AG1394" s="25"/>
      <c r="AH1394" s="25"/>
    </row>
    <row r="1395" spans="1:34">
      <c r="A1395" s="25"/>
      <c r="B1395" s="25"/>
      <c r="C1395" s="25"/>
      <c r="D1395" s="114"/>
      <c r="E1395" s="25"/>
      <c r="F1395" s="25"/>
      <c r="G1395" s="25"/>
      <c r="H1395" s="25"/>
      <c r="I1395" s="25"/>
      <c r="J1395" s="25"/>
      <c r="K1395" s="114"/>
      <c r="L1395" s="25"/>
      <c r="M1395" s="25"/>
      <c r="N1395" s="25"/>
      <c r="O1395" s="25"/>
      <c r="P1395" s="25"/>
      <c r="Q1395" s="25"/>
      <c r="R1395" s="25"/>
      <c r="S1395" s="25"/>
      <c r="T1395" s="25"/>
      <c r="U1395" s="25"/>
      <c r="V1395" s="25"/>
      <c r="W1395" s="25"/>
      <c r="X1395" s="25"/>
      <c r="Y1395" s="25"/>
      <c r="Z1395" s="25"/>
      <c r="AA1395" s="25"/>
      <c r="AB1395" s="25"/>
      <c r="AC1395" s="25"/>
      <c r="AD1395" s="25"/>
      <c r="AE1395" s="25"/>
      <c r="AF1395" s="25"/>
      <c r="AG1395" s="25"/>
      <c r="AH1395" s="25"/>
    </row>
    <row r="1396" spans="1:34">
      <c r="A1396" s="25"/>
      <c r="B1396" s="25"/>
      <c r="C1396" s="25"/>
      <c r="D1396" s="114"/>
      <c r="E1396" s="25"/>
      <c r="F1396" s="25"/>
      <c r="G1396" s="25"/>
      <c r="H1396" s="25"/>
      <c r="I1396" s="25"/>
      <c r="J1396" s="25"/>
      <c r="K1396" s="114"/>
      <c r="L1396" s="25"/>
      <c r="M1396" s="25"/>
      <c r="N1396" s="25"/>
      <c r="O1396" s="25"/>
      <c r="P1396" s="25"/>
      <c r="Q1396" s="25"/>
      <c r="R1396" s="25"/>
      <c r="S1396" s="25"/>
      <c r="T1396" s="25"/>
      <c r="U1396" s="25"/>
      <c r="V1396" s="25"/>
      <c r="W1396" s="25"/>
      <c r="X1396" s="25"/>
      <c r="Y1396" s="25"/>
      <c r="Z1396" s="25"/>
      <c r="AA1396" s="25"/>
      <c r="AB1396" s="25"/>
      <c r="AC1396" s="25"/>
      <c r="AD1396" s="25"/>
      <c r="AE1396" s="25"/>
      <c r="AF1396" s="25"/>
      <c r="AG1396" s="25"/>
      <c r="AH1396" s="25"/>
    </row>
    <row r="1397" spans="1:34">
      <c r="A1397" s="25"/>
      <c r="B1397" s="25"/>
      <c r="C1397" s="25"/>
      <c r="D1397" s="114"/>
      <c r="E1397" s="25"/>
      <c r="F1397" s="25"/>
      <c r="G1397" s="25"/>
      <c r="H1397" s="25"/>
      <c r="I1397" s="25"/>
      <c r="J1397" s="25"/>
      <c r="K1397" s="114"/>
      <c r="L1397" s="25"/>
      <c r="M1397" s="25"/>
      <c r="N1397" s="25"/>
      <c r="O1397" s="25"/>
      <c r="P1397" s="25"/>
      <c r="Q1397" s="25"/>
      <c r="R1397" s="25"/>
      <c r="S1397" s="25"/>
      <c r="T1397" s="25"/>
      <c r="U1397" s="25"/>
      <c r="V1397" s="25"/>
      <c r="W1397" s="25"/>
      <c r="X1397" s="25"/>
      <c r="Y1397" s="25"/>
      <c r="Z1397" s="25"/>
      <c r="AA1397" s="25"/>
      <c r="AB1397" s="25"/>
      <c r="AC1397" s="25"/>
      <c r="AD1397" s="25"/>
      <c r="AE1397" s="25"/>
      <c r="AF1397" s="25"/>
      <c r="AG1397" s="25"/>
      <c r="AH1397" s="25"/>
    </row>
    <row r="1398" spans="1:34">
      <c r="A1398" s="25"/>
      <c r="B1398" s="25"/>
      <c r="C1398" s="25"/>
      <c r="D1398" s="114"/>
      <c r="E1398" s="25"/>
      <c r="F1398" s="25"/>
      <c r="G1398" s="25"/>
      <c r="H1398" s="25"/>
      <c r="I1398" s="25"/>
      <c r="J1398" s="25"/>
      <c r="K1398" s="114"/>
      <c r="L1398" s="25"/>
      <c r="M1398" s="25"/>
      <c r="N1398" s="25"/>
      <c r="O1398" s="25"/>
      <c r="P1398" s="25"/>
      <c r="Q1398" s="25"/>
      <c r="R1398" s="25"/>
      <c r="S1398" s="25"/>
      <c r="T1398" s="25"/>
      <c r="U1398" s="25"/>
      <c r="V1398" s="25"/>
      <c r="W1398" s="25"/>
      <c r="X1398" s="25"/>
      <c r="Y1398" s="25"/>
      <c r="Z1398" s="25"/>
      <c r="AA1398" s="25"/>
      <c r="AB1398" s="25"/>
      <c r="AC1398" s="25"/>
      <c r="AD1398" s="25"/>
      <c r="AE1398" s="25"/>
      <c r="AF1398" s="25"/>
      <c r="AG1398" s="25"/>
      <c r="AH1398" s="25"/>
    </row>
    <row r="1399" spans="1:34">
      <c r="A1399" s="25"/>
      <c r="B1399" s="25"/>
      <c r="C1399" s="25"/>
      <c r="D1399" s="114"/>
      <c r="E1399" s="25"/>
      <c r="F1399" s="25"/>
      <c r="G1399" s="25"/>
      <c r="H1399" s="25"/>
      <c r="I1399" s="25"/>
      <c r="J1399" s="25"/>
      <c r="K1399" s="114"/>
      <c r="L1399" s="25"/>
      <c r="M1399" s="25"/>
      <c r="N1399" s="25"/>
      <c r="O1399" s="25"/>
      <c r="P1399" s="25"/>
      <c r="Q1399" s="25"/>
      <c r="R1399" s="25"/>
      <c r="S1399" s="25"/>
      <c r="T1399" s="25"/>
      <c r="U1399" s="25"/>
      <c r="V1399" s="25"/>
      <c r="W1399" s="25"/>
      <c r="X1399" s="25"/>
      <c r="Y1399" s="25"/>
      <c r="Z1399" s="25"/>
      <c r="AA1399" s="25"/>
      <c r="AB1399" s="25"/>
      <c r="AC1399" s="25"/>
      <c r="AD1399" s="25"/>
      <c r="AE1399" s="25"/>
      <c r="AF1399" s="25"/>
      <c r="AG1399" s="25"/>
      <c r="AH1399" s="25"/>
    </row>
    <row r="1400" spans="1:34">
      <c r="A1400" s="25"/>
      <c r="B1400" s="25"/>
      <c r="C1400" s="25"/>
      <c r="D1400" s="114"/>
      <c r="E1400" s="25"/>
      <c r="F1400" s="25"/>
      <c r="G1400" s="25"/>
      <c r="H1400" s="25"/>
      <c r="I1400" s="25"/>
      <c r="J1400" s="25"/>
      <c r="K1400" s="114"/>
      <c r="L1400" s="25"/>
      <c r="M1400" s="25"/>
      <c r="N1400" s="25"/>
      <c r="O1400" s="25"/>
      <c r="P1400" s="25"/>
      <c r="Q1400" s="25"/>
      <c r="R1400" s="25"/>
      <c r="S1400" s="25"/>
      <c r="T1400" s="25"/>
      <c r="U1400" s="25"/>
      <c r="V1400" s="25"/>
      <c r="W1400" s="25"/>
      <c r="X1400" s="25"/>
      <c r="Y1400" s="25"/>
      <c r="Z1400" s="25"/>
      <c r="AA1400" s="25"/>
      <c r="AB1400" s="25"/>
      <c r="AC1400" s="25"/>
      <c r="AD1400" s="25"/>
      <c r="AE1400" s="25"/>
      <c r="AF1400" s="25"/>
      <c r="AG1400" s="25"/>
      <c r="AH1400" s="25"/>
    </row>
    <row r="1401" spans="1:34">
      <c r="A1401" s="25"/>
      <c r="B1401" s="25"/>
      <c r="C1401" s="25"/>
      <c r="D1401" s="114"/>
      <c r="E1401" s="25"/>
      <c r="F1401" s="25"/>
      <c r="G1401" s="25"/>
      <c r="H1401" s="25"/>
      <c r="I1401" s="25"/>
      <c r="J1401" s="25"/>
      <c r="K1401" s="114"/>
      <c r="L1401" s="25"/>
      <c r="M1401" s="25"/>
      <c r="N1401" s="25"/>
      <c r="O1401" s="25"/>
      <c r="P1401" s="25"/>
      <c r="Q1401" s="25"/>
      <c r="R1401" s="25"/>
      <c r="S1401" s="25"/>
      <c r="T1401" s="25"/>
      <c r="U1401" s="25"/>
      <c r="V1401" s="25"/>
      <c r="W1401" s="25"/>
      <c r="X1401" s="25"/>
      <c r="Y1401" s="25"/>
      <c r="Z1401" s="25"/>
      <c r="AA1401" s="25"/>
      <c r="AB1401" s="25"/>
      <c r="AC1401" s="25"/>
      <c r="AD1401" s="25"/>
      <c r="AE1401" s="25"/>
      <c r="AF1401" s="25"/>
      <c r="AG1401" s="25"/>
      <c r="AH1401" s="25"/>
    </row>
    <row r="1402" spans="1:34">
      <c r="A1402" s="25"/>
      <c r="B1402" s="25"/>
      <c r="C1402" s="25"/>
      <c r="D1402" s="114"/>
      <c r="E1402" s="25"/>
      <c r="F1402" s="25"/>
      <c r="G1402" s="25"/>
      <c r="H1402" s="25"/>
      <c r="I1402" s="25"/>
      <c r="J1402" s="25"/>
      <c r="K1402" s="114"/>
      <c r="L1402" s="25"/>
      <c r="M1402" s="25"/>
      <c r="N1402" s="25"/>
      <c r="O1402" s="25"/>
      <c r="P1402" s="25"/>
      <c r="Q1402" s="25"/>
      <c r="R1402" s="25"/>
      <c r="S1402" s="25"/>
      <c r="T1402" s="25"/>
      <c r="U1402" s="25"/>
      <c r="V1402" s="25"/>
      <c r="W1402" s="25"/>
      <c r="X1402" s="25"/>
      <c r="Y1402" s="25"/>
      <c r="Z1402" s="25"/>
      <c r="AA1402" s="25"/>
      <c r="AB1402" s="25"/>
      <c r="AC1402" s="25"/>
      <c r="AD1402" s="25"/>
      <c r="AE1402" s="25"/>
      <c r="AF1402" s="25"/>
      <c r="AG1402" s="25"/>
      <c r="AH1402" s="25"/>
    </row>
    <row r="1403" spans="1:34">
      <c r="A1403" s="25"/>
      <c r="B1403" s="25"/>
      <c r="C1403" s="25"/>
      <c r="D1403" s="114"/>
      <c r="E1403" s="25"/>
      <c r="F1403" s="25"/>
      <c r="G1403" s="25"/>
      <c r="H1403" s="25"/>
      <c r="I1403" s="25"/>
      <c r="J1403" s="25"/>
      <c r="K1403" s="114"/>
      <c r="L1403" s="25"/>
      <c r="M1403" s="25"/>
      <c r="N1403" s="25"/>
      <c r="O1403" s="25"/>
      <c r="P1403" s="25"/>
      <c r="Q1403" s="25"/>
      <c r="R1403" s="25"/>
      <c r="S1403" s="25"/>
      <c r="T1403" s="25"/>
      <c r="U1403" s="25"/>
      <c r="V1403" s="25"/>
      <c r="W1403" s="25"/>
      <c r="X1403" s="25"/>
      <c r="Y1403" s="25"/>
      <c r="Z1403" s="25"/>
      <c r="AA1403" s="25"/>
      <c r="AB1403" s="25"/>
      <c r="AC1403" s="25"/>
      <c r="AD1403" s="25"/>
      <c r="AE1403" s="25"/>
      <c r="AF1403" s="25"/>
      <c r="AG1403" s="25"/>
      <c r="AH1403" s="25"/>
    </row>
    <row r="1404" spans="1:34">
      <c r="A1404" s="25"/>
      <c r="B1404" s="25"/>
      <c r="C1404" s="25"/>
      <c r="D1404" s="114"/>
      <c r="E1404" s="25"/>
      <c r="F1404" s="25"/>
      <c r="G1404" s="25"/>
      <c r="H1404" s="25"/>
      <c r="I1404" s="25"/>
      <c r="J1404" s="25"/>
      <c r="K1404" s="114"/>
      <c r="L1404" s="25"/>
      <c r="M1404" s="25"/>
      <c r="N1404" s="25"/>
      <c r="O1404" s="25"/>
      <c r="P1404" s="25"/>
      <c r="Q1404" s="25"/>
      <c r="R1404" s="25"/>
      <c r="S1404" s="25"/>
      <c r="T1404" s="25"/>
      <c r="U1404" s="25"/>
      <c r="V1404" s="25"/>
      <c r="W1404" s="25"/>
      <c r="X1404" s="25"/>
      <c r="Y1404" s="25"/>
      <c r="Z1404" s="25"/>
      <c r="AA1404" s="25"/>
      <c r="AB1404" s="25"/>
      <c r="AC1404" s="25"/>
      <c r="AD1404" s="25"/>
      <c r="AE1404" s="25"/>
      <c r="AF1404" s="25"/>
      <c r="AG1404" s="25"/>
      <c r="AH1404" s="25"/>
    </row>
    <row r="1405" spans="1:34">
      <c r="A1405" s="25"/>
      <c r="B1405" s="25"/>
      <c r="C1405" s="25"/>
      <c r="D1405" s="114"/>
      <c r="E1405" s="25"/>
      <c r="F1405" s="25"/>
      <c r="G1405" s="25"/>
      <c r="H1405" s="25"/>
      <c r="I1405" s="25"/>
      <c r="J1405" s="25"/>
      <c r="K1405" s="114"/>
      <c r="L1405" s="25"/>
      <c r="M1405" s="25"/>
      <c r="N1405" s="25"/>
      <c r="O1405" s="25"/>
      <c r="P1405" s="25"/>
      <c r="Q1405" s="25"/>
      <c r="R1405" s="25"/>
      <c r="S1405" s="25"/>
      <c r="T1405" s="25"/>
      <c r="U1405" s="25"/>
      <c r="V1405" s="25"/>
      <c r="W1405" s="25"/>
      <c r="X1405" s="25"/>
      <c r="Y1405" s="25"/>
      <c r="Z1405" s="25"/>
      <c r="AA1405" s="25"/>
      <c r="AB1405" s="25"/>
      <c r="AC1405" s="25"/>
      <c r="AD1405" s="25"/>
      <c r="AE1405" s="25"/>
      <c r="AF1405" s="25"/>
      <c r="AG1405" s="25"/>
      <c r="AH1405" s="25"/>
    </row>
    <row r="1406" spans="1:34">
      <c r="A1406" s="25"/>
      <c r="B1406" s="25"/>
      <c r="C1406" s="25"/>
      <c r="D1406" s="114"/>
      <c r="E1406" s="25"/>
      <c r="F1406" s="25"/>
      <c r="G1406" s="25"/>
      <c r="H1406" s="25"/>
      <c r="I1406" s="25"/>
      <c r="J1406" s="25"/>
      <c r="K1406" s="114"/>
      <c r="L1406" s="25"/>
      <c r="M1406" s="25"/>
      <c r="N1406" s="25"/>
      <c r="O1406" s="25"/>
      <c r="P1406" s="25"/>
      <c r="Q1406" s="25"/>
      <c r="R1406" s="25"/>
      <c r="S1406" s="25"/>
      <c r="T1406" s="25"/>
      <c r="U1406" s="25"/>
      <c r="V1406" s="25"/>
      <c r="W1406" s="25"/>
      <c r="X1406" s="25"/>
      <c r="Y1406" s="25"/>
      <c r="Z1406" s="25"/>
      <c r="AA1406" s="25"/>
      <c r="AB1406" s="25"/>
      <c r="AC1406" s="25"/>
      <c r="AD1406" s="25"/>
      <c r="AE1406" s="25"/>
      <c r="AF1406" s="25"/>
      <c r="AG1406" s="25"/>
      <c r="AH1406" s="25"/>
    </row>
    <row r="1407" spans="1:34">
      <c r="A1407" s="25"/>
      <c r="B1407" s="25"/>
      <c r="C1407" s="25"/>
      <c r="D1407" s="114"/>
      <c r="E1407" s="25"/>
      <c r="F1407" s="25"/>
      <c r="G1407" s="25"/>
      <c r="H1407" s="25"/>
      <c r="I1407" s="25"/>
      <c r="J1407" s="25"/>
      <c r="K1407" s="114"/>
      <c r="L1407" s="25"/>
      <c r="M1407" s="25"/>
      <c r="N1407" s="25"/>
      <c r="O1407" s="25"/>
      <c r="P1407" s="25"/>
      <c r="Q1407" s="25"/>
      <c r="R1407" s="25"/>
      <c r="S1407" s="25"/>
      <c r="T1407" s="25"/>
      <c r="U1407" s="25"/>
      <c r="V1407" s="25"/>
      <c r="W1407" s="25"/>
      <c r="X1407" s="25"/>
      <c r="Y1407" s="25"/>
      <c r="Z1407" s="25"/>
      <c r="AA1407" s="25"/>
      <c r="AB1407" s="25"/>
      <c r="AC1407" s="25"/>
      <c r="AD1407" s="25"/>
      <c r="AE1407" s="25"/>
      <c r="AF1407" s="25"/>
      <c r="AG1407" s="25"/>
      <c r="AH1407" s="25"/>
    </row>
    <row r="1408" spans="1:34">
      <c r="A1408" s="25"/>
      <c r="B1408" s="25"/>
      <c r="C1408" s="25"/>
      <c r="D1408" s="114"/>
      <c r="E1408" s="25"/>
      <c r="F1408" s="25"/>
      <c r="G1408" s="25"/>
      <c r="H1408" s="25"/>
      <c r="I1408" s="25"/>
      <c r="J1408" s="25"/>
      <c r="K1408" s="114"/>
      <c r="L1408" s="25"/>
      <c r="M1408" s="25"/>
      <c r="N1408" s="25"/>
      <c r="O1408" s="25"/>
      <c r="P1408" s="25"/>
      <c r="Q1408" s="25"/>
      <c r="R1408" s="25"/>
      <c r="S1408" s="25"/>
      <c r="T1408" s="25"/>
      <c r="U1408" s="25"/>
      <c r="V1408" s="25"/>
      <c r="W1408" s="25"/>
      <c r="X1408" s="25"/>
      <c r="Y1408" s="25"/>
      <c r="Z1408" s="25"/>
      <c r="AA1408" s="25"/>
      <c r="AB1408" s="25"/>
      <c r="AC1408" s="25"/>
      <c r="AD1408" s="25"/>
      <c r="AE1408" s="25"/>
      <c r="AF1408" s="25"/>
      <c r="AG1408" s="25"/>
      <c r="AH1408" s="25"/>
    </row>
    <row r="1409" spans="1:34">
      <c r="A1409" s="25"/>
      <c r="B1409" s="25"/>
      <c r="C1409" s="25"/>
      <c r="D1409" s="114"/>
      <c r="E1409" s="25"/>
      <c r="F1409" s="25"/>
      <c r="G1409" s="25"/>
      <c r="H1409" s="25"/>
      <c r="I1409" s="25"/>
      <c r="J1409" s="25"/>
      <c r="K1409" s="114"/>
      <c r="L1409" s="25"/>
      <c r="M1409" s="25"/>
      <c r="N1409" s="25"/>
      <c r="O1409" s="25"/>
      <c r="P1409" s="25"/>
      <c r="Q1409" s="25"/>
      <c r="R1409" s="25"/>
      <c r="S1409" s="25"/>
      <c r="T1409" s="25"/>
      <c r="U1409" s="25"/>
      <c r="V1409" s="25"/>
      <c r="W1409" s="25"/>
      <c r="X1409" s="25"/>
      <c r="Y1409" s="25"/>
      <c r="Z1409" s="25"/>
      <c r="AA1409" s="25"/>
      <c r="AB1409" s="25"/>
      <c r="AC1409" s="25"/>
      <c r="AD1409" s="25"/>
      <c r="AE1409" s="25"/>
      <c r="AF1409" s="25"/>
      <c r="AG1409" s="25"/>
      <c r="AH1409" s="25"/>
    </row>
    <row r="1410" spans="1:34">
      <c r="A1410" s="25"/>
      <c r="B1410" s="25"/>
      <c r="C1410" s="25"/>
      <c r="D1410" s="114"/>
      <c r="E1410" s="25"/>
      <c r="F1410" s="25"/>
      <c r="G1410" s="25"/>
      <c r="H1410" s="25"/>
      <c r="I1410" s="25"/>
      <c r="J1410" s="25"/>
      <c r="K1410" s="114"/>
      <c r="L1410" s="25"/>
      <c r="M1410" s="25"/>
      <c r="N1410" s="25"/>
      <c r="O1410" s="25"/>
      <c r="P1410" s="25"/>
      <c r="Q1410" s="25"/>
      <c r="R1410" s="25"/>
      <c r="S1410" s="25"/>
      <c r="T1410" s="25"/>
      <c r="U1410" s="25"/>
      <c r="V1410" s="25"/>
      <c r="W1410" s="25"/>
      <c r="X1410" s="25"/>
      <c r="Y1410" s="25"/>
      <c r="Z1410" s="25"/>
      <c r="AA1410" s="25"/>
      <c r="AB1410" s="25"/>
      <c r="AC1410" s="25"/>
      <c r="AD1410" s="25"/>
      <c r="AE1410" s="25"/>
      <c r="AF1410" s="25"/>
      <c r="AG1410" s="25"/>
      <c r="AH1410" s="25"/>
    </row>
    <row r="1411" spans="1:34">
      <c r="A1411" s="25"/>
      <c r="B1411" s="25"/>
      <c r="C1411" s="25"/>
      <c r="D1411" s="114"/>
      <c r="E1411" s="25"/>
      <c r="F1411" s="25"/>
      <c r="G1411" s="25"/>
      <c r="H1411" s="25"/>
      <c r="I1411" s="25"/>
      <c r="J1411" s="25"/>
      <c r="K1411" s="114"/>
      <c r="L1411" s="25"/>
      <c r="M1411" s="25"/>
      <c r="N1411" s="25"/>
      <c r="O1411" s="25"/>
      <c r="P1411" s="25"/>
      <c r="Q1411" s="25"/>
      <c r="R1411" s="25"/>
      <c r="S1411" s="25"/>
      <c r="T1411" s="25"/>
      <c r="U1411" s="25"/>
      <c r="V1411" s="25"/>
      <c r="W1411" s="25"/>
      <c r="X1411" s="25"/>
      <c r="Y1411" s="25"/>
      <c r="Z1411" s="25"/>
      <c r="AA1411" s="25"/>
      <c r="AB1411" s="25"/>
      <c r="AC1411" s="25"/>
      <c r="AD1411" s="25"/>
      <c r="AE1411" s="25"/>
      <c r="AF1411" s="25"/>
      <c r="AG1411" s="25"/>
      <c r="AH1411" s="25"/>
    </row>
    <row r="1412" spans="1:34">
      <c r="A1412" s="25"/>
      <c r="B1412" s="25"/>
      <c r="C1412" s="25"/>
      <c r="D1412" s="114"/>
      <c r="E1412" s="25"/>
      <c r="F1412" s="25"/>
      <c r="G1412" s="25"/>
      <c r="H1412" s="25"/>
      <c r="I1412" s="25"/>
      <c r="J1412" s="25"/>
      <c r="K1412" s="114"/>
      <c r="L1412" s="25"/>
      <c r="M1412" s="25"/>
      <c r="N1412" s="25"/>
      <c r="O1412" s="25"/>
      <c r="P1412" s="25"/>
      <c r="Q1412" s="25"/>
      <c r="R1412" s="25"/>
      <c r="S1412" s="25"/>
      <c r="T1412" s="25"/>
      <c r="U1412" s="25"/>
      <c r="V1412" s="25"/>
      <c r="W1412" s="25"/>
      <c r="X1412" s="25"/>
      <c r="Y1412" s="25"/>
      <c r="Z1412" s="25"/>
      <c r="AA1412" s="25"/>
      <c r="AB1412" s="25"/>
      <c r="AC1412" s="25"/>
      <c r="AD1412" s="25"/>
      <c r="AE1412" s="25"/>
      <c r="AF1412" s="25"/>
      <c r="AG1412" s="25"/>
      <c r="AH1412" s="25"/>
    </row>
    <row r="1413" spans="1:34">
      <c r="A1413" s="25"/>
      <c r="B1413" s="25"/>
      <c r="C1413" s="25"/>
      <c r="D1413" s="114"/>
      <c r="E1413" s="25"/>
      <c r="F1413" s="25"/>
      <c r="G1413" s="25"/>
      <c r="H1413" s="25"/>
      <c r="I1413" s="25"/>
      <c r="J1413" s="25"/>
      <c r="K1413" s="114"/>
      <c r="L1413" s="25"/>
      <c r="M1413" s="25"/>
      <c r="N1413" s="25"/>
      <c r="O1413" s="25"/>
      <c r="P1413" s="25"/>
      <c r="Q1413" s="25"/>
      <c r="R1413" s="25"/>
      <c r="S1413" s="25"/>
      <c r="T1413" s="25"/>
      <c r="U1413" s="25"/>
      <c r="V1413" s="25"/>
      <c r="W1413" s="25"/>
      <c r="X1413" s="25"/>
      <c r="Y1413" s="25"/>
      <c r="Z1413" s="25"/>
      <c r="AA1413" s="25"/>
      <c r="AB1413" s="25"/>
      <c r="AC1413" s="25"/>
      <c r="AD1413" s="25"/>
      <c r="AE1413" s="25"/>
      <c r="AF1413" s="25"/>
      <c r="AG1413" s="25"/>
      <c r="AH1413" s="25"/>
    </row>
    <row r="1414" spans="1:34">
      <c r="A1414" s="25"/>
      <c r="B1414" s="25"/>
      <c r="C1414" s="25"/>
      <c r="D1414" s="114"/>
      <c r="E1414" s="25"/>
      <c r="F1414" s="25"/>
      <c r="G1414" s="25"/>
      <c r="H1414" s="25"/>
      <c r="I1414" s="25"/>
      <c r="J1414" s="25"/>
      <c r="K1414" s="114"/>
      <c r="L1414" s="25"/>
      <c r="M1414" s="25"/>
      <c r="N1414" s="25"/>
      <c r="O1414" s="25"/>
      <c r="P1414" s="25"/>
      <c r="Q1414" s="25"/>
      <c r="R1414" s="25"/>
      <c r="S1414" s="25"/>
      <c r="T1414" s="25"/>
      <c r="U1414" s="25"/>
      <c r="V1414" s="25"/>
      <c r="W1414" s="25"/>
      <c r="X1414" s="25"/>
      <c r="Y1414" s="25"/>
      <c r="Z1414" s="25"/>
      <c r="AA1414" s="25"/>
      <c r="AB1414" s="25"/>
      <c r="AC1414" s="25"/>
      <c r="AD1414" s="25"/>
      <c r="AE1414" s="25"/>
      <c r="AF1414" s="25"/>
      <c r="AG1414" s="25"/>
      <c r="AH1414" s="25"/>
    </row>
    <row r="1415" spans="1:34">
      <c r="A1415" s="25"/>
      <c r="B1415" s="25"/>
      <c r="C1415" s="25"/>
      <c r="D1415" s="114"/>
      <c r="E1415" s="25"/>
      <c r="F1415" s="25"/>
      <c r="G1415" s="25"/>
      <c r="H1415" s="25"/>
      <c r="I1415" s="25"/>
      <c r="J1415" s="25"/>
      <c r="K1415" s="114"/>
      <c r="L1415" s="25"/>
      <c r="M1415" s="25"/>
      <c r="N1415" s="25"/>
      <c r="O1415" s="25"/>
      <c r="P1415" s="25"/>
      <c r="Q1415" s="25"/>
      <c r="R1415" s="25"/>
      <c r="S1415" s="25"/>
      <c r="T1415" s="25"/>
      <c r="U1415" s="25"/>
      <c r="V1415" s="25"/>
      <c r="W1415" s="25"/>
      <c r="X1415" s="25"/>
      <c r="Y1415" s="25"/>
      <c r="Z1415" s="25"/>
      <c r="AA1415" s="25"/>
      <c r="AB1415" s="25"/>
      <c r="AC1415" s="25"/>
      <c r="AD1415" s="25"/>
      <c r="AE1415" s="25"/>
      <c r="AF1415" s="25"/>
      <c r="AG1415" s="25"/>
      <c r="AH1415" s="25"/>
    </row>
    <row r="1416" spans="1:34">
      <c r="A1416" s="25"/>
      <c r="B1416" s="25"/>
      <c r="C1416" s="25"/>
      <c r="D1416" s="114"/>
      <c r="E1416" s="25"/>
      <c r="F1416" s="25"/>
      <c r="G1416" s="25"/>
      <c r="H1416" s="25"/>
      <c r="I1416" s="25"/>
      <c r="J1416" s="25"/>
      <c r="K1416" s="114"/>
      <c r="L1416" s="25"/>
      <c r="M1416" s="25"/>
      <c r="N1416" s="25"/>
      <c r="O1416" s="25"/>
      <c r="P1416" s="25"/>
      <c r="Q1416" s="25"/>
      <c r="R1416" s="25"/>
      <c r="S1416" s="25"/>
      <c r="T1416" s="25"/>
      <c r="U1416" s="25"/>
      <c r="V1416" s="25"/>
      <c r="W1416" s="25"/>
      <c r="X1416" s="25"/>
      <c r="Y1416" s="25"/>
      <c r="Z1416" s="25"/>
      <c r="AA1416" s="25"/>
      <c r="AB1416" s="25"/>
      <c r="AC1416" s="25"/>
      <c r="AD1416" s="25"/>
      <c r="AE1416" s="25"/>
      <c r="AF1416" s="25"/>
      <c r="AG1416" s="25"/>
      <c r="AH1416" s="25"/>
    </row>
    <row r="1417" spans="1:34">
      <c r="A1417" s="25"/>
      <c r="B1417" s="25"/>
      <c r="C1417" s="25"/>
      <c r="D1417" s="114"/>
      <c r="E1417" s="25"/>
      <c r="F1417" s="25"/>
      <c r="G1417" s="25"/>
      <c r="H1417" s="25"/>
      <c r="I1417" s="25"/>
      <c r="J1417" s="25"/>
      <c r="K1417" s="114"/>
      <c r="L1417" s="25"/>
      <c r="M1417" s="25"/>
      <c r="N1417" s="25"/>
      <c r="O1417" s="25"/>
      <c r="P1417" s="25"/>
      <c r="Q1417" s="25"/>
      <c r="R1417" s="25"/>
      <c r="S1417" s="25"/>
      <c r="T1417" s="25"/>
      <c r="U1417" s="25"/>
      <c r="V1417" s="25"/>
      <c r="W1417" s="25"/>
      <c r="X1417" s="25"/>
      <c r="Y1417" s="25"/>
      <c r="Z1417" s="25"/>
      <c r="AA1417" s="25"/>
      <c r="AB1417" s="25"/>
      <c r="AC1417" s="25"/>
      <c r="AD1417" s="25"/>
      <c r="AE1417" s="25"/>
      <c r="AF1417" s="25"/>
      <c r="AG1417" s="25"/>
      <c r="AH1417" s="25"/>
    </row>
    <row r="1418" spans="1:34">
      <c r="A1418" s="25"/>
      <c r="B1418" s="25"/>
      <c r="C1418" s="25"/>
      <c r="D1418" s="114"/>
      <c r="E1418" s="25"/>
      <c r="F1418" s="25"/>
      <c r="G1418" s="25"/>
      <c r="H1418" s="25"/>
      <c r="I1418" s="25"/>
      <c r="J1418" s="25"/>
      <c r="K1418" s="114"/>
      <c r="L1418" s="25"/>
      <c r="M1418" s="25"/>
      <c r="N1418" s="25"/>
      <c r="O1418" s="25"/>
      <c r="P1418" s="25"/>
      <c r="Q1418" s="25"/>
      <c r="R1418" s="25"/>
      <c r="S1418" s="25"/>
      <c r="T1418" s="25"/>
      <c r="U1418" s="25"/>
      <c r="V1418" s="25"/>
      <c r="W1418" s="25"/>
      <c r="X1418" s="25"/>
      <c r="Y1418" s="25"/>
      <c r="Z1418" s="25"/>
      <c r="AA1418" s="25"/>
      <c r="AB1418" s="25"/>
      <c r="AC1418" s="25"/>
      <c r="AD1418" s="25"/>
      <c r="AE1418" s="25"/>
      <c r="AF1418" s="25"/>
      <c r="AG1418" s="25"/>
      <c r="AH1418" s="25"/>
    </row>
    <row r="1419" spans="1:34">
      <c r="A1419" s="25"/>
      <c r="B1419" s="25"/>
      <c r="C1419" s="25"/>
      <c r="D1419" s="114"/>
      <c r="E1419" s="25"/>
      <c r="F1419" s="25"/>
      <c r="G1419" s="25"/>
      <c r="H1419" s="25"/>
      <c r="I1419" s="25"/>
      <c r="J1419" s="25"/>
      <c r="K1419" s="114"/>
      <c r="L1419" s="25"/>
      <c r="M1419" s="25"/>
      <c r="N1419" s="25"/>
      <c r="O1419" s="25"/>
      <c r="P1419" s="25"/>
      <c r="Q1419" s="25"/>
      <c r="R1419" s="25"/>
      <c r="S1419" s="25"/>
      <c r="T1419" s="25"/>
      <c r="U1419" s="25"/>
      <c r="V1419" s="25"/>
      <c r="W1419" s="25"/>
      <c r="X1419" s="25"/>
      <c r="Y1419" s="25"/>
      <c r="Z1419" s="25"/>
      <c r="AA1419" s="25"/>
      <c r="AB1419" s="25"/>
      <c r="AC1419" s="25"/>
      <c r="AD1419" s="25"/>
      <c r="AE1419" s="25"/>
      <c r="AF1419" s="25"/>
      <c r="AG1419" s="25"/>
      <c r="AH1419" s="25"/>
    </row>
    <row r="1420" spans="1:34">
      <c r="A1420" s="25"/>
      <c r="B1420" s="25"/>
      <c r="C1420" s="25"/>
      <c r="D1420" s="114"/>
      <c r="E1420" s="25"/>
      <c r="F1420" s="25"/>
      <c r="G1420" s="25"/>
      <c r="H1420" s="25"/>
      <c r="I1420" s="25"/>
      <c r="J1420" s="25"/>
      <c r="K1420" s="114"/>
      <c r="L1420" s="25"/>
      <c r="M1420" s="25"/>
      <c r="N1420" s="25"/>
      <c r="O1420" s="25"/>
      <c r="P1420" s="25"/>
      <c r="Q1420" s="25"/>
      <c r="R1420" s="25"/>
      <c r="S1420" s="25"/>
      <c r="T1420" s="25"/>
      <c r="U1420" s="25"/>
      <c r="V1420" s="25"/>
      <c r="W1420" s="25"/>
      <c r="X1420" s="25"/>
      <c r="Y1420" s="25"/>
      <c r="Z1420" s="25"/>
      <c r="AA1420" s="25"/>
      <c r="AB1420" s="25"/>
      <c r="AC1420" s="25"/>
      <c r="AD1420" s="25"/>
      <c r="AE1420" s="25"/>
      <c r="AF1420" s="25"/>
      <c r="AG1420" s="25"/>
      <c r="AH1420" s="25"/>
    </row>
    <row r="1421" spans="1:34">
      <c r="A1421" s="25"/>
      <c r="B1421" s="25"/>
      <c r="C1421" s="25"/>
      <c r="D1421" s="114"/>
      <c r="E1421" s="25"/>
      <c r="F1421" s="25"/>
      <c r="G1421" s="25"/>
      <c r="H1421" s="25"/>
      <c r="I1421" s="25"/>
      <c r="J1421" s="25"/>
      <c r="K1421" s="114"/>
      <c r="L1421" s="25"/>
      <c r="M1421" s="25"/>
      <c r="N1421" s="25"/>
      <c r="O1421" s="25"/>
      <c r="P1421" s="25"/>
      <c r="Q1421" s="25"/>
      <c r="R1421" s="25"/>
      <c r="S1421" s="25"/>
      <c r="T1421" s="25"/>
      <c r="U1421" s="25"/>
      <c r="V1421" s="25"/>
      <c r="W1421" s="25"/>
      <c r="X1421" s="25"/>
      <c r="Y1421" s="25"/>
      <c r="Z1421" s="25"/>
      <c r="AA1421" s="25"/>
      <c r="AB1421" s="25"/>
      <c r="AC1421" s="25"/>
      <c r="AD1421" s="25"/>
      <c r="AE1421" s="25"/>
      <c r="AF1421" s="25"/>
      <c r="AG1421" s="25"/>
      <c r="AH1421" s="25"/>
    </row>
    <row r="1422" spans="1:34">
      <c r="A1422" s="25"/>
      <c r="B1422" s="25"/>
      <c r="C1422" s="25"/>
      <c r="D1422" s="114"/>
      <c r="E1422" s="25"/>
      <c r="F1422" s="25"/>
      <c r="G1422" s="25"/>
      <c r="H1422" s="25"/>
      <c r="I1422" s="25"/>
      <c r="J1422" s="25"/>
      <c r="K1422" s="114"/>
      <c r="L1422" s="25"/>
      <c r="M1422" s="25"/>
      <c r="N1422" s="25"/>
      <c r="O1422" s="25"/>
      <c r="P1422" s="25"/>
      <c r="Q1422" s="25"/>
      <c r="R1422" s="25"/>
      <c r="S1422" s="25"/>
      <c r="T1422" s="25"/>
      <c r="U1422" s="25"/>
      <c r="V1422" s="25"/>
      <c r="W1422" s="25"/>
      <c r="X1422" s="25"/>
      <c r="Y1422" s="25"/>
      <c r="Z1422" s="25"/>
      <c r="AA1422" s="25"/>
      <c r="AB1422" s="25"/>
      <c r="AC1422" s="25"/>
      <c r="AD1422" s="25"/>
      <c r="AE1422" s="25"/>
      <c r="AF1422" s="25"/>
      <c r="AG1422" s="25"/>
      <c r="AH1422" s="25"/>
    </row>
    <row r="1423" spans="1:34">
      <c r="A1423" s="25"/>
      <c r="B1423" s="25"/>
      <c r="C1423" s="25"/>
      <c r="D1423" s="114"/>
      <c r="E1423" s="25"/>
      <c r="F1423" s="25"/>
      <c r="G1423" s="25"/>
      <c r="H1423" s="25"/>
      <c r="I1423" s="25"/>
      <c r="J1423" s="25"/>
      <c r="K1423" s="114"/>
      <c r="L1423" s="25"/>
      <c r="M1423" s="25"/>
      <c r="N1423" s="25"/>
      <c r="O1423" s="25"/>
      <c r="P1423" s="25"/>
      <c r="Q1423" s="25"/>
      <c r="R1423" s="25"/>
      <c r="S1423" s="25"/>
      <c r="T1423" s="25"/>
      <c r="U1423" s="25"/>
      <c r="V1423" s="25"/>
      <c r="W1423" s="25"/>
      <c r="X1423" s="25"/>
      <c r="Y1423" s="25"/>
      <c r="Z1423" s="25"/>
      <c r="AA1423" s="25"/>
      <c r="AB1423" s="25"/>
      <c r="AC1423" s="25"/>
      <c r="AD1423" s="25"/>
      <c r="AE1423" s="25"/>
      <c r="AF1423" s="25"/>
      <c r="AG1423" s="25"/>
      <c r="AH1423" s="25"/>
    </row>
    <row r="1424" spans="1:34">
      <c r="A1424" s="25"/>
      <c r="B1424" s="25"/>
      <c r="C1424" s="25"/>
      <c r="D1424" s="114"/>
      <c r="E1424" s="25"/>
      <c r="F1424" s="25"/>
      <c r="G1424" s="25"/>
      <c r="H1424" s="25"/>
      <c r="I1424" s="25"/>
      <c r="J1424" s="25"/>
      <c r="K1424" s="114"/>
      <c r="L1424" s="25"/>
      <c r="M1424" s="25"/>
      <c r="N1424" s="25"/>
      <c r="O1424" s="25"/>
      <c r="P1424" s="25"/>
      <c r="Q1424" s="25"/>
      <c r="R1424" s="25"/>
      <c r="S1424" s="25"/>
      <c r="T1424" s="25"/>
      <c r="U1424" s="25"/>
      <c r="V1424" s="25"/>
      <c r="W1424" s="25"/>
      <c r="X1424" s="25"/>
      <c r="Y1424" s="25"/>
      <c r="Z1424" s="25"/>
      <c r="AA1424" s="25"/>
      <c r="AB1424" s="25"/>
      <c r="AC1424" s="25"/>
      <c r="AD1424" s="25"/>
      <c r="AE1424" s="25"/>
      <c r="AF1424" s="25"/>
      <c r="AG1424" s="25"/>
      <c r="AH1424" s="25"/>
    </row>
    <row r="1425" spans="1:34">
      <c r="A1425" s="25"/>
      <c r="B1425" s="25"/>
      <c r="C1425" s="25"/>
      <c r="D1425" s="114"/>
      <c r="E1425" s="25"/>
      <c r="F1425" s="25"/>
      <c r="G1425" s="25"/>
      <c r="H1425" s="25"/>
      <c r="I1425" s="25"/>
      <c r="J1425" s="25"/>
      <c r="K1425" s="114"/>
      <c r="L1425" s="25"/>
      <c r="M1425" s="25"/>
      <c r="N1425" s="25"/>
      <c r="O1425" s="25"/>
      <c r="P1425" s="25"/>
      <c r="Q1425" s="25"/>
      <c r="R1425" s="25"/>
      <c r="S1425" s="25"/>
      <c r="T1425" s="25"/>
      <c r="U1425" s="25"/>
      <c r="V1425" s="25"/>
      <c r="W1425" s="25"/>
      <c r="X1425" s="25"/>
      <c r="Y1425" s="25"/>
      <c r="Z1425" s="25"/>
      <c r="AA1425" s="25"/>
      <c r="AB1425" s="25"/>
      <c r="AC1425" s="25"/>
      <c r="AD1425" s="25"/>
      <c r="AE1425" s="25"/>
      <c r="AF1425" s="25"/>
      <c r="AG1425" s="25"/>
      <c r="AH1425" s="25"/>
    </row>
    <row r="1426" spans="1:34">
      <c r="A1426" s="25"/>
      <c r="B1426" s="25"/>
      <c r="C1426" s="25"/>
      <c r="D1426" s="114"/>
      <c r="E1426" s="25"/>
      <c r="F1426" s="25"/>
      <c r="G1426" s="25"/>
      <c r="H1426" s="25"/>
      <c r="I1426" s="25"/>
      <c r="J1426" s="25"/>
      <c r="K1426" s="114"/>
      <c r="L1426" s="25"/>
      <c r="M1426" s="25"/>
      <c r="N1426" s="25"/>
      <c r="O1426" s="25"/>
      <c r="P1426" s="25"/>
      <c r="Q1426" s="25"/>
      <c r="R1426" s="25"/>
      <c r="S1426" s="25"/>
      <c r="T1426" s="25"/>
      <c r="U1426" s="25"/>
      <c r="V1426" s="25"/>
      <c r="W1426" s="25"/>
      <c r="X1426" s="25"/>
      <c r="Y1426" s="25"/>
      <c r="Z1426" s="25"/>
      <c r="AA1426" s="25"/>
      <c r="AB1426" s="25"/>
      <c r="AC1426" s="25"/>
      <c r="AD1426" s="25"/>
      <c r="AE1426" s="25"/>
      <c r="AF1426" s="25"/>
      <c r="AG1426" s="25"/>
      <c r="AH1426" s="25"/>
    </row>
    <row r="1427" spans="1:34">
      <c r="A1427" s="25"/>
      <c r="B1427" s="25"/>
      <c r="C1427" s="25"/>
      <c r="D1427" s="114"/>
      <c r="E1427" s="25"/>
      <c r="F1427" s="25"/>
      <c r="G1427" s="25"/>
      <c r="H1427" s="25"/>
      <c r="I1427" s="25"/>
      <c r="J1427" s="25"/>
      <c r="K1427" s="114"/>
      <c r="L1427" s="25"/>
      <c r="M1427" s="25"/>
      <c r="N1427" s="25"/>
      <c r="O1427" s="25"/>
      <c r="P1427" s="25"/>
      <c r="Q1427" s="25"/>
      <c r="R1427" s="25"/>
      <c r="S1427" s="25"/>
      <c r="T1427" s="25"/>
      <c r="U1427" s="25"/>
      <c r="V1427" s="25"/>
      <c r="W1427" s="25"/>
      <c r="X1427" s="25"/>
      <c r="Y1427" s="25"/>
      <c r="Z1427" s="25"/>
      <c r="AA1427" s="25"/>
      <c r="AB1427" s="25"/>
      <c r="AC1427" s="25"/>
      <c r="AD1427" s="25"/>
      <c r="AE1427" s="25"/>
      <c r="AF1427" s="25"/>
      <c r="AG1427" s="25"/>
      <c r="AH1427" s="25"/>
    </row>
    <row r="1428" spans="1:34">
      <c r="A1428" s="25"/>
      <c r="B1428" s="25"/>
      <c r="C1428" s="25"/>
      <c r="D1428" s="114"/>
      <c r="E1428" s="25"/>
      <c r="F1428" s="25"/>
      <c r="G1428" s="25"/>
      <c r="H1428" s="25"/>
      <c r="I1428" s="25"/>
      <c r="J1428" s="25"/>
      <c r="K1428" s="114"/>
      <c r="L1428" s="25"/>
      <c r="M1428" s="25"/>
      <c r="N1428" s="25"/>
      <c r="O1428" s="25"/>
      <c r="P1428" s="25"/>
      <c r="Q1428" s="25"/>
      <c r="R1428" s="25"/>
      <c r="S1428" s="25"/>
      <c r="T1428" s="25"/>
      <c r="U1428" s="25"/>
      <c r="V1428" s="25"/>
      <c r="W1428" s="25"/>
      <c r="X1428" s="25"/>
      <c r="Y1428" s="25"/>
      <c r="Z1428" s="25"/>
      <c r="AA1428" s="25"/>
      <c r="AB1428" s="25"/>
      <c r="AC1428" s="25"/>
      <c r="AD1428" s="25"/>
      <c r="AE1428" s="25"/>
      <c r="AF1428" s="25"/>
      <c r="AG1428" s="25"/>
      <c r="AH1428" s="25"/>
    </row>
    <row r="1429" spans="1:34">
      <c r="A1429" s="25"/>
      <c r="B1429" s="25"/>
      <c r="C1429" s="25"/>
      <c r="D1429" s="114"/>
      <c r="E1429" s="25"/>
      <c r="F1429" s="25"/>
      <c r="G1429" s="25"/>
      <c r="H1429" s="25"/>
      <c r="I1429" s="25"/>
      <c r="J1429" s="25"/>
      <c r="K1429" s="114"/>
      <c r="L1429" s="25"/>
      <c r="M1429" s="25"/>
      <c r="N1429" s="25"/>
      <c r="O1429" s="25"/>
      <c r="P1429" s="25"/>
      <c r="Q1429" s="25"/>
      <c r="R1429" s="25"/>
      <c r="S1429" s="25"/>
      <c r="T1429" s="25"/>
      <c r="U1429" s="25"/>
      <c r="V1429" s="25"/>
      <c r="W1429" s="25"/>
      <c r="X1429" s="25"/>
      <c r="Y1429" s="25"/>
      <c r="Z1429" s="25"/>
      <c r="AA1429" s="25"/>
      <c r="AB1429" s="25"/>
      <c r="AC1429" s="25"/>
      <c r="AD1429" s="25"/>
      <c r="AE1429" s="25"/>
      <c r="AF1429" s="25"/>
      <c r="AG1429" s="25"/>
      <c r="AH1429" s="25"/>
    </row>
    <row r="1430" spans="1:34">
      <c r="A1430" s="25"/>
      <c r="B1430" s="25"/>
      <c r="C1430" s="25"/>
      <c r="D1430" s="114"/>
      <c r="E1430" s="25"/>
      <c r="F1430" s="25"/>
      <c r="G1430" s="25"/>
      <c r="H1430" s="25"/>
      <c r="I1430" s="25"/>
      <c r="J1430" s="25"/>
      <c r="K1430" s="114"/>
      <c r="L1430" s="25"/>
      <c r="M1430" s="25"/>
      <c r="N1430" s="25"/>
      <c r="O1430" s="25"/>
      <c r="P1430" s="25"/>
      <c r="Q1430" s="25"/>
      <c r="R1430" s="25"/>
      <c r="S1430" s="25"/>
      <c r="T1430" s="25"/>
      <c r="U1430" s="25"/>
      <c r="V1430" s="25"/>
      <c r="W1430" s="25"/>
      <c r="X1430" s="25"/>
      <c r="Y1430" s="25"/>
      <c r="Z1430" s="25"/>
      <c r="AA1430" s="25"/>
      <c r="AB1430" s="25"/>
      <c r="AC1430" s="25"/>
      <c r="AD1430" s="25"/>
      <c r="AE1430" s="25"/>
      <c r="AF1430" s="25"/>
      <c r="AG1430" s="25"/>
      <c r="AH1430" s="25"/>
    </row>
    <row r="1431" spans="1:34">
      <c r="A1431" s="25"/>
      <c r="B1431" s="25"/>
      <c r="C1431" s="25"/>
      <c r="D1431" s="114"/>
      <c r="E1431" s="25"/>
      <c r="F1431" s="25"/>
      <c r="G1431" s="25"/>
      <c r="H1431" s="25"/>
      <c r="I1431" s="25"/>
      <c r="J1431" s="25"/>
      <c r="K1431" s="114"/>
      <c r="L1431" s="25"/>
      <c r="M1431" s="25"/>
      <c r="N1431" s="25"/>
      <c r="O1431" s="25"/>
      <c r="P1431" s="25"/>
      <c r="Q1431" s="25"/>
      <c r="R1431" s="25"/>
      <c r="S1431" s="25"/>
      <c r="T1431" s="25"/>
      <c r="U1431" s="25"/>
      <c r="V1431" s="25"/>
      <c r="W1431" s="25"/>
      <c r="X1431" s="25"/>
      <c r="Y1431" s="25"/>
      <c r="Z1431" s="25"/>
      <c r="AA1431" s="25"/>
      <c r="AB1431" s="25"/>
      <c r="AC1431" s="25"/>
      <c r="AD1431" s="25"/>
      <c r="AE1431" s="25"/>
      <c r="AF1431" s="25"/>
      <c r="AG1431" s="25"/>
      <c r="AH1431" s="25"/>
    </row>
    <row r="1432" spans="1:34">
      <c r="A1432" s="25"/>
      <c r="B1432" s="25"/>
      <c r="C1432" s="25"/>
      <c r="D1432" s="114"/>
      <c r="E1432" s="25"/>
      <c r="F1432" s="25"/>
      <c r="G1432" s="25"/>
      <c r="H1432" s="25"/>
      <c r="I1432" s="25"/>
      <c r="J1432" s="25"/>
      <c r="K1432" s="114"/>
      <c r="L1432" s="25"/>
      <c r="M1432" s="25"/>
      <c r="N1432" s="25"/>
      <c r="O1432" s="25"/>
      <c r="P1432" s="25"/>
      <c r="Q1432" s="25"/>
      <c r="R1432" s="25"/>
      <c r="S1432" s="25"/>
      <c r="T1432" s="25"/>
      <c r="U1432" s="25"/>
      <c r="V1432" s="25"/>
      <c r="W1432" s="25"/>
      <c r="X1432" s="25"/>
      <c r="Y1432" s="25"/>
      <c r="Z1432" s="25"/>
      <c r="AA1432" s="25"/>
      <c r="AB1432" s="25"/>
      <c r="AC1432" s="25"/>
      <c r="AD1432" s="25"/>
      <c r="AE1432" s="25"/>
      <c r="AF1432" s="25"/>
      <c r="AG1432" s="25"/>
      <c r="AH1432" s="25"/>
    </row>
    <row r="1433" spans="1:34">
      <c r="A1433" s="25"/>
      <c r="B1433" s="25"/>
      <c r="C1433" s="25"/>
      <c r="D1433" s="114"/>
      <c r="E1433" s="25"/>
      <c r="F1433" s="25"/>
      <c r="G1433" s="25"/>
      <c r="H1433" s="25"/>
      <c r="I1433" s="25"/>
      <c r="J1433" s="25"/>
      <c r="K1433" s="114"/>
      <c r="L1433" s="25"/>
      <c r="M1433" s="25"/>
      <c r="N1433" s="25"/>
      <c r="O1433" s="25"/>
      <c r="P1433" s="25"/>
      <c r="Q1433" s="25"/>
      <c r="R1433" s="25"/>
      <c r="S1433" s="25"/>
      <c r="T1433" s="25"/>
      <c r="U1433" s="25"/>
      <c r="V1433" s="25"/>
      <c r="W1433" s="25"/>
      <c r="X1433" s="25"/>
      <c r="Y1433" s="25"/>
      <c r="Z1433" s="25"/>
      <c r="AA1433" s="25"/>
      <c r="AB1433" s="25"/>
      <c r="AC1433" s="25"/>
      <c r="AD1433" s="25"/>
      <c r="AE1433" s="25"/>
      <c r="AF1433" s="25"/>
      <c r="AG1433" s="25"/>
      <c r="AH1433" s="25"/>
    </row>
    <row r="1434" spans="1:34">
      <c r="A1434" s="25"/>
      <c r="B1434" s="25"/>
      <c r="C1434" s="25"/>
      <c r="D1434" s="114"/>
      <c r="E1434" s="25"/>
      <c r="F1434" s="25"/>
      <c r="G1434" s="25"/>
      <c r="H1434" s="25"/>
      <c r="I1434" s="25"/>
      <c r="J1434" s="25"/>
      <c r="K1434" s="114"/>
      <c r="L1434" s="25"/>
      <c r="M1434" s="25"/>
      <c r="N1434" s="25"/>
      <c r="O1434" s="25"/>
      <c r="P1434" s="25"/>
      <c r="Q1434" s="25"/>
      <c r="R1434" s="25"/>
      <c r="S1434" s="25"/>
      <c r="T1434" s="25"/>
      <c r="U1434" s="25"/>
      <c r="V1434" s="25"/>
      <c r="W1434" s="25"/>
      <c r="X1434" s="25"/>
      <c r="Y1434" s="25"/>
      <c r="Z1434" s="25"/>
      <c r="AA1434" s="25"/>
      <c r="AB1434" s="25"/>
      <c r="AC1434" s="25"/>
      <c r="AD1434" s="25"/>
      <c r="AE1434" s="25"/>
      <c r="AF1434" s="25"/>
      <c r="AG1434" s="25"/>
      <c r="AH1434" s="25"/>
    </row>
    <row r="1435" spans="1:34">
      <c r="A1435" s="25"/>
      <c r="B1435" s="25"/>
      <c r="C1435" s="25"/>
      <c r="D1435" s="114"/>
      <c r="E1435" s="25"/>
      <c r="F1435" s="25"/>
      <c r="G1435" s="25"/>
      <c r="H1435" s="25"/>
      <c r="I1435" s="25"/>
      <c r="J1435" s="25"/>
      <c r="K1435" s="114"/>
      <c r="L1435" s="25"/>
      <c r="M1435" s="25"/>
      <c r="N1435" s="25"/>
      <c r="O1435" s="25"/>
      <c r="P1435" s="25"/>
      <c r="Q1435" s="25"/>
      <c r="R1435" s="25"/>
      <c r="S1435" s="25"/>
      <c r="T1435" s="25"/>
      <c r="U1435" s="25"/>
      <c r="V1435" s="25"/>
      <c r="W1435" s="25"/>
      <c r="X1435" s="25"/>
      <c r="Y1435" s="25"/>
      <c r="Z1435" s="25"/>
      <c r="AA1435" s="25"/>
      <c r="AB1435" s="25"/>
      <c r="AC1435" s="25"/>
      <c r="AD1435" s="25"/>
      <c r="AE1435" s="25"/>
      <c r="AF1435" s="25"/>
      <c r="AG1435" s="25"/>
      <c r="AH1435" s="25"/>
    </row>
    <row r="1436" spans="1:34">
      <c r="A1436" s="25"/>
      <c r="B1436" s="25"/>
      <c r="C1436" s="25"/>
      <c r="D1436" s="114"/>
      <c r="E1436" s="25"/>
      <c r="F1436" s="25"/>
      <c r="G1436" s="25"/>
      <c r="H1436" s="25"/>
      <c r="I1436" s="25"/>
      <c r="J1436" s="25"/>
      <c r="K1436" s="114"/>
      <c r="L1436" s="25"/>
      <c r="M1436" s="25"/>
      <c r="N1436" s="25"/>
      <c r="O1436" s="25"/>
      <c r="P1436" s="25"/>
      <c r="Q1436" s="25"/>
      <c r="R1436" s="25"/>
      <c r="S1436" s="25"/>
      <c r="T1436" s="25"/>
      <c r="U1436" s="25"/>
      <c r="V1436" s="25"/>
      <c r="W1436" s="25"/>
      <c r="X1436" s="25"/>
      <c r="Y1436" s="25"/>
      <c r="Z1436" s="25"/>
      <c r="AA1436" s="25"/>
      <c r="AB1436" s="25"/>
      <c r="AC1436" s="25"/>
      <c r="AD1436" s="25"/>
      <c r="AE1436" s="25"/>
      <c r="AF1436" s="25"/>
      <c r="AG1436" s="25"/>
      <c r="AH1436" s="25"/>
    </row>
    <row r="1437" spans="1:34">
      <c r="A1437" s="25"/>
      <c r="B1437" s="25"/>
      <c r="C1437" s="25"/>
      <c r="D1437" s="114"/>
      <c r="E1437" s="25"/>
      <c r="F1437" s="25"/>
      <c r="G1437" s="25"/>
      <c r="H1437" s="25"/>
      <c r="I1437" s="25"/>
      <c r="J1437" s="25"/>
      <c r="K1437" s="114"/>
      <c r="L1437" s="25"/>
      <c r="M1437" s="25"/>
      <c r="N1437" s="25"/>
      <c r="O1437" s="25"/>
      <c r="P1437" s="25"/>
      <c r="Q1437" s="25"/>
      <c r="R1437" s="25"/>
      <c r="S1437" s="25"/>
      <c r="T1437" s="25"/>
      <c r="U1437" s="25"/>
      <c r="V1437" s="25"/>
      <c r="W1437" s="25"/>
      <c r="X1437" s="25"/>
      <c r="Y1437" s="25"/>
      <c r="Z1437" s="25"/>
      <c r="AA1437" s="25"/>
      <c r="AB1437" s="25"/>
      <c r="AC1437" s="25"/>
      <c r="AD1437" s="25"/>
      <c r="AE1437" s="25"/>
      <c r="AF1437" s="25"/>
      <c r="AG1437" s="25"/>
      <c r="AH1437" s="25"/>
    </row>
    <row r="1438" spans="1:34">
      <c r="A1438" s="25"/>
      <c r="B1438" s="25"/>
      <c r="C1438" s="25"/>
      <c r="D1438" s="114"/>
      <c r="E1438" s="25"/>
      <c r="F1438" s="25"/>
      <c r="G1438" s="25"/>
      <c r="H1438" s="25"/>
      <c r="I1438" s="25"/>
      <c r="J1438" s="25"/>
      <c r="K1438" s="114"/>
      <c r="L1438" s="25"/>
      <c r="M1438" s="25"/>
      <c r="N1438" s="25"/>
      <c r="O1438" s="25"/>
      <c r="P1438" s="25"/>
      <c r="Q1438" s="25"/>
      <c r="R1438" s="25"/>
      <c r="S1438" s="25"/>
      <c r="T1438" s="25"/>
      <c r="U1438" s="25"/>
      <c r="V1438" s="25"/>
      <c r="W1438" s="25"/>
      <c r="X1438" s="25"/>
      <c r="Y1438" s="25"/>
      <c r="Z1438" s="25"/>
      <c r="AA1438" s="25"/>
      <c r="AB1438" s="25"/>
      <c r="AC1438" s="25"/>
      <c r="AD1438" s="25"/>
      <c r="AE1438" s="25"/>
      <c r="AF1438" s="25"/>
      <c r="AG1438" s="25"/>
      <c r="AH1438" s="25"/>
    </row>
    <row r="1439" spans="1:34">
      <c r="A1439" s="25"/>
      <c r="B1439" s="25"/>
      <c r="C1439" s="25"/>
      <c r="D1439" s="114"/>
      <c r="E1439" s="25"/>
      <c r="F1439" s="25"/>
      <c r="G1439" s="25"/>
      <c r="H1439" s="25"/>
      <c r="I1439" s="25"/>
      <c r="J1439" s="25"/>
      <c r="K1439" s="114"/>
      <c r="L1439" s="25"/>
      <c r="M1439" s="25"/>
      <c r="N1439" s="25"/>
      <c r="O1439" s="25"/>
      <c r="P1439" s="25"/>
      <c r="Q1439" s="25"/>
      <c r="R1439" s="25"/>
      <c r="S1439" s="25"/>
      <c r="T1439" s="25"/>
      <c r="U1439" s="25"/>
      <c r="V1439" s="25"/>
      <c r="W1439" s="25"/>
      <c r="X1439" s="25"/>
      <c r="Y1439" s="25"/>
      <c r="Z1439" s="25"/>
      <c r="AA1439" s="25"/>
      <c r="AB1439" s="25"/>
      <c r="AC1439" s="25"/>
      <c r="AD1439" s="25"/>
      <c r="AE1439" s="25"/>
      <c r="AF1439" s="25"/>
      <c r="AG1439" s="25"/>
      <c r="AH1439" s="25"/>
    </row>
    <row r="1440" spans="1:34">
      <c r="A1440" s="25"/>
      <c r="B1440" s="25"/>
      <c r="C1440" s="25"/>
      <c r="D1440" s="114"/>
      <c r="E1440" s="25"/>
      <c r="F1440" s="25"/>
      <c r="G1440" s="25"/>
      <c r="H1440" s="25"/>
      <c r="I1440" s="25"/>
      <c r="J1440" s="25"/>
      <c r="K1440" s="114"/>
      <c r="L1440" s="25"/>
      <c r="M1440" s="25"/>
      <c r="N1440" s="25"/>
      <c r="O1440" s="25"/>
      <c r="P1440" s="25"/>
      <c r="Q1440" s="25"/>
      <c r="R1440" s="25"/>
      <c r="S1440" s="25"/>
      <c r="T1440" s="25"/>
      <c r="U1440" s="25"/>
      <c r="V1440" s="25"/>
      <c r="W1440" s="25"/>
      <c r="X1440" s="25"/>
      <c r="Y1440" s="25"/>
      <c r="Z1440" s="25"/>
      <c r="AA1440" s="25"/>
      <c r="AB1440" s="25"/>
      <c r="AC1440" s="25"/>
      <c r="AD1440" s="25"/>
      <c r="AE1440" s="25"/>
      <c r="AF1440" s="25"/>
      <c r="AG1440" s="25"/>
      <c r="AH1440" s="25"/>
    </row>
    <row r="1441" spans="1:34">
      <c r="A1441" s="25"/>
      <c r="B1441" s="25"/>
      <c r="C1441" s="25"/>
      <c r="D1441" s="114"/>
      <c r="E1441" s="25"/>
      <c r="F1441" s="25"/>
      <c r="G1441" s="25"/>
      <c r="H1441" s="25"/>
      <c r="I1441" s="25"/>
      <c r="J1441" s="25"/>
      <c r="K1441" s="114"/>
      <c r="L1441" s="25"/>
      <c r="M1441" s="25"/>
      <c r="N1441" s="25"/>
      <c r="O1441" s="25"/>
      <c r="P1441" s="25"/>
      <c r="Q1441" s="25"/>
      <c r="R1441" s="25"/>
      <c r="S1441" s="25"/>
      <c r="T1441" s="25"/>
      <c r="U1441" s="25"/>
      <c r="V1441" s="25"/>
      <c r="W1441" s="25"/>
      <c r="X1441" s="25"/>
      <c r="Y1441" s="25"/>
      <c r="Z1441" s="25"/>
      <c r="AA1441" s="25"/>
      <c r="AB1441" s="25"/>
      <c r="AC1441" s="25"/>
      <c r="AD1441" s="25"/>
      <c r="AE1441" s="25"/>
      <c r="AF1441" s="25"/>
      <c r="AG1441" s="25"/>
      <c r="AH1441" s="25"/>
    </row>
    <row r="1442" spans="1:34">
      <c r="A1442" s="25"/>
      <c r="B1442" s="25"/>
      <c r="C1442" s="25"/>
      <c r="D1442" s="114"/>
      <c r="E1442" s="25"/>
      <c r="F1442" s="25"/>
      <c r="G1442" s="25"/>
      <c r="H1442" s="25"/>
      <c r="I1442" s="25"/>
      <c r="J1442" s="25"/>
      <c r="K1442" s="114"/>
      <c r="L1442" s="25"/>
      <c r="M1442" s="25"/>
      <c r="N1442" s="25"/>
      <c r="O1442" s="25"/>
      <c r="P1442" s="25"/>
      <c r="Q1442" s="25"/>
      <c r="R1442" s="25"/>
      <c r="S1442" s="25"/>
      <c r="T1442" s="25"/>
      <c r="U1442" s="25"/>
      <c r="V1442" s="25"/>
      <c r="W1442" s="25"/>
      <c r="X1442" s="25"/>
      <c r="Y1442" s="25"/>
      <c r="Z1442" s="25"/>
      <c r="AA1442" s="25"/>
      <c r="AB1442" s="25"/>
      <c r="AC1442" s="25"/>
      <c r="AD1442" s="25"/>
      <c r="AE1442" s="25"/>
      <c r="AF1442" s="25"/>
      <c r="AG1442" s="25"/>
      <c r="AH1442" s="25"/>
    </row>
    <row r="1443" spans="1:34">
      <c r="A1443" s="25"/>
      <c r="B1443" s="25"/>
      <c r="C1443" s="25"/>
      <c r="D1443" s="114"/>
      <c r="E1443" s="25"/>
      <c r="F1443" s="25"/>
      <c r="G1443" s="25"/>
      <c r="H1443" s="25"/>
      <c r="I1443" s="25"/>
      <c r="J1443" s="25"/>
      <c r="K1443" s="114"/>
      <c r="L1443" s="25"/>
      <c r="M1443" s="25"/>
      <c r="N1443" s="25"/>
      <c r="O1443" s="25"/>
      <c r="P1443" s="25"/>
      <c r="Q1443" s="25"/>
      <c r="R1443" s="25"/>
      <c r="S1443" s="25"/>
      <c r="T1443" s="25"/>
      <c r="U1443" s="25"/>
      <c r="V1443" s="25"/>
      <c r="W1443" s="25"/>
      <c r="X1443" s="25"/>
      <c r="Y1443" s="25"/>
      <c r="Z1443" s="25"/>
      <c r="AA1443" s="25"/>
      <c r="AB1443" s="25"/>
      <c r="AC1443" s="25"/>
      <c r="AD1443" s="25"/>
      <c r="AE1443" s="25"/>
      <c r="AF1443" s="25"/>
      <c r="AG1443" s="25"/>
      <c r="AH1443" s="25"/>
    </row>
    <row r="1444" spans="1:34">
      <c r="A1444" s="25"/>
      <c r="B1444" s="25"/>
      <c r="C1444" s="25"/>
      <c r="D1444" s="114"/>
      <c r="E1444" s="25"/>
      <c r="F1444" s="25"/>
      <c r="G1444" s="25"/>
      <c r="H1444" s="25"/>
      <c r="I1444" s="25"/>
      <c r="J1444" s="25"/>
      <c r="K1444" s="114"/>
      <c r="L1444" s="25"/>
      <c r="M1444" s="25"/>
      <c r="N1444" s="25"/>
      <c r="O1444" s="25"/>
      <c r="P1444" s="25"/>
      <c r="Q1444" s="25"/>
      <c r="R1444" s="25"/>
      <c r="S1444" s="25"/>
      <c r="T1444" s="25"/>
      <c r="U1444" s="25"/>
      <c r="V1444" s="25"/>
      <c r="W1444" s="25"/>
      <c r="X1444" s="25"/>
      <c r="Y1444" s="25"/>
      <c r="Z1444" s="25"/>
      <c r="AA1444" s="25"/>
      <c r="AB1444" s="25"/>
      <c r="AC1444" s="25"/>
      <c r="AD1444" s="25"/>
      <c r="AE1444" s="25"/>
      <c r="AF1444" s="25"/>
      <c r="AG1444" s="25"/>
      <c r="AH1444" s="25"/>
    </row>
    <row r="1445" spans="1:34">
      <c r="A1445" s="25"/>
      <c r="B1445" s="25"/>
      <c r="C1445" s="25"/>
      <c r="D1445" s="114"/>
      <c r="E1445" s="25"/>
      <c r="F1445" s="25"/>
      <c r="G1445" s="25"/>
      <c r="H1445" s="25"/>
      <c r="I1445" s="25"/>
      <c r="J1445" s="25"/>
      <c r="K1445" s="114"/>
      <c r="L1445" s="25"/>
      <c r="M1445" s="25"/>
      <c r="N1445" s="25"/>
      <c r="O1445" s="25"/>
      <c r="P1445" s="25"/>
      <c r="Q1445" s="25"/>
      <c r="R1445" s="25"/>
      <c r="S1445" s="25"/>
      <c r="T1445" s="25"/>
      <c r="U1445" s="25"/>
      <c r="V1445" s="25"/>
      <c r="W1445" s="25"/>
      <c r="X1445" s="25"/>
      <c r="Y1445" s="25"/>
      <c r="Z1445" s="25"/>
      <c r="AA1445" s="25"/>
      <c r="AB1445" s="25"/>
      <c r="AC1445" s="25"/>
      <c r="AD1445" s="25"/>
      <c r="AE1445" s="25"/>
      <c r="AF1445" s="25"/>
      <c r="AG1445" s="25"/>
      <c r="AH1445" s="25"/>
    </row>
    <row r="1446" spans="1:34">
      <c r="A1446" s="25"/>
      <c r="B1446" s="25"/>
      <c r="C1446" s="25"/>
      <c r="D1446" s="114"/>
      <c r="E1446" s="25"/>
      <c r="F1446" s="25"/>
      <c r="G1446" s="25"/>
      <c r="H1446" s="25"/>
      <c r="I1446" s="25"/>
      <c r="J1446" s="25"/>
      <c r="K1446" s="114"/>
      <c r="L1446" s="25"/>
      <c r="M1446" s="25"/>
      <c r="N1446" s="25"/>
      <c r="O1446" s="25"/>
      <c r="P1446" s="25"/>
      <c r="Q1446" s="25"/>
      <c r="R1446" s="25"/>
      <c r="S1446" s="25"/>
      <c r="T1446" s="25"/>
      <c r="U1446" s="25"/>
      <c r="V1446" s="25"/>
      <c r="W1446" s="25"/>
      <c r="X1446" s="25"/>
      <c r="Y1446" s="25"/>
      <c r="Z1446" s="25"/>
      <c r="AA1446" s="25"/>
      <c r="AB1446" s="25"/>
      <c r="AC1446" s="25"/>
      <c r="AD1446" s="25"/>
      <c r="AE1446" s="25"/>
      <c r="AF1446" s="25"/>
      <c r="AG1446" s="25"/>
      <c r="AH1446" s="25"/>
    </row>
    <row r="1447" spans="1:34">
      <c r="A1447" s="25"/>
      <c r="B1447" s="25"/>
      <c r="C1447" s="25"/>
      <c r="D1447" s="114"/>
      <c r="E1447" s="25"/>
      <c r="F1447" s="25"/>
      <c r="G1447" s="25"/>
      <c r="H1447" s="25"/>
      <c r="I1447" s="25"/>
      <c r="J1447" s="25"/>
      <c r="K1447" s="114"/>
      <c r="L1447" s="25"/>
      <c r="M1447" s="25"/>
      <c r="N1447" s="25"/>
      <c r="O1447" s="25"/>
      <c r="P1447" s="25"/>
      <c r="Q1447" s="25"/>
      <c r="R1447" s="25"/>
      <c r="S1447" s="25"/>
      <c r="T1447" s="25"/>
      <c r="U1447" s="25"/>
      <c r="V1447" s="25"/>
      <c r="W1447" s="25"/>
      <c r="X1447" s="25"/>
      <c r="Y1447" s="25"/>
      <c r="Z1447" s="25"/>
      <c r="AA1447" s="25"/>
      <c r="AB1447" s="25"/>
      <c r="AC1447" s="25"/>
      <c r="AD1447" s="25"/>
      <c r="AE1447" s="25"/>
      <c r="AF1447" s="25"/>
      <c r="AG1447" s="25"/>
      <c r="AH1447" s="25"/>
    </row>
    <row r="1448" spans="1:34">
      <c r="A1448" s="25"/>
      <c r="B1448" s="25"/>
      <c r="C1448" s="25"/>
      <c r="D1448" s="114"/>
      <c r="E1448" s="25"/>
      <c r="F1448" s="25"/>
      <c r="G1448" s="25"/>
      <c r="H1448" s="25"/>
      <c r="I1448" s="25"/>
      <c r="J1448" s="25"/>
      <c r="K1448" s="114"/>
      <c r="L1448" s="25"/>
      <c r="M1448" s="25"/>
      <c r="N1448" s="25"/>
      <c r="O1448" s="25"/>
      <c r="P1448" s="25"/>
      <c r="Q1448" s="25"/>
      <c r="R1448" s="25"/>
      <c r="S1448" s="25"/>
      <c r="T1448" s="25"/>
      <c r="U1448" s="25"/>
      <c r="V1448" s="25"/>
      <c r="W1448" s="25"/>
      <c r="X1448" s="25"/>
      <c r="Y1448" s="25"/>
      <c r="Z1448" s="25"/>
      <c r="AA1448" s="25"/>
      <c r="AB1448" s="25"/>
      <c r="AC1448" s="25"/>
      <c r="AD1448" s="25"/>
      <c r="AE1448" s="25"/>
      <c r="AF1448" s="25"/>
      <c r="AG1448" s="25"/>
      <c r="AH1448" s="25"/>
    </row>
    <row r="1449" spans="1:34">
      <c r="A1449" s="25"/>
      <c r="B1449" s="25"/>
      <c r="C1449" s="25"/>
      <c r="D1449" s="114"/>
      <c r="E1449" s="25"/>
      <c r="F1449" s="25"/>
      <c r="G1449" s="25"/>
      <c r="H1449" s="25"/>
      <c r="I1449" s="25"/>
      <c r="J1449" s="25"/>
      <c r="K1449" s="114"/>
      <c r="L1449" s="25"/>
      <c r="M1449" s="25"/>
      <c r="N1449" s="25"/>
      <c r="O1449" s="25"/>
      <c r="P1449" s="25"/>
      <c r="Q1449" s="25"/>
      <c r="R1449" s="25"/>
      <c r="S1449" s="25"/>
      <c r="T1449" s="25"/>
      <c r="U1449" s="25"/>
      <c r="V1449" s="25"/>
      <c r="W1449" s="25"/>
      <c r="X1449" s="25"/>
      <c r="Y1449" s="25"/>
      <c r="Z1449" s="25"/>
      <c r="AA1449" s="25"/>
      <c r="AB1449" s="25"/>
      <c r="AC1449" s="25"/>
      <c r="AD1449" s="25"/>
      <c r="AE1449" s="25"/>
      <c r="AF1449" s="25"/>
      <c r="AG1449" s="25"/>
      <c r="AH1449" s="25"/>
    </row>
    <row r="1450" spans="1:34">
      <c r="A1450" s="25"/>
      <c r="B1450" s="25"/>
      <c r="C1450" s="25"/>
      <c r="D1450" s="114"/>
      <c r="E1450" s="25"/>
      <c r="F1450" s="25"/>
      <c r="G1450" s="25"/>
      <c r="H1450" s="25"/>
      <c r="I1450" s="25"/>
      <c r="J1450" s="25"/>
      <c r="K1450" s="114"/>
      <c r="L1450" s="25"/>
      <c r="M1450" s="25"/>
      <c r="N1450" s="25"/>
      <c r="O1450" s="25"/>
      <c r="P1450" s="25"/>
      <c r="Q1450" s="25"/>
      <c r="R1450" s="25"/>
      <c r="S1450" s="25"/>
      <c r="T1450" s="25"/>
      <c r="U1450" s="25"/>
      <c r="V1450" s="25"/>
      <c r="W1450" s="25"/>
      <c r="X1450" s="25"/>
      <c r="Y1450" s="25"/>
      <c r="Z1450" s="25"/>
      <c r="AA1450" s="25"/>
      <c r="AB1450" s="25"/>
      <c r="AC1450" s="25"/>
      <c r="AD1450" s="25"/>
      <c r="AE1450" s="25"/>
      <c r="AF1450" s="25"/>
      <c r="AG1450" s="25"/>
      <c r="AH1450" s="25"/>
    </row>
    <row r="1451" spans="1:34">
      <c r="A1451" s="25"/>
      <c r="B1451" s="25"/>
      <c r="C1451" s="25"/>
      <c r="D1451" s="114"/>
      <c r="E1451" s="25"/>
      <c r="F1451" s="25"/>
      <c r="G1451" s="25"/>
      <c r="H1451" s="25"/>
      <c r="I1451" s="25"/>
      <c r="J1451" s="25"/>
      <c r="K1451" s="114"/>
      <c r="L1451" s="25"/>
      <c r="M1451" s="25"/>
      <c r="N1451" s="25"/>
      <c r="O1451" s="25"/>
      <c r="P1451" s="25"/>
      <c r="Q1451" s="25"/>
      <c r="R1451" s="25"/>
      <c r="S1451" s="25"/>
      <c r="T1451" s="25"/>
      <c r="U1451" s="25"/>
      <c r="V1451" s="25"/>
      <c r="W1451" s="25"/>
      <c r="X1451" s="25"/>
      <c r="Y1451" s="25"/>
      <c r="Z1451" s="25"/>
      <c r="AA1451" s="25"/>
      <c r="AB1451" s="25"/>
      <c r="AC1451" s="25"/>
      <c r="AD1451" s="25"/>
      <c r="AE1451" s="25"/>
      <c r="AF1451" s="25"/>
      <c r="AG1451" s="25"/>
      <c r="AH1451" s="25"/>
    </row>
    <row r="1452" spans="1:34">
      <c r="A1452" s="25"/>
      <c r="B1452" s="25"/>
      <c r="C1452" s="25"/>
      <c r="D1452" s="114"/>
      <c r="E1452" s="25"/>
      <c r="F1452" s="25"/>
      <c r="G1452" s="25"/>
      <c r="H1452" s="25"/>
      <c r="I1452" s="25"/>
      <c r="J1452" s="25"/>
      <c r="K1452" s="114"/>
      <c r="L1452" s="25"/>
      <c r="M1452" s="25"/>
      <c r="N1452" s="25"/>
      <c r="O1452" s="25"/>
      <c r="P1452" s="25"/>
      <c r="Q1452" s="25"/>
      <c r="R1452" s="25"/>
      <c r="S1452" s="25"/>
      <c r="T1452" s="25"/>
      <c r="U1452" s="25"/>
      <c r="V1452" s="25"/>
      <c r="W1452" s="25"/>
      <c r="X1452" s="25"/>
      <c r="Y1452" s="25"/>
      <c r="Z1452" s="25"/>
      <c r="AA1452" s="25"/>
      <c r="AB1452" s="25"/>
      <c r="AC1452" s="25"/>
      <c r="AD1452" s="25"/>
      <c r="AE1452" s="25"/>
      <c r="AF1452" s="25"/>
      <c r="AG1452" s="25"/>
      <c r="AH1452" s="25"/>
    </row>
    <row r="1453" spans="1:34">
      <c r="A1453" s="25"/>
      <c r="B1453" s="25"/>
      <c r="C1453" s="25"/>
      <c r="D1453" s="114"/>
      <c r="E1453" s="25"/>
      <c r="F1453" s="25"/>
      <c r="G1453" s="25"/>
      <c r="H1453" s="25"/>
      <c r="I1453" s="25"/>
      <c r="J1453" s="25"/>
      <c r="K1453" s="114"/>
      <c r="L1453" s="25"/>
      <c r="M1453" s="25"/>
      <c r="N1453" s="25"/>
      <c r="O1453" s="25"/>
      <c r="P1453" s="25"/>
      <c r="Q1453" s="25"/>
      <c r="R1453" s="25"/>
      <c r="S1453" s="25"/>
      <c r="T1453" s="25"/>
      <c r="U1453" s="25"/>
      <c r="V1453" s="25"/>
      <c r="W1453" s="25"/>
      <c r="X1453" s="25"/>
      <c r="Y1453" s="25"/>
      <c r="Z1453" s="25"/>
      <c r="AA1453" s="25"/>
      <c r="AB1453" s="25"/>
      <c r="AC1453" s="25"/>
      <c r="AD1453" s="25"/>
      <c r="AE1453" s="25"/>
      <c r="AF1453" s="25"/>
      <c r="AG1453" s="25"/>
      <c r="AH1453" s="25"/>
    </row>
    <row r="1454" spans="1:34">
      <c r="A1454" s="25"/>
      <c r="B1454" s="25"/>
      <c r="C1454" s="25"/>
      <c r="D1454" s="114"/>
      <c r="E1454" s="25"/>
      <c r="F1454" s="25"/>
      <c r="G1454" s="25"/>
      <c r="H1454" s="25"/>
      <c r="I1454" s="25"/>
      <c r="J1454" s="25"/>
      <c r="K1454" s="114"/>
      <c r="L1454" s="25"/>
      <c r="M1454" s="25"/>
      <c r="N1454" s="25"/>
      <c r="O1454" s="25"/>
      <c r="P1454" s="25"/>
      <c r="Q1454" s="25"/>
      <c r="R1454" s="25"/>
      <c r="S1454" s="25"/>
      <c r="T1454" s="25"/>
      <c r="U1454" s="25"/>
      <c r="V1454" s="25"/>
      <c r="W1454" s="25"/>
      <c r="X1454" s="25"/>
      <c r="Y1454" s="25"/>
      <c r="Z1454" s="25"/>
      <c r="AA1454" s="25"/>
      <c r="AB1454" s="25"/>
      <c r="AC1454" s="25"/>
      <c r="AD1454" s="25"/>
      <c r="AE1454" s="25"/>
      <c r="AF1454" s="25"/>
      <c r="AG1454" s="25"/>
      <c r="AH1454" s="25"/>
    </row>
    <row r="1455" spans="1:34">
      <c r="A1455" s="25"/>
      <c r="B1455" s="25"/>
      <c r="C1455" s="25"/>
      <c r="D1455" s="114"/>
      <c r="E1455" s="25"/>
      <c r="F1455" s="25"/>
      <c r="G1455" s="25"/>
      <c r="H1455" s="25"/>
      <c r="I1455" s="25"/>
      <c r="J1455" s="25"/>
      <c r="K1455" s="114"/>
      <c r="L1455" s="25"/>
      <c r="M1455" s="25"/>
      <c r="N1455" s="25"/>
      <c r="O1455" s="25"/>
      <c r="P1455" s="25"/>
      <c r="Q1455" s="25"/>
      <c r="R1455" s="25"/>
      <c r="S1455" s="25"/>
      <c r="T1455" s="25"/>
      <c r="U1455" s="25"/>
      <c r="V1455" s="25"/>
      <c r="W1455" s="25"/>
      <c r="X1455" s="25"/>
      <c r="Y1455" s="25"/>
      <c r="Z1455" s="25"/>
      <c r="AA1455" s="25"/>
      <c r="AB1455" s="25"/>
      <c r="AC1455" s="25"/>
      <c r="AD1455" s="25"/>
      <c r="AE1455" s="25"/>
      <c r="AF1455" s="25"/>
      <c r="AG1455" s="25"/>
      <c r="AH1455" s="25"/>
    </row>
    <row r="1456" spans="1:34">
      <c r="A1456" s="25"/>
      <c r="B1456" s="25"/>
      <c r="C1456" s="25"/>
      <c r="D1456" s="114"/>
      <c r="E1456" s="25"/>
      <c r="F1456" s="25"/>
      <c r="G1456" s="25"/>
      <c r="H1456" s="25"/>
      <c r="I1456" s="25"/>
      <c r="J1456" s="25"/>
      <c r="K1456" s="114"/>
      <c r="L1456" s="25"/>
      <c r="M1456" s="25"/>
      <c r="N1456" s="25"/>
      <c r="O1456" s="25"/>
      <c r="P1456" s="25"/>
      <c r="Q1456" s="25"/>
      <c r="R1456" s="25"/>
      <c r="S1456" s="25"/>
      <c r="T1456" s="25"/>
      <c r="U1456" s="25"/>
      <c r="V1456" s="25"/>
      <c r="W1456" s="25"/>
      <c r="X1456" s="25"/>
      <c r="Y1456" s="25"/>
      <c r="Z1456" s="25"/>
      <c r="AA1456" s="25"/>
      <c r="AB1456" s="25"/>
      <c r="AC1456" s="25"/>
      <c r="AD1456" s="25"/>
      <c r="AE1456" s="25"/>
      <c r="AF1456" s="25"/>
      <c r="AG1456" s="25"/>
      <c r="AH1456" s="25"/>
    </row>
    <row r="1457" spans="1:34">
      <c r="A1457" s="25"/>
      <c r="B1457" s="25"/>
      <c r="C1457" s="25"/>
      <c r="D1457" s="114"/>
      <c r="E1457" s="25"/>
      <c r="F1457" s="25"/>
      <c r="G1457" s="25"/>
      <c r="H1457" s="25"/>
      <c r="I1457" s="25"/>
      <c r="J1457" s="25"/>
      <c r="K1457" s="114"/>
      <c r="L1457" s="25"/>
      <c r="M1457" s="25"/>
      <c r="N1457" s="25"/>
      <c r="O1457" s="25"/>
      <c r="P1457" s="25"/>
      <c r="Q1457" s="25"/>
      <c r="R1457" s="25"/>
      <c r="S1457" s="25"/>
      <c r="T1457" s="25"/>
      <c r="U1457" s="25"/>
      <c r="V1457" s="25"/>
      <c r="W1457" s="25"/>
      <c r="X1457" s="25"/>
      <c r="Y1457" s="25"/>
      <c r="Z1457" s="25"/>
      <c r="AA1457" s="25"/>
      <c r="AB1457" s="25"/>
      <c r="AC1457" s="25"/>
      <c r="AD1457" s="25"/>
      <c r="AE1457" s="25"/>
      <c r="AF1457" s="25"/>
      <c r="AG1457" s="25"/>
      <c r="AH1457" s="25"/>
    </row>
    <row r="1458" spans="1:34">
      <c r="A1458" s="25"/>
      <c r="B1458" s="25"/>
      <c r="C1458" s="25"/>
      <c r="D1458" s="114"/>
      <c r="E1458" s="25"/>
      <c r="F1458" s="25"/>
      <c r="G1458" s="25"/>
      <c r="H1458" s="25"/>
      <c r="I1458" s="25"/>
      <c r="J1458" s="25"/>
      <c r="K1458" s="114"/>
      <c r="L1458" s="25"/>
      <c r="M1458" s="25"/>
      <c r="N1458" s="25"/>
      <c r="O1458" s="25"/>
      <c r="P1458" s="25"/>
      <c r="Q1458" s="25"/>
      <c r="R1458" s="25"/>
      <c r="S1458" s="25"/>
      <c r="T1458" s="25"/>
      <c r="U1458" s="25"/>
      <c r="V1458" s="25"/>
      <c r="W1458" s="25"/>
      <c r="X1458" s="25"/>
      <c r="Y1458" s="25"/>
      <c r="Z1458" s="25"/>
      <c r="AA1458" s="25"/>
      <c r="AB1458" s="25"/>
      <c r="AC1458" s="25"/>
      <c r="AD1458" s="25"/>
      <c r="AE1458" s="25"/>
      <c r="AF1458" s="25"/>
      <c r="AG1458" s="25"/>
      <c r="AH1458" s="25"/>
    </row>
    <row r="1459" spans="1:34">
      <c r="A1459" s="25"/>
      <c r="B1459" s="25"/>
      <c r="C1459" s="25"/>
      <c r="D1459" s="114"/>
      <c r="E1459" s="25"/>
      <c r="F1459" s="25"/>
      <c r="G1459" s="25"/>
      <c r="H1459" s="25"/>
      <c r="I1459" s="25"/>
      <c r="J1459" s="25"/>
      <c r="K1459" s="114"/>
      <c r="L1459" s="25"/>
      <c r="M1459" s="25"/>
      <c r="N1459" s="25"/>
      <c r="O1459" s="25"/>
      <c r="P1459" s="25"/>
      <c r="Q1459" s="25"/>
      <c r="R1459" s="25"/>
      <c r="S1459" s="25"/>
      <c r="T1459" s="25"/>
      <c r="U1459" s="25"/>
      <c r="V1459" s="25"/>
      <c r="W1459" s="25"/>
      <c r="X1459" s="25"/>
      <c r="Y1459" s="25"/>
      <c r="Z1459" s="25"/>
      <c r="AA1459" s="25"/>
      <c r="AB1459" s="25"/>
      <c r="AC1459" s="25"/>
      <c r="AD1459" s="25"/>
      <c r="AE1459" s="25"/>
      <c r="AF1459" s="25"/>
      <c r="AG1459" s="25"/>
      <c r="AH1459" s="25"/>
    </row>
    <row r="1460" spans="1:34">
      <c r="A1460" s="25"/>
      <c r="B1460" s="25"/>
      <c r="C1460" s="25"/>
      <c r="D1460" s="114"/>
      <c r="E1460" s="25"/>
      <c r="F1460" s="25"/>
      <c r="G1460" s="25"/>
      <c r="H1460" s="25"/>
      <c r="I1460" s="25"/>
      <c r="J1460" s="25"/>
      <c r="K1460" s="114"/>
      <c r="L1460" s="25"/>
      <c r="M1460" s="25"/>
      <c r="N1460" s="25"/>
      <c r="O1460" s="25"/>
      <c r="P1460" s="25"/>
      <c r="Q1460" s="25"/>
      <c r="R1460" s="25"/>
      <c r="S1460" s="25"/>
      <c r="T1460" s="25"/>
      <c r="U1460" s="25"/>
      <c r="V1460" s="25"/>
      <c r="W1460" s="25"/>
      <c r="X1460" s="25"/>
      <c r="Y1460" s="25"/>
      <c r="Z1460" s="25"/>
      <c r="AA1460" s="25"/>
      <c r="AB1460" s="25"/>
      <c r="AC1460" s="25"/>
      <c r="AD1460" s="25"/>
      <c r="AE1460" s="25"/>
      <c r="AF1460" s="25"/>
      <c r="AG1460" s="25"/>
      <c r="AH1460" s="25"/>
    </row>
    <row r="1461" spans="1:34">
      <c r="A1461" s="25"/>
      <c r="B1461" s="25"/>
      <c r="C1461" s="25"/>
      <c r="D1461" s="114"/>
      <c r="E1461" s="25"/>
      <c r="F1461" s="25"/>
      <c r="G1461" s="25"/>
      <c r="H1461" s="25"/>
      <c r="I1461" s="25"/>
      <c r="J1461" s="25"/>
      <c r="K1461" s="114"/>
      <c r="L1461" s="25"/>
      <c r="M1461" s="25"/>
      <c r="N1461" s="25"/>
      <c r="O1461" s="25"/>
      <c r="P1461" s="25"/>
      <c r="Q1461" s="25"/>
      <c r="R1461" s="25"/>
      <c r="S1461" s="25"/>
      <c r="T1461" s="25"/>
      <c r="U1461" s="25"/>
      <c r="V1461" s="25"/>
      <c r="W1461" s="25"/>
      <c r="X1461" s="25"/>
      <c r="Y1461" s="25"/>
      <c r="Z1461" s="25"/>
      <c r="AA1461" s="25"/>
      <c r="AB1461" s="25"/>
      <c r="AC1461" s="25"/>
      <c r="AD1461" s="25"/>
      <c r="AE1461" s="25"/>
      <c r="AF1461" s="25"/>
      <c r="AG1461" s="25"/>
      <c r="AH1461" s="25"/>
    </row>
    <row r="1462" spans="1:34">
      <c r="A1462" s="25"/>
      <c r="B1462" s="25"/>
      <c r="C1462" s="25"/>
      <c r="D1462" s="114"/>
      <c r="E1462" s="25"/>
      <c r="F1462" s="25"/>
      <c r="G1462" s="25"/>
      <c r="H1462" s="25"/>
      <c r="I1462" s="25"/>
      <c r="J1462" s="25"/>
      <c r="K1462" s="114"/>
      <c r="L1462" s="25"/>
      <c r="M1462" s="25"/>
      <c r="N1462" s="25"/>
      <c r="O1462" s="25"/>
      <c r="P1462" s="25"/>
      <c r="Q1462" s="25"/>
      <c r="R1462" s="25"/>
      <c r="S1462" s="25"/>
      <c r="T1462" s="25"/>
      <c r="U1462" s="25"/>
      <c r="V1462" s="25"/>
      <c r="W1462" s="25"/>
      <c r="X1462" s="25"/>
      <c r="Y1462" s="25"/>
      <c r="Z1462" s="25"/>
      <c r="AA1462" s="25"/>
      <c r="AB1462" s="25"/>
      <c r="AC1462" s="25"/>
      <c r="AD1462" s="25"/>
      <c r="AE1462" s="25"/>
      <c r="AF1462" s="25"/>
      <c r="AG1462" s="25"/>
      <c r="AH1462" s="25"/>
    </row>
    <row r="1463" spans="1:34">
      <c r="A1463" s="25"/>
      <c r="B1463" s="25"/>
      <c r="C1463" s="25"/>
      <c r="D1463" s="114"/>
      <c r="E1463" s="25"/>
      <c r="F1463" s="25"/>
      <c r="G1463" s="25"/>
      <c r="H1463" s="25"/>
      <c r="I1463" s="25"/>
      <c r="J1463" s="25"/>
      <c r="K1463" s="114"/>
      <c r="L1463" s="25"/>
      <c r="M1463" s="25"/>
      <c r="N1463" s="25"/>
      <c r="O1463" s="25"/>
      <c r="P1463" s="25"/>
      <c r="Q1463" s="25"/>
      <c r="R1463" s="25"/>
      <c r="S1463" s="25"/>
      <c r="T1463" s="25"/>
      <c r="U1463" s="25"/>
      <c r="V1463" s="25"/>
      <c r="W1463" s="25"/>
      <c r="X1463" s="25"/>
      <c r="Y1463" s="25"/>
      <c r="Z1463" s="25"/>
      <c r="AA1463" s="25"/>
      <c r="AB1463" s="25"/>
      <c r="AC1463" s="25"/>
      <c r="AD1463" s="25"/>
      <c r="AE1463" s="25"/>
      <c r="AF1463" s="25"/>
      <c r="AG1463" s="25"/>
      <c r="AH1463" s="25"/>
    </row>
    <row r="1464" spans="1:34">
      <c r="A1464" s="25"/>
      <c r="B1464" s="25"/>
      <c r="C1464" s="25"/>
      <c r="D1464" s="114"/>
      <c r="E1464" s="25"/>
      <c r="F1464" s="25"/>
      <c r="G1464" s="25"/>
      <c r="H1464" s="25"/>
      <c r="I1464" s="25"/>
      <c r="J1464" s="25"/>
      <c r="K1464" s="114"/>
      <c r="L1464" s="25"/>
      <c r="M1464" s="25"/>
      <c r="N1464" s="25"/>
      <c r="O1464" s="25"/>
      <c r="P1464" s="25"/>
      <c r="Q1464" s="25"/>
      <c r="R1464" s="25"/>
      <c r="S1464" s="25"/>
      <c r="T1464" s="25"/>
      <c r="U1464" s="25"/>
      <c r="V1464" s="25"/>
      <c r="W1464" s="25"/>
      <c r="X1464" s="25"/>
      <c r="Y1464" s="25"/>
      <c r="Z1464" s="25"/>
      <c r="AA1464" s="25"/>
      <c r="AB1464" s="25"/>
      <c r="AC1464" s="25"/>
      <c r="AD1464" s="25"/>
      <c r="AE1464" s="25"/>
      <c r="AF1464" s="25"/>
      <c r="AG1464" s="25"/>
      <c r="AH1464" s="25"/>
    </row>
    <row r="1465" spans="1:34">
      <c r="A1465" s="25"/>
      <c r="B1465" s="25"/>
      <c r="C1465" s="25"/>
      <c r="D1465" s="114"/>
      <c r="E1465" s="25"/>
      <c r="F1465" s="25"/>
      <c r="G1465" s="25"/>
      <c r="H1465" s="25"/>
      <c r="I1465" s="25"/>
      <c r="J1465" s="25"/>
      <c r="K1465" s="114"/>
      <c r="L1465" s="25"/>
      <c r="M1465" s="25"/>
      <c r="N1465" s="25"/>
      <c r="O1465" s="25"/>
      <c r="P1465" s="25"/>
      <c r="Q1465" s="25"/>
      <c r="R1465" s="25"/>
      <c r="S1465" s="25"/>
      <c r="T1465" s="25"/>
      <c r="U1465" s="25"/>
      <c r="V1465" s="25"/>
      <c r="W1465" s="25"/>
      <c r="X1465" s="25"/>
      <c r="Y1465" s="25"/>
      <c r="Z1465" s="25"/>
      <c r="AA1465" s="25"/>
      <c r="AB1465" s="25"/>
      <c r="AC1465" s="25"/>
      <c r="AD1465" s="25"/>
      <c r="AE1465" s="25"/>
      <c r="AF1465" s="25"/>
      <c r="AG1465" s="25"/>
      <c r="AH1465" s="25"/>
    </row>
    <row r="1466" spans="1:34">
      <c r="A1466" s="25"/>
      <c r="B1466" s="25"/>
      <c r="C1466" s="25"/>
      <c r="D1466" s="114"/>
      <c r="E1466" s="25"/>
      <c r="F1466" s="25"/>
      <c r="G1466" s="25"/>
      <c r="H1466" s="25"/>
      <c r="I1466" s="25"/>
      <c r="J1466" s="25"/>
      <c r="K1466" s="114"/>
      <c r="L1466" s="25"/>
      <c r="M1466" s="25"/>
      <c r="N1466" s="25"/>
      <c r="O1466" s="25"/>
      <c r="P1466" s="25"/>
      <c r="Q1466" s="25"/>
      <c r="R1466" s="25"/>
      <c r="S1466" s="25"/>
      <c r="T1466" s="25"/>
      <c r="U1466" s="25"/>
      <c r="V1466" s="25"/>
      <c r="W1466" s="25"/>
      <c r="X1466" s="25"/>
      <c r="Y1466" s="25"/>
      <c r="Z1466" s="25"/>
      <c r="AA1466" s="25"/>
      <c r="AB1466" s="25"/>
      <c r="AC1466" s="25"/>
      <c r="AD1466" s="25"/>
      <c r="AE1466" s="25"/>
      <c r="AF1466" s="25"/>
      <c r="AG1466" s="25"/>
      <c r="AH1466" s="25"/>
    </row>
    <row r="1467" spans="1:34">
      <c r="A1467" s="25"/>
      <c r="B1467" s="25"/>
      <c r="C1467" s="25"/>
      <c r="D1467" s="114"/>
      <c r="E1467" s="25"/>
      <c r="F1467" s="25"/>
      <c r="G1467" s="25"/>
      <c r="H1467" s="25"/>
      <c r="I1467" s="25"/>
      <c r="J1467" s="25"/>
      <c r="K1467" s="114"/>
      <c r="L1467" s="25"/>
      <c r="M1467" s="25"/>
      <c r="N1467" s="25"/>
      <c r="O1467" s="25"/>
      <c r="P1467" s="25"/>
      <c r="Q1467" s="25"/>
      <c r="R1467" s="25"/>
      <c r="S1467" s="25"/>
      <c r="T1467" s="25"/>
      <c r="U1467" s="25"/>
      <c r="V1467" s="25"/>
      <c r="W1467" s="25"/>
      <c r="X1467" s="25"/>
      <c r="Y1467" s="25"/>
      <c r="Z1467" s="25"/>
      <c r="AA1467" s="25"/>
      <c r="AB1467" s="25"/>
      <c r="AC1467" s="25"/>
      <c r="AD1467" s="25"/>
      <c r="AE1467" s="25"/>
      <c r="AF1467" s="25"/>
      <c r="AG1467" s="25"/>
      <c r="AH1467" s="25"/>
    </row>
    <row r="1468" spans="1:34">
      <c r="A1468" s="25"/>
      <c r="B1468" s="25"/>
      <c r="C1468" s="25"/>
      <c r="D1468" s="114"/>
      <c r="E1468" s="25"/>
      <c r="F1468" s="25"/>
      <c r="G1468" s="25"/>
      <c r="H1468" s="25"/>
      <c r="I1468" s="25"/>
      <c r="J1468" s="25"/>
      <c r="K1468" s="114"/>
      <c r="L1468" s="25"/>
      <c r="M1468" s="25"/>
      <c r="N1468" s="25"/>
      <c r="O1468" s="25"/>
      <c r="P1468" s="25"/>
      <c r="Q1468" s="25"/>
      <c r="R1468" s="25"/>
      <c r="S1468" s="25"/>
      <c r="T1468" s="25"/>
      <c r="U1468" s="25"/>
      <c r="V1468" s="25"/>
      <c r="W1468" s="25"/>
      <c r="X1468" s="25"/>
      <c r="Y1468" s="25"/>
      <c r="Z1468" s="25"/>
      <c r="AA1468" s="25"/>
      <c r="AB1468" s="25"/>
      <c r="AC1468" s="25"/>
      <c r="AD1468" s="25"/>
      <c r="AE1468" s="25"/>
      <c r="AF1468" s="25"/>
      <c r="AG1468" s="25"/>
      <c r="AH1468" s="25"/>
    </row>
    <row r="1469" spans="1:34">
      <c r="A1469" s="25"/>
      <c r="B1469" s="25"/>
      <c r="C1469" s="25"/>
      <c r="D1469" s="114"/>
      <c r="E1469" s="25"/>
      <c r="F1469" s="25"/>
      <c r="G1469" s="25"/>
      <c r="H1469" s="25"/>
      <c r="I1469" s="25"/>
      <c r="J1469" s="25"/>
      <c r="K1469" s="114"/>
      <c r="L1469" s="25"/>
      <c r="M1469" s="25"/>
      <c r="N1469" s="25"/>
      <c r="O1469" s="25"/>
      <c r="P1469" s="25"/>
      <c r="Q1469" s="25"/>
      <c r="R1469" s="25"/>
      <c r="S1469" s="25"/>
      <c r="T1469" s="25"/>
      <c r="U1469" s="25"/>
      <c r="V1469" s="25"/>
      <c r="W1469" s="25"/>
      <c r="X1469" s="25"/>
      <c r="Y1469" s="25"/>
      <c r="Z1469" s="25"/>
      <c r="AA1469" s="25"/>
      <c r="AB1469" s="25"/>
      <c r="AC1469" s="25"/>
      <c r="AD1469" s="25"/>
      <c r="AE1469" s="25"/>
      <c r="AF1469" s="25"/>
      <c r="AG1469" s="25"/>
      <c r="AH1469" s="25"/>
    </row>
    <row r="1470" spans="1:34">
      <c r="A1470" s="25"/>
      <c r="B1470" s="25"/>
      <c r="C1470" s="25"/>
      <c r="D1470" s="114"/>
      <c r="E1470" s="25"/>
      <c r="F1470" s="25"/>
      <c r="G1470" s="25"/>
      <c r="H1470" s="25"/>
      <c r="I1470" s="25"/>
      <c r="J1470" s="25"/>
      <c r="K1470" s="114"/>
      <c r="L1470" s="25"/>
      <c r="M1470" s="25"/>
      <c r="N1470" s="25"/>
      <c r="O1470" s="25"/>
      <c r="P1470" s="25"/>
      <c r="Q1470" s="25"/>
      <c r="R1470" s="25"/>
      <c r="S1470" s="25"/>
      <c r="T1470" s="25"/>
      <c r="U1470" s="25"/>
      <c r="V1470" s="25"/>
      <c r="W1470" s="25"/>
      <c r="X1470" s="25"/>
      <c r="Y1470" s="25"/>
      <c r="Z1470" s="25"/>
      <c r="AA1470" s="25"/>
      <c r="AB1470" s="25"/>
      <c r="AC1470" s="25"/>
      <c r="AD1470" s="25"/>
      <c r="AE1470" s="25"/>
      <c r="AF1470" s="25"/>
      <c r="AG1470" s="25"/>
      <c r="AH1470" s="25"/>
    </row>
    <row r="1471" spans="1:34">
      <c r="A1471" s="25"/>
      <c r="B1471" s="25"/>
      <c r="C1471" s="25"/>
      <c r="D1471" s="114"/>
      <c r="E1471" s="25"/>
      <c r="F1471" s="25"/>
      <c r="G1471" s="25"/>
      <c r="H1471" s="25"/>
      <c r="I1471" s="25"/>
      <c r="J1471" s="25"/>
      <c r="K1471" s="114"/>
      <c r="L1471" s="25"/>
      <c r="M1471" s="25"/>
      <c r="N1471" s="25"/>
      <c r="O1471" s="25"/>
      <c r="P1471" s="25"/>
      <c r="Q1471" s="25"/>
      <c r="R1471" s="25"/>
      <c r="S1471" s="25"/>
      <c r="T1471" s="25"/>
      <c r="U1471" s="25"/>
      <c r="V1471" s="25"/>
      <c r="W1471" s="25"/>
      <c r="X1471" s="25"/>
      <c r="Y1471" s="25"/>
      <c r="Z1471" s="25"/>
      <c r="AA1471" s="25"/>
      <c r="AB1471" s="25"/>
      <c r="AC1471" s="25"/>
      <c r="AD1471" s="25"/>
      <c r="AE1471" s="25"/>
      <c r="AF1471" s="25"/>
      <c r="AG1471" s="25"/>
      <c r="AH1471" s="25"/>
    </row>
    <row r="1472" spans="1:34">
      <c r="A1472" s="25"/>
      <c r="B1472" s="25"/>
      <c r="C1472" s="25"/>
      <c r="D1472" s="114"/>
      <c r="E1472" s="25"/>
      <c r="F1472" s="25"/>
      <c r="G1472" s="25"/>
      <c r="H1472" s="25"/>
      <c r="I1472" s="25"/>
      <c r="J1472" s="25"/>
      <c r="K1472" s="114"/>
      <c r="L1472" s="25"/>
      <c r="M1472" s="25"/>
      <c r="N1472" s="25"/>
      <c r="O1472" s="25"/>
      <c r="P1472" s="25"/>
      <c r="Q1472" s="25"/>
      <c r="R1472" s="25"/>
      <c r="S1472" s="25"/>
      <c r="T1472" s="25"/>
      <c r="U1472" s="25"/>
      <c r="V1472" s="25"/>
      <c r="W1472" s="25"/>
      <c r="X1472" s="25"/>
      <c r="Y1472" s="25"/>
      <c r="Z1472" s="25"/>
      <c r="AA1472" s="25"/>
      <c r="AB1472" s="25"/>
      <c r="AC1472" s="25"/>
      <c r="AD1472" s="25"/>
      <c r="AE1472" s="25"/>
      <c r="AF1472" s="25"/>
      <c r="AG1472" s="25"/>
      <c r="AH1472" s="25"/>
    </row>
    <row r="1473" spans="1:34">
      <c r="A1473" s="25"/>
      <c r="B1473" s="25"/>
      <c r="C1473" s="25"/>
      <c r="D1473" s="114"/>
      <c r="E1473" s="25"/>
      <c r="F1473" s="25"/>
      <c r="G1473" s="25"/>
      <c r="H1473" s="25"/>
      <c r="I1473" s="25"/>
      <c r="J1473" s="25"/>
      <c r="K1473" s="114"/>
      <c r="L1473" s="25"/>
      <c r="M1473" s="25"/>
      <c r="N1473" s="25"/>
      <c r="O1473" s="25"/>
      <c r="P1473" s="25"/>
      <c r="Q1473" s="25"/>
      <c r="R1473" s="25"/>
      <c r="S1473" s="25"/>
      <c r="T1473" s="25"/>
      <c r="U1473" s="25"/>
      <c r="V1473" s="25"/>
      <c r="W1473" s="25"/>
      <c r="X1473" s="25"/>
      <c r="Y1473" s="25"/>
      <c r="Z1473" s="25"/>
      <c r="AA1473" s="25"/>
      <c r="AB1473" s="25"/>
      <c r="AC1473" s="25"/>
      <c r="AD1473" s="25"/>
      <c r="AE1473" s="25"/>
      <c r="AF1473" s="25"/>
      <c r="AG1473" s="25"/>
      <c r="AH1473" s="25"/>
    </row>
    <row r="1474" spans="1:34">
      <c r="A1474" s="25"/>
      <c r="B1474" s="25"/>
      <c r="C1474" s="25"/>
      <c r="D1474" s="114"/>
      <c r="E1474" s="25"/>
      <c r="F1474" s="25"/>
      <c r="G1474" s="25"/>
      <c r="H1474" s="25"/>
      <c r="I1474" s="25"/>
      <c r="J1474" s="25"/>
      <c r="K1474" s="114"/>
      <c r="L1474" s="25"/>
      <c r="M1474" s="25"/>
      <c r="N1474" s="25"/>
      <c r="O1474" s="25"/>
      <c r="P1474" s="25"/>
      <c r="Q1474" s="25"/>
      <c r="R1474" s="25"/>
      <c r="S1474" s="25"/>
      <c r="T1474" s="25"/>
      <c r="U1474" s="25"/>
      <c r="V1474" s="25"/>
      <c r="W1474" s="25"/>
      <c r="X1474" s="25"/>
      <c r="Y1474" s="25"/>
      <c r="Z1474" s="25"/>
      <c r="AA1474" s="25"/>
      <c r="AB1474" s="25"/>
      <c r="AC1474" s="25"/>
      <c r="AD1474" s="25"/>
      <c r="AE1474" s="25"/>
      <c r="AF1474" s="25"/>
      <c r="AG1474" s="25"/>
      <c r="AH1474" s="25"/>
    </row>
    <row r="1475" spans="1:34">
      <c r="A1475" s="25"/>
      <c r="B1475" s="25"/>
      <c r="C1475" s="25"/>
      <c r="D1475" s="114"/>
      <c r="E1475" s="25"/>
      <c r="F1475" s="25"/>
      <c r="G1475" s="25"/>
      <c r="H1475" s="25"/>
      <c r="I1475" s="25"/>
      <c r="J1475" s="25"/>
      <c r="K1475" s="114"/>
      <c r="L1475" s="25"/>
      <c r="M1475" s="25"/>
      <c r="N1475" s="25"/>
      <c r="O1475" s="25"/>
      <c r="P1475" s="25"/>
      <c r="Q1475" s="25"/>
      <c r="R1475" s="25"/>
      <c r="S1475" s="25"/>
      <c r="T1475" s="25"/>
      <c r="U1475" s="25"/>
      <c r="V1475" s="25"/>
      <c r="W1475" s="25"/>
      <c r="X1475" s="25"/>
      <c r="Y1475" s="25"/>
      <c r="Z1475" s="25"/>
      <c r="AA1475" s="25"/>
      <c r="AB1475" s="25"/>
      <c r="AC1475" s="25"/>
      <c r="AD1475" s="25"/>
      <c r="AE1475" s="25"/>
      <c r="AF1475" s="25"/>
      <c r="AG1475" s="25"/>
      <c r="AH1475" s="25"/>
    </row>
    <row r="1476" spans="1:34">
      <c r="A1476" s="25"/>
      <c r="B1476" s="25"/>
      <c r="C1476" s="25"/>
      <c r="D1476" s="114"/>
      <c r="E1476" s="25"/>
      <c r="F1476" s="25"/>
      <c r="G1476" s="25"/>
      <c r="H1476" s="25"/>
      <c r="I1476" s="25"/>
      <c r="J1476" s="25"/>
      <c r="K1476" s="114"/>
      <c r="L1476" s="25"/>
      <c r="M1476" s="25"/>
      <c r="N1476" s="25"/>
      <c r="O1476" s="25"/>
      <c r="P1476" s="25"/>
      <c r="Q1476" s="25"/>
      <c r="R1476" s="25"/>
      <c r="S1476" s="25"/>
      <c r="T1476" s="25"/>
      <c r="U1476" s="25"/>
      <c r="V1476" s="25"/>
      <c r="W1476" s="25"/>
      <c r="X1476" s="25"/>
      <c r="Y1476" s="25"/>
      <c r="Z1476" s="25"/>
      <c r="AA1476" s="25"/>
      <c r="AB1476" s="25"/>
      <c r="AC1476" s="25"/>
      <c r="AD1476" s="25"/>
      <c r="AE1476" s="25"/>
      <c r="AF1476" s="25"/>
      <c r="AG1476" s="25"/>
      <c r="AH1476" s="25"/>
    </row>
    <row r="1477" spans="1:34">
      <c r="A1477" s="25"/>
      <c r="B1477" s="25"/>
      <c r="C1477" s="25"/>
      <c r="D1477" s="114"/>
      <c r="E1477" s="25"/>
      <c r="F1477" s="25"/>
      <c r="G1477" s="25"/>
      <c r="H1477" s="25"/>
      <c r="I1477" s="25"/>
      <c r="J1477" s="25"/>
      <c r="K1477" s="114"/>
      <c r="L1477" s="25"/>
      <c r="M1477" s="25"/>
      <c r="N1477" s="25"/>
      <c r="O1477" s="25"/>
      <c r="P1477" s="25"/>
      <c r="Q1477" s="25"/>
      <c r="R1477" s="25"/>
      <c r="S1477" s="25"/>
      <c r="T1477" s="25"/>
      <c r="U1477" s="25"/>
      <c r="V1477" s="25"/>
      <c r="W1477" s="25"/>
      <c r="X1477" s="25"/>
      <c r="Y1477" s="25"/>
      <c r="Z1477" s="25"/>
      <c r="AA1477" s="25"/>
      <c r="AB1477" s="25"/>
      <c r="AC1477" s="25"/>
      <c r="AD1477" s="25"/>
      <c r="AE1477" s="25"/>
      <c r="AF1477" s="25"/>
      <c r="AG1477" s="25"/>
      <c r="AH1477" s="25"/>
    </row>
    <row r="1478" spans="1:34">
      <c r="A1478" s="25"/>
      <c r="B1478" s="25"/>
      <c r="C1478" s="25"/>
      <c r="D1478" s="114"/>
      <c r="E1478" s="25"/>
      <c r="F1478" s="25"/>
      <c r="G1478" s="25"/>
      <c r="H1478" s="25"/>
      <c r="I1478" s="25"/>
      <c r="J1478" s="25"/>
      <c r="K1478" s="114"/>
      <c r="L1478" s="25"/>
      <c r="M1478" s="25"/>
      <c r="N1478" s="25"/>
      <c r="O1478" s="25"/>
      <c r="P1478" s="25"/>
      <c r="Q1478" s="25"/>
      <c r="R1478" s="25"/>
      <c r="S1478" s="25"/>
      <c r="T1478" s="25"/>
      <c r="U1478" s="25"/>
      <c r="V1478" s="25"/>
      <c r="W1478" s="25"/>
      <c r="X1478" s="25"/>
      <c r="Y1478" s="25"/>
      <c r="Z1478" s="25"/>
      <c r="AA1478" s="25"/>
      <c r="AB1478" s="25"/>
      <c r="AC1478" s="25"/>
      <c r="AD1478" s="25"/>
      <c r="AE1478" s="25"/>
      <c r="AF1478" s="25"/>
      <c r="AG1478" s="25"/>
      <c r="AH1478" s="25"/>
    </row>
    <row r="1479" spans="1:34">
      <c r="A1479" s="25"/>
      <c r="B1479" s="25"/>
      <c r="C1479" s="25"/>
      <c r="D1479" s="114"/>
      <c r="E1479" s="25"/>
      <c r="F1479" s="25"/>
      <c r="G1479" s="25"/>
      <c r="H1479" s="25"/>
      <c r="I1479" s="25"/>
      <c r="J1479" s="25"/>
      <c r="K1479" s="114"/>
      <c r="L1479" s="25"/>
      <c r="M1479" s="25"/>
      <c r="N1479" s="25"/>
      <c r="O1479" s="25"/>
      <c r="P1479" s="25"/>
      <c r="Q1479" s="25"/>
      <c r="R1479" s="25"/>
      <c r="S1479" s="25"/>
      <c r="T1479" s="25"/>
      <c r="U1479" s="25"/>
      <c r="V1479" s="25"/>
      <c r="W1479" s="25"/>
      <c r="X1479" s="25"/>
      <c r="Y1479" s="25"/>
      <c r="Z1479" s="25"/>
      <c r="AA1479" s="25"/>
      <c r="AB1479" s="25"/>
      <c r="AC1479" s="25"/>
      <c r="AD1479" s="25"/>
      <c r="AE1479" s="25"/>
      <c r="AF1479" s="25"/>
      <c r="AG1479" s="25"/>
      <c r="AH1479" s="25"/>
    </row>
    <row r="1480" spans="1:34">
      <c r="A1480" s="25"/>
      <c r="B1480" s="25"/>
      <c r="C1480" s="25"/>
      <c r="D1480" s="114"/>
      <c r="E1480" s="25"/>
      <c r="F1480" s="25"/>
      <c r="G1480" s="25"/>
      <c r="H1480" s="25"/>
      <c r="I1480" s="25"/>
      <c r="J1480" s="25"/>
      <c r="K1480" s="114"/>
      <c r="L1480" s="25"/>
      <c r="M1480" s="25"/>
      <c r="N1480" s="25"/>
      <c r="O1480" s="25"/>
      <c r="P1480" s="25"/>
      <c r="Q1480" s="25"/>
      <c r="R1480" s="25"/>
      <c r="S1480" s="25"/>
      <c r="T1480" s="25"/>
      <c r="U1480" s="25"/>
      <c r="V1480" s="25"/>
      <c r="W1480" s="25"/>
      <c r="X1480" s="25"/>
      <c r="Y1480" s="25"/>
      <c r="Z1480" s="25"/>
      <c r="AA1480" s="25"/>
      <c r="AB1480" s="25"/>
      <c r="AC1480" s="25"/>
      <c r="AD1480" s="25"/>
      <c r="AE1480" s="25"/>
      <c r="AF1480" s="25"/>
      <c r="AG1480" s="25"/>
      <c r="AH1480" s="25"/>
    </row>
    <row r="1481" spans="1:34">
      <c r="A1481" s="25"/>
      <c r="B1481" s="25"/>
      <c r="C1481" s="25"/>
      <c r="D1481" s="114"/>
      <c r="E1481" s="25"/>
      <c r="F1481" s="25"/>
      <c r="G1481" s="25"/>
      <c r="H1481" s="25"/>
      <c r="I1481" s="25"/>
      <c r="J1481" s="25"/>
      <c r="K1481" s="114"/>
      <c r="L1481" s="25"/>
      <c r="M1481" s="25"/>
      <c r="N1481" s="25"/>
      <c r="O1481" s="25"/>
      <c r="P1481" s="25"/>
      <c r="Q1481" s="25"/>
      <c r="R1481" s="25"/>
      <c r="S1481" s="25"/>
      <c r="T1481" s="25"/>
      <c r="U1481" s="25"/>
      <c r="V1481" s="25"/>
      <c r="W1481" s="25"/>
      <c r="X1481" s="25"/>
      <c r="Y1481" s="25"/>
      <c r="Z1481" s="25"/>
      <c r="AA1481" s="25"/>
      <c r="AB1481" s="25"/>
      <c r="AC1481" s="25"/>
      <c r="AD1481" s="25"/>
      <c r="AE1481" s="25"/>
      <c r="AF1481" s="25"/>
      <c r="AG1481" s="25"/>
      <c r="AH1481" s="25"/>
    </row>
    <row r="1482" spans="1:34">
      <c r="A1482" s="25"/>
      <c r="B1482" s="25"/>
      <c r="C1482" s="25"/>
      <c r="D1482" s="114"/>
      <c r="E1482" s="25"/>
      <c r="F1482" s="25"/>
      <c r="G1482" s="25"/>
      <c r="H1482" s="25"/>
      <c r="I1482" s="25"/>
      <c r="J1482" s="25"/>
      <c r="K1482" s="114"/>
      <c r="L1482" s="25"/>
      <c r="M1482" s="25"/>
      <c r="N1482" s="25"/>
      <c r="O1482" s="25"/>
      <c r="P1482" s="25"/>
      <c r="Q1482" s="25"/>
      <c r="R1482" s="25"/>
      <c r="S1482" s="25"/>
      <c r="T1482" s="25"/>
      <c r="U1482" s="25"/>
      <c r="V1482" s="25"/>
      <c r="W1482" s="25"/>
      <c r="X1482" s="25"/>
      <c r="Y1482" s="25"/>
      <c r="Z1482" s="25"/>
      <c r="AA1482" s="25"/>
      <c r="AB1482" s="25"/>
      <c r="AC1482" s="25"/>
      <c r="AD1482" s="25"/>
      <c r="AE1482" s="25"/>
      <c r="AF1482" s="25"/>
      <c r="AG1482" s="25"/>
      <c r="AH1482" s="25"/>
    </row>
    <row r="1483" spans="1:34">
      <c r="A1483" s="25"/>
      <c r="B1483" s="25"/>
      <c r="C1483" s="25"/>
      <c r="D1483" s="114"/>
      <c r="E1483" s="25"/>
      <c r="F1483" s="25"/>
      <c r="G1483" s="25"/>
      <c r="H1483" s="25"/>
      <c r="I1483" s="25"/>
      <c r="J1483" s="25"/>
      <c r="K1483" s="114"/>
      <c r="L1483" s="25"/>
      <c r="M1483" s="25"/>
      <c r="N1483" s="25"/>
      <c r="O1483" s="25"/>
      <c r="P1483" s="25"/>
      <c r="Q1483" s="25"/>
      <c r="R1483" s="25"/>
      <c r="S1483" s="25"/>
      <c r="T1483" s="25"/>
      <c r="U1483" s="25"/>
      <c r="V1483" s="25"/>
      <c r="W1483" s="25"/>
      <c r="X1483" s="25"/>
      <c r="Y1483" s="25"/>
      <c r="Z1483" s="25"/>
      <c r="AA1483" s="25"/>
      <c r="AB1483" s="25"/>
      <c r="AC1483" s="25"/>
      <c r="AD1483" s="25"/>
      <c r="AE1483" s="25"/>
      <c r="AF1483" s="25"/>
      <c r="AG1483" s="25"/>
      <c r="AH1483" s="25"/>
    </row>
    <row r="1484" spans="1:34">
      <c r="A1484" s="25"/>
      <c r="B1484" s="25"/>
      <c r="C1484" s="25"/>
      <c r="D1484" s="114"/>
      <c r="E1484" s="25"/>
      <c r="F1484" s="25"/>
      <c r="G1484" s="25"/>
      <c r="H1484" s="25"/>
      <c r="I1484" s="25"/>
      <c r="J1484" s="25"/>
      <c r="K1484" s="114"/>
      <c r="L1484" s="25"/>
      <c r="M1484" s="25"/>
      <c r="N1484" s="25"/>
      <c r="O1484" s="25"/>
      <c r="P1484" s="25"/>
      <c r="Q1484" s="25"/>
      <c r="R1484" s="25"/>
      <c r="S1484" s="25"/>
      <c r="T1484" s="25"/>
      <c r="U1484" s="25"/>
      <c r="V1484" s="25"/>
      <c r="W1484" s="25"/>
      <c r="X1484" s="25"/>
      <c r="Y1484" s="25"/>
      <c r="Z1484" s="25"/>
      <c r="AA1484" s="25"/>
      <c r="AB1484" s="25"/>
      <c r="AC1484" s="25"/>
      <c r="AD1484" s="25"/>
      <c r="AE1484" s="25"/>
      <c r="AF1484" s="25"/>
      <c r="AG1484" s="25"/>
      <c r="AH1484" s="25"/>
    </row>
    <row r="1485" spans="1:34">
      <c r="A1485" s="25"/>
      <c r="B1485" s="25"/>
      <c r="C1485" s="25"/>
      <c r="D1485" s="114"/>
      <c r="E1485" s="25"/>
      <c r="F1485" s="25"/>
      <c r="G1485" s="25"/>
      <c r="H1485" s="25"/>
      <c r="I1485" s="25"/>
      <c r="J1485" s="25"/>
      <c r="K1485" s="114"/>
      <c r="L1485" s="25"/>
      <c r="M1485" s="25"/>
      <c r="N1485" s="25"/>
      <c r="O1485" s="25"/>
      <c r="P1485" s="25"/>
      <c r="Q1485" s="25"/>
      <c r="R1485" s="25"/>
      <c r="S1485" s="25"/>
      <c r="T1485" s="25"/>
      <c r="U1485" s="25"/>
      <c r="V1485" s="25"/>
      <c r="W1485" s="25"/>
      <c r="X1485" s="25"/>
      <c r="Y1485" s="25"/>
      <c r="Z1485" s="25"/>
      <c r="AA1485" s="25"/>
      <c r="AB1485" s="25"/>
      <c r="AC1485" s="25"/>
      <c r="AD1485" s="25"/>
      <c r="AE1485" s="25"/>
      <c r="AF1485" s="25"/>
      <c r="AG1485" s="25"/>
      <c r="AH1485" s="25"/>
    </row>
    <row r="1486" spans="1:34">
      <c r="A1486" s="25"/>
      <c r="B1486" s="25"/>
      <c r="C1486" s="25"/>
      <c r="D1486" s="114"/>
      <c r="E1486" s="25"/>
      <c r="F1486" s="25"/>
      <c r="G1486" s="25"/>
      <c r="H1486" s="25"/>
      <c r="I1486" s="25"/>
      <c r="J1486" s="25"/>
      <c r="K1486" s="114"/>
      <c r="L1486" s="25"/>
      <c r="M1486" s="25"/>
      <c r="N1486" s="25"/>
      <c r="O1486" s="25"/>
      <c r="P1486" s="25"/>
      <c r="Q1486" s="25"/>
      <c r="R1486" s="25"/>
      <c r="S1486" s="25"/>
      <c r="T1486" s="25"/>
      <c r="U1486" s="25"/>
      <c r="V1486" s="25"/>
      <c r="W1486" s="25"/>
      <c r="X1486" s="25"/>
      <c r="Y1486" s="25"/>
      <c r="Z1486" s="25"/>
      <c r="AA1486" s="25"/>
      <c r="AB1486" s="25"/>
      <c r="AC1486" s="25"/>
      <c r="AD1486" s="25"/>
      <c r="AE1486" s="25"/>
      <c r="AF1486" s="25"/>
      <c r="AG1486" s="25"/>
      <c r="AH1486" s="25"/>
    </row>
    <row r="1487" spans="1:34">
      <c r="A1487" s="25"/>
      <c r="B1487" s="25"/>
      <c r="C1487" s="25"/>
      <c r="D1487" s="114"/>
      <c r="E1487" s="25"/>
      <c r="F1487" s="25"/>
      <c r="G1487" s="25"/>
      <c r="H1487" s="25"/>
      <c r="I1487" s="25"/>
      <c r="J1487" s="25"/>
      <c r="K1487" s="114"/>
      <c r="L1487" s="25"/>
      <c r="M1487" s="25"/>
      <c r="N1487" s="25"/>
      <c r="O1487" s="25"/>
      <c r="P1487" s="25"/>
      <c r="Q1487" s="25"/>
      <c r="R1487" s="25"/>
      <c r="S1487" s="25"/>
      <c r="T1487" s="25"/>
      <c r="U1487" s="25"/>
      <c r="V1487" s="25"/>
      <c r="W1487" s="25"/>
      <c r="X1487" s="25"/>
      <c r="Y1487" s="25"/>
      <c r="Z1487" s="25"/>
      <c r="AA1487" s="25"/>
      <c r="AB1487" s="25"/>
      <c r="AC1487" s="25"/>
      <c r="AD1487" s="25"/>
      <c r="AE1487" s="25"/>
      <c r="AF1487" s="25"/>
      <c r="AG1487" s="25"/>
      <c r="AH1487" s="25"/>
    </row>
    <row r="1488" spans="1:34">
      <c r="A1488" s="25"/>
      <c r="B1488" s="25"/>
      <c r="C1488" s="25"/>
      <c r="D1488" s="114"/>
      <c r="E1488" s="25"/>
      <c r="F1488" s="25"/>
      <c r="G1488" s="25"/>
      <c r="H1488" s="25"/>
      <c r="I1488" s="25"/>
      <c r="J1488" s="25"/>
      <c r="K1488" s="114"/>
      <c r="L1488" s="25"/>
      <c r="M1488" s="25"/>
      <c r="N1488" s="25"/>
      <c r="O1488" s="25"/>
      <c r="P1488" s="25"/>
      <c r="Q1488" s="25"/>
      <c r="R1488" s="25"/>
      <c r="S1488" s="25"/>
      <c r="T1488" s="25"/>
      <c r="U1488" s="25"/>
      <c r="V1488" s="25"/>
      <c r="W1488" s="25"/>
      <c r="X1488" s="25"/>
      <c r="Y1488" s="25"/>
      <c r="Z1488" s="25"/>
      <c r="AA1488" s="25"/>
      <c r="AB1488" s="25"/>
      <c r="AC1488" s="25"/>
      <c r="AD1488" s="25"/>
      <c r="AE1488" s="25"/>
      <c r="AF1488" s="25"/>
      <c r="AG1488" s="25"/>
      <c r="AH1488" s="25"/>
    </row>
    <row r="1489" spans="1:34">
      <c r="A1489" s="25"/>
      <c r="B1489" s="25"/>
      <c r="C1489" s="25"/>
      <c r="D1489" s="114"/>
      <c r="E1489" s="25"/>
      <c r="F1489" s="25"/>
      <c r="G1489" s="25"/>
      <c r="H1489" s="25"/>
      <c r="I1489" s="25"/>
      <c r="J1489" s="25"/>
      <c r="K1489" s="114"/>
      <c r="L1489" s="25"/>
      <c r="M1489" s="25"/>
      <c r="N1489" s="25"/>
      <c r="O1489" s="25"/>
      <c r="P1489" s="25"/>
      <c r="Q1489" s="25"/>
      <c r="R1489" s="25"/>
      <c r="S1489" s="25"/>
      <c r="T1489" s="25"/>
      <c r="U1489" s="25"/>
      <c r="V1489" s="25"/>
      <c r="W1489" s="25"/>
      <c r="X1489" s="25"/>
      <c r="Y1489" s="25"/>
      <c r="Z1489" s="25"/>
      <c r="AA1489" s="25"/>
      <c r="AB1489" s="25"/>
      <c r="AC1489" s="25"/>
      <c r="AD1489" s="25"/>
      <c r="AE1489" s="25"/>
      <c r="AF1489" s="25"/>
      <c r="AG1489" s="25"/>
      <c r="AH1489" s="25"/>
    </row>
    <row r="1490" spans="1:34">
      <c r="A1490" s="25"/>
      <c r="B1490" s="25"/>
      <c r="C1490" s="25"/>
      <c r="D1490" s="114"/>
      <c r="E1490" s="25"/>
      <c r="F1490" s="25"/>
      <c r="G1490" s="25"/>
      <c r="H1490" s="25"/>
      <c r="I1490" s="25"/>
      <c r="J1490" s="25"/>
      <c r="K1490" s="114"/>
      <c r="L1490" s="25"/>
      <c r="M1490" s="25"/>
      <c r="N1490" s="25"/>
      <c r="O1490" s="25"/>
      <c r="P1490" s="25"/>
      <c r="Q1490" s="25"/>
      <c r="R1490" s="25"/>
      <c r="S1490" s="25"/>
      <c r="T1490" s="25"/>
      <c r="U1490" s="25"/>
      <c r="V1490" s="25"/>
      <c r="W1490" s="25"/>
      <c r="X1490" s="25"/>
      <c r="Y1490" s="25"/>
      <c r="Z1490" s="25"/>
      <c r="AA1490" s="25"/>
      <c r="AB1490" s="25"/>
      <c r="AC1490" s="25"/>
      <c r="AD1490" s="25"/>
      <c r="AE1490" s="25"/>
      <c r="AF1490" s="25"/>
      <c r="AG1490" s="25"/>
      <c r="AH1490" s="25"/>
    </row>
    <row r="1491" spans="1:34">
      <c r="A1491" s="25"/>
      <c r="B1491" s="25"/>
      <c r="C1491" s="25"/>
      <c r="D1491" s="114"/>
      <c r="E1491" s="25"/>
      <c r="F1491" s="25"/>
      <c r="G1491" s="25"/>
      <c r="H1491" s="25"/>
      <c r="I1491" s="25"/>
      <c r="J1491" s="25"/>
      <c r="K1491" s="114"/>
      <c r="L1491" s="25"/>
      <c r="M1491" s="25"/>
      <c r="N1491" s="25"/>
      <c r="O1491" s="25"/>
      <c r="P1491" s="25"/>
      <c r="Q1491" s="25"/>
      <c r="R1491" s="25"/>
      <c r="S1491" s="25"/>
      <c r="T1491" s="25"/>
      <c r="U1491" s="25"/>
      <c r="V1491" s="25"/>
      <c r="W1491" s="25"/>
      <c r="X1491" s="25"/>
      <c r="Y1491" s="25"/>
      <c r="Z1491" s="25"/>
      <c r="AA1491" s="25"/>
      <c r="AB1491" s="25"/>
      <c r="AC1491" s="25"/>
      <c r="AD1491" s="25"/>
      <c r="AE1491" s="25"/>
      <c r="AF1491" s="25"/>
      <c r="AG1491" s="25"/>
      <c r="AH1491" s="25"/>
    </row>
    <row r="1492" spans="1:34">
      <c r="A1492" s="25"/>
      <c r="B1492" s="25"/>
      <c r="C1492" s="25"/>
      <c r="D1492" s="114"/>
      <c r="E1492" s="25"/>
      <c r="F1492" s="25"/>
      <c r="G1492" s="25"/>
      <c r="H1492" s="25"/>
      <c r="I1492" s="25"/>
      <c r="J1492" s="25"/>
      <c r="K1492" s="114"/>
      <c r="L1492" s="25"/>
      <c r="M1492" s="25"/>
      <c r="N1492" s="25"/>
      <c r="O1492" s="25"/>
      <c r="P1492" s="25"/>
      <c r="Q1492" s="25"/>
      <c r="R1492" s="25"/>
      <c r="S1492" s="25"/>
      <c r="T1492" s="25"/>
      <c r="U1492" s="25"/>
      <c r="V1492" s="25"/>
      <c r="W1492" s="25"/>
      <c r="X1492" s="25"/>
      <c r="Y1492" s="25"/>
      <c r="Z1492" s="25"/>
      <c r="AA1492" s="25"/>
      <c r="AB1492" s="25"/>
      <c r="AC1492" s="25"/>
      <c r="AD1492" s="25"/>
      <c r="AE1492" s="25"/>
      <c r="AF1492" s="25"/>
      <c r="AG1492" s="25"/>
      <c r="AH1492" s="25"/>
    </row>
    <row r="1493" spans="1:34">
      <c r="A1493" s="25"/>
      <c r="B1493" s="25"/>
      <c r="C1493" s="25"/>
      <c r="D1493" s="114"/>
      <c r="E1493" s="25"/>
      <c r="F1493" s="25"/>
      <c r="G1493" s="25"/>
      <c r="H1493" s="25"/>
      <c r="I1493" s="25"/>
      <c r="J1493" s="25"/>
      <c r="K1493" s="114"/>
      <c r="L1493" s="25"/>
      <c r="M1493" s="25"/>
      <c r="N1493" s="25"/>
      <c r="O1493" s="25"/>
      <c r="P1493" s="25"/>
      <c r="Q1493" s="25"/>
      <c r="R1493" s="25"/>
      <c r="S1493" s="25"/>
      <c r="T1493" s="25"/>
      <c r="U1493" s="25"/>
      <c r="V1493" s="25"/>
      <c r="W1493" s="25"/>
      <c r="X1493" s="25"/>
      <c r="Y1493" s="25"/>
      <c r="Z1493" s="25"/>
      <c r="AA1493" s="25"/>
      <c r="AB1493" s="25"/>
      <c r="AC1493" s="25"/>
      <c r="AD1493" s="25"/>
      <c r="AE1493" s="25"/>
      <c r="AF1493" s="25"/>
      <c r="AG1493" s="25"/>
      <c r="AH1493" s="25"/>
    </row>
    <row r="1494" spans="1:34">
      <c r="A1494" s="25"/>
      <c r="B1494" s="25"/>
      <c r="C1494" s="25"/>
      <c r="D1494" s="114"/>
      <c r="E1494" s="25"/>
      <c r="F1494" s="25"/>
      <c r="G1494" s="25"/>
      <c r="H1494" s="25"/>
      <c r="I1494" s="25"/>
      <c r="J1494" s="25"/>
      <c r="K1494" s="114"/>
      <c r="L1494" s="25"/>
      <c r="M1494" s="25"/>
      <c r="N1494" s="25"/>
      <c r="O1494" s="25"/>
      <c r="P1494" s="25"/>
      <c r="Q1494" s="25"/>
      <c r="R1494" s="25"/>
      <c r="S1494" s="25"/>
      <c r="T1494" s="25"/>
      <c r="U1494" s="25"/>
      <c r="V1494" s="25"/>
      <c r="W1494" s="25"/>
      <c r="X1494" s="25"/>
      <c r="Y1494" s="25"/>
      <c r="Z1494" s="25"/>
      <c r="AA1494" s="25"/>
      <c r="AB1494" s="25"/>
      <c r="AC1494" s="25"/>
      <c r="AD1494" s="25"/>
      <c r="AE1494" s="25"/>
      <c r="AF1494" s="25"/>
      <c r="AG1494" s="25"/>
      <c r="AH1494" s="25"/>
    </row>
    <row r="1495" spans="1:34">
      <c r="A1495" s="25"/>
      <c r="B1495" s="25"/>
      <c r="C1495" s="25"/>
      <c r="D1495" s="114"/>
      <c r="E1495" s="25"/>
      <c r="F1495" s="25"/>
      <c r="G1495" s="25"/>
      <c r="H1495" s="25"/>
      <c r="I1495" s="25"/>
      <c r="J1495" s="25"/>
      <c r="K1495" s="114"/>
      <c r="L1495" s="25"/>
      <c r="M1495" s="25"/>
      <c r="N1495" s="25"/>
      <c r="O1495" s="25"/>
      <c r="P1495" s="25"/>
      <c r="Q1495" s="25"/>
      <c r="R1495" s="25"/>
      <c r="S1495" s="25"/>
      <c r="T1495" s="25"/>
      <c r="U1495" s="25"/>
      <c r="V1495" s="25"/>
      <c r="W1495" s="25"/>
      <c r="X1495" s="25"/>
      <c r="Y1495" s="25"/>
      <c r="Z1495" s="25"/>
      <c r="AA1495" s="25"/>
      <c r="AB1495" s="25"/>
      <c r="AC1495" s="25"/>
      <c r="AD1495" s="25"/>
      <c r="AE1495" s="25"/>
      <c r="AF1495" s="25"/>
      <c r="AG1495" s="25"/>
      <c r="AH1495" s="25"/>
    </row>
    <row r="1496" spans="1:34">
      <c r="A1496" s="25"/>
      <c r="B1496" s="25"/>
      <c r="C1496" s="25"/>
      <c r="D1496" s="114"/>
      <c r="E1496" s="25"/>
      <c r="F1496" s="25"/>
      <c r="G1496" s="25"/>
      <c r="H1496" s="25"/>
      <c r="I1496" s="25"/>
      <c r="J1496" s="25"/>
      <c r="K1496" s="114"/>
      <c r="L1496" s="25"/>
      <c r="M1496" s="25"/>
      <c r="N1496" s="25"/>
      <c r="O1496" s="25"/>
      <c r="P1496" s="25"/>
      <c r="Q1496" s="25"/>
      <c r="R1496" s="25"/>
      <c r="S1496" s="25"/>
      <c r="T1496" s="25"/>
      <c r="U1496" s="25"/>
      <c r="V1496" s="25"/>
      <c r="W1496" s="25"/>
      <c r="X1496" s="25"/>
      <c r="Y1496" s="25"/>
      <c r="Z1496" s="25"/>
      <c r="AA1496" s="25"/>
      <c r="AB1496" s="25"/>
      <c r="AC1496" s="25"/>
      <c r="AD1496" s="25"/>
      <c r="AE1496" s="25"/>
      <c r="AF1496" s="25"/>
      <c r="AG1496" s="25"/>
      <c r="AH1496" s="25"/>
    </row>
    <row r="1497" spans="1:34">
      <c r="A1497" s="25"/>
      <c r="B1497" s="25"/>
      <c r="C1497" s="25"/>
      <c r="D1497" s="114"/>
      <c r="E1497" s="25"/>
      <c r="F1497" s="25"/>
      <c r="G1497" s="25"/>
      <c r="H1497" s="25"/>
      <c r="I1497" s="25"/>
      <c r="J1497" s="25"/>
      <c r="K1497" s="114"/>
      <c r="L1497" s="25"/>
      <c r="M1497" s="25"/>
      <c r="N1497" s="25"/>
      <c r="O1497" s="25"/>
      <c r="P1497" s="25"/>
      <c r="Q1497" s="25"/>
      <c r="R1497" s="25"/>
      <c r="S1497" s="25"/>
      <c r="T1497" s="25"/>
      <c r="U1497" s="25"/>
      <c r="V1497" s="25"/>
      <c r="W1497" s="25"/>
      <c r="X1497" s="25"/>
      <c r="Y1497" s="25"/>
      <c r="Z1497" s="25"/>
      <c r="AA1497" s="25"/>
      <c r="AB1497" s="25"/>
      <c r="AC1497" s="25"/>
      <c r="AD1497" s="25"/>
      <c r="AE1497" s="25"/>
      <c r="AF1497" s="25"/>
      <c r="AG1497" s="25"/>
      <c r="AH1497" s="25"/>
    </row>
    <row r="1498" spans="1:34">
      <c r="A1498" s="25"/>
      <c r="B1498" s="25"/>
      <c r="C1498" s="25"/>
      <c r="D1498" s="114"/>
      <c r="E1498" s="25"/>
      <c r="F1498" s="25"/>
      <c r="G1498" s="25"/>
      <c r="H1498" s="25"/>
      <c r="I1498" s="25"/>
      <c r="J1498" s="25"/>
      <c r="K1498" s="114"/>
      <c r="L1498" s="25"/>
      <c r="M1498" s="25"/>
      <c r="N1498" s="25"/>
      <c r="O1498" s="25"/>
      <c r="P1498" s="25"/>
      <c r="Q1498" s="25"/>
      <c r="R1498" s="25"/>
      <c r="S1498" s="25"/>
      <c r="T1498" s="25"/>
      <c r="U1498" s="25"/>
      <c r="V1498" s="25"/>
      <c r="W1498" s="25"/>
      <c r="X1498" s="25"/>
      <c r="Y1498" s="25"/>
      <c r="Z1498" s="25"/>
      <c r="AA1498" s="25"/>
      <c r="AB1498" s="25"/>
      <c r="AC1498" s="25"/>
      <c r="AD1498" s="25"/>
      <c r="AE1498" s="25"/>
      <c r="AF1498" s="25"/>
      <c r="AG1498" s="25"/>
      <c r="AH1498" s="25"/>
    </row>
    <row r="1499" spans="1:34">
      <c r="A1499" s="25"/>
      <c r="B1499" s="25"/>
      <c r="C1499" s="25"/>
      <c r="D1499" s="114"/>
      <c r="E1499" s="25"/>
      <c r="F1499" s="25"/>
      <c r="G1499" s="25"/>
      <c r="H1499" s="25"/>
      <c r="I1499" s="25"/>
      <c r="J1499" s="25"/>
      <c r="K1499" s="114"/>
      <c r="L1499" s="25"/>
      <c r="M1499" s="25"/>
      <c r="N1499" s="25"/>
      <c r="O1499" s="25"/>
      <c r="P1499" s="25"/>
      <c r="Q1499" s="25"/>
      <c r="R1499" s="25"/>
      <c r="S1499" s="25"/>
      <c r="T1499" s="25"/>
      <c r="U1499" s="25"/>
      <c r="V1499" s="25"/>
      <c r="W1499" s="25"/>
      <c r="X1499" s="25"/>
      <c r="Y1499" s="25"/>
      <c r="Z1499" s="25"/>
      <c r="AA1499" s="25"/>
      <c r="AB1499" s="25"/>
      <c r="AC1499" s="25"/>
      <c r="AD1499" s="25"/>
      <c r="AE1499" s="25"/>
      <c r="AF1499" s="25"/>
      <c r="AG1499" s="25"/>
      <c r="AH1499" s="25"/>
    </row>
    <row r="1500" spans="1:34">
      <c r="A1500" s="25"/>
      <c r="B1500" s="25"/>
      <c r="C1500" s="25"/>
      <c r="D1500" s="114"/>
      <c r="E1500" s="25"/>
      <c r="F1500" s="25"/>
      <c r="G1500" s="25"/>
      <c r="H1500" s="25"/>
      <c r="I1500" s="25"/>
      <c r="J1500" s="25"/>
      <c r="K1500" s="114"/>
      <c r="L1500" s="25"/>
      <c r="M1500" s="25"/>
      <c r="N1500" s="25"/>
      <c r="O1500" s="25"/>
      <c r="P1500" s="25"/>
      <c r="Q1500" s="25"/>
      <c r="R1500" s="25"/>
      <c r="S1500" s="25"/>
      <c r="T1500" s="25"/>
      <c r="U1500" s="25"/>
      <c r="V1500" s="25"/>
      <c r="W1500" s="25"/>
      <c r="X1500" s="25"/>
      <c r="Y1500" s="25"/>
      <c r="Z1500" s="25"/>
      <c r="AA1500" s="25"/>
      <c r="AB1500" s="25"/>
      <c r="AC1500" s="25"/>
      <c r="AD1500" s="25"/>
      <c r="AE1500" s="25"/>
      <c r="AF1500" s="25"/>
      <c r="AG1500" s="25"/>
      <c r="AH1500" s="25"/>
    </row>
    <row r="1501" spans="1:34">
      <c r="A1501" s="25"/>
      <c r="B1501" s="25"/>
      <c r="C1501" s="25"/>
      <c r="D1501" s="114"/>
      <c r="E1501" s="25"/>
      <c r="F1501" s="25"/>
      <c r="G1501" s="25"/>
      <c r="H1501" s="25"/>
      <c r="I1501" s="25"/>
      <c r="J1501" s="25"/>
      <c r="K1501" s="114"/>
      <c r="L1501" s="25"/>
      <c r="M1501" s="25"/>
      <c r="N1501" s="25"/>
      <c r="O1501" s="25"/>
      <c r="P1501" s="25"/>
      <c r="Q1501" s="25"/>
      <c r="R1501" s="25"/>
      <c r="S1501" s="25"/>
      <c r="T1501" s="25"/>
      <c r="U1501" s="25"/>
      <c r="V1501" s="25"/>
      <c r="W1501" s="25"/>
      <c r="X1501" s="25"/>
      <c r="Y1501" s="25"/>
      <c r="Z1501" s="25"/>
      <c r="AA1501" s="25"/>
      <c r="AB1501" s="25"/>
      <c r="AC1501" s="25"/>
      <c r="AD1501" s="25"/>
      <c r="AE1501" s="25"/>
      <c r="AF1501" s="25"/>
      <c r="AG1501" s="25"/>
      <c r="AH1501" s="25"/>
    </row>
    <row r="1502" spans="1:34">
      <c r="A1502" s="25"/>
      <c r="B1502" s="25"/>
      <c r="C1502" s="25"/>
      <c r="D1502" s="114"/>
      <c r="E1502" s="25"/>
      <c r="F1502" s="25"/>
      <c r="G1502" s="25"/>
      <c r="H1502" s="25"/>
      <c r="I1502" s="25"/>
      <c r="J1502" s="25"/>
      <c r="K1502" s="114"/>
      <c r="L1502" s="25"/>
      <c r="M1502" s="25"/>
      <c r="N1502" s="25"/>
      <c r="O1502" s="25"/>
      <c r="P1502" s="25"/>
      <c r="Q1502" s="25"/>
      <c r="R1502" s="25"/>
      <c r="S1502" s="25"/>
      <c r="T1502" s="25"/>
      <c r="U1502" s="25"/>
      <c r="V1502" s="25"/>
      <c r="W1502" s="25"/>
      <c r="X1502" s="25"/>
      <c r="Y1502" s="25"/>
      <c r="Z1502" s="25"/>
      <c r="AA1502" s="25"/>
      <c r="AB1502" s="25"/>
      <c r="AC1502" s="25"/>
      <c r="AD1502" s="25"/>
      <c r="AE1502" s="25"/>
      <c r="AF1502" s="25"/>
      <c r="AG1502" s="25"/>
      <c r="AH1502" s="25"/>
    </row>
    <row r="1503" spans="1:34">
      <c r="A1503" s="25"/>
      <c r="B1503" s="25"/>
      <c r="C1503" s="25"/>
      <c r="D1503" s="114"/>
      <c r="E1503" s="25"/>
      <c r="F1503" s="25"/>
      <c r="G1503" s="25"/>
      <c r="H1503" s="25"/>
      <c r="I1503" s="25"/>
      <c r="J1503" s="25"/>
      <c r="K1503" s="114"/>
      <c r="L1503" s="25"/>
      <c r="M1503" s="25"/>
      <c r="N1503" s="25"/>
      <c r="O1503" s="25"/>
      <c r="P1503" s="25"/>
      <c r="Q1503" s="25"/>
      <c r="R1503" s="25"/>
      <c r="S1503" s="25"/>
      <c r="T1503" s="25"/>
      <c r="U1503" s="25"/>
      <c r="V1503" s="25"/>
      <c r="W1503" s="25"/>
      <c r="X1503" s="25"/>
      <c r="Y1503" s="25"/>
      <c r="Z1503" s="25"/>
      <c r="AA1503" s="25"/>
      <c r="AB1503" s="25"/>
      <c r="AC1503" s="25"/>
      <c r="AD1503" s="25"/>
      <c r="AE1503" s="25"/>
      <c r="AF1503" s="25"/>
      <c r="AG1503" s="25"/>
      <c r="AH1503" s="25"/>
    </row>
    <row r="1504" spans="1:34">
      <c r="A1504" s="25"/>
      <c r="B1504" s="25"/>
      <c r="C1504" s="25"/>
      <c r="D1504" s="114"/>
      <c r="E1504" s="25"/>
      <c r="F1504" s="25"/>
      <c r="G1504" s="25"/>
      <c r="H1504" s="25"/>
      <c r="I1504" s="25"/>
      <c r="J1504" s="25"/>
      <c r="K1504" s="114"/>
      <c r="L1504" s="25"/>
      <c r="M1504" s="25"/>
      <c r="N1504" s="25"/>
      <c r="O1504" s="25"/>
      <c r="P1504" s="25"/>
      <c r="Q1504" s="25"/>
      <c r="R1504" s="25"/>
      <c r="S1504" s="25"/>
      <c r="T1504" s="25"/>
      <c r="U1504" s="25"/>
      <c r="V1504" s="25"/>
      <c r="W1504" s="25"/>
      <c r="X1504" s="25"/>
      <c r="Y1504" s="25"/>
      <c r="Z1504" s="25"/>
      <c r="AA1504" s="25"/>
      <c r="AB1504" s="25"/>
      <c r="AC1504" s="25"/>
      <c r="AD1504" s="25"/>
      <c r="AE1504" s="25"/>
      <c r="AF1504" s="25"/>
      <c r="AG1504" s="25"/>
      <c r="AH1504" s="25"/>
    </row>
    <row r="1505" spans="1:34">
      <c r="A1505" s="25"/>
      <c r="B1505" s="25"/>
      <c r="C1505" s="25"/>
      <c r="D1505" s="114"/>
      <c r="E1505" s="25"/>
      <c r="F1505" s="25"/>
      <c r="G1505" s="25"/>
      <c r="H1505" s="25"/>
      <c r="I1505" s="25"/>
      <c r="J1505" s="25"/>
      <c r="K1505" s="114"/>
      <c r="L1505" s="25"/>
      <c r="M1505" s="25"/>
      <c r="N1505" s="25"/>
      <c r="O1505" s="25"/>
      <c r="P1505" s="25"/>
      <c r="Q1505" s="25"/>
      <c r="R1505" s="25"/>
      <c r="S1505" s="25"/>
      <c r="T1505" s="25"/>
      <c r="U1505" s="25"/>
      <c r="V1505" s="25"/>
      <c r="W1505" s="25"/>
      <c r="X1505" s="25"/>
      <c r="Y1505" s="25"/>
      <c r="Z1505" s="25"/>
      <c r="AA1505" s="25"/>
      <c r="AB1505" s="25"/>
      <c r="AC1505" s="25"/>
      <c r="AD1505" s="25"/>
      <c r="AE1505" s="25"/>
      <c r="AF1505" s="25"/>
      <c r="AG1505" s="25"/>
      <c r="AH1505" s="25"/>
    </row>
    <row r="1506" spans="1:34">
      <c r="A1506" s="25"/>
      <c r="B1506" s="25"/>
      <c r="C1506" s="25"/>
      <c r="D1506" s="114"/>
      <c r="E1506" s="25"/>
      <c r="F1506" s="25"/>
      <c r="G1506" s="25"/>
      <c r="H1506" s="25"/>
      <c r="I1506" s="25"/>
      <c r="J1506" s="25"/>
      <c r="K1506" s="114"/>
      <c r="L1506" s="25"/>
      <c r="M1506" s="25"/>
      <c r="N1506" s="25"/>
      <c r="O1506" s="25"/>
      <c r="P1506" s="25"/>
      <c r="Q1506" s="25"/>
      <c r="R1506" s="25"/>
      <c r="S1506" s="25"/>
      <c r="T1506" s="25"/>
      <c r="U1506" s="25"/>
      <c r="V1506" s="25"/>
      <c r="W1506" s="25"/>
      <c r="X1506" s="25"/>
      <c r="Y1506" s="25"/>
      <c r="Z1506" s="25"/>
      <c r="AA1506" s="25"/>
      <c r="AB1506" s="25"/>
      <c r="AC1506" s="25"/>
      <c r="AD1506" s="25"/>
      <c r="AE1506" s="25"/>
      <c r="AF1506" s="25"/>
      <c r="AG1506" s="25"/>
      <c r="AH1506" s="25"/>
    </row>
    <row r="1507" spans="1:34">
      <c r="A1507" s="25"/>
      <c r="B1507" s="25"/>
      <c r="C1507" s="25"/>
      <c r="D1507" s="114"/>
      <c r="E1507" s="25"/>
      <c r="F1507" s="25"/>
      <c r="G1507" s="25"/>
      <c r="H1507" s="25"/>
      <c r="I1507" s="25"/>
      <c r="J1507" s="25"/>
      <c r="K1507" s="114"/>
      <c r="L1507" s="25"/>
      <c r="M1507" s="25"/>
      <c r="N1507" s="25"/>
      <c r="O1507" s="25"/>
      <c r="P1507" s="25"/>
      <c r="Q1507" s="25"/>
      <c r="R1507" s="25"/>
      <c r="S1507" s="25"/>
      <c r="T1507" s="25"/>
      <c r="U1507" s="25"/>
      <c r="V1507" s="25"/>
      <c r="W1507" s="25"/>
      <c r="X1507" s="25"/>
      <c r="Y1507" s="25"/>
      <c r="Z1507" s="25"/>
      <c r="AA1507" s="25"/>
      <c r="AB1507" s="25"/>
      <c r="AC1507" s="25"/>
      <c r="AD1507" s="25"/>
      <c r="AE1507" s="25"/>
      <c r="AF1507" s="25"/>
      <c r="AG1507" s="25"/>
      <c r="AH1507" s="25"/>
    </row>
    <row r="1508" spans="1:34">
      <c r="A1508" s="25"/>
      <c r="B1508" s="25"/>
      <c r="C1508" s="25"/>
      <c r="D1508" s="114"/>
      <c r="E1508" s="25"/>
      <c r="F1508" s="25"/>
      <c r="G1508" s="25"/>
      <c r="H1508" s="25"/>
      <c r="I1508" s="25"/>
      <c r="J1508" s="25"/>
      <c r="K1508" s="114"/>
      <c r="L1508" s="25"/>
      <c r="M1508" s="25"/>
      <c r="N1508" s="25"/>
      <c r="O1508" s="25"/>
      <c r="P1508" s="25"/>
      <c r="Q1508" s="25"/>
      <c r="R1508" s="25"/>
      <c r="S1508" s="25"/>
      <c r="T1508" s="25"/>
      <c r="U1508" s="25"/>
      <c r="V1508" s="25"/>
      <c r="W1508" s="25"/>
      <c r="X1508" s="25"/>
      <c r="Y1508" s="25"/>
      <c r="Z1508" s="25"/>
      <c r="AA1508" s="25"/>
      <c r="AB1508" s="25"/>
      <c r="AC1508" s="25"/>
      <c r="AD1508" s="25"/>
      <c r="AE1508" s="25"/>
      <c r="AF1508" s="25"/>
      <c r="AG1508" s="25"/>
      <c r="AH1508" s="25"/>
    </row>
    <row r="1509" spans="1:34">
      <c r="A1509" s="25"/>
      <c r="B1509" s="25"/>
      <c r="C1509" s="25"/>
      <c r="D1509" s="114"/>
      <c r="E1509" s="25"/>
      <c r="F1509" s="25"/>
      <c r="G1509" s="25"/>
      <c r="H1509" s="25"/>
      <c r="I1509" s="25"/>
      <c r="J1509" s="25"/>
      <c r="K1509" s="114"/>
      <c r="L1509" s="25"/>
      <c r="M1509" s="25"/>
      <c r="N1509" s="25"/>
      <c r="O1509" s="25"/>
      <c r="P1509" s="25"/>
      <c r="Q1509" s="25"/>
      <c r="R1509" s="25"/>
      <c r="S1509" s="25"/>
      <c r="T1509" s="25"/>
      <c r="U1509" s="25"/>
      <c r="V1509" s="25"/>
      <c r="W1509" s="25"/>
      <c r="X1509" s="25"/>
      <c r="Y1509" s="25"/>
      <c r="Z1509" s="25"/>
      <c r="AA1509" s="25"/>
      <c r="AB1509" s="25"/>
      <c r="AC1509" s="25"/>
      <c r="AD1509" s="25"/>
      <c r="AE1509" s="25"/>
      <c r="AF1509" s="25"/>
      <c r="AG1509" s="25"/>
      <c r="AH1509" s="25"/>
    </row>
    <row r="1510" spans="1:34">
      <c r="A1510" s="25"/>
      <c r="B1510" s="25"/>
      <c r="C1510" s="25"/>
      <c r="D1510" s="114"/>
      <c r="E1510" s="25"/>
      <c r="F1510" s="25"/>
      <c r="G1510" s="25"/>
      <c r="H1510" s="25"/>
      <c r="I1510" s="25"/>
      <c r="J1510" s="25"/>
      <c r="K1510" s="114"/>
      <c r="L1510" s="25"/>
      <c r="M1510" s="25"/>
      <c r="N1510" s="25"/>
      <c r="O1510" s="25"/>
      <c r="P1510" s="25"/>
      <c r="Q1510" s="25"/>
      <c r="R1510" s="25"/>
      <c r="S1510" s="25"/>
      <c r="T1510" s="25"/>
      <c r="U1510" s="25"/>
      <c r="V1510" s="25"/>
      <c r="W1510" s="25"/>
      <c r="X1510" s="25"/>
      <c r="Y1510" s="25"/>
      <c r="Z1510" s="25"/>
      <c r="AA1510" s="25"/>
      <c r="AB1510" s="25"/>
      <c r="AC1510" s="25"/>
      <c r="AD1510" s="25"/>
      <c r="AE1510" s="25"/>
      <c r="AF1510" s="25"/>
      <c r="AG1510" s="25"/>
      <c r="AH1510" s="25"/>
    </row>
    <row r="1511" spans="1:34">
      <c r="A1511" s="25"/>
      <c r="B1511" s="25"/>
      <c r="C1511" s="25"/>
      <c r="D1511" s="114"/>
      <c r="E1511" s="25"/>
      <c r="F1511" s="25"/>
      <c r="G1511" s="25"/>
      <c r="H1511" s="25"/>
      <c r="I1511" s="25"/>
      <c r="J1511" s="25"/>
      <c r="K1511" s="114"/>
      <c r="L1511" s="25"/>
      <c r="M1511" s="25"/>
      <c r="N1511" s="25"/>
      <c r="O1511" s="25"/>
      <c r="P1511" s="25"/>
      <c r="Q1511" s="25"/>
      <c r="R1511" s="25"/>
      <c r="S1511" s="25"/>
      <c r="T1511" s="25"/>
      <c r="U1511" s="25"/>
      <c r="V1511" s="25"/>
      <c r="W1511" s="25"/>
      <c r="X1511" s="25"/>
      <c r="Y1511" s="25"/>
      <c r="Z1511" s="25"/>
      <c r="AA1511" s="25"/>
      <c r="AB1511" s="25"/>
      <c r="AC1511" s="25"/>
      <c r="AD1511" s="25"/>
      <c r="AE1511" s="25"/>
      <c r="AF1511" s="25"/>
      <c r="AG1511" s="25"/>
      <c r="AH1511" s="25"/>
    </row>
    <row r="1512" spans="1:34">
      <c r="A1512" s="25"/>
      <c r="B1512" s="25"/>
      <c r="C1512" s="25"/>
      <c r="D1512" s="114"/>
      <c r="E1512" s="25"/>
      <c r="F1512" s="25"/>
      <c r="G1512" s="25"/>
      <c r="H1512" s="25"/>
      <c r="I1512" s="25"/>
      <c r="J1512" s="25"/>
      <c r="K1512" s="114"/>
      <c r="L1512" s="25"/>
      <c r="M1512" s="25"/>
      <c r="N1512" s="25"/>
      <c r="O1512" s="25"/>
      <c r="P1512" s="25"/>
      <c r="Q1512" s="25"/>
      <c r="R1512" s="25"/>
      <c r="S1512" s="25"/>
      <c r="T1512" s="25"/>
      <c r="U1512" s="25"/>
      <c r="V1512" s="25"/>
      <c r="W1512" s="25"/>
      <c r="X1512" s="25"/>
      <c r="Y1512" s="25"/>
      <c r="Z1512" s="25"/>
      <c r="AA1512" s="25"/>
      <c r="AB1512" s="25"/>
      <c r="AC1512" s="25"/>
      <c r="AD1512" s="25"/>
      <c r="AE1512" s="25"/>
      <c r="AF1512" s="25"/>
      <c r="AG1512" s="25"/>
      <c r="AH1512" s="25"/>
    </row>
    <row r="1513" spans="1:34">
      <c r="A1513" s="25"/>
      <c r="B1513" s="25"/>
      <c r="C1513" s="25"/>
      <c r="D1513" s="114"/>
      <c r="E1513" s="25"/>
      <c r="F1513" s="25"/>
      <c r="G1513" s="25"/>
      <c r="H1513" s="25"/>
      <c r="I1513" s="25"/>
      <c r="J1513" s="25"/>
      <c r="K1513" s="114"/>
      <c r="L1513" s="25"/>
      <c r="M1513" s="25"/>
      <c r="N1513" s="25"/>
      <c r="O1513" s="25"/>
      <c r="P1513" s="25"/>
      <c r="Q1513" s="25"/>
      <c r="R1513" s="25"/>
      <c r="S1513" s="25"/>
      <c r="T1513" s="25"/>
      <c r="U1513" s="25"/>
      <c r="V1513" s="25"/>
      <c r="W1513" s="25"/>
      <c r="X1513" s="25"/>
      <c r="Y1513" s="25"/>
      <c r="Z1513" s="25"/>
      <c r="AA1513" s="25"/>
      <c r="AB1513" s="25"/>
      <c r="AC1513" s="25"/>
      <c r="AD1513" s="25"/>
      <c r="AE1513" s="25"/>
      <c r="AF1513" s="25"/>
      <c r="AG1513" s="25"/>
      <c r="AH1513" s="25"/>
    </row>
    <row r="1514" spans="1:34">
      <c r="A1514" s="25"/>
      <c r="B1514" s="25"/>
      <c r="C1514" s="25"/>
      <c r="D1514" s="114"/>
      <c r="E1514" s="25"/>
      <c r="F1514" s="25"/>
      <c r="G1514" s="25"/>
      <c r="H1514" s="25"/>
      <c r="I1514" s="25"/>
      <c r="J1514" s="25"/>
      <c r="K1514" s="114"/>
      <c r="L1514" s="25"/>
      <c r="M1514" s="25"/>
      <c r="N1514" s="25"/>
      <c r="O1514" s="25"/>
      <c r="P1514" s="25"/>
      <c r="Q1514" s="25"/>
      <c r="R1514" s="25"/>
      <c r="S1514" s="25"/>
      <c r="T1514" s="25"/>
      <c r="U1514" s="25"/>
      <c r="V1514" s="25"/>
      <c r="W1514" s="25"/>
      <c r="X1514" s="25"/>
      <c r="Y1514" s="25"/>
      <c r="Z1514" s="25"/>
      <c r="AA1514" s="25"/>
      <c r="AB1514" s="25"/>
      <c r="AC1514" s="25"/>
      <c r="AD1514" s="25"/>
      <c r="AE1514" s="25"/>
      <c r="AF1514" s="25"/>
      <c r="AG1514" s="25"/>
      <c r="AH1514" s="25"/>
    </row>
    <row r="1515" spans="1:34">
      <c r="A1515" s="25"/>
      <c r="B1515" s="25"/>
      <c r="C1515" s="25"/>
      <c r="D1515" s="114"/>
      <c r="E1515" s="25"/>
      <c r="F1515" s="25"/>
      <c r="G1515" s="25"/>
      <c r="H1515" s="25"/>
      <c r="I1515" s="25"/>
      <c r="J1515" s="25"/>
      <c r="K1515" s="114"/>
      <c r="L1515" s="25"/>
      <c r="M1515" s="25"/>
      <c r="N1515" s="25"/>
      <c r="O1515" s="25"/>
      <c r="P1515" s="25"/>
      <c r="Q1515" s="25"/>
      <c r="R1515" s="25"/>
      <c r="S1515" s="25"/>
      <c r="T1515" s="25"/>
      <c r="U1515" s="25"/>
      <c r="V1515" s="25"/>
      <c r="W1515" s="25"/>
      <c r="X1515" s="25"/>
      <c r="Y1515" s="25"/>
      <c r="Z1515" s="25"/>
      <c r="AA1515" s="25"/>
      <c r="AB1515" s="25"/>
      <c r="AC1515" s="25"/>
      <c r="AD1515" s="25"/>
      <c r="AE1515" s="25"/>
      <c r="AF1515" s="25"/>
      <c r="AG1515" s="25"/>
      <c r="AH1515" s="25"/>
    </row>
    <row r="1516" spans="1:34">
      <c r="A1516" s="25"/>
      <c r="B1516" s="25"/>
      <c r="C1516" s="25"/>
      <c r="D1516" s="114"/>
      <c r="E1516" s="25"/>
      <c r="F1516" s="25"/>
      <c r="G1516" s="25"/>
      <c r="H1516" s="25"/>
      <c r="I1516" s="25"/>
      <c r="J1516" s="25"/>
      <c r="K1516" s="114"/>
      <c r="L1516" s="25"/>
      <c r="M1516" s="25"/>
      <c r="N1516" s="25"/>
      <c r="O1516" s="25"/>
      <c r="P1516" s="25"/>
      <c r="Q1516" s="25"/>
      <c r="R1516" s="25"/>
      <c r="S1516" s="25"/>
      <c r="T1516" s="25"/>
      <c r="U1516" s="25"/>
      <c r="V1516" s="25"/>
      <c r="W1516" s="25"/>
      <c r="X1516" s="25"/>
      <c r="Y1516" s="25"/>
      <c r="Z1516" s="25"/>
      <c r="AA1516" s="25"/>
      <c r="AB1516" s="25"/>
      <c r="AC1516" s="25"/>
      <c r="AD1516" s="25"/>
      <c r="AE1516" s="25"/>
      <c r="AF1516" s="25"/>
      <c r="AG1516" s="25"/>
      <c r="AH1516" s="25"/>
    </row>
    <row r="1517" spans="1:34">
      <c r="A1517" s="25"/>
      <c r="B1517" s="25"/>
      <c r="C1517" s="25"/>
      <c r="D1517" s="114"/>
      <c r="E1517" s="25"/>
      <c r="F1517" s="25"/>
      <c r="G1517" s="25"/>
      <c r="H1517" s="25"/>
      <c r="I1517" s="25"/>
      <c r="J1517" s="25"/>
      <c r="K1517" s="114"/>
      <c r="L1517" s="25"/>
      <c r="M1517" s="25"/>
      <c r="N1517" s="25"/>
      <c r="O1517" s="25"/>
      <c r="P1517" s="25"/>
      <c r="Q1517" s="25"/>
      <c r="R1517" s="25"/>
      <c r="S1517" s="25"/>
      <c r="T1517" s="25"/>
      <c r="U1517" s="25"/>
      <c r="V1517" s="25"/>
      <c r="W1517" s="25"/>
      <c r="X1517" s="25"/>
      <c r="Y1517" s="25"/>
      <c r="Z1517" s="25"/>
      <c r="AA1517" s="25"/>
      <c r="AB1517" s="25"/>
      <c r="AC1517" s="25"/>
      <c r="AD1517" s="25"/>
      <c r="AE1517" s="25"/>
      <c r="AF1517" s="25"/>
      <c r="AG1517" s="25"/>
      <c r="AH1517" s="25"/>
    </row>
    <row r="1518" spans="1:34">
      <c r="A1518" s="25"/>
      <c r="B1518" s="25"/>
      <c r="C1518" s="25"/>
      <c r="D1518" s="114"/>
      <c r="E1518" s="25"/>
      <c r="F1518" s="25"/>
      <c r="G1518" s="25"/>
      <c r="H1518" s="25"/>
      <c r="I1518" s="25"/>
      <c r="J1518" s="25"/>
      <c r="K1518" s="114"/>
      <c r="L1518" s="25"/>
      <c r="M1518" s="25"/>
      <c r="N1518" s="25"/>
      <c r="O1518" s="25"/>
      <c r="P1518" s="25"/>
      <c r="Q1518" s="25"/>
      <c r="R1518" s="25"/>
      <c r="S1518" s="25"/>
      <c r="T1518" s="25"/>
      <c r="U1518" s="25"/>
      <c r="V1518" s="25"/>
      <c r="W1518" s="25"/>
      <c r="X1518" s="25"/>
      <c r="Y1518" s="25"/>
      <c r="Z1518" s="25"/>
      <c r="AA1518" s="25"/>
      <c r="AB1518" s="25"/>
      <c r="AC1518" s="25"/>
      <c r="AD1518" s="25"/>
      <c r="AE1518" s="25"/>
      <c r="AF1518" s="25"/>
      <c r="AG1518" s="25"/>
      <c r="AH1518" s="25"/>
    </row>
    <row r="1519" spans="1:34">
      <c r="A1519" s="25"/>
      <c r="B1519" s="25"/>
      <c r="C1519" s="25"/>
      <c r="D1519" s="114"/>
      <c r="E1519" s="25"/>
      <c r="F1519" s="25"/>
      <c r="G1519" s="25"/>
      <c r="H1519" s="25"/>
      <c r="I1519" s="25"/>
      <c r="J1519" s="25"/>
      <c r="K1519" s="114"/>
      <c r="L1519" s="25"/>
      <c r="M1519" s="25"/>
      <c r="N1519" s="25"/>
      <c r="O1519" s="25"/>
      <c r="P1519" s="25"/>
      <c r="Q1519" s="25"/>
      <c r="R1519" s="25"/>
      <c r="S1519" s="25"/>
      <c r="T1519" s="25"/>
      <c r="U1519" s="25"/>
      <c r="V1519" s="25"/>
      <c r="W1519" s="25"/>
      <c r="X1519" s="25"/>
      <c r="Y1519" s="25"/>
      <c r="Z1519" s="25"/>
      <c r="AA1519" s="25"/>
      <c r="AB1519" s="25"/>
      <c r="AC1519" s="25"/>
      <c r="AD1519" s="25"/>
      <c r="AE1519" s="25"/>
      <c r="AF1519" s="25"/>
      <c r="AG1519" s="25"/>
      <c r="AH1519" s="25"/>
    </row>
    <row r="1520" spans="1:34">
      <c r="A1520" s="25"/>
      <c r="B1520" s="25"/>
      <c r="C1520" s="25"/>
      <c r="D1520" s="114"/>
      <c r="E1520" s="25"/>
      <c r="F1520" s="25"/>
      <c r="G1520" s="25"/>
      <c r="H1520" s="25"/>
      <c r="I1520" s="25"/>
      <c r="J1520" s="25"/>
      <c r="K1520" s="114"/>
      <c r="L1520" s="25"/>
      <c r="M1520" s="25"/>
      <c r="N1520" s="25"/>
      <c r="O1520" s="25"/>
      <c r="P1520" s="25"/>
      <c r="Q1520" s="25"/>
      <c r="R1520" s="25"/>
      <c r="S1520" s="25"/>
      <c r="T1520" s="25"/>
      <c r="U1520" s="25"/>
      <c r="V1520" s="25"/>
      <c r="W1520" s="25"/>
      <c r="X1520" s="25"/>
      <c r="Y1520" s="25"/>
      <c r="Z1520" s="25"/>
      <c r="AA1520" s="25"/>
      <c r="AB1520" s="25"/>
      <c r="AC1520" s="25"/>
      <c r="AD1520" s="25"/>
      <c r="AE1520" s="25"/>
      <c r="AF1520" s="25"/>
      <c r="AG1520" s="25"/>
      <c r="AH1520" s="25"/>
    </row>
    <row r="1521" spans="1:34">
      <c r="A1521" s="25"/>
      <c r="B1521" s="25"/>
      <c r="C1521" s="25"/>
      <c r="D1521" s="114"/>
      <c r="E1521" s="25"/>
      <c r="F1521" s="25"/>
      <c r="G1521" s="25"/>
      <c r="H1521" s="25"/>
      <c r="I1521" s="25"/>
      <c r="J1521" s="25"/>
      <c r="K1521" s="114"/>
      <c r="L1521" s="25"/>
      <c r="M1521" s="25"/>
      <c r="N1521" s="25"/>
      <c r="O1521" s="25"/>
      <c r="P1521" s="25"/>
      <c r="Q1521" s="25"/>
      <c r="R1521" s="25"/>
      <c r="S1521" s="25"/>
      <c r="T1521" s="25"/>
      <c r="U1521" s="25"/>
      <c r="V1521" s="25"/>
      <c r="W1521" s="25"/>
      <c r="X1521" s="25"/>
      <c r="Y1521" s="25"/>
      <c r="Z1521" s="25"/>
      <c r="AA1521" s="25"/>
      <c r="AB1521" s="25"/>
      <c r="AC1521" s="25"/>
      <c r="AD1521" s="25"/>
      <c r="AE1521" s="25"/>
      <c r="AF1521" s="25"/>
      <c r="AG1521" s="25"/>
      <c r="AH1521" s="25"/>
    </row>
    <row r="1522" spans="1:34">
      <c r="A1522" s="25"/>
      <c r="B1522" s="25"/>
      <c r="C1522" s="25"/>
      <c r="D1522" s="114"/>
      <c r="E1522" s="25"/>
      <c r="F1522" s="25"/>
      <c r="G1522" s="25"/>
      <c r="H1522" s="25"/>
      <c r="I1522" s="25"/>
      <c r="J1522" s="25"/>
      <c r="K1522" s="114"/>
      <c r="L1522" s="25"/>
      <c r="M1522" s="25"/>
      <c r="N1522" s="25"/>
      <c r="O1522" s="25"/>
      <c r="P1522" s="25"/>
      <c r="Q1522" s="25"/>
      <c r="R1522" s="25"/>
      <c r="S1522" s="25"/>
      <c r="T1522" s="25"/>
      <c r="U1522" s="25"/>
      <c r="V1522" s="25"/>
      <c r="W1522" s="25"/>
      <c r="X1522" s="25"/>
      <c r="Y1522" s="25"/>
      <c r="Z1522" s="25"/>
      <c r="AA1522" s="25"/>
      <c r="AB1522" s="25"/>
      <c r="AC1522" s="25"/>
      <c r="AD1522" s="25"/>
      <c r="AE1522" s="25"/>
      <c r="AF1522" s="25"/>
      <c r="AG1522" s="25"/>
      <c r="AH1522" s="25"/>
    </row>
    <row r="1523" spans="1:34">
      <c r="A1523" s="25"/>
      <c r="B1523" s="25"/>
      <c r="C1523" s="25"/>
      <c r="D1523" s="114"/>
      <c r="E1523" s="25"/>
      <c r="F1523" s="25"/>
      <c r="G1523" s="25"/>
      <c r="H1523" s="25"/>
      <c r="I1523" s="25"/>
      <c r="J1523" s="25"/>
      <c r="K1523" s="114"/>
      <c r="L1523" s="25"/>
      <c r="M1523" s="25"/>
      <c r="N1523" s="25"/>
      <c r="O1523" s="25"/>
      <c r="P1523" s="25"/>
      <c r="Q1523" s="25"/>
      <c r="R1523" s="25"/>
      <c r="S1523" s="25"/>
      <c r="T1523" s="25"/>
      <c r="U1523" s="25"/>
      <c r="V1523" s="25"/>
      <c r="W1523" s="25"/>
      <c r="X1523" s="25"/>
      <c r="Y1523" s="25"/>
      <c r="Z1523" s="25"/>
      <c r="AA1523" s="25"/>
      <c r="AB1523" s="25"/>
      <c r="AC1523" s="25"/>
      <c r="AD1523" s="25"/>
      <c r="AE1523" s="25"/>
      <c r="AF1523" s="25"/>
      <c r="AG1523" s="25"/>
      <c r="AH1523" s="25"/>
    </row>
    <row r="1524" spans="1:34">
      <c r="A1524" s="25"/>
      <c r="B1524" s="25"/>
      <c r="C1524" s="25"/>
      <c r="D1524" s="114"/>
      <c r="E1524" s="25"/>
      <c r="F1524" s="25"/>
      <c r="G1524" s="25"/>
      <c r="H1524" s="25"/>
      <c r="I1524" s="25"/>
      <c r="J1524" s="25"/>
      <c r="K1524" s="114"/>
      <c r="L1524" s="25"/>
      <c r="M1524" s="25"/>
      <c r="N1524" s="25"/>
      <c r="O1524" s="25"/>
      <c r="P1524" s="25"/>
      <c r="Q1524" s="25"/>
      <c r="R1524" s="25"/>
      <c r="S1524" s="25"/>
      <c r="T1524" s="25"/>
      <c r="U1524" s="25"/>
      <c r="V1524" s="25"/>
      <c r="W1524" s="25"/>
      <c r="X1524" s="25"/>
      <c r="Y1524" s="25"/>
      <c r="Z1524" s="25"/>
      <c r="AA1524" s="25"/>
      <c r="AB1524" s="25"/>
      <c r="AC1524" s="25"/>
      <c r="AD1524" s="25"/>
      <c r="AE1524" s="25"/>
      <c r="AF1524" s="25"/>
      <c r="AG1524" s="25"/>
      <c r="AH1524" s="25"/>
    </row>
    <row r="1525" spans="1:34">
      <c r="A1525" s="25"/>
      <c r="B1525" s="25"/>
      <c r="C1525" s="25"/>
      <c r="D1525" s="114"/>
      <c r="E1525" s="25"/>
      <c r="F1525" s="25"/>
      <c r="G1525" s="25"/>
      <c r="H1525" s="25"/>
      <c r="I1525" s="25"/>
      <c r="J1525" s="25"/>
      <c r="K1525" s="114"/>
      <c r="L1525" s="25"/>
      <c r="M1525" s="25"/>
      <c r="N1525" s="25"/>
      <c r="O1525" s="25"/>
      <c r="P1525" s="25"/>
      <c r="Q1525" s="25"/>
      <c r="R1525" s="25"/>
      <c r="S1525" s="25"/>
      <c r="T1525" s="25"/>
      <c r="U1525" s="25"/>
      <c r="V1525" s="25"/>
      <c r="W1525" s="25"/>
      <c r="X1525" s="25"/>
      <c r="Y1525" s="25"/>
      <c r="Z1525" s="25"/>
      <c r="AA1525" s="25"/>
      <c r="AB1525" s="25"/>
      <c r="AC1525" s="25"/>
      <c r="AD1525" s="25"/>
      <c r="AE1525" s="25"/>
      <c r="AF1525" s="25"/>
      <c r="AG1525" s="25"/>
      <c r="AH1525" s="25"/>
    </row>
    <row r="1526" spans="1:34">
      <c r="A1526" s="25"/>
      <c r="B1526" s="25"/>
      <c r="C1526" s="25"/>
      <c r="D1526" s="114"/>
      <c r="E1526" s="25"/>
      <c r="F1526" s="25"/>
      <c r="G1526" s="25"/>
      <c r="H1526" s="25"/>
      <c r="I1526" s="25"/>
      <c r="J1526" s="25"/>
      <c r="K1526" s="114"/>
      <c r="L1526" s="25"/>
      <c r="M1526" s="25"/>
      <c r="N1526" s="25"/>
      <c r="O1526" s="25"/>
      <c r="P1526" s="25"/>
      <c r="Q1526" s="25"/>
      <c r="R1526" s="25"/>
      <c r="S1526" s="25"/>
      <c r="T1526" s="25"/>
      <c r="U1526" s="25"/>
      <c r="V1526" s="25"/>
      <c r="W1526" s="25"/>
      <c r="X1526" s="25"/>
      <c r="Y1526" s="25"/>
      <c r="Z1526" s="25"/>
      <c r="AA1526" s="25"/>
      <c r="AB1526" s="25"/>
      <c r="AC1526" s="25"/>
      <c r="AD1526" s="25"/>
      <c r="AE1526" s="25"/>
      <c r="AF1526" s="25"/>
      <c r="AG1526" s="25"/>
      <c r="AH1526" s="25"/>
    </row>
    <row r="1527" spans="1:34">
      <c r="A1527" s="25"/>
      <c r="B1527" s="25"/>
      <c r="C1527" s="25"/>
      <c r="D1527" s="114"/>
      <c r="E1527" s="25"/>
      <c r="F1527" s="25"/>
      <c r="G1527" s="25"/>
      <c r="H1527" s="25"/>
      <c r="I1527" s="25"/>
      <c r="J1527" s="25"/>
      <c r="K1527" s="114"/>
      <c r="L1527" s="25"/>
      <c r="M1527" s="25"/>
      <c r="N1527" s="25"/>
      <c r="O1527" s="25"/>
      <c r="P1527" s="25"/>
      <c r="Q1527" s="25"/>
      <c r="R1527" s="25"/>
      <c r="S1527" s="25"/>
      <c r="T1527" s="25"/>
      <c r="U1527" s="25"/>
      <c r="V1527" s="25"/>
      <c r="W1527" s="25"/>
      <c r="X1527" s="25"/>
      <c r="Y1527" s="25"/>
      <c r="Z1527" s="25"/>
      <c r="AA1527" s="25"/>
      <c r="AB1527" s="25"/>
      <c r="AC1527" s="25"/>
      <c r="AD1527" s="25"/>
      <c r="AE1527" s="25"/>
      <c r="AF1527" s="25"/>
      <c r="AG1527" s="25"/>
      <c r="AH1527" s="25"/>
    </row>
    <row r="1528" spans="1:34">
      <c r="A1528" s="25"/>
      <c r="B1528" s="25"/>
      <c r="C1528" s="25"/>
      <c r="D1528" s="114"/>
      <c r="E1528" s="25"/>
      <c r="F1528" s="25"/>
      <c r="G1528" s="25"/>
      <c r="H1528" s="25"/>
      <c r="I1528" s="25"/>
      <c r="J1528" s="25"/>
      <c r="K1528" s="114"/>
      <c r="L1528" s="25"/>
      <c r="M1528" s="25"/>
      <c r="N1528" s="25"/>
      <c r="O1528" s="25"/>
      <c r="P1528" s="25"/>
      <c r="Q1528" s="25"/>
      <c r="R1528" s="25"/>
      <c r="S1528" s="25"/>
      <c r="T1528" s="25"/>
      <c r="U1528" s="25"/>
      <c r="V1528" s="25"/>
      <c r="W1528" s="25"/>
      <c r="X1528" s="25"/>
      <c r="Y1528" s="25"/>
      <c r="Z1528" s="25"/>
      <c r="AA1528" s="25"/>
      <c r="AB1528" s="25"/>
      <c r="AC1528" s="25"/>
      <c r="AD1528" s="25"/>
      <c r="AE1528" s="25"/>
      <c r="AF1528" s="25"/>
      <c r="AG1528" s="25"/>
      <c r="AH1528" s="25"/>
    </row>
    <row r="1529" spans="1:34">
      <c r="A1529" s="25"/>
      <c r="B1529" s="25"/>
      <c r="C1529" s="25"/>
      <c r="D1529" s="114"/>
      <c r="E1529" s="25"/>
      <c r="F1529" s="25"/>
      <c r="G1529" s="25"/>
      <c r="H1529" s="25"/>
      <c r="I1529" s="25"/>
      <c r="J1529" s="25"/>
      <c r="K1529" s="114"/>
      <c r="L1529" s="25"/>
      <c r="M1529" s="25"/>
      <c r="N1529" s="25"/>
      <c r="O1529" s="25"/>
      <c r="P1529" s="25"/>
      <c r="Q1529" s="25"/>
      <c r="R1529" s="25"/>
      <c r="S1529" s="25"/>
      <c r="T1529" s="25"/>
      <c r="U1529" s="25"/>
      <c r="V1529" s="25"/>
      <c r="W1529" s="25"/>
      <c r="X1529" s="25"/>
      <c r="Y1529" s="25"/>
      <c r="Z1529" s="25"/>
      <c r="AA1529" s="25"/>
      <c r="AB1529" s="25"/>
      <c r="AC1529" s="25"/>
      <c r="AD1529" s="25"/>
      <c r="AE1529" s="25"/>
      <c r="AF1529" s="25"/>
      <c r="AG1529" s="25"/>
      <c r="AH1529" s="25"/>
    </row>
    <row r="1530" spans="1:34">
      <c r="A1530" s="25"/>
      <c r="B1530" s="25"/>
      <c r="C1530" s="25"/>
      <c r="D1530" s="114"/>
      <c r="E1530" s="25"/>
      <c r="F1530" s="25"/>
      <c r="G1530" s="25"/>
      <c r="H1530" s="25"/>
      <c r="I1530" s="25"/>
      <c r="J1530" s="25"/>
      <c r="K1530" s="114"/>
      <c r="L1530" s="25"/>
      <c r="M1530" s="25"/>
      <c r="N1530" s="25"/>
      <c r="O1530" s="25"/>
      <c r="P1530" s="25"/>
      <c r="Q1530" s="25"/>
      <c r="R1530" s="25"/>
      <c r="S1530" s="25"/>
      <c r="T1530" s="25"/>
      <c r="U1530" s="25"/>
      <c r="V1530" s="25"/>
      <c r="W1530" s="25"/>
      <c r="X1530" s="25"/>
      <c r="Y1530" s="25"/>
      <c r="Z1530" s="25"/>
      <c r="AA1530" s="25"/>
      <c r="AB1530" s="25"/>
      <c r="AC1530" s="25"/>
      <c r="AD1530" s="25"/>
      <c r="AE1530" s="25"/>
      <c r="AF1530" s="25"/>
      <c r="AG1530" s="25"/>
      <c r="AH1530" s="25"/>
    </row>
    <row r="1531" spans="1:34">
      <c r="A1531" s="25"/>
      <c r="B1531" s="25"/>
      <c r="C1531" s="25"/>
      <c r="D1531" s="114"/>
      <c r="E1531" s="25"/>
      <c r="F1531" s="25"/>
      <c r="G1531" s="25"/>
      <c r="H1531" s="25"/>
      <c r="I1531" s="25"/>
      <c r="J1531" s="25"/>
      <c r="K1531" s="114"/>
      <c r="L1531" s="25"/>
      <c r="M1531" s="25"/>
      <c r="N1531" s="25"/>
      <c r="O1531" s="25"/>
      <c r="P1531" s="25"/>
      <c r="Q1531" s="25"/>
      <c r="R1531" s="25"/>
      <c r="S1531" s="25"/>
      <c r="T1531" s="25"/>
      <c r="U1531" s="25"/>
      <c r="V1531" s="25"/>
      <c r="W1531" s="25"/>
      <c r="X1531" s="25"/>
      <c r="Y1531" s="25"/>
      <c r="Z1531" s="25"/>
      <c r="AA1531" s="25"/>
      <c r="AB1531" s="25"/>
      <c r="AC1531" s="25"/>
      <c r="AD1531" s="25"/>
      <c r="AE1531" s="25"/>
      <c r="AF1531" s="25"/>
      <c r="AG1531" s="25"/>
      <c r="AH1531" s="25"/>
    </row>
    <row r="1532" spans="1:34">
      <c r="A1532" s="25"/>
      <c r="B1532" s="25"/>
      <c r="C1532" s="25"/>
      <c r="D1532" s="114"/>
      <c r="E1532" s="25"/>
      <c r="F1532" s="25"/>
      <c r="G1532" s="25"/>
      <c r="H1532" s="25"/>
      <c r="I1532" s="25"/>
      <c r="J1532" s="25"/>
      <c r="K1532" s="114"/>
      <c r="L1532" s="25"/>
      <c r="M1532" s="25"/>
      <c r="N1532" s="25"/>
      <c r="O1532" s="25"/>
      <c r="P1532" s="25"/>
      <c r="Q1532" s="25"/>
      <c r="R1532" s="25"/>
      <c r="S1532" s="25"/>
      <c r="T1532" s="25"/>
      <c r="U1532" s="25"/>
      <c r="V1532" s="25"/>
      <c r="W1532" s="25"/>
      <c r="X1532" s="25"/>
      <c r="Y1532" s="25"/>
      <c r="Z1532" s="25"/>
      <c r="AA1532" s="25"/>
      <c r="AB1532" s="25"/>
      <c r="AC1532" s="25"/>
      <c r="AD1532" s="25"/>
      <c r="AE1532" s="25"/>
      <c r="AF1532" s="25"/>
      <c r="AG1532" s="25"/>
      <c r="AH1532" s="25"/>
    </row>
    <row r="1533" spans="1:34">
      <c r="A1533" s="25"/>
      <c r="B1533" s="25"/>
      <c r="C1533" s="25"/>
      <c r="D1533" s="114"/>
      <c r="E1533" s="25"/>
      <c r="F1533" s="25"/>
      <c r="G1533" s="25"/>
      <c r="H1533" s="25"/>
      <c r="I1533" s="25"/>
      <c r="J1533" s="25"/>
      <c r="K1533" s="114"/>
      <c r="L1533" s="25"/>
      <c r="M1533" s="25"/>
      <c r="N1533" s="25"/>
      <c r="O1533" s="25"/>
      <c r="P1533" s="25"/>
      <c r="Q1533" s="25"/>
      <c r="R1533" s="25"/>
      <c r="S1533" s="25"/>
      <c r="T1533" s="25"/>
      <c r="U1533" s="25"/>
      <c r="V1533" s="25"/>
      <c r="W1533" s="25"/>
      <c r="X1533" s="25"/>
      <c r="Y1533" s="25"/>
      <c r="Z1533" s="25"/>
      <c r="AA1533" s="25"/>
      <c r="AB1533" s="25"/>
      <c r="AC1533" s="25"/>
      <c r="AD1533" s="25"/>
      <c r="AE1533" s="25"/>
      <c r="AF1533" s="25"/>
      <c r="AG1533" s="25"/>
      <c r="AH1533" s="25"/>
    </row>
    <row r="1534" spans="1:34">
      <c r="A1534" s="25"/>
      <c r="B1534" s="25"/>
      <c r="C1534" s="25"/>
      <c r="D1534" s="114"/>
      <c r="E1534" s="25"/>
      <c r="F1534" s="25"/>
      <c r="G1534" s="25"/>
      <c r="H1534" s="25"/>
      <c r="I1534" s="25"/>
      <c r="J1534" s="25"/>
      <c r="K1534" s="114"/>
      <c r="L1534" s="25"/>
      <c r="M1534" s="25"/>
      <c r="N1534" s="25"/>
      <c r="O1534" s="25"/>
      <c r="P1534" s="25"/>
      <c r="Q1534" s="25"/>
      <c r="R1534" s="25"/>
      <c r="S1534" s="25"/>
      <c r="T1534" s="25"/>
      <c r="U1534" s="25"/>
      <c r="V1534" s="25"/>
      <c r="W1534" s="25"/>
      <c r="X1534" s="25"/>
      <c r="Y1534" s="25"/>
      <c r="Z1534" s="25"/>
      <c r="AA1534" s="25"/>
      <c r="AB1534" s="25"/>
      <c r="AC1534" s="25"/>
      <c r="AD1534" s="25"/>
      <c r="AE1534" s="25"/>
      <c r="AF1534" s="25"/>
      <c r="AG1534" s="25"/>
      <c r="AH1534" s="25"/>
    </row>
    <row r="1535" spans="1:34">
      <c r="A1535" s="25"/>
      <c r="B1535" s="25"/>
      <c r="C1535" s="25"/>
      <c r="D1535" s="114"/>
      <c r="E1535" s="25"/>
      <c r="F1535" s="25"/>
      <c r="G1535" s="25"/>
      <c r="H1535" s="25"/>
      <c r="I1535" s="25"/>
      <c r="J1535" s="25"/>
      <c r="K1535" s="114"/>
      <c r="L1535" s="25"/>
      <c r="M1535" s="25"/>
      <c r="N1535" s="25"/>
      <c r="O1535" s="25"/>
      <c r="P1535" s="25"/>
      <c r="Q1535" s="25"/>
      <c r="R1535" s="25"/>
      <c r="S1535" s="25"/>
      <c r="T1535" s="25"/>
      <c r="U1535" s="25"/>
      <c r="V1535" s="25"/>
      <c r="W1535" s="25"/>
      <c r="X1535" s="25"/>
      <c r="Y1535" s="25"/>
      <c r="Z1535" s="25"/>
      <c r="AA1535" s="25"/>
      <c r="AB1535" s="25"/>
      <c r="AC1535" s="25"/>
      <c r="AD1535" s="25"/>
      <c r="AE1535" s="25"/>
      <c r="AF1535" s="25"/>
      <c r="AG1535" s="25"/>
      <c r="AH1535" s="25"/>
    </row>
    <row r="1536" spans="1:34">
      <c r="A1536" s="25"/>
      <c r="B1536" s="25"/>
      <c r="C1536" s="25"/>
      <c r="D1536" s="114"/>
      <c r="E1536" s="25"/>
      <c r="F1536" s="25"/>
      <c r="G1536" s="25"/>
      <c r="H1536" s="25"/>
      <c r="I1536" s="25"/>
      <c r="J1536" s="25"/>
      <c r="K1536" s="114"/>
      <c r="L1536" s="25"/>
      <c r="M1536" s="25"/>
      <c r="N1536" s="25"/>
      <c r="O1536" s="25"/>
      <c r="P1536" s="25"/>
      <c r="Q1536" s="25"/>
      <c r="R1536" s="25"/>
      <c r="S1536" s="25"/>
      <c r="T1536" s="25"/>
      <c r="U1536" s="25"/>
      <c r="V1536" s="25"/>
      <c r="W1536" s="25"/>
      <c r="X1536" s="25"/>
      <c r="Y1536" s="25"/>
      <c r="Z1536" s="25"/>
      <c r="AA1536" s="25"/>
      <c r="AB1536" s="25"/>
      <c r="AC1536" s="25"/>
      <c r="AD1536" s="25"/>
      <c r="AE1536" s="25"/>
      <c r="AF1536" s="25"/>
      <c r="AG1536" s="25"/>
      <c r="AH1536" s="25"/>
    </row>
    <row r="1537" spans="1:34">
      <c r="A1537" s="25"/>
      <c r="B1537" s="25"/>
      <c r="C1537" s="25"/>
      <c r="D1537" s="114"/>
      <c r="E1537" s="25"/>
      <c r="F1537" s="25"/>
      <c r="G1537" s="25"/>
      <c r="H1537" s="25"/>
      <c r="I1537" s="25"/>
      <c r="J1537" s="25"/>
      <c r="K1537" s="114"/>
      <c r="L1537" s="25"/>
      <c r="M1537" s="25"/>
      <c r="N1537" s="25"/>
      <c r="O1537" s="25"/>
      <c r="P1537" s="25"/>
      <c r="Q1537" s="25"/>
      <c r="R1537" s="25"/>
      <c r="S1537" s="25"/>
      <c r="T1537" s="25"/>
      <c r="U1537" s="25"/>
      <c r="V1537" s="25"/>
      <c r="W1537" s="25"/>
      <c r="X1537" s="25"/>
      <c r="Y1537" s="25"/>
      <c r="Z1537" s="25"/>
      <c r="AA1537" s="25"/>
      <c r="AB1537" s="25"/>
      <c r="AC1537" s="25"/>
      <c r="AD1537" s="25"/>
      <c r="AE1537" s="25"/>
      <c r="AF1537" s="25"/>
      <c r="AG1537" s="25"/>
      <c r="AH1537" s="25"/>
    </row>
    <row r="1538" spans="1:34">
      <c r="A1538" s="25"/>
      <c r="B1538" s="25"/>
      <c r="C1538" s="25"/>
      <c r="D1538" s="114"/>
      <c r="E1538" s="25"/>
      <c r="F1538" s="25"/>
      <c r="G1538" s="25"/>
      <c r="H1538" s="25"/>
      <c r="I1538" s="25"/>
      <c r="J1538" s="25"/>
      <c r="K1538" s="114"/>
      <c r="L1538" s="25"/>
      <c r="M1538" s="25"/>
      <c r="N1538" s="25"/>
      <c r="O1538" s="25"/>
      <c r="P1538" s="25"/>
      <c r="Q1538" s="25"/>
      <c r="R1538" s="25"/>
      <c r="S1538" s="25"/>
      <c r="T1538" s="25"/>
      <c r="U1538" s="25"/>
      <c r="V1538" s="25"/>
      <c r="W1538" s="25"/>
      <c r="X1538" s="25"/>
      <c r="Y1538" s="25"/>
      <c r="Z1538" s="25"/>
      <c r="AA1538" s="25"/>
      <c r="AB1538" s="25"/>
      <c r="AC1538" s="25"/>
      <c r="AD1538" s="25"/>
      <c r="AE1538" s="25"/>
      <c r="AF1538" s="25"/>
      <c r="AG1538" s="25"/>
      <c r="AH1538" s="25"/>
    </row>
    <row r="1539" spans="1:34">
      <c r="A1539" s="25"/>
      <c r="B1539" s="25"/>
      <c r="C1539" s="25"/>
      <c r="D1539" s="114"/>
      <c r="E1539" s="25"/>
      <c r="F1539" s="25"/>
      <c r="G1539" s="25"/>
      <c r="H1539" s="25"/>
      <c r="I1539" s="25"/>
      <c r="J1539" s="25"/>
      <c r="K1539" s="114"/>
      <c r="L1539" s="25"/>
      <c r="M1539" s="25"/>
      <c r="N1539" s="25"/>
      <c r="O1539" s="25"/>
      <c r="P1539" s="25"/>
      <c r="Q1539" s="25"/>
      <c r="R1539" s="25"/>
      <c r="S1539" s="25"/>
      <c r="T1539" s="25"/>
      <c r="U1539" s="25"/>
      <c r="V1539" s="25"/>
      <c r="W1539" s="25"/>
      <c r="X1539" s="25"/>
      <c r="Y1539" s="25"/>
      <c r="Z1539" s="25"/>
      <c r="AA1539" s="25"/>
      <c r="AB1539" s="25"/>
      <c r="AC1539" s="25"/>
      <c r="AD1539" s="25"/>
      <c r="AE1539" s="25"/>
      <c r="AF1539" s="25"/>
      <c r="AG1539" s="25"/>
      <c r="AH1539" s="25"/>
    </row>
    <row r="1540" spans="1:34">
      <c r="A1540" s="25"/>
      <c r="B1540" s="25"/>
      <c r="C1540" s="25"/>
      <c r="D1540" s="114"/>
      <c r="E1540" s="25"/>
      <c r="F1540" s="25"/>
      <c r="G1540" s="25"/>
      <c r="H1540" s="25"/>
      <c r="I1540" s="25"/>
      <c r="J1540" s="25"/>
      <c r="K1540" s="114"/>
      <c r="L1540" s="25"/>
      <c r="M1540" s="25"/>
      <c r="N1540" s="25"/>
      <c r="O1540" s="25"/>
      <c r="P1540" s="25"/>
      <c r="Q1540" s="25"/>
      <c r="R1540" s="25"/>
      <c r="S1540" s="25"/>
      <c r="T1540" s="25"/>
      <c r="U1540" s="25"/>
      <c r="V1540" s="25"/>
      <c r="W1540" s="25"/>
      <c r="X1540" s="25"/>
      <c r="Y1540" s="25"/>
      <c r="Z1540" s="25"/>
      <c r="AA1540" s="25"/>
      <c r="AB1540" s="25"/>
      <c r="AC1540" s="25"/>
      <c r="AD1540" s="25"/>
      <c r="AE1540" s="25"/>
      <c r="AF1540" s="25"/>
      <c r="AG1540" s="25"/>
      <c r="AH1540" s="25"/>
    </row>
    <row r="1541" spans="1:34">
      <c r="A1541" s="25"/>
      <c r="B1541" s="25"/>
      <c r="C1541" s="25"/>
      <c r="D1541" s="114"/>
      <c r="E1541" s="25"/>
      <c r="F1541" s="25"/>
      <c r="G1541" s="25"/>
      <c r="H1541" s="25"/>
      <c r="I1541" s="25"/>
      <c r="J1541" s="25"/>
      <c r="K1541" s="114"/>
      <c r="L1541" s="25"/>
      <c r="M1541" s="25"/>
      <c r="N1541" s="25"/>
      <c r="O1541" s="25"/>
      <c r="P1541" s="25"/>
      <c r="Q1541" s="25"/>
      <c r="R1541" s="25"/>
      <c r="S1541" s="25"/>
      <c r="T1541" s="25"/>
      <c r="U1541" s="25"/>
      <c r="V1541" s="25"/>
      <c r="W1541" s="25"/>
      <c r="X1541" s="25"/>
      <c r="Y1541" s="25"/>
      <c r="Z1541" s="25"/>
      <c r="AA1541" s="25"/>
      <c r="AB1541" s="25"/>
      <c r="AC1541" s="25"/>
      <c r="AD1541" s="25"/>
      <c r="AE1541" s="25"/>
      <c r="AF1541" s="25"/>
      <c r="AG1541" s="25"/>
      <c r="AH1541" s="25"/>
    </row>
    <row r="1542" spans="1:34">
      <c r="A1542" s="25"/>
      <c r="B1542" s="25"/>
      <c r="C1542" s="25"/>
      <c r="D1542" s="114"/>
      <c r="E1542" s="25"/>
      <c r="F1542" s="25"/>
      <c r="G1542" s="25"/>
      <c r="H1542" s="25"/>
      <c r="I1542" s="25"/>
      <c r="J1542" s="25"/>
      <c r="K1542" s="114"/>
      <c r="L1542" s="25"/>
      <c r="M1542" s="25"/>
      <c r="N1542" s="25"/>
      <c r="O1542" s="25"/>
      <c r="P1542" s="25"/>
      <c r="Q1542" s="25"/>
      <c r="R1542" s="25"/>
      <c r="S1542" s="25"/>
      <c r="T1542" s="25"/>
      <c r="U1542" s="25"/>
      <c r="V1542" s="25"/>
      <c r="W1542" s="25"/>
      <c r="X1542" s="25"/>
      <c r="Y1542" s="25"/>
      <c r="Z1542" s="25"/>
      <c r="AA1542" s="25"/>
      <c r="AB1542" s="25"/>
      <c r="AC1542" s="25"/>
      <c r="AD1542" s="25"/>
      <c r="AE1542" s="25"/>
      <c r="AF1542" s="25"/>
      <c r="AG1542" s="25"/>
      <c r="AH1542" s="25"/>
    </row>
    <row r="1543" spans="1:34">
      <c r="A1543" s="25"/>
      <c r="B1543" s="25"/>
      <c r="C1543" s="25"/>
      <c r="D1543" s="114"/>
      <c r="E1543" s="25"/>
      <c r="F1543" s="25"/>
      <c r="G1543" s="25"/>
      <c r="H1543" s="25"/>
      <c r="I1543" s="25"/>
      <c r="J1543" s="25"/>
      <c r="K1543" s="114"/>
      <c r="L1543" s="25"/>
      <c r="M1543" s="25"/>
      <c r="N1543" s="25"/>
      <c r="O1543" s="25"/>
      <c r="P1543" s="25"/>
      <c r="Q1543" s="25"/>
      <c r="R1543" s="25"/>
      <c r="S1543" s="25"/>
      <c r="T1543" s="25"/>
      <c r="U1543" s="25"/>
      <c r="V1543" s="25"/>
      <c r="W1543" s="25"/>
      <c r="X1543" s="25"/>
      <c r="Y1543" s="25"/>
      <c r="Z1543" s="25"/>
      <c r="AA1543" s="25"/>
      <c r="AB1543" s="25"/>
      <c r="AC1543" s="25"/>
      <c r="AD1543" s="25"/>
      <c r="AE1543" s="25"/>
      <c r="AF1543" s="25"/>
      <c r="AG1543" s="25"/>
      <c r="AH1543" s="25"/>
    </row>
    <row r="1544" spans="1:34">
      <c r="A1544" s="25"/>
      <c r="B1544" s="25"/>
      <c r="C1544" s="25"/>
      <c r="D1544" s="114"/>
      <c r="E1544" s="25"/>
      <c r="F1544" s="25"/>
      <c r="G1544" s="25"/>
      <c r="H1544" s="25"/>
      <c r="I1544" s="25"/>
      <c r="J1544" s="25"/>
      <c r="K1544" s="114"/>
      <c r="L1544" s="25"/>
      <c r="M1544" s="25"/>
      <c r="N1544" s="25"/>
      <c r="O1544" s="25"/>
      <c r="P1544" s="25"/>
      <c r="Q1544" s="25"/>
      <c r="R1544" s="25"/>
      <c r="S1544" s="25"/>
      <c r="T1544" s="25"/>
      <c r="U1544" s="25"/>
      <c r="V1544" s="25"/>
      <c r="W1544" s="25"/>
      <c r="X1544" s="25"/>
      <c r="Y1544" s="25"/>
      <c r="Z1544" s="25"/>
      <c r="AA1544" s="25"/>
      <c r="AB1544" s="25"/>
      <c r="AC1544" s="25"/>
      <c r="AD1544" s="25"/>
      <c r="AE1544" s="25"/>
      <c r="AF1544" s="25"/>
      <c r="AG1544" s="25"/>
      <c r="AH1544" s="25"/>
    </row>
    <row r="1545" spans="1:34">
      <c r="A1545" s="25"/>
      <c r="B1545" s="25"/>
      <c r="C1545" s="25"/>
      <c r="D1545" s="114"/>
      <c r="E1545" s="25"/>
      <c r="F1545" s="25"/>
      <c r="G1545" s="25"/>
      <c r="H1545" s="25"/>
      <c r="I1545" s="25"/>
      <c r="J1545" s="25"/>
      <c r="K1545" s="114"/>
      <c r="L1545" s="25"/>
      <c r="M1545" s="25"/>
      <c r="N1545" s="25"/>
      <c r="O1545" s="25"/>
      <c r="P1545" s="25"/>
      <c r="Q1545" s="25"/>
      <c r="R1545" s="25"/>
      <c r="S1545" s="25"/>
      <c r="T1545" s="25"/>
      <c r="U1545" s="25"/>
      <c r="V1545" s="25"/>
      <c r="W1545" s="25"/>
      <c r="X1545" s="25"/>
      <c r="Y1545" s="25"/>
      <c r="Z1545" s="25"/>
      <c r="AA1545" s="25"/>
      <c r="AB1545" s="25"/>
      <c r="AC1545" s="25"/>
      <c r="AD1545" s="25"/>
      <c r="AE1545" s="25"/>
      <c r="AF1545" s="25"/>
      <c r="AG1545" s="25"/>
      <c r="AH1545" s="25"/>
    </row>
    <row r="1546" spans="1:34">
      <c r="A1546" s="25"/>
      <c r="B1546" s="25"/>
      <c r="C1546" s="25"/>
      <c r="D1546" s="114"/>
      <c r="E1546" s="25"/>
      <c r="F1546" s="25"/>
      <c r="G1546" s="25"/>
      <c r="H1546" s="25"/>
      <c r="I1546" s="25"/>
      <c r="J1546" s="25"/>
      <c r="K1546" s="114"/>
      <c r="L1546" s="25"/>
      <c r="M1546" s="25"/>
      <c r="N1546" s="25"/>
      <c r="O1546" s="25"/>
      <c r="P1546" s="25"/>
      <c r="Q1546" s="25"/>
      <c r="R1546" s="25"/>
      <c r="S1546" s="25"/>
      <c r="T1546" s="25"/>
      <c r="U1546" s="25"/>
      <c r="V1546" s="25"/>
      <c r="W1546" s="25"/>
      <c r="X1546" s="25"/>
      <c r="Y1546" s="25"/>
      <c r="Z1546" s="25"/>
      <c r="AA1546" s="25"/>
      <c r="AB1546" s="25"/>
      <c r="AC1546" s="25"/>
      <c r="AD1546" s="25"/>
      <c r="AE1546" s="25"/>
      <c r="AF1546" s="25"/>
      <c r="AG1546" s="25"/>
      <c r="AH1546" s="25"/>
    </row>
    <row r="1547" spans="1:34">
      <c r="A1547" s="25"/>
      <c r="B1547" s="25"/>
      <c r="C1547" s="25"/>
      <c r="D1547" s="114"/>
      <c r="E1547" s="25"/>
      <c r="F1547" s="25"/>
      <c r="G1547" s="25"/>
      <c r="H1547" s="25"/>
      <c r="I1547" s="25"/>
      <c r="J1547" s="25"/>
      <c r="K1547" s="114"/>
      <c r="L1547" s="25"/>
      <c r="M1547" s="25"/>
      <c r="N1547" s="25"/>
      <c r="O1547" s="25"/>
      <c r="P1547" s="25"/>
      <c r="Q1547" s="25"/>
      <c r="R1547" s="25"/>
      <c r="S1547" s="25"/>
      <c r="T1547" s="25"/>
      <c r="U1547" s="25"/>
      <c r="V1547" s="25"/>
      <c r="W1547" s="25"/>
      <c r="X1547" s="25"/>
      <c r="Y1547" s="25"/>
      <c r="Z1547" s="25"/>
      <c r="AA1547" s="25"/>
      <c r="AB1547" s="25"/>
      <c r="AC1547" s="25"/>
      <c r="AD1547" s="25"/>
      <c r="AE1547" s="25"/>
      <c r="AF1547" s="25"/>
      <c r="AG1547" s="25"/>
      <c r="AH1547" s="25"/>
    </row>
    <row r="1548" spans="1:34">
      <c r="A1548" s="25"/>
      <c r="B1548" s="25"/>
      <c r="C1548" s="25"/>
      <c r="D1548" s="114"/>
      <c r="E1548" s="25"/>
      <c r="F1548" s="25"/>
      <c r="G1548" s="25"/>
      <c r="H1548" s="25"/>
      <c r="I1548" s="25"/>
      <c r="J1548" s="25"/>
      <c r="K1548" s="114"/>
      <c r="L1548" s="25"/>
      <c r="M1548" s="25"/>
      <c r="N1548" s="25"/>
      <c r="O1548" s="25"/>
      <c r="P1548" s="25"/>
      <c r="Q1548" s="25"/>
      <c r="R1548" s="25"/>
      <c r="S1548" s="25"/>
      <c r="T1548" s="25"/>
      <c r="U1548" s="25"/>
      <c r="V1548" s="25"/>
      <c r="W1548" s="25"/>
      <c r="X1548" s="25"/>
      <c r="Y1548" s="25"/>
      <c r="Z1548" s="25"/>
      <c r="AA1548" s="25"/>
      <c r="AB1548" s="25"/>
      <c r="AC1548" s="25"/>
      <c r="AD1548" s="25"/>
      <c r="AE1548" s="25"/>
      <c r="AF1548" s="25"/>
      <c r="AG1548" s="25"/>
      <c r="AH1548" s="25"/>
    </row>
    <row r="1549" spans="1:34">
      <c r="A1549" s="25"/>
      <c r="B1549" s="25"/>
      <c r="C1549" s="25"/>
      <c r="D1549" s="114"/>
      <c r="E1549" s="25"/>
      <c r="F1549" s="25"/>
      <c r="G1549" s="25"/>
      <c r="H1549" s="25"/>
      <c r="I1549" s="25"/>
      <c r="J1549" s="25"/>
      <c r="K1549" s="114"/>
      <c r="L1549" s="25"/>
      <c r="M1549" s="25"/>
      <c r="N1549" s="25"/>
      <c r="O1549" s="25"/>
      <c r="P1549" s="25"/>
      <c r="Q1549" s="25"/>
      <c r="R1549" s="25"/>
      <c r="S1549" s="25"/>
      <c r="T1549" s="25"/>
      <c r="U1549" s="25"/>
      <c r="V1549" s="25"/>
      <c r="W1549" s="25"/>
      <c r="X1549" s="25"/>
      <c r="Y1549" s="25"/>
      <c r="Z1549" s="25"/>
      <c r="AA1549" s="25"/>
      <c r="AB1549" s="25"/>
      <c r="AC1549" s="25"/>
      <c r="AD1549" s="25"/>
      <c r="AE1549" s="25"/>
      <c r="AF1549" s="25"/>
      <c r="AG1549" s="25"/>
      <c r="AH1549" s="25"/>
    </row>
    <row r="1550" spans="1:34">
      <c r="A1550" s="25"/>
      <c r="B1550" s="25"/>
      <c r="C1550" s="25"/>
      <c r="D1550" s="114"/>
      <c r="E1550" s="25"/>
      <c r="F1550" s="25"/>
      <c r="G1550" s="25"/>
      <c r="H1550" s="25"/>
      <c r="I1550" s="25"/>
      <c r="J1550" s="25"/>
      <c r="K1550" s="114"/>
      <c r="L1550" s="25"/>
      <c r="M1550" s="25"/>
      <c r="N1550" s="25"/>
      <c r="O1550" s="25"/>
      <c r="P1550" s="25"/>
      <c r="Q1550" s="25"/>
      <c r="R1550" s="25"/>
      <c r="S1550" s="25"/>
      <c r="T1550" s="25"/>
      <c r="U1550" s="25"/>
      <c r="V1550" s="25"/>
      <c r="W1550" s="25"/>
      <c r="X1550" s="25"/>
      <c r="Y1550" s="25"/>
      <c r="Z1550" s="25"/>
      <c r="AA1550" s="25"/>
      <c r="AB1550" s="25"/>
      <c r="AC1550" s="25"/>
      <c r="AD1550" s="25"/>
      <c r="AE1550" s="25"/>
      <c r="AF1550" s="25"/>
      <c r="AG1550" s="25"/>
      <c r="AH1550" s="25"/>
    </row>
    <row r="1551" spans="1:34">
      <c r="A1551" s="25"/>
      <c r="B1551" s="25"/>
      <c r="C1551" s="25"/>
      <c r="D1551" s="114"/>
      <c r="E1551" s="25"/>
      <c r="F1551" s="25"/>
      <c r="G1551" s="25"/>
      <c r="H1551" s="25"/>
      <c r="I1551" s="25"/>
      <c r="J1551" s="25"/>
      <c r="K1551" s="114"/>
      <c r="L1551" s="25"/>
      <c r="M1551" s="25"/>
      <c r="N1551" s="25"/>
      <c r="O1551" s="25"/>
      <c r="P1551" s="25"/>
      <c r="Q1551" s="25"/>
      <c r="R1551" s="25"/>
      <c r="S1551" s="25"/>
      <c r="T1551" s="25"/>
      <c r="U1551" s="25"/>
      <c r="V1551" s="25"/>
      <c r="W1551" s="25"/>
      <c r="X1551" s="25"/>
      <c r="Y1551" s="25"/>
      <c r="Z1551" s="25"/>
      <c r="AA1551" s="25"/>
      <c r="AB1551" s="25"/>
      <c r="AC1551" s="25"/>
      <c r="AD1551" s="25"/>
      <c r="AE1551" s="25"/>
      <c r="AF1551" s="25"/>
      <c r="AG1551" s="25"/>
      <c r="AH1551" s="25"/>
    </row>
    <row r="1552" spans="1:34">
      <c r="A1552" s="25"/>
      <c r="B1552" s="25"/>
      <c r="C1552" s="25"/>
      <c r="D1552" s="114"/>
      <c r="E1552" s="25"/>
      <c r="F1552" s="25"/>
      <c r="G1552" s="25"/>
      <c r="H1552" s="25"/>
      <c r="I1552" s="25"/>
      <c r="J1552" s="25"/>
      <c r="K1552" s="114"/>
      <c r="L1552" s="25"/>
      <c r="M1552" s="25"/>
      <c r="N1552" s="25"/>
      <c r="O1552" s="25"/>
      <c r="P1552" s="25"/>
      <c r="Q1552" s="25"/>
      <c r="R1552" s="25"/>
      <c r="S1552" s="25"/>
      <c r="T1552" s="25"/>
      <c r="U1552" s="25"/>
      <c r="V1552" s="25"/>
      <c r="W1552" s="25"/>
      <c r="X1552" s="25"/>
      <c r="Y1552" s="25"/>
      <c r="Z1552" s="25"/>
      <c r="AA1552" s="25"/>
      <c r="AB1552" s="25"/>
      <c r="AC1552" s="25"/>
      <c r="AD1552" s="25"/>
      <c r="AE1552" s="25"/>
      <c r="AF1552" s="25"/>
      <c r="AG1552" s="25"/>
      <c r="AH1552" s="25"/>
    </row>
    <row r="1553" spans="1:34">
      <c r="A1553" s="25"/>
      <c r="B1553" s="25"/>
      <c r="C1553" s="25"/>
      <c r="D1553" s="114"/>
      <c r="E1553" s="25"/>
      <c r="F1553" s="25"/>
      <c r="G1553" s="25"/>
      <c r="H1553" s="25"/>
      <c r="I1553" s="25"/>
      <c r="J1553" s="25"/>
      <c r="K1553" s="114"/>
      <c r="L1553" s="25"/>
      <c r="M1553" s="25"/>
      <c r="N1553" s="25"/>
      <c r="O1553" s="25"/>
      <c r="P1553" s="25"/>
      <c r="Q1553" s="25"/>
      <c r="R1553" s="25"/>
      <c r="S1553" s="25"/>
      <c r="T1553" s="25"/>
      <c r="U1553" s="25"/>
      <c r="V1553" s="25"/>
      <c r="W1553" s="25"/>
      <c r="X1553" s="25"/>
      <c r="Y1553" s="25"/>
      <c r="Z1553" s="25"/>
      <c r="AA1553" s="25"/>
      <c r="AB1553" s="25"/>
      <c r="AC1553" s="25"/>
      <c r="AD1553" s="25"/>
      <c r="AE1553" s="25"/>
      <c r="AF1553" s="25"/>
      <c r="AG1553" s="25"/>
      <c r="AH1553" s="25"/>
    </row>
    <row r="1554" spans="1:34">
      <c r="A1554" s="25"/>
      <c r="B1554" s="25"/>
      <c r="C1554" s="25"/>
      <c r="D1554" s="114"/>
      <c r="E1554" s="25"/>
      <c r="F1554" s="25"/>
      <c r="G1554" s="25"/>
      <c r="H1554" s="25"/>
      <c r="I1554" s="25"/>
      <c r="J1554" s="25"/>
      <c r="K1554" s="114"/>
      <c r="L1554" s="25"/>
      <c r="M1554" s="25"/>
      <c r="N1554" s="25"/>
      <c r="O1554" s="25"/>
      <c r="P1554" s="25"/>
      <c r="Q1554" s="25"/>
      <c r="R1554" s="25"/>
      <c r="S1554" s="25"/>
      <c r="T1554" s="25"/>
      <c r="U1554" s="25"/>
      <c r="V1554" s="25"/>
      <c r="W1554" s="25"/>
      <c r="X1554" s="25"/>
      <c r="Y1554" s="25"/>
      <c r="Z1554" s="25"/>
      <c r="AA1554" s="25"/>
      <c r="AB1554" s="25"/>
      <c r="AC1554" s="25"/>
      <c r="AD1554" s="25"/>
      <c r="AE1554" s="25"/>
      <c r="AF1554" s="25"/>
      <c r="AG1554" s="25"/>
      <c r="AH1554" s="25"/>
    </row>
    <row r="1555" spans="1:34">
      <c r="A1555" s="25"/>
      <c r="B1555" s="25"/>
      <c r="C1555" s="25"/>
      <c r="D1555" s="114"/>
      <c r="E1555" s="25"/>
      <c r="F1555" s="25"/>
      <c r="G1555" s="25"/>
      <c r="H1555" s="25"/>
      <c r="I1555" s="25"/>
      <c r="J1555" s="25"/>
      <c r="K1555" s="114"/>
      <c r="L1555" s="25"/>
      <c r="M1555" s="25"/>
      <c r="N1555" s="25"/>
      <c r="O1555" s="25"/>
      <c r="P1555" s="25"/>
      <c r="Q1555" s="25"/>
      <c r="R1555" s="25"/>
      <c r="S1555" s="25"/>
      <c r="T1555" s="25"/>
      <c r="U1555" s="25"/>
      <c r="V1555" s="25"/>
      <c r="W1555" s="25"/>
      <c r="X1555" s="25"/>
      <c r="Y1555" s="25"/>
      <c r="Z1555" s="25"/>
      <c r="AA1555" s="25"/>
      <c r="AB1555" s="25"/>
      <c r="AC1555" s="25"/>
      <c r="AD1555" s="25"/>
      <c r="AE1555" s="25"/>
      <c r="AF1555" s="25"/>
      <c r="AG1555" s="25"/>
      <c r="AH1555" s="25"/>
    </row>
    <row r="1556" spans="1:34">
      <c r="A1556" s="25"/>
      <c r="B1556" s="25"/>
      <c r="C1556" s="25"/>
      <c r="D1556" s="114"/>
      <c r="E1556" s="25"/>
      <c r="F1556" s="25"/>
      <c r="G1556" s="25"/>
      <c r="H1556" s="25"/>
      <c r="I1556" s="25"/>
      <c r="J1556" s="25"/>
      <c r="K1556" s="114"/>
      <c r="L1556" s="25"/>
      <c r="M1556" s="25"/>
      <c r="N1556" s="25"/>
      <c r="O1556" s="25"/>
      <c r="P1556" s="25"/>
      <c r="Q1556" s="25"/>
      <c r="R1556" s="25"/>
      <c r="S1556" s="25"/>
      <c r="T1556" s="25"/>
      <c r="U1556" s="25"/>
      <c r="V1556" s="25"/>
      <c r="W1556" s="25"/>
      <c r="X1556" s="25"/>
      <c r="Y1556" s="25"/>
      <c r="Z1556" s="25"/>
      <c r="AA1556" s="25"/>
      <c r="AB1556" s="25"/>
      <c r="AC1556" s="25"/>
      <c r="AD1556" s="25"/>
      <c r="AE1556" s="25"/>
      <c r="AF1556" s="25"/>
      <c r="AG1556" s="25"/>
      <c r="AH1556" s="25"/>
    </row>
    <row r="1557" spans="1:34">
      <c r="A1557" s="25"/>
      <c r="B1557" s="25"/>
      <c r="C1557" s="25"/>
      <c r="D1557" s="114"/>
      <c r="E1557" s="25"/>
      <c r="F1557" s="25"/>
      <c r="G1557" s="25"/>
      <c r="H1557" s="25"/>
      <c r="I1557" s="25"/>
      <c r="J1557" s="25"/>
      <c r="K1557" s="114"/>
      <c r="L1557" s="25"/>
      <c r="M1557" s="25"/>
      <c r="N1557" s="25"/>
      <c r="O1557" s="25"/>
      <c r="P1557" s="25"/>
      <c r="Q1557" s="25"/>
      <c r="R1557" s="25"/>
      <c r="S1557" s="25"/>
      <c r="T1557" s="25"/>
      <c r="U1557" s="25"/>
      <c r="V1557" s="25"/>
      <c r="W1557" s="25"/>
      <c r="X1557" s="25"/>
      <c r="Y1557" s="25"/>
      <c r="Z1557" s="25"/>
      <c r="AA1557" s="25"/>
      <c r="AB1557" s="25"/>
      <c r="AC1557" s="25"/>
      <c r="AD1557" s="25"/>
      <c r="AE1557" s="25"/>
      <c r="AF1557" s="25"/>
      <c r="AG1557" s="25"/>
      <c r="AH1557" s="25"/>
    </row>
    <row r="1558" spans="1:34">
      <c r="A1558" s="25"/>
      <c r="B1558" s="25"/>
      <c r="C1558" s="25"/>
      <c r="D1558" s="114"/>
      <c r="E1558" s="25"/>
      <c r="F1558" s="25"/>
      <c r="G1558" s="25"/>
      <c r="H1558" s="25"/>
      <c r="I1558" s="25"/>
      <c r="J1558" s="25"/>
      <c r="K1558" s="114"/>
      <c r="L1558" s="25"/>
      <c r="M1558" s="25"/>
      <c r="N1558" s="25"/>
      <c r="O1558" s="25"/>
      <c r="P1558" s="25"/>
      <c r="Q1558" s="25"/>
      <c r="R1558" s="25"/>
      <c r="S1558" s="25"/>
      <c r="T1558" s="25"/>
      <c r="U1558" s="25"/>
      <c r="V1558" s="25"/>
      <c r="W1558" s="25"/>
      <c r="X1558" s="25"/>
      <c r="Y1558" s="25"/>
      <c r="Z1558" s="25"/>
      <c r="AA1558" s="25"/>
      <c r="AB1558" s="25"/>
      <c r="AC1558" s="25"/>
      <c r="AD1558" s="25"/>
      <c r="AE1558" s="25"/>
      <c r="AF1558" s="25"/>
      <c r="AG1558" s="25"/>
      <c r="AH1558" s="25"/>
    </row>
    <row r="1559" spans="1:34">
      <c r="A1559" s="25"/>
      <c r="B1559" s="25"/>
      <c r="C1559" s="25"/>
      <c r="D1559" s="114"/>
      <c r="E1559" s="25"/>
      <c r="F1559" s="25"/>
      <c r="G1559" s="25"/>
      <c r="H1559" s="25"/>
      <c r="I1559" s="25"/>
      <c r="J1559" s="25"/>
      <c r="K1559" s="114"/>
      <c r="L1559" s="25"/>
      <c r="M1559" s="25"/>
      <c r="N1559" s="25"/>
      <c r="O1559" s="25"/>
      <c r="P1559" s="25"/>
      <c r="Q1559" s="25"/>
      <c r="R1559" s="25"/>
      <c r="S1559" s="25"/>
      <c r="T1559" s="25"/>
      <c r="U1559" s="25"/>
      <c r="V1559" s="25"/>
      <c r="W1559" s="25"/>
      <c r="X1559" s="25"/>
      <c r="Y1559" s="25"/>
      <c r="Z1559" s="25"/>
      <c r="AA1559" s="25"/>
      <c r="AB1559" s="25"/>
      <c r="AC1559" s="25"/>
      <c r="AD1559" s="25"/>
      <c r="AE1559" s="25"/>
      <c r="AF1559" s="25"/>
      <c r="AG1559" s="25"/>
      <c r="AH1559" s="25"/>
    </row>
    <row r="1560" spans="1:34">
      <c r="A1560" s="25"/>
      <c r="B1560" s="25"/>
      <c r="C1560" s="25"/>
      <c r="D1560" s="114"/>
      <c r="E1560" s="25"/>
      <c r="F1560" s="25"/>
      <c r="G1560" s="25"/>
      <c r="H1560" s="25"/>
      <c r="I1560" s="25"/>
      <c r="J1560" s="25"/>
      <c r="K1560" s="114"/>
      <c r="L1560" s="25"/>
      <c r="M1560" s="25"/>
      <c r="N1560" s="25"/>
      <c r="O1560" s="25"/>
      <c r="P1560" s="25"/>
      <c r="Q1560" s="25"/>
      <c r="R1560" s="25"/>
      <c r="S1560" s="25"/>
      <c r="T1560" s="25"/>
      <c r="U1560" s="25"/>
      <c r="V1560" s="25"/>
      <c r="W1560" s="25"/>
      <c r="X1560" s="25"/>
      <c r="Y1560" s="25"/>
      <c r="Z1560" s="25"/>
      <c r="AA1560" s="25"/>
      <c r="AB1560" s="25"/>
      <c r="AC1560" s="25"/>
      <c r="AD1560" s="25"/>
      <c r="AE1560" s="25"/>
      <c r="AF1560" s="25"/>
      <c r="AG1560" s="25"/>
      <c r="AH1560" s="25"/>
    </row>
    <row r="1561" spans="1:34">
      <c r="A1561" s="25"/>
      <c r="B1561" s="25"/>
      <c r="C1561" s="25"/>
      <c r="D1561" s="114"/>
      <c r="E1561" s="25"/>
      <c r="F1561" s="25"/>
      <c r="G1561" s="25"/>
      <c r="H1561" s="25"/>
      <c r="I1561" s="25"/>
      <c r="J1561" s="25"/>
      <c r="K1561" s="114"/>
      <c r="L1561" s="25"/>
      <c r="M1561" s="25"/>
      <c r="N1561" s="25"/>
      <c r="O1561" s="25"/>
      <c r="P1561" s="25"/>
      <c r="Q1561" s="25"/>
      <c r="R1561" s="25"/>
      <c r="S1561" s="25"/>
      <c r="T1561" s="25"/>
      <c r="U1561" s="25"/>
      <c r="V1561" s="25"/>
      <c r="W1561" s="25"/>
      <c r="X1561" s="25"/>
      <c r="Y1561" s="25"/>
      <c r="Z1561" s="25"/>
      <c r="AA1561" s="25"/>
      <c r="AB1561" s="25"/>
      <c r="AC1561" s="25"/>
      <c r="AD1561" s="25"/>
      <c r="AE1561" s="25"/>
      <c r="AF1561" s="25"/>
      <c r="AG1561" s="25"/>
      <c r="AH1561" s="25"/>
    </row>
    <row r="1562" spans="1:34">
      <c r="A1562" s="25"/>
      <c r="B1562" s="25"/>
      <c r="C1562" s="25"/>
      <c r="D1562" s="114"/>
      <c r="E1562" s="25"/>
      <c r="F1562" s="25"/>
      <c r="G1562" s="25"/>
      <c r="H1562" s="25"/>
      <c r="I1562" s="25"/>
      <c r="J1562" s="25"/>
      <c r="K1562" s="114"/>
      <c r="L1562" s="25"/>
      <c r="M1562" s="25"/>
      <c r="N1562" s="25"/>
      <c r="O1562" s="25"/>
      <c r="P1562" s="25"/>
      <c r="Q1562" s="25"/>
      <c r="R1562" s="25"/>
      <c r="S1562" s="25"/>
      <c r="T1562" s="25"/>
      <c r="U1562" s="25"/>
      <c r="V1562" s="25"/>
      <c r="W1562" s="25"/>
      <c r="X1562" s="25"/>
      <c r="Y1562" s="25"/>
      <c r="Z1562" s="25"/>
      <c r="AA1562" s="25"/>
      <c r="AB1562" s="25"/>
      <c r="AC1562" s="25"/>
      <c r="AD1562" s="25"/>
      <c r="AE1562" s="25"/>
      <c r="AF1562" s="25"/>
      <c r="AG1562" s="25"/>
      <c r="AH1562" s="25"/>
    </row>
    <row r="1563" spans="1:34">
      <c r="A1563" s="25"/>
      <c r="B1563" s="25"/>
      <c r="C1563" s="25"/>
      <c r="D1563" s="114"/>
      <c r="E1563" s="25"/>
      <c r="F1563" s="25"/>
      <c r="G1563" s="25"/>
      <c r="H1563" s="25"/>
      <c r="I1563" s="25"/>
      <c r="J1563" s="25"/>
      <c r="K1563" s="114"/>
      <c r="L1563" s="25"/>
      <c r="M1563" s="25"/>
      <c r="N1563" s="25"/>
      <c r="O1563" s="25"/>
      <c r="P1563" s="25"/>
      <c r="Q1563" s="25"/>
      <c r="R1563" s="25"/>
      <c r="S1563" s="25"/>
      <c r="T1563" s="25"/>
      <c r="U1563" s="25"/>
      <c r="V1563" s="25"/>
      <c r="W1563" s="25"/>
      <c r="X1563" s="25"/>
      <c r="Y1563" s="25"/>
      <c r="Z1563" s="25"/>
      <c r="AA1563" s="25"/>
      <c r="AB1563" s="25"/>
      <c r="AC1563" s="25"/>
      <c r="AD1563" s="25"/>
      <c r="AE1563" s="25"/>
      <c r="AF1563" s="25"/>
      <c r="AG1563" s="25"/>
      <c r="AH1563" s="25"/>
    </row>
    <row r="1564" spans="1:34">
      <c r="A1564" s="25"/>
      <c r="B1564" s="25"/>
      <c r="C1564" s="25"/>
      <c r="D1564" s="114"/>
      <c r="E1564" s="25"/>
      <c r="F1564" s="25"/>
      <c r="G1564" s="25"/>
      <c r="H1564" s="25"/>
      <c r="I1564" s="25"/>
      <c r="J1564" s="25"/>
      <c r="K1564" s="114"/>
      <c r="L1564" s="25"/>
      <c r="M1564" s="25"/>
      <c r="N1564" s="25"/>
      <c r="O1564" s="25"/>
      <c r="P1564" s="25"/>
      <c r="Q1564" s="25"/>
      <c r="R1564" s="25"/>
      <c r="S1564" s="25"/>
      <c r="T1564" s="25"/>
      <c r="U1564" s="25"/>
      <c r="V1564" s="25"/>
      <c r="W1564" s="25"/>
      <c r="X1564" s="25"/>
      <c r="Y1564" s="25"/>
      <c r="Z1564" s="25"/>
      <c r="AA1564" s="25"/>
      <c r="AB1564" s="25"/>
      <c r="AC1564" s="25"/>
      <c r="AD1564" s="25"/>
      <c r="AE1564" s="25"/>
      <c r="AF1564" s="25"/>
      <c r="AG1564" s="25"/>
      <c r="AH1564" s="25"/>
    </row>
    <row r="1565" spans="1:34">
      <c r="A1565" s="25"/>
      <c r="B1565" s="25"/>
      <c r="C1565" s="25"/>
      <c r="D1565" s="114"/>
      <c r="E1565" s="25"/>
      <c r="F1565" s="25"/>
      <c r="G1565" s="25"/>
      <c r="H1565" s="25"/>
      <c r="I1565" s="25"/>
      <c r="J1565" s="25"/>
      <c r="K1565" s="114"/>
      <c r="L1565" s="25"/>
      <c r="M1565" s="25"/>
      <c r="N1565" s="25"/>
      <c r="O1565" s="25"/>
      <c r="P1565" s="25"/>
      <c r="Q1565" s="25"/>
      <c r="R1565" s="25"/>
      <c r="S1565" s="25"/>
      <c r="T1565" s="25"/>
      <c r="U1565" s="25"/>
      <c r="V1565" s="25"/>
      <c r="W1565" s="25"/>
      <c r="X1565" s="25"/>
      <c r="Y1565" s="25"/>
      <c r="Z1565" s="25"/>
      <c r="AA1565" s="25"/>
      <c r="AB1565" s="25"/>
      <c r="AC1565" s="25"/>
      <c r="AD1565" s="25"/>
      <c r="AE1565" s="25"/>
      <c r="AF1565" s="25"/>
      <c r="AG1565" s="25"/>
      <c r="AH1565" s="25"/>
    </row>
    <row r="1566" spans="1:34">
      <c r="A1566" s="25"/>
      <c r="B1566" s="25"/>
      <c r="C1566" s="25"/>
      <c r="D1566" s="114"/>
      <c r="E1566" s="25"/>
      <c r="F1566" s="25"/>
      <c r="G1566" s="25"/>
      <c r="H1566" s="25"/>
      <c r="I1566" s="25"/>
      <c r="J1566" s="25"/>
      <c r="K1566" s="114"/>
      <c r="L1566" s="25"/>
      <c r="M1566" s="25"/>
      <c r="N1566" s="25"/>
      <c r="O1566" s="25"/>
      <c r="P1566" s="25"/>
      <c r="Q1566" s="25"/>
      <c r="R1566" s="25"/>
      <c r="S1566" s="25"/>
      <c r="T1566" s="25"/>
      <c r="U1566" s="25"/>
      <c r="V1566" s="25"/>
      <c r="W1566" s="25"/>
      <c r="X1566" s="25"/>
      <c r="Y1566" s="25"/>
      <c r="Z1566" s="25"/>
      <c r="AA1566" s="25"/>
      <c r="AB1566" s="25"/>
      <c r="AC1566" s="25"/>
      <c r="AD1566" s="25"/>
      <c r="AE1566" s="25"/>
      <c r="AF1566" s="25"/>
      <c r="AG1566" s="25"/>
      <c r="AH1566" s="25"/>
    </row>
    <row r="1567" spans="1:34">
      <c r="A1567" s="25"/>
      <c r="B1567" s="25"/>
      <c r="C1567" s="25"/>
      <c r="D1567" s="114"/>
      <c r="E1567" s="25"/>
      <c r="F1567" s="25"/>
      <c r="G1567" s="25"/>
      <c r="H1567" s="25"/>
      <c r="I1567" s="25"/>
      <c r="J1567" s="25"/>
      <c r="K1567" s="114"/>
      <c r="L1567" s="25"/>
      <c r="M1567" s="25"/>
      <c r="N1567" s="25"/>
      <c r="O1567" s="25"/>
      <c r="P1567" s="25"/>
      <c r="Q1567" s="25"/>
      <c r="R1567" s="25"/>
      <c r="S1567" s="25"/>
      <c r="T1567" s="25"/>
      <c r="U1567" s="25"/>
      <c r="V1567" s="25"/>
      <c r="W1567" s="25"/>
      <c r="X1567" s="25"/>
      <c r="Y1567" s="25"/>
      <c r="Z1567" s="25"/>
      <c r="AA1567" s="25"/>
      <c r="AB1567" s="25"/>
      <c r="AC1567" s="25"/>
      <c r="AD1567" s="25"/>
      <c r="AE1567" s="25"/>
      <c r="AF1567" s="25"/>
      <c r="AG1567" s="25"/>
      <c r="AH1567" s="25"/>
    </row>
    <row r="1568" spans="1:34">
      <c r="A1568" s="25"/>
      <c r="B1568" s="25"/>
      <c r="C1568" s="25"/>
      <c r="D1568" s="114"/>
      <c r="E1568" s="25"/>
      <c r="F1568" s="25"/>
      <c r="G1568" s="25"/>
      <c r="H1568" s="25"/>
      <c r="I1568" s="25"/>
      <c r="J1568" s="25"/>
      <c r="K1568" s="114"/>
      <c r="L1568" s="25"/>
      <c r="M1568" s="25"/>
      <c r="N1568" s="25"/>
      <c r="O1568" s="25"/>
      <c r="P1568" s="25"/>
      <c r="Q1568" s="25"/>
      <c r="R1568" s="25"/>
      <c r="S1568" s="25"/>
      <c r="T1568" s="25"/>
      <c r="U1568" s="25"/>
      <c r="V1568" s="25"/>
      <c r="W1568" s="25"/>
      <c r="X1568" s="25"/>
      <c r="Y1568" s="25"/>
      <c r="Z1568" s="25"/>
      <c r="AA1568" s="25"/>
      <c r="AB1568" s="25"/>
      <c r="AC1568" s="25"/>
      <c r="AD1568" s="25"/>
      <c r="AE1568" s="25"/>
      <c r="AF1568" s="25"/>
      <c r="AG1568" s="25"/>
      <c r="AH1568" s="25"/>
    </row>
    <row r="1569" spans="1:34">
      <c r="A1569" s="25"/>
      <c r="B1569" s="25"/>
      <c r="C1569" s="25"/>
      <c r="D1569" s="114"/>
      <c r="E1569" s="25"/>
      <c r="F1569" s="25"/>
      <c r="G1569" s="25"/>
      <c r="H1569" s="25"/>
      <c r="I1569" s="25"/>
      <c r="J1569" s="25"/>
      <c r="K1569" s="114"/>
      <c r="L1569" s="25"/>
      <c r="M1569" s="25"/>
      <c r="N1569" s="25"/>
      <c r="O1569" s="25"/>
      <c r="P1569" s="25"/>
      <c r="Q1569" s="25"/>
      <c r="R1569" s="25"/>
      <c r="S1569" s="25"/>
      <c r="T1569" s="25"/>
      <c r="U1569" s="25"/>
      <c r="V1569" s="25"/>
      <c r="W1569" s="25"/>
      <c r="X1569" s="25"/>
      <c r="Y1569" s="25"/>
      <c r="Z1569" s="25"/>
      <c r="AA1569" s="25"/>
      <c r="AB1569" s="25"/>
      <c r="AC1569" s="25"/>
      <c r="AD1569" s="25"/>
      <c r="AE1569" s="25"/>
      <c r="AF1569" s="25"/>
      <c r="AG1569" s="25"/>
      <c r="AH1569" s="25"/>
    </row>
    <row r="1570" spans="1:34">
      <c r="A1570" s="25"/>
      <c r="B1570" s="25"/>
      <c r="C1570" s="25"/>
      <c r="D1570" s="114"/>
      <c r="E1570" s="25"/>
      <c r="F1570" s="25"/>
      <c r="G1570" s="25"/>
      <c r="H1570" s="25"/>
      <c r="I1570" s="25"/>
      <c r="J1570" s="25"/>
      <c r="K1570" s="114"/>
      <c r="L1570" s="25"/>
      <c r="M1570" s="25"/>
      <c r="N1570" s="25"/>
      <c r="O1570" s="25"/>
      <c r="P1570" s="25"/>
      <c r="Q1570" s="25"/>
      <c r="R1570" s="25"/>
      <c r="S1570" s="25"/>
      <c r="T1570" s="25"/>
      <c r="U1570" s="25"/>
      <c r="V1570" s="25"/>
      <c r="W1570" s="25"/>
      <c r="X1570" s="25"/>
      <c r="Y1570" s="25"/>
      <c r="Z1570" s="25"/>
      <c r="AA1570" s="25"/>
      <c r="AB1570" s="25"/>
      <c r="AC1570" s="25"/>
      <c r="AD1570" s="25"/>
      <c r="AE1570" s="25"/>
      <c r="AF1570" s="25"/>
      <c r="AG1570" s="25"/>
      <c r="AH1570" s="25"/>
    </row>
    <row r="1571" spans="1:34">
      <c r="A1571" s="25"/>
      <c r="B1571" s="25"/>
      <c r="C1571" s="25"/>
      <c r="D1571" s="114"/>
      <c r="E1571" s="25"/>
      <c r="F1571" s="25"/>
      <c r="G1571" s="25"/>
      <c r="H1571" s="25"/>
      <c r="I1571" s="25"/>
      <c r="J1571" s="25"/>
      <c r="K1571" s="114"/>
      <c r="L1571" s="25"/>
      <c r="M1571" s="25"/>
      <c r="N1571" s="25"/>
      <c r="O1571" s="25"/>
      <c r="P1571" s="25"/>
      <c r="Q1571" s="25"/>
      <c r="R1571" s="25"/>
      <c r="S1571" s="25"/>
      <c r="T1571" s="25"/>
      <c r="U1571" s="25"/>
      <c r="V1571" s="25"/>
      <c r="W1571" s="25"/>
      <c r="X1571" s="25"/>
      <c r="Y1571" s="25"/>
      <c r="Z1571" s="25"/>
      <c r="AA1571" s="25"/>
      <c r="AB1571" s="25"/>
      <c r="AC1571" s="25"/>
      <c r="AD1571" s="25"/>
      <c r="AE1571" s="25"/>
      <c r="AF1571" s="25"/>
      <c r="AG1571" s="25"/>
      <c r="AH1571" s="25"/>
    </row>
    <row r="1572" spans="1:34">
      <c r="A1572" s="25"/>
      <c r="B1572" s="25"/>
      <c r="C1572" s="25"/>
      <c r="D1572" s="114"/>
      <c r="E1572" s="25"/>
      <c r="F1572" s="25"/>
      <c r="G1572" s="25"/>
      <c r="H1572" s="25"/>
      <c r="I1572" s="25"/>
      <c r="J1572" s="25"/>
      <c r="K1572" s="114"/>
      <c r="L1572" s="25"/>
      <c r="M1572" s="25"/>
      <c r="N1572" s="25"/>
      <c r="O1572" s="25"/>
      <c r="P1572" s="25"/>
      <c r="Q1572" s="25"/>
      <c r="R1572" s="25"/>
      <c r="S1572" s="25"/>
      <c r="T1572" s="25"/>
      <c r="U1572" s="25"/>
      <c r="V1572" s="25"/>
      <c r="W1572" s="25"/>
      <c r="X1572" s="25"/>
      <c r="Y1572" s="25"/>
      <c r="Z1572" s="25"/>
      <c r="AA1572" s="25"/>
      <c r="AB1572" s="25"/>
      <c r="AC1572" s="25"/>
      <c r="AD1572" s="25"/>
      <c r="AE1572" s="25"/>
      <c r="AF1572" s="25"/>
      <c r="AG1572" s="25"/>
      <c r="AH1572" s="25"/>
    </row>
    <row r="1573" spans="1:34">
      <c r="A1573" s="25"/>
      <c r="B1573" s="25"/>
      <c r="C1573" s="25"/>
      <c r="D1573" s="114"/>
      <c r="E1573" s="25"/>
      <c r="F1573" s="25"/>
      <c r="G1573" s="25"/>
      <c r="H1573" s="25"/>
      <c r="I1573" s="25"/>
      <c r="J1573" s="25"/>
      <c r="K1573" s="114"/>
      <c r="L1573" s="25"/>
      <c r="M1573" s="25"/>
      <c r="N1573" s="25"/>
      <c r="O1573" s="25"/>
      <c r="P1573" s="25"/>
      <c r="Q1573" s="25"/>
      <c r="R1573" s="25"/>
      <c r="S1573" s="25"/>
      <c r="T1573" s="25"/>
      <c r="U1573" s="25"/>
      <c r="V1573" s="25"/>
      <c r="W1573" s="25"/>
      <c r="X1573" s="25"/>
      <c r="Y1573" s="25"/>
      <c r="Z1573" s="25"/>
      <c r="AA1573" s="25"/>
      <c r="AB1573" s="25"/>
      <c r="AC1573" s="25"/>
      <c r="AD1573" s="25"/>
      <c r="AE1573" s="25"/>
      <c r="AF1573" s="25"/>
      <c r="AG1573" s="25"/>
      <c r="AH1573" s="25"/>
    </row>
    <row r="1574" spans="1:34">
      <c r="A1574" s="25"/>
      <c r="B1574" s="25"/>
      <c r="C1574" s="25"/>
      <c r="D1574" s="114"/>
      <c r="E1574" s="25"/>
      <c r="F1574" s="25"/>
      <c r="G1574" s="25"/>
      <c r="H1574" s="25"/>
      <c r="I1574" s="25"/>
      <c r="J1574" s="25"/>
      <c r="K1574" s="114"/>
      <c r="L1574" s="25"/>
      <c r="M1574" s="25"/>
      <c r="N1574" s="25"/>
      <c r="O1574" s="25"/>
      <c r="P1574" s="25"/>
      <c r="Q1574" s="25"/>
      <c r="R1574" s="25"/>
      <c r="S1574" s="25"/>
      <c r="T1574" s="25"/>
      <c r="U1574" s="25"/>
      <c r="V1574" s="25"/>
      <c r="W1574" s="25"/>
      <c r="X1574" s="25"/>
      <c r="Y1574" s="25"/>
      <c r="Z1574" s="25"/>
      <c r="AA1574" s="25"/>
      <c r="AB1574" s="25"/>
      <c r="AC1574" s="25"/>
      <c r="AD1574" s="25"/>
      <c r="AE1574" s="25"/>
      <c r="AF1574" s="25"/>
      <c r="AG1574" s="25"/>
      <c r="AH1574" s="25"/>
    </row>
    <row r="1575" spans="1:34">
      <c r="A1575" s="25"/>
      <c r="B1575" s="25"/>
      <c r="C1575" s="25"/>
      <c r="D1575" s="114"/>
      <c r="E1575" s="25"/>
      <c r="F1575" s="25"/>
      <c r="G1575" s="25"/>
      <c r="H1575" s="25"/>
      <c r="I1575" s="25"/>
      <c r="J1575" s="25"/>
      <c r="K1575" s="114"/>
      <c r="L1575" s="25"/>
      <c r="M1575" s="25"/>
      <c r="N1575" s="25"/>
      <c r="O1575" s="25"/>
      <c r="P1575" s="25"/>
      <c r="Q1575" s="25"/>
      <c r="R1575" s="25"/>
      <c r="S1575" s="25"/>
      <c r="T1575" s="25"/>
      <c r="U1575" s="25"/>
      <c r="V1575" s="25"/>
      <c r="W1575" s="25"/>
      <c r="X1575" s="25"/>
      <c r="Y1575" s="25"/>
      <c r="Z1575" s="25"/>
      <c r="AA1575" s="25"/>
      <c r="AB1575" s="25"/>
      <c r="AC1575" s="25"/>
      <c r="AD1575" s="25"/>
      <c r="AE1575" s="25"/>
      <c r="AF1575" s="25"/>
      <c r="AG1575" s="25"/>
      <c r="AH1575" s="25"/>
    </row>
    <row r="1576" spans="1:34">
      <c r="A1576" s="25"/>
      <c r="B1576" s="25"/>
      <c r="C1576" s="25"/>
      <c r="D1576" s="114"/>
      <c r="E1576" s="25"/>
      <c r="F1576" s="25"/>
      <c r="G1576" s="25"/>
      <c r="H1576" s="25"/>
      <c r="I1576" s="25"/>
      <c r="J1576" s="25"/>
      <c r="K1576" s="114"/>
      <c r="L1576" s="25"/>
      <c r="M1576" s="25"/>
      <c r="N1576" s="25"/>
      <c r="O1576" s="25"/>
      <c r="P1576" s="25"/>
      <c r="Q1576" s="25"/>
      <c r="R1576" s="25"/>
      <c r="S1576" s="25"/>
      <c r="T1576" s="25"/>
      <c r="U1576" s="25"/>
      <c r="V1576" s="25"/>
      <c r="W1576" s="25"/>
      <c r="X1576" s="25"/>
      <c r="Y1576" s="25"/>
      <c r="Z1576" s="25"/>
      <c r="AA1576" s="25"/>
      <c r="AB1576" s="25"/>
      <c r="AC1576" s="25"/>
      <c r="AD1576" s="25"/>
      <c r="AE1576" s="25"/>
      <c r="AF1576" s="25"/>
      <c r="AG1576" s="25"/>
      <c r="AH1576" s="25"/>
    </row>
    <row r="1577" spans="1:34">
      <c r="A1577" s="25"/>
      <c r="B1577" s="25"/>
      <c r="C1577" s="25"/>
      <c r="D1577" s="114"/>
      <c r="E1577" s="25"/>
      <c r="F1577" s="25"/>
      <c r="G1577" s="25"/>
      <c r="H1577" s="25"/>
      <c r="I1577" s="25"/>
      <c r="J1577" s="25"/>
      <c r="K1577" s="114"/>
      <c r="L1577" s="25"/>
      <c r="M1577" s="25"/>
      <c r="N1577" s="25"/>
      <c r="O1577" s="25"/>
      <c r="P1577" s="25"/>
      <c r="Q1577" s="25"/>
      <c r="R1577" s="25"/>
      <c r="S1577" s="25"/>
      <c r="T1577" s="25"/>
      <c r="U1577" s="25"/>
      <c r="V1577" s="25"/>
      <c r="W1577" s="25"/>
      <c r="X1577" s="25"/>
      <c r="Y1577" s="25"/>
      <c r="Z1577" s="25"/>
      <c r="AA1577" s="25"/>
      <c r="AB1577" s="25"/>
      <c r="AC1577" s="25"/>
      <c r="AD1577" s="25"/>
      <c r="AE1577" s="25"/>
      <c r="AF1577" s="25"/>
      <c r="AG1577" s="25"/>
      <c r="AH1577" s="25"/>
    </row>
    <row r="1578" spans="1:34">
      <c r="A1578" s="25"/>
      <c r="B1578" s="25"/>
      <c r="C1578" s="25"/>
      <c r="D1578" s="114"/>
      <c r="E1578" s="25"/>
      <c r="F1578" s="25"/>
      <c r="G1578" s="25"/>
      <c r="H1578" s="25"/>
      <c r="I1578" s="25"/>
      <c r="J1578" s="25"/>
      <c r="K1578" s="114"/>
      <c r="L1578" s="25"/>
      <c r="M1578" s="25"/>
      <c r="N1578" s="25"/>
      <c r="O1578" s="25"/>
      <c r="P1578" s="25"/>
      <c r="Q1578" s="25"/>
      <c r="R1578" s="25"/>
      <c r="S1578" s="25"/>
      <c r="T1578" s="25"/>
      <c r="U1578" s="25"/>
      <c r="V1578" s="25"/>
      <c r="W1578" s="25"/>
      <c r="X1578" s="25"/>
      <c r="Y1578" s="25"/>
      <c r="Z1578" s="25"/>
      <c r="AA1578" s="25"/>
      <c r="AB1578" s="25"/>
      <c r="AC1578" s="25"/>
      <c r="AD1578" s="25"/>
      <c r="AE1578" s="25"/>
      <c r="AF1578" s="25"/>
      <c r="AG1578" s="25"/>
      <c r="AH1578" s="25"/>
    </row>
    <row r="1579" spans="1:34">
      <c r="A1579" s="25"/>
      <c r="B1579" s="25"/>
      <c r="C1579" s="25"/>
      <c r="D1579" s="114"/>
      <c r="E1579" s="25"/>
      <c r="F1579" s="25"/>
      <c r="G1579" s="25"/>
      <c r="H1579" s="25"/>
      <c r="I1579" s="25"/>
      <c r="J1579" s="25"/>
      <c r="K1579" s="114"/>
      <c r="L1579" s="25"/>
      <c r="M1579" s="25"/>
      <c r="N1579" s="25"/>
      <c r="O1579" s="25"/>
      <c r="P1579" s="25"/>
      <c r="Q1579" s="25"/>
      <c r="R1579" s="25"/>
      <c r="S1579" s="25"/>
      <c r="T1579" s="25"/>
      <c r="U1579" s="25"/>
      <c r="V1579" s="25"/>
      <c r="W1579" s="25"/>
      <c r="X1579" s="25"/>
      <c r="Y1579" s="25"/>
      <c r="Z1579" s="25"/>
      <c r="AA1579" s="25"/>
      <c r="AB1579" s="25"/>
      <c r="AC1579" s="25"/>
      <c r="AD1579" s="25"/>
      <c r="AE1579" s="25"/>
      <c r="AF1579" s="25"/>
      <c r="AG1579" s="25"/>
      <c r="AH1579" s="25"/>
    </row>
    <row r="1580" spans="1:34">
      <c r="A1580" s="25"/>
      <c r="B1580" s="25"/>
      <c r="C1580" s="25"/>
      <c r="D1580" s="114"/>
      <c r="E1580" s="25"/>
      <c r="F1580" s="25"/>
      <c r="G1580" s="25"/>
      <c r="H1580" s="25"/>
      <c r="I1580" s="25"/>
      <c r="J1580" s="25"/>
      <c r="K1580" s="114"/>
      <c r="L1580" s="25"/>
      <c r="M1580" s="25"/>
      <c r="N1580" s="25"/>
      <c r="O1580" s="25"/>
      <c r="P1580" s="25"/>
      <c r="Q1580" s="25"/>
      <c r="R1580" s="25"/>
      <c r="S1580" s="25"/>
      <c r="T1580" s="25"/>
      <c r="U1580" s="25"/>
      <c r="V1580" s="25"/>
      <c r="W1580" s="25"/>
      <c r="X1580" s="25"/>
      <c r="Y1580" s="25"/>
      <c r="Z1580" s="25"/>
      <c r="AA1580" s="25"/>
      <c r="AB1580" s="25"/>
      <c r="AC1580" s="25"/>
      <c r="AD1580" s="25"/>
      <c r="AE1580" s="25"/>
      <c r="AF1580" s="25"/>
      <c r="AG1580" s="25"/>
      <c r="AH1580" s="25"/>
    </row>
    <row r="1581" spans="1:34">
      <c r="A1581" s="25"/>
      <c r="B1581" s="25"/>
      <c r="C1581" s="25"/>
      <c r="D1581" s="114"/>
      <c r="E1581" s="25"/>
      <c r="F1581" s="25"/>
      <c r="G1581" s="25"/>
      <c r="H1581" s="25"/>
      <c r="I1581" s="25"/>
      <c r="J1581" s="25"/>
      <c r="K1581" s="114"/>
      <c r="L1581" s="25"/>
      <c r="M1581" s="25"/>
      <c r="N1581" s="25"/>
      <c r="O1581" s="25"/>
      <c r="P1581" s="25"/>
      <c r="Q1581" s="25"/>
      <c r="R1581" s="25"/>
      <c r="S1581" s="25"/>
      <c r="T1581" s="25"/>
      <c r="U1581" s="25"/>
      <c r="V1581" s="25"/>
      <c r="W1581" s="25"/>
      <c r="X1581" s="25"/>
      <c r="Y1581" s="25"/>
      <c r="Z1581" s="25"/>
      <c r="AA1581" s="25"/>
      <c r="AB1581" s="25"/>
      <c r="AC1581" s="25"/>
      <c r="AD1581" s="25"/>
      <c r="AE1581" s="25"/>
      <c r="AF1581" s="25"/>
      <c r="AG1581" s="25"/>
      <c r="AH1581" s="25"/>
    </row>
    <row r="1582" spans="1:34">
      <c r="A1582" s="25"/>
      <c r="B1582" s="25"/>
      <c r="C1582" s="25"/>
      <c r="D1582" s="114"/>
      <c r="E1582" s="25"/>
      <c r="F1582" s="25"/>
      <c r="G1582" s="25"/>
      <c r="H1582" s="25"/>
      <c r="I1582" s="25"/>
      <c r="J1582" s="25"/>
      <c r="K1582" s="114"/>
      <c r="L1582" s="25"/>
      <c r="M1582" s="25"/>
      <c r="N1582" s="25"/>
      <c r="O1582" s="25"/>
      <c r="P1582" s="25"/>
      <c r="Q1582" s="25"/>
      <c r="R1582" s="25"/>
      <c r="S1582" s="25"/>
      <c r="T1582" s="25"/>
      <c r="U1582" s="25"/>
      <c r="V1582" s="25"/>
      <c r="W1582" s="25"/>
      <c r="X1582" s="25"/>
      <c r="Y1582" s="25"/>
      <c r="Z1582" s="25"/>
      <c r="AA1582" s="25"/>
      <c r="AB1582" s="25"/>
      <c r="AC1582" s="25"/>
      <c r="AD1582" s="25"/>
      <c r="AE1582" s="25"/>
      <c r="AF1582" s="25"/>
      <c r="AG1582" s="25"/>
      <c r="AH1582" s="25"/>
    </row>
    <row r="1583" spans="1:34">
      <c r="A1583" s="25"/>
      <c r="B1583" s="25"/>
      <c r="C1583" s="25"/>
      <c r="D1583" s="114"/>
      <c r="E1583" s="25"/>
      <c r="F1583" s="25"/>
      <c r="G1583" s="25"/>
      <c r="H1583" s="25"/>
      <c r="I1583" s="25"/>
      <c r="J1583" s="25"/>
      <c r="K1583" s="114"/>
      <c r="L1583" s="25"/>
      <c r="M1583" s="25"/>
      <c r="N1583" s="25"/>
      <c r="O1583" s="25"/>
      <c r="P1583" s="25"/>
      <c r="Q1583" s="25"/>
      <c r="R1583" s="25"/>
      <c r="S1583" s="25"/>
      <c r="T1583" s="25"/>
      <c r="U1583" s="25"/>
      <c r="V1583" s="25"/>
      <c r="W1583" s="25"/>
      <c r="X1583" s="25"/>
      <c r="Y1583" s="25"/>
      <c r="Z1583" s="25"/>
      <c r="AA1583" s="25"/>
      <c r="AB1583" s="25"/>
      <c r="AC1583" s="25"/>
      <c r="AD1583" s="25"/>
      <c r="AE1583" s="25"/>
      <c r="AF1583" s="25"/>
      <c r="AG1583" s="25"/>
      <c r="AH1583" s="25"/>
    </row>
    <row r="1584" spans="1:34">
      <c r="A1584" s="25"/>
      <c r="B1584" s="25"/>
      <c r="C1584" s="25"/>
      <c r="D1584" s="114"/>
      <c r="E1584" s="25"/>
      <c r="F1584" s="25"/>
      <c r="G1584" s="25"/>
      <c r="H1584" s="25"/>
      <c r="I1584" s="25"/>
      <c r="J1584" s="25"/>
      <c r="K1584" s="114"/>
      <c r="L1584" s="25"/>
      <c r="M1584" s="25"/>
      <c r="N1584" s="25"/>
      <c r="O1584" s="25"/>
      <c r="P1584" s="25"/>
      <c r="Q1584" s="25"/>
      <c r="R1584" s="25"/>
      <c r="S1584" s="25"/>
      <c r="T1584" s="25"/>
      <c r="U1584" s="25"/>
      <c r="V1584" s="25"/>
      <c r="W1584" s="25"/>
      <c r="X1584" s="25"/>
      <c r="Y1584" s="25"/>
      <c r="Z1584" s="25"/>
      <c r="AA1584" s="25"/>
      <c r="AB1584" s="25"/>
      <c r="AC1584" s="25"/>
      <c r="AD1584" s="25"/>
      <c r="AE1584" s="25"/>
      <c r="AF1584" s="25"/>
      <c r="AG1584" s="25"/>
      <c r="AH1584" s="25"/>
    </row>
    <row r="1585" spans="1:34">
      <c r="A1585" s="25"/>
      <c r="B1585" s="25"/>
      <c r="C1585" s="25"/>
      <c r="D1585" s="114"/>
      <c r="E1585" s="25"/>
      <c r="F1585" s="25"/>
      <c r="G1585" s="25"/>
      <c r="H1585" s="25"/>
      <c r="I1585" s="25"/>
      <c r="J1585" s="25"/>
      <c r="K1585" s="114"/>
      <c r="L1585" s="25"/>
      <c r="M1585" s="25"/>
      <c r="N1585" s="25"/>
      <c r="O1585" s="25"/>
      <c r="P1585" s="25"/>
      <c r="Q1585" s="25"/>
      <c r="R1585" s="25"/>
      <c r="S1585" s="25"/>
      <c r="T1585" s="25"/>
      <c r="U1585" s="25"/>
      <c r="V1585" s="25"/>
      <c r="W1585" s="25"/>
      <c r="X1585" s="25"/>
      <c r="Y1585" s="25"/>
      <c r="Z1585" s="25"/>
      <c r="AA1585" s="25"/>
      <c r="AB1585" s="25"/>
      <c r="AC1585" s="25"/>
      <c r="AD1585" s="25"/>
      <c r="AE1585" s="25"/>
      <c r="AF1585" s="25"/>
      <c r="AG1585" s="25"/>
      <c r="AH1585" s="25"/>
    </row>
    <row r="1586" spans="1:34">
      <c r="A1586" s="25"/>
      <c r="B1586" s="25"/>
      <c r="C1586" s="25"/>
      <c r="D1586" s="114"/>
      <c r="E1586" s="25"/>
      <c r="F1586" s="25"/>
      <c r="G1586" s="25"/>
      <c r="H1586" s="25"/>
      <c r="I1586" s="25"/>
      <c r="J1586" s="25"/>
      <c r="K1586" s="114"/>
      <c r="L1586" s="25"/>
      <c r="M1586" s="25"/>
      <c r="N1586" s="25"/>
      <c r="O1586" s="25"/>
      <c r="P1586" s="25"/>
      <c r="Q1586" s="25"/>
      <c r="R1586" s="25"/>
      <c r="S1586" s="25"/>
      <c r="T1586" s="25"/>
      <c r="U1586" s="25"/>
      <c r="V1586" s="25"/>
      <c r="W1586" s="25"/>
      <c r="X1586" s="25"/>
      <c r="Y1586" s="25"/>
      <c r="Z1586" s="25"/>
      <c r="AA1586" s="25"/>
      <c r="AB1586" s="25"/>
      <c r="AC1586" s="25"/>
      <c r="AD1586" s="25"/>
      <c r="AE1586" s="25"/>
      <c r="AF1586" s="25"/>
      <c r="AG1586" s="25"/>
      <c r="AH1586" s="25"/>
    </row>
    <row r="1587" spans="1:34">
      <c r="A1587" s="25"/>
      <c r="B1587" s="25"/>
      <c r="C1587" s="25"/>
      <c r="D1587" s="114"/>
      <c r="E1587" s="25"/>
      <c r="F1587" s="25"/>
      <c r="G1587" s="25"/>
      <c r="H1587" s="25"/>
      <c r="I1587" s="25"/>
      <c r="J1587" s="25"/>
      <c r="K1587" s="114"/>
      <c r="L1587" s="25"/>
      <c r="M1587" s="25"/>
      <c r="N1587" s="25"/>
      <c r="O1587" s="25"/>
      <c r="P1587" s="25"/>
      <c r="Q1587" s="25"/>
      <c r="R1587" s="25"/>
      <c r="S1587" s="25"/>
      <c r="T1587" s="25"/>
      <c r="U1587" s="25"/>
      <c r="V1587" s="25"/>
      <c r="W1587" s="25"/>
      <c r="X1587" s="25"/>
      <c r="Y1587" s="25"/>
      <c r="Z1587" s="25"/>
      <c r="AA1587" s="25"/>
      <c r="AB1587" s="25"/>
      <c r="AC1587" s="25"/>
      <c r="AD1587" s="25"/>
      <c r="AE1587" s="25"/>
      <c r="AF1587" s="25"/>
      <c r="AG1587" s="25"/>
      <c r="AH1587" s="25"/>
    </row>
    <row r="1588" spans="1:34">
      <c r="A1588" s="25"/>
      <c r="B1588" s="25"/>
      <c r="C1588" s="25"/>
      <c r="D1588" s="114"/>
      <c r="E1588" s="25"/>
      <c r="F1588" s="25"/>
      <c r="G1588" s="25"/>
      <c r="H1588" s="25"/>
      <c r="I1588" s="25"/>
      <c r="J1588" s="25"/>
      <c r="K1588" s="114"/>
      <c r="L1588" s="25"/>
      <c r="M1588" s="25"/>
      <c r="N1588" s="25"/>
      <c r="O1588" s="25"/>
      <c r="P1588" s="25"/>
      <c r="Q1588" s="25"/>
      <c r="R1588" s="25"/>
      <c r="S1588" s="25"/>
      <c r="T1588" s="25"/>
      <c r="U1588" s="25"/>
      <c r="V1588" s="25"/>
      <c r="W1588" s="25"/>
      <c r="X1588" s="25"/>
      <c r="Y1588" s="25"/>
      <c r="Z1588" s="25"/>
      <c r="AA1588" s="25"/>
      <c r="AB1588" s="25"/>
      <c r="AC1588" s="25"/>
      <c r="AD1588" s="25"/>
      <c r="AE1588" s="25"/>
      <c r="AF1588" s="25"/>
      <c r="AG1588" s="25"/>
      <c r="AH1588" s="25"/>
    </row>
    <row r="1589" spans="1:34">
      <c r="A1589" s="25"/>
      <c r="B1589" s="25"/>
      <c r="C1589" s="25"/>
      <c r="D1589" s="114"/>
      <c r="E1589" s="25"/>
      <c r="F1589" s="25"/>
      <c r="G1589" s="25"/>
      <c r="H1589" s="25"/>
      <c r="I1589" s="25"/>
      <c r="J1589" s="25"/>
      <c r="K1589" s="114"/>
      <c r="L1589" s="25"/>
      <c r="M1589" s="25"/>
      <c r="N1589" s="25"/>
      <c r="O1589" s="25"/>
      <c r="P1589" s="25"/>
      <c r="Q1589" s="25"/>
      <c r="R1589" s="25"/>
      <c r="S1589" s="25"/>
      <c r="T1589" s="25"/>
      <c r="U1589" s="25"/>
      <c r="V1589" s="25"/>
      <c r="W1589" s="25"/>
      <c r="X1589" s="25"/>
      <c r="Y1589" s="25"/>
      <c r="Z1589" s="25"/>
      <c r="AA1589" s="25"/>
      <c r="AB1589" s="25"/>
      <c r="AC1589" s="25"/>
      <c r="AD1589" s="25"/>
      <c r="AE1589" s="25"/>
      <c r="AF1589" s="25"/>
      <c r="AG1589" s="25"/>
      <c r="AH1589" s="25"/>
    </row>
    <row r="1590" spans="1:34">
      <c r="A1590" s="25"/>
      <c r="B1590" s="25"/>
      <c r="C1590" s="25"/>
      <c r="D1590" s="114"/>
      <c r="E1590" s="25"/>
      <c r="F1590" s="25"/>
      <c r="G1590" s="25"/>
      <c r="H1590" s="25"/>
      <c r="I1590" s="25"/>
      <c r="J1590" s="25"/>
      <c r="K1590" s="114"/>
      <c r="L1590" s="25"/>
      <c r="M1590" s="25"/>
      <c r="N1590" s="25"/>
      <c r="O1590" s="25"/>
      <c r="P1590" s="25"/>
      <c r="Q1590" s="25"/>
      <c r="R1590" s="25"/>
      <c r="S1590" s="25"/>
      <c r="T1590" s="25"/>
      <c r="U1590" s="25"/>
      <c r="V1590" s="25"/>
      <c r="W1590" s="25"/>
      <c r="X1590" s="25"/>
      <c r="Y1590" s="25"/>
      <c r="Z1590" s="25"/>
      <c r="AA1590" s="25"/>
      <c r="AB1590" s="25"/>
      <c r="AC1590" s="25"/>
      <c r="AD1590" s="25"/>
      <c r="AE1590" s="25"/>
      <c r="AF1590" s="25"/>
      <c r="AG1590" s="25"/>
      <c r="AH1590" s="25"/>
    </row>
    <row r="1591" spans="1:34">
      <c r="A1591" s="25"/>
      <c r="B1591" s="25"/>
      <c r="C1591" s="25"/>
      <c r="D1591" s="114"/>
      <c r="E1591" s="25"/>
      <c r="F1591" s="25"/>
      <c r="G1591" s="25"/>
      <c r="H1591" s="25"/>
      <c r="I1591" s="25"/>
      <c r="J1591" s="25"/>
      <c r="K1591" s="114"/>
      <c r="L1591" s="25"/>
      <c r="M1591" s="25"/>
      <c r="N1591" s="25"/>
      <c r="O1591" s="25"/>
      <c r="P1591" s="25"/>
      <c r="Q1591" s="25"/>
      <c r="R1591" s="25"/>
      <c r="S1591" s="25"/>
      <c r="T1591" s="25"/>
      <c r="U1591" s="25"/>
      <c r="V1591" s="25"/>
      <c r="W1591" s="25"/>
      <c r="X1591" s="25"/>
      <c r="Y1591" s="25"/>
      <c r="Z1591" s="25"/>
      <c r="AA1591" s="25"/>
      <c r="AB1591" s="25"/>
      <c r="AC1591" s="25"/>
      <c r="AD1591" s="25"/>
      <c r="AE1591" s="25"/>
      <c r="AF1591" s="25"/>
      <c r="AG1591" s="25"/>
      <c r="AH1591" s="25"/>
    </row>
    <row r="1592" spans="1:34">
      <c r="A1592" s="25"/>
      <c r="B1592" s="25"/>
      <c r="C1592" s="25"/>
      <c r="D1592" s="114"/>
      <c r="E1592" s="25"/>
      <c r="F1592" s="25"/>
      <c r="G1592" s="25"/>
      <c r="H1592" s="25"/>
      <c r="I1592" s="25"/>
      <c r="J1592" s="25"/>
      <c r="K1592" s="114"/>
      <c r="L1592" s="25"/>
      <c r="M1592" s="25"/>
      <c r="N1592" s="25"/>
      <c r="O1592" s="25"/>
      <c r="P1592" s="25"/>
      <c r="Q1592" s="25"/>
      <c r="R1592" s="25"/>
      <c r="S1592" s="25"/>
      <c r="T1592" s="25"/>
      <c r="U1592" s="25"/>
      <c r="V1592" s="25"/>
      <c r="W1592" s="25"/>
      <c r="X1592" s="25"/>
      <c r="Y1592" s="25"/>
      <c r="Z1592" s="25"/>
      <c r="AA1592" s="25"/>
      <c r="AB1592" s="25"/>
      <c r="AC1592" s="25"/>
      <c r="AD1592" s="25"/>
      <c r="AE1592" s="25"/>
      <c r="AF1592" s="25"/>
      <c r="AG1592" s="25"/>
      <c r="AH1592" s="25"/>
    </row>
    <row r="1593" spans="1:34">
      <c r="A1593" s="25"/>
      <c r="B1593" s="25"/>
      <c r="C1593" s="25"/>
      <c r="D1593" s="114"/>
      <c r="E1593" s="25"/>
      <c r="F1593" s="25"/>
      <c r="G1593" s="25"/>
      <c r="H1593" s="25"/>
      <c r="I1593" s="25"/>
      <c r="J1593" s="25"/>
      <c r="K1593" s="114"/>
      <c r="L1593" s="25"/>
      <c r="M1593" s="25"/>
      <c r="N1593" s="25"/>
      <c r="O1593" s="25"/>
      <c r="P1593" s="25"/>
      <c r="Q1593" s="25"/>
      <c r="R1593" s="25"/>
      <c r="S1593" s="25"/>
      <c r="T1593" s="25"/>
      <c r="U1593" s="25"/>
      <c r="V1593" s="25"/>
      <c r="W1593" s="25"/>
      <c r="X1593" s="25"/>
      <c r="Y1593" s="25"/>
      <c r="Z1593" s="25"/>
      <c r="AA1593" s="25"/>
      <c r="AB1593" s="25"/>
      <c r="AC1593" s="25"/>
      <c r="AD1593" s="25"/>
      <c r="AE1593" s="25"/>
      <c r="AF1593" s="25"/>
      <c r="AG1593" s="25"/>
      <c r="AH1593" s="25"/>
    </row>
    <row r="1594" spans="1:34">
      <c r="A1594" s="25"/>
      <c r="B1594" s="25"/>
      <c r="C1594" s="25"/>
      <c r="D1594" s="114"/>
      <c r="E1594" s="25"/>
      <c r="F1594" s="25"/>
      <c r="G1594" s="25"/>
      <c r="H1594" s="25"/>
      <c r="I1594" s="25"/>
      <c r="J1594" s="25"/>
      <c r="K1594" s="114"/>
      <c r="L1594" s="25"/>
      <c r="M1594" s="25"/>
      <c r="N1594" s="25"/>
      <c r="O1594" s="25"/>
      <c r="P1594" s="25"/>
      <c r="Q1594" s="25"/>
      <c r="R1594" s="25"/>
      <c r="S1594" s="25"/>
      <c r="T1594" s="25"/>
      <c r="U1594" s="25"/>
      <c r="V1594" s="25"/>
      <c r="W1594" s="25"/>
      <c r="X1594" s="25"/>
      <c r="Y1594" s="25"/>
      <c r="Z1594" s="25"/>
      <c r="AA1594" s="25"/>
      <c r="AB1594" s="25"/>
      <c r="AC1594" s="25"/>
      <c r="AD1594" s="25"/>
      <c r="AE1594" s="25"/>
      <c r="AF1594" s="25"/>
      <c r="AG1594" s="25"/>
      <c r="AH1594" s="25"/>
    </row>
    <row r="1595" spans="1:34">
      <c r="A1595" s="25"/>
      <c r="B1595" s="25"/>
      <c r="C1595" s="25"/>
      <c r="D1595" s="114"/>
      <c r="E1595" s="25"/>
      <c r="F1595" s="25"/>
      <c r="G1595" s="25"/>
      <c r="H1595" s="25"/>
      <c r="I1595" s="25"/>
      <c r="J1595" s="25"/>
      <c r="K1595" s="114"/>
      <c r="L1595" s="25"/>
      <c r="M1595" s="25"/>
      <c r="N1595" s="25"/>
      <c r="O1595" s="25"/>
      <c r="P1595" s="25"/>
      <c r="Q1595" s="25"/>
      <c r="R1595" s="25"/>
      <c r="S1595" s="25"/>
      <c r="T1595" s="25"/>
      <c r="U1595" s="25"/>
      <c r="V1595" s="25"/>
      <c r="W1595" s="25"/>
      <c r="X1595" s="25"/>
      <c r="Y1595" s="25"/>
      <c r="Z1595" s="25"/>
      <c r="AA1595" s="25"/>
      <c r="AB1595" s="25"/>
      <c r="AC1595" s="25"/>
      <c r="AD1595" s="25"/>
      <c r="AE1595" s="25"/>
      <c r="AF1595" s="25"/>
      <c r="AG1595" s="25"/>
      <c r="AH1595" s="25"/>
    </row>
    <row r="1596" spans="1:34">
      <c r="A1596" s="25"/>
      <c r="B1596" s="25"/>
      <c r="C1596" s="25"/>
      <c r="D1596" s="114"/>
      <c r="E1596" s="25"/>
      <c r="F1596" s="25"/>
      <c r="G1596" s="25"/>
      <c r="H1596" s="25"/>
      <c r="I1596" s="25"/>
      <c r="J1596" s="25"/>
      <c r="K1596" s="114"/>
      <c r="L1596" s="25"/>
      <c r="M1596" s="25"/>
      <c r="N1596" s="25"/>
      <c r="O1596" s="25"/>
      <c r="P1596" s="25"/>
      <c r="Q1596" s="25"/>
      <c r="R1596" s="25"/>
      <c r="S1596" s="25"/>
      <c r="T1596" s="25"/>
      <c r="U1596" s="25"/>
      <c r="V1596" s="25"/>
      <c r="W1596" s="25"/>
      <c r="X1596" s="25"/>
      <c r="Y1596" s="25"/>
      <c r="Z1596" s="25"/>
      <c r="AA1596" s="25"/>
      <c r="AB1596" s="25"/>
      <c r="AC1596" s="25"/>
      <c r="AD1596" s="25"/>
      <c r="AE1596" s="25"/>
      <c r="AF1596" s="25"/>
      <c r="AG1596" s="25"/>
      <c r="AH1596" s="25"/>
    </row>
    <row r="1597" spans="1:34">
      <c r="A1597" s="25"/>
      <c r="B1597" s="25"/>
      <c r="C1597" s="25"/>
      <c r="D1597" s="114"/>
      <c r="E1597" s="25"/>
      <c r="F1597" s="25"/>
      <c r="G1597" s="25"/>
      <c r="H1597" s="25"/>
      <c r="I1597" s="25"/>
      <c r="J1597" s="25"/>
      <c r="K1597" s="114"/>
      <c r="L1597" s="25"/>
      <c r="M1597" s="25"/>
      <c r="N1597" s="25"/>
      <c r="O1597" s="25"/>
      <c r="P1597" s="25"/>
      <c r="Q1597" s="25"/>
      <c r="R1597" s="25"/>
      <c r="S1597" s="25"/>
      <c r="T1597" s="25"/>
      <c r="U1597" s="25"/>
      <c r="V1597" s="25"/>
      <c r="W1597" s="25"/>
      <c r="X1597" s="25"/>
      <c r="Y1597" s="25"/>
      <c r="Z1597" s="25"/>
      <c r="AA1597" s="25"/>
      <c r="AB1597" s="25"/>
      <c r="AC1597" s="25"/>
      <c r="AD1597" s="25"/>
      <c r="AE1597" s="25"/>
      <c r="AF1597" s="25"/>
      <c r="AG1597" s="25"/>
      <c r="AH1597" s="25"/>
    </row>
    <row r="1598" spans="1:34">
      <c r="A1598" s="25"/>
      <c r="B1598" s="25"/>
      <c r="C1598" s="25"/>
      <c r="D1598" s="114"/>
      <c r="E1598" s="25"/>
      <c r="F1598" s="25"/>
      <c r="G1598" s="25"/>
      <c r="H1598" s="25"/>
      <c r="I1598" s="25"/>
      <c r="J1598" s="25"/>
      <c r="K1598" s="114"/>
      <c r="L1598" s="25"/>
      <c r="M1598" s="25"/>
      <c r="N1598" s="25"/>
      <c r="O1598" s="25"/>
      <c r="P1598" s="25"/>
      <c r="Q1598" s="25"/>
      <c r="R1598" s="25"/>
      <c r="S1598" s="25"/>
      <c r="T1598" s="25"/>
      <c r="U1598" s="25"/>
      <c r="V1598" s="25"/>
      <c r="W1598" s="25"/>
      <c r="X1598" s="25"/>
      <c r="Y1598" s="25"/>
      <c r="Z1598" s="25"/>
      <c r="AA1598" s="25"/>
      <c r="AB1598" s="25"/>
      <c r="AC1598" s="25"/>
      <c r="AD1598" s="25"/>
      <c r="AE1598" s="25"/>
      <c r="AF1598" s="25"/>
      <c r="AG1598" s="25"/>
      <c r="AH1598" s="25"/>
    </row>
    <row r="1599" spans="1:34">
      <c r="A1599" s="25"/>
      <c r="B1599" s="25"/>
      <c r="C1599" s="25"/>
      <c r="D1599" s="114"/>
      <c r="E1599" s="25"/>
      <c r="F1599" s="25"/>
      <c r="G1599" s="25"/>
      <c r="H1599" s="25"/>
      <c r="I1599" s="25"/>
      <c r="J1599" s="25"/>
      <c r="K1599" s="114"/>
      <c r="L1599" s="25"/>
      <c r="M1599" s="25"/>
      <c r="N1599" s="25"/>
      <c r="O1599" s="25"/>
      <c r="P1599" s="25"/>
      <c r="Q1599" s="25"/>
      <c r="R1599" s="25"/>
      <c r="S1599" s="25"/>
      <c r="T1599" s="25"/>
      <c r="U1599" s="25"/>
      <c r="V1599" s="25"/>
      <c r="W1599" s="25"/>
      <c r="X1599" s="25"/>
      <c r="Y1599" s="25"/>
      <c r="Z1599" s="25"/>
      <c r="AA1599" s="25"/>
      <c r="AB1599" s="25"/>
      <c r="AC1599" s="25"/>
      <c r="AD1599" s="25"/>
      <c r="AE1599" s="25"/>
      <c r="AF1599" s="25"/>
      <c r="AG1599" s="25"/>
      <c r="AH1599" s="25"/>
    </row>
    <row r="1600" spans="1:34">
      <c r="A1600" s="25"/>
      <c r="B1600" s="25"/>
      <c r="C1600" s="25"/>
      <c r="D1600" s="114"/>
      <c r="E1600" s="25"/>
      <c r="F1600" s="25"/>
      <c r="G1600" s="25"/>
      <c r="H1600" s="25"/>
      <c r="I1600" s="25"/>
      <c r="J1600" s="25"/>
      <c r="K1600" s="114"/>
      <c r="L1600" s="25"/>
      <c r="M1600" s="25"/>
      <c r="N1600" s="25"/>
      <c r="O1600" s="25"/>
      <c r="P1600" s="25"/>
      <c r="Q1600" s="25"/>
      <c r="R1600" s="25"/>
      <c r="S1600" s="25"/>
      <c r="T1600" s="25"/>
      <c r="U1600" s="25"/>
      <c r="V1600" s="25"/>
      <c r="W1600" s="25"/>
      <c r="X1600" s="25"/>
      <c r="Y1600" s="25"/>
      <c r="Z1600" s="25"/>
      <c r="AA1600" s="25"/>
      <c r="AB1600" s="25"/>
      <c r="AC1600" s="25"/>
      <c r="AD1600" s="25"/>
      <c r="AE1600" s="25"/>
      <c r="AF1600" s="25"/>
      <c r="AG1600" s="25"/>
      <c r="AH1600" s="25"/>
    </row>
    <row r="1601" spans="1:34">
      <c r="A1601" s="25"/>
      <c r="B1601" s="25"/>
      <c r="C1601" s="25"/>
      <c r="D1601" s="114"/>
      <c r="E1601" s="25"/>
      <c r="F1601" s="25"/>
      <c r="G1601" s="25"/>
      <c r="H1601" s="25"/>
      <c r="I1601" s="25"/>
      <c r="J1601" s="25"/>
      <c r="K1601" s="114"/>
      <c r="L1601" s="25"/>
      <c r="M1601" s="25"/>
      <c r="N1601" s="25"/>
      <c r="O1601" s="25"/>
      <c r="P1601" s="25"/>
      <c r="Q1601" s="25"/>
      <c r="R1601" s="25"/>
      <c r="S1601" s="25"/>
      <c r="T1601" s="25"/>
      <c r="U1601" s="25"/>
      <c r="V1601" s="25"/>
      <c r="W1601" s="25"/>
      <c r="X1601" s="25"/>
      <c r="Y1601" s="25"/>
      <c r="Z1601" s="25"/>
      <c r="AA1601" s="25"/>
      <c r="AB1601" s="25"/>
      <c r="AC1601" s="25"/>
      <c r="AD1601" s="25"/>
      <c r="AE1601" s="25"/>
      <c r="AF1601" s="25"/>
      <c r="AG1601" s="25"/>
      <c r="AH1601" s="25"/>
    </row>
    <row r="1602" spans="1:34">
      <c r="A1602" s="25"/>
      <c r="B1602" s="25"/>
      <c r="C1602" s="25"/>
      <c r="D1602" s="114"/>
      <c r="E1602" s="25"/>
      <c r="F1602" s="25"/>
      <c r="G1602" s="25"/>
      <c r="H1602" s="25"/>
      <c r="I1602" s="25"/>
      <c r="J1602" s="25"/>
      <c r="K1602" s="114"/>
      <c r="L1602" s="25"/>
      <c r="M1602" s="25"/>
      <c r="N1602" s="25"/>
      <c r="O1602" s="25"/>
      <c r="P1602" s="25"/>
      <c r="Q1602" s="25"/>
      <c r="R1602" s="25"/>
      <c r="S1602" s="25"/>
      <c r="T1602" s="25"/>
      <c r="U1602" s="25"/>
      <c r="V1602" s="25"/>
      <c r="W1602" s="25"/>
      <c r="X1602" s="25"/>
      <c r="Y1602" s="25"/>
      <c r="Z1602" s="25"/>
      <c r="AA1602" s="25"/>
      <c r="AB1602" s="25"/>
      <c r="AC1602" s="25"/>
      <c r="AD1602" s="25"/>
      <c r="AE1602" s="25"/>
      <c r="AF1602" s="25"/>
      <c r="AG1602" s="25"/>
      <c r="AH1602" s="25"/>
    </row>
    <row r="1603" spans="1:34">
      <c r="A1603" s="25"/>
      <c r="B1603" s="25"/>
      <c r="C1603" s="25"/>
      <c r="D1603" s="114"/>
      <c r="E1603" s="25"/>
      <c r="F1603" s="25"/>
      <c r="G1603" s="25"/>
      <c r="H1603" s="25"/>
      <c r="I1603" s="25"/>
      <c r="J1603" s="25"/>
      <c r="K1603" s="114"/>
      <c r="L1603" s="25"/>
      <c r="M1603" s="25"/>
      <c r="N1603" s="25"/>
      <c r="O1603" s="25"/>
      <c r="P1603" s="25"/>
      <c r="Q1603" s="25"/>
      <c r="R1603" s="25"/>
      <c r="S1603" s="25"/>
      <c r="T1603" s="25"/>
      <c r="U1603" s="25"/>
      <c r="V1603" s="25"/>
      <c r="W1603" s="25"/>
      <c r="X1603" s="25"/>
      <c r="Y1603" s="25"/>
      <c r="Z1603" s="25"/>
      <c r="AA1603" s="25"/>
      <c r="AB1603" s="25"/>
      <c r="AC1603" s="25"/>
      <c r="AD1603" s="25"/>
      <c r="AE1603" s="25"/>
      <c r="AF1603" s="25"/>
      <c r="AG1603" s="25"/>
      <c r="AH1603" s="25"/>
    </row>
    <row r="1604" spans="1:34">
      <c r="A1604" s="25"/>
      <c r="B1604" s="25"/>
      <c r="C1604" s="25"/>
      <c r="D1604" s="114"/>
      <c r="E1604" s="25"/>
      <c r="F1604" s="25"/>
      <c r="G1604" s="25"/>
      <c r="H1604" s="25"/>
      <c r="I1604" s="25"/>
      <c r="J1604" s="25"/>
      <c r="K1604" s="114"/>
      <c r="L1604" s="25"/>
      <c r="M1604" s="25"/>
      <c r="N1604" s="25"/>
      <c r="O1604" s="25"/>
      <c r="P1604" s="25"/>
      <c r="Q1604" s="25"/>
      <c r="R1604" s="25"/>
      <c r="S1604" s="25"/>
      <c r="T1604" s="25"/>
      <c r="U1604" s="25"/>
      <c r="V1604" s="25"/>
      <c r="W1604" s="25"/>
      <c r="X1604" s="25"/>
      <c r="Y1604" s="25"/>
      <c r="Z1604" s="25"/>
      <c r="AA1604" s="25"/>
      <c r="AB1604" s="25"/>
      <c r="AC1604" s="25"/>
      <c r="AD1604" s="25"/>
      <c r="AE1604" s="25"/>
      <c r="AF1604" s="25"/>
      <c r="AG1604" s="25"/>
      <c r="AH1604" s="25"/>
    </row>
    <row r="1605" spans="1:34">
      <c r="A1605" s="25"/>
      <c r="B1605" s="25"/>
      <c r="C1605" s="25"/>
      <c r="D1605" s="114"/>
      <c r="E1605" s="25"/>
      <c r="F1605" s="25"/>
      <c r="G1605" s="25"/>
      <c r="H1605" s="25"/>
      <c r="I1605" s="25"/>
      <c r="J1605" s="25"/>
      <c r="K1605" s="114"/>
      <c r="L1605" s="25"/>
      <c r="M1605" s="25"/>
      <c r="N1605" s="25"/>
      <c r="O1605" s="25"/>
      <c r="P1605" s="25"/>
      <c r="Q1605" s="25"/>
      <c r="R1605" s="25"/>
      <c r="S1605" s="25"/>
      <c r="T1605" s="25"/>
      <c r="U1605" s="25"/>
      <c r="V1605" s="25"/>
      <c r="W1605" s="25"/>
      <c r="X1605" s="25"/>
      <c r="Y1605" s="25"/>
      <c r="Z1605" s="25"/>
      <c r="AA1605" s="25"/>
      <c r="AB1605" s="25"/>
      <c r="AC1605" s="25"/>
      <c r="AD1605" s="25"/>
      <c r="AE1605" s="25"/>
      <c r="AF1605" s="25"/>
      <c r="AG1605" s="25"/>
      <c r="AH1605" s="25"/>
    </row>
    <row r="1606" spans="1:34">
      <c r="A1606" s="25"/>
      <c r="B1606" s="25"/>
      <c r="C1606" s="25"/>
      <c r="D1606" s="114"/>
      <c r="E1606" s="25"/>
      <c r="F1606" s="25"/>
      <c r="G1606" s="25"/>
      <c r="H1606" s="25"/>
      <c r="I1606" s="25"/>
      <c r="J1606" s="25"/>
      <c r="K1606" s="114"/>
      <c r="L1606" s="25"/>
      <c r="M1606" s="25"/>
      <c r="N1606" s="25"/>
      <c r="O1606" s="25"/>
      <c r="P1606" s="25"/>
      <c r="Q1606" s="25"/>
      <c r="R1606" s="25"/>
      <c r="S1606" s="25"/>
      <c r="T1606" s="25"/>
      <c r="U1606" s="25"/>
      <c r="V1606" s="25"/>
      <c r="W1606" s="25"/>
      <c r="X1606" s="25"/>
      <c r="Y1606" s="25"/>
      <c r="Z1606" s="25"/>
      <c r="AA1606" s="25"/>
      <c r="AB1606" s="25"/>
      <c r="AC1606" s="25"/>
      <c r="AD1606" s="25"/>
      <c r="AE1606" s="25"/>
      <c r="AF1606" s="25"/>
      <c r="AG1606" s="25"/>
      <c r="AH1606" s="25"/>
    </row>
    <row r="1607" spans="1:34">
      <c r="A1607" s="25"/>
      <c r="B1607" s="25"/>
      <c r="C1607" s="25"/>
      <c r="D1607" s="114"/>
      <c r="E1607" s="25"/>
      <c r="F1607" s="25"/>
      <c r="G1607" s="25"/>
      <c r="H1607" s="25"/>
      <c r="I1607" s="25"/>
      <c r="J1607" s="25"/>
      <c r="K1607" s="114"/>
      <c r="L1607" s="25"/>
      <c r="M1607" s="25"/>
      <c r="N1607" s="25"/>
      <c r="O1607" s="25"/>
      <c r="P1607" s="25"/>
      <c r="Q1607" s="25"/>
      <c r="R1607" s="25"/>
      <c r="S1607" s="25"/>
      <c r="T1607" s="25"/>
      <c r="U1607" s="25"/>
      <c r="V1607" s="25"/>
      <c r="W1607" s="25"/>
      <c r="X1607" s="25"/>
      <c r="Y1607" s="25"/>
      <c r="Z1607" s="25"/>
      <c r="AA1607" s="25"/>
      <c r="AB1607" s="25"/>
      <c r="AC1607" s="25"/>
      <c r="AD1607" s="25"/>
      <c r="AE1607" s="25"/>
      <c r="AF1607" s="25"/>
      <c r="AG1607" s="25"/>
      <c r="AH1607" s="25"/>
    </row>
    <row r="1608" spans="1:34">
      <c r="A1608" s="25"/>
      <c r="B1608" s="25"/>
      <c r="C1608" s="25"/>
      <c r="D1608" s="114"/>
      <c r="E1608" s="25"/>
      <c r="F1608" s="25"/>
      <c r="G1608" s="25"/>
      <c r="H1608" s="25"/>
      <c r="I1608" s="25"/>
      <c r="J1608" s="25"/>
      <c r="K1608" s="114"/>
      <c r="L1608" s="25"/>
      <c r="M1608" s="25"/>
      <c r="N1608" s="25"/>
      <c r="O1608" s="25"/>
      <c r="P1608" s="25"/>
      <c r="Q1608" s="25"/>
      <c r="R1608" s="25"/>
      <c r="S1608" s="25"/>
      <c r="T1608" s="25"/>
      <c r="U1608" s="25"/>
      <c r="V1608" s="25"/>
      <c r="W1608" s="25"/>
      <c r="X1608" s="25"/>
      <c r="Y1608" s="25"/>
      <c r="Z1608" s="25"/>
      <c r="AA1608" s="25"/>
      <c r="AB1608" s="25"/>
      <c r="AC1608" s="25"/>
      <c r="AD1608" s="25"/>
      <c r="AE1608" s="25"/>
      <c r="AF1608" s="25"/>
      <c r="AG1608" s="25"/>
      <c r="AH1608" s="25"/>
    </row>
    <row r="1609" spans="1:34">
      <c r="A1609" s="25"/>
      <c r="B1609" s="25"/>
      <c r="C1609" s="25"/>
      <c r="D1609" s="114"/>
      <c r="E1609" s="25"/>
      <c r="F1609" s="25"/>
      <c r="G1609" s="25"/>
      <c r="H1609" s="25"/>
      <c r="I1609" s="25"/>
      <c r="J1609" s="25"/>
      <c r="K1609" s="114"/>
      <c r="L1609" s="25"/>
      <c r="M1609" s="25"/>
      <c r="N1609" s="25"/>
      <c r="O1609" s="25"/>
      <c r="P1609" s="25"/>
      <c r="Q1609" s="25"/>
      <c r="R1609" s="25"/>
      <c r="S1609" s="25"/>
      <c r="T1609" s="25"/>
      <c r="U1609" s="25"/>
      <c r="V1609" s="25"/>
      <c r="W1609" s="25"/>
      <c r="X1609" s="25"/>
      <c r="Y1609" s="25"/>
      <c r="Z1609" s="25"/>
      <c r="AA1609" s="25"/>
      <c r="AB1609" s="25"/>
      <c r="AC1609" s="25"/>
      <c r="AD1609" s="25"/>
      <c r="AE1609" s="25"/>
      <c r="AF1609" s="25"/>
      <c r="AG1609" s="25"/>
      <c r="AH1609" s="25"/>
    </row>
    <row r="1610" spans="1:34">
      <c r="A1610" s="25"/>
      <c r="B1610" s="25"/>
      <c r="C1610" s="25"/>
      <c r="D1610" s="114"/>
      <c r="E1610" s="25"/>
      <c r="F1610" s="25"/>
      <c r="G1610" s="25"/>
      <c r="H1610" s="25"/>
      <c r="I1610" s="25"/>
      <c r="J1610" s="25"/>
      <c r="K1610" s="114"/>
      <c r="L1610" s="25"/>
      <c r="M1610" s="25"/>
      <c r="N1610" s="25"/>
      <c r="O1610" s="25"/>
      <c r="P1610" s="25"/>
      <c r="Q1610" s="25"/>
      <c r="R1610" s="25"/>
      <c r="S1610" s="25"/>
      <c r="T1610" s="25"/>
      <c r="U1610" s="25"/>
      <c r="V1610" s="25"/>
      <c r="W1610" s="25"/>
      <c r="X1610" s="25"/>
      <c r="Y1610" s="25"/>
      <c r="Z1610" s="25"/>
      <c r="AA1610" s="25"/>
      <c r="AB1610" s="25"/>
      <c r="AC1610" s="25"/>
      <c r="AD1610" s="25"/>
      <c r="AE1610" s="25"/>
      <c r="AF1610" s="25"/>
      <c r="AG1610" s="25"/>
      <c r="AH1610" s="25"/>
    </row>
    <row r="1611" spans="1:34">
      <c r="A1611" s="25"/>
      <c r="B1611" s="25"/>
      <c r="C1611" s="25"/>
      <c r="D1611" s="114"/>
      <c r="E1611" s="25"/>
      <c r="F1611" s="25"/>
      <c r="G1611" s="25"/>
      <c r="H1611" s="25"/>
      <c r="I1611" s="25"/>
      <c r="J1611" s="25"/>
      <c r="K1611" s="114"/>
      <c r="L1611" s="25"/>
      <c r="M1611" s="25"/>
      <c r="N1611" s="25"/>
      <c r="O1611" s="25"/>
      <c r="P1611" s="25"/>
      <c r="Q1611" s="25"/>
      <c r="R1611" s="25"/>
      <c r="S1611" s="25"/>
      <c r="T1611" s="25"/>
      <c r="U1611" s="25"/>
      <c r="V1611" s="25"/>
      <c r="W1611" s="25"/>
      <c r="X1611" s="25"/>
      <c r="Y1611" s="25"/>
      <c r="Z1611" s="25"/>
      <c r="AA1611" s="25"/>
      <c r="AB1611" s="25"/>
      <c r="AC1611" s="25"/>
      <c r="AD1611" s="25"/>
      <c r="AE1611" s="25"/>
      <c r="AF1611" s="25"/>
      <c r="AG1611" s="25"/>
      <c r="AH1611" s="25"/>
    </row>
    <row r="1612" spans="1:34">
      <c r="A1612" s="25"/>
      <c r="B1612" s="25"/>
      <c r="C1612" s="25"/>
      <c r="D1612" s="114"/>
      <c r="E1612" s="25"/>
      <c r="F1612" s="25"/>
      <c r="G1612" s="25"/>
      <c r="H1612" s="25"/>
      <c r="I1612" s="25"/>
      <c r="J1612" s="25"/>
      <c r="K1612" s="114"/>
      <c r="L1612" s="25"/>
      <c r="M1612" s="25"/>
      <c r="N1612" s="25"/>
      <c r="O1612" s="25"/>
      <c r="P1612" s="25"/>
      <c r="Q1612" s="25"/>
      <c r="R1612" s="25"/>
      <c r="S1612" s="25"/>
      <c r="T1612" s="25"/>
      <c r="U1612" s="25"/>
      <c r="V1612" s="25"/>
      <c r="W1612" s="25"/>
      <c r="X1612" s="25"/>
      <c r="Y1612" s="25"/>
      <c r="Z1612" s="25"/>
      <c r="AA1612" s="25"/>
      <c r="AB1612" s="25"/>
      <c r="AC1612" s="25"/>
      <c r="AD1612" s="25"/>
      <c r="AE1612" s="25"/>
      <c r="AF1612" s="25"/>
      <c r="AG1612" s="25"/>
      <c r="AH1612" s="25"/>
    </row>
    <row r="1613" spans="1:34">
      <c r="A1613" s="25"/>
      <c r="B1613" s="25"/>
      <c r="C1613" s="25"/>
      <c r="D1613" s="114"/>
      <c r="E1613" s="25"/>
      <c r="F1613" s="25"/>
      <c r="G1613" s="25"/>
      <c r="H1613" s="25"/>
      <c r="I1613" s="25"/>
      <c r="J1613" s="25"/>
      <c r="K1613" s="114"/>
      <c r="L1613" s="25"/>
      <c r="M1613" s="25"/>
      <c r="N1613" s="25"/>
      <c r="O1613" s="25"/>
      <c r="P1613" s="25"/>
      <c r="Q1613" s="25"/>
      <c r="R1613" s="25"/>
      <c r="S1613" s="25"/>
      <c r="T1613" s="25"/>
      <c r="U1613" s="25"/>
      <c r="V1613" s="25"/>
      <c r="W1613" s="25"/>
      <c r="X1613" s="25"/>
      <c r="Y1613" s="25"/>
      <c r="Z1613" s="25"/>
      <c r="AA1613" s="25"/>
      <c r="AB1613" s="25"/>
      <c r="AC1613" s="25"/>
      <c r="AD1613" s="25"/>
      <c r="AE1613" s="25"/>
      <c r="AF1613" s="25"/>
      <c r="AG1613" s="25"/>
      <c r="AH1613" s="25"/>
    </row>
    <row r="1614" spans="1:34">
      <c r="A1614" s="25"/>
      <c r="B1614" s="25"/>
      <c r="C1614" s="25"/>
      <c r="D1614" s="114"/>
      <c r="E1614" s="25"/>
      <c r="F1614" s="25"/>
      <c r="G1614" s="25"/>
      <c r="H1614" s="25"/>
      <c r="I1614" s="25"/>
      <c r="J1614" s="25"/>
      <c r="K1614" s="114"/>
      <c r="L1614" s="25"/>
      <c r="M1614" s="25"/>
      <c r="N1614" s="25"/>
      <c r="O1614" s="25"/>
      <c r="P1614" s="25"/>
      <c r="Q1614" s="25"/>
      <c r="R1614" s="25"/>
      <c r="S1614" s="25"/>
      <c r="T1614" s="25"/>
      <c r="U1614" s="25"/>
      <c r="V1614" s="25"/>
      <c r="W1614" s="25"/>
      <c r="X1614" s="25"/>
      <c r="Y1614" s="25"/>
      <c r="Z1614" s="25"/>
      <c r="AA1614" s="25"/>
      <c r="AB1614" s="25"/>
      <c r="AC1614" s="25"/>
      <c r="AD1614" s="25"/>
      <c r="AE1614" s="25"/>
      <c r="AF1614" s="25"/>
      <c r="AG1614" s="25"/>
      <c r="AH1614" s="25"/>
    </row>
    <row r="1615" spans="1:34">
      <c r="A1615" s="25"/>
      <c r="B1615" s="25"/>
      <c r="C1615" s="25"/>
      <c r="D1615" s="114"/>
      <c r="E1615" s="25"/>
      <c r="F1615" s="25"/>
      <c r="G1615" s="25"/>
      <c r="H1615" s="25"/>
      <c r="I1615" s="25"/>
      <c r="J1615" s="25"/>
      <c r="K1615" s="114"/>
      <c r="L1615" s="25"/>
      <c r="M1615" s="25"/>
      <c r="N1615" s="25"/>
      <c r="O1615" s="25"/>
      <c r="P1615" s="25"/>
      <c r="Q1615" s="25"/>
      <c r="R1615" s="25"/>
      <c r="S1615" s="25"/>
      <c r="T1615" s="25"/>
      <c r="U1615" s="25"/>
      <c r="V1615" s="25"/>
      <c r="W1615" s="25"/>
      <c r="X1615" s="25"/>
      <c r="Y1615" s="25"/>
      <c r="Z1615" s="25"/>
      <c r="AA1615" s="25"/>
      <c r="AB1615" s="25"/>
      <c r="AC1615" s="25"/>
      <c r="AD1615" s="25"/>
      <c r="AE1615" s="25"/>
      <c r="AF1615" s="25"/>
      <c r="AG1615" s="25"/>
      <c r="AH1615" s="25"/>
    </row>
    <row r="1616" spans="1:34">
      <c r="A1616" s="25"/>
      <c r="B1616" s="25"/>
      <c r="C1616" s="25"/>
      <c r="D1616" s="114"/>
      <c r="E1616" s="25"/>
      <c r="F1616" s="25"/>
      <c r="G1616" s="25"/>
      <c r="H1616" s="25"/>
      <c r="I1616" s="25"/>
      <c r="J1616" s="25"/>
      <c r="K1616" s="114"/>
      <c r="L1616" s="25"/>
      <c r="M1616" s="25"/>
      <c r="N1616" s="25"/>
      <c r="O1616" s="25"/>
      <c r="P1616" s="25"/>
      <c r="Q1616" s="25"/>
      <c r="R1616" s="25"/>
      <c r="S1616" s="25"/>
      <c r="T1616" s="25"/>
      <c r="U1616" s="25"/>
      <c r="V1616" s="25"/>
      <c r="W1616" s="25"/>
      <c r="X1616" s="25"/>
      <c r="Y1616" s="25"/>
      <c r="Z1616" s="25"/>
      <c r="AA1616" s="25"/>
      <c r="AB1616" s="25"/>
      <c r="AC1616" s="25"/>
      <c r="AD1616" s="25"/>
      <c r="AE1616" s="25"/>
      <c r="AF1616" s="25"/>
      <c r="AG1616" s="25"/>
      <c r="AH1616" s="25"/>
    </row>
    <row r="1617" spans="1:34">
      <c r="A1617" s="25"/>
      <c r="B1617" s="25"/>
      <c r="C1617" s="25"/>
      <c r="D1617" s="114"/>
      <c r="E1617" s="25"/>
      <c r="F1617" s="25"/>
      <c r="G1617" s="25"/>
      <c r="H1617" s="25"/>
      <c r="I1617" s="25"/>
      <c r="J1617" s="25"/>
      <c r="K1617" s="114"/>
      <c r="L1617" s="25"/>
      <c r="M1617" s="25"/>
      <c r="N1617" s="25"/>
      <c r="O1617" s="25"/>
      <c r="P1617" s="25"/>
      <c r="Q1617" s="25"/>
      <c r="R1617" s="25"/>
      <c r="S1617" s="25"/>
      <c r="T1617" s="25"/>
      <c r="U1617" s="25"/>
      <c r="V1617" s="25"/>
      <c r="W1617" s="25"/>
      <c r="X1617" s="25"/>
      <c r="Y1617" s="25"/>
      <c r="Z1617" s="25"/>
      <c r="AA1617" s="25"/>
      <c r="AB1617" s="25"/>
      <c r="AC1617" s="25"/>
      <c r="AD1617" s="25"/>
      <c r="AE1617" s="25"/>
      <c r="AF1617" s="25"/>
      <c r="AG1617" s="25"/>
      <c r="AH1617" s="25"/>
    </row>
    <row r="1618" spans="1:34">
      <c r="A1618" s="25"/>
      <c r="B1618" s="25"/>
      <c r="C1618" s="25"/>
      <c r="D1618" s="114"/>
      <c r="E1618" s="25"/>
      <c r="F1618" s="25"/>
      <c r="G1618" s="25"/>
      <c r="H1618" s="25"/>
      <c r="I1618" s="25"/>
      <c r="J1618" s="25"/>
      <c r="K1618" s="114"/>
      <c r="L1618" s="25"/>
      <c r="M1618" s="25"/>
      <c r="N1618" s="25"/>
      <c r="O1618" s="25"/>
      <c r="P1618" s="25"/>
      <c r="Q1618" s="25"/>
      <c r="R1618" s="25"/>
      <c r="S1618" s="25"/>
      <c r="T1618" s="25"/>
      <c r="U1618" s="25"/>
      <c r="V1618" s="25"/>
      <c r="W1618" s="25"/>
      <c r="X1618" s="25"/>
      <c r="Y1618" s="25"/>
      <c r="Z1618" s="25"/>
      <c r="AA1618" s="25"/>
      <c r="AB1618" s="25"/>
      <c r="AC1618" s="25"/>
      <c r="AD1618" s="25"/>
      <c r="AE1618" s="25"/>
      <c r="AF1618" s="25"/>
      <c r="AG1618" s="25"/>
      <c r="AH1618" s="25"/>
    </row>
    <row r="1619" spans="1:34">
      <c r="A1619" s="25"/>
      <c r="B1619" s="25"/>
      <c r="C1619" s="25"/>
      <c r="D1619" s="114"/>
      <c r="E1619" s="25"/>
      <c r="F1619" s="25"/>
      <c r="G1619" s="25"/>
      <c r="H1619" s="25"/>
      <c r="I1619" s="25"/>
      <c r="J1619" s="25"/>
      <c r="K1619" s="114"/>
      <c r="L1619" s="25"/>
      <c r="M1619" s="25"/>
      <c r="N1619" s="25"/>
      <c r="O1619" s="25"/>
      <c r="P1619" s="25"/>
      <c r="Q1619" s="25"/>
      <c r="R1619" s="25"/>
      <c r="S1619" s="25"/>
      <c r="T1619" s="25"/>
      <c r="U1619" s="25"/>
      <c r="V1619" s="25"/>
      <c r="W1619" s="25"/>
      <c r="X1619" s="25"/>
      <c r="Y1619" s="25"/>
      <c r="Z1619" s="25"/>
      <c r="AA1619" s="25"/>
      <c r="AB1619" s="25"/>
      <c r="AC1619" s="25"/>
      <c r="AD1619" s="25"/>
      <c r="AE1619" s="25"/>
      <c r="AF1619" s="25"/>
      <c r="AG1619" s="25"/>
      <c r="AH1619" s="25"/>
    </row>
    <row r="1620" spans="1:34">
      <c r="A1620" s="25"/>
      <c r="B1620" s="25"/>
      <c r="C1620" s="25"/>
      <c r="D1620" s="114"/>
      <c r="E1620" s="25"/>
      <c r="F1620" s="25"/>
      <c r="G1620" s="25"/>
      <c r="H1620" s="25"/>
      <c r="I1620" s="25"/>
      <c r="J1620" s="25"/>
      <c r="K1620" s="114"/>
      <c r="L1620" s="25"/>
      <c r="M1620" s="25"/>
      <c r="N1620" s="25"/>
      <c r="O1620" s="25"/>
      <c r="P1620" s="25"/>
      <c r="Q1620" s="25"/>
      <c r="R1620" s="25"/>
      <c r="S1620" s="25"/>
      <c r="T1620" s="25"/>
      <c r="U1620" s="25"/>
      <c r="V1620" s="25"/>
      <c r="W1620" s="25"/>
      <c r="X1620" s="25"/>
      <c r="Y1620" s="25"/>
      <c r="Z1620" s="25"/>
      <c r="AA1620" s="25"/>
      <c r="AB1620" s="25"/>
      <c r="AC1620" s="25"/>
      <c r="AD1620" s="25"/>
      <c r="AE1620" s="25"/>
      <c r="AF1620" s="25"/>
      <c r="AG1620" s="25"/>
      <c r="AH1620" s="25"/>
    </row>
    <row r="1621" spans="1:34">
      <c r="A1621" s="25"/>
      <c r="B1621" s="25"/>
      <c r="C1621" s="25"/>
      <c r="D1621" s="114"/>
      <c r="E1621" s="25"/>
      <c r="F1621" s="25"/>
      <c r="G1621" s="25"/>
      <c r="H1621" s="25"/>
      <c r="I1621" s="25"/>
      <c r="J1621" s="25"/>
      <c r="K1621" s="114"/>
      <c r="L1621" s="25"/>
      <c r="M1621" s="25"/>
      <c r="N1621" s="25"/>
      <c r="O1621" s="25"/>
      <c r="P1621" s="25"/>
      <c r="Q1621" s="25"/>
      <c r="R1621" s="25"/>
      <c r="S1621" s="25"/>
      <c r="T1621" s="25"/>
      <c r="U1621" s="25"/>
      <c r="V1621" s="25"/>
      <c r="W1621" s="25"/>
      <c r="X1621" s="25"/>
      <c r="Y1621" s="25"/>
      <c r="Z1621" s="25"/>
      <c r="AA1621" s="25"/>
      <c r="AB1621" s="25"/>
      <c r="AC1621" s="25"/>
      <c r="AD1621" s="25"/>
      <c r="AE1621" s="25"/>
      <c r="AF1621" s="25"/>
      <c r="AG1621" s="25"/>
      <c r="AH1621" s="25"/>
    </row>
    <row r="1622" spans="1:34">
      <c r="A1622" s="25"/>
      <c r="B1622" s="25"/>
      <c r="C1622" s="25"/>
      <c r="D1622" s="114"/>
      <c r="E1622" s="25"/>
      <c r="F1622" s="25"/>
      <c r="G1622" s="25"/>
      <c r="H1622" s="25"/>
      <c r="I1622" s="25"/>
      <c r="J1622" s="25"/>
      <c r="K1622" s="114"/>
      <c r="L1622" s="25"/>
      <c r="M1622" s="25"/>
      <c r="N1622" s="25"/>
      <c r="O1622" s="25"/>
      <c r="P1622" s="25"/>
      <c r="Q1622" s="25"/>
      <c r="R1622" s="25"/>
      <c r="S1622" s="25"/>
      <c r="T1622" s="25"/>
      <c r="U1622" s="25"/>
      <c r="V1622" s="25"/>
      <c r="W1622" s="25"/>
      <c r="X1622" s="25"/>
      <c r="Y1622" s="25"/>
      <c r="Z1622" s="25"/>
      <c r="AA1622" s="25"/>
      <c r="AB1622" s="25"/>
      <c r="AC1622" s="25"/>
      <c r="AD1622" s="25"/>
      <c r="AE1622" s="25"/>
      <c r="AF1622" s="25"/>
      <c r="AG1622" s="25"/>
      <c r="AH1622" s="25"/>
    </row>
    <row r="1623" spans="1:34">
      <c r="A1623" s="25"/>
      <c r="B1623" s="25"/>
      <c r="C1623" s="25"/>
      <c r="D1623" s="114"/>
      <c r="E1623" s="25"/>
      <c r="F1623" s="25"/>
      <c r="G1623" s="25"/>
      <c r="H1623" s="25"/>
      <c r="I1623" s="25"/>
      <c r="J1623" s="25"/>
      <c r="K1623" s="114"/>
      <c r="L1623" s="25"/>
      <c r="M1623" s="25"/>
      <c r="N1623" s="25"/>
      <c r="O1623" s="25"/>
      <c r="P1623" s="25"/>
      <c r="Q1623" s="25"/>
      <c r="R1623" s="25"/>
      <c r="S1623" s="25"/>
      <c r="T1623" s="25"/>
      <c r="U1623" s="25"/>
      <c r="V1623" s="25"/>
      <c r="W1623" s="25"/>
      <c r="X1623" s="25"/>
      <c r="Y1623" s="25"/>
      <c r="Z1623" s="25"/>
      <c r="AA1623" s="25"/>
      <c r="AB1623" s="25"/>
      <c r="AC1623" s="25"/>
      <c r="AD1623" s="25"/>
      <c r="AE1623" s="25"/>
      <c r="AF1623" s="25"/>
      <c r="AG1623" s="25"/>
      <c r="AH1623" s="25"/>
    </row>
    <row r="1624" spans="1:34">
      <c r="A1624" s="25"/>
      <c r="B1624" s="25"/>
      <c r="C1624" s="25"/>
      <c r="D1624" s="114"/>
      <c r="E1624" s="25"/>
      <c r="F1624" s="25"/>
      <c r="G1624" s="25"/>
      <c r="H1624" s="25"/>
      <c r="I1624" s="25"/>
      <c r="J1624" s="25"/>
      <c r="K1624" s="114"/>
      <c r="L1624" s="25"/>
      <c r="M1624" s="25"/>
      <c r="N1624" s="25"/>
      <c r="O1624" s="25"/>
      <c r="P1624" s="25"/>
      <c r="Q1624" s="25"/>
      <c r="R1624" s="25"/>
      <c r="S1624" s="25"/>
      <c r="T1624" s="25"/>
      <c r="U1624" s="25"/>
      <c r="V1624" s="25"/>
      <c r="W1624" s="25"/>
      <c r="X1624" s="25"/>
      <c r="Y1624" s="25"/>
      <c r="Z1624" s="25"/>
      <c r="AA1624" s="25"/>
      <c r="AB1624" s="25"/>
      <c r="AC1624" s="25"/>
      <c r="AD1624" s="25"/>
      <c r="AE1624" s="25"/>
      <c r="AF1624" s="25"/>
      <c r="AG1624" s="25"/>
      <c r="AH1624" s="25"/>
    </row>
    <row r="1625" spans="1:34">
      <c r="A1625" s="25"/>
      <c r="B1625" s="25"/>
      <c r="C1625" s="25"/>
      <c r="D1625" s="114"/>
      <c r="E1625" s="25"/>
      <c r="F1625" s="25"/>
      <c r="G1625" s="25"/>
      <c r="H1625" s="25"/>
      <c r="I1625" s="25"/>
      <c r="J1625" s="25"/>
      <c r="K1625" s="114"/>
      <c r="L1625" s="25"/>
      <c r="M1625" s="25"/>
      <c r="N1625" s="25"/>
      <c r="O1625" s="25"/>
      <c r="P1625" s="25"/>
      <c r="Q1625" s="25"/>
      <c r="R1625" s="25"/>
      <c r="S1625" s="25"/>
      <c r="T1625" s="25"/>
      <c r="U1625" s="25"/>
      <c r="V1625" s="25"/>
      <c r="W1625" s="25"/>
      <c r="X1625" s="25"/>
      <c r="Y1625" s="25"/>
      <c r="Z1625" s="25"/>
      <c r="AA1625" s="25"/>
      <c r="AB1625" s="25"/>
      <c r="AC1625" s="25"/>
      <c r="AD1625" s="25"/>
      <c r="AE1625" s="25"/>
      <c r="AF1625" s="25"/>
      <c r="AG1625" s="25"/>
      <c r="AH1625" s="25"/>
    </row>
    <row r="1626" spans="1:34">
      <c r="A1626" s="25"/>
      <c r="B1626" s="25"/>
      <c r="C1626" s="25"/>
      <c r="D1626" s="114"/>
      <c r="E1626" s="25"/>
      <c r="F1626" s="25"/>
      <c r="G1626" s="25"/>
      <c r="H1626" s="25"/>
      <c r="I1626" s="25"/>
      <c r="J1626" s="25"/>
      <c r="K1626" s="114"/>
      <c r="L1626" s="25"/>
      <c r="M1626" s="25"/>
      <c r="N1626" s="25"/>
      <c r="O1626" s="25"/>
      <c r="P1626" s="25"/>
      <c r="Q1626" s="25"/>
      <c r="R1626" s="25"/>
      <c r="S1626" s="25"/>
      <c r="T1626" s="25"/>
      <c r="U1626" s="25"/>
      <c r="V1626" s="25"/>
      <c r="W1626" s="25"/>
      <c r="X1626" s="25"/>
      <c r="Y1626" s="25"/>
      <c r="Z1626" s="25"/>
      <c r="AA1626" s="25"/>
      <c r="AB1626" s="25"/>
      <c r="AC1626" s="25"/>
      <c r="AD1626" s="25"/>
      <c r="AE1626" s="25"/>
      <c r="AF1626" s="25"/>
      <c r="AG1626" s="25"/>
      <c r="AH1626" s="25"/>
    </row>
    <row r="1627" spans="1:34">
      <c r="A1627" s="25"/>
      <c r="B1627" s="25"/>
      <c r="C1627" s="25"/>
      <c r="D1627" s="114"/>
      <c r="E1627" s="25"/>
      <c r="F1627" s="25"/>
      <c r="G1627" s="25"/>
      <c r="H1627" s="25"/>
      <c r="I1627" s="25"/>
      <c r="J1627" s="25"/>
      <c r="K1627" s="114"/>
      <c r="L1627" s="25"/>
      <c r="M1627" s="25"/>
      <c r="N1627" s="25"/>
      <c r="O1627" s="25"/>
      <c r="P1627" s="25"/>
      <c r="Q1627" s="25"/>
      <c r="R1627" s="25"/>
      <c r="S1627" s="25"/>
      <c r="T1627" s="25"/>
      <c r="U1627" s="25"/>
      <c r="V1627" s="25"/>
      <c r="W1627" s="25"/>
      <c r="X1627" s="25"/>
      <c r="Y1627" s="25"/>
      <c r="Z1627" s="25"/>
      <c r="AA1627" s="25"/>
      <c r="AB1627" s="25"/>
      <c r="AC1627" s="25"/>
      <c r="AD1627" s="25"/>
      <c r="AE1627" s="25"/>
      <c r="AF1627" s="25"/>
      <c r="AG1627" s="25"/>
      <c r="AH1627" s="25"/>
    </row>
    <row r="1628" spans="1:34">
      <c r="A1628" s="25"/>
      <c r="B1628" s="25"/>
      <c r="C1628" s="25"/>
      <c r="D1628" s="114"/>
      <c r="E1628" s="25"/>
      <c r="F1628" s="25"/>
      <c r="G1628" s="25"/>
      <c r="H1628" s="25"/>
      <c r="I1628" s="25"/>
      <c r="J1628" s="25"/>
      <c r="K1628" s="114"/>
      <c r="L1628" s="25"/>
      <c r="M1628" s="25"/>
      <c r="N1628" s="25"/>
      <c r="O1628" s="25"/>
      <c r="P1628" s="25"/>
      <c r="Q1628" s="25"/>
      <c r="R1628" s="25"/>
      <c r="S1628" s="25"/>
      <c r="T1628" s="25"/>
      <c r="U1628" s="25"/>
      <c r="V1628" s="25"/>
      <c r="W1628" s="25"/>
      <c r="X1628" s="25"/>
      <c r="Y1628" s="25"/>
      <c r="Z1628" s="25"/>
      <c r="AA1628" s="25"/>
      <c r="AB1628" s="25"/>
      <c r="AC1628" s="25"/>
      <c r="AD1628" s="25"/>
      <c r="AE1628" s="25"/>
      <c r="AF1628" s="25"/>
      <c r="AG1628" s="25"/>
      <c r="AH1628" s="25"/>
    </row>
    <row r="1629" spans="1:34">
      <c r="A1629" s="25"/>
      <c r="B1629" s="25"/>
      <c r="C1629" s="25"/>
      <c r="D1629" s="114"/>
      <c r="E1629" s="25"/>
      <c r="F1629" s="25"/>
      <c r="G1629" s="25"/>
      <c r="H1629" s="25"/>
      <c r="I1629" s="25"/>
      <c r="J1629" s="25"/>
      <c r="K1629" s="114"/>
      <c r="L1629" s="25"/>
      <c r="M1629" s="25"/>
      <c r="N1629" s="25"/>
      <c r="O1629" s="25"/>
      <c r="P1629" s="25"/>
      <c r="Q1629" s="25"/>
      <c r="R1629" s="25"/>
      <c r="S1629" s="25"/>
      <c r="T1629" s="25"/>
      <c r="U1629" s="25"/>
      <c r="V1629" s="25"/>
      <c r="W1629" s="25"/>
      <c r="X1629" s="25"/>
      <c r="Y1629" s="25"/>
      <c r="Z1629" s="25"/>
      <c r="AA1629" s="25"/>
      <c r="AB1629" s="25"/>
      <c r="AC1629" s="25"/>
      <c r="AD1629" s="25"/>
      <c r="AE1629" s="25"/>
      <c r="AF1629" s="25"/>
      <c r="AG1629" s="25"/>
      <c r="AH1629" s="25"/>
    </row>
    <row r="1630" spans="1:34">
      <c r="A1630" s="25"/>
      <c r="B1630" s="25"/>
      <c r="C1630" s="25"/>
      <c r="D1630" s="114"/>
      <c r="E1630" s="25"/>
      <c r="F1630" s="25"/>
      <c r="G1630" s="25"/>
      <c r="H1630" s="25"/>
      <c r="I1630" s="25"/>
      <c r="J1630" s="25"/>
      <c r="K1630" s="114"/>
      <c r="L1630" s="25"/>
      <c r="M1630" s="25"/>
      <c r="N1630" s="25"/>
      <c r="O1630" s="25"/>
      <c r="P1630" s="25"/>
      <c r="Q1630" s="25"/>
      <c r="R1630" s="25"/>
      <c r="S1630" s="25"/>
      <c r="T1630" s="25"/>
      <c r="U1630" s="25"/>
      <c r="V1630" s="25"/>
      <c r="W1630" s="25"/>
      <c r="X1630" s="25"/>
      <c r="Y1630" s="25"/>
      <c r="Z1630" s="25"/>
      <c r="AA1630" s="25"/>
      <c r="AB1630" s="25"/>
      <c r="AC1630" s="25"/>
      <c r="AD1630" s="25"/>
      <c r="AE1630" s="25"/>
      <c r="AF1630" s="25"/>
      <c r="AG1630" s="25"/>
      <c r="AH1630" s="25"/>
    </row>
    <row r="1631" spans="1:34">
      <c r="A1631" s="25"/>
      <c r="B1631" s="25"/>
      <c r="C1631" s="25"/>
      <c r="D1631" s="114"/>
      <c r="E1631" s="25"/>
      <c r="F1631" s="25"/>
      <c r="G1631" s="25"/>
      <c r="H1631" s="25"/>
      <c r="I1631" s="25"/>
      <c r="J1631" s="25"/>
      <c r="K1631" s="114"/>
      <c r="L1631" s="25"/>
      <c r="M1631" s="25"/>
      <c r="N1631" s="25"/>
      <c r="O1631" s="25"/>
      <c r="P1631" s="25"/>
      <c r="Q1631" s="25"/>
      <c r="R1631" s="25"/>
      <c r="S1631" s="25"/>
      <c r="T1631" s="25"/>
      <c r="U1631" s="25"/>
      <c r="V1631" s="25"/>
      <c r="W1631" s="25"/>
      <c r="X1631" s="25"/>
      <c r="Y1631" s="25"/>
      <c r="Z1631" s="25"/>
      <c r="AA1631" s="25"/>
      <c r="AB1631" s="25"/>
      <c r="AC1631" s="25"/>
      <c r="AD1631" s="25"/>
      <c r="AE1631" s="25"/>
      <c r="AF1631" s="25"/>
      <c r="AG1631" s="25"/>
      <c r="AH1631" s="25"/>
    </row>
    <row r="1632" spans="1:34">
      <c r="A1632" s="25"/>
      <c r="B1632" s="25"/>
      <c r="C1632" s="25"/>
      <c r="D1632" s="114"/>
      <c r="E1632" s="25"/>
      <c r="F1632" s="25"/>
      <c r="G1632" s="25"/>
      <c r="H1632" s="25"/>
      <c r="I1632" s="25"/>
      <c r="J1632" s="25"/>
      <c r="K1632" s="114"/>
      <c r="L1632" s="25"/>
      <c r="M1632" s="25"/>
      <c r="N1632" s="25"/>
      <c r="O1632" s="25"/>
      <c r="P1632" s="25"/>
      <c r="Q1632" s="25"/>
      <c r="R1632" s="25"/>
      <c r="S1632" s="25"/>
      <c r="T1632" s="25"/>
      <c r="U1632" s="25"/>
      <c r="V1632" s="25"/>
      <c r="W1632" s="25"/>
      <c r="X1632" s="25"/>
      <c r="Y1632" s="25"/>
      <c r="Z1632" s="25"/>
      <c r="AA1632" s="25"/>
      <c r="AB1632" s="25"/>
      <c r="AC1632" s="25"/>
      <c r="AD1632" s="25"/>
      <c r="AE1632" s="25"/>
      <c r="AF1632" s="25"/>
      <c r="AG1632" s="25"/>
      <c r="AH1632" s="25"/>
    </row>
    <row r="1633" spans="1:34">
      <c r="A1633" s="25"/>
      <c r="B1633" s="25"/>
      <c r="C1633" s="25"/>
      <c r="D1633" s="114"/>
      <c r="E1633" s="25"/>
      <c r="F1633" s="25"/>
      <c r="G1633" s="25"/>
      <c r="H1633" s="25"/>
      <c r="I1633" s="25"/>
      <c r="J1633" s="25"/>
      <c r="K1633" s="114"/>
      <c r="L1633" s="25"/>
      <c r="M1633" s="25"/>
      <c r="N1633" s="25"/>
      <c r="O1633" s="25"/>
      <c r="P1633" s="25"/>
      <c r="Q1633" s="25"/>
      <c r="R1633" s="25"/>
      <c r="S1633" s="25"/>
      <c r="T1633" s="25"/>
      <c r="U1633" s="25"/>
      <c r="V1633" s="25"/>
      <c r="W1633" s="25"/>
      <c r="X1633" s="25"/>
      <c r="Y1633" s="25"/>
      <c r="Z1633" s="25"/>
      <c r="AA1633" s="25"/>
      <c r="AB1633" s="25"/>
      <c r="AC1633" s="25"/>
      <c r="AD1633" s="25"/>
      <c r="AE1633" s="25"/>
      <c r="AF1633" s="25"/>
      <c r="AG1633" s="25"/>
      <c r="AH1633" s="25"/>
    </row>
    <row r="1634" spans="1:34">
      <c r="A1634" s="25"/>
      <c r="B1634" s="25"/>
      <c r="C1634" s="25"/>
      <c r="D1634" s="114"/>
      <c r="E1634" s="25"/>
      <c r="F1634" s="25"/>
      <c r="G1634" s="25"/>
      <c r="H1634" s="25"/>
      <c r="I1634" s="25"/>
      <c r="J1634" s="25"/>
      <c r="K1634" s="114"/>
      <c r="L1634" s="25"/>
      <c r="M1634" s="25"/>
      <c r="N1634" s="25"/>
      <c r="O1634" s="25"/>
      <c r="P1634" s="25"/>
      <c r="Q1634" s="25"/>
      <c r="R1634" s="25"/>
      <c r="S1634" s="25"/>
      <c r="T1634" s="25"/>
      <c r="U1634" s="25"/>
      <c r="V1634" s="25"/>
      <c r="W1634" s="25"/>
      <c r="X1634" s="25"/>
      <c r="Y1634" s="25"/>
      <c r="Z1634" s="25"/>
      <c r="AA1634" s="25"/>
      <c r="AB1634" s="25"/>
      <c r="AC1634" s="25"/>
      <c r="AD1634" s="25"/>
      <c r="AE1634" s="25"/>
      <c r="AF1634" s="25"/>
      <c r="AG1634" s="25"/>
      <c r="AH1634" s="25"/>
    </row>
    <row r="1635" spans="1:34">
      <c r="A1635" s="25"/>
      <c r="B1635" s="25"/>
      <c r="C1635" s="25"/>
      <c r="D1635" s="114"/>
      <c r="E1635" s="25"/>
      <c r="F1635" s="25"/>
      <c r="G1635" s="25"/>
      <c r="H1635" s="25"/>
      <c r="I1635" s="25"/>
      <c r="J1635" s="25"/>
      <c r="K1635" s="114"/>
      <c r="L1635" s="25"/>
      <c r="M1635" s="25"/>
      <c r="N1635" s="25"/>
      <c r="O1635" s="25"/>
      <c r="P1635" s="25"/>
      <c r="Q1635" s="25"/>
      <c r="R1635" s="25"/>
      <c r="S1635" s="25"/>
      <c r="T1635" s="25"/>
      <c r="U1635" s="25"/>
      <c r="V1635" s="25"/>
      <c r="W1635" s="25"/>
      <c r="X1635" s="25"/>
      <c r="Y1635" s="25"/>
      <c r="Z1635" s="25"/>
      <c r="AA1635" s="25"/>
      <c r="AB1635" s="25"/>
      <c r="AC1635" s="25"/>
      <c r="AD1635" s="25"/>
      <c r="AE1635" s="25"/>
      <c r="AF1635" s="25"/>
      <c r="AG1635" s="25"/>
      <c r="AH1635" s="25"/>
    </row>
    <row r="1636" spans="1:34">
      <c r="A1636" s="25"/>
      <c r="B1636" s="25"/>
      <c r="C1636" s="25"/>
      <c r="D1636" s="114"/>
      <c r="E1636" s="25"/>
      <c r="F1636" s="25"/>
      <c r="G1636" s="25"/>
      <c r="H1636" s="25"/>
      <c r="I1636" s="25"/>
      <c r="J1636" s="25"/>
      <c r="K1636" s="114"/>
      <c r="L1636" s="25"/>
      <c r="M1636" s="25"/>
      <c r="N1636" s="25"/>
      <c r="O1636" s="25"/>
      <c r="P1636" s="25"/>
      <c r="Q1636" s="25"/>
      <c r="R1636" s="25"/>
      <c r="S1636" s="25"/>
      <c r="T1636" s="25"/>
      <c r="U1636" s="25"/>
      <c r="V1636" s="25"/>
      <c r="W1636" s="25"/>
      <c r="X1636" s="25"/>
      <c r="Y1636" s="25"/>
      <c r="Z1636" s="25"/>
      <c r="AA1636" s="25"/>
      <c r="AB1636" s="25"/>
      <c r="AC1636" s="25"/>
      <c r="AD1636" s="25"/>
      <c r="AE1636" s="25"/>
      <c r="AF1636" s="25"/>
      <c r="AG1636" s="25"/>
      <c r="AH1636" s="25"/>
    </row>
    <row r="1637" spans="1:34">
      <c r="A1637" s="25"/>
      <c r="B1637" s="25"/>
      <c r="C1637" s="25"/>
      <c r="D1637" s="114"/>
      <c r="E1637" s="25"/>
      <c r="F1637" s="25"/>
      <c r="G1637" s="25"/>
      <c r="H1637" s="25"/>
      <c r="I1637" s="25"/>
      <c r="J1637" s="25"/>
      <c r="K1637" s="114"/>
      <c r="L1637" s="25"/>
      <c r="M1637" s="25"/>
      <c r="N1637" s="25"/>
      <c r="O1637" s="25"/>
      <c r="P1637" s="25"/>
      <c r="Q1637" s="25"/>
      <c r="R1637" s="25"/>
      <c r="S1637" s="25"/>
      <c r="T1637" s="25"/>
      <c r="U1637" s="25"/>
      <c r="V1637" s="25"/>
      <c r="W1637" s="25"/>
      <c r="X1637" s="25"/>
      <c r="Y1637" s="25"/>
      <c r="Z1637" s="25"/>
      <c r="AA1637" s="25"/>
      <c r="AB1637" s="25"/>
      <c r="AC1637" s="25"/>
      <c r="AD1637" s="25"/>
      <c r="AE1637" s="25"/>
      <c r="AF1637" s="25"/>
      <c r="AG1637" s="25"/>
      <c r="AH1637" s="25"/>
    </row>
    <row r="1638" spans="1:34">
      <c r="A1638" s="25"/>
      <c r="B1638" s="25"/>
      <c r="C1638" s="25"/>
      <c r="D1638" s="114"/>
      <c r="E1638" s="25"/>
      <c r="F1638" s="25"/>
      <c r="G1638" s="25"/>
      <c r="H1638" s="25"/>
      <c r="I1638" s="25"/>
      <c r="J1638" s="25"/>
      <c r="K1638" s="114"/>
      <c r="L1638" s="25"/>
      <c r="M1638" s="25"/>
      <c r="N1638" s="25"/>
      <c r="O1638" s="25"/>
      <c r="P1638" s="25"/>
      <c r="Q1638" s="25"/>
      <c r="R1638" s="25"/>
      <c r="S1638" s="25"/>
      <c r="T1638" s="25"/>
      <c r="U1638" s="25"/>
      <c r="V1638" s="25"/>
      <c r="W1638" s="25"/>
      <c r="X1638" s="25"/>
      <c r="Y1638" s="25"/>
      <c r="Z1638" s="25"/>
      <c r="AA1638" s="25"/>
      <c r="AB1638" s="25"/>
      <c r="AC1638" s="25"/>
      <c r="AD1638" s="25"/>
      <c r="AE1638" s="25"/>
      <c r="AF1638" s="25"/>
      <c r="AG1638" s="25"/>
      <c r="AH1638" s="25"/>
    </row>
    <row r="1639" spans="1:34">
      <c r="A1639" s="25"/>
      <c r="B1639" s="25"/>
      <c r="C1639" s="25"/>
      <c r="D1639" s="114"/>
      <c r="E1639" s="25"/>
      <c r="F1639" s="25"/>
      <c r="G1639" s="25"/>
      <c r="H1639" s="25"/>
      <c r="I1639" s="25"/>
      <c r="J1639" s="25"/>
      <c r="K1639" s="114"/>
      <c r="L1639" s="25"/>
      <c r="M1639" s="25"/>
      <c r="N1639" s="25"/>
      <c r="O1639" s="25"/>
      <c r="P1639" s="25"/>
      <c r="Q1639" s="25"/>
      <c r="R1639" s="25"/>
      <c r="S1639" s="25"/>
      <c r="T1639" s="25"/>
      <c r="U1639" s="25"/>
      <c r="V1639" s="25"/>
      <c r="W1639" s="25"/>
      <c r="X1639" s="25"/>
      <c r="Y1639" s="25"/>
      <c r="Z1639" s="25"/>
      <c r="AA1639" s="25"/>
      <c r="AB1639" s="25"/>
      <c r="AC1639" s="25"/>
      <c r="AD1639" s="25"/>
      <c r="AE1639" s="25"/>
      <c r="AF1639" s="25"/>
      <c r="AG1639" s="25"/>
      <c r="AH1639" s="25"/>
    </row>
    <row r="1640" spans="1:34">
      <c r="A1640" s="25"/>
      <c r="B1640" s="25"/>
      <c r="C1640" s="25"/>
      <c r="D1640" s="114"/>
      <c r="E1640" s="25"/>
      <c r="F1640" s="25"/>
      <c r="G1640" s="25"/>
      <c r="H1640" s="25"/>
      <c r="I1640" s="25"/>
      <c r="J1640" s="25"/>
      <c r="K1640" s="114"/>
      <c r="L1640" s="25"/>
      <c r="M1640" s="25"/>
      <c r="N1640" s="25"/>
      <c r="O1640" s="25"/>
      <c r="P1640" s="25"/>
      <c r="Q1640" s="25"/>
      <c r="R1640" s="25"/>
      <c r="S1640" s="25"/>
      <c r="T1640" s="25"/>
      <c r="U1640" s="25"/>
      <c r="V1640" s="25"/>
      <c r="W1640" s="25"/>
      <c r="X1640" s="25"/>
      <c r="Y1640" s="25"/>
      <c r="Z1640" s="25"/>
      <c r="AA1640" s="25"/>
      <c r="AB1640" s="25"/>
      <c r="AC1640" s="25"/>
      <c r="AD1640" s="25"/>
      <c r="AE1640" s="25"/>
      <c r="AF1640" s="25"/>
      <c r="AG1640" s="25"/>
      <c r="AH1640" s="25"/>
    </row>
    <row r="1641" spans="1:34">
      <c r="A1641" s="25"/>
      <c r="B1641" s="25"/>
      <c r="C1641" s="25"/>
      <c r="D1641" s="114"/>
      <c r="E1641" s="25"/>
      <c r="F1641" s="25"/>
      <c r="G1641" s="25"/>
      <c r="H1641" s="25"/>
      <c r="I1641" s="25"/>
      <c r="J1641" s="25"/>
      <c r="K1641" s="114"/>
      <c r="L1641" s="25"/>
      <c r="M1641" s="25"/>
      <c r="N1641" s="25"/>
      <c r="O1641" s="25"/>
      <c r="P1641" s="25"/>
      <c r="Q1641" s="25"/>
      <c r="R1641" s="25"/>
      <c r="S1641" s="25"/>
      <c r="T1641" s="25"/>
      <c r="U1641" s="25"/>
      <c r="V1641" s="25"/>
      <c r="W1641" s="25"/>
      <c r="X1641" s="25"/>
      <c r="Y1641" s="25"/>
      <c r="Z1641" s="25"/>
      <c r="AA1641" s="25"/>
      <c r="AB1641" s="25"/>
      <c r="AC1641" s="25"/>
      <c r="AD1641" s="25"/>
      <c r="AE1641" s="25"/>
      <c r="AF1641" s="25"/>
      <c r="AG1641" s="25"/>
      <c r="AH1641" s="25"/>
    </row>
    <row r="1642" spans="1:34">
      <c r="A1642" s="25"/>
      <c r="B1642" s="25"/>
      <c r="C1642" s="25"/>
      <c r="D1642" s="114"/>
      <c r="E1642" s="25"/>
      <c r="F1642" s="25"/>
      <c r="G1642" s="25"/>
      <c r="H1642" s="25"/>
      <c r="I1642" s="25"/>
      <c r="J1642" s="25"/>
      <c r="K1642" s="114"/>
      <c r="L1642" s="25"/>
      <c r="M1642" s="25"/>
      <c r="N1642" s="25"/>
      <c r="O1642" s="25"/>
      <c r="P1642" s="25"/>
      <c r="Q1642" s="25"/>
      <c r="R1642" s="25"/>
      <c r="S1642" s="25"/>
      <c r="T1642" s="25"/>
      <c r="U1642" s="25"/>
      <c r="V1642" s="25"/>
      <c r="W1642" s="25"/>
      <c r="X1642" s="25"/>
      <c r="Y1642" s="25"/>
      <c r="Z1642" s="25"/>
      <c r="AA1642" s="25"/>
      <c r="AB1642" s="25"/>
      <c r="AC1642" s="25"/>
      <c r="AD1642" s="25"/>
      <c r="AE1642" s="25"/>
      <c r="AF1642" s="25"/>
      <c r="AG1642" s="25"/>
      <c r="AH1642" s="25"/>
    </row>
    <row r="1643" spans="1:34">
      <c r="A1643" s="25"/>
      <c r="B1643" s="25"/>
      <c r="C1643" s="25"/>
      <c r="D1643" s="114"/>
      <c r="E1643" s="25"/>
      <c r="F1643" s="25"/>
      <c r="G1643" s="25"/>
      <c r="H1643" s="25"/>
      <c r="I1643" s="25"/>
      <c r="J1643" s="25"/>
      <c r="K1643" s="114"/>
      <c r="L1643" s="25"/>
      <c r="M1643" s="25"/>
      <c r="N1643" s="25"/>
      <c r="O1643" s="25"/>
      <c r="P1643" s="25"/>
      <c r="Q1643" s="25"/>
      <c r="R1643" s="25"/>
      <c r="S1643" s="25"/>
      <c r="T1643" s="25"/>
      <c r="U1643" s="25"/>
      <c r="V1643" s="25"/>
      <c r="W1643" s="25"/>
      <c r="X1643" s="25"/>
      <c r="Y1643" s="25"/>
      <c r="Z1643" s="25"/>
      <c r="AA1643" s="25"/>
      <c r="AB1643" s="25"/>
      <c r="AC1643" s="25"/>
      <c r="AD1643" s="25"/>
      <c r="AE1643" s="25"/>
      <c r="AF1643" s="25"/>
      <c r="AG1643" s="25"/>
      <c r="AH1643" s="25"/>
    </row>
    <row r="1644" spans="1:34">
      <c r="A1644" s="25"/>
      <c r="B1644" s="25"/>
      <c r="C1644" s="25"/>
      <c r="D1644" s="114"/>
      <c r="E1644" s="25"/>
      <c r="F1644" s="25"/>
      <c r="G1644" s="25"/>
      <c r="H1644" s="25"/>
      <c r="I1644" s="25"/>
      <c r="J1644" s="25"/>
      <c r="K1644" s="114"/>
      <c r="L1644" s="25"/>
      <c r="M1644" s="25"/>
      <c r="N1644" s="25"/>
      <c r="O1644" s="25"/>
      <c r="P1644" s="25"/>
      <c r="Q1644" s="25"/>
      <c r="R1644" s="25"/>
      <c r="S1644" s="25"/>
      <c r="T1644" s="25"/>
      <c r="U1644" s="25"/>
      <c r="V1644" s="25"/>
      <c r="W1644" s="25"/>
      <c r="X1644" s="25"/>
      <c r="Y1644" s="25"/>
      <c r="Z1644" s="25"/>
      <c r="AA1644" s="25"/>
      <c r="AB1644" s="25"/>
      <c r="AC1644" s="25"/>
      <c r="AD1644" s="25"/>
      <c r="AE1644" s="25"/>
      <c r="AF1644" s="25"/>
      <c r="AG1644" s="25"/>
      <c r="AH1644" s="25"/>
    </row>
    <row r="1645" spans="1:34">
      <c r="A1645" s="25"/>
      <c r="B1645" s="25"/>
      <c r="C1645" s="25"/>
      <c r="D1645" s="114"/>
      <c r="E1645" s="25"/>
      <c r="F1645" s="25"/>
      <c r="G1645" s="25"/>
      <c r="H1645" s="25"/>
      <c r="I1645" s="25"/>
      <c r="J1645" s="25"/>
      <c r="K1645" s="114"/>
      <c r="L1645" s="25"/>
      <c r="M1645" s="25"/>
      <c r="N1645" s="25"/>
      <c r="O1645" s="25"/>
      <c r="P1645" s="25"/>
      <c r="Q1645" s="25"/>
      <c r="R1645" s="25"/>
      <c r="S1645" s="25"/>
      <c r="T1645" s="25"/>
      <c r="U1645" s="25"/>
      <c r="V1645" s="25"/>
      <c r="W1645" s="25"/>
      <c r="X1645" s="25"/>
      <c r="Y1645" s="25"/>
      <c r="Z1645" s="25"/>
      <c r="AA1645" s="25"/>
      <c r="AB1645" s="25"/>
      <c r="AC1645" s="25"/>
      <c r="AD1645" s="25"/>
      <c r="AE1645" s="25"/>
      <c r="AF1645" s="25"/>
      <c r="AG1645" s="25"/>
      <c r="AH1645" s="25"/>
    </row>
    <row r="1646" spans="1:34">
      <c r="A1646" s="25"/>
      <c r="B1646" s="25"/>
      <c r="C1646" s="25"/>
      <c r="D1646" s="114"/>
      <c r="E1646" s="25"/>
      <c r="F1646" s="25"/>
      <c r="G1646" s="25"/>
      <c r="H1646" s="25"/>
      <c r="I1646" s="25"/>
      <c r="J1646" s="25"/>
      <c r="K1646" s="114"/>
      <c r="L1646" s="25"/>
      <c r="M1646" s="25"/>
      <c r="N1646" s="25"/>
      <c r="O1646" s="25"/>
      <c r="P1646" s="25"/>
      <c r="Q1646" s="25"/>
      <c r="R1646" s="25"/>
      <c r="S1646" s="25"/>
      <c r="T1646" s="25"/>
      <c r="U1646" s="25"/>
      <c r="V1646" s="25"/>
      <c r="W1646" s="25"/>
      <c r="X1646" s="25"/>
      <c r="Y1646" s="25"/>
      <c r="Z1646" s="25"/>
      <c r="AA1646" s="25"/>
      <c r="AB1646" s="25"/>
      <c r="AC1646" s="25"/>
      <c r="AD1646" s="25"/>
      <c r="AE1646" s="25"/>
      <c r="AF1646" s="25"/>
      <c r="AG1646" s="25"/>
      <c r="AH1646" s="25"/>
    </row>
    <row r="1647" spans="1:34">
      <c r="A1647" s="25"/>
      <c r="B1647" s="25"/>
      <c r="C1647" s="25"/>
      <c r="D1647" s="114"/>
      <c r="E1647" s="25"/>
      <c r="F1647" s="25"/>
      <c r="G1647" s="25"/>
      <c r="H1647" s="25"/>
      <c r="I1647" s="25"/>
      <c r="J1647" s="25"/>
      <c r="K1647" s="114"/>
      <c r="L1647" s="25"/>
      <c r="M1647" s="25"/>
      <c r="N1647" s="25"/>
      <c r="O1647" s="25"/>
      <c r="P1647" s="25"/>
      <c r="Q1647" s="25"/>
      <c r="R1647" s="25"/>
      <c r="S1647" s="25"/>
      <c r="T1647" s="25"/>
      <c r="U1647" s="25"/>
      <c r="V1647" s="25"/>
      <c r="W1647" s="25"/>
      <c r="X1647" s="25"/>
      <c r="Y1647" s="25"/>
      <c r="Z1647" s="25"/>
      <c r="AA1647" s="25"/>
      <c r="AB1647" s="25"/>
      <c r="AC1647" s="25"/>
      <c r="AD1647" s="25"/>
      <c r="AE1647" s="25"/>
      <c r="AF1647" s="25"/>
      <c r="AG1647" s="25"/>
      <c r="AH1647" s="25"/>
    </row>
    <row r="1648" spans="1:34">
      <c r="A1648" s="25"/>
      <c r="B1648" s="25"/>
      <c r="C1648" s="25"/>
      <c r="D1648" s="114"/>
      <c r="E1648" s="25"/>
      <c r="F1648" s="25"/>
      <c r="G1648" s="25"/>
      <c r="H1648" s="25"/>
      <c r="I1648" s="25"/>
      <c r="J1648" s="25"/>
      <c r="K1648" s="114"/>
      <c r="L1648" s="25"/>
      <c r="M1648" s="25"/>
      <c r="N1648" s="25"/>
      <c r="O1648" s="25"/>
      <c r="P1648" s="25"/>
      <c r="Q1648" s="25"/>
      <c r="R1648" s="25"/>
      <c r="S1648" s="25"/>
      <c r="T1648" s="25"/>
      <c r="U1648" s="25"/>
      <c r="V1648" s="25"/>
      <c r="W1648" s="25"/>
      <c r="X1648" s="25"/>
      <c r="Y1648" s="25"/>
      <c r="Z1648" s="25"/>
      <c r="AA1648" s="25"/>
      <c r="AB1648" s="25"/>
      <c r="AC1648" s="25"/>
      <c r="AD1648" s="25"/>
      <c r="AE1648" s="25"/>
      <c r="AF1648" s="25"/>
      <c r="AG1648" s="25"/>
      <c r="AH1648" s="25"/>
    </row>
    <row r="1649" spans="1:34">
      <c r="A1649" s="25"/>
      <c r="B1649" s="25"/>
      <c r="C1649" s="25"/>
      <c r="D1649" s="114"/>
      <c r="E1649" s="25"/>
      <c r="F1649" s="25"/>
      <c r="G1649" s="25"/>
      <c r="H1649" s="25"/>
      <c r="I1649" s="25"/>
      <c r="J1649" s="25"/>
      <c r="K1649" s="114"/>
      <c r="L1649" s="25"/>
      <c r="M1649" s="25"/>
      <c r="N1649" s="25"/>
      <c r="O1649" s="25"/>
      <c r="P1649" s="25"/>
      <c r="Q1649" s="25"/>
      <c r="R1649" s="25"/>
      <c r="S1649" s="25"/>
      <c r="T1649" s="25"/>
      <c r="U1649" s="25"/>
      <c r="V1649" s="25"/>
      <c r="W1649" s="25"/>
      <c r="X1649" s="25"/>
      <c r="Y1649" s="25"/>
      <c r="Z1649" s="25"/>
      <c r="AA1649" s="25"/>
      <c r="AB1649" s="25"/>
      <c r="AC1649" s="25"/>
      <c r="AD1649" s="25"/>
      <c r="AE1649" s="25"/>
      <c r="AF1649" s="25"/>
      <c r="AG1649" s="25"/>
      <c r="AH1649" s="25"/>
    </row>
    <row r="1650" spans="1:34">
      <c r="A1650" s="25"/>
      <c r="B1650" s="25"/>
      <c r="C1650" s="25"/>
      <c r="D1650" s="114"/>
      <c r="E1650" s="25"/>
      <c r="F1650" s="25"/>
      <c r="G1650" s="25"/>
      <c r="H1650" s="25"/>
      <c r="I1650" s="25"/>
      <c r="J1650" s="25"/>
      <c r="K1650" s="114"/>
      <c r="L1650" s="25"/>
      <c r="M1650" s="25"/>
      <c r="N1650" s="25"/>
      <c r="O1650" s="25"/>
      <c r="P1650" s="25"/>
      <c r="Q1650" s="25"/>
      <c r="R1650" s="25"/>
      <c r="S1650" s="25"/>
      <c r="T1650" s="25"/>
      <c r="U1650" s="25"/>
      <c r="V1650" s="25"/>
      <c r="W1650" s="25"/>
      <c r="X1650" s="25"/>
      <c r="Y1650" s="25"/>
      <c r="Z1650" s="25"/>
      <c r="AA1650" s="25"/>
      <c r="AB1650" s="25"/>
      <c r="AC1650" s="25"/>
      <c r="AD1650" s="25"/>
      <c r="AE1650" s="25"/>
      <c r="AF1650" s="25"/>
      <c r="AG1650" s="25"/>
      <c r="AH1650" s="25"/>
    </row>
    <row r="1651" spans="1:34">
      <c r="A1651" s="25"/>
      <c r="B1651" s="25"/>
      <c r="C1651" s="25"/>
      <c r="D1651" s="114"/>
      <c r="E1651" s="25"/>
      <c r="F1651" s="25"/>
      <c r="G1651" s="25"/>
      <c r="H1651" s="25"/>
      <c r="I1651" s="25"/>
      <c r="J1651" s="25"/>
      <c r="K1651" s="114"/>
      <c r="L1651" s="25"/>
      <c r="M1651" s="25"/>
      <c r="N1651" s="25"/>
      <c r="O1651" s="25"/>
      <c r="P1651" s="25"/>
      <c r="Q1651" s="25"/>
      <c r="R1651" s="25"/>
      <c r="S1651" s="25"/>
      <c r="T1651" s="25"/>
      <c r="U1651" s="25"/>
      <c r="V1651" s="25"/>
      <c r="W1651" s="25"/>
      <c r="X1651" s="25"/>
      <c r="Y1651" s="25"/>
      <c r="Z1651" s="25"/>
      <c r="AA1651" s="25"/>
      <c r="AB1651" s="25"/>
      <c r="AC1651" s="25"/>
      <c r="AD1651" s="25"/>
      <c r="AE1651" s="25"/>
      <c r="AF1651" s="25"/>
      <c r="AG1651" s="25"/>
      <c r="AH1651" s="25"/>
    </row>
    <row r="1652" spans="1:34">
      <c r="A1652" s="25"/>
      <c r="B1652" s="25"/>
      <c r="C1652" s="25"/>
      <c r="D1652" s="114"/>
      <c r="E1652" s="25"/>
      <c r="F1652" s="25"/>
      <c r="G1652" s="25"/>
      <c r="H1652" s="25"/>
      <c r="I1652" s="25"/>
      <c r="J1652" s="25"/>
      <c r="K1652" s="114"/>
      <c r="L1652" s="25"/>
      <c r="M1652" s="25"/>
      <c r="N1652" s="25"/>
      <c r="O1652" s="25"/>
      <c r="P1652" s="25"/>
      <c r="Q1652" s="25"/>
      <c r="R1652" s="25"/>
      <c r="S1652" s="25"/>
      <c r="T1652" s="25"/>
      <c r="U1652" s="25"/>
      <c r="V1652" s="25"/>
      <c r="W1652" s="25"/>
      <c r="X1652" s="25"/>
      <c r="Y1652" s="25"/>
      <c r="Z1652" s="25"/>
      <c r="AA1652" s="25"/>
      <c r="AB1652" s="25"/>
      <c r="AC1652" s="25"/>
      <c r="AD1652" s="25"/>
      <c r="AE1652" s="25"/>
      <c r="AF1652" s="25"/>
      <c r="AG1652" s="25"/>
      <c r="AH1652" s="25"/>
    </row>
    <row r="1653" spans="1:34">
      <c r="A1653" s="25"/>
      <c r="B1653" s="25"/>
      <c r="C1653" s="25"/>
      <c r="D1653" s="114"/>
      <c r="E1653" s="25"/>
      <c r="F1653" s="25"/>
      <c r="G1653" s="25"/>
      <c r="H1653" s="25"/>
      <c r="I1653" s="25"/>
      <c r="J1653" s="25"/>
      <c r="K1653" s="114"/>
      <c r="L1653" s="25"/>
      <c r="M1653" s="25"/>
      <c r="N1653" s="25"/>
      <c r="O1653" s="25"/>
      <c r="P1653" s="25"/>
      <c r="Q1653" s="25"/>
      <c r="R1653" s="25"/>
      <c r="S1653" s="25"/>
      <c r="T1653" s="25"/>
      <c r="U1653" s="25"/>
      <c r="V1653" s="25"/>
      <c r="W1653" s="25"/>
      <c r="X1653" s="25"/>
      <c r="Y1653" s="25"/>
      <c r="Z1653" s="25"/>
      <c r="AA1653" s="25"/>
      <c r="AB1653" s="25"/>
      <c r="AC1653" s="25"/>
      <c r="AD1653" s="25"/>
      <c r="AE1653" s="25"/>
      <c r="AF1653" s="25"/>
      <c r="AG1653" s="25"/>
      <c r="AH1653" s="25"/>
    </row>
    <row r="1654" spans="1:34">
      <c r="A1654" s="25"/>
      <c r="B1654" s="25"/>
      <c r="C1654" s="25"/>
      <c r="D1654" s="114"/>
      <c r="E1654" s="25"/>
      <c r="F1654" s="25"/>
      <c r="G1654" s="25"/>
      <c r="H1654" s="25"/>
      <c r="I1654" s="25"/>
      <c r="J1654" s="25"/>
      <c r="K1654" s="114"/>
      <c r="L1654" s="25"/>
      <c r="M1654" s="25"/>
      <c r="N1654" s="25"/>
      <c r="O1654" s="25"/>
      <c r="P1654" s="25"/>
      <c r="Q1654" s="25"/>
      <c r="R1654" s="25"/>
      <c r="S1654" s="25"/>
      <c r="T1654" s="25"/>
      <c r="U1654" s="25"/>
      <c r="V1654" s="25"/>
      <c r="W1654" s="25"/>
      <c r="X1654" s="25"/>
      <c r="Y1654" s="25"/>
      <c r="Z1654" s="25"/>
      <c r="AA1654" s="25"/>
      <c r="AB1654" s="25"/>
      <c r="AC1654" s="25"/>
      <c r="AD1654" s="25"/>
      <c r="AE1654" s="25"/>
      <c r="AF1654" s="25"/>
      <c r="AG1654" s="25"/>
      <c r="AH1654" s="25"/>
    </row>
    <row r="1655" spans="1:34">
      <c r="A1655" s="25"/>
      <c r="B1655" s="25"/>
      <c r="C1655" s="25"/>
      <c r="D1655" s="114"/>
      <c r="E1655" s="25"/>
      <c r="F1655" s="25"/>
      <c r="G1655" s="25"/>
      <c r="H1655" s="25"/>
      <c r="I1655" s="25"/>
      <c r="J1655" s="25"/>
      <c r="K1655" s="114"/>
      <c r="L1655" s="25"/>
      <c r="M1655" s="25"/>
      <c r="N1655" s="25"/>
      <c r="O1655" s="25"/>
      <c r="P1655" s="25"/>
      <c r="Q1655" s="25"/>
      <c r="R1655" s="25"/>
      <c r="S1655" s="25"/>
      <c r="T1655" s="25"/>
      <c r="U1655" s="25"/>
      <c r="V1655" s="25"/>
      <c r="W1655" s="25"/>
      <c r="X1655" s="25"/>
      <c r="Y1655" s="25"/>
      <c r="Z1655" s="25"/>
      <c r="AA1655" s="25"/>
      <c r="AB1655" s="25"/>
      <c r="AC1655" s="25"/>
      <c r="AD1655" s="25"/>
      <c r="AE1655" s="25"/>
      <c r="AF1655" s="25"/>
      <c r="AG1655" s="25"/>
      <c r="AH1655" s="25"/>
    </row>
    <row r="1656" spans="1:34">
      <c r="A1656" s="25"/>
      <c r="B1656" s="25"/>
      <c r="C1656" s="25"/>
      <c r="D1656" s="114"/>
      <c r="E1656" s="25"/>
      <c r="F1656" s="25"/>
      <c r="G1656" s="25"/>
      <c r="H1656" s="25"/>
      <c r="I1656" s="25"/>
      <c r="J1656" s="25"/>
      <c r="K1656" s="114"/>
      <c r="L1656" s="25"/>
      <c r="M1656" s="25"/>
      <c r="N1656" s="25"/>
      <c r="O1656" s="25"/>
      <c r="P1656" s="25"/>
      <c r="Q1656" s="25"/>
      <c r="R1656" s="25"/>
      <c r="S1656" s="25"/>
      <c r="T1656" s="25"/>
      <c r="U1656" s="25"/>
      <c r="V1656" s="25"/>
      <c r="W1656" s="25"/>
      <c r="X1656" s="25"/>
      <c r="Y1656" s="25"/>
      <c r="Z1656" s="25"/>
      <c r="AA1656" s="25"/>
      <c r="AB1656" s="25"/>
      <c r="AC1656" s="25"/>
      <c r="AD1656" s="25"/>
      <c r="AE1656" s="25"/>
      <c r="AF1656" s="25"/>
      <c r="AG1656" s="25"/>
      <c r="AH1656" s="25"/>
    </row>
    <row r="1657" spans="1:34">
      <c r="A1657" s="25"/>
      <c r="B1657" s="25"/>
      <c r="C1657" s="25"/>
      <c r="D1657" s="114"/>
      <c r="E1657" s="25"/>
      <c r="F1657" s="25"/>
      <c r="G1657" s="25"/>
      <c r="H1657" s="25"/>
      <c r="I1657" s="25"/>
      <c r="J1657" s="25"/>
      <c r="K1657" s="114"/>
      <c r="L1657" s="25"/>
      <c r="M1657" s="25"/>
      <c r="N1657" s="25"/>
      <c r="O1657" s="25"/>
      <c r="P1657" s="25"/>
      <c r="Q1657" s="25"/>
      <c r="R1657" s="25"/>
      <c r="S1657" s="25"/>
      <c r="T1657" s="25"/>
      <c r="U1657" s="25"/>
      <c r="V1657" s="25"/>
      <c r="W1657" s="25"/>
      <c r="X1657" s="25"/>
      <c r="Y1657" s="25"/>
      <c r="Z1657" s="25"/>
      <c r="AA1657" s="25"/>
      <c r="AB1657" s="25"/>
      <c r="AC1657" s="25"/>
      <c r="AD1657" s="25"/>
      <c r="AE1657" s="25"/>
      <c r="AF1657" s="25"/>
      <c r="AG1657" s="25"/>
      <c r="AH1657" s="25"/>
    </row>
    <row r="1658" spans="1:34">
      <c r="A1658" s="25"/>
      <c r="B1658" s="25"/>
      <c r="C1658" s="25"/>
      <c r="D1658" s="114"/>
      <c r="E1658" s="25"/>
      <c r="F1658" s="25"/>
      <c r="G1658" s="25"/>
      <c r="H1658" s="25"/>
      <c r="I1658" s="25"/>
      <c r="J1658" s="25"/>
      <c r="K1658" s="114"/>
      <c r="L1658" s="25"/>
      <c r="M1658" s="25"/>
      <c r="N1658" s="25"/>
      <c r="O1658" s="25"/>
      <c r="P1658" s="25"/>
      <c r="Q1658" s="25"/>
      <c r="R1658" s="25"/>
      <c r="S1658" s="25"/>
      <c r="T1658" s="25"/>
      <c r="U1658" s="25"/>
      <c r="V1658" s="25"/>
      <c r="W1658" s="25"/>
      <c r="X1658" s="25"/>
      <c r="Y1658" s="25"/>
      <c r="Z1658" s="25"/>
      <c r="AA1658" s="25"/>
      <c r="AB1658" s="25"/>
      <c r="AC1658" s="25"/>
      <c r="AD1658" s="25"/>
      <c r="AE1658" s="25"/>
      <c r="AF1658" s="25"/>
      <c r="AG1658" s="25"/>
      <c r="AH1658" s="25"/>
    </row>
    <row r="1659" spans="1:34">
      <c r="A1659" s="25"/>
      <c r="B1659" s="25"/>
      <c r="C1659" s="25"/>
      <c r="D1659" s="114"/>
      <c r="E1659" s="25"/>
      <c r="F1659" s="25"/>
      <c r="G1659" s="25"/>
      <c r="H1659" s="25"/>
      <c r="I1659" s="25"/>
      <c r="J1659" s="25"/>
      <c r="K1659" s="114"/>
      <c r="L1659" s="25"/>
      <c r="M1659" s="25"/>
      <c r="N1659" s="25"/>
      <c r="O1659" s="25"/>
      <c r="P1659" s="25"/>
      <c r="Q1659" s="25"/>
      <c r="R1659" s="25"/>
      <c r="S1659" s="25"/>
      <c r="T1659" s="25"/>
      <c r="U1659" s="25"/>
      <c r="V1659" s="25"/>
      <c r="W1659" s="25"/>
      <c r="X1659" s="25"/>
      <c r="Y1659" s="25"/>
      <c r="Z1659" s="25"/>
      <c r="AA1659" s="25"/>
      <c r="AB1659" s="25"/>
      <c r="AC1659" s="25"/>
      <c r="AD1659" s="25"/>
      <c r="AE1659" s="25"/>
      <c r="AF1659" s="25"/>
      <c r="AG1659" s="25"/>
      <c r="AH1659" s="25"/>
    </row>
    <row r="1660" spans="1:34">
      <c r="A1660" s="25"/>
      <c r="B1660" s="25"/>
      <c r="C1660" s="25"/>
      <c r="D1660" s="114"/>
      <c r="E1660" s="25"/>
      <c r="F1660" s="25"/>
      <c r="G1660" s="25"/>
      <c r="H1660" s="25"/>
      <c r="I1660" s="25"/>
      <c r="J1660" s="25"/>
      <c r="K1660" s="114"/>
      <c r="L1660" s="25"/>
      <c r="M1660" s="25"/>
      <c r="N1660" s="25"/>
      <c r="O1660" s="25"/>
      <c r="P1660" s="25"/>
      <c r="Q1660" s="25"/>
      <c r="R1660" s="25"/>
      <c r="S1660" s="25"/>
      <c r="T1660" s="25"/>
      <c r="U1660" s="25"/>
      <c r="V1660" s="25"/>
      <c r="W1660" s="25"/>
      <c r="X1660" s="25"/>
      <c r="Y1660" s="25"/>
      <c r="Z1660" s="25"/>
      <c r="AA1660" s="25"/>
      <c r="AB1660" s="25"/>
      <c r="AC1660" s="25"/>
      <c r="AD1660" s="25"/>
      <c r="AE1660" s="25"/>
      <c r="AF1660" s="25"/>
      <c r="AG1660" s="25"/>
      <c r="AH1660" s="25"/>
    </row>
    <row r="1661" spans="1:34">
      <c r="A1661" s="25"/>
      <c r="B1661" s="25"/>
      <c r="C1661" s="25"/>
      <c r="D1661" s="114"/>
      <c r="E1661" s="25"/>
      <c r="F1661" s="25"/>
      <c r="G1661" s="25"/>
      <c r="H1661" s="25"/>
      <c r="I1661" s="25"/>
      <c r="J1661" s="25"/>
      <c r="K1661" s="114"/>
      <c r="L1661" s="25"/>
      <c r="M1661" s="25"/>
      <c r="N1661" s="25"/>
      <c r="O1661" s="25"/>
      <c r="P1661" s="25"/>
      <c r="Q1661" s="25"/>
      <c r="R1661" s="25"/>
      <c r="S1661" s="25"/>
      <c r="T1661" s="25"/>
      <c r="U1661" s="25"/>
      <c r="V1661" s="25"/>
      <c r="W1661" s="25"/>
      <c r="X1661" s="25"/>
      <c r="Y1661" s="25"/>
      <c r="Z1661" s="25"/>
      <c r="AA1661" s="25"/>
      <c r="AB1661" s="25"/>
      <c r="AC1661" s="25"/>
      <c r="AD1661" s="25"/>
      <c r="AE1661" s="25"/>
      <c r="AF1661" s="25"/>
      <c r="AG1661" s="25"/>
      <c r="AH1661" s="25"/>
    </row>
    <row r="1662" spans="1:34">
      <c r="A1662" s="25"/>
      <c r="B1662" s="25"/>
      <c r="C1662" s="25"/>
      <c r="D1662" s="114"/>
      <c r="E1662" s="25"/>
      <c r="F1662" s="25"/>
      <c r="G1662" s="25"/>
      <c r="H1662" s="25"/>
      <c r="I1662" s="25"/>
      <c r="J1662" s="25"/>
      <c r="K1662" s="114"/>
      <c r="L1662" s="25"/>
      <c r="M1662" s="25"/>
      <c r="N1662" s="25"/>
      <c r="O1662" s="25"/>
      <c r="P1662" s="25"/>
      <c r="Q1662" s="25"/>
      <c r="R1662" s="25"/>
      <c r="S1662" s="25"/>
      <c r="T1662" s="25"/>
      <c r="U1662" s="25"/>
      <c r="V1662" s="25"/>
      <c r="W1662" s="25"/>
      <c r="X1662" s="25"/>
      <c r="Y1662" s="25"/>
      <c r="Z1662" s="25"/>
      <c r="AA1662" s="25"/>
      <c r="AB1662" s="25"/>
      <c r="AC1662" s="25"/>
      <c r="AD1662" s="25"/>
      <c r="AE1662" s="25"/>
      <c r="AF1662" s="25"/>
      <c r="AG1662" s="25"/>
      <c r="AH1662" s="25"/>
    </row>
    <row r="1663" spans="1:34">
      <c r="A1663" s="25"/>
      <c r="B1663" s="25"/>
      <c r="C1663" s="25"/>
      <c r="D1663" s="114"/>
      <c r="E1663" s="25"/>
      <c r="F1663" s="25"/>
      <c r="G1663" s="25"/>
      <c r="H1663" s="25"/>
      <c r="I1663" s="25"/>
      <c r="J1663" s="25"/>
      <c r="K1663" s="114"/>
      <c r="L1663" s="25"/>
      <c r="M1663" s="25"/>
      <c r="N1663" s="25"/>
      <c r="O1663" s="25"/>
      <c r="P1663" s="25"/>
      <c r="Q1663" s="25"/>
      <c r="R1663" s="25"/>
      <c r="S1663" s="25"/>
      <c r="T1663" s="25"/>
      <c r="U1663" s="25"/>
      <c r="V1663" s="25"/>
      <c r="W1663" s="25"/>
      <c r="X1663" s="25"/>
      <c r="Y1663" s="25"/>
      <c r="Z1663" s="25"/>
      <c r="AA1663" s="25"/>
      <c r="AB1663" s="25"/>
      <c r="AC1663" s="25"/>
      <c r="AD1663" s="25"/>
      <c r="AE1663" s="25"/>
      <c r="AF1663" s="25"/>
      <c r="AG1663" s="25"/>
      <c r="AH1663" s="25"/>
    </row>
    <row r="1664" spans="1:34">
      <c r="A1664" s="25"/>
      <c r="B1664" s="25"/>
      <c r="C1664" s="25"/>
      <c r="D1664" s="114"/>
      <c r="E1664" s="25"/>
      <c r="F1664" s="25"/>
      <c r="G1664" s="25"/>
      <c r="H1664" s="25"/>
      <c r="I1664" s="25"/>
      <c r="J1664" s="25"/>
      <c r="K1664" s="114"/>
      <c r="L1664" s="25"/>
      <c r="M1664" s="25"/>
      <c r="N1664" s="25"/>
      <c r="O1664" s="25"/>
      <c r="P1664" s="25"/>
      <c r="Q1664" s="25"/>
      <c r="R1664" s="25"/>
      <c r="S1664" s="25"/>
      <c r="T1664" s="25"/>
      <c r="U1664" s="25"/>
      <c r="V1664" s="25"/>
      <c r="W1664" s="25"/>
      <c r="X1664" s="25"/>
      <c r="Y1664" s="25"/>
      <c r="Z1664" s="25"/>
      <c r="AA1664" s="25"/>
      <c r="AB1664" s="25"/>
      <c r="AC1664" s="25"/>
      <c r="AD1664" s="25"/>
      <c r="AE1664" s="25"/>
      <c r="AF1664" s="25"/>
      <c r="AG1664" s="25"/>
      <c r="AH1664" s="25"/>
    </row>
    <row r="1665" spans="1:34">
      <c r="A1665" s="25"/>
      <c r="B1665" s="25"/>
      <c r="C1665" s="25"/>
      <c r="D1665" s="114"/>
      <c r="E1665" s="25"/>
      <c r="F1665" s="25"/>
      <c r="G1665" s="25"/>
      <c r="H1665" s="25"/>
      <c r="I1665" s="25"/>
      <c r="J1665" s="25"/>
      <c r="K1665" s="114"/>
      <c r="L1665" s="25"/>
      <c r="M1665" s="25"/>
      <c r="N1665" s="25"/>
      <c r="O1665" s="25"/>
      <c r="P1665" s="25"/>
      <c r="Q1665" s="25"/>
      <c r="R1665" s="25"/>
      <c r="S1665" s="25"/>
      <c r="T1665" s="25"/>
      <c r="U1665" s="25"/>
      <c r="V1665" s="25"/>
      <c r="W1665" s="25"/>
      <c r="X1665" s="25"/>
      <c r="Y1665" s="25"/>
      <c r="Z1665" s="25"/>
      <c r="AA1665" s="25"/>
      <c r="AB1665" s="25"/>
      <c r="AC1665" s="25"/>
      <c r="AD1665" s="25"/>
      <c r="AE1665" s="25"/>
      <c r="AF1665" s="25"/>
      <c r="AG1665" s="25"/>
      <c r="AH1665" s="25"/>
    </row>
    <row r="1666" spans="1:34">
      <c r="A1666" s="25"/>
      <c r="B1666" s="25"/>
      <c r="C1666" s="25"/>
      <c r="D1666" s="114"/>
      <c r="E1666" s="25"/>
      <c r="F1666" s="25"/>
      <c r="G1666" s="25"/>
      <c r="H1666" s="25"/>
      <c r="I1666" s="25"/>
      <c r="J1666" s="25"/>
      <c r="K1666" s="114"/>
      <c r="L1666" s="25"/>
      <c r="M1666" s="25"/>
      <c r="N1666" s="25"/>
      <c r="O1666" s="25"/>
      <c r="P1666" s="25"/>
      <c r="Q1666" s="25"/>
      <c r="R1666" s="25"/>
      <c r="S1666" s="25"/>
      <c r="T1666" s="25"/>
      <c r="U1666" s="25"/>
      <c r="V1666" s="25"/>
      <c r="W1666" s="25"/>
      <c r="X1666" s="25"/>
      <c r="Y1666" s="25"/>
      <c r="Z1666" s="25"/>
      <c r="AA1666" s="25"/>
      <c r="AB1666" s="25"/>
      <c r="AC1666" s="25"/>
      <c r="AD1666" s="25"/>
      <c r="AE1666" s="25"/>
      <c r="AF1666" s="25"/>
      <c r="AG1666" s="25"/>
      <c r="AH1666" s="25"/>
    </row>
    <row r="1667" spans="1:34">
      <c r="A1667" s="25"/>
      <c r="B1667" s="25"/>
      <c r="C1667" s="25"/>
      <c r="D1667" s="114"/>
      <c r="E1667" s="25"/>
      <c r="F1667" s="25"/>
      <c r="G1667" s="25"/>
      <c r="H1667" s="25"/>
      <c r="I1667" s="25"/>
      <c r="J1667" s="25"/>
      <c r="K1667" s="114"/>
      <c r="L1667" s="25"/>
      <c r="M1667" s="25"/>
      <c r="N1667" s="25"/>
      <c r="O1667" s="25"/>
      <c r="P1667" s="25"/>
      <c r="Q1667" s="25"/>
      <c r="R1667" s="25"/>
      <c r="S1667" s="25"/>
      <c r="T1667" s="25"/>
      <c r="U1667" s="25"/>
      <c r="V1667" s="25"/>
      <c r="W1667" s="25"/>
      <c r="X1667" s="25"/>
      <c r="Y1667" s="25"/>
      <c r="Z1667" s="25"/>
      <c r="AA1667" s="25"/>
      <c r="AB1667" s="25"/>
      <c r="AC1667" s="25"/>
      <c r="AD1667" s="25"/>
      <c r="AE1667" s="25"/>
      <c r="AF1667" s="25"/>
      <c r="AG1667" s="25"/>
      <c r="AH1667" s="25"/>
    </row>
    <row r="1668" spans="1:34">
      <c r="A1668" s="25"/>
      <c r="B1668" s="25"/>
      <c r="C1668" s="25"/>
      <c r="D1668" s="114"/>
      <c r="E1668" s="25"/>
      <c r="F1668" s="25"/>
      <c r="G1668" s="25"/>
      <c r="H1668" s="25"/>
      <c r="I1668" s="25"/>
      <c r="J1668" s="25"/>
      <c r="K1668" s="114"/>
      <c r="L1668" s="25"/>
      <c r="M1668" s="25"/>
      <c r="N1668" s="25"/>
      <c r="O1668" s="25"/>
      <c r="P1668" s="25"/>
      <c r="Q1668" s="25"/>
      <c r="R1668" s="25"/>
      <c r="S1668" s="25"/>
      <c r="T1668" s="25"/>
      <c r="U1668" s="25"/>
      <c r="V1668" s="25"/>
      <c r="W1668" s="25"/>
      <c r="X1668" s="25"/>
      <c r="Y1668" s="25"/>
      <c r="Z1668" s="25"/>
      <c r="AA1668" s="25"/>
      <c r="AB1668" s="25"/>
      <c r="AC1668" s="25"/>
      <c r="AD1668" s="25"/>
      <c r="AE1668" s="25"/>
      <c r="AF1668" s="25"/>
      <c r="AG1668" s="25"/>
      <c r="AH1668" s="25"/>
    </row>
    <row r="1669" spans="1:34">
      <c r="A1669" s="25"/>
      <c r="B1669" s="25"/>
      <c r="C1669" s="25"/>
      <c r="D1669" s="114"/>
      <c r="E1669" s="25"/>
      <c r="F1669" s="25"/>
      <c r="G1669" s="25"/>
      <c r="H1669" s="25"/>
      <c r="I1669" s="25"/>
      <c r="J1669" s="25"/>
      <c r="K1669" s="114"/>
      <c r="L1669" s="25"/>
      <c r="M1669" s="25"/>
      <c r="N1669" s="25"/>
      <c r="O1669" s="25"/>
      <c r="P1669" s="25"/>
      <c r="Q1669" s="25"/>
      <c r="R1669" s="25"/>
      <c r="S1669" s="25"/>
      <c r="T1669" s="25"/>
      <c r="U1669" s="25"/>
      <c r="V1669" s="25"/>
      <c r="W1669" s="25"/>
      <c r="X1669" s="25"/>
      <c r="Y1669" s="25"/>
      <c r="Z1669" s="25"/>
      <c r="AA1669" s="25"/>
      <c r="AB1669" s="25"/>
      <c r="AC1669" s="25"/>
      <c r="AD1669" s="25"/>
      <c r="AE1669" s="25"/>
      <c r="AF1669" s="25"/>
      <c r="AG1669" s="25"/>
      <c r="AH1669" s="25"/>
    </row>
    <row r="1670" spans="1:34">
      <c r="A1670" s="25"/>
      <c r="B1670" s="25"/>
      <c r="C1670" s="25"/>
      <c r="D1670" s="114"/>
      <c r="E1670" s="25"/>
      <c r="F1670" s="25"/>
      <c r="G1670" s="25"/>
      <c r="H1670" s="25"/>
      <c r="I1670" s="25"/>
      <c r="J1670" s="25"/>
      <c r="K1670" s="114"/>
      <c r="L1670" s="25"/>
      <c r="M1670" s="25"/>
      <c r="N1670" s="25"/>
      <c r="O1670" s="25"/>
      <c r="P1670" s="25"/>
      <c r="Q1670" s="25"/>
      <c r="R1670" s="25"/>
      <c r="S1670" s="25"/>
      <c r="T1670" s="25"/>
      <c r="U1670" s="25"/>
      <c r="V1670" s="25"/>
      <c r="W1670" s="25"/>
      <c r="X1670" s="25"/>
      <c r="Y1670" s="25"/>
      <c r="Z1670" s="25"/>
      <c r="AA1670" s="25"/>
      <c r="AB1670" s="25"/>
      <c r="AC1670" s="25"/>
      <c r="AD1670" s="25"/>
      <c r="AE1670" s="25"/>
      <c r="AF1670" s="25"/>
      <c r="AG1670" s="25"/>
      <c r="AH1670" s="25"/>
    </row>
    <row r="1671" spans="1:34">
      <c r="A1671" s="25"/>
      <c r="B1671" s="25"/>
      <c r="C1671" s="25"/>
      <c r="D1671" s="114"/>
      <c r="E1671" s="25"/>
      <c r="F1671" s="25"/>
      <c r="G1671" s="25"/>
      <c r="H1671" s="25"/>
      <c r="I1671" s="25"/>
      <c r="J1671" s="25"/>
      <c r="K1671" s="114"/>
      <c r="L1671" s="25"/>
      <c r="M1671" s="25"/>
      <c r="N1671" s="25"/>
      <c r="O1671" s="25"/>
      <c r="P1671" s="25"/>
      <c r="Q1671" s="25"/>
      <c r="R1671" s="25"/>
      <c r="S1671" s="25"/>
      <c r="T1671" s="25"/>
      <c r="U1671" s="25"/>
      <c r="V1671" s="25"/>
      <c r="W1671" s="25"/>
      <c r="X1671" s="25"/>
      <c r="Y1671" s="25"/>
      <c r="Z1671" s="25"/>
      <c r="AA1671" s="25"/>
      <c r="AB1671" s="25"/>
      <c r="AC1671" s="25"/>
      <c r="AD1671" s="25"/>
      <c r="AE1671" s="25"/>
      <c r="AF1671" s="25"/>
      <c r="AG1671" s="25"/>
      <c r="AH1671" s="25"/>
    </row>
    <row r="1672" spans="1:34">
      <c r="A1672" s="25"/>
      <c r="B1672" s="25"/>
      <c r="C1672" s="25"/>
      <c r="D1672" s="114"/>
      <c r="E1672" s="25"/>
      <c r="F1672" s="25"/>
      <c r="G1672" s="25"/>
      <c r="H1672" s="25"/>
      <c r="I1672" s="25"/>
      <c r="J1672" s="25"/>
      <c r="K1672" s="114"/>
      <c r="L1672" s="25"/>
      <c r="M1672" s="25"/>
      <c r="N1672" s="25"/>
      <c r="O1672" s="25"/>
      <c r="P1672" s="25"/>
      <c r="Q1672" s="25"/>
      <c r="R1672" s="25"/>
      <c r="S1672" s="25"/>
      <c r="T1672" s="25"/>
      <c r="U1672" s="25"/>
      <c r="V1672" s="25"/>
      <c r="W1672" s="25"/>
      <c r="X1672" s="25"/>
      <c r="Y1672" s="25"/>
      <c r="Z1672" s="25"/>
      <c r="AA1672" s="25"/>
      <c r="AB1672" s="25"/>
      <c r="AC1672" s="25"/>
      <c r="AD1672" s="25"/>
      <c r="AE1672" s="25"/>
      <c r="AF1672" s="25"/>
      <c r="AG1672" s="25"/>
      <c r="AH1672" s="25"/>
    </row>
    <row r="1673" spans="1:34">
      <c r="A1673" s="25"/>
      <c r="B1673" s="25"/>
      <c r="C1673" s="25"/>
      <c r="D1673" s="114"/>
      <c r="E1673" s="25"/>
      <c r="F1673" s="25"/>
      <c r="G1673" s="25"/>
      <c r="H1673" s="25"/>
      <c r="I1673" s="25"/>
      <c r="J1673" s="25"/>
      <c r="K1673" s="114"/>
      <c r="L1673" s="25"/>
      <c r="M1673" s="25"/>
      <c r="N1673" s="25"/>
      <c r="O1673" s="25"/>
      <c r="P1673" s="25"/>
      <c r="Q1673" s="25"/>
      <c r="R1673" s="25"/>
      <c r="S1673" s="25"/>
      <c r="T1673" s="25"/>
      <c r="U1673" s="25"/>
      <c r="V1673" s="25"/>
      <c r="W1673" s="25"/>
      <c r="X1673" s="25"/>
      <c r="Y1673" s="25"/>
      <c r="Z1673" s="25"/>
      <c r="AA1673" s="25"/>
      <c r="AB1673" s="25"/>
      <c r="AC1673" s="25"/>
      <c r="AD1673" s="25"/>
      <c r="AE1673" s="25"/>
      <c r="AF1673" s="25"/>
      <c r="AG1673" s="25"/>
      <c r="AH1673" s="25"/>
    </row>
    <row r="1674" spans="1:34">
      <c r="A1674" s="25"/>
      <c r="B1674" s="25"/>
      <c r="C1674" s="25"/>
      <c r="D1674" s="114"/>
      <c r="E1674" s="25"/>
      <c r="F1674" s="25"/>
      <c r="G1674" s="25"/>
      <c r="H1674" s="25"/>
      <c r="I1674" s="25"/>
      <c r="J1674" s="25"/>
      <c r="K1674" s="114"/>
      <c r="L1674" s="25"/>
      <c r="M1674" s="25"/>
      <c r="N1674" s="25"/>
      <c r="O1674" s="25"/>
      <c r="P1674" s="25"/>
      <c r="Q1674" s="25"/>
      <c r="R1674" s="25"/>
      <c r="S1674" s="25"/>
      <c r="T1674" s="25"/>
      <c r="U1674" s="25"/>
      <c r="V1674" s="25"/>
      <c r="W1674" s="25"/>
      <c r="X1674" s="25"/>
      <c r="Y1674" s="25"/>
      <c r="Z1674" s="25"/>
      <c r="AA1674" s="25"/>
      <c r="AB1674" s="25"/>
      <c r="AC1674" s="25"/>
      <c r="AD1674" s="25"/>
      <c r="AE1674" s="25"/>
      <c r="AF1674" s="25"/>
      <c r="AG1674" s="25"/>
      <c r="AH1674" s="25"/>
    </row>
    <row r="1675" spans="1:34">
      <c r="A1675" s="25"/>
      <c r="B1675" s="25"/>
      <c r="C1675" s="25"/>
      <c r="D1675" s="114"/>
      <c r="E1675" s="25"/>
      <c r="F1675" s="25"/>
      <c r="G1675" s="25"/>
      <c r="H1675" s="25"/>
      <c r="I1675" s="25"/>
      <c r="J1675" s="25"/>
      <c r="K1675" s="114"/>
      <c r="L1675" s="25"/>
      <c r="M1675" s="25"/>
      <c r="N1675" s="25"/>
      <c r="O1675" s="25"/>
      <c r="P1675" s="25"/>
      <c r="Q1675" s="25"/>
      <c r="R1675" s="25"/>
      <c r="S1675" s="25"/>
      <c r="T1675" s="25"/>
      <c r="U1675" s="25"/>
      <c r="V1675" s="25"/>
      <c r="W1675" s="25"/>
      <c r="X1675" s="25"/>
      <c r="Y1675" s="25"/>
      <c r="Z1675" s="25"/>
      <c r="AA1675" s="25"/>
      <c r="AB1675" s="25"/>
      <c r="AC1675" s="25"/>
      <c r="AD1675" s="25"/>
      <c r="AE1675" s="25"/>
      <c r="AF1675" s="25"/>
      <c r="AG1675" s="25"/>
      <c r="AH1675" s="25"/>
    </row>
    <row r="1676" spans="1:34">
      <c r="A1676" s="25"/>
      <c r="B1676" s="25"/>
      <c r="C1676" s="25"/>
      <c r="D1676" s="114"/>
      <c r="E1676" s="25"/>
      <c r="F1676" s="25"/>
      <c r="G1676" s="25"/>
      <c r="H1676" s="25"/>
      <c r="I1676" s="25"/>
      <c r="J1676" s="25"/>
      <c r="K1676" s="114"/>
      <c r="L1676" s="25"/>
      <c r="M1676" s="25"/>
      <c r="N1676" s="25"/>
      <c r="O1676" s="25"/>
      <c r="P1676" s="25"/>
      <c r="Q1676" s="25"/>
      <c r="R1676" s="25"/>
      <c r="S1676" s="25"/>
      <c r="T1676" s="25"/>
      <c r="U1676" s="25"/>
      <c r="V1676" s="25"/>
      <c r="W1676" s="25"/>
      <c r="X1676" s="25"/>
      <c r="Y1676" s="25"/>
      <c r="Z1676" s="25"/>
      <c r="AA1676" s="25"/>
      <c r="AB1676" s="25"/>
      <c r="AC1676" s="25"/>
      <c r="AD1676" s="25"/>
      <c r="AE1676" s="25"/>
      <c r="AF1676" s="25"/>
      <c r="AG1676" s="25"/>
      <c r="AH1676" s="25"/>
    </row>
    <row r="1677" spans="1:34">
      <c r="A1677" s="25"/>
      <c r="B1677" s="25"/>
      <c r="C1677" s="25"/>
      <c r="D1677" s="114"/>
      <c r="E1677" s="25"/>
      <c r="F1677" s="25"/>
      <c r="G1677" s="25"/>
      <c r="H1677" s="25"/>
      <c r="I1677" s="25"/>
      <c r="J1677" s="25"/>
      <c r="K1677" s="114"/>
      <c r="L1677" s="25"/>
      <c r="M1677" s="25"/>
      <c r="N1677" s="25"/>
      <c r="O1677" s="25"/>
      <c r="P1677" s="25"/>
      <c r="Q1677" s="25"/>
      <c r="R1677" s="25"/>
      <c r="S1677" s="25"/>
      <c r="T1677" s="25"/>
      <c r="U1677" s="25"/>
      <c r="V1677" s="25"/>
      <c r="W1677" s="25"/>
      <c r="X1677" s="25"/>
      <c r="Y1677" s="25"/>
      <c r="Z1677" s="25"/>
      <c r="AA1677" s="25"/>
      <c r="AB1677" s="25"/>
      <c r="AC1677" s="25"/>
      <c r="AD1677" s="25"/>
      <c r="AE1677" s="25"/>
      <c r="AF1677" s="25"/>
      <c r="AG1677" s="25"/>
      <c r="AH1677" s="25"/>
    </row>
    <row r="1678" spans="1:34">
      <c r="A1678" s="25"/>
      <c r="B1678" s="25"/>
      <c r="C1678" s="25"/>
      <c r="D1678" s="114"/>
      <c r="E1678" s="25"/>
      <c r="F1678" s="25"/>
      <c r="G1678" s="25"/>
      <c r="H1678" s="25"/>
      <c r="I1678" s="25"/>
      <c r="J1678" s="25"/>
      <c r="K1678" s="114"/>
      <c r="L1678" s="25"/>
      <c r="M1678" s="25"/>
      <c r="N1678" s="25"/>
      <c r="O1678" s="25"/>
      <c r="P1678" s="25"/>
      <c r="Q1678" s="25"/>
      <c r="R1678" s="25"/>
      <c r="S1678" s="25"/>
      <c r="T1678" s="25"/>
      <c r="U1678" s="25"/>
      <c r="V1678" s="25"/>
      <c r="W1678" s="25"/>
      <c r="X1678" s="25"/>
      <c r="Y1678" s="25"/>
      <c r="Z1678" s="25"/>
      <c r="AA1678" s="25"/>
      <c r="AB1678" s="25"/>
      <c r="AC1678" s="25"/>
      <c r="AD1678" s="25"/>
      <c r="AE1678" s="25"/>
      <c r="AF1678" s="25"/>
      <c r="AG1678" s="25"/>
      <c r="AH1678" s="25"/>
    </row>
    <row r="1679" spans="1:34">
      <c r="A1679" s="25"/>
      <c r="B1679" s="25"/>
      <c r="C1679" s="25"/>
      <c r="D1679" s="114"/>
      <c r="E1679" s="25"/>
      <c r="F1679" s="25"/>
      <c r="G1679" s="25"/>
      <c r="H1679" s="25"/>
      <c r="I1679" s="25"/>
      <c r="J1679" s="25"/>
      <c r="K1679" s="114"/>
      <c r="L1679" s="25"/>
      <c r="M1679" s="25"/>
      <c r="N1679" s="25"/>
      <c r="O1679" s="25"/>
      <c r="P1679" s="25"/>
      <c r="Q1679" s="25"/>
      <c r="R1679" s="25"/>
      <c r="S1679" s="25"/>
      <c r="T1679" s="25"/>
      <c r="U1679" s="25"/>
      <c r="V1679" s="25"/>
      <c r="W1679" s="25"/>
      <c r="X1679" s="25"/>
      <c r="Y1679" s="25"/>
      <c r="Z1679" s="25"/>
      <c r="AA1679" s="25"/>
      <c r="AB1679" s="25"/>
      <c r="AC1679" s="25"/>
      <c r="AD1679" s="25"/>
      <c r="AE1679" s="25"/>
      <c r="AF1679" s="25"/>
      <c r="AG1679" s="25"/>
      <c r="AH1679" s="25"/>
    </row>
    <row r="1680" spans="1:34">
      <c r="A1680" s="25"/>
      <c r="B1680" s="25"/>
      <c r="C1680" s="25"/>
      <c r="D1680" s="114"/>
      <c r="E1680" s="25"/>
      <c r="F1680" s="25"/>
      <c r="G1680" s="25"/>
      <c r="H1680" s="25"/>
      <c r="I1680" s="25"/>
      <c r="J1680" s="25"/>
      <c r="K1680" s="114"/>
      <c r="L1680" s="25"/>
      <c r="M1680" s="25"/>
      <c r="N1680" s="25"/>
      <c r="O1680" s="25"/>
      <c r="P1680" s="25"/>
      <c r="Q1680" s="25"/>
      <c r="R1680" s="25"/>
      <c r="S1680" s="25"/>
      <c r="T1680" s="25"/>
      <c r="U1680" s="25"/>
      <c r="V1680" s="25"/>
      <c r="W1680" s="25"/>
      <c r="X1680" s="25"/>
      <c r="Y1680" s="25"/>
      <c r="Z1680" s="25"/>
      <c r="AA1680" s="25"/>
      <c r="AB1680" s="25"/>
      <c r="AC1680" s="25"/>
      <c r="AD1680" s="25"/>
      <c r="AE1680" s="25"/>
      <c r="AF1680" s="25"/>
      <c r="AG1680" s="25"/>
      <c r="AH1680" s="25"/>
    </row>
    <row r="1681" spans="1:34">
      <c r="A1681" s="25"/>
      <c r="B1681" s="25"/>
      <c r="C1681" s="25"/>
      <c r="D1681" s="114"/>
      <c r="E1681" s="25"/>
      <c r="F1681" s="25"/>
      <c r="G1681" s="25"/>
      <c r="H1681" s="25"/>
      <c r="I1681" s="25"/>
      <c r="J1681" s="25"/>
      <c r="K1681" s="114"/>
      <c r="L1681" s="25"/>
      <c r="M1681" s="25"/>
      <c r="N1681" s="25"/>
      <c r="O1681" s="25"/>
      <c r="P1681" s="25"/>
      <c r="Q1681" s="25"/>
      <c r="R1681" s="25"/>
      <c r="S1681" s="25"/>
      <c r="T1681" s="25"/>
      <c r="U1681" s="25"/>
      <c r="V1681" s="25"/>
      <c r="W1681" s="25"/>
      <c r="X1681" s="25"/>
      <c r="Y1681" s="25"/>
      <c r="Z1681" s="25"/>
      <c r="AA1681" s="25"/>
      <c r="AB1681" s="25"/>
      <c r="AC1681" s="25"/>
      <c r="AD1681" s="25"/>
      <c r="AE1681" s="25"/>
      <c r="AF1681" s="25"/>
      <c r="AG1681" s="25"/>
      <c r="AH1681" s="25"/>
    </row>
    <row r="1682" spans="1:34">
      <c r="A1682" s="25"/>
      <c r="B1682" s="25"/>
      <c r="C1682" s="25"/>
      <c r="D1682" s="114"/>
      <c r="E1682" s="25"/>
      <c r="F1682" s="25"/>
      <c r="G1682" s="25"/>
      <c r="H1682" s="25"/>
      <c r="I1682" s="25"/>
      <c r="J1682" s="25"/>
      <c r="K1682" s="114"/>
      <c r="L1682" s="25"/>
      <c r="M1682" s="25"/>
      <c r="N1682" s="25"/>
      <c r="O1682" s="25"/>
      <c r="P1682" s="25"/>
      <c r="Q1682" s="25"/>
      <c r="R1682" s="25"/>
      <c r="S1682" s="25"/>
      <c r="T1682" s="25"/>
      <c r="U1682" s="25"/>
      <c r="V1682" s="25"/>
      <c r="W1682" s="25"/>
      <c r="X1682" s="25"/>
      <c r="Y1682" s="25"/>
      <c r="Z1682" s="25"/>
      <c r="AA1682" s="25"/>
      <c r="AB1682" s="25"/>
      <c r="AC1682" s="25"/>
      <c r="AD1682" s="25"/>
      <c r="AE1682" s="25"/>
      <c r="AF1682" s="25"/>
      <c r="AG1682" s="25"/>
      <c r="AH1682" s="25"/>
    </row>
    <row r="1683" spans="1:34">
      <c r="A1683" s="25"/>
      <c r="B1683" s="25"/>
      <c r="C1683" s="25"/>
      <c r="D1683" s="114"/>
      <c r="E1683" s="25"/>
      <c r="F1683" s="25"/>
      <c r="G1683" s="25"/>
      <c r="H1683" s="25"/>
      <c r="I1683" s="25"/>
      <c r="J1683" s="25"/>
      <c r="K1683" s="114"/>
      <c r="L1683" s="25"/>
      <c r="M1683" s="25"/>
      <c r="N1683" s="25"/>
      <c r="O1683" s="25"/>
      <c r="P1683" s="25"/>
      <c r="Q1683" s="25"/>
      <c r="R1683" s="25"/>
      <c r="S1683" s="25"/>
      <c r="T1683" s="25"/>
      <c r="U1683" s="25"/>
      <c r="V1683" s="25"/>
      <c r="W1683" s="25"/>
      <c r="X1683" s="25"/>
      <c r="Y1683" s="25"/>
      <c r="Z1683" s="25"/>
      <c r="AA1683" s="25"/>
      <c r="AB1683" s="25"/>
      <c r="AC1683" s="25"/>
      <c r="AD1683" s="25"/>
      <c r="AE1683" s="25"/>
      <c r="AF1683" s="25"/>
      <c r="AG1683" s="25"/>
      <c r="AH1683" s="25"/>
    </row>
    <row r="1684" spans="1:34">
      <c r="A1684" s="25"/>
      <c r="B1684" s="25"/>
      <c r="C1684" s="25"/>
      <c r="D1684" s="114"/>
      <c r="E1684" s="25"/>
      <c r="F1684" s="25"/>
      <c r="G1684" s="25"/>
      <c r="H1684" s="25"/>
      <c r="I1684" s="25"/>
      <c r="J1684" s="25"/>
      <c r="K1684" s="114"/>
      <c r="L1684" s="25"/>
      <c r="M1684" s="25"/>
      <c r="N1684" s="25"/>
      <c r="O1684" s="25"/>
      <c r="P1684" s="25"/>
      <c r="Q1684" s="25"/>
      <c r="R1684" s="25"/>
      <c r="S1684" s="25"/>
      <c r="T1684" s="25"/>
      <c r="U1684" s="25"/>
      <c r="V1684" s="25"/>
      <c r="W1684" s="25"/>
      <c r="X1684" s="25"/>
      <c r="Y1684" s="25"/>
      <c r="Z1684" s="25"/>
      <c r="AA1684" s="25"/>
      <c r="AB1684" s="25"/>
      <c r="AC1684" s="25"/>
      <c r="AD1684" s="25"/>
      <c r="AE1684" s="25"/>
      <c r="AF1684" s="25"/>
      <c r="AG1684" s="25"/>
      <c r="AH1684" s="25"/>
    </row>
    <row r="1685" spans="1:34">
      <c r="A1685" s="25"/>
      <c r="B1685" s="25"/>
      <c r="C1685" s="25"/>
      <c r="D1685" s="114"/>
      <c r="E1685" s="25"/>
      <c r="F1685" s="25"/>
      <c r="G1685" s="25"/>
      <c r="H1685" s="25"/>
      <c r="I1685" s="25"/>
      <c r="J1685" s="25"/>
      <c r="K1685" s="114"/>
      <c r="L1685" s="25"/>
      <c r="M1685" s="25"/>
      <c r="N1685" s="25"/>
      <c r="O1685" s="25"/>
      <c r="P1685" s="25"/>
      <c r="Q1685" s="25"/>
      <c r="R1685" s="25"/>
      <c r="S1685" s="25"/>
      <c r="T1685" s="25"/>
      <c r="U1685" s="25"/>
      <c r="V1685" s="25"/>
      <c r="W1685" s="25"/>
      <c r="X1685" s="25"/>
      <c r="Y1685" s="25"/>
      <c r="Z1685" s="25"/>
      <c r="AA1685" s="25"/>
      <c r="AB1685" s="25"/>
      <c r="AC1685" s="25"/>
      <c r="AD1685" s="25"/>
      <c r="AE1685" s="25"/>
      <c r="AF1685" s="25"/>
      <c r="AG1685" s="25"/>
      <c r="AH1685" s="25"/>
    </row>
    <row r="1686" spans="1:34">
      <c r="A1686" s="25"/>
      <c r="B1686" s="25"/>
      <c r="C1686" s="25"/>
      <c r="D1686" s="114"/>
      <c r="E1686" s="25"/>
      <c r="F1686" s="25"/>
      <c r="G1686" s="25"/>
      <c r="H1686" s="25"/>
      <c r="I1686" s="25"/>
      <c r="J1686" s="25"/>
      <c r="K1686" s="114"/>
      <c r="L1686" s="25"/>
      <c r="M1686" s="25"/>
      <c r="N1686" s="25"/>
      <c r="O1686" s="25"/>
      <c r="P1686" s="25"/>
      <c r="Q1686" s="25"/>
      <c r="R1686" s="25"/>
      <c r="S1686" s="25"/>
      <c r="T1686" s="25"/>
      <c r="U1686" s="25"/>
      <c r="V1686" s="25"/>
      <c r="W1686" s="25"/>
      <c r="X1686" s="25"/>
      <c r="Y1686" s="25"/>
      <c r="Z1686" s="25"/>
      <c r="AA1686" s="25"/>
      <c r="AB1686" s="25"/>
      <c r="AC1686" s="25"/>
      <c r="AD1686" s="25"/>
      <c r="AE1686" s="25"/>
      <c r="AF1686" s="25"/>
      <c r="AG1686" s="25"/>
      <c r="AH1686" s="25"/>
    </row>
    <row r="1687" spans="1:34">
      <c r="A1687" s="25"/>
      <c r="B1687" s="25"/>
      <c r="C1687" s="25"/>
      <c r="D1687" s="114"/>
      <c r="E1687" s="25"/>
      <c r="F1687" s="25"/>
      <c r="G1687" s="25"/>
      <c r="H1687" s="25"/>
      <c r="I1687" s="25"/>
      <c r="J1687" s="25"/>
      <c r="K1687" s="114"/>
      <c r="L1687" s="25"/>
      <c r="M1687" s="25"/>
      <c r="N1687" s="25"/>
      <c r="O1687" s="25"/>
      <c r="P1687" s="25"/>
      <c r="Q1687" s="25"/>
      <c r="R1687" s="25"/>
      <c r="S1687" s="25"/>
      <c r="T1687" s="25"/>
      <c r="U1687" s="25"/>
      <c r="V1687" s="25"/>
      <c r="W1687" s="25"/>
      <c r="X1687" s="25"/>
      <c r="Y1687" s="25"/>
      <c r="Z1687" s="25"/>
      <c r="AA1687" s="25"/>
      <c r="AB1687" s="25"/>
      <c r="AC1687" s="25"/>
      <c r="AD1687" s="25"/>
      <c r="AE1687" s="25"/>
      <c r="AF1687" s="25"/>
      <c r="AG1687" s="25"/>
      <c r="AH1687" s="25"/>
    </row>
    <row r="1688" spans="1:34">
      <c r="A1688" s="25"/>
      <c r="B1688" s="25"/>
      <c r="C1688" s="25"/>
      <c r="D1688" s="114"/>
      <c r="E1688" s="25"/>
      <c r="F1688" s="25"/>
      <c r="G1688" s="25"/>
      <c r="H1688" s="25"/>
      <c r="I1688" s="25"/>
      <c r="J1688" s="25"/>
      <c r="K1688" s="114"/>
      <c r="L1688" s="25"/>
      <c r="M1688" s="25"/>
      <c r="N1688" s="25"/>
      <c r="O1688" s="25"/>
      <c r="P1688" s="25"/>
      <c r="Q1688" s="25"/>
      <c r="R1688" s="25"/>
      <c r="S1688" s="25"/>
      <c r="T1688" s="25"/>
      <c r="U1688" s="25"/>
      <c r="V1688" s="25"/>
      <c r="W1688" s="25"/>
      <c r="X1688" s="25"/>
      <c r="Y1688" s="25"/>
      <c r="Z1688" s="25"/>
      <c r="AA1688" s="25"/>
      <c r="AB1688" s="25"/>
      <c r="AC1688" s="25"/>
      <c r="AD1688" s="25"/>
      <c r="AE1688" s="25"/>
      <c r="AF1688" s="25"/>
      <c r="AG1688" s="25"/>
      <c r="AH1688" s="25"/>
    </row>
    <row r="1689" spans="1:34">
      <c r="A1689" s="25"/>
      <c r="B1689" s="25"/>
      <c r="C1689" s="25"/>
      <c r="D1689" s="114"/>
      <c r="E1689" s="25"/>
      <c r="F1689" s="25"/>
      <c r="G1689" s="25"/>
      <c r="H1689" s="25"/>
      <c r="I1689" s="25"/>
      <c r="J1689" s="25"/>
      <c r="K1689" s="114"/>
      <c r="L1689" s="25"/>
      <c r="M1689" s="25"/>
      <c r="N1689" s="25"/>
      <c r="O1689" s="25"/>
      <c r="P1689" s="25"/>
      <c r="Q1689" s="25"/>
      <c r="R1689" s="25"/>
      <c r="S1689" s="25"/>
      <c r="T1689" s="25"/>
      <c r="U1689" s="25"/>
      <c r="V1689" s="25"/>
      <c r="W1689" s="25"/>
      <c r="X1689" s="25"/>
      <c r="Y1689" s="25"/>
      <c r="Z1689" s="25"/>
      <c r="AA1689" s="25"/>
      <c r="AB1689" s="25"/>
      <c r="AC1689" s="25"/>
      <c r="AD1689" s="25"/>
      <c r="AE1689" s="25"/>
      <c r="AF1689" s="25"/>
      <c r="AG1689" s="25"/>
      <c r="AH1689" s="25"/>
    </row>
    <row r="1690" spans="1:34">
      <c r="A1690" s="25"/>
      <c r="B1690" s="25"/>
      <c r="C1690" s="25"/>
      <c r="D1690" s="114"/>
      <c r="E1690" s="25"/>
      <c r="F1690" s="25"/>
      <c r="G1690" s="25"/>
      <c r="H1690" s="25"/>
      <c r="I1690" s="25"/>
      <c r="J1690" s="25"/>
      <c r="K1690" s="114"/>
      <c r="L1690" s="25"/>
      <c r="M1690" s="25"/>
      <c r="N1690" s="25"/>
      <c r="O1690" s="25"/>
      <c r="P1690" s="25"/>
      <c r="Q1690" s="25"/>
      <c r="R1690" s="25"/>
      <c r="S1690" s="25"/>
      <c r="T1690" s="25"/>
      <c r="U1690" s="25"/>
      <c r="V1690" s="25"/>
      <c r="W1690" s="25"/>
      <c r="X1690" s="25"/>
      <c r="Y1690" s="25"/>
      <c r="Z1690" s="25"/>
      <c r="AA1690" s="25"/>
      <c r="AB1690" s="25"/>
      <c r="AC1690" s="25"/>
      <c r="AD1690" s="25"/>
      <c r="AE1690" s="25"/>
      <c r="AF1690" s="25"/>
      <c r="AG1690" s="25"/>
      <c r="AH1690" s="25"/>
    </row>
    <row r="1691" spans="1:34">
      <c r="A1691" s="25"/>
      <c r="B1691" s="25"/>
      <c r="C1691" s="25"/>
      <c r="D1691" s="114"/>
      <c r="E1691" s="25"/>
      <c r="F1691" s="25"/>
      <c r="G1691" s="25"/>
      <c r="H1691" s="25"/>
      <c r="I1691" s="25"/>
      <c r="J1691" s="25"/>
      <c r="K1691" s="114"/>
      <c r="L1691" s="25"/>
      <c r="M1691" s="25"/>
      <c r="N1691" s="25"/>
      <c r="O1691" s="25"/>
      <c r="P1691" s="25"/>
      <c r="Q1691" s="25"/>
      <c r="R1691" s="25"/>
      <c r="S1691" s="25"/>
      <c r="T1691" s="25"/>
      <c r="U1691" s="25"/>
      <c r="V1691" s="25"/>
      <c r="W1691" s="25"/>
      <c r="X1691" s="25"/>
      <c r="Y1691" s="25"/>
      <c r="Z1691" s="25"/>
      <c r="AA1691" s="25"/>
      <c r="AB1691" s="25"/>
      <c r="AC1691" s="25"/>
      <c r="AD1691" s="25"/>
      <c r="AE1691" s="25"/>
      <c r="AF1691" s="25"/>
      <c r="AG1691" s="25"/>
      <c r="AH1691" s="25"/>
    </row>
    <row r="1692" spans="1:34">
      <c r="A1692" s="25"/>
      <c r="B1692" s="25"/>
      <c r="C1692" s="25"/>
      <c r="D1692" s="114"/>
      <c r="E1692" s="25"/>
      <c r="F1692" s="25"/>
      <c r="G1692" s="25"/>
      <c r="H1692" s="25"/>
      <c r="I1692" s="25"/>
      <c r="J1692" s="25"/>
      <c r="K1692" s="114"/>
      <c r="L1692" s="25"/>
      <c r="M1692" s="25"/>
      <c r="N1692" s="25"/>
      <c r="O1692" s="25"/>
      <c r="P1692" s="25"/>
      <c r="Q1692" s="25"/>
      <c r="R1692" s="25"/>
      <c r="S1692" s="25"/>
      <c r="T1692" s="25"/>
      <c r="U1692" s="25"/>
      <c r="V1692" s="25"/>
      <c r="W1692" s="25"/>
      <c r="X1692" s="25"/>
      <c r="Y1692" s="25"/>
      <c r="Z1692" s="25"/>
      <c r="AA1692" s="25"/>
      <c r="AB1692" s="25"/>
      <c r="AC1692" s="25"/>
      <c r="AD1692" s="25"/>
      <c r="AE1692" s="25"/>
      <c r="AF1692" s="25"/>
      <c r="AG1692" s="25"/>
      <c r="AH1692" s="25"/>
    </row>
    <row r="1693" spans="1:34">
      <c r="A1693" s="25"/>
      <c r="B1693" s="25"/>
      <c r="C1693" s="25"/>
      <c r="D1693" s="114"/>
      <c r="E1693" s="25"/>
      <c r="F1693" s="25"/>
      <c r="G1693" s="25"/>
      <c r="H1693" s="25"/>
      <c r="I1693" s="25"/>
      <c r="J1693" s="25"/>
      <c r="K1693" s="114"/>
      <c r="L1693" s="25"/>
      <c r="M1693" s="25"/>
      <c r="N1693" s="25"/>
      <c r="O1693" s="25"/>
      <c r="P1693" s="25"/>
      <c r="Q1693" s="25"/>
      <c r="R1693" s="25"/>
      <c r="S1693" s="25"/>
      <c r="T1693" s="25"/>
      <c r="U1693" s="25"/>
      <c r="V1693" s="25"/>
      <c r="W1693" s="25"/>
      <c r="X1693" s="25"/>
      <c r="Y1693" s="25"/>
      <c r="Z1693" s="25"/>
      <c r="AA1693" s="25"/>
      <c r="AB1693" s="25"/>
      <c r="AC1693" s="25"/>
      <c r="AD1693" s="25"/>
      <c r="AE1693" s="25"/>
      <c r="AF1693" s="25"/>
      <c r="AG1693" s="25"/>
      <c r="AH1693" s="25"/>
    </row>
    <row r="1694" spans="1:34">
      <c r="A1694" s="25"/>
      <c r="B1694" s="25"/>
      <c r="C1694" s="25"/>
      <c r="D1694" s="114"/>
      <c r="E1694" s="25"/>
      <c r="F1694" s="25"/>
      <c r="G1694" s="25"/>
      <c r="H1694" s="25"/>
      <c r="I1694" s="25"/>
      <c r="J1694" s="25"/>
      <c r="K1694" s="114"/>
      <c r="L1694" s="25"/>
      <c r="M1694" s="25"/>
      <c r="N1694" s="25"/>
      <c r="O1694" s="25"/>
      <c r="P1694" s="25"/>
      <c r="Q1694" s="25"/>
      <c r="R1694" s="25"/>
      <c r="S1694" s="25"/>
      <c r="T1694" s="25"/>
      <c r="U1694" s="25"/>
      <c r="V1694" s="25"/>
      <c r="W1694" s="25"/>
      <c r="X1694" s="25"/>
      <c r="Y1694" s="25"/>
      <c r="Z1694" s="25"/>
      <c r="AA1694" s="25"/>
      <c r="AB1694" s="25"/>
      <c r="AC1694" s="25"/>
      <c r="AD1694" s="25"/>
      <c r="AE1694" s="25"/>
      <c r="AF1694" s="25"/>
      <c r="AG1694" s="25"/>
      <c r="AH1694" s="25"/>
    </row>
    <row r="1695" spans="1:34">
      <c r="A1695" s="25"/>
      <c r="B1695" s="25"/>
      <c r="C1695" s="25"/>
      <c r="D1695" s="114"/>
      <c r="E1695" s="25"/>
      <c r="F1695" s="25"/>
      <c r="G1695" s="25"/>
      <c r="H1695" s="25"/>
      <c r="I1695" s="25"/>
      <c r="J1695" s="25"/>
      <c r="K1695" s="114"/>
      <c r="L1695" s="25"/>
      <c r="M1695" s="25"/>
      <c r="N1695" s="25"/>
      <c r="O1695" s="25"/>
      <c r="P1695" s="25"/>
      <c r="Q1695" s="25"/>
      <c r="R1695" s="25"/>
      <c r="S1695" s="25"/>
      <c r="T1695" s="25"/>
      <c r="U1695" s="25"/>
      <c r="V1695" s="25"/>
      <c r="W1695" s="25"/>
      <c r="X1695" s="25"/>
      <c r="Y1695" s="25"/>
      <c r="Z1695" s="25"/>
      <c r="AA1695" s="25"/>
      <c r="AB1695" s="25"/>
      <c r="AC1695" s="25"/>
      <c r="AD1695" s="25"/>
      <c r="AE1695" s="25"/>
      <c r="AF1695" s="25"/>
      <c r="AG1695" s="25"/>
      <c r="AH1695" s="25"/>
    </row>
    <row r="1696" spans="1:34">
      <c r="A1696" s="25"/>
      <c r="B1696" s="25"/>
      <c r="C1696" s="25"/>
      <c r="D1696" s="114"/>
      <c r="E1696" s="25"/>
      <c r="F1696" s="25"/>
      <c r="G1696" s="25"/>
      <c r="H1696" s="25"/>
      <c r="I1696" s="25"/>
      <c r="J1696" s="25"/>
      <c r="K1696" s="114"/>
      <c r="L1696" s="25"/>
      <c r="M1696" s="25"/>
      <c r="N1696" s="25"/>
      <c r="O1696" s="25"/>
      <c r="P1696" s="25"/>
      <c r="Q1696" s="25"/>
      <c r="R1696" s="25"/>
      <c r="S1696" s="25"/>
      <c r="T1696" s="25"/>
      <c r="U1696" s="25"/>
      <c r="V1696" s="25"/>
      <c r="W1696" s="25"/>
      <c r="X1696" s="25"/>
      <c r="Y1696" s="25"/>
      <c r="Z1696" s="25"/>
      <c r="AA1696" s="25"/>
      <c r="AB1696" s="25"/>
      <c r="AC1696" s="25"/>
      <c r="AD1696" s="25"/>
      <c r="AE1696" s="25"/>
      <c r="AF1696" s="25"/>
      <c r="AG1696" s="25"/>
      <c r="AH1696" s="25"/>
    </row>
    <row r="1697" spans="1:34">
      <c r="A1697" s="25"/>
      <c r="B1697" s="25"/>
      <c r="C1697" s="25"/>
      <c r="D1697" s="114"/>
      <c r="E1697" s="25"/>
      <c r="F1697" s="25"/>
      <c r="G1697" s="25"/>
      <c r="H1697" s="25"/>
      <c r="I1697" s="25"/>
      <c r="J1697" s="25"/>
      <c r="K1697" s="114"/>
      <c r="L1697" s="25"/>
      <c r="M1697" s="25"/>
      <c r="N1697" s="25"/>
      <c r="O1697" s="25"/>
      <c r="P1697" s="25"/>
      <c r="Q1697" s="25"/>
      <c r="R1697" s="25"/>
      <c r="S1697" s="25"/>
      <c r="T1697" s="25"/>
      <c r="U1697" s="25"/>
      <c r="V1697" s="25"/>
      <c r="W1697" s="25"/>
      <c r="X1697" s="25"/>
      <c r="Y1697" s="25"/>
      <c r="Z1697" s="25"/>
      <c r="AA1697" s="25"/>
      <c r="AB1697" s="25"/>
      <c r="AC1697" s="25"/>
      <c r="AD1697" s="25"/>
      <c r="AE1697" s="25"/>
      <c r="AF1697" s="25"/>
      <c r="AG1697" s="25"/>
      <c r="AH1697" s="25"/>
    </row>
    <row r="1698" spans="1:34">
      <c r="A1698" s="25"/>
      <c r="B1698" s="25"/>
      <c r="C1698" s="25"/>
      <c r="D1698" s="114"/>
      <c r="E1698" s="25"/>
      <c r="F1698" s="25"/>
      <c r="G1698" s="25"/>
      <c r="H1698" s="25"/>
      <c r="I1698" s="25"/>
      <c r="J1698" s="25"/>
      <c r="K1698" s="114"/>
      <c r="L1698" s="25"/>
      <c r="M1698" s="25"/>
      <c r="N1698" s="25"/>
      <c r="O1698" s="25"/>
      <c r="P1698" s="25"/>
      <c r="Q1698" s="25"/>
      <c r="R1698" s="25"/>
      <c r="S1698" s="25"/>
      <c r="T1698" s="25"/>
      <c r="U1698" s="25"/>
      <c r="V1698" s="25"/>
      <c r="W1698" s="25"/>
      <c r="X1698" s="25"/>
      <c r="Y1698" s="25"/>
      <c r="Z1698" s="25"/>
      <c r="AA1698" s="25"/>
      <c r="AB1698" s="25"/>
      <c r="AC1698" s="25"/>
      <c r="AD1698" s="25"/>
      <c r="AE1698" s="25"/>
      <c r="AF1698" s="25"/>
      <c r="AG1698" s="25"/>
      <c r="AH1698" s="25"/>
    </row>
    <row r="1699" spans="1:34">
      <c r="A1699" s="25"/>
      <c r="B1699" s="25"/>
      <c r="C1699" s="25"/>
      <c r="D1699" s="114"/>
      <c r="E1699" s="25"/>
      <c r="F1699" s="25"/>
      <c r="G1699" s="25"/>
      <c r="H1699" s="25"/>
      <c r="I1699" s="25"/>
      <c r="J1699" s="25"/>
      <c r="K1699" s="114"/>
      <c r="L1699" s="25"/>
      <c r="M1699" s="25"/>
      <c r="N1699" s="25"/>
      <c r="O1699" s="25"/>
      <c r="P1699" s="25"/>
      <c r="Q1699" s="25"/>
      <c r="R1699" s="25"/>
      <c r="S1699" s="25"/>
      <c r="T1699" s="25"/>
      <c r="U1699" s="25"/>
      <c r="V1699" s="25"/>
      <c r="W1699" s="25"/>
      <c r="X1699" s="25"/>
      <c r="Y1699" s="25"/>
      <c r="Z1699" s="25"/>
      <c r="AA1699" s="25"/>
      <c r="AB1699" s="25"/>
      <c r="AC1699" s="25"/>
      <c r="AD1699" s="25"/>
      <c r="AE1699" s="25"/>
      <c r="AF1699" s="25"/>
      <c r="AG1699" s="25"/>
      <c r="AH1699" s="25"/>
    </row>
    <row r="1700" spans="1:34">
      <c r="A1700" s="25"/>
      <c r="B1700" s="25"/>
      <c r="C1700" s="25"/>
      <c r="D1700" s="114"/>
      <c r="E1700" s="25"/>
      <c r="F1700" s="25"/>
      <c r="G1700" s="25"/>
      <c r="H1700" s="25"/>
      <c r="I1700" s="25"/>
      <c r="J1700" s="25"/>
      <c r="K1700" s="114"/>
      <c r="L1700" s="25"/>
      <c r="M1700" s="25"/>
      <c r="N1700" s="25"/>
      <c r="O1700" s="25"/>
      <c r="P1700" s="25"/>
      <c r="Q1700" s="25"/>
      <c r="R1700" s="25"/>
      <c r="S1700" s="25"/>
      <c r="T1700" s="25"/>
      <c r="U1700" s="25"/>
      <c r="V1700" s="25"/>
      <c r="W1700" s="25"/>
      <c r="X1700" s="25"/>
      <c r="Y1700" s="25"/>
      <c r="Z1700" s="25"/>
      <c r="AA1700" s="25"/>
      <c r="AB1700" s="25"/>
      <c r="AC1700" s="25"/>
      <c r="AD1700" s="25"/>
      <c r="AE1700" s="25"/>
      <c r="AF1700" s="25"/>
      <c r="AG1700" s="25"/>
      <c r="AH1700" s="25"/>
    </row>
    <row r="1701" spans="1:34">
      <c r="A1701" s="25"/>
      <c r="B1701" s="25"/>
      <c r="C1701" s="25"/>
      <c r="D1701" s="114"/>
      <c r="E1701" s="25"/>
      <c r="F1701" s="25"/>
      <c r="G1701" s="25"/>
      <c r="H1701" s="25"/>
      <c r="I1701" s="25"/>
      <c r="J1701" s="25"/>
      <c r="K1701" s="114"/>
      <c r="L1701" s="25"/>
      <c r="M1701" s="25"/>
      <c r="N1701" s="25"/>
      <c r="O1701" s="25"/>
      <c r="P1701" s="25"/>
      <c r="Q1701" s="25"/>
      <c r="R1701" s="25"/>
      <c r="S1701" s="25"/>
      <c r="T1701" s="25"/>
      <c r="U1701" s="25"/>
      <c r="V1701" s="25"/>
      <c r="W1701" s="25"/>
      <c r="X1701" s="25"/>
      <c r="Y1701" s="25"/>
      <c r="Z1701" s="25"/>
      <c r="AA1701" s="25"/>
      <c r="AB1701" s="25"/>
      <c r="AC1701" s="25"/>
      <c r="AD1701" s="25"/>
      <c r="AE1701" s="25"/>
      <c r="AF1701" s="25"/>
      <c r="AG1701" s="25"/>
      <c r="AH1701" s="25"/>
    </row>
    <row r="1702" spans="1:34">
      <c r="A1702" s="25"/>
      <c r="B1702" s="25"/>
      <c r="C1702" s="25"/>
      <c r="D1702" s="114"/>
      <c r="E1702" s="25"/>
      <c r="F1702" s="25"/>
      <c r="G1702" s="25"/>
      <c r="H1702" s="25"/>
      <c r="I1702" s="25"/>
      <c r="J1702" s="25"/>
      <c r="K1702" s="114"/>
      <c r="L1702" s="25"/>
      <c r="M1702" s="25"/>
      <c r="N1702" s="25"/>
      <c r="O1702" s="25"/>
      <c r="P1702" s="25"/>
      <c r="Q1702" s="25"/>
      <c r="R1702" s="25"/>
      <c r="S1702" s="25"/>
      <c r="T1702" s="25"/>
      <c r="U1702" s="25"/>
      <c r="V1702" s="25"/>
      <c r="W1702" s="25"/>
      <c r="X1702" s="25"/>
      <c r="Y1702" s="25"/>
      <c r="Z1702" s="25"/>
      <c r="AA1702" s="25"/>
      <c r="AB1702" s="25"/>
      <c r="AC1702" s="25"/>
      <c r="AD1702" s="25"/>
      <c r="AE1702" s="25"/>
      <c r="AF1702" s="25"/>
      <c r="AG1702" s="25"/>
      <c r="AH1702" s="25"/>
    </row>
    <row r="1703" spans="1:34">
      <c r="A1703" s="25"/>
      <c r="B1703" s="25"/>
      <c r="C1703" s="25"/>
      <c r="D1703" s="114"/>
      <c r="E1703" s="25"/>
      <c r="F1703" s="25"/>
      <c r="G1703" s="25"/>
      <c r="H1703" s="25"/>
      <c r="I1703" s="25"/>
      <c r="J1703" s="25"/>
      <c r="K1703" s="114"/>
      <c r="L1703" s="25"/>
      <c r="M1703" s="25"/>
      <c r="N1703" s="25"/>
      <c r="O1703" s="25"/>
      <c r="P1703" s="25"/>
      <c r="Q1703" s="25"/>
      <c r="R1703" s="25"/>
      <c r="S1703" s="25"/>
      <c r="T1703" s="25"/>
      <c r="U1703" s="25"/>
      <c r="V1703" s="25"/>
      <c r="W1703" s="25"/>
      <c r="X1703" s="25"/>
      <c r="Y1703" s="25"/>
      <c r="Z1703" s="25"/>
      <c r="AA1703" s="25"/>
      <c r="AB1703" s="25"/>
      <c r="AC1703" s="25"/>
      <c r="AD1703" s="25"/>
      <c r="AE1703" s="25"/>
      <c r="AF1703" s="25"/>
      <c r="AG1703" s="25"/>
      <c r="AH1703" s="25"/>
    </row>
    <row r="1704" spans="1:34">
      <c r="A1704" s="25"/>
      <c r="B1704" s="25"/>
      <c r="C1704" s="25"/>
      <c r="D1704" s="114"/>
      <c r="E1704" s="25"/>
      <c r="F1704" s="25"/>
      <c r="G1704" s="25"/>
      <c r="H1704" s="25"/>
      <c r="I1704" s="25"/>
      <c r="J1704" s="25"/>
      <c r="K1704" s="114"/>
      <c r="L1704" s="25"/>
      <c r="M1704" s="25"/>
      <c r="N1704" s="25"/>
      <c r="O1704" s="25"/>
      <c r="P1704" s="25"/>
      <c r="Q1704" s="25"/>
      <c r="R1704" s="25"/>
      <c r="S1704" s="25"/>
      <c r="T1704" s="25"/>
      <c r="U1704" s="25"/>
      <c r="V1704" s="25"/>
      <c r="W1704" s="25"/>
      <c r="X1704" s="25"/>
      <c r="Y1704" s="25"/>
      <c r="Z1704" s="25"/>
      <c r="AA1704" s="25"/>
      <c r="AB1704" s="25"/>
      <c r="AC1704" s="25"/>
      <c r="AD1704" s="25"/>
      <c r="AE1704" s="25"/>
      <c r="AF1704" s="25"/>
      <c r="AG1704" s="25"/>
      <c r="AH1704" s="25"/>
    </row>
    <row r="1705" spans="1:34">
      <c r="A1705" s="25"/>
      <c r="B1705" s="25"/>
      <c r="C1705" s="25"/>
      <c r="D1705" s="114"/>
      <c r="E1705" s="25"/>
      <c r="F1705" s="25"/>
      <c r="G1705" s="25"/>
      <c r="H1705" s="25"/>
      <c r="I1705" s="25"/>
      <c r="J1705" s="25"/>
      <c r="K1705" s="114"/>
      <c r="L1705" s="25"/>
      <c r="M1705" s="25"/>
      <c r="N1705" s="25"/>
      <c r="O1705" s="25"/>
      <c r="P1705" s="25"/>
      <c r="Q1705" s="25"/>
      <c r="R1705" s="25"/>
      <c r="S1705" s="25"/>
      <c r="T1705" s="25"/>
      <c r="U1705" s="25"/>
      <c r="V1705" s="25"/>
      <c r="W1705" s="25"/>
      <c r="X1705" s="25"/>
      <c r="Y1705" s="25"/>
      <c r="Z1705" s="25"/>
      <c r="AA1705" s="25"/>
      <c r="AB1705" s="25"/>
      <c r="AC1705" s="25"/>
      <c r="AD1705" s="25"/>
      <c r="AE1705" s="25"/>
      <c r="AF1705" s="25"/>
      <c r="AG1705" s="25"/>
      <c r="AH1705" s="25"/>
    </row>
    <row r="1706" spans="1:34">
      <c r="A1706" s="25"/>
      <c r="B1706" s="25"/>
      <c r="C1706" s="25"/>
      <c r="D1706" s="114"/>
      <c r="E1706" s="25"/>
      <c r="F1706" s="25"/>
      <c r="G1706" s="25"/>
      <c r="H1706" s="25"/>
      <c r="I1706" s="25"/>
      <c r="J1706" s="25"/>
      <c r="K1706" s="114"/>
      <c r="L1706" s="25"/>
      <c r="M1706" s="25"/>
      <c r="N1706" s="25"/>
      <c r="O1706" s="25"/>
      <c r="P1706" s="25"/>
      <c r="Q1706" s="25"/>
      <c r="R1706" s="25"/>
      <c r="S1706" s="25"/>
      <c r="T1706" s="25"/>
      <c r="U1706" s="25"/>
      <c r="V1706" s="25"/>
      <c r="W1706" s="25"/>
      <c r="X1706" s="25"/>
      <c r="Y1706" s="25"/>
      <c r="Z1706" s="25"/>
      <c r="AA1706" s="25"/>
      <c r="AB1706" s="25"/>
      <c r="AC1706" s="25"/>
      <c r="AD1706" s="25"/>
      <c r="AE1706" s="25"/>
      <c r="AF1706" s="25"/>
      <c r="AG1706" s="25"/>
      <c r="AH1706" s="25"/>
    </row>
    <row r="1707" spans="1:34">
      <c r="A1707" s="25"/>
      <c r="B1707" s="25"/>
      <c r="C1707" s="25"/>
      <c r="D1707" s="114"/>
      <c r="E1707" s="25"/>
      <c r="F1707" s="25"/>
      <c r="G1707" s="25"/>
      <c r="H1707" s="25"/>
      <c r="I1707" s="25"/>
      <c r="J1707" s="25"/>
      <c r="K1707" s="114"/>
      <c r="L1707" s="25"/>
      <c r="M1707" s="25"/>
      <c r="N1707" s="25"/>
      <c r="O1707" s="25"/>
      <c r="P1707" s="25"/>
      <c r="Q1707" s="25"/>
      <c r="R1707" s="25"/>
      <c r="S1707" s="25"/>
      <c r="T1707" s="25"/>
      <c r="U1707" s="25"/>
      <c r="V1707" s="25"/>
      <c r="W1707" s="25"/>
      <c r="X1707" s="25"/>
      <c r="Y1707" s="25"/>
      <c r="Z1707" s="25"/>
      <c r="AA1707" s="25"/>
      <c r="AB1707" s="25"/>
      <c r="AC1707" s="25"/>
      <c r="AD1707" s="25"/>
      <c r="AE1707" s="25"/>
      <c r="AF1707" s="25"/>
      <c r="AG1707" s="25"/>
      <c r="AH1707" s="25"/>
    </row>
    <row r="1708" spans="1:34">
      <c r="A1708" s="25"/>
      <c r="B1708" s="25"/>
      <c r="C1708" s="25"/>
      <c r="D1708" s="114"/>
      <c r="E1708" s="25"/>
      <c r="F1708" s="25"/>
      <c r="G1708" s="25"/>
      <c r="H1708" s="25"/>
      <c r="I1708" s="25"/>
      <c r="J1708" s="25"/>
      <c r="K1708" s="114"/>
      <c r="L1708" s="25"/>
      <c r="M1708" s="25"/>
      <c r="N1708" s="25"/>
      <c r="O1708" s="25"/>
      <c r="P1708" s="25"/>
      <c r="Q1708" s="25"/>
      <c r="R1708" s="25"/>
      <c r="S1708" s="25"/>
      <c r="T1708" s="25"/>
      <c r="U1708" s="25"/>
      <c r="V1708" s="25"/>
      <c r="W1708" s="25"/>
      <c r="X1708" s="25"/>
      <c r="Y1708" s="25"/>
      <c r="Z1708" s="25"/>
      <c r="AA1708" s="25"/>
      <c r="AB1708" s="25"/>
      <c r="AC1708" s="25"/>
      <c r="AD1708" s="25"/>
      <c r="AE1708" s="25"/>
      <c r="AF1708" s="25"/>
      <c r="AG1708" s="25"/>
      <c r="AH1708" s="25"/>
    </row>
    <row r="1709" spans="1:34">
      <c r="A1709" s="25"/>
      <c r="B1709" s="25"/>
      <c r="C1709" s="25"/>
      <c r="D1709" s="114"/>
      <c r="E1709" s="25"/>
      <c r="F1709" s="25"/>
      <c r="G1709" s="25"/>
      <c r="H1709" s="25"/>
      <c r="I1709" s="25"/>
      <c r="J1709" s="25"/>
      <c r="K1709" s="114"/>
      <c r="L1709" s="25"/>
      <c r="M1709" s="25"/>
      <c r="N1709" s="25"/>
      <c r="O1709" s="25"/>
      <c r="P1709" s="25"/>
      <c r="Q1709" s="25"/>
      <c r="R1709" s="25"/>
      <c r="S1709" s="25"/>
      <c r="T1709" s="25"/>
      <c r="U1709" s="25"/>
      <c r="V1709" s="25"/>
      <c r="W1709" s="25"/>
      <c r="X1709" s="25"/>
      <c r="Y1709" s="25"/>
      <c r="Z1709" s="25"/>
      <c r="AA1709" s="25"/>
      <c r="AB1709" s="25"/>
      <c r="AC1709" s="25"/>
      <c r="AD1709" s="25"/>
      <c r="AE1709" s="25"/>
      <c r="AF1709" s="25"/>
      <c r="AG1709" s="25"/>
      <c r="AH1709" s="25"/>
    </row>
    <row r="1710" spans="1:34">
      <c r="A1710" s="25"/>
      <c r="B1710" s="25"/>
      <c r="C1710" s="25"/>
      <c r="D1710" s="114"/>
      <c r="E1710" s="25"/>
      <c r="F1710" s="25"/>
      <c r="G1710" s="25"/>
      <c r="H1710" s="25"/>
      <c r="I1710" s="25"/>
      <c r="J1710" s="25"/>
      <c r="K1710" s="114"/>
      <c r="L1710" s="25"/>
      <c r="M1710" s="25"/>
      <c r="N1710" s="25"/>
      <c r="O1710" s="25"/>
      <c r="P1710" s="25"/>
      <c r="Q1710" s="25"/>
      <c r="R1710" s="25"/>
      <c r="S1710" s="25"/>
      <c r="T1710" s="25"/>
      <c r="U1710" s="25"/>
      <c r="V1710" s="25"/>
      <c r="W1710" s="25"/>
      <c r="X1710" s="25"/>
      <c r="Y1710" s="25"/>
      <c r="Z1710" s="25"/>
      <c r="AA1710" s="25"/>
      <c r="AB1710" s="25"/>
      <c r="AC1710" s="25"/>
      <c r="AD1710" s="25"/>
      <c r="AE1710" s="25"/>
      <c r="AF1710" s="25"/>
      <c r="AG1710" s="25"/>
      <c r="AH1710" s="25"/>
    </row>
    <row r="1711" spans="1:34">
      <c r="A1711" s="25"/>
      <c r="B1711" s="25"/>
      <c r="C1711" s="25"/>
      <c r="D1711" s="114"/>
      <c r="E1711" s="25"/>
      <c r="F1711" s="25"/>
      <c r="G1711" s="25"/>
      <c r="H1711" s="25"/>
      <c r="I1711" s="25"/>
      <c r="J1711" s="25"/>
      <c r="K1711" s="114"/>
      <c r="L1711" s="25"/>
      <c r="M1711" s="25"/>
      <c r="N1711" s="25"/>
      <c r="O1711" s="25"/>
      <c r="P1711" s="25"/>
      <c r="Q1711" s="25"/>
      <c r="R1711" s="25"/>
      <c r="S1711" s="25"/>
      <c r="T1711" s="25"/>
      <c r="U1711" s="25"/>
      <c r="V1711" s="25"/>
      <c r="W1711" s="25"/>
      <c r="X1711" s="25"/>
      <c r="Y1711" s="25"/>
      <c r="Z1711" s="25"/>
      <c r="AA1711" s="25"/>
      <c r="AB1711" s="25"/>
      <c r="AC1711" s="25"/>
      <c r="AD1711" s="25"/>
      <c r="AE1711" s="25"/>
      <c r="AF1711" s="25"/>
      <c r="AG1711" s="25"/>
      <c r="AH1711" s="25"/>
    </row>
    <row r="1712" spans="1:34">
      <c r="A1712" s="25"/>
      <c r="B1712" s="25"/>
      <c r="C1712" s="25"/>
      <c r="D1712" s="114"/>
      <c r="E1712" s="25"/>
      <c r="F1712" s="25"/>
      <c r="G1712" s="25"/>
      <c r="H1712" s="25"/>
      <c r="I1712" s="25"/>
      <c r="J1712" s="25"/>
      <c r="K1712" s="114"/>
      <c r="L1712" s="25"/>
      <c r="M1712" s="25"/>
      <c r="N1712" s="25"/>
      <c r="O1712" s="25"/>
      <c r="P1712" s="25"/>
      <c r="Q1712" s="25"/>
      <c r="R1712" s="25"/>
      <c r="S1712" s="25"/>
      <c r="T1712" s="25"/>
      <c r="U1712" s="25"/>
      <c r="V1712" s="25"/>
      <c r="W1712" s="25"/>
      <c r="X1712" s="25"/>
      <c r="Y1712" s="25"/>
      <c r="Z1712" s="25"/>
      <c r="AA1712" s="25"/>
      <c r="AB1712" s="25"/>
      <c r="AC1712" s="25"/>
      <c r="AD1712" s="25"/>
      <c r="AE1712" s="25"/>
      <c r="AF1712" s="25"/>
      <c r="AG1712" s="25"/>
      <c r="AH1712" s="25"/>
    </row>
    <row r="1713" spans="1:34">
      <c r="A1713" s="25"/>
      <c r="B1713" s="25"/>
      <c r="C1713" s="25"/>
      <c r="D1713" s="114"/>
      <c r="E1713" s="25"/>
      <c r="F1713" s="25"/>
      <c r="G1713" s="25"/>
      <c r="H1713" s="25"/>
      <c r="I1713" s="25"/>
      <c r="J1713" s="25"/>
      <c r="K1713" s="114"/>
      <c r="L1713" s="25"/>
      <c r="M1713" s="25"/>
      <c r="N1713" s="25"/>
      <c r="O1713" s="25"/>
      <c r="P1713" s="25"/>
      <c r="Q1713" s="25"/>
      <c r="R1713" s="25"/>
      <c r="S1713" s="25"/>
      <c r="T1713" s="25"/>
      <c r="U1713" s="25"/>
      <c r="V1713" s="25"/>
      <c r="W1713" s="25"/>
      <c r="X1713" s="25"/>
      <c r="Y1713" s="25"/>
      <c r="Z1713" s="25"/>
      <c r="AA1713" s="25"/>
      <c r="AB1713" s="25"/>
      <c r="AC1713" s="25"/>
      <c r="AD1713" s="25"/>
      <c r="AE1713" s="25"/>
      <c r="AF1713" s="25"/>
      <c r="AG1713" s="25"/>
      <c r="AH1713" s="25"/>
    </row>
    <row r="1714" spans="1:34">
      <c r="A1714" s="25"/>
      <c r="B1714" s="25"/>
      <c r="C1714" s="25"/>
      <c r="D1714" s="114"/>
      <c r="E1714" s="25"/>
      <c r="F1714" s="25"/>
      <c r="G1714" s="25"/>
      <c r="H1714" s="25"/>
      <c r="I1714" s="25"/>
      <c r="J1714" s="25"/>
      <c r="K1714" s="114"/>
      <c r="L1714" s="25"/>
      <c r="M1714" s="25"/>
      <c r="N1714" s="25"/>
      <c r="O1714" s="25"/>
      <c r="P1714" s="25"/>
      <c r="Q1714" s="25"/>
      <c r="R1714" s="25"/>
      <c r="S1714" s="25"/>
      <c r="T1714" s="25"/>
      <c r="U1714" s="25"/>
      <c r="V1714" s="25"/>
      <c r="W1714" s="25"/>
      <c r="X1714" s="25"/>
      <c r="Y1714" s="25"/>
      <c r="Z1714" s="25"/>
      <c r="AA1714" s="25"/>
      <c r="AB1714" s="25"/>
      <c r="AC1714" s="25"/>
      <c r="AD1714" s="25"/>
      <c r="AE1714" s="25"/>
      <c r="AF1714" s="25"/>
      <c r="AG1714" s="25"/>
      <c r="AH1714" s="25"/>
    </row>
    <row r="1715" spans="1:34">
      <c r="A1715" s="25"/>
      <c r="B1715" s="25"/>
      <c r="C1715" s="25"/>
      <c r="D1715" s="114"/>
      <c r="E1715" s="25"/>
      <c r="F1715" s="25"/>
      <c r="G1715" s="25"/>
      <c r="H1715" s="25"/>
      <c r="I1715" s="25"/>
      <c r="J1715" s="25"/>
      <c r="K1715" s="114"/>
      <c r="L1715" s="25"/>
      <c r="M1715" s="25"/>
      <c r="N1715" s="25"/>
      <c r="O1715" s="25"/>
      <c r="P1715" s="25"/>
      <c r="Q1715" s="25"/>
      <c r="R1715" s="25"/>
      <c r="S1715" s="25"/>
      <c r="T1715" s="25"/>
      <c r="U1715" s="25"/>
      <c r="V1715" s="25"/>
      <c r="W1715" s="25"/>
      <c r="X1715" s="25"/>
      <c r="Y1715" s="25"/>
      <c r="Z1715" s="25"/>
      <c r="AA1715" s="25"/>
      <c r="AB1715" s="25"/>
      <c r="AC1715" s="25"/>
      <c r="AD1715" s="25"/>
      <c r="AE1715" s="25"/>
      <c r="AF1715" s="25"/>
      <c r="AG1715" s="25"/>
      <c r="AH1715" s="25"/>
    </row>
    <row r="1716" spans="1:34">
      <c r="A1716" s="25"/>
      <c r="B1716" s="25"/>
      <c r="C1716" s="25"/>
      <c r="D1716" s="114"/>
      <c r="E1716" s="25"/>
      <c r="F1716" s="25"/>
      <c r="G1716" s="25"/>
      <c r="H1716" s="25"/>
      <c r="I1716" s="25"/>
      <c r="J1716" s="25"/>
      <c r="K1716" s="114"/>
      <c r="L1716" s="25"/>
      <c r="M1716" s="25"/>
      <c r="N1716" s="25"/>
      <c r="O1716" s="25"/>
      <c r="P1716" s="25"/>
      <c r="Q1716" s="25"/>
      <c r="R1716" s="25"/>
      <c r="S1716" s="25"/>
      <c r="T1716" s="25"/>
      <c r="U1716" s="25"/>
      <c r="V1716" s="25"/>
      <c r="W1716" s="25"/>
      <c r="X1716" s="25"/>
      <c r="Y1716" s="25"/>
      <c r="Z1716" s="25"/>
      <c r="AA1716" s="25"/>
      <c r="AB1716" s="25"/>
      <c r="AC1716" s="25"/>
      <c r="AD1716" s="25"/>
      <c r="AE1716" s="25"/>
      <c r="AF1716" s="25"/>
      <c r="AG1716" s="25"/>
      <c r="AH1716" s="25"/>
    </row>
    <row r="1717" spans="1:34">
      <c r="A1717" s="25"/>
      <c r="B1717" s="25"/>
      <c r="C1717" s="25"/>
      <c r="D1717" s="114"/>
      <c r="E1717" s="25"/>
      <c r="F1717" s="25"/>
      <c r="G1717" s="25"/>
      <c r="H1717" s="25"/>
      <c r="I1717" s="25"/>
      <c r="J1717" s="25"/>
      <c r="K1717" s="114"/>
      <c r="L1717" s="25"/>
      <c r="M1717" s="25"/>
      <c r="N1717" s="25"/>
      <c r="O1717" s="25"/>
      <c r="P1717" s="25"/>
      <c r="Q1717" s="25"/>
      <c r="R1717" s="25"/>
      <c r="S1717" s="25"/>
      <c r="T1717" s="25"/>
      <c r="U1717" s="25"/>
      <c r="V1717" s="25"/>
      <c r="W1717" s="25"/>
      <c r="X1717" s="25"/>
      <c r="Y1717" s="25"/>
      <c r="Z1717" s="25"/>
      <c r="AA1717" s="25"/>
      <c r="AB1717" s="25"/>
      <c r="AC1717" s="25"/>
      <c r="AD1717" s="25"/>
      <c r="AE1717" s="25"/>
      <c r="AF1717" s="25"/>
      <c r="AG1717" s="25"/>
      <c r="AH1717" s="25"/>
    </row>
    <row r="1718" spans="1:34">
      <c r="A1718" s="25"/>
      <c r="B1718" s="25"/>
      <c r="C1718" s="25"/>
      <c r="D1718" s="114"/>
      <c r="E1718" s="25"/>
      <c r="F1718" s="25"/>
      <c r="G1718" s="25"/>
      <c r="H1718" s="25"/>
      <c r="I1718" s="25"/>
      <c r="J1718" s="25"/>
      <c r="K1718" s="114"/>
      <c r="L1718" s="25"/>
      <c r="M1718" s="25"/>
      <c r="N1718" s="25"/>
      <c r="O1718" s="25"/>
      <c r="P1718" s="25"/>
      <c r="Q1718" s="25"/>
      <c r="R1718" s="25"/>
      <c r="S1718" s="25"/>
      <c r="T1718" s="25"/>
      <c r="U1718" s="25"/>
      <c r="V1718" s="25"/>
      <c r="W1718" s="25"/>
      <c r="X1718" s="25"/>
      <c r="Y1718" s="25"/>
      <c r="Z1718" s="25"/>
      <c r="AA1718" s="25"/>
      <c r="AB1718" s="25"/>
      <c r="AC1718" s="25"/>
      <c r="AD1718" s="25"/>
      <c r="AE1718" s="25"/>
      <c r="AF1718" s="25"/>
      <c r="AG1718" s="25"/>
      <c r="AH1718" s="25"/>
    </row>
    <row r="1719" spans="1:34">
      <c r="A1719" s="25"/>
      <c r="B1719" s="25"/>
      <c r="C1719" s="25"/>
      <c r="D1719" s="114"/>
      <c r="E1719" s="25"/>
      <c r="F1719" s="25"/>
      <c r="G1719" s="25"/>
      <c r="H1719" s="25"/>
      <c r="I1719" s="25"/>
      <c r="J1719" s="25"/>
      <c r="K1719" s="114"/>
      <c r="L1719" s="25"/>
      <c r="M1719" s="25"/>
      <c r="N1719" s="25"/>
      <c r="O1719" s="25"/>
      <c r="P1719" s="25"/>
      <c r="Q1719" s="25"/>
      <c r="R1719" s="25"/>
      <c r="S1719" s="25"/>
      <c r="T1719" s="25"/>
      <c r="U1719" s="25"/>
      <c r="V1719" s="25"/>
      <c r="W1719" s="25"/>
      <c r="X1719" s="25"/>
      <c r="Y1719" s="25"/>
      <c r="Z1719" s="25"/>
      <c r="AA1719" s="25"/>
      <c r="AB1719" s="25"/>
      <c r="AC1719" s="25"/>
      <c r="AD1719" s="25"/>
      <c r="AE1719" s="25"/>
      <c r="AF1719" s="25"/>
      <c r="AG1719" s="25"/>
      <c r="AH1719" s="25"/>
    </row>
    <row r="1720" spans="1:34">
      <c r="A1720" s="25"/>
      <c r="B1720" s="25"/>
      <c r="C1720" s="25"/>
      <c r="D1720" s="114"/>
      <c r="E1720" s="25"/>
      <c r="F1720" s="25"/>
      <c r="G1720" s="25"/>
      <c r="H1720" s="25"/>
      <c r="I1720" s="25"/>
      <c r="J1720" s="25"/>
      <c r="K1720" s="114"/>
      <c r="L1720" s="25"/>
      <c r="M1720" s="25"/>
      <c r="N1720" s="25"/>
      <c r="O1720" s="25"/>
      <c r="P1720" s="25"/>
      <c r="Q1720" s="25"/>
      <c r="R1720" s="25"/>
      <c r="S1720" s="25"/>
      <c r="T1720" s="25"/>
      <c r="U1720" s="25"/>
      <c r="V1720" s="25"/>
      <c r="W1720" s="25"/>
      <c r="X1720" s="25"/>
      <c r="Y1720" s="25"/>
      <c r="Z1720" s="25"/>
      <c r="AA1720" s="25"/>
      <c r="AB1720" s="25"/>
      <c r="AC1720" s="25"/>
      <c r="AD1720" s="25"/>
      <c r="AE1720" s="25"/>
      <c r="AF1720" s="25"/>
      <c r="AG1720" s="25"/>
      <c r="AH1720" s="25"/>
    </row>
    <row r="1721" spans="1:34">
      <c r="A1721" s="25"/>
      <c r="B1721" s="25"/>
      <c r="C1721" s="25"/>
      <c r="D1721" s="114"/>
      <c r="E1721" s="25"/>
      <c r="F1721" s="25"/>
      <c r="G1721" s="25"/>
      <c r="H1721" s="25"/>
      <c r="I1721" s="25"/>
      <c r="J1721" s="25"/>
      <c r="K1721" s="114"/>
      <c r="L1721" s="25"/>
      <c r="M1721" s="25"/>
      <c r="N1721" s="25"/>
      <c r="O1721" s="25"/>
      <c r="P1721" s="25"/>
      <c r="Q1721" s="25"/>
      <c r="R1721" s="25"/>
      <c r="S1721" s="25"/>
      <c r="T1721" s="25"/>
      <c r="U1721" s="25"/>
      <c r="V1721" s="25"/>
      <c r="W1721" s="25"/>
      <c r="X1721" s="25"/>
      <c r="Y1721" s="25"/>
      <c r="Z1721" s="25"/>
      <c r="AA1721" s="25"/>
      <c r="AB1721" s="25"/>
      <c r="AC1721" s="25"/>
      <c r="AD1721" s="25"/>
      <c r="AE1721" s="25"/>
      <c r="AF1721" s="25"/>
      <c r="AG1721" s="25"/>
      <c r="AH1721" s="25"/>
    </row>
    <row r="1722" spans="1:34">
      <c r="A1722" s="25"/>
      <c r="B1722" s="25"/>
      <c r="C1722" s="25"/>
      <c r="D1722" s="114"/>
      <c r="E1722" s="25"/>
      <c r="F1722" s="25"/>
      <c r="G1722" s="25"/>
      <c r="H1722" s="25"/>
      <c r="I1722" s="25"/>
      <c r="J1722" s="25"/>
      <c r="K1722" s="114"/>
      <c r="L1722" s="25"/>
      <c r="M1722" s="25"/>
      <c r="N1722" s="25"/>
      <c r="O1722" s="25"/>
      <c r="P1722" s="25"/>
      <c r="Q1722" s="25"/>
      <c r="R1722" s="25"/>
      <c r="S1722" s="25"/>
      <c r="T1722" s="25"/>
      <c r="U1722" s="25"/>
      <c r="V1722" s="25"/>
      <c r="W1722" s="25"/>
      <c r="X1722" s="25"/>
      <c r="Y1722" s="25"/>
      <c r="Z1722" s="25"/>
      <c r="AA1722" s="25"/>
      <c r="AB1722" s="25"/>
      <c r="AC1722" s="25"/>
      <c r="AD1722" s="25"/>
      <c r="AE1722" s="25"/>
      <c r="AF1722" s="25"/>
      <c r="AG1722" s="25"/>
      <c r="AH1722" s="25"/>
    </row>
    <row r="1723" spans="1:34">
      <c r="A1723" s="25"/>
      <c r="B1723" s="25"/>
      <c r="C1723" s="25"/>
      <c r="D1723" s="114"/>
      <c r="E1723" s="25"/>
      <c r="F1723" s="25"/>
      <c r="G1723" s="25"/>
      <c r="H1723" s="25"/>
      <c r="I1723" s="25"/>
      <c r="J1723" s="25"/>
      <c r="K1723" s="114"/>
      <c r="L1723" s="25"/>
      <c r="M1723" s="25"/>
      <c r="N1723" s="25"/>
      <c r="O1723" s="25"/>
      <c r="P1723" s="25"/>
      <c r="Q1723" s="25"/>
      <c r="R1723" s="25"/>
      <c r="S1723" s="25"/>
      <c r="T1723" s="25"/>
      <c r="U1723" s="25"/>
      <c r="V1723" s="25"/>
      <c r="W1723" s="25"/>
      <c r="X1723" s="25"/>
      <c r="Y1723" s="25"/>
      <c r="Z1723" s="25"/>
      <c r="AA1723" s="25"/>
      <c r="AB1723" s="25"/>
      <c r="AC1723" s="25"/>
      <c r="AD1723" s="25"/>
      <c r="AE1723" s="25"/>
      <c r="AF1723" s="25"/>
      <c r="AG1723" s="25"/>
      <c r="AH1723" s="25"/>
    </row>
    <row r="1724" spans="1:34">
      <c r="A1724" s="25"/>
      <c r="B1724" s="25"/>
      <c r="C1724" s="25"/>
      <c r="D1724" s="114"/>
      <c r="E1724" s="25"/>
      <c r="F1724" s="25"/>
      <c r="G1724" s="25"/>
      <c r="H1724" s="25"/>
      <c r="I1724" s="25"/>
      <c r="J1724" s="25"/>
      <c r="K1724" s="114"/>
      <c r="L1724" s="25"/>
      <c r="M1724" s="25"/>
      <c r="N1724" s="25"/>
      <c r="O1724" s="25"/>
      <c r="P1724" s="25"/>
      <c r="Q1724" s="25"/>
      <c r="R1724" s="25"/>
      <c r="S1724" s="25"/>
      <c r="T1724" s="25"/>
      <c r="U1724" s="25"/>
      <c r="V1724" s="25"/>
      <c r="W1724" s="25"/>
      <c r="X1724" s="25"/>
      <c r="Y1724" s="25"/>
      <c r="Z1724" s="25"/>
      <c r="AA1724" s="25"/>
      <c r="AB1724" s="25"/>
      <c r="AC1724" s="25"/>
      <c r="AD1724" s="25"/>
      <c r="AE1724" s="25"/>
      <c r="AF1724" s="25"/>
      <c r="AG1724" s="25"/>
      <c r="AH1724" s="25"/>
    </row>
    <row r="1725" spans="1:34">
      <c r="A1725" s="25"/>
      <c r="B1725" s="25"/>
      <c r="C1725" s="25"/>
      <c r="D1725" s="114"/>
      <c r="E1725" s="25"/>
      <c r="F1725" s="25"/>
      <c r="G1725" s="25"/>
      <c r="H1725" s="25"/>
      <c r="I1725" s="25"/>
      <c r="J1725" s="25"/>
      <c r="K1725" s="114"/>
      <c r="L1725" s="25"/>
      <c r="M1725" s="25"/>
      <c r="N1725" s="25"/>
      <c r="O1725" s="25"/>
      <c r="P1725" s="25"/>
      <c r="Q1725" s="25"/>
      <c r="R1725" s="25"/>
      <c r="S1725" s="25"/>
      <c r="T1725" s="25"/>
      <c r="U1725" s="25"/>
      <c r="V1725" s="25"/>
      <c r="W1725" s="25"/>
      <c r="X1725" s="25"/>
      <c r="Y1725" s="25"/>
      <c r="Z1725" s="25"/>
      <c r="AA1725" s="25"/>
      <c r="AB1725" s="25"/>
      <c r="AC1725" s="25"/>
      <c r="AD1725" s="25"/>
      <c r="AE1725" s="25"/>
      <c r="AF1725" s="25"/>
      <c r="AG1725" s="25"/>
      <c r="AH1725" s="25"/>
    </row>
    <row r="1726" spans="1:34">
      <c r="A1726" s="25"/>
      <c r="B1726" s="25"/>
      <c r="C1726" s="25"/>
      <c r="D1726" s="114"/>
      <c r="E1726" s="25"/>
      <c r="F1726" s="25"/>
      <c r="G1726" s="25"/>
      <c r="H1726" s="25"/>
      <c r="I1726" s="25"/>
      <c r="J1726" s="25"/>
      <c r="K1726" s="114"/>
      <c r="L1726" s="25"/>
      <c r="M1726" s="25"/>
      <c r="N1726" s="25"/>
      <c r="O1726" s="25"/>
      <c r="P1726" s="25"/>
      <c r="Q1726" s="25"/>
      <c r="R1726" s="25"/>
      <c r="S1726" s="25"/>
      <c r="T1726" s="25"/>
      <c r="U1726" s="25"/>
      <c r="V1726" s="25"/>
      <c r="W1726" s="25"/>
      <c r="X1726" s="25"/>
      <c r="Y1726" s="25"/>
      <c r="Z1726" s="25"/>
      <c r="AA1726" s="25"/>
      <c r="AB1726" s="25"/>
      <c r="AC1726" s="25"/>
      <c r="AD1726" s="25"/>
      <c r="AE1726" s="25"/>
      <c r="AF1726" s="25"/>
      <c r="AG1726" s="25"/>
      <c r="AH1726" s="25"/>
    </row>
    <row r="1727" spans="1:34">
      <c r="A1727" s="25"/>
      <c r="B1727" s="25"/>
      <c r="C1727" s="25"/>
      <c r="D1727" s="114"/>
      <c r="E1727" s="25"/>
      <c r="F1727" s="25"/>
      <c r="G1727" s="25"/>
      <c r="H1727" s="25"/>
      <c r="I1727" s="25"/>
      <c r="J1727" s="25"/>
      <c r="K1727" s="114"/>
      <c r="L1727" s="25"/>
      <c r="M1727" s="25"/>
      <c r="N1727" s="25"/>
      <c r="O1727" s="25"/>
      <c r="P1727" s="25"/>
      <c r="Q1727" s="25"/>
      <c r="R1727" s="25"/>
      <c r="S1727" s="25"/>
      <c r="T1727" s="25"/>
      <c r="U1727" s="25"/>
      <c r="V1727" s="25"/>
      <c r="W1727" s="25"/>
      <c r="X1727" s="25"/>
      <c r="Y1727" s="25"/>
      <c r="Z1727" s="25"/>
      <c r="AA1727" s="25"/>
      <c r="AB1727" s="25"/>
      <c r="AC1727" s="25"/>
      <c r="AD1727" s="25"/>
      <c r="AE1727" s="25"/>
      <c r="AF1727" s="25"/>
      <c r="AG1727" s="25"/>
      <c r="AH1727" s="25"/>
    </row>
    <row r="1728" spans="1:34">
      <c r="A1728" s="25"/>
      <c r="B1728" s="25"/>
      <c r="C1728" s="25"/>
      <c r="D1728" s="114"/>
      <c r="E1728" s="25"/>
      <c r="F1728" s="25"/>
      <c r="G1728" s="25"/>
      <c r="H1728" s="25"/>
      <c r="I1728" s="25"/>
      <c r="J1728" s="25"/>
      <c r="K1728" s="114"/>
      <c r="L1728" s="25"/>
      <c r="M1728" s="25"/>
      <c r="N1728" s="25"/>
      <c r="O1728" s="25"/>
      <c r="P1728" s="25"/>
      <c r="Q1728" s="25"/>
      <c r="R1728" s="25"/>
      <c r="S1728" s="25"/>
      <c r="T1728" s="25"/>
      <c r="U1728" s="25"/>
      <c r="V1728" s="25"/>
      <c r="W1728" s="25"/>
      <c r="X1728" s="25"/>
      <c r="Y1728" s="25"/>
      <c r="Z1728" s="25"/>
      <c r="AA1728" s="25"/>
      <c r="AB1728" s="25"/>
      <c r="AC1728" s="25"/>
      <c r="AD1728" s="25"/>
      <c r="AE1728" s="25"/>
      <c r="AF1728" s="25"/>
      <c r="AG1728" s="25"/>
      <c r="AH1728" s="25"/>
    </row>
    <row r="1729" spans="1:34">
      <c r="A1729" s="25"/>
      <c r="B1729" s="25"/>
      <c r="C1729" s="25"/>
      <c r="D1729" s="114"/>
      <c r="E1729" s="25"/>
      <c r="F1729" s="25"/>
      <c r="G1729" s="25"/>
      <c r="H1729" s="25"/>
      <c r="I1729" s="25"/>
      <c r="J1729" s="25"/>
      <c r="K1729" s="114"/>
      <c r="L1729" s="25"/>
      <c r="M1729" s="25"/>
      <c r="N1729" s="25"/>
      <c r="O1729" s="25"/>
      <c r="P1729" s="25"/>
      <c r="Q1729" s="25"/>
      <c r="R1729" s="25"/>
      <c r="S1729" s="25"/>
      <c r="T1729" s="25"/>
      <c r="U1729" s="25"/>
      <c r="V1729" s="25"/>
      <c r="W1729" s="25"/>
      <c r="X1729" s="25"/>
      <c r="Y1729" s="25"/>
      <c r="Z1729" s="25"/>
      <c r="AA1729" s="25"/>
      <c r="AB1729" s="25"/>
      <c r="AC1729" s="25"/>
      <c r="AD1729" s="25"/>
      <c r="AE1729" s="25"/>
      <c r="AF1729" s="25"/>
      <c r="AG1729" s="25"/>
      <c r="AH1729" s="25"/>
    </row>
    <row r="1730" spans="1:34">
      <c r="A1730" s="25"/>
      <c r="B1730" s="25"/>
      <c r="C1730" s="25"/>
      <c r="D1730" s="114"/>
      <c r="E1730" s="25"/>
      <c r="F1730" s="25"/>
      <c r="G1730" s="25"/>
      <c r="H1730" s="25"/>
      <c r="I1730" s="25"/>
      <c r="J1730" s="25"/>
      <c r="K1730" s="114"/>
      <c r="L1730" s="25"/>
      <c r="M1730" s="25"/>
      <c r="N1730" s="25"/>
      <c r="O1730" s="25"/>
      <c r="P1730" s="25"/>
      <c r="Q1730" s="25"/>
      <c r="R1730" s="25"/>
      <c r="S1730" s="25"/>
      <c r="T1730" s="25"/>
      <c r="U1730" s="25"/>
      <c r="V1730" s="25"/>
      <c r="W1730" s="25"/>
      <c r="X1730" s="25"/>
      <c r="Y1730" s="25"/>
      <c r="Z1730" s="25"/>
      <c r="AA1730" s="25"/>
      <c r="AB1730" s="25"/>
      <c r="AC1730" s="25"/>
      <c r="AD1730" s="25"/>
      <c r="AE1730" s="25"/>
      <c r="AF1730" s="25"/>
      <c r="AG1730" s="25"/>
      <c r="AH1730" s="25"/>
    </row>
    <row r="1731" spans="1:34">
      <c r="A1731" s="25"/>
      <c r="B1731" s="25"/>
      <c r="C1731" s="25"/>
      <c r="D1731" s="114"/>
      <c r="E1731" s="25"/>
      <c r="F1731" s="25"/>
      <c r="G1731" s="25"/>
      <c r="H1731" s="25"/>
      <c r="I1731" s="25"/>
      <c r="J1731" s="25"/>
      <c r="K1731" s="114"/>
      <c r="L1731" s="25"/>
      <c r="M1731" s="25"/>
      <c r="N1731" s="25"/>
      <c r="O1731" s="25"/>
      <c r="P1731" s="25"/>
      <c r="Q1731" s="25"/>
      <c r="R1731" s="25"/>
      <c r="S1731" s="25"/>
      <c r="T1731" s="25"/>
      <c r="U1731" s="25"/>
      <c r="V1731" s="25"/>
      <c r="W1731" s="25"/>
      <c r="X1731" s="25"/>
      <c r="Y1731" s="25"/>
      <c r="Z1731" s="25"/>
      <c r="AA1731" s="25"/>
      <c r="AB1731" s="25"/>
      <c r="AC1731" s="25"/>
      <c r="AD1731" s="25"/>
      <c r="AE1731" s="25"/>
      <c r="AF1731" s="25"/>
      <c r="AG1731" s="25"/>
      <c r="AH1731" s="25"/>
    </row>
    <row r="1732" spans="1:34">
      <c r="A1732" s="25"/>
      <c r="B1732" s="25"/>
      <c r="C1732" s="25"/>
      <c r="D1732" s="114"/>
      <c r="E1732" s="25"/>
      <c r="F1732" s="25"/>
      <c r="G1732" s="25"/>
      <c r="H1732" s="25"/>
      <c r="I1732" s="25"/>
      <c r="J1732" s="25"/>
      <c r="K1732" s="114"/>
      <c r="L1732" s="25"/>
      <c r="M1732" s="25"/>
      <c r="N1732" s="25"/>
      <c r="O1732" s="25"/>
      <c r="P1732" s="25"/>
      <c r="Q1732" s="25"/>
      <c r="R1732" s="25"/>
      <c r="S1732" s="25"/>
      <c r="T1732" s="25"/>
      <c r="U1732" s="25"/>
      <c r="V1732" s="25"/>
      <c r="W1732" s="25"/>
      <c r="X1732" s="25"/>
      <c r="Y1732" s="25"/>
      <c r="Z1732" s="25"/>
      <c r="AA1732" s="25"/>
      <c r="AB1732" s="25"/>
      <c r="AC1732" s="25"/>
      <c r="AD1732" s="25"/>
      <c r="AE1732" s="25"/>
      <c r="AF1732" s="25"/>
      <c r="AG1732" s="25"/>
      <c r="AH1732" s="25"/>
    </row>
    <row r="1733" spans="1:34">
      <c r="A1733" s="25"/>
      <c r="B1733" s="25"/>
      <c r="C1733" s="25"/>
      <c r="D1733" s="114"/>
      <c r="E1733" s="25"/>
      <c r="F1733" s="25"/>
      <c r="G1733" s="25"/>
      <c r="H1733" s="25"/>
      <c r="I1733" s="25"/>
      <c r="J1733" s="25"/>
      <c r="K1733" s="114"/>
      <c r="L1733" s="25"/>
      <c r="M1733" s="25"/>
      <c r="N1733" s="25"/>
      <c r="O1733" s="25"/>
      <c r="P1733" s="25"/>
      <c r="Q1733" s="25"/>
      <c r="R1733" s="25"/>
      <c r="S1733" s="25"/>
      <c r="T1733" s="25"/>
      <c r="U1733" s="25"/>
      <c r="V1733" s="25"/>
      <c r="W1733" s="25"/>
      <c r="X1733" s="25"/>
      <c r="Y1733" s="25"/>
      <c r="Z1733" s="25"/>
      <c r="AA1733" s="25"/>
      <c r="AB1733" s="25"/>
      <c r="AC1733" s="25"/>
      <c r="AD1733" s="25"/>
      <c r="AE1733" s="25"/>
      <c r="AF1733" s="25"/>
      <c r="AG1733" s="25"/>
      <c r="AH1733" s="25"/>
    </row>
    <row r="1734" spans="1:34">
      <c r="A1734" s="25"/>
      <c r="B1734" s="25"/>
      <c r="C1734" s="25"/>
      <c r="D1734" s="114"/>
      <c r="E1734" s="25"/>
      <c r="F1734" s="25"/>
      <c r="G1734" s="25"/>
      <c r="H1734" s="25"/>
      <c r="I1734" s="25"/>
      <c r="J1734" s="25"/>
      <c r="K1734" s="114"/>
      <c r="L1734" s="25"/>
      <c r="M1734" s="25"/>
      <c r="N1734" s="25"/>
      <c r="O1734" s="25"/>
      <c r="P1734" s="25"/>
      <c r="Q1734" s="25"/>
      <c r="R1734" s="25"/>
      <c r="S1734" s="25"/>
      <c r="T1734" s="25"/>
      <c r="U1734" s="25"/>
      <c r="V1734" s="25"/>
      <c r="W1734" s="25"/>
      <c r="X1734" s="25"/>
      <c r="Y1734" s="25"/>
      <c r="Z1734" s="25"/>
      <c r="AA1734" s="25"/>
      <c r="AB1734" s="25"/>
      <c r="AC1734" s="25"/>
      <c r="AD1734" s="25"/>
      <c r="AE1734" s="25"/>
      <c r="AF1734" s="25"/>
      <c r="AG1734" s="25"/>
      <c r="AH1734" s="25"/>
    </row>
    <row r="1735" spans="1:34">
      <c r="A1735" s="25"/>
      <c r="B1735" s="25"/>
      <c r="C1735" s="25"/>
      <c r="D1735" s="114"/>
      <c r="E1735" s="25"/>
      <c r="F1735" s="25"/>
      <c r="G1735" s="25"/>
      <c r="H1735" s="25"/>
      <c r="I1735" s="25"/>
      <c r="J1735" s="25"/>
      <c r="K1735" s="114"/>
      <c r="L1735" s="25"/>
      <c r="M1735" s="25"/>
      <c r="N1735" s="25"/>
      <c r="O1735" s="25"/>
      <c r="P1735" s="25"/>
      <c r="Q1735" s="25"/>
      <c r="R1735" s="25"/>
      <c r="S1735" s="25"/>
      <c r="T1735" s="25"/>
      <c r="U1735" s="25"/>
      <c r="V1735" s="25"/>
      <c r="W1735" s="25"/>
      <c r="X1735" s="25"/>
      <c r="Y1735" s="25"/>
      <c r="Z1735" s="25"/>
      <c r="AA1735" s="25"/>
      <c r="AB1735" s="25"/>
      <c r="AC1735" s="25"/>
      <c r="AD1735" s="25"/>
      <c r="AE1735" s="25"/>
      <c r="AF1735" s="25"/>
      <c r="AG1735" s="25"/>
      <c r="AH1735" s="25"/>
    </row>
    <row r="1736" spans="1:34">
      <c r="A1736" s="25"/>
      <c r="B1736" s="25"/>
      <c r="C1736" s="25"/>
      <c r="D1736" s="114"/>
      <c r="E1736" s="25"/>
      <c r="F1736" s="25"/>
      <c r="G1736" s="25"/>
      <c r="H1736" s="25"/>
      <c r="I1736" s="25"/>
      <c r="J1736" s="25"/>
      <c r="K1736" s="114"/>
      <c r="L1736" s="25"/>
      <c r="M1736" s="25"/>
      <c r="N1736" s="25"/>
      <c r="O1736" s="25"/>
      <c r="P1736" s="25"/>
      <c r="Q1736" s="25"/>
      <c r="R1736" s="25"/>
      <c r="S1736" s="25"/>
      <c r="T1736" s="25"/>
      <c r="U1736" s="25"/>
      <c r="V1736" s="25"/>
      <c r="W1736" s="25"/>
      <c r="X1736" s="25"/>
      <c r="Y1736" s="25"/>
      <c r="Z1736" s="25"/>
      <c r="AA1736" s="25"/>
      <c r="AB1736" s="25"/>
      <c r="AC1736" s="25"/>
      <c r="AD1736" s="25"/>
      <c r="AE1736" s="25"/>
      <c r="AF1736" s="25"/>
      <c r="AG1736" s="25"/>
      <c r="AH1736" s="25"/>
    </row>
    <row r="1737" spans="1:34">
      <c r="A1737" s="25"/>
      <c r="B1737" s="25"/>
      <c r="C1737" s="25"/>
      <c r="D1737" s="114"/>
      <c r="E1737" s="25"/>
      <c r="F1737" s="25"/>
      <c r="G1737" s="25"/>
      <c r="H1737" s="25"/>
      <c r="I1737" s="25"/>
      <c r="J1737" s="25"/>
      <c r="K1737" s="114"/>
      <c r="L1737" s="25"/>
      <c r="M1737" s="25"/>
      <c r="N1737" s="25"/>
      <c r="O1737" s="25"/>
      <c r="P1737" s="25"/>
      <c r="Q1737" s="25"/>
      <c r="R1737" s="25"/>
      <c r="S1737" s="25"/>
      <c r="T1737" s="25"/>
      <c r="U1737" s="25"/>
      <c r="V1737" s="25"/>
      <c r="W1737" s="25"/>
      <c r="X1737" s="25"/>
      <c r="Y1737" s="25"/>
      <c r="Z1737" s="25"/>
      <c r="AA1737" s="25"/>
      <c r="AB1737" s="25"/>
      <c r="AC1737" s="25"/>
      <c r="AD1737" s="25"/>
      <c r="AE1737" s="25"/>
      <c r="AF1737" s="25"/>
      <c r="AG1737" s="25"/>
      <c r="AH1737" s="25"/>
    </row>
    <row r="1738" spans="1:34">
      <c r="A1738" s="25"/>
      <c r="B1738" s="25"/>
      <c r="C1738" s="25"/>
      <c r="D1738" s="114"/>
      <c r="E1738" s="25"/>
      <c r="F1738" s="25"/>
      <c r="G1738" s="25"/>
      <c r="H1738" s="25"/>
      <c r="I1738" s="25"/>
      <c r="J1738" s="25"/>
      <c r="K1738" s="114"/>
      <c r="L1738" s="25"/>
      <c r="M1738" s="25"/>
      <c r="N1738" s="25"/>
      <c r="O1738" s="25"/>
      <c r="P1738" s="25"/>
      <c r="Q1738" s="25"/>
      <c r="R1738" s="25"/>
      <c r="S1738" s="25"/>
      <c r="T1738" s="25"/>
      <c r="U1738" s="25"/>
      <c r="V1738" s="25"/>
      <c r="W1738" s="25"/>
      <c r="X1738" s="25"/>
      <c r="Y1738" s="25"/>
      <c r="Z1738" s="25"/>
      <c r="AA1738" s="25"/>
      <c r="AB1738" s="25"/>
      <c r="AC1738" s="25"/>
      <c r="AD1738" s="25"/>
      <c r="AE1738" s="25"/>
      <c r="AF1738" s="25"/>
      <c r="AG1738" s="25"/>
      <c r="AH1738" s="25"/>
    </row>
    <row r="1739" spans="1:34">
      <c r="A1739" s="25"/>
      <c r="B1739" s="25"/>
      <c r="C1739" s="25"/>
      <c r="D1739" s="114"/>
      <c r="E1739" s="25"/>
      <c r="F1739" s="25"/>
      <c r="G1739" s="25"/>
      <c r="H1739" s="25"/>
      <c r="I1739" s="25"/>
      <c r="J1739" s="25"/>
      <c r="K1739" s="114"/>
      <c r="L1739" s="25"/>
      <c r="M1739" s="25"/>
      <c r="N1739" s="25"/>
      <c r="O1739" s="25"/>
      <c r="P1739" s="25"/>
      <c r="Q1739" s="25"/>
      <c r="R1739" s="25"/>
      <c r="S1739" s="25"/>
      <c r="T1739" s="25"/>
      <c r="U1739" s="25"/>
      <c r="V1739" s="25"/>
      <c r="W1739" s="25"/>
      <c r="X1739" s="25"/>
      <c r="Y1739" s="25"/>
      <c r="Z1739" s="25"/>
      <c r="AA1739" s="25"/>
      <c r="AB1739" s="25"/>
      <c r="AC1739" s="25"/>
      <c r="AD1739" s="25"/>
      <c r="AE1739" s="25"/>
      <c r="AF1739" s="25"/>
      <c r="AG1739" s="25"/>
      <c r="AH1739" s="25"/>
    </row>
    <row r="1740" spans="1:34">
      <c r="A1740" s="25"/>
      <c r="B1740" s="25"/>
      <c r="C1740" s="25"/>
      <c r="D1740" s="114"/>
      <c r="E1740" s="25"/>
      <c r="F1740" s="25"/>
      <c r="G1740" s="25"/>
      <c r="H1740" s="25"/>
      <c r="I1740" s="25"/>
      <c r="J1740" s="25"/>
      <c r="K1740" s="114"/>
      <c r="L1740" s="25"/>
      <c r="M1740" s="25"/>
      <c r="N1740" s="25"/>
      <c r="O1740" s="25"/>
      <c r="P1740" s="25"/>
      <c r="Q1740" s="25"/>
      <c r="R1740" s="25"/>
      <c r="S1740" s="25"/>
      <c r="T1740" s="25"/>
      <c r="U1740" s="25"/>
      <c r="V1740" s="25"/>
      <c r="W1740" s="25"/>
      <c r="X1740" s="25"/>
      <c r="Y1740" s="25"/>
      <c r="Z1740" s="25"/>
      <c r="AA1740" s="25"/>
      <c r="AB1740" s="25"/>
      <c r="AC1740" s="25"/>
      <c r="AD1740" s="25"/>
      <c r="AE1740" s="25"/>
      <c r="AF1740" s="25"/>
      <c r="AG1740" s="25"/>
      <c r="AH1740" s="25"/>
    </row>
    <row r="1741" spans="1:34">
      <c r="A1741" s="25"/>
      <c r="B1741" s="25"/>
      <c r="C1741" s="25"/>
      <c r="D1741" s="114"/>
      <c r="E1741" s="25"/>
      <c r="F1741" s="25"/>
      <c r="G1741" s="25"/>
      <c r="H1741" s="25"/>
      <c r="I1741" s="25"/>
      <c r="J1741" s="25"/>
      <c r="K1741" s="114"/>
      <c r="L1741" s="25"/>
      <c r="M1741" s="25"/>
      <c r="N1741" s="25"/>
      <c r="O1741" s="25"/>
      <c r="P1741" s="25"/>
      <c r="Q1741" s="25"/>
      <c r="R1741" s="25"/>
      <c r="S1741" s="25"/>
      <c r="T1741" s="25"/>
      <c r="U1741" s="25"/>
      <c r="V1741" s="25"/>
      <c r="W1741" s="25"/>
      <c r="X1741" s="25"/>
      <c r="Y1741" s="25"/>
      <c r="Z1741" s="25"/>
      <c r="AA1741" s="25"/>
      <c r="AB1741" s="25"/>
      <c r="AC1741" s="25"/>
      <c r="AD1741" s="25"/>
      <c r="AE1741" s="25"/>
      <c r="AF1741" s="25"/>
      <c r="AG1741" s="25"/>
      <c r="AH1741" s="25"/>
    </row>
    <row r="1742" spans="1:34">
      <c r="A1742" s="25"/>
      <c r="B1742" s="25"/>
      <c r="C1742" s="25"/>
      <c r="D1742" s="114"/>
      <c r="E1742" s="25"/>
      <c r="F1742" s="25"/>
      <c r="G1742" s="25"/>
      <c r="H1742" s="25"/>
      <c r="I1742" s="25"/>
      <c r="J1742" s="25"/>
      <c r="K1742" s="114"/>
      <c r="L1742" s="25"/>
      <c r="M1742" s="25"/>
      <c r="N1742" s="25"/>
      <c r="O1742" s="25"/>
      <c r="P1742" s="25"/>
      <c r="Q1742" s="25"/>
      <c r="R1742" s="25"/>
      <c r="S1742" s="25"/>
      <c r="T1742" s="25"/>
      <c r="U1742" s="25"/>
      <c r="V1742" s="25"/>
      <c r="W1742" s="25"/>
      <c r="X1742" s="25"/>
      <c r="Y1742" s="25"/>
      <c r="Z1742" s="25"/>
      <c r="AA1742" s="25"/>
      <c r="AB1742" s="25"/>
      <c r="AC1742" s="25"/>
      <c r="AD1742" s="25"/>
      <c r="AE1742" s="25"/>
      <c r="AF1742" s="25"/>
      <c r="AG1742" s="25"/>
      <c r="AH1742" s="25"/>
    </row>
    <row r="1743" spans="1:34">
      <c r="A1743" s="25"/>
      <c r="B1743" s="25"/>
      <c r="C1743" s="25"/>
      <c r="D1743" s="114"/>
      <c r="E1743" s="25"/>
      <c r="F1743" s="25"/>
      <c r="G1743" s="25"/>
      <c r="H1743" s="25"/>
      <c r="I1743" s="25"/>
      <c r="J1743" s="25"/>
      <c r="K1743" s="114"/>
      <c r="L1743" s="25"/>
      <c r="M1743" s="25"/>
      <c r="N1743" s="25"/>
      <c r="O1743" s="25"/>
      <c r="P1743" s="25"/>
      <c r="Q1743" s="25"/>
      <c r="R1743" s="25"/>
      <c r="S1743" s="25"/>
      <c r="T1743" s="25"/>
      <c r="U1743" s="25"/>
      <c r="V1743" s="25"/>
      <c r="W1743" s="25"/>
      <c r="X1743" s="25"/>
      <c r="Y1743" s="25"/>
      <c r="Z1743" s="25"/>
      <c r="AA1743" s="25"/>
      <c r="AB1743" s="25"/>
      <c r="AC1743" s="25"/>
      <c r="AD1743" s="25"/>
      <c r="AE1743" s="25"/>
      <c r="AF1743" s="25"/>
      <c r="AG1743" s="25"/>
      <c r="AH1743" s="25"/>
    </row>
    <row r="1744" spans="1:34">
      <c r="A1744" s="25"/>
      <c r="B1744" s="25"/>
      <c r="C1744" s="25"/>
      <c r="D1744" s="114"/>
      <c r="E1744" s="25"/>
      <c r="F1744" s="25"/>
      <c r="G1744" s="25"/>
      <c r="H1744" s="25"/>
      <c r="I1744" s="25"/>
      <c r="J1744" s="25"/>
      <c r="K1744" s="114"/>
      <c r="L1744" s="25"/>
      <c r="M1744" s="25"/>
      <c r="N1744" s="25"/>
      <c r="O1744" s="25"/>
      <c r="P1744" s="25"/>
      <c r="Q1744" s="25"/>
      <c r="R1744" s="25"/>
      <c r="S1744" s="25"/>
      <c r="T1744" s="25"/>
      <c r="U1744" s="25"/>
      <c r="V1744" s="25"/>
      <c r="W1744" s="25"/>
      <c r="X1744" s="25"/>
      <c r="Y1744" s="25"/>
      <c r="Z1744" s="25"/>
      <c r="AA1744" s="25"/>
      <c r="AB1744" s="25"/>
      <c r="AC1744" s="25"/>
      <c r="AD1744" s="25"/>
      <c r="AE1744" s="25"/>
      <c r="AF1744" s="25"/>
      <c r="AG1744" s="25"/>
      <c r="AH1744" s="25"/>
    </row>
    <row r="1745" spans="1:34">
      <c r="A1745" s="25"/>
      <c r="B1745" s="25"/>
      <c r="C1745" s="25"/>
      <c r="D1745" s="114"/>
      <c r="E1745" s="25"/>
      <c r="F1745" s="25"/>
      <c r="G1745" s="25"/>
      <c r="H1745" s="25"/>
      <c r="I1745" s="25"/>
      <c r="J1745" s="25"/>
      <c r="K1745" s="114"/>
      <c r="L1745" s="25"/>
      <c r="M1745" s="25"/>
      <c r="N1745" s="25"/>
      <c r="O1745" s="25"/>
      <c r="P1745" s="25"/>
      <c r="Q1745" s="25"/>
      <c r="R1745" s="25"/>
      <c r="S1745" s="25"/>
      <c r="T1745" s="25"/>
      <c r="U1745" s="25"/>
      <c r="V1745" s="25"/>
      <c r="W1745" s="25"/>
      <c r="X1745" s="25"/>
      <c r="Y1745" s="25"/>
      <c r="Z1745" s="25"/>
      <c r="AA1745" s="25"/>
      <c r="AB1745" s="25"/>
      <c r="AC1745" s="25"/>
      <c r="AD1745" s="25"/>
      <c r="AE1745" s="25"/>
      <c r="AF1745" s="25"/>
      <c r="AG1745" s="25"/>
      <c r="AH1745" s="25"/>
    </row>
    <row r="1746" spans="1:34">
      <c r="A1746" s="25"/>
      <c r="B1746" s="25"/>
      <c r="C1746" s="25"/>
      <c r="D1746" s="114"/>
      <c r="E1746" s="25"/>
      <c r="F1746" s="25"/>
      <c r="G1746" s="25"/>
      <c r="H1746" s="25"/>
      <c r="I1746" s="25"/>
      <c r="J1746" s="25"/>
      <c r="K1746" s="114"/>
      <c r="L1746" s="25"/>
      <c r="M1746" s="25"/>
      <c r="N1746" s="25"/>
      <c r="O1746" s="25"/>
      <c r="P1746" s="25"/>
      <c r="Q1746" s="25"/>
      <c r="R1746" s="25"/>
      <c r="S1746" s="25"/>
      <c r="T1746" s="25"/>
      <c r="U1746" s="25"/>
      <c r="V1746" s="25"/>
      <c r="W1746" s="25"/>
      <c r="X1746" s="25"/>
      <c r="Y1746" s="25"/>
      <c r="Z1746" s="25"/>
      <c r="AA1746" s="25"/>
      <c r="AB1746" s="25"/>
      <c r="AC1746" s="25"/>
      <c r="AD1746" s="25"/>
      <c r="AE1746" s="25"/>
      <c r="AF1746" s="25"/>
      <c r="AG1746" s="25"/>
      <c r="AH1746" s="25"/>
    </row>
    <row r="1747" spans="1:34">
      <c r="A1747" s="25"/>
      <c r="B1747" s="25"/>
      <c r="C1747" s="25"/>
      <c r="D1747" s="114"/>
      <c r="E1747" s="25"/>
      <c r="F1747" s="25"/>
      <c r="G1747" s="25"/>
      <c r="H1747" s="25"/>
      <c r="I1747" s="25"/>
      <c r="J1747" s="25"/>
      <c r="K1747" s="114"/>
      <c r="L1747" s="25"/>
      <c r="M1747" s="25"/>
      <c r="N1747" s="25"/>
      <c r="O1747" s="25"/>
      <c r="P1747" s="25"/>
      <c r="Q1747" s="25"/>
      <c r="R1747" s="25"/>
      <c r="S1747" s="25"/>
      <c r="T1747" s="25"/>
      <c r="U1747" s="25"/>
      <c r="V1747" s="25"/>
      <c r="W1747" s="25"/>
      <c r="X1747" s="25"/>
      <c r="Y1747" s="25"/>
      <c r="Z1747" s="25"/>
      <c r="AA1747" s="25"/>
      <c r="AB1747" s="25"/>
      <c r="AC1747" s="25"/>
      <c r="AD1747" s="25"/>
      <c r="AE1747" s="25"/>
      <c r="AF1747" s="25"/>
      <c r="AG1747" s="25"/>
      <c r="AH1747" s="25"/>
    </row>
    <row r="1748" spans="1:34">
      <c r="A1748" s="25"/>
      <c r="B1748" s="25"/>
      <c r="C1748" s="25"/>
      <c r="D1748" s="114"/>
      <c r="E1748" s="25"/>
      <c r="F1748" s="25"/>
      <c r="G1748" s="25"/>
      <c r="H1748" s="25"/>
      <c r="I1748" s="25"/>
      <c r="J1748" s="25"/>
      <c r="K1748" s="114"/>
      <c r="L1748" s="25"/>
      <c r="M1748" s="25"/>
      <c r="N1748" s="25"/>
      <c r="O1748" s="25"/>
      <c r="P1748" s="25"/>
      <c r="Q1748" s="25"/>
      <c r="R1748" s="25"/>
      <c r="S1748" s="25"/>
      <c r="T1748" s="25"/>
      <c r="U1748" s="25"/>
      <c r="V1748" s="25"/>
      <c r="W1748" s="25"/>
      <c r="X1748" s="25"/>
      <c r="Y1748" s="25"/>
      <c r="Z1748" s="25"/>
      <c r="AA1748" s="25"/>
      <c r="AB1748" s="25"/>
      <c r="AC1748" s="25"/>
      <c r="AD1748" s="25"/>
      <c r="AE1748" s="25"/>
      <c r="AF1748" s="25"/>
      <c r="AG1748" s="25"/>
      <c r="AH1748" s="25"/>
    </row>
    <row r="1749" spans="1:34">
      <c r="A1749" s="25"/>
      <c r="B1749" s="25"/>
      <c r="C1749" s="25"/>
      <c r="D1749" s="114"/>
      <c r="E1749" s="25"/>
      <c r="F1749" s="25"/>
      <c r="G1749" s="25"/>
      <c r="H1749" s="25"/>
      <c r="I1749" s="25"/>
      <c r="J1749" s="25"/>
      <c r="K1749" s="114"/>
      <c r="L1749" s="25"/>
      <c r="M1749" s="25"/>
      <c r="N1749" s="25"/>
      <c r="O1749" s="25"/>
      <c r="P1749" s="25"/>
      <c r="Q1749" s="25"/>
      <c r="R1749" s="25"/>
      <c r="S1749" s="25"/>
      <c r="T1749" s="25"/>
      <c r="U1749" s="25"/>
      <c r="V1749" s="25"/>
      <c r="W1749" s="25"/>
      <c r="X1749" s="25"/>
      <c r="Y1749" s="25"/>
      <c r="Z1749" s="25"/>
      <c r="AA1749" s="25"/>
      <c r="AB1749" s="25"/>
      <c r="AC1749" s="25"/>
      <c r="AD1749" s="25"/>
      <c r="AE1749" s="25"/>
      <c r="AF1749" s="25"/>
      <c r="AG1749" s="25"/>
      <c r="AH1749" s="25"/>
    </row>
    <row r="1750" spans="1:34">
      <c r="A1750" s="25"/>
      <c r="B1750" s="25"/>
      <c r="C1750" s="25"/>
      <c r="D1750" s="114"/>
      <c r="E1750" s="25"/>
      <c r="F1750" s="25"/>
      <c r="G1750" s="25"/>
      <c r="H1750" s="25"/>
      <c r="I1750" s="25"/>
      <c r="J1750" s="25"/>
      <c r="K1750" s="114"/>
      <c r="L1750" s="25"/>
      <c r="M1750" s="25"/>
      <c r="N1750" s="25"/>
      <c r="O1750" s="25"/>
      <c r="P1750" s="25"/>
      <c r="Q1750" s="25"/>
      <c r="R1750" s="25"/>
      <c r="S1750" s="25"/>
      <c r="T1750" s="25"/>
      <c r="U1750" s="25"/>
      <c r="V1750" s="25"/>
      <c r="W1750" s="25"/>
      <c r="X1750" s="25"/>
      <c r="Y1750" s="25"/>
      <c r="Z1750" s="25"/>
      <c r="AA1750" s="25"/>
      <c r="AB1750" s="25"/>
      <c r="AC1750" s="25"/>
      <c r="AD1750" s="25"/>
      <c r="AE1750" s="25"/>
      <c r="AF1750" s="25"/>
      <c r="AG1750" s="25"/>
      <c r="AH1750" s="25"/>
    </row>
    <row r="1751" spans="1:34">
      <c r="A1751" s="25"/>
      <c r="B1751" s="25"/>
      <c r="C1751" s="25"/>
      <c r="D1751" s="114"/>
      <c r="E1751" s="25"/>
      <c r="F1751" s="25"/>
      <c r="G1751" s="25"/>
      <c r="H1751" s="25"/>
      <c r="I1751" s="25"/>
      <c r="J1751" s="25"/>
      <c r="K1751" s="114"/>
      <c r="L1751" s="25"/>
      <c r="M1751" s="25"/>
      <c r="N1751" s="25"/>
      <c r="O1751" s="25"/>
      <c r="P1751" s="25"/>
      <c r="Q1751" s="25"/>
      <c r="R1751" s="25"/>
      <c r="S1751" s="25"/>
      <c r="T1751" s="25"/>
      <c r="U1751" s="25"/>
      <c r="V1751" s="25"/>
      <c r="W1751" s="25"/>
      <c r="X1751" s="25"/>
      <c r="Y1751" s="25"/>
      <c r="Z1751" s="25"/>
      <c r="AA1751" s="25"/>
      <c r="AB1751" s="25"/>
      <c r="AC1751" s="25"/>
      <c r="AD1751" s="25"/>
      <c r="AE1751" s="25"/>
      <c r="AF1751" s="25"/>
      <c r="AG1751" s="25"/>
      <c r="AH1751" s="25"/>
    </row>
    <row r="1752" spans="1:34">
      <c r="A1752" s="25"/>
      <c r="B1752" s="25"/>
      <c r="C1752" s="25"/>
      <c r="D1752" s="114"/>
      <c r="E1752" s="25"/>
      <c r="F1752" s="25"/>
      <c r="G1752" s="25"/>
      <c r="H1752" s="25"/>
      <c r="I1752" s="25"/>
      <c r="J1752" s="25"/>
      <c r="K1752" s="114"/>
      <c r="L1752" s="25"/>
      <c r="M1752" s="25"/>
      <c r="N1752" s="25"/>
      <c r="O1752" s="25"/>
      <c r="P1752" s="25"/>
      <c r="Q1752" s="25"/>
      <c r="R1752" s="25"/>
      <c r="S1752" s="25"/>
      <c r="T1752" s="25"/>
      <c r="U1752" s="25"/>
      <c r="V1752" s="25"/>
      <c r="W1752" s="25"/>
      <c r="X1752" s="25"/>
      <c r="Y1752" s="25"/>
      <c r="Z1752" s="25"/>
      <c r="AA1752" s="25"/>
      <c r="AB1752" s="25"/>
      <c r="AC1752" s="25"/>
      <c r="AD1752" s="25"/>
      <c r="AE1752" s="25"/>
      <c r="AF1752" s="25"/>
      <c r="AG1752" s="25"/>
      <c r="AH1752" s="25"/>
    </row>
    <row r="1753" spans="1:34">
      <c r="A1753" s="25"/>
      <c r="B1753" s="25"/>
      <c r="C1753" s="25"/>
      <c r="D1753" s="114"/>
      <c r="E1753" s="25"/>
      <c r="F1753" s="25"/>
      <c r="G1753" s="25"/>
      <c r="H1753" s="25"/>
      <c r="I1753" s="25"/>
      <c r="J1753" s="25"/>
      <c r="K1753" s="114"/>
      <c r="L1753" s="25"/>
      <c r="M1753" s="25"/>
      <c r="N1753" s="25"/>
      <c r="O1753" s="25"/>
      <c r="P1753" s="25"/>
      <c r="Q1753" s="25"/>
      <c r="R1753" s="25"/>
      <c r="S1753" s="25"/>
      <c r="T1753" s="25"/>
      <c r="U1753" s="25"/>
      <c r="V1753" s="25"/>
      <c r="W1753" s="25"/>
      <c r="X1753" s="25"/>
      <c r="Y1753" s="25"/>
      <c r="Z1753" s="25"/>
      <c r="AA1753" s="25"/>
      <c r="AB1753" s="25"/>
      <c r="AC1753" s="25"/>
      <c r="AD1753" s="25"/>
      <c r="AE1753" s="25"/>
      <c r="AF1753" s="25"/>
      <c r="AG1753" s="25"/>
      <c r="AH1753" s="25"/>
    </row>
    <row r="1754" spans="1:34">
      <c r="A1754" s="25"/>
      <c r="B1754" s="25"/>
      <c r="C1754" s="25"/>
      <c r="D1754" s="114"/>
      <c r="E1754" s="25"/>
      <c r="F1754" s="25"/>
      <c r="G1754" s="25"/>
      <c r="H1754" s="25"/>
      <c r="I1754" s="25"/>
      <c r="J1754" s="25"/>
      <c r="K1754" s="114"/>
      <c r="L1754" s="25"/>
      <c r="M1754" s="25"/>
      <c r="N1754" s="25"/>
      <c r="O1754" s="25"/>
      <c r="P1754" s="25"/>
      <c r="Q1754" s="25"/>
      <c r="R1754" s="25"/>
      <c r="S1754" s="25"/>
      <c r="T1754" s="25"/>
      <c r="U1754" s="25"/>
      <c r="V1754" s="25"/>
      <c r="W1754" s="25"/>
      <c r="X1754" s="25"/>
      <c r="Y1754" s="25"/>
      <c r="Z1754" s="25"/>
      <c r="AA1754" s="25"/>
      <c r="AB1754" s="25"/>
      <c r="AC1754" s="25"/>
      <c r="AD1754" s="25"/>
      <c r="AE1754" s="25"/>
      <c r="AF1754" s="25"/>
      <c r="AG1754" s="25"/>
      <c r="AH1754" s="25"/>
    </row>
    <row r="1755" spans="1:34">
      <c r="A1755" s="25"/>
      <c r="B1755" s="25"/>
      <c r="C1755" s="25"/>
      <c r="D1755" s="114"/>
      <c r="E1755" s="25"/>
      <c r="F1755" s="25"/>
      <c r="G1755" s="25"/>
      <c r="H1755" s="25"/>
      <c r="I1755" s="25"/>
      <c r="J1755" s="25"/>
      <c r="K1755" s="114"/>
      <c r="L1755" s="25"/>
      <c r="M1755" s="25"/>
      <c r="N1755" s="25"/>
      <c r="O1755" s="25"/>
      <c r="P1755" s="25"/>
      <c r="Q1755" s="25"/>
      <c r="R1755" s="25"/>
      <c r="S1755" s="25"/>
      <c r="T1755" s="25"/>
      <c r="U1755" s="25"/>
      <c r="V1755" s="25"/>
      <c r="W1755" s="25"/>
      <c r="X1755" s="25"/>
      <c r="Y1755" s="25"/>
      <c r="Z1755" s="25"/>
      <c r="AA1755" s="25"/>
      <c r="AB1755" s="25"/>
      <c r="AC1755" s="25"/>
      <c r="AD1755" s="25"/>
      <c r="AE1755" s="25"/>
      <c r="AF1755" s="25"/>
      <c r="AG1755" s="25"/>
      <c r="AH1755" s="25"/>
    </row>
    <row r="1756" spans="1:34">
      <c r="A1756" s="25"/>
      <c r="B1756" s="25"/>
      <c r="C1756" s="25"/>
      <c r="D1756" s="114"/>
      <c r="E1756" s="25"/>
      <c r="F1756" s="25"/>
      <c r="G1756" s="25"/>
      <c r="H1756" s="25"/>
      <c r="I1756" s="25"/>
      <c r="J1756" s="25"/>
      <c r="K1756" s="114"/>
      <c r="L1756" s="25"/>
      <c r="M1756" s="25"/>
      <c r="N1756" s="25"/>
      <c r="O1756" s="25"/>
      <c r="P1756" s="25"/>
      <c r="Q1756" s="25"/>
      <c r="R1756" s="25"/>
      <c r="S1756" s="25"/>
      <c r="T1756" s="25"/>
      <c r="U1756" s="25"/>
      <c r="V1756" s="25"/>
      <c r="W1756" s="25"/>
      <c r="X1756" s="25"/>
      <c r="Y1756" s="25"/>
      <c r="Z1756" s="25"/>
      <c r="AA1756" s="25"/>
      <c r="AB1756" s="25"/>
      <c r="AC1756" s="25"/>
      <c r="AD1756" s="25"/>
      <c r="AE1756" s="25"/>
      <c r="AF1756" s="25"/>
      <c r="AG1756" s="25"/>
      <c r="AH1756" s="25"/>
    </row>
    <row r="1757" spans="1:34">
      <c r="A1757" s="25"/>
      <c r="B1757" s="25"/>
      <c r="C1757" s="25"/>
      <c r="D1757" s="114"/>
      <c r="E1757" s="25"/>
      <c r="F1757" s="25"/>
      <c r="G1757" s="25"/>
      <c r="H1757" s="25"/>
      <c r="I1757" s="25"/>
      <c r="J1757" s="25"/>
      <c r="K1757" s="114"/>
      <c r="L1757" s="25"/>
      <c r="M1757" s="25"/>
      <c r="N1757" s="25"/>
      <c r="O1757" s="25"/>
      <c r="P1757" s="25"/>
      <c r="Q1757" s="25"/>
      <c r="R1757" s="25"/>
      <c r="S1757" s="25"/>
      <c r="T1757" s="25"/>
      <c r="U1757" s="25"/>
      <c r="V1757" s="25"/>
      <c r="W1757" s="25"/>
      <c r="X1757" s="25"/>
      <c r="Y1757" s="25"/>
      <c r="Z1757" s="25"/>
      <c r="AA1757" s="25"/>
      <c r="AB1757" s="25"/>
      <c r="AC1757" s="25"/>
      <c r="AD1757" s="25"/>
      <c r="AE1757" s="25"/>
      <c r="AF1757" s="25"/>
      <c r="AG1757" s="25"/>
      <c r="AH1757" s="25"/>
    </row>
    <row r="1758" spans="1:34">
      <c r="A1758" s="25"/>
      <c r="B1758" s="25"/>
      <c r="C1758" s="25"/>
      <c r="D1758" s="114"/>
      <c r="E1758" s="25"/>
      <c r="F1758" s="25"/>
      <c r="G1758" s="25"/>
      <c r="H1758" s="25"/>
      <c r="I1758" s="25"/>
      <c r="J1758" s="25"/>
      <c r="K1758" s="114"/>
      <c r="L1758" s="25"/>
      <c r="M1758" s="25"/>
      <c r="N1758" s="25"/>
      <c r="O1758" s="25"/>
      <c r="P1758" s="25"/>
      <c r="Q1758" s="25"/>
      <c r="R1758" s="25"/>
      <c r="S1758" s="25"/>
      <c r="T1758" s="25"/>
      <c r="U1758" s="25"/>
      <c r="V1758" s="25"/>
      <c r="W1758" s="25"/>
      <c r="X1758" s="25"/>
      <c r="Y1758" s="25"/>
      <c r="Z1758" s="25"/>
      <c r="AA1758" s="25"/>
      <c r="AB1758" s="25"/>
      <c r="AC1758" s="25"/>
      <c r="AD1758" s="25"/>
      <c r="AE1758" s="25"/>
      <c r="AF1758" s="25"/>
      <c r="AG1758" s="25"/>
      <c r="AH1758" s="25"/>
    </row>
    <row r="1759" spans="1:34">
      <c r="A1759" s="25"/>
      <c r="B1759" s="25"/>
      <c r="C1759" s="25"/>
      <c r="D1759" s="114"/>
      <c r="E1759" s="25"/>
      <c r="F1759" s="25"/>
      <c r="G1759" s="25"/>
      <c r="H1759" s="25"/>
      <c r="I1759" s="25"/>
      <c r="J1759" s="25"/>
      <c r="K1759" s="114"/>
      <c r="L1759" s="25"/>
      <c r="M1759" s="25"/>
      <c r="N1759" s="25"/>
      <c r="O1759" s="25"/>
      <c r="P1759" s="25"/>
      <c r="Q1759" s="25"/>
      <c r="R1759" s="25"/>
      <c r="S1759" s="25"/>
      <c r="T1759" s="25"/>
      <c r="U1759" s="25"/>
      <c r="V1759" s="25"/>
      <c r="W1759" s="25"/>
      <c r="X1759" s="25"/>
      <c r="Y1759" s="25"/>
      <c r="Z1759" s="25"/>
      <c r="AA1759" s="25"/>
      <c r="AB1759" s="25"/>
      <c r="AC1759" s="25"/>
      <c r="AD1759" s="25"/>
      <c r="AE1759" s="25"/>
      <c r="AF1759" s="25"/>
      <c r="AG1759" s="25"/>
      <c r="AH1759" s="25"/>
    </row>
    <row r="1760" spans="1:34">
      <c r="A1760" s="25"/>
      <c r="B1760" s="25"/>
      <c r="C1760" s="25"/>
      <c r="D1760" s="114"/>
      <c r="E1760" s="25"/>
      <c r="F1760" s="25"/>
      <c r="G1760" s="25"/>
      <c r="H1760" s="25"/>
      <c r="I1760" s="25"/>
      <c r="J1760" s="25"/>
      <c r="K1760" s="114"/>
      <c r="L1760" s="25"/>
      <c r="M1760" s="25"/>
      <c r="N1760" s="25"/>
      <c r="O1760" s="25"/>
      <c r="P1760" s="25"/>
      <c r="Q1760" s="25"/>
      <c r="R1760" s="25"/>
      <c r="S1760" s="25"/>
      <c r="T1760" s="25"/>
      <c r="U1760" s="25"/>
      <c r="V1760" s="25"/>
      <c r="W1760" s="25"/>
      <c r="X1760" s="25"/>
      <c r="Y1760" s="25"/>
      <c r="Z1760" s="25"/>
      <c r="AA1760" s="25"/>
      <c r="AB1760" s="25"/>
      <c r="AC1760" s="25"/>
      <c r="AD1760" s="25"/>
      <c r="AE1760" s="25"/>
      <c r="AF1760" s="25"/>
      <c r="AG1760" s="25"/>
      <c r="AH1760" s="25"/>
    </row>
    <row r="1761" spans="1:34">
      <c r="A1761" s="25"/>
      <c r="B1761" s="25"/>
      <c r="C1761" s="25"/>
      <c r="D1761" s="114"/>
      <c r="E1761" s="25"/>
      <c r="F1761" s="25"/>
      <c r="G1761" s="25"/>
      <c r="H1761" s="25"/>
      <c r="I1761" s="25"/>
      <c r="J1761" s="25"/>
      <c r="K1761" s="114"/>
      <c r="L1761" s="25"/>
      <c r="M1761" s="25"/>
      <c r="N1761" s="25"/>
      <c r="O1761" s="25"/>
      <c r="P1761" s="25"/>
      <c r="Q1761" s="25"/>
      <c r="R1761" s="25"/>
      <c r="S1761" s="25"/>
      <c r="T1761" s="25"/>
      <c r="U1761" s="25"/>
      <c r="V1761" s="25"/>
      <c r="W1761" s="25"/>
      <c r="X1761" s="25"/>
      <c r="Y1761" s="25"/>
      <c r="Z1761" s="25"/>
      <c r="AA1761" s="25"/>
      <c r="AB1761" s="25"/>
      <c r="AC1761" s="25"/>
      <c r="AD1761" s="25"/>
      <c r="AE1761" s="25"/>
      <c r="AF1761" s="25"/>
      <c r="AG1761" s="25"/>
      <c r="AH1761" s="25"/>
    </row>
    <row r="1762" spans="1:34">
      <c r="A1762" s="25"/>
      <c r="B1762" s="25"/>
      <c r="C1762" s="25"/>
      <c r="D1762" s="114"/>
      <c r="E1762" s="25"/>
      <c r="F1762" s="25"/>
      <c r="G1762" s="25"/>
      <c r="H1762" s="25"/>
      <c r="I1762" s="25"/>
      <c r="J1762" s="25"/>
      <c r="K1762" s="114"/>
      <c r="L1762" s="25"/>
      <c r="M1762" s="25"/>
      <c r="N1762" s="25"/>
      <c r="O1762" s="25"/>
      <c r="P1762" s="25"/>
      <c r="Q1762" s="25"/>
      <c r="R1762" s="25"/>
      <c r="S1762" s="25"/>
      <c r="T1762" s="25"/>
      <c r="U1762" s="25"/>
      <c r="V1762" s="25"/>
      <c r="W1762" s="25"/>
      <c r="X1762" s="25"/>
      <c r="Y1762" s="25"/>
      <c r="Z1762" s="25"/>
      <c r="AA1762" s="25"/>
      <c r="AB1762" s="25"/>
      <c r="AC1762" s="25"/>
      <c r="AD1762" s="25"/>
      <c r="AE1762" s="25"/>
      <c r="AF1762" s="25"/>
      <c r="AG1762" s="25"/>
      <c r="AH1762" s="25"/>
    </row>
    <row r="1763" spans="1:34">
      <c r="A1763" s="25"/>
      <c r="B1763" s="25"/>
      <c r="C1763" s="25"/>
      <c r="D1763" s="114"/>
      <c r="E1763" s="25"/>
      <c r="F1763" s="25"/>
      <c r="G1763" s="25"/>
      <c r="H1763" s="25"/>
      <c r="I1763" s="25"/>
      <c r="J1763" s="25"/>
      <c r="K1763" s="114"/>
      <c r="L1763" s="25"/>
      <c r="M1763" s="25"/>
      <c r="N1763" s="25"/>
      <c r="O1763" s="25"/>
      <c r="P1763" s="25"/>
      <c r="Q1763" s="25"/>
      <c r="R1763" s="25"/>
      <c r="S1763" s="25"/>
      <c r="T1763" s="25"/>
      <c r="U1763" s="25"/>
      <c r="V1763" s="25"/>
      <c r="W1763" s="25"/>
      <c r="X1763" s="25"/>
      <c r="Y1763" s="25"/>
      <c r="Z1763" s="25"/>
      <c r="AA1763" s="25"/>
      <c r="AB1763" s="25"/>
      <c r="AC1763" s="25"/>
      <c r="AD1763" s="25"/>
      <c r="AE1763" s="25"/>
      <c r="AF1763" s="25"/>
      <c r="AG1763" s="25"/>
      <c r="AH1763" s="25"/>
    </row>
    <row r="1764" spans="1:34">
      <c r="A1764" s="25"/>
      <c r="B1764" s="25"/>
      <c r="C1764" s="25"/>
      <c r="D1764" s="114"/>
      <c r="E1764" s="25"/>
      <c r="F1764" s="25"/>
      <c r="G1764" s="25"/>
      <c r="H1764" s="25"/>
      <c r="I1764" s="25"/>
      <c r="J1764" s="25"/>
      <c r="K1764" s="114"/>
      <c r="L1764" s="25"/>
      <c r="M1764" s="25"/>
      <c r="N1764" s="25"/>
      <c r="O1764" s="25"/>
      <c r="P1764" s="25"/>
      <c r="Q1764" s="25"/>
      <c r="R1764" s="25"/>
      <c r="S1764" s="25"/>
      <c r="T1764" s="25"/>
      <c r="U1764" s="25"/>
      <c r="V1764" s="25"/>
      <c r="W1764" s="25"/>
      <c r="X1764" s="25"/>
      <c r="Y1764" s="25"/>
      <c r="Z1764" s="25"/>
      <c r="AA1764" s="25"/>
      <c r="AB1764" s="25"/>
      <c r="AC1764" s="25"/>
      <c r="AD1764" s="25"/>
      <c r="AE1764" s="25"/>
      <c r="AF1764" s="25"/>
      <c r="AG1764" s="25"/>
      <c r="AH1764" s="25"/>
    </row>
    <row r="1765" spans="1:34">
      <c r="A1765" s="25"/>
      <c r="B1765" s="25"/>
      <c r="C1765" s="25"/>
      <c r="D1765" s="114"/>
      <c r="E1765" s="25"/>
      <c r="F1765" s="25"/>
      <c r="G1765" s="25"/>
      <c r="H1765" s="25"/>
      <c r="I1765" s="25"/>
      <c r="J1765" s="25"/>
      <c r="K1765" s="114"/>
      <c r="L1765" s="25"/>
      <c r="M1765" s="25"/>
      <c r="N1765" s="25"/>
      <c r="O1765" s="25"/>
      <c r="P1765" s="25"/>
      <c r="Q1765" s="25"/>
      <c r="R1765" s="25"/>
      <c r="S1765" s="25"/>
      <c r="T1765" s="25"/>
      <c r="U1765" s="25"/>
      <c r="V1765" s="25"/>
      <c r="W1765" s="25"/>
      <c r="X1765" s="25"/>
      <c r="Y1765" s="25"/>
      <c r="Z1765" s="25"/>
      <c r="AA1765" s="25"/>
      <c r="AB1765" s="25"/>
      <c r="AC1765" s="25"/>
      <c r="AD1765" s="25"/>
      <c r="AE1765" s="25"/>
      <c r="AF1765" s="25"/>
      <c r="AG1765" s="25"/>
      <c r="AH1765" s="25"/>
    </row>
    <row r="1766" spans="1:34">
      <c r="A1766" s="25"/>
      <c r="B1766" s="25"/>
      <c r="C1766" s="25"/>
      <c r="D1766" s="114"/>
      <c r="E1766" s="25"/>
      <c r="F1766" s="25"/>
      <c r="G1766" s="25"/>
      <c r="H1766" s="25"/>
      <c r="I1766" s="25"/>
      <c r="J1766" s="25"/>
      <c r="K1766" s="114"/>
      <c r="L1766" s="25"/>
      <c r="M1766" s="25"/>
      <c r="N1766" s="25"/>
      <c r="O1766" s="25"/>
      <c r="P1766" s="25"/>
      <c r="Q1766" s="25"/>
      <c r="R1766" s="25"/>
      <c r="S1766" s="25"/>
      <c r="T1766" s="25"/>
      <c r="U1766" s="25"/>
      <c r="V1766" s="25"/>
      <c r="W1766" s="25"/>
      <c r="X1766" s="25"/>
      <c r="Y1766" s="25"/>
      <c r="Z1766" s="25"/>
      <c r="AA1766" s="25"/>
      <c r="AB1766" s="25"/>
      <c r="AC1766" s="25"/>
      <c r="AD1766" s="25"/>
      <c r="AE1766" s="25"/>
      <c r="AF1766" s="25"/>
      <c r="AG1766" s="25"/>
      <c r="AH1766" s="25"/>
    </row>
    <row r="1767" spans="1:34">
      <c r="A1767" s="25"/>
      <c r="B1767" s="25"/>
      <c r="C1767" s="25"/>
      <c r="D1767" s="114"/>
      <c r="E1767" s="25"/>
      <c r="F1767" s="25"/>
      <c r="G1767" s="25"/>
      <c r="H1767" s="25"/>
      <c r="I1767" s="25"/>
      <c r="J1767" s="25"/>
      <c r="K1767" s="114"/>
      <c r="L1767" s="25"/>
      <c r="M1767" s="25"/>
      <c r="N1767" s="25"/>
      <c r="O1767" s="25"/>
      <c r="P1767" s="25"/>
      <c r="Q1767" s="25"/>
      <c r="R1767" s="25"/>
      <c r="S1767" s="25"/>
      <c r="T1767" s="25"/>
      <c r="U1767" s="25"/>
      <c r="V1767" s="25"/>
      <c r="W1767" s="25"/>
      <c r="X1767" s="25"/>
      <c r="Y1767" s="25"/>
      <c r="Z1767" s="25"/>
      <c r="AA1767" s="25"/>
      <c r="AB1767" s="25"/>
      <c r="AC1767" s="25"/>
      <c r="AD1767" s="25"/>
      <c r="AE1767" s="25"/>
      <c r="AF1767" s="25"/>
      <c r="AG1767" s="25"/>
      <c r="AH1767" s="25"/>
    </row>
    <row r="1768" spans="1:34">
      <c r="A1768" s="25"/>
      <c r="B1768" s="25"/>
      <c r="C1768" s="25"/>
      <c r="D1768" s="114"/>
      <c r="E1768" s="25"/>
      <c r="F1768" s="25"/>
      <c r="G1768" s="25"/>
      <c r="H1768" s="25"/>
      <c r="I1768" s="25"/>
      <c r="J1768" s="25"/>
      <c r="K1768" s="114"/>
      <c r="L1768" s="25"/>
      <c r="M1768" s="25"/>
      <c r="N1768" s="25"/>
      <c r="O1768" s="25"/>
      <c r="P1768" s="25"/>
      <c r="Q1768" s="25"/>
      <c r="R1768" s="25"/>
      <c r="S1768" s="25"/>
      <c r="T1768" s="25"/>
      <c r="U1768" s="25"/>
      <c r="V1768" s="25"/>
      <c r="W1768" s="25"/>
      <c r="X1768" s="25"/>
      <c r="Y1768" s="25"/>
      <c r="Z1768" s="25"/>
      <c r="AA1768" s="25"/>
      <c r="AB1768" s="25"/>
      <c r="AC1768" s="25"/>
      <c r="AD1768" s="25"/>
      <c r="AE1768" s="25"/>
      <c r="AF1768" s="25"/>
      <c r="AG1768" s="25"/>
      <c r="AH1768" s="25"/>
    </row>
    <row r="1769" spans="1:34">
      <c r="A1769" s="25"/>
      <c r="B1769" s="25"/>
      <c r="C1769" s="25"/>
      <c r="D1769" s="114"/>
      <c r="E1769" s="25"/>
      <c r="F1769" s="25"/>
      <c r="G1769" s="25"/>
      <c r="H1769" s="25"/>
      <c r="I1769" s="25"/>
      <c r="J1769" s="25"/>
      <c r="K1769" s="114"/>
      <c r="L1769" s="25"/>
      <c r="M1769" s="25"/>
      <c r="N1769" s="25"/>
      <c r="O1769" s="25"/>
      <c r="P1769" s="25"/>
      <c r="Q1769" s="25"/>
      <c r="R1769" s="25"/>
      <c r="S1769" s="25"/>
      <c r="T1769" s="25"/>
      <c r="U1769" s="25"/>
      <c r="V1769" s="25"/>
      <c r="W1769" s="25"/>
      <c r="X1769" s="25"/>
      <c r="Y1769" s="25"/>
      <c r="Z1769" s="25"/>
      <c r="AA1769" s="25"/>
      <c r="AB1769" s="25"/>
      <c r="AC1769" s="25"/>
      <c r="AD1769" s="25"/>
      <c r="AE1769" s="25"/>
      <c r="AF1769" s="25"/>
      <c r="AG1769" s="25"/>
      <c r="AH1769" s="25"/>
    </row>
    <row r="1770" spans="1:34">
      <c r="A1770" s="25"/>
      <c r="B1770" s="25"/>
      <c r="C1770" s="25"/>
      <c r="D1770" s="114"/>
      <c r="E1770" s="25"/>
      <c r="F1770" s="25"/>
      <c r="G1770" s="25"/>
      <c r="H1770" s="25"/>
      <c r="I1770" s="25"/>
      <c r="J1770" s="25"/>
      <c r="K1770" s="114"/>
      <c r="L1770" s="25"/>
      <c r="M1770" s="25"/>
      <c r="N1770" s="25"/>
      <c r="O1770" s="25"/>
      <c r="P1770" s="25"/>
      <c r="Q1770" s="25"/>
      <c r="R1770" s="25"/>
      <c r="S1770" s="25"/>
      <c r="T1770" s="25"/>
      <c r="U1770" s="25"/>
      <c r="V1770" s="25"/>
      <c r="W1770" s="25"/>
      <c r="X1770" s="25"/>
      <c r="Y1770" s="25"/>
      <c r="Z1770" s="25"/>
      <c r="AA1770" s="25"/>
      <c r="AB1770" s="25"/>
      <c r="AC1770" s="25"/>
      <c r="AD1770" s="25"/>
      <c r="AE1770" s="25"/>
      <c r="AF1770" s="25"/>
      <c r="AG1770" s="25"/>
      <c r="AH1770" s="25"/>
    </row>
    <row r="1771" spans="1:34">
      <c r="A1771" s="25"/>
      <c r="B1771" s="25"/>
      <c r="C1771" s="25"/>
      <c r="D1771" s="114"/>
      <c r="E1771" s="25"/>
      <c r="F1771" s="25"/>
      <c r="G1771" s="25"/>
      <c r="H1771" s="25"/>
      <c r="I1771" s="25"/>
      <c r="J1771" s="25"/>
      <c r="K1771" s="114"/>
      <c r="L1771" s="25"/>
      <c r="M1771" s="25"/>
      <c r="N1771" s="25"/>
      <c r="O1771" s="25"/>
      <c r="P1771" s="25"/>
      <c r="Q1771" s="25"/>
      <c r="R1771" s="25"/>
      <c r="S1771" s="25"/>
      <c r="T1771" s="25"/>
      <c r="U1771" s="25"/>
      <c r="V1771" s="25"/>
      <c r="W1771" s="25"/>
      <c r="X1771" s="25"/>
      <c r="Y1771" s="25"/>
      <c r="Z1771" s="25"/>
      <c r="AA1771" s="25"/>
      <c r="AB1771" s="25"/>
      <c r="AC1771" s="25"/>
      <c r="AD1771" s="25"/>
      <c r="AE1771" s="25"/>
      <c r="AF1771" s="25"/>
      <c r="AG1771" s="25"/>
      <c r="AH1771" s="25"/>
    </row>
    <row r="1772" spans="1:34">
      <c r="A1772" s="25"/>
      <c r="B1772" s="25"/>
      <c r="C1772" s="25"/>
      <c r="D1772" s="114"/>
      <c r="E1772" s="25"/>
      <c r="F1772" s="25"/>
      <c r="G1772" s="25"/>
      <c r="H1772" s="25"/>
      <c r="I1772" s="25"/>
      <c r="J1772" s="25"/>
      <c r="K1772" s="114"/>
      <c r="L1772" s="25"/>
      <c r="M1772" s="25"/>
      <c r="N1772" s="25"/>
      <c r="O1772" s="25"/>
      <c r="P1772" s="25"/>
      <c r="Q1772" s="25"/>
      <c r="R1772" s="25"/>
      <c r="S1772" s="25"/>
      <c r="T1772" s="25"/>
      <c r="U1772" s="25"/>
      <c r="V1772" s="25"/>
      <c r="W1772" s="25"/>
      <c r="X1772" s="25"/>
      <c r="Y1772" s="25"/>
      <c r="Z1772" s="25"/>
      <c r="AA1772" s="25"/>
      <c r="AB1772" s="25"/>
      <c r="AC1772" s="25"/>
      <c r="AD1772" s="25"/>
      <c r="AE1772" s="25"/>
      <c r="AF1772" s="25"/>
      <c r="AG1772" s="25"/>
      <c r="AH1772" s="25"/>
    </row>
    <row r="1773" spans="1:34">
      <c r="A1773" s="25"/>
      <c r="B1773" s="25"/>
      <c r="C1773" s="25"/>
      <c r="D1773" s="114"/>
      <c r="E1773" s="25"/>
      <c r="F1773" s="25"/>
      <c r="G1773" s="25"/>
      <c r="H1773" s="25"/>
      <c r="I1773" s="25"/>
      <c r="J1773" s="25"/>
      <c r="K1773" s="114"/>
      <c r="L1773" s="25"/>
      <c r="M1773" s="25"/>
      <c r="N1773" s="25"/>
      <c r="O1773" s="25"/>
      <c r="P1773" s="25"/>
      <c r="Q1773" s="25"/>
      <c r="R1773" s="25"/>
      <c r="S1773" s="25"/>
      <c r="T1773" s="25"/>
      <c r="U1773" s="25"/>
      <c r="V1773" s="25"/>
      <c r="W1773" s="25"/>
      <c r="X1773" s="25"/>
      <c r="Y1773" s="25"/>
      <c r="Z1773" s="25"/>
      <c r="AA1773" s="25"/>
      <c r="AB1773" s="25"/>
      <c r="AC1773" s="25"/>
      <c r="AD1773" s="25"/>
      <c r="AE1773" s="25"/>
      <c r="AF1773" s="25"/>
      <c r="AG1773" s="25"/>
      <c r="AH1773" s="25"/>
    </row>
    <row r="1774" spans="1:34">
      <c r="A1774" s="25"/>
      <c r="B1774" s="25"/>
      <c r="C1774" s="25"/>
      <c r="D1774" s="114"/>
      <c r="E1774" s="25"/>
      <c r="F1774" s="25"/>
      <c r="G1774" s="25"/>
      <c r="H1774" s="25"/>
      <c r="I1774" s="25"/>
      <c r="J1774" s="25"/>
      <c r="K1774" s="114"/>
      <c r="L1774" s="25"/>
      <c r="M1774" s="25"/>
      <c r="N1774" s="25"/>
      <c r="O1774" s="25"/>
      <c r="P1774" s="25"/>
      <c r="Q1774" s="25"/>
      <c r="R1774" s="25"/>
      <c r="S1774" s="25"/>
      <c r="T1774" s="25"/>
      <c r="U1774" s="25"/>
      <c r="V1774" s="25"/>
      <c r="W1774" s="25"/>
      <c r="X1774" s="25"/>
      <c r="Y1774" s="25"/>
      <c r="Z1774" s="25"/>
      <c r="AA1774" s="25"/>
      <c r="AB1774" s="25"/>
      <c r="AC1774" s="25"/>
      <c r="AD1774" s="25"/>
      <c r="AE1774" s="25"/>
      <c r="AF1774" s="25"/>
      <c r="AG1774" s="25"/>
      <c r="AH1774" s="25"/>
    </row>
    <row r="1775" spans="1:34">
      <c r="A1775" s="25"/>
      <c r="B1775" s="25"/>
      <c r="C1775" s="25"/>
      <c r="D1775" s="114"/>
      <c r="E1775" s="25"/>
      <c r="F1775" s="25"/>
      <c r="G1775" s="25"/>
      <c r="H1775" s="25"/>
      <c r="I1775" s="25"/>
      <c r="J1775" s="25"/>
      <c r="K1775" s="114"/>
      <c r="L1775" s="25"/>
      <c r="M1775" s="25"/>
      <c r="N1775" s="25"/>
      <c r="O1775" s="25"/>
      <c r="P1775" s="25"/>
      <c r="Q1775" s="25"/>
      <c r="R1775" s="25"/>
      <c r="S1775" s="25"/>
      <c r="T1775" s="25"/>
      <c r="U1775" s="25"/>
      <c r="V1775" s="25"/>
      <c r="W1775" s="25"/>
      <c r="X1775" s="25"/>
      <c r="Y1775" s="25"/>
      <c r="Z1775" s="25"/>
      <c r="AA1775" s="25"/>
      <c r="AB1775" s="25"/>
      <c r="AC1775" s="25"/>
      <c r="AD1775" s="25"/>
      <c r="AE1775" s="25"/>
      <c r="AF1775" s="25"/>
      <c r="AG1775" s="25"/>
      <c r="AH1775" s="25"/>
    </row>
    <row r="1776" spans="1:34">
      <c r="A1776" s="25"/>
      <c r="B1776" s="25"/>
      <c r="C1776" s="25"/>
      <c r="D1776" s="114"/>
      <c r="E1776" s="25"/>
      <c r="F1776" s="25"/>
      <c r="G1776" s="25"/>
      <c r="H1776" s="25"/>
      <c r="I1776" s="25"/>
      <c r="J1776" s="25"/>
      <c r="K1776" s="114"/>
      <c r="L1776" s="25"/>
      <c r="M1776" s="25"/>
      <c r="N1776" s="25"/>
      <c r="O1776" s="25"/>
      <c r="P1776" s="25"/>
      <c r="Q1776" s="25"/>
      <c r="R1776" s="25"/>
      <c r="S1776" s="25"/>
      <c r="T1776" s="25"/>
      <c r="U1776" s="25"/>
      <c r="V1776" s="25"/>
      <c r="W1776" s="25"/>
      <c r="X1776" s="25"/>
      <c r="Y1776" s="25"/>
      <c r="Z1776" s="25"/>
      <c r="AA1776" s="25"/>
      <c r="AB1776" s="25"/>
      <c r="AC1776" s="25"/>
      <c r="AD1776" s="25"/>
      <c r="AE1776" s="25"/>
      <c r="AF1776" s="25"/>
      <c r="AG1776" s="25"/>
      <c r="AH1776" s="25"/>
    </row>
    <row r="1777" spans="1:34">
      <c r="A1777" s="25"/>
      <c r="B1777" s="25"/>
      <c r="C1777" s="25"/>
      <c r="D1777" s="114"/>
      <c r="E1777" s="25"/>
      <c r="F1777" s="25"/>
      <c r="G1777" s="25"/>
      <c r="H1777" s="25"/>
      <c r="I1777" s="25"/>
      <c r="J1777" s="25"/>
      <c r="K1777" s="114"/>
      <c r="L1777" s="25"/>
      <c r="M1777" s="25"/>
      <c r="N1777" s="25"/>
      <c r="O1777" s="25"/>
      <c r="P1777" s="25"/>
      <c r="Q1777" s="25"/>
      <c r="R1777" s="25"/>
      <c r="S1777" s="25"/>
      <c r="T1777" s="25"/>
      <c r="U1777" s="25"/>
      <c r="V1777" s="25"/>
      <c r="W1777" s="25"/>
      <c r="X1777" s="25"/>
      <c r="Y1777" s="25"/>
      <c r="Z1777" s="25"/>
      <c r="AA1777" s="25"/>
      <c r="AB1777" s="25"/>
      <c r="AC1777" s="25"/>
      <c r="AD1777" s="25"/>
      <c r="AE1777" s="25"/>
      <c r="AF1777" s="25"/>
      <c r="AG1777" s="25"/>
      <c r="AH1777" s="25"/>
    </row>
    <row r="1778" spans="1:34">
      <c r="A1778" s="25"/>
      <c r="B1778" s="25"/>
      <c r="C1778" s="25"/>
      <c r="D1778" s="114"/>
      <c r="E1778" s="25"/>
      <c r="F1778" s="25"/>
      <c r="G1778" s="25"/>
      <c r="H1778" s="25"/>
      <c r="I1778" s="25"/>
      <c r="J1778" s="25"/>
      <c r="K1778" s="114"/>
      <c r="L1778" s="25"/>
      <c r="M1778" s="25"/>
      <c r="N1778" s="25"/>
      <c r="O1778" s="25"/>
      <c r="P1778" s="25"/>
      <c r="Q1778" s="25"/>
      <c r="R1778" s="25"/>
      <c r="S1778" s="25"/>
      <c r="T1778" s="25"/>
      <c r="U1778" s="25"/>
      <c r="V1778" s="25"/>
      <c r="W1778" s="25"/>
      <c r="X1778" s="25"/>
      <c r="Y1778" s="25"/>
      <c r="Z1778" s="25"/>
      <c r="AA1778" s="25"/>
      <c r="AB1778" s="25"/>
      <c r="AC1778" s="25"/>
      <c r="AD1778" s="25"/>
      <c r="AE1778" s="25"/>
      <c r="AF1778" s="25"/>
      <c r="AG1778" s="25"/>
      <c r="AH1778" s="25"/>
    </row>
    <row r="1779" spans="1:34">
      <c r="A1779" s="25"/>
      <c r="B1779" s="25"/>
      <c r="C1779" s="25"/>
      <c r="D1779" s="114"/>
      <c r="E1779" s="25"/>
      <c r="F1779" s="25"/>
      <c r="G1779" s="25"/>
      <c r="H1779" s="25"/>
      <c r="I1779" s="25"/>
      <c r="J1779" s="25"/>
      <c r="K1779" s="114"/>
      <c r="L1779" s="25"/>
      <c r="M1779" s="25"/>
      <c r="N1779" s="25"/>
      <c r="O1779" s="25"/>
      <c r="P1779" s="25"/>
      <c r="Q1779" s="25"/>
      <c r="R1779" s="25"/>
      <c r="S1779" s="25"/>
      <c r="T1779" s="25"/>
      <c r="U1779" s="25"/>
      <c r="V1779" s="25"/>
      <c r="W1779" s="25"/>
      <c r="X1779" s="25"/>
      <c r="Y1779" s="25"/>
      <c r="Z1779" s="25"/>
      <c r="AA1779" s="25"/>
      <c r="AB1779" s="25"/>
      <c r="AC1779" s="25"/>
      <c r="AD1779" s="25"/>
      <c r="AE1779" s="25"/>
      <c r="AF1779" s="25"/>
      <c r="AG1779" s="25"/>
      <c r="AH1779" s="25"/>
    </row>
    <row r="1780" spans="1:34">
      <c r="A1780" s="25"/>
      <c r="B1780" s="25"/>
      <c r="C1780" s="25"/>
      <c r="D1780" s="114"/>
      <c r="E1780" s="25"/>
      <c r="F1780" s="25"/>
      <c r="G1780" s="25"/>
      <c r="H1780" s="25"/>
      <c r="I1780" s="25"/>
      <c r="J1780" s="25"/>
      <c r="K1780" s="114"/>
      <c r="L1780" s="25"/>
      <c r="M1780" s="25"/>
      <c r="N1780" s="25"/>
      <c r="O1780" s="25"/>
      <c r="P1780" s="25"/>
      <c r="Q1780" s="25"/>
      <c r="R1780" s="25"/>
      <c r="S1780" s="25"/>
      <c r="T1780" s="25"/>
      <c r="U1780" s="25"/>
      <c r="V1780" s="25"/>
      <c r="W1780" s="25"/>
      <c r="X1780" s="25"/>
      <c r="Y1780" s="25"/>
      <c r="Z1780" s="25"/>
      <c r="AA1780" s="25"/>
      <c r="AB1780" s="25"/>
      <c r="AC1780" s="25"/>
      <c r="AD1780" s="25"/>
      <c r="AE1780" s="25"/>
      <c r="AF1780" s="25"/>
      <c r="AG1780" s="25"/>
      <c r="AH1780" s="25"/>
    </row>
    <row r="1781" spans="1:34">
      <c r="A1781" s="25"/>
      <c r="B1781" s="25"/>
      <c r="C1781" s="25"/>
      <c r="D1781" s="114"/>
      <c r="E1781" s="25"/>
      <c r="F1781" s="25"/>
      <c r="G1781" s="25"/>
      <c r="H1781" s="25"/>
      <c r="I1781" s="25"/>
      <c r="J1781" s="25"/>
      <c r="K1781" s="114"/>
      <c r="L1781" s="25"/>
      <c r="M1781" s="25"/>
      <c r="N1781" s="25"/>
      <c r="O1781" s="25"/>
      <c r="P1781" s="25"/>
      <c r="Q1781" s="25"/>
      <c r="R1781" s="25"/>
      <c r="S1781" s="25"/>
      <c r="T1781" s="25"/>
      <c r="U1781" s="25"/>
      <c r="V1781" s="25"/>
      <c r="W1781" s="25"/>
      <c r="X1781" s="25"/>
      <c r="Y1781" s="25"/>
      <c r="Z1781" s="25"/>
      <c r="AA1781" s="25"/>
      <c r="AB1781" s="25"/>
      <c r="AC1781" s="25"/>
      <c r="AD1781" s="25"/>
      <c r="AE1781" s="25"/>
      <c r="AF1781" s="25"/>
      <c r="AG1781" s="25"/>
      <c r="AH1781" s="25"/>
    </row>
    <row r="1782" spans="1:34">
      <c r="A1782" s="25"/>
      <c r="B1782" s="25"/>
      <c r="C1782" s="25"/>
      <c r="D1782" s="114"/>
      <c r="E1782" s="25"/>
      <c r="F1782" s="25"/>
      <c r="G1782" s="25"/>
      <c r="H1782" s="25"/>
      <c r="I1782" s="25"/>
      <c r="J1782" s="25"/>
      <c r="K1782" s="114"/>
      <c r="L1782" s="25"/>
      <c r="M1782" s="25"/>
      <c r="N1782" s="25"/>
      <c r="O1782" s="25"/>
      <c r="P1782" s="25"/>
      <c r="Q1782" s="25"/>
      <c r="R1782" s="25"/>
      <c r="S1782" s="25"/>
      <c r="T1782" s="25"/>
      <c r="U1782" s="25"/>
      <c r="V1782" s="25"/>
      <c r="W1782" s="25"/>
      <c r="X1782" s="25"/>
      <c r="Y1782" s="25"/>
      <c r="Z1782" s="25"/>
      <c r="AA1782" s="25"/>
      <c r="AB1782" s="25"/>
      <c r="AC1782" s="25"/>
      <c r="AD1782" s="25"/>
      <c r="AE1782" s="25"/>
      <c r="AF1782" s="25"/>
      <c r="AG1782" s="25"/>
      <c r="AH1782" s="25"/>
    </row>
    <row r="1783" spans="1:34">
      <c r="A1783" s="25"/>
      <c r="B1783" s="25"/>
      <c r="C1783" s="25"/>
      <c r="D1783" s="114"/>
      <c r="E1783" s="25"/>
      <c r="F1783" s="25"/>
      <c r="G1783" s="25"/>
      <c r="H1783" s="25"/>
      <c r="I1783" s="25"/>
      <c r="J1783" s="25"/>
      <c r="K1783" s="114"/>
      <c r="L1783" s="25"/>
      <c r="M1783" s="25"/>
      <c r="N1783" s="25"/>
      <c r="O1783" s="25"/>
      <c r="P1783" s="25"/>
      <c r="Q1783" s="25"/>
      <c r="R1783" s="25"/>
      <c r="S1783" s="25"/>
      <c r="T1783" s="25"/>
      <c r="U1783" s="25"/>
      <c r="V1783" s="25"/>
      <c r="W1783" s="25"/>
      <c r="X1783" s="25"/>
      <c r="Y1783" s="25"/>
      <c r="Z1783" s="25"/>
      <c r="AA1783" s="25"/>
      <c r="AB1783" s="25"/>
      <c r="AC1783" s="25"/>
      <c r="AD1783" s="25"/>
      <c r="AE1783" s="25"/>
      <c r="AF1783" s="25"/>
      <c r="AG1783" s="25"/>
      <c r="AH1783" s="25"/>
    </row>
    <row r="1784" spans="1:34">
      <c r="A1784" s="25"/>
      <c r="B1784" s="25"/>
      <c r="C1784" s="25"/>
      <c r="D1784" s="114"/>
      <c r="E1784" s="25"/>
      <c r="F1784" s="25"/>
      <c r="G1784" s="25"/>
      <c r="H1784" s="25"/>
      <c r="I1784" s="25"/>
      <c r="J1784" s="25"/>
      <c r="K1784" s="114"/>
      <c r="L1784" s="25"/>
      <c r="M1784" s="25"/>
      <c r="N1784" s="25"/>
      <c r="O1784" s="25"/>
      <c r="P1784" s="25"/>
      <c r="Q1784" s="25"/>
      <c r="R1784" s="25"/>
      <c r="S1784" s="25"/>
      <c r="T1784" s="25"/>
      <c r="U1784" s="25"/>
      <c r="V1784" s="25"/>
      <c r="W1784" s="25"/>
      <c r="X1784" s="25"/>
      <c r="Y1784" s="25"/>
      <c r="Z1784" s="25"/>
      <c r="AA1784" s="25"/>
      <c r="AB1784" s="25"/>
      <c r="AC1784" s="25"/>
      <c r="AD1784" s="25"/>
      <c r="AE1784" s="25"/>
      <c r="AF1784" s="25"/>
      <c r="AG1784" s="25"/>
      <c r="AH1784" s="25"/>
    </row>
    <row r="1785" spans="1:34">
      <c r="A1785" s="25"/>
      <c r="B1785" s="25"/>
      <c r="C1785" s="25"/>
      <c r="D1785" s="114"/>
      <c r="E1785" s="25"/>
      <c r="F1785" s="25"/>
      <c r="G1785" s="25"/>
      <c r="H1785" s="25"/>
      <c r="I1785" s="25"/>
      <c r="J1785" s="25"/>
      <c r="K1785" s="114"/>
      <c r="L1785" s="25"/>
      <c r="M1785" s="25"/>
      <c r="N1785" s="25"/>
      <c r="O1785" s="25"/>
      <c r="P1785" s="25"/>
      <c r="Q1785" s="25"/>
      <c r="R1785" s="25"/>
      <c r="S1785" s="25"/>
      <c r="T1785" s="25"/>
      <c r="U1785" s="25"/>
      <c r="V1785" s="25"/>
      <c r="W1785" s="25"/>
      <c r="X1785" s="25"/>
      <c r="Y1785" s="25"/>
      <c r="Z1785" s="25"/>
      <c r="AA1785" s="25"/>
      <c r="AB1785" s="25"/>
      <c r="AC1785" s="25"/>
      <c r="AD1785" s="25"/>
      <c r="AE1785" s="25"/>
      <c r="AF1785" s="25"/>
      <c r="AG1785" s="25"/>
      <c r="AH1785" s="25"/>
    </row>
    <row r="1786" spans="1:34">
      <c r="A1786" s="25"/>
      <c r="B1786" s="25"/>
      <c r="C1786" s="25"/>
      <c r="D1786" s="114"/>
      <c r="E1786" s="25"/>
      <c r="F1786" s="25"/>
      <c r="G1786" s="25"/>
      <c r="H1786" s="25"/>
      <c r="I1786" s="25"/>
      <c r="J1786" s="25"/>
      <c r="K1786" s="114"/>
      <c r="L1786" s="25"/>
      <c r="M1786" s="25"/>
      <c r="N1786" s="25"/>
      <c r="O1786" s="25"/>
      <c r="P1786" s="25"/>
      <c r="Q1786" s="25"/>
      <c r="R1786" s="25"/>
      <c r="S1786" s="25"/>
      <c r="T1786" s="25"/>
      <c r="U1786" s="25"/>
      <c r="V1786" s="25"/>
      <c r="W1786" s="25"/>
      <c r="X1786" s="25"/>
      <c r="Y1786" s="25"/>
      <c r="Z1786" s="25"/>
      <c r="AA1786" s="25"/>
      <c r="AB1786" s="25"/>
      <c r="AC1786" s="25"/>
      <c r="AD1786" s="25"/>
      <c r="AE1786" s="25"/>
      <c r="AF1786" s="25"/>
      <c r="AG1786" s="25"/>
      <c r="AH1786" s="25"/>
    </row>
    <row r="1787" spans="1:34">
      <c r="A1787" s="25"/>
      <c r="B1787" s="25"/>
      <c r="C1787" s="25"/>
      <c r="D1787" s="114"/>
      <c r="E1787" s="25"/>
      <c r="F1787" s="25"/>
      <c r="G1787" s="25"/>
      <c r="H1787" s="25"/>
      <c r="I1787" s="25"/>
      <c r="J1787" s="25"/>
      <c r="K1787" s="114"/>
      <c r="L1787" s="25"/>
      <c r="M1787" s="25"/>
      <c r="N1787" s="25"/>
      <c r="O1787" s="25"/>
      <c r="P1787" s="25"/>
      <c r="Q1787" s="25"/>
      <c r="R1787" s="25"/>
      <c r="S1787" s="25"/>
      <c r="T1787" s="25"/>
      <c r="U1787" s="25"/>
      <c r="V1787" s="25"/>
      <c r="W1787" s="25"/>
      <c r="X1787" s="25"/>
      <c r="Y1787" s="25"/>
      <c r="Z1787" s="25"/>
      <c r="AA1787" s="25"/>
      <c r="AB1787" s="25"/>
      <c r="AC1787" s="25"/>
      <c r="AD1787" s="25"/>
      <c r="AE1787" s="25"/>
      <c r="AF1787" s="25"/>
      <c r="AG1787" s="25"/>
      <c r="AH1787" s="25"/>
    </row>
    <row r="1788" spans="1:34">
      <c r="A1788" s="25"/>
      <c r="B1788" s="25"/>
      <c r="C1788" s="25"/>
      <c r="D1788" s="114"/>
      <c r="E1788" s="25"/>
      <c r="F1788" s="25"/>
      <c r="G1788" s="25"/>
      <c r="H1788" s="25"/>
      <c r="I1788" s="25"/>
      <c r="J1788" s="25"/>
      <c r="K1788" s="114"/>
      <c r="L1788" s="25"/>
      <c r="M1788" s="25"/>
      <c r="N1788" s="25"/>
      <c r="O1788" s="25"/>
      <c r="P1788" s="25"/>
      <c r="Q1788" s="25"/>
      <c r="R1788" s="25"/>
      <c r="S1788" s="25"/>
      <c r="T1788" s="25"/>
      <c r="U1788" s="25"/>
      <c r="V1788" s="25"/>
      <c r="W1788" s="25"/>
      <c r="X1788" s="25"/>
      <c r="Y1788" s="25"/>
      <c r="Z1788" s="25"/>
      <c r="AA1788" s="25"/>
      <c r="AB1788" s="25"/>
      <c r="AC1788" s="25"/>
      <c r="AD1788" s="25"/>
      <c r="AE1788" s="25"/>
      <c r="AF1788" s="25"/>
      <c r="AG1788" s="25"/>
      <c r="AH1788" s="25"/>
    </row>
    <row r="1789" spans="1:34">
      <c r="A1789" s="25"/>
      <c r="B1789" s="25"/>
      <c r="C1789" s="25"/>
      <c r="D1789" s="114"/>
      <c r="E1789" s="25"/>
      <c r="F1789" s="25"/>
      <c r="G1789" s="25"/>
      <c r="H1789" s="25"/>
      <c r="I1789" s="25"/>
      <c r="J1789" s="25"/>
      <c r="K1789" s="114"/>
      <c r="L1789" s="25"/>
      <c r="M1789" s="25"/>
      <c r="N1789" s="25"/>
      <c r="O1789" s="25"/>
      <c r="P1789" s="25"/>
      <c r="Q1789" s="25"/>
      <c r="R1789" s="25"/>
      <c r="S1789" s="25"/>
      <c r="T1789" s="25"/>
      <c r="U1789" s="25"/>
      <c r="V1789" s="25"/>
      <c r="W1789" s="25"/>
      <c r="X1789" s="25"/>
      <c r="Y1789" s="25"/>
      <c r="Z1789" s="25"/>
      <c r="AA1789" s="25"/>
      <c r="AB1789" s="25"/>
      <c r="AC1789" s="25"/>
      <c r="AD1789" s="25"/>
      <c r="AE1789" s="25"/>
      <c r="AF1789" s="25"/>
      <c r="AG1789" s="25"/>
      <c r="AH1789" s="25"/>
    </row>
    <row r="1790" spans="1:34">
      <c r="A1790" s="25"/>
      <c r="B1790" s="25"/>
      <c r="C1790" s="25"/>
      <c r="D1790" s="114"/>
      <c r="E1790" s="25"/>
      <c r="F1790" s="25"/>
      <c r="G1790" s="25"/>
      <c r="H1790" s="25"/>
      <c r="I1790" s="25"/>
      <c r="J1790" s="25"/>
      <c r="K1790" s="114"/>
      <c r="L1790" s="25"/>
      <c r="M1790" s="25"/>
      <c r="N1790" s="25"/>
      <c r="O1790" s="25"/>
      <c r="P1790" s="25"/>
      <c r="Q1790" s="25"/>
      <c r="R1790" s="25"/>
      <c r="S1790" s="25"/>
      <c r="T1790" s="25"/>
      <c r="U1790" s="25"/>
      <c r="V1790" s="25"/>
      <c r="W1790" s="25"/>
      <c r="X1790" s="25"/>
      <c r="Y1790" s="25"/>
      <c r="Z1790" s="25"/>
      <c r="AA1790" s="25"/>
      <c r="AB1790" s="25"/>
      <c r="AC1790" s="25"/>
      <c r="AD1790" s="25"/>
      <c r="AE1790" s="25"/>
      <c r="AF1790" s="25"/>
      <c r="AG1790" s="25"/>
      <c r="AH1790" s="25"/>
    </row>
    <row r="1791" spans="1:34">
      <c r="A1791" s="25"/>
      <c r="B1791" s="25"/>
      <c r="C1791" s="25"/>
      <c r="D1791" s="114"/>
      <c r="E1791" s="25"/>
      <c r="F1791" s="25"/>
      <c r="G1791" s="25"/>
      <c r="H1791" s="25"/>
      <c r="I1791" s="25"/>
      <c r="J1791" s="25"/>
      <c r="K1791" s="114"/>
      <c r="L1791" s="25"/>
      <c r="M1791" s="25"/>
      <c r="N1791" s="25"/>
      <c r="O1791" s="25"/>
      <c r="P1791" s="25"/>
      <c r="Q1791" s="25"/>
      <c r="R1791" s="25"/>
      <c r="S1791" s="25"/>
      <c r="T1791" s="25"/>
      <c r="U1791" s="25"/>
      <c r="V1791" s="25"/>
      <c r="W1791" s="25"/>
      <c r="X1791" s="25"/>
      <c r="Y1791" s="25"/>
      <c r="Z1791" s="25"/>
      <c r="AA1791" s="25"/>
      <c r="AB1791" s="25"/>
      <c r="AC1791" s="25"/>
      <c r="AD1791" s="25"/>
      <c r="AE1791" s="25"/>
      <c r="AF1791" s="25"/>
      <c r="AG1791" s="25"/>
      <c r="AH1791" s="25"/>
    </row>
    <row r="1792" spans="1:34">
      <c r="A1792" s="25"/>
      <c r="B1792" s="25"/>
      <c r="C1792" s="25"/>
      <c r="D1792" s="114"/>
      <c r="E1792" s="25"/>
      <c r="F1792" s="25"/>
      <c r="G1792" s="25"/>
      <c r="H1792" s="25"/>
      <c r="I1792" s="25"/>
      <c r="J1792" s="25"/>
      <c r="K1792" s="114"/>
      <c r="L1792" s="25"/>
      <c r="M1792" s="25"/>
      <c r="N1792" s="25"/>
      <c r="O1792" s="25"/>
      <c r="P1792" s="25"/>
      <c r="Q1792" s="25"/>
      <c r="R1792" s="25"/>
      <c r="S1792" s="25"/>
      <c r="T1792" s="25"/>
      <c r="U1792" s="25"/>
      <c r="V1792" s="25"/>
      <c r="W1792" s="25"/>
      <c r="X1792" s="25"/>
      <c r="Y1792" s="25"/>
      <c r="Z1792" s="25"/>
      <c r="AA1792" s="25"/>
      <c r="AB1792" s="25"/>
      <c r="AC1792" s="25"/>
      <c r="AD1792" s="25"/>
      <c r="AE1792" s="25"/>
      <c r="AF1792" s="25"/>
      <c r="AG1792" s="25"/>
      <c r="AH1792" s="25"/>
    </row>
    <row r="1793" spans="1:34">
      <c r="A1793" s="25"/>
      <c r="B1793" s="25"/>
      <c r="C1793" s="25"/>
      <c r="D1793" s="114"/>
      <c r="E1793" s="25"/>
      <c r="F1793" s="25"/>
      <c r="G1793" s="25"/>
      <c r="H1793" s="25"/>
      <c r="I1793" s="25"/>
      <c r="J1793" s="25"/>
      <c r="K1793" s="114"/>
      <c r="L1793" s="25"/>
      <c r="M1793" s="25"/>
      <c r="N1793" s="25"/>
      <c r="O1793" s="25"/>
      <c r="P1793" s="25"/>
      <c r="Q1793" s="25"/>
      <c r="R1793" s="25"/>
      <c r="S1793" s="25"/>
      <c r="T1793" s="25"/>
      <c r="U1793" s="25"/>
      <c r="V1793" s="25"/>
      <c r="W1793" s="25"/>
      <c r="X1793" s="25"/>
      <c r="Y1793" s="25"/>
      <c r="Z1793" s="25"/>
      <c r="AA1793" s="25"/>
      <c r="AB1793" s="25"/>
      <c r="AC1793" s="25"/>
      <c r="AD1793" s="25"/>
      <c r="AE1793" s="25"/>
      <c r="AF1793" s="25"/>
      <c r="AG1793" s="25"/>
      <c r="AH1793" s="25"/>
    </row>
    <row r="1794" spans="1:34">
      <c r="A1794" s="25"/>
      <c r="B1794" s="25"/>
      <c r="C1794" s="25"/>
      <c r="D1794" s="114"/>
      <c r="E1794" s="25"/>
      <c r="F1794" s="25"/>
      <c r="G1794" s="25"/>
      <c r="H1794" s="25"/>
      <c r="I1794" s="25"/>
      <c r="J1794" s="25"/>
      <c r="K1794" s="114"/>
      <c r="L1794" s="25"/>
      <c r="M1794" s="25"/>
      <c r="N1794" s="25"/>
      <c r="O1794" s="25"/>
      <c r="P1794" s="25"/>
      <c r="Q1794" s="25"/>
      <c r="R1794" s="25"/>
      <c r="S1794" s="25"/>
      <c r="T1794" s="25"/>
      <c r="U1794" s="25"/>
      <c r="V1794" s="25"/>
      <c r="W1794" s="25"/>
      <c r="X1794" s="25"/>
      <c r="Y1794" s="25"/>
      <c r="Z1794" s="25"/>
      <c r="AA1794" s="25"/>
      <c r="AB1794" s="25"/>
      <c r="AC1794" s="25"/>
      <c r="AD1794" s="25"/>
      <c r="AE1794" s="25"/>
      <c r="AF1794" s="25"/>
      <c r="AG1794" s="25"/>
      <c r="AH1794" s="25"/>
    </row>
    <row r="1795" spans="1:34">
      <c r="A1795" s="25"/>
      <c r="B1795" s="25"/>
      <c r="C1795" s="25"/>
      <c r="D1795" s="114"/>
      <c r="E1795" s="25"/>
      <c r="F1795" s="25"/>
      <c r="G1795" s="25"/>
      <c r="H1795" s="25"/>
      <c r="I1795" s="25"/>
      <c r="J1795" s="25"/>
      <c r="K1795" s="114"/>
      <c r="L1795" s="25"/>
      <c r="M1795" s="25"/>
      <c r="N1795" s="25"/>
      <c r="O1795" s="25"/>
      <c r="P1795" s="25"/>
      <c r="Q1795" s="25"/>
      <c r="R1795" s="25"/>
      <c r="S1795" s="25"/>
      <c r="T1795" s="25"/>
      <c r="U1795" s="25"/>
      <c r="V1795" s="25"/>
      <c r="W1795" s="25"/>
      <c r="X1795" s="25"/>
      <c r="Y1795" s="25"/>
      <c r="Z1795" s="25"/>
      <c r="AA1795" s="25"/>
      <c r="AB1795" s="25"/>
      <c r="AC1795" s="25"/>
      <c r="AD1795" s="25"/>
      <c r="AE1795" s="25"/>
      <c r="AF1795" s="25"/>
      <c r="AG1795" s="25"/>
      <c r="AH1795" s="25"/>
    </row>
    <row r="1796" spans="1:34">
      <c r="A1796" s="25"/>
      <c r="B1796" s="25"/>
      <c r="C1796" s="25"/>
      <c r="D1796" s="114"/>
      <c r="E1796" s="25"/>
      <c r="F1796" s="25"/>
      <c r="G1796" s="25"/>
      <c r="H1796" s="25"/>
      <c r="I1796" s="25"/>
      <c r="J1796" s="25"/>
      <c r="K1796" s="114"/>
      <c r="L1796" s="25"/>
      <c r="M1796" s="25"/>
      <c r="N1796" s="25"/>
      <c r="O1796" s="25"/>
      <c r="P1796" s="25"/>
      <c r="Q1796" s="25"/>
      <c r="R1796" s="25"/>
      <c r="S1796" s="25"/>
      <c r="T1796" s="25"/>
      <c r="U1796" s="25"/>
      <c r="V1796" s="25"/>
      <c r="W1796" s="25"/>
      <c r="X1796" s="25"/>
      <c r="Y1796" s="25"/>
      <c r="Z1796" s="25"/>
      <c r="AA1796" s="25"/>
      <c r="AB1796" s="25"/>
      <c r="AC1796" s="25"/>
      <c r="AD1796" s="25"/>
      <c r="AE1796" s="25"/>
      <c r="AF1796" s="25"/>
      <c r="AG1796" s="25"/>
      <c r="AH1796" s="25"/>
    </row>
    <row r="1797" spans="1:34">
      <c r="A1797" s="25"/>
      <c r="B1797" s="25"/>
      <c r="C1797" s="25"/>
      <c r="D1797" s="114"/>
      <c r="E1797" s="25"/>
      <c r="F1797" s="25"/>
      <c r="G1797" s="25"/>
      <c r="H1797" s="25"/>
      <c r="I1797" s="25"/>
      <c r="J1797" s="25"/>
      <c r="K1797" s="114"/>
      <c r="L1797" s="25"/>
      <c r="M1797" s="25"/>
      <c r="N1797" s="25"/>
      <c r="O1797" s="25"/>
      <c r="P1797" s="25"/>
      <c r="Q1797" s="25"/>
      <c r="R1797" s="25"/>
      <c r="S1797" s="25"/>
      <c r="T1797" s="25"/>
      <c r="U1797" s="25"/>
      <c r="V1797" s="25"/>
      <c r="W1797" s="25"/>
      <c r="X1797" s="25"/>
      <c r="Y1797" s="25"/>
      <c r="Z1797" s="25"/>
      <c r="AA1797" s="25"/>
      <c r="AB1797" s="25"/>
      <c r="AC1797" s="25"/>
      <c r="AD1797" s="25"/>
      <c r="AE1797" s="25"/>
      <c r="AF1797" s="25"/>
      <c r="AG1797" s="25"/>
      <c r="AH1797" s="25"/>
    </row>
    <row r="1798" spans="1:34">
      <c r="A1798" s="25"/>
      <c r="B1798" s="25"/>
      <c r="C1798" s="25"/>
      <c r="D1798" s="114"/>
      <c r="E1798" s="25"/>
      <c r="F1798" s="25"/>
      <c r="G1798" s="25"/>
      <c r="H1798" s="25"/>
      <c r="I1798" s="25"/>
      <c r="J1798" s="25"/>
      <c r="K1798" s="114"/>
      <c r="L1798" s="25"/>
      <c r="M1798" s="25"/>
      <c r="N1798" s="25"/>
      <c r="O1798" s="25"/>
      <c r="P1798" s="25"/>
      <c r="Q1798" s="25"/>
      <c r="R1798" s="25"/>
      <c r="S1798" s="25"/>
      <c r="T1798" s="25"/>
      <c r="U1798" s="25"/>
      <c r="V1798" s="25"/>
      <c r="W1798" s="25"/>
      <c r="X1798" s="25"/>
      <c r="Y1798" s="25"/>
      <c r="Z1798" s="25"/>
      <c r="AA1798" s="25"/>
      <c r="AB1798" s="25"/>
      <c r="AC1798" s="25"/>
      <c r="AD1798" s="25"/>
      <c r="AE1798" s="25"/>
      <c r="AF1798" s="25"/>
      <c r="AG1798" s="25"/>
      <c r="AH1798" s="25"/>
    </row>
    <row r="1799" spans="1:34">
      <c r="A1799" s="25"/>
      <c r="B1799" s="25"/>
      <c r="C1799" s="25"/>
      <c r="D1799" s="114"/>
      <c r="E1799" s="25"/>
      <c r="F1799" s="25"/>
      <c r="G1799" s="25"/>
      <c r="H1799" s="25"/>
      <c r="I1799" s="25"/>
      <c r="J1799" s="25"/>
      <c r="K1799" s="114"/>
      <c r="L1799" s="25"/>
      <c r="M1799" s="25"/>
      <c r="N1799" s="25"/>
      <c r="O1799" s="25"/>
      <c r="P1799" s="25"/>
      <c r="Q1799" s="25"/>
      <c r="R1799" s="25"/>
      <c r="S1799" s="25"/>
      <c r="T1799" s="25"/>
      <c r="U1799" s="25"/>
      <c r="V1799" s="25"/>
      <c r="W1799" s="25"/>
      <c r="X1799" s="25"/>
      <c r="Y1799" s="25"/>
      <c r="Z1799" s="25"/>
      <c r="AA1799" s="25"/>
      <c r="AB1799" s="25"/>
      <c r="AC1799" s="25"/>
      <c r="AD1799" s="25"/>
      <c r="AE1799" s="25"/>
      <c r="AF1799" s="25"/>
      <c r="AG1799" s="25"/>
      <c r="AH1799" s="25"/>
    </row>
    <row r="1800" spans="1:34">
      <c r="A1800" s="25"/>
      <c r="B1800" s="25"/>
      <c r="C1800" s="25"/>
      <c r="D1800" s="114"/>
      <c r="E1800" s="25"/>
      <c r="F1800" s="25"/>
      <c r="G1800" s="25"/>
      <c r="H1800" s="25"/>
      <c r="I1800" s="25"/>
      <c r="J1800" s="25"/>
      <c r="K1800" s="114"/>
      <c r="L1800" s="25"/>
      <c r="M1800" s="25"/>
      <c r="N1800" s="25"/>
      <c r="O1800" s="25"/>
      <c r="P1800" s="25"/>
      <c r="Q1800" s="25"/>
      <c r="R1800" s="25"/>
      <c r="S1800" s="25"/>
      <c r="T1800" s="25"/>
      <c r="U1800" s="25"/>
      <c r="V1800" s="25"/>
      <c r="W1800" s="25"/>
      <c r="X1800" s="25"/>
      <c r="Y1800" s="25"/>
      <c r="Z1800" s="25"/>
      <c r="AA1800" s="25"/>
      <c r="AB1800" s="25"/>
      <c r="AC1800" s="25"/>
      <c r="AD1800" s="25"/>
      <c r="AE1800" s="25"/>
      <c r="AF1800" s="25"/>
      <c r="AG1800" s="25"/>
      <c r="AH1800" s="25"/>
    </row>
    <row r="1801" spans="1:34">
      <c r="A1801" s="25"/>
      <c r="B1801" s="25"/>
      <c r="C1801" s="25"/>
      <c r="D1801" s="114"/>
      <c r="E1801" s="25"/>
      <c r="F1801" s="25"/>
      <c r="G1801" s="25"/>
      <c r="H1801" s="25"/>
      <c r="I1801" s="25"/>
      <c r="J1801" s="25"/>
      <c r="K1801" s="114"/>
      <c r="L1801" s="25"/>
      <c r="M1801" s="25"/>
      <c r="N1801" s="25"/>
      <c r="O1801" s="25"/>
      <c r="P1801" s="25"/>
      <c r="Q1801" s="25"/>
      <c r="R1801" s="25"/>
      <c r="S1801" s="25"/>
      <c r="T1801" s="25"/>
      <c r="U1801" s="25"/>
      <c r="V1801" s="25"/>
      <c r="W1801" s="25"/>
      <c r="X1801" s="25"/>
      <c r="Y1801" s="25"/>
      <c r="Z1801" s="25"/>
      <c r="AA1801" s="25"/>
      <c r="AB1801" s="25"/>
      <c r="AC1801" s="25"/>
      <c r="AD1801" s="25"/>
      <c r="AE1801" s="25"/>
      <c r="AF1801" s="25"/>
      <c r="AG1801" s="25"/>
      <c r="AH1801" s="25"/>
    </row>
    <row r="1802" spans="1:34">
      <c r="A1802" s="25"/>
      <c r="B1802" s="25"/>
      <c r="C1802" s="25"/>
      <c r="D1802" s="114"/>
      <c r="E1802" s="25"/>
      <c r="F1802" s="25"/>
      <c r="G1802" s="25"/>
      <c r="H1802" s="25"/>
      <c r="I1802" s="25"/>
      <c r="J1802" s="25"/>
      <c r="K1802" s="114"/>
      <c r="L1802" s="25"/>
      <c r="M1802" s="25"/>
      <c r="N1802" s="25"/>
      <c r="O1802" s="25"/>
      <c r="P1802" s="25"/>
      <c r="Q1802" s="25"/>
      <c r="R1802" s="25"/>
      <c r="S1802" s="25"/>
      <c r="T1802" s="25"/>
      <c r="U1802" s="25"/>
      <c r="V1802" s="25"/>
      <c r="W1802" s="25"/>
      <c r="X1802" s="25"/>
      <c r="Y1802" s="25"/>
      <c r="Z1802" s="25"/>
      <c r="AA1802" s="25"/>
      <c r="AB1802" s="25"/>
      <c r="AC1802" s="25"/>
      <c r="AD1802" s="25"/>
      <c r="AE1802" s="25"/>
      <c r="AF1802" s="25"/>
      <c r="AG1802" s="25"/>
      <c r="AH1802" s="25"/>
    </row>
    <row r="1803" spans="1:34">
      <c r="A1803" s="25"/>
      <c r="B1803" s="25"/>
      <c r="C1803" s="25"/>
      <c r="D1803" s="114"/>
      <c r="E1803" s="25"/>
      <c r="F1803" s="25"/>
      <c r="G1803" s="25"/>
      <c r="H1803" s="25"/>
      <c r="I1803" s="25"/>
      <c r="J1803" s="25"/>
      <c r="K1803" s="114"/>
      <c r="L1803" s="25"/>
      <c r="M1803" s="25"/>
      <c r="N1803" s="25"/>
      <c r="O1803" s="25"/>
      <c r="P1803" s="25"/>
      <c r="Q1803" s="25"/>
      <c r="R1803" s="25"/>
      <c r="S1803" s="25"/>
      <c r="T1803" s="25"/>
      <c r="U1803" s="25"/>
      <c r="V1803" s="25"/>
      <c r="W1803" s="25"/>
      <c r="X1803" s="25"/>
      <c r="Y1803" s="25"/>
      <c r="Z1803" s="25"/>
      <c r="AA1803" s="25"/>
      <c r="AB1803" s="25"/>
      <c r="AC1803" s="25"/>
      <c r="AD1803" s="25"/>
      <c r="AE1803" s="25"/>
      <c r="AF1803" s="25"/>
      <c r="AG1803" s="25"/>
      <c r="AH1803" s="25"/>
    </row>
    <row r="1804" spans="1:34">
      <c r="A1804" s="25"/>
      <c r="B1804" s="25"/>
      <c r="C1804" s="25"/>
      <c r="D1804" s="114"/>
      <c r="E1804" s="25"/>
      <c r="F1804" s="25"/>
      <c r="G1804" s="25"/>
      <c r="H1804" s="25"/>
      <c r="I1804" s="25"/>
      <c r="J1804" s="25"/>
      <c r="K1804" s="114"/>
      <c r="L1804" s="25"/>
      <c r="M1804" s="25"/>
      <c r="N1804" s="25"/>
      <c r="O1804" s="25"/>
      <c r="P1804" s="25"/>
      <c r="Q1804" s="25"/>
      <c r="R1804" s="25"/>
      <c r="S1804" s="25"/>
      <c r="T1804" s="25"/>
      <c r="U1804" s="25"/>
      <c r="V1804" s="25"/>
      <c r="W1804" s="25"/>
      <c r="X1804" s="25"/>
      <c r="Y1804" s="25"/>
      <c r="Z1804" s="25"/>
      <c r="AA1804" s="25"/>
      <c r="AB1804" s="25"/>
      <c r="AC1804" s="25"/>
      <c r="AD1804" s="25"/>
      <c r="AE1804" s="25"/>
      <c r="AF1804" s="25"/>
      <c r="AG1804" s="25"/>
      <c r="AH1804" s="25"/>
    </row>
    <row r="1805" spans="1:34">
      <c r="A1805" s="25"/>
      <c r="B1805" s="25"/>
      <c r="C1805" s="25"/>
      <c r="D1805" s="114"/>
      <c r="E1805" s="25"/>
      <c r="F1805" s="25"/>
      <c r="G1805" s="25"/>
      <c r="H1805" s="25"/>
      <c r="I1805" s="25"/>
      <c r="J1805" s="25"/>
      <c r="K1805" s="114"/>
      <c r="L1805" s="25"/>
      <c r="M1805" s="25"/>
      <c r="N1805" s="25"/>
      <c r="O1805" s="25"/>
      <c r="P1805" s="25"/>
      <c r="Q1805" s="25"/>
      <c r="R1805" s="25"/>
      <c r="S1805" s="25"/>
      <c r="T1805" s="25"/>
      <c r="U1805" s="25"/>
      <c r="V1805" s="25"/>
      <c r="W1805" s="25"/>
      <c r="X1805" s="25"/>
      <c r="Y1805" s="25"/>
      <c r="Z1805" s="25"/>
      <c r="AA1805" s="25"/>
      <c r="AB1805" s="25"/>
      <c r="AC1805" s="25"/>
      <c r="AD1805" s="25"/>
      <c r="AE1805" s="25"/>
      <c r="AF1805" s="25"/>
      <c r="AG1805" s="25"/>
      <c r="AH1805" s="25"/>
    </row>
    <row r="1806" spans="1:34">
      <c r="A1806" s="25"/>
      <c r="B1806" s="25"/>
      <c r="C1806" s="25"/>
      <c r="D1806" s="114"/>
      <c r="E1806" s="25"/>
      <c r="F1806" s="25"/>
      <c r="G1806" s="25"/>
      <c r="H1806" s="25"/>
      <c r="I1806" s="25"/>
      <c r="J1806" s="25"/>
      <c r="K1806" s="114"/>
      <c r="L1806" s="25"/>
      <c r="M1806" s="25"/>
      <c r="N1806" s="25"/>
      <c r="O1806" s="25"/>
      <c r="P1806" s="25"/>
      <c r="Q1806" s="25"/>
      <c r="R1806" s="25"/>
      <c r="S1806" s="25"/>
      <c r="T1806" s="25"/>
      <c r="U1806" s="25"/>
      <c r="V1806" s="25"/>
      <c r="W1806" s="25"/>
      <c r="X1806" s="25"/>
      <c r="Y1806" s="25"/>
      <c r="Z1806" s="25"/>
      <c r="AA1806" s="25"/>
      <c r="AB1806" s="25"/>
      <c r="AC1806" s="25"/>
      <c r="AD1806" s="25"/>
      <c r="AE1806" s="25"/>
      <c r="AF1806" s="25"/>
      <c r="AG1806" s="25"/>
      <c r="AH1806" s="25"/>
    </row>
    <row r="1807" spans="1:34">
      <c r="A1807" s="25"/>
      <c r="B1807" s="25"/>
      <c r="C1807" s="25"/>
      <c r="D1807" s="114"/>
      <c r="E1807" s="25"/>
      <c r="F1807" s="25"/>
      <c r="G1807" s="25"/>
      <c r="H1807" s="25"/>
      <c r="I1807" s="25"/>
      <c r="J1807" s="25"/>
      <c r="K1807" s="114"/>
      <c r="L1807" s="25"/>
      <c r="M1807" s="25"/>
      <c r="N1807" s="25"/>
      <c r="O1807" s="25"/>
      <c r="P1807" s="25"/>
      <c r="Q1807" s="25"/>
      <c r="R1807" s="25"/>
      <c r="S1807" s="25"/>
      <c r="T1807" s="25"/>
      <c r="U1807" s="25"/>
      <c r="V1807" s="25"/>
      <c r="W1807" s="25"/>
      <c r="X1807" s="25"/>
      <c r="Y1807" s="25"/>
      <c r="Z1807" s="25"/>
      <c r="AA1807" s="25"/>
      <c r="AB1807" s="25"/>
      <c r="AC1807" s="25"/>
      <c r="AD1807" s="25"/>
      <c r="AE1807" s="25"/>
      <c r="AF1807" s="25"/>
      <c r="AG1807" s="25"/>
      <c r="AH1807" s="25"/>
    </row>
    <row r="1808" spans="1:34">
      <c r="A1808" s="25"/>
      <c r="B1808" s="25"/>
      <c r="C1808" s="25"/>
      <c r="D1808" s="114"/>
      <c r="E1808" s="25"/>
      <c r="F1808" s="25"/>
      <c r="G1808" s="25"/>
      <c r="H1808" s="25"/>
      <c r="I1808" s="25"/>
      <c r="J1808" s="25"/>
      <c r="K1808" s="114"/>
      <c r="L1808" s="25"/>
      <c r="M1808" s="25"/>
      <c r="N1808" s="25"/>
      <c r="O1808" s="25"/>
      <c r="P1808" s="25"/>
      <c r="Q1808" s="25"/>
      <c r="R1808" s="25"/>
      <c r="S1808" s="25"/>
      <c r="T1808" s="25"/>
      <c r="U1808" s="25"/>
      <c r="V1808" s="25"/>
      <c r="W1808" s="25"/>
      <c r="X1808" s="25"/>
      <c r="Y1808" s="25"/>
      <c r="Z1808" s="25"/>
      <c r="AA1808" s="25"/>
      <c r="AB1808" s="25"/>
      <c r="AC1808" s="25"/>
      <c r="AD1808" s="25"/>
      <c r="AE1808" s="25"/>
      <c r="AF1808" s="25"/>
      <c r="AG1808" s="25"/>
      <c r="AH1808" s="25"/>
    </row>
    <row r="1809" spans="1:34">
      <c r="A1809" s="25"/>
      <c r="B1809" s="25"/>
      <c r="C1809" s="25"/>
      <c r="D1809" s="114"/>
      <c r="E1809" s="25"/>
      <c r="F1809" s="25"/>
      <c r="G1809" s="25"/>
      <c r="H1809" s="25"/>
      <c r="I1809" s="25"/>
      <c r="J1809" s="25"/>
      <c r="K1809" s="114"/>
      <c r="L1809" s="25"/>
      <c r="M1809" s="25"/>
      <c r="N1809" s="25"/>
      <c r="O1809" s="25"/>
      <c r="P1809" s="25"/>
      <c r="Q1809" s="25"/>
      <c r="R1809" s="25"/>
      <c r="S1809" s="25"/>
      <c r="T1809" s="25"/>
      <c r="U1809" s="25"/>
      <c r="V1809" s="25"/>
      <c r="W1809" s="25"/>
      <c r="X1809" s="25"/>
      <c r="Y1809" s="25"/>
      <c r="Z1809" s="25"/>
      <c r="AA1809" s="25"/>
      <c r="AB1809" s="25"/>
      <c r="AC1809" s="25"/>
      <c r="AD1809" s="25"/>
      <c r="AE1809" s="25"/>
      <c r="AF1809" s="25"/>
      <c r="AG1809" s="25"/>
      <c r="AH1809" s="25"/>
    </row>
    <row r="1810" spans="1:34">
      <c r="A1810" s="25"/>
      <c r="B1810" s="25"/>
      <c r="C1810" s="25"/>
      <c r="D1810" s="114"/>
      <c r="E1810" s="25"/>
      <c r="F1810" s="25"/>
      <c r="G1810" s="25"/>
      <c r="H1810" s="25"/>
      <c r="I1810" s="25"/>
      <c r="J1810" s="25"/>
      <c r="K1810" s="114"/>
      <c r="L1810" s="25"/>
      <c r="M1810" s="25"/>
      <c r="N1810" s="25"/>
      <c r="O1810" s="25"/>
      <c r="P1810" s="25"/>
      <c r="Q1810" s="25"/>
      <c r="R1810" s="25"/>
      <c r="S1810" s="25"/>
      <c r="T1810" s="25"/>
      <c r="U1810" s="25"/>
      <c r="V1810" s="25"/>
      <c r="W1810" s="25"/>
      <c r="X1810" s="25"/>
      <c r="Y1810" s="25"/>
      <c r="Z1810" s="25"/>
      <c r="AA1810" s="25"/>
      <c r="AB1810" s="25"/>
      <c r="AC1810" s="25"/>
      <c r="AD1810" s="25"/>
      <c r="AE1810" s="25"/>
      <c r="AF1810" s="25"/>
      <c r="AG1810" s="25"/>
      <c r="AH1810" s="25"/>
    </row>
    <row r="1811" spans="1:34">
      <c r="A1811" s="25"/>
      <c r="B1811" s="25"/>
      <c r="C1811" s="25"/>
      <c r="D1811" s="114"/>
      <c r="E1811" s="25"/>
      <c r="F1811" s="25"/>
      <c r="G1811" s="25"/>
      <c r="H1811" s="25"/>
      <c r="I1811" s="25"/>
      <c r="J1811" s="25"/>
      <c r="K1811" s="114"/>
      <c r="L1811" s="25"/>
      <c r="M1811" s="25"/>
      <c r="N1811" s="25"/>
      <c r="O1811" s="25"/>
      <c r="P1811" s="25"/>
      <c r="Q1811" s="25"/>
      <c r="R1811" s="25"/>
      <c r="S1811" s="25"/>
      <c r="T1811" s="25"/>
      <c r="U1811" s="25"/>
      <c r="V1811" s="25"/>
      <c r="W1811" s="25"/>
      <c r="X1811" s="25"/>
      <c r="Y1811" s="25"/>
      <c r="Z1811" s="25"/>
      <c r="AA1811" s="25"/>
      <c r="AB1811" s="25"/>
      <c r="AC1811" s="25"/>
      <c r="AD1811" s="25"/>
      <c r="AE1811" s="25"/>
      <c r="AF1811" s="25"/>
      <c r="AG1811" s="25"/>
      <c r="AH1811" s="25"/>
    </row>
    <row r="1812" spans="1:34">
      <c r="A1812" s="25"/>
      <c r="B1812" s="25"/>
      <c r="C1812" s="25"/>
      <c r="D1812" s="114"/>
      <c r="E1812" s="25"/>
      <c r="F1812" s="25"/>
      <c r="G1812" s="25"/>
      <c r="H1812" s="25"/>
      <c r="I1812" s="25"/>
      <c r="J1812" s="25"/>
      <c r="K1812" s="114"/>
      <c r="L1812" s="25"/>
      <c r="M1812" s="25"/>
      <c r="N1812" s="25"/>
      <c r="O1812" s="25"/>
      <c r="P1812" s="25"/>
      <c r="Q1812" s="25"/>
      <c r="R1812" s="25"/>
      <c r="S1812" s="25"/>
      <c r="T1812" s="25"/>
      <c r="U1812" s="25"/>
      <c r="V1812" s="25"/>
      <c r="W1812" s="25"/>
      <c r="X1812" s="25"/>
      <c r="Y1812" s="25"/>
      <c r="Z1812" s="25"/>
      <c r="AA1812" s="25"/>
      <c r="AB1812" s="25"/>
      <c r="AC1812" s="25"/>
      <c r="AD1812" s="25"/>
      <c r="AE1812" s="25"/>
      <c r="AF1812" s="25"/>
      <c r="AG1812" s="25"/>
      <c r="AH1812" s="25"/>
    </row>
    <row r="1813" spans="1:34">
      <c r="A1813" s="25"/>
      <c r="B1813" s="25"/>
      <c r="C1813" s="25"/>
      <c r="D1813" s="114"/>
      <c r="E1813" s="25"/>
      <c r="F1813" s="25"/>
      <c r="G1813" s="25"/>
      <c r="H1813" s="25"/>
      <c r="I1813" s="25"/>
      <c r="J1813" s="25"/>
      <c r="K1813" s="114"/>
      <c r="L1813" s="25"/>
      <c r="M1813" s="25"/>
      <c r="N1813" s="25"/>
      <c r="O1813" s="25"/>
      <c r="P1813" s="25"/>
      <c r="Q1813" s="25"/>
      <c r="R1813" s="25"/>
      <c r="S1813" s="25"/>
      <c r="T1813" s="25"/>
      <c r="U1813" s="25"/>
      <c r="V1813" s="25"/>
      <c r="W1813" s="25"/>
      <c r="X1813" s="25"/>
      <c r="Y1813" s="25"/>
      <c r="Z1813" s="25"/>
      <c r="AA1813" s="25"/>
      <c r="AB1813" s="25"/>
      <c r="AC1813" s="25"/>
      <c r="AD1813" s="25"/>
      <c r="AE1813" s="25"/>
      <c r="AF1813" s="25"/>
      <c r="AG1813" s="25"/>
      <c r="AH1813" s="25"/>
    </row>
    <row r="1814" spans="1:34">
      <c r="A1814" s="25"/>
      <c r="B1814" s="25"/>
      <c r="C1814" s="25"/>
      <c r="D1814" s="114"/>
      <c r="E1814" s="25"/>
      <c r="F1814" s="25"/>
      <c r="G1814" s="25"/>
      <c r="H1814" s="25"/>
      <c r="I1814" s="25"/>
      <c r="J1814" s="25"/>
      <c r="K1814" s="114"/>
      <c r="L1814" s="25"/>
      <c r="M1814" s="25"/>
      <c r="N1814" s="25"/>
      <c r="O1814" s="25"/>
      <c r="P1814" s="25"/>
      <c r="Q1814" s="25"/>
      <c r="R1814" s="25"/>
      <c r="S1814" s="25"/>
      <c r="T1814" s="25"/>
      <c r="U1814" s="25"/>
      <c r="V1814" s="25"/>
      <c r="W1814" s="25"/>
      <c r="X1814" s="25"/>
      <c r="Y1814" s="25"/>
      <c r="Z1814" s="25"/>
      <c r="AA1814" s="25"/>
      <c r="AB1814" s="25"/>
      <c r="AC1814" s="25"/>
      <c r="AD1814" s="25"/>
      <c r="AE1814" s="25"/>
      <c r="AF1814" s="25"/>
      <c r="AG1814" s="25"/>
      <c r="AH1814" s="25"/>
    </row>
    <row r="1815" spans="1:34">
      <c r="A1815" s="25"/>
      <c r="B1815" s="25"/>
      <c r="C1815" s="25"/>
      <c r="D1815" s="114"/>
      <c r="E1815" s="25"/>
      <c r="F1815" s="25"/>
      <c r="G1815" s="25"/>
      <c r="H1815" s="25"/>
      <c r="I1815" s="25"/>
      <c r="J1815" s="25"/>
      <c r="K1815" s="114"/>
      <c r="L1815" s="25"/>
      <c r="M1815" s="25"/>
      <c r="N1815" s="25"/>
      <c r="O1815" s="25"/>
      <c r="P1815" s="25"/>
      <c r="Q1815" s="25"/>
      <c r="R1815" s="25"/>
      <c r="S1815" s="25"/>
      <c r="T1815" s="25"/>
      <c r="U1815" s="25"/>
      <c r="V1815" s="25"/>
      <c r="W1815" s="25"/>
      <c r="X1815" s="25"/>
      <c r="Y1815" s="25"/>
      <c r="Z1815" s="25"/>
      <c r="AA1815" s="25"/>
      <c r="AB1815" s="25"/>
      <c r="AC1815" s="25"/>
      <c r="AD1815" s="25"/>
      <c r="AE1815" s="25"/>
      <c r="AF1815" s="25"/>
      <c r="AG1815" s="25"/>
      <c r="AH1815" s="25"/>
    </row>
    <row r="1816" spans="1:34">
      <c r="A1816" s="25"/>
      <c r="B1816" s="25"/>
      <c r="C1816" s="25"/>
      <c r="D1816" s="114"/>
      <c r="E1816" s="25"/>
      <c r="F1816" s="25"/>
      <c r="G1816" s="25"/>
      <c r="H1816" s="25"/>
      <c r="I1816" s="25"/>
      <c r="J1816" s="25"/>
      <c r="K1816" s="114"/>
      <c r="L1816" s="25"/>
      <c r="M1816" s="25"/>
      <c r="N1816" s="25"/>
      <c r="O1816" s="25"/>
      <c r="P1816" s="25"/>
      <c r="Q1816" s="25"/>
      <c r="R1816" s="25"/>
      <c r="S1816" s="25"/>
      <c r="T1816" s="25"/>
      <c r="U1816" s="25"/>
      <c r="V1816" s="25"/>
      <c r="W1816" s="25"/>
      <c r="X1816" s="25"/>
      <c r="Y1816" s="25"/>
      <c r="Z1816" s="25"/>
      <c r="AA1816" s="25"/>
      <c r="AB1816" s="25"/>
      <c r="AC1816" s="25"/>
      <c r="AD1816" s="25"/>
      <c r="AE1816" s="25"/>
      <c r="AF1816" s="25"/>
      <c r="AG1816" s="25"/>
      <c r="AH1816" s="25"/>
    </row>
    <row r="1817" spans="1:34">
      <c r="A1817" s="25"/>
      <c r="B1817" s="25"/>
      <c r="C1817" s="25"/>
      <c r="D1817" s="114"/>
      <c r="E1817" s="25"/>
      <c r="F1817" s="25"/>
      <c r="G1817" s="25"/>
      <c r="H1817" s="25"/>
      <c r="I1817" s="25"/>
      <c r="J1817" s="25"/>
      <c r="K1817" s="114"/>
      <c r="L1817" s="25"/>
      <c r="M1817" s="25"/>
      <c r="N1817" s="25"/>
      <c r="O1817" s="25"/>
      <c r="P1817" s="25"/>
      <c r="Q1817" s="25"/>
      <c r="R1817" s="25"/>
      <c r="S1817" s="25"/>
      <c r="T1817" s="25"/>
      <c r="U1817" s="25"/>
      <c r="V1817" s="25"/>
      <c r="W1817" s="25"/>
      <c r="X1817" s="25"/>
      <c r="Y1817" s="25"/>
      <c r="Z1817" s="25"/>
      <c r="AA1817" s="25"/>
      <c r="AB1817" s="25"/>
      <c r="AC1817" s="25"/>
      <c r="AD1817" s="25"/>
      <c r="AE1817" s="25"/>
      <c r="AF1817" s="25"/>
      <c r="AG1817" s="25"/>
      <c r="AH1817" s="25"/>
    </row>
    <row r="1818" spans="1:34">
      <c r="A1818" s="25"/>
      <c r="B1818" s="25"/>
      <c r="C1818" s="25"/>
      <c r="D1818" s="114"/>
      <c r="E1818" s="25"/>
      <c r="F1818" s="25"/>
      <c r="G1818" s="25"/>
      <c r="H1818" s="25"/>
      <c r="I1818" s="25"/>
      <c r="J1818" s="25"/>
      <c r="K1818" s="114"/>
      <c r="L1818" s="25"/>
      <c r="M1818" s="25"/>
      <c r="N1818" s="25"/>
      <c r="O1818" s="25"/>
      <c r="P1818" s="25"/>
      <c r="Q1818" s="25"/>
      <c r="R1818" s="25"/>
      <c r="S1818" s="25"/>
      <c r="T1818" s="25"/>
      <c r="U1818" s="25"/>
      <c r="V1818" s="25"/>
      <c r="W1818" s="25"/>
      <c r="X1818" s="25"/>
      <c r="Y1818" s="25"/>
      <c r="Z1818" s="25"/>
      <c r="AA1818" s="25"/>
      <c r="AB1818" s="25"/>
      <c r="AC1818" s="25"/>
      <c r="AD1818" s="25"/>
      <c r="AE1818" s="25"/>
      <c r="AF1818" s="25"/>
      <c r="AG1818" s="25"/>
      <c r="AH1818" s="25"/>
    </row>
    <row r="1819" spans="1:34">
      <c r="A1819" s="25"/>
      <c r="B1819" s="25"/>
      <c r="C1819" s="25"/>
      <c r="D1819" s="114"/>
      <c r="E1819" s="25"/>
      <c r="F1819" s="25"/>
      <c r="G1819" s="25"/>
      <c r="H1819" s="25"/>
      <c r="I1819" s="25"/>
      <c r="J1819" s="25"/>
      <c r="K1819" s="114"/>
      <c r="L1819" s="25"/>
      <c r="M1819" s="25"/>
      <c r="N1819" s="25"/>
      <c r="O1819" s="25"/>
      <c r="P1819" s="25"/>
      <c r="Q1819" s="25"/>
      <c r="R1819" s="25"/>
      <c r="S1819" s="25"/>
      <c r="T1819" s="25"/>
      <c r="U1819" s="25"/>
      <c r="V1819" s="25"/>
      <c r="W1819" s="25"/>
      <c r="X1819" s="25"/>
      <c r="Y1819" s="25"/>
      <c r="Z1819" s="25"/>
      <c r="AA1819" s="25"/>
      <c r="AB1819" s="25"/>
      <c r="AC1819" s="25"/>
      <c r="AD1819" s="25"/>
      <c r="AE1819" s="25"/>
      <c r="AF1819" s="25"/>
      <c r="AG1819" s="25"/>
      <c r="AH1819" s="25"/>
    </row>
    <row r="1820" spans="1:34">
      <c r="A1820" s="25"/>
      <c r="B1820" s="25"/>
      <c r="C1820" s="25"/>
      <c r="D1820" s="114"/>
      <c r="E1820" s="25"/>
      <c r="F1820" s="25"/>
      <c r="G1820" s="25"/>
      <c r="H1820" s="25"/>
      <c r="I1820" s="25"/>
      <c r="J1820" s="25"/>
      <c r="K1820" s="114"/>
      <c r="L1820" s="25"/>
      <c r="M1820" s="25"/>
      <c r="N1820" s="25"/>
      <c r="O1820" s="25"/>
      <c r="P1820" s="25"/>
      <c r="Q1820" s="25"/>
      <c r="R1820" s="25"/>
      <c r="S1820" s="25"/>
      <c r="T1820" s="25"/>
      <c r="U1820" s="25"/>
      <c r="V1820" s="25"/>
      <c r="W1820" s="25"/>
      <c r="X1820" s="25"/>
      <c r="Y1820" s="25"/>
      <c r="Z1820" s="25"/>
      <c r="AA1820" s="25"/>
      <c r="AB1820" s="25"/>
      <c r="AC1820" s="25"/>
      <c r="AD1820" s="25"/>
      <c r="AE1820" s="25"/>
      <c r="AF1820" s="25"/>
      <c r="AG1820" s="25"/>
      <c r="AH1820" s="25"/>
    </row>
    <row r="1821" spans="1:34">
      <c r="A1821" s="25"/>
      <c r="B1821" s="25"/>
      <c r="C1821" s="25"/>
      <c r="D1821" s="114"/>
      <c r="E1821" s="25"/>
      <c r="F1821" s="25"/>
      <c r="G1821" s="25"/>
      <c r="H1821" s="25"/>
      <c r="I1821" s="25"/>
      <c r="J1821" s="25"/>
      <c r="K1821" s="114"/>
      <c r="L1821" s="25"/>
      <c r="M1821" s="25"/>
      <c r="N1821" s="25"/>
      <c r="O1821" s="25"/>
      <c r="P1821" s="25"/>
      <c r="Q1821" s="25"/>
      <c r="R1821" s="25"/>
      <c r="S1821" s="25"/>
      <c r="T1821" s="25"/>
      <c r="U1821" s="25"/>
      <c r="V1821" s="25"/>
      <c r="W1821" s="25"/>
      <c r="X1821" s="25"/>
      <c r="Y1821" s="25"/>
      <c r="Z1821" s="25"/>
      <c r="AA1821" s="25"/>
      <c r="AB1821" s="25"/>
      <c r="AC1821" s="25"/>
      <c r="AD1821" s="25"/>
      <c r="AE1821" s="25"/>
      <c r="AF1821" s="25"/>
      <c r="AG1821" s="25"/>
      <c r="AH1821" s="25"/>
    </row>
    <row r="1822" spans="1:34">
      <c r="A1822" s="25"/>
      <c r="B1822" s="25"/>
      <c r="C1822" s="25"/>
      <c r="D1822" s="114"/>
      <c r="E1822" s="25"/>
      <c r="F1822" s="25"/>
      <c r="G1822" s="25"/>
      <c r="H1822" s="25"/>
      <c r="I1822" s="25"/>
      <c r="J1822" s="25"/>
      <c r="K1822" s="114"/>
      <c r="L1822" s="25"/>
      <c r="M1822" s="25"/>
      <c r="N1822" s="25"/>
      <c r="O1822" s="25"/>
      <c r="P1822" s="25"/>
      <c r="Q1822" s="25"/>
      <c r="R1822" s="25"/>
      <c r="S1822" s="25"/>
      <c r="T1822" s="25"/>
      <c r="U1822" s="25"/>
      <c r="V1822" s="25"/>
      <c r="W1822" s="25"/>
      <c r="X1822" s="25"/>
      <c r="Y1822" s="25"/>
      <c r="Z1822" s="25"/>
      <c r="AA1822" s="25"/>
      <c r="AB1822" s="25"/>
      <c r="AC1822" s="25"/>
      <c r="AD1822" s="25"/>
      <c r="AE1822" s="25"/>
      <c r="AF1822" s="25"/>
      <c r="AG1822" s="25"/>
      <c r="AH1822" s="25"/>
    </row>
    <row r="1823" spans="1:34">
      <c r="A1823" s="25"/>
      <c r="B1823" s="25"/>
      <c r="C1823" s="25"/>
      <c r="D1823" s="114"/>
      <c r="E1823" s="25"/>
      <c r="F1823" s="25"/>
      <c r="G1823" s="25"/>
      <c r="H1823" s="25"/>
      <c r="I1823" s="25"/>
      <c r="J1823" s="25"/>
      <c r="K1823" s="114"/>
      <c r="L1823" s="25"/>
      <c r="M1823" s="25"/>
      <c r="N1823" s="25"/>
      <c r="O1823" s="25"/>
      <c r="P1823" s="25"/>
      <c r="Q1823" s="25"/>
      <c r="R1823" s="25"/>
      <c r="S1823" s="25"/>
      <c r="T1823" s="25"/>
      <c r="U1823" s="25"/>
      <c r="V1823" s="25"/>
      <c r="W1823" s="25"/>
      <c r="X1823" s="25"/>
      <c r="Y1823" s="25"/>
      <c r="Z1823" s="25"/>
      <c r="AA1823" s="25"/>
      <c r="AB1823" s="25"/>
      <c r="AC1823" s="25"/>
      <c r="AD1823" s="25"/>
      <c r="AE1823" s="25"/>
      <c r="AF1823" s="25"/>
      <c r="AG1823" s="25"/>
      <c r="AH1823" s="25"/>
    </row>
    <row r="1824" spans="1:34">
      <c r="A1824" s="25"/>
      <c r="B1824" s="25"/>
      <c r="C1824" s="25"/>
      <c r="D1824" s="114"/>
      <c r="E1824" s="25"/>
      <c r="F1824" s="25"/>
      <c r="G1824" s="25"/>
      <c r="H1824" s="25"/>
      <c r="I1824" s="25"/>
      <c r="J1824" s="25"/>
      <c r="K1824" s="114"/>
      <c r="L1824" s="25"/>
      <c r="M1824" s="25"/>
      <c r="N1824" s="25"/>
      <c r="O1824" s="25"/>
      <c r="P1824" s="25"/>
      <c r="Q1824" s="25"/>
      <c r="R1824" s="25"/>
      <c r="S1824" s="25"/>
      <c r="T1824" s="25"/>
      <c r="U1824" s="25"/>
      <c r="V1824" s="25"/>
      <c r="W1824" s="25"/>
      <c r="X1824" s="25"/>
      <c r="Y1824" s="25"/>
      <c r="Z1824" s="25"/>
      <c r="AA1824" s="25"/>
      <c r="AB1824" s="25"/>
      <c r="AC1824" s="25"/>
      <c r="AD1824" s="25"/>
      <c r="AE1824" s="25"/>
      <c r="AF1824" s="25"/>
      <c r="AG1824" s="25"/>
      <c r="AH1824" s="25"/>
    </row>
    <row r="1825" spans="1:34">
      <c r="A1825" s="25"/>
      <c r="B1825" s="25"/>
      <c r="C1825" s="25"/>
      <c r="D1825" s="114"/>
      <c r="E1825" s="25"/>
      <c r="F1825" s="25"/>
      <c r="G1825" s="25"/>
      <c r="H1825" s="25"/>
      <c r="I1825" s="25"/>
      <c r="J1825" s="25"/>
      <c r="K1825" s="114"/>
      <c r="L1825" s="25"/>
      <c r="M1825" s="25"/>
      <c r="N1825" s="25"/>
      <c r="O1825" s="25"/>
      <c r="P1825" s="25"/>
      <c r="Q1825" s="25"/>
      <c r="R1825" s="25"/>
      <c r="S1825" s="25"/>
      <c r="T1825" s="25"/>
      <c r="U1825" s="25"/>
      <c r="V1825" s="25"/>
      <c r="W1825" s="25"/>
      <c r="X1825" s="25"/>
      <c r="Y1825" s="25"/>
      <c r="Z1825" s="25"/>
      <c r="AA1825" s="25"/>
      <c r="AB1825" s="25"/>
      <c r="AC1825" s="25"/>
      <c r="AD1825" s="25"/>
      <c r="AE1825" s="25"/>
      <c r="AF1825" s="25"/>
      <c r="AG1825" s="25"/>
      <c r="AH1825" s="25"/>
    </row>
    <row r="1826" spans="1:34">
      <c r="A1826" s="25"/>
      <c r="B1826" s="25"/>
      <c r="C1826" s="25"/>
      <c r="D1826" s="114"/>
      <c r="E1826" s="25"/>
      <c r="F1826" s="25"/>
      <c r="G1826" s="25"/>
      <c r="H1826" s="25"/>
      <c r="I1826" s="25"/>
      <c r="J1826" s="25"/>
      <c r="K1826" s="114"/>
      <c r="L1826" s="25"/>
      <c r="M1826" s="25"/>
      <c r="N1826" s="25"/>
      <c r="O1826" s="25"/>
      <c r="P1826" s="25"/>
      <c r="Q1826" s="25"/>
      <c r="R1826" s="25"/>
      <c r="S1826" s="25"/>
      <c r="T1826" s="25"/>
      <c r="U1826" s="25"/>
      <c r="V1826" s="25"/>
      <c r="W1826" s="25"/>
      <c r="X1826" s="25"/>
      <c r="Y1826" s="25"/>
      <c r="Z1826" s="25"/>
      <c r="AA1826" s="25"/>
      <c r="AB1826" s="25"/>
      <c r="AC1826" s="25"/>
      <c r="AD1826" s="25"/>
      <c r="AE1826" s="25"/>
      <c r="AF1826" s="25"/>
      <c r="AG1826" s="25"/>
      <c r="AH1826" s="25"/>
    </row>
    <row r="1827" spans="1:34">
      <c r="A1827" s="25"/>
      <c r="B1827" s="25"/>
      <c r="C1827" s="25"/>
      <c r="D1827" s="114"/>
      <c r="E1827" s="25"/>
      <c r="F1827" s="25"/>
      <c r="G1827" s="25"/>
      <c r="H1827" s="25"/>
      <c r="I1827" s="25"/>
      <c r="J1827" s="25"/>
      <c r="K1827" s="114"/>
      <c r="L1827" s="25"/>
      <c r="M1827" s="25"/>
      <c r="N1827" s="25"/>
      <c r="O1827" s="25"/>
      <c r="P1827" s="25"/>
      <c r="Q1827" s="25"/>
      <c r="R1827" s="25"/>
      <c r="S1827" s="25"/>
      <c r="T1827" s="25"/>
      <c r="U1827" s="25"/>
      <c r="V1827" s="25"/>
      <c r="W1827" s="25"/>
      <c r="X1827" s="25"/>
      <c r="Y1827" s="25"/>
      <c r="Z1827" s="25"/>
      <c r="AA1827" s="25"/>
      <c r="AB1827" s="25"/>
      <c r="AC1827" s="25"/>
      <c r="AD1827" s="25"/>
      <c r="AE1827" s="25"/>
      <c r="AF1827" s="25"/>
      <c r="AG1827" s="25"/>
      <c r="AH1827" s="25"/>
    </row>
    <row r="1828" spans="1:34">
      <c r="A1828" s="25"/>
      <c r="B1828" s="25"/>
      <c r="C1828" s="25"/>
      <c r="D1828" s="114"/>
      <c r="E1828" s="25"/>
      <c r="F1828" s="25"/>
      <c r="G1828" s="25"/>
      <c r="H1828" s="25"/>
      <c r="I1828" s="25"/>
      <c r="J1828" s="25"/>
      <c r="K1828" s="114"/>
      <c r="L1828" s="25"/>
      <c r="M1828" s="25"/>
      <c r="N1828" s="25"/>
      <c r="O1828" s="25"/>
      <c r="P1828" s="25"/>
      <c r="Q1828" s="25"/>
      <c r="R1828" s="25"/>
      <c r="S1828" s="25"/>
      <c r="T1828" s="25"/>
      <c r="U1828" s="25"/>
      <c r="V1828" s="25"/>
      <c r="W1828" s="25"/>
      <c r="X1828" s="25"/>
      <c r="Y1828" s="25"/>
      <c r="Z1828" s="25"/>
      <c r="AA1828" s="25"/>
      <c r="AB1828" s="25"/>
      <c r="AC1828" s="25"/>
      <c r="AD1828" s="25"/>
      <c r="AE1828" s="25"/>
      <c r="AF1828" s="25"/>
      <c r="AG1828" s="25"/>
      <c r="AH1828" s="25"/>
    </row>
    <row r="1829" spans="1:34">
      <c r="A1829" s="25"/>
      <c r="B1829" s="25"/>
      <c r="C1829" s="25"/>
      <c r="D1829" s="114"/>
      <c r="E1829" s="25"/>
      <c r="F1829" s="25"/>
      <c r="G1829" s="25"/>
      <c r="H1829" s="25"/>
      <c r="I1829" s="25"/>
      <c r="J1829" s="25"/>
      <c r="K1829" s="114"/>
      <c r="L1829" s="25"/>
      <c r="M1829" s="25"/>
      <c r="N1829" s="25"/>
      <c r="O1829" s="25"/>
      <c r="P1829" s="25"/>
      <c r="Q1829" s="25"/>
      <c r="R1829" s="25"/>
      <c r="S1829" s="25"/>
      <c r="T1829" s="25"/>
      <c r="U1829" s="25"/>
      <c r="V1829" s="25"/>
      <c r="W1829" s="25"/>
      <c r="X1829" s="25"/>
      <c r="Y1829" s="25"/>
      <c r="Z1829" s="25"/>
      <c r="AA1829" s="25"/>
      <c r="AB1829" s="25"/>
      <c r="AC1829" s="25"/>
      <c r="AD1829" s="25"/>
      <c r="AE1829" s="25"/>
      <c r="AF1829" s="25"/>
      <c r="AG1829" s="25"/>
      <c r="AH1829" s="25"/>
    </row>
    <row r="1830" spans="1:34">
      <c r="A1830" s="25"/>
      <c r="B1830" s="25"/>
      <c r="C1830" s="25"/>
      <c r="D1830" s="114"/>
      <c r="E1830" s="25"/>
      <c r="F1830" s="25"/>
      <c r="G1830" s="25"/>
      <c r="H1830" s="25"/>
      <c r="I1830" s="25"/>
      <c r="J1830" s="25"/>
      <c r="K1830" s="114"/>
      <c r="L1830" s="25"/>
      <c r="M1830" s="25"/>
      <c r="N1830" s="25"/>
      <c r="O1830" s="25"/>
      <c r="P1830" s="25"/>
      <c r="Q1830" s="25"/>
      <c r="R1830" s="25"/>
      <c r="S1830" s="25"/>
      <c r="T1830" s="25"/>
      <c r="U1830" s="25"/>
      <c r="V1830" s="25"/>
      <c r="W1830" s="25"/>
      <c r="X1830" s="25"/>
      <c r="Y1830" s="25"/>
      <c r="Z1830" s="25"/>
      <c r="AA1830" s="25"/>
      <c r="AB1830" s="25"/>
      <c r="AC1830" s="25"/>
      <c r="AD1830" s="25"/>
      <c r="AE1830" s="25"/>
      <c r="AF1830" s="25"/>
      <c r="AG1830" s="25"/>
      <c r="AH1830" s="25"/>
    </row>
    <row r="1831" spans="1:34">
      <c r="A1831" s="25"/>
      <c r="B1831" s="25"/>
      <c r="C1831" s="25"/>
      <c r="D1831" s="114"/>
      <c r="E1831" s="25"/>
      <c r="F1831" s="25"/>
      <c r="G1831" s="25"/>
      <c r="H1831" s="25"/>
      <c r="I1831" s="25"/>
      <c r="J1831" s="25"/>
      <c r="K1831" s="114"/>
      <c r="L1831" s="25"/>
      <c r="M1831" s="25"/>
      <c r="N1831" s="25"/>
      <c r="O1831" s="25"/>
      <c r="P1831" s="25"/>
      <c r="Q1831" s="25"/>
      <c r="R1831" s="25"/>
      <c r="S1831" s="25"/>
      <c r="T1831" s="25"/>
      <c r="U1831" s="25"/>
      <c r="V1831" s="25"/>
      <c r="W1831" s="25"/>
      <c r="X1831" s="25"/>
      <c r="Y1831" s="25"/>
      <c r="Z1831" s="25"/>
      <c r="AA1831" s="25"/>
      <c r="AB1831" s="25"/>
      <c r="AC1831" s="25"/>
      <c r="AD1831" s="25"/>
      <c r="AE1831" s="25"/>
      <c r="AF1831" s="25"/>
      <c r="AG1831" s="25"/>
      <c r="AH1831" s="25"/>
    </row>
    <row r="1832" spans="1:34">
      <c r="A1832" s="25"/>
      <c r="B1832" s="25"/>
      <c r="C1832" s="25"/>
      <c r="D1832" s="114"/>
      <c r="E1832" s="25"/>
      <c r="F1832" s="25"/>
      <c r="G1832" s="25"/>
      <c r="H1832" s="25"/>
      <c r="I1832" s="25"/>
      <c r="J1832" s="25"/>
      <c r="K1832" s="114"/>
      <c r="L1832" s="25"/>
      <c r="M1832" s="25"/>
      <c r="N1832" s="25"/>
      <c r="O1832" s="25"/>
      <c r="P1832" s="25"/>
      <c r="Q1832" s="25"/>
      <c r="R1832" s="25"/>
      <c r="S1832" s="25"/>
      <c r="T1832" s="25"/>
      <c r="U1832" s="25"/>
      <c r="V1832" s="25"/>
      <c r="W1832" s="25"/>
      <c r="X1832" s="25"/>
      <c r="Y1832" s="25"/>
      <c r="Z1832" s="25"/>
      <c r="AA1832" s="25"/>
      <c r="AB1832" s="25"/>
      <c r="AC1832" s="25"/>
      <c r="AD1832" s="25"/>
      <c r="AE1832" s="25"/>
      <c r="AF1832" s="25"/>
      <c r="AG1832" s="25"/>
      <c r="AH1832" s="25"/>
    </row>
    <row r="1833" spans="1:34">
      <c r="A1833" s="25"/>
      <c r="B1833" s="25"/>
      <c r="C1833" s="25"/>
      <c r="D1833" s="114"/>
      <c r="E1833" s="25"/>
      <c r="F1833" s="25"/>
      <c r="G1833" s="25"/>
      <c r="H1833" s="25"/>
      <c r="I1833" s="25"/>
      <c r="J1833" s="25"/>
      <c r="K1833" s="114"/>
      <c r="L1833" s="25"/>
      <c r="M1833" s="25"/>
      <c r="N1833" s="25"/>
      <c r="O1833" s="25"/>
      <c r="P1833" s="25"/>
      <c r="Q1833" s="25"/>
      <c r="R1833" s="25"/>
      <c r="S1833" s="25"/>
      <c r="T1833" s="25"/>
      <c r="U1833" s="25"/>
      <c r="V1833" s="25"/>
      <c r="W1833" s="25"/>
      <c r="X1833" s="25"/>
      <c r="Y1833" s="25"/>
      <c r="Z1833" s="25"/>
      <c r="AA1833" s="25"/>
      <c r="AB1833" s="25"/>
      <c r="AC1833" s="25"/>
      <c r="AD1833" s="25"/>
      <c r="AE1833" s="25"/>
      <c r="AF1833" s="25"/>
      <c r="AG1833" s="25"/>
      <c r="AH1833" s="25"/>
    </row>
    <row r="1834" spans="1:34">
      <c r="A1834" s="25"/>
      <c r="B1834" s="25"/>
      <c r="C1834" s="25"/>
      <c r="D1834" s="114"/>
      <c r="E1834" s="25"/>
      <c r="F1834" s="25"/>
      <c r="G1834" s="25"/>
      <c r="H1834" s="25"/>
      <c r="I1834" s="25"/>
      <c r="J1834" s="25"/>
      <c r="K1834" s="114"/>
      <c r="L1834" s="25"/>
      <c r="M1834" s="25"/>
      <c r="N1834" s="25"/>
      <c r="O1834" s="25"/>
      <c r="P1834" s="25"/>
      <c r="Q1834" s="25"/>
      <c r="R1834" s="25"/>
      <c r="S1834" s="25"/>
      <c r="T1834" s="25"/>
      <c r="U1834" s="25"/>
      <c r="V1834" s="25"/>
      <c r="W1834" s="25"/>
      <c r="X1834" s="25"/>
      <c r="Y1834" s="25"/>
      <c r="Z1834" s="25"/>
      <c r="AA1834" s="25"/>
      <c r="AB1834" s="25"/>
      <c r="AC1834" s="25"/>
      <c r="AD1834" s="25"/>
      <c r="AE1834" s="25"/>
      <c r="AF1834" s="25"/>
      <c r="AG1834" s="25"/>
      <c r="AH1834" s="25"/>
    </row>
    <row r="1835" spans="1:34">
      <c r="A1835" s="25"/>
      <c r="B1835" s="25"/>
      <c r="C1835" s="25"/>
      <c r="D1835" s="114"/>
      <c r="E1835" s="25"/>
      <c r="F1835" s="25"/>
      <c r="G1835" s="25"/>
      <c r="H1835" s="25"/>
      <c r="I1835" s="25"/>
      <c r="J1835" s="25"/>
      <c r="K1835" s="114"/>
      <c r="L1835" s="25"/>
      <c r="M1835" s="25"/>
      <c r="N1835" s="25"/>
      <c r="O1835" s="25"/>
      <c r="P1835" s="25"/>
      <c r="Q1835" s="25"/>
      <c r="R1835" s="25"/>
      <c r="S1835" s="25"/>
      <c r="T1835" s="25"/>
      <c r="U1835" s="25"/>
      <c r="V1835" s="25"/>
      <c r="W1835" s="25"/>
      <c r="X1835" s="25"/>
      <c r="Y1835" s="25"/>
      <c r="Z1835" s="25"/>
      <c r="AA1835" s="25"/>
      <c r="AB1835" s="25"/>
      <c r="AC1835" s="25"/>
      <c r="AD1835" s="25"/>
      <c r="AE1835" s="25"/>
      <c r="AF1835" s="25"/>
      <c r="AG1835" s="25"/>
      <c r="AH1835" s="25"/>
    </row>
    <row r="1836" spans="1:34">
      <c r="A1836" s="25"/>
      <c r="B1836" s="25"/>
      <c r="C1836" s="25"/>
      <c r="D1836" s="114"/>
      <c r="E1836" s="25"/>
      <c r="F1836" s="25"/>
      <c r="G1836" s="25"/>
      <c r="H1836" s="25"/>
      <c r="I1836" s="25"/>
      <c r="J1836" s="25"/>
      <c r="K1836" s="114"/>
      <c r="L1836" s="25"/>
      <c r="M1836" s="25"/>
      <c r="N1836" s="25"/>
      <c r="O1836" s="25"/>
      <c r="P1836" s="25"/>
      <c r="Q1836" s="25"/>
      <c r="R1836" s="25"/>
      <c r="S1836" s="25"/>
      <c r="T1836" s="25"/>
      <c r="U1836" s="25"/>
      <c r="V1836" s="25"/>
      <c r="W1836" s="25"/>
      <c r="X1836" s="25"/>
      <c r="Y1836" s="25"/>
      <c r="Z1836" s="25"/>
      <c r="AA1836" s="25"/>
      <c r="AB1836" s="25"/>
      <c r="AC1836" s="25"/>
      <c r="AD1836" s="25"/>
      <c r="AE1836" s="25"/>
      <c r="AF1836" s="25"/>
      <c r="AG1836" s="25"/>
      <c r="AH1836" s="25"/>
    </row>
    <row r="1837" spans="1:34">
      <c r="A1837" s="25"/>
      <c r="B1837" s="25"/>
      <c r="C1837" s="25"/>
      <c r="D1837" s="114"/>
      <c r="E1837" s="25"/>
      <c r="F1837" s="25"/>
      <c r="G1837" s="25"/>
      <c r="H1837" s="25"/>
      <c r="I1837" s="25"/>
      <c r="J1837" s="25"/>
      <c r="K1837" s="114"/>
      <c r="L1837" s="25"/>
      <c r="M1837" s="25"/>
      <c r="N1837" s="25"/>
      <c r="O1837" s="25"/>
      <c r="P1837" s="25"/>
      <c r="Q1837" s="25"/>
      <c r="R1837" s="25"/>
      <c r="S1837" s="25"/>
      <c r="T1837" s="25"/>
      <c r="U1837" s="25"/>
      <c r="V1837" s="25"/>
      <c r="W1837" s="25"/>
      <c r="X1837" s="25"/>
      <c r="Y1837" s="25"/>
      <c r="Z1837" s="25"/>
      <c r="AA1837" s="25"/>
      <c r="AB1837" s="25"/>
      <c r="AC1837" s="25"/>
      <c r="AD1837" s="25"/>
      <c r="AE1837" s="25"/>
      <c r="AF1837" s="25"/>
      <c r="AG1837" s="25"/>
      <c r="AH1837" s="25"/>
    </row>
    <row r="1838" spans="1:34">
      <c r="A1838" s="25"/>
      <c r="B1838" s="25"/>
      <c r="C1838" s="25"/>
      <c r="D1838" s="114"/>
      <c r="E1838" s="25"/>
      <c r="F1838" s="25"/>
      <c r="G1838" s="25"/>
      <c r="H1838" s="25"/>
      <c r="I1838" s="25"/>
      <c r="J1838" s="25"/>
      <c r="K1838" s="114"/>
      <c r="L1838" s="25"/>
      <c r="M1838" s="25"/>
      <c r="N1838" s="25"/>
      <c r="O1838" s="25"/>
      <c r="P1838" s="25"/>
      <c r="Q1838" s="25"/>
      <c r="R1838" s="25"/>
      <c r="S1838" s="25"/>
      <c r="T1838" s="25"/>
      <c r="U1838" s="25"/>
      <c r="V1838" s="25"/>
      <c r="W1838" s="25"/>
      <c r="X1838" s="25"/>
      <c r="Y1838" s="25"/>
      <c r="Z1838" s="25"/>
      <c r="AA1838" s="25"/>
      <c r="AB1838" s="25"/>
      <c r="AC1838" s="25"/>
      <c r="AD1838" s="25"/>
      <c r="AE1838" s="25"/>
      <c r="AF1838" s="25"/>
      <c r="AG1838" s="25"/>
      <c r="AH1838" s="25"/>
    </row>
    <row r="1839" spans="1:34">
      <c r="A1839" s="25"/>
      <c r="B1839" s="25"/>
      <c r="C1839" s="25"/>
      <c r="D1839" s="114"/>
      <c r="E1839" s="25"/>
      <c r="F1839" s="25"/>
      <c r="G1839" s="25"/>
      <c r="H1839" s="25"/>
      <c r="I1839" s="25"/>
      <c r="J1839" s="25"/>
      <c r="K1839" s="114"/>
      <c r="L1839" s="25"/>
      <c r="M1839" s="25"/>
      <c r="N1839" s="25"/>
      <c r="O1839" s="25"/>
      <c r="P1839" s="25"/>
      <c r="Q1839" s="25"/>
      <c r="R1839" s="25"/>
      <c r="S1839" s="25"/>
      <c r="T1839" s="25"/>
      <c r="U1839" s="25"/>
      <c r="V1839" s="25"/>
      <c r="W1839" s="25"/>
      <c r="X1839" s="25"/>
      <c r="Y1839" s="25"/>
      <c r="Z1839" s="25"/>
      <c r="AA1839" s="25"/>
      <c r="AB1839" s="25"/>
      <c r="AC1839" s="25"/>
      <c r="AD1839" s="25"/>
      <c r="AE1839" s="25"/>
      <c r="AF1839" s="25"/>
      <c r="AG1839" s="25"/>
      <c r="AH1839" s="25"/>
    </row>
    <row r="1840" spans="1:34">
      <c r="A1840" s="25"/>
      <c r="B1840" s="25"/>
      <c r="C1840" s="25"/>
      <c r="D1840" s="114"/>
      <c r="E1840" s="25"/>
      <c r="F1840" s="25"/>
      <c r="G1840" s="25"/>
      <c r="H1840" s="25"/>
      <c r="I1840" s="25"/>
      <c r="J1840" s="25"/>
      <c r="K1840" s="114"/>
      <c r="L1840" s="25"/>
      <c r="M1840" s="25"/>
      <c r="N1840" s="25"/>
      <c r="O1840" s="25"/>
      <c r="P1840" s="25"/>
      <c r="Q1840" s="25"/>
      <c r="R1840" s="25"/>
      <c r="S1840" s="25"/>
      <c r="T1840" s="25"/>
      <c r="U1840" s="25"/>
      <c r="V1840" s="25"/>
      <c r="W1840" s="25"/>
      <c r="X1840" s="25"/>
      <c r="Y1840" s="25"/>
      <c r="Z1840" s="25"/>
      <c r="AA1840" s="25"/>
      <c r="AB1840" s="25"/>
      <c r="AC1840" s="25"/>
      <c r="AD1840" s="25"/>
      <c r="AE1840" s="25"/>
      <c r="AF1840" s="25"/>
      <c r="AG1840" s="25"/>
      <c r="AH1840" s="25"/>
    </row>
    <row r="1841" spans="1:34">
      <c r="A1841" s="25"/>
      <c r="B1841" s="25"/>
      <c r="C1841" s="25"/>
      <c r="D1841" s="114"/>
      <c r="E1841" s="25"/>
      <c r="F1841" s="25"/>
      <c r="G1841" s="25"/>
      <c r="H1841" s="25"/>
      <c r="I1841" s="25"/>
      <c r="J1841" s="25"/>
      <c r="K1841" s="114"/>
      <c r="L1841" s="25"/>
      <c r="M1841" s="25"/>
      <c r="N1841" s="25"/>
      <c r="O1841" s="25"/>
      <c r="P1841" s="25"/>
      <c r="Q1841" s="25"/>
      <c r="R1841" s="25"/>
      <c r="S1841" s="25"/>
      <c r="T1841" s="25"/>
      <c r="U1841" s="25"/>
      <c r="V1841" s="25"/>
      <c r="W1841" s="25"/>
      <c r="X1841" s="25"/>
      <c r="Y1841" s="25"/>
      <c r="Z1841" s="25"/>
      <c r="AA1841" s="25"/>
      <c r="AB1841" s="25"/>
      <c r="AC1841" s="25"/>
      <c r="AD1841" s="25"/>
      <c r="AE1841" s="25"/>
      <c r="AF1841" s="25"/>
      <c r="AG1841" s="25"/>
      <c r="AH1841" s="25"/>
    </row>
    <row r="1842" spans="1:34">
      <c r="A1842" s="25"/>
      <c r="B1842" s="25"/>
      <c r="C1842" s="25"/>
      <c r="D1842" s="114"/>
      <c r="E1842" s="25"/>
      <c r="F1842" s="25"/>
      <c r="G1842" s="25"/>
      <c r="H1842" s="25"/>
      <c r="I1842" s="25"/>
      <c r="J1842" s="25"/>
      <c r="K1842" s="114"/>
      <c r="L1842" s="25"/>
      <c r="M1842" s="25"/>
      <c r="N1842" s="25"/>
      <c r="O1842" s="25"/>
      <c r="P1842" s="25"/>
      <c r="Q1842" s="25"/>
      <c r="R1842" s="25"/>
      <c r="S1842" s="25"/>
      <c r="T1842" s="25"/>
      <c r="U1842" s="25"/>
      <c r="V1842" s="25"/>
      <c r="W1842" s="25"/>
      <c r="X1842" s="25"/>
      <c r="Y1842" s="25"/>
      <c r="Z1842" s="25"/>
      <c r="AA1842" s="25"/>
      <c r="AB1842" s="25"/>
      <c r="AC1842" s="25"/>
      <c r="AD1842" s="25"/>
      <c r="AE1842" s="25"/>
      <c r="AF1842" s="25"/>
      <c r="AG1842" s="25"/>
      <c r="AH1842" s="25"/>
    </row>
    <row r="1843" spans="1:34">
      <c r="A1843" s="25"/>
      <c r="B1843" s="25"/>
      <c r="C1843" s="25"/>
      <c r="D1843" s="114"/>
      <c r="E1843" s="25"/>
      <c r="F1843" s="25"/>
      <c r="G1843" s="25"/>
      <c r="H1843" s="25"/>
      <c r="I1843" s="25"/>
      <c r="J1843" s="25"/>
      <c r="K1843" s="114"/>
      <c r="L1843" s="25"/>
      <c r="M1843" s="25"/>
      <c r="N1843" s="25"/>
      <c r="O1843" s="25"/>
      <c r="P1843" s="25"/>
      <c r="Q1843" s="25"/>
      <c r="R1843" s="25"/>
      <c r="S1843" s="25"/>
      <c r="T1843" s="25"/>
      <c r="U1843" s="25"/>
      <c r="V1843" s="25"/>
      <c r="W1843" s="25"/>
      <c r="X1843" s="25"/>
      <c r="Y1843" s="25"/>
      <c r="Z1843" s="25"/>
      <c r="AA1843" s="25"/>
      <c r="AB1843" s="25"/>
      <c r="AC1843" s="25"/>
      <c r="AD1843" s="25"/>
      <c r="AE1843" s="25"/>
      <c r="AF1843" s="25"/>
      <c r="AG1843" s="25"/>
      <c r="AH1843" s="25"/>
    </row>
    <row r="1844" spans="1:34">
      <c r="A1844" s="25"/>
      <c r="B1844" s="25"/>
      <c r="C1844" s="25"/>
      <c r="D1844" s="114"/>
      <c r="E1844" s="25"/>
      <c r="F1844" s="25"/>
      <c r="G1844" s="25"/>
      <c r="H1844" s="25"/>
      <c r="I1844" s="25"/>
      <c r="J1844" s="25"/>
      <c r="K1844" s="114"/>
      <c r="L1844" s="25"/>
      <c r="M1844" s="25"/>
      <c r="N1844" s="25"/>
      <c r="O1844" s="25"/>
      <c r="P1844" s="25"/>
      <c r="Q1844" s="25"/>
      <c r="R1844" s="25"/>
      <c r="S1844" s="25"/>
      <c r="T1844" s="25"/>
      <c r="U1844" s="25"/>
      <c r="V1844" s="25"/>
      <c r="W1844" s="25"/>
      <c r="X1844" s="25"/>
      <c r="Y1844" s="25"/>
      <c r="Z1844" s="25"/>
      <c r="AA1844" s="25"/>
      <c r="AB1844" s="25"/>
      <c r="AC1844" s="25"/>
      <c r="AD1844" s="25"/>
      <c r="AE1844" s="25"/>
      <c r="AF1844" s="25"/>
      <c r="AG1844" s="25"/>
      <c r="AH1844" s="25"/>
    </row>
    <row r="1845" spans="1:34">
      <c r="A1845" s="25"/>
      <c r="B1845" s="25"/>
      <c r="C1845" s="25"/>
      <c r="D1845" s="114"/>
      <c r="E1845" s="25"/>
      <c r="F1845" s="25"/>
      <c r="G1845" s="25"/>
      <c r="H1845" s="25"/>
      <c r="I1845" s="25"/>
      <c r="J1845" s="25"/>
      <c r="K1845" s="114"/>
      <c r="L1845" s="25"/>
      <c r="M1845" s="25"/>
      <c r="N1845" s="25"/>
      <c r="O1845" s="25"/>
      <c r="P1845" s="25"/>
      <c r="Q1845" s="25"/>
      <c r="R1845" s="25"/>
      <c r="S1845" s="25"/>
      <c r="T1845" s="25"/>
      <c r="U1845" s="25"/>
      <c r="V1845" s="25"/>
      <c r="W1845" s="25"/>
      <c r="X1845" s="25"/>
      <c r="Y1845" s="25"/>
      <c r="Z1845" s="25"/>
      <c r="AA1845" s="25"/>
      <c r="AB1845" s="25"/>
      <c r="AC1845" s="25"/>
      <c r="AD1845" s="25"/>
      <c r="AE1845" s="25"/>
      <c r="AF1845" s="25"/>
      <c r="AG1845" s="25"/>
      <c r="AH1845" s="25"/>
    </row>
    <row r="1846" spans="1:34">
      <c r="A1846" s="25"/>
      <c r="B1846" s="25"/>
      <c r="C1846" s="25"/>
      <c r="D1846" s="114"/>
      <c r="E1846" s="25"/>
      <c r="F1846" s="25"/>
      <c r="G1846" s="25"/>
      <c r="H1846" s="25"/>
      <c r="I1846" s="25"/>
      <c r="J1846" s="25"/>
      <c r="K1846" s="114"/>
      <c r="L1846" s="25"/>
      <c r="M1846" s="25"/>
      <c r="N1846" s="25"/>
      <c r="O1846" s="25"/>
      <c r="P1846" s="25"/>
      <c r="Q1846" s="25"/>
      <c r="R1846" s="25"/>
      <c r="S1846" s="25"/>
      <c r="T1846" s="25"/>
      <c r="U1846" s="25"/>
      <c r="V1846" s="25"/>
      <c r="W1846" s="25"/>
      <c r="X1846" s="25"/>
      <c r="Y1846" s="25"/>
      <c r="Z1846" s="25"/>
      <c r="AA1846" s="25"/>
      <c r="AB1846" s="25"/>
      <c r="AC1846" s="25"/>
      <c r="AD1846" s="25"/>
      <c r="AE1846" s="25"/>
      <c r="AF1846" s="25"/>
      <c r="AG1846" s="25"/>
      <c r="AH1846" s="25"/>
    </row>
    <row r="1847" spans="1:34">
      <c r="A1847" s="25"/>
      <c r="B1847" s="25"/>
      <c r="C1847" s="25"/>
      <c r="D1847" s="114"/>
      <c r="E1847" s="25"/>
      <c r="F1847" s="25"/>
      <c r="G1847" s="25"/>
      <c r="H1847" s="25"/>
      <c r="I1847" s="25"/>
      <c r="J1847" s="25"/>
      <c r="K1847" s="114"/>
      <c r="L1847" s="25"/>
      <c r="M1847" s="25"/>
      <c r="N1847" s="25"/>
      <c r="O1847" s="25"/>
      <c r="P1847" s="25"/>
      <c r="Q1847" s="25"/>
      <c r="R1847" s="25"/>
      <c r="S1847" s="25"/>
      <c r="T1847" s="25"/>
      <c r="U1847" s="25"/>
      <c r="V1847" s="25"/>
      <c r="W1847" s="25"/>
      <c r="X1847" s="25"/>
      <c r="Y1847" s="25"/>
      <c r="Z1847" s="25"/>
      <c r="AA1847" s="25"/>
      <c r="AB1847" s="25"/>
      <c r="AC1847" s="25"/>
      <c r="AD1847" s="25"/>
      <c r="AE1847" s="25"/>
      <c r="AF1847" s="25"/>
      <c r="AG1847" s="25"/>
      <c r="AH1847" s="25"/>
    </row>
    <row r="1848" spans="1:34">
      <c r="A1848" s="25"/>
      <c r="B1848" s="25"/>
      <c r="C1848" s="25"/>
      <c r="D1848" s="114"/>
      <c r="E1848" s="25"/>
      <c r="F1848" s="25"/>
      <c r="G1848" s="25"/>
      <c r="H1848" s="25"/>
      <c r="I1848" s="25"/>
      <c r="J1848" s="25"/>
      <c r="K1848" s="114"/>
      <c r="L1848" s="25"/>
      <c r="M1848" s="25"/>
      <c r="N1848" s="25"/>
      <c r="O1848" s="25"/>
      <c r="P1848" s="25"/>
      <c r="Q1848" s="25"/>
      <c r="R1848" s="25"/>
      <c r="S1848" s="25"/>
      <c r="T1848" s="25"/>
      <c r="U1848" s="25"/>
      <c r="V1848" s="25"/>
      <c r="W1848" s="25"/>
      <c r="X1848" s="25"/>
      <c r="Y1848" s="25"/>
      <c r="Z1848" s="25"/>
      <c r="AA1848" s="25"/>
      <c r="AB1848" s="25"/>
      <c r="AC1848" s="25"/>
      <c r="AD1848" s="25"/>
      <c r="AE1848" s="25"/>
      <c r="AF1848" s="25"/>
      <c r="AG1848" s="25"/>
      <c r="AH1848" s="25"/>
    </row>
    <row r="1849" spans="1:34">
      <c r="A1849" s="25"/>
      <c r="B1849" s="25"/>
      <c r="C1849" s="25"/>
      <c r="D1849" s="114"/>
      <c r="E1849" s="25"/>
      <c r="F1849" s="25"/>
      <c r="G1849" s="25"/>
      <c r="H1849" s="25"/>
      <c r="I1849" s="25"/>
      <c r="J1849" s="25"/>
      <c r="K1849" s="114"/>
      <c r="L1849" s="25"/>
      <c r="M1849" s="25"/>
      <c r="N1849" s="25"/>
      <c r="O1849" s="25"/>
      <c r="P1849" s="25"/>
      <c r="Q1849" s="25"/>
      <c r="R1849" s="25"/>
      <c r="S1849" s="25"/>
      <c r="T1849" s="25"/>
      <c r="U1849" s="25"/>
      <c r="V1849" s="25"/>
      <c r="W1849" s="25"/>
      <c r="X1849" s="25"/>
      <c r="Y1849" s="25"/>
      <c r="Z1849" s="25"/>
      <c r="AA1849" s="25"/>
      <c r="AB1849" s="25"/>
      <c r="AC1849" s="25"/>
      <c r="AD1849" s="25"/>
      <c r="AE1849" s="25"/>
      <c r="AF1849" s="25"/>
      <c r="AG1849" s="25"/>
      <c r="AH1849" s="25"/>
    </row>
    <row r="1850" spans="1:34">
      <c r="A1850" s="25"/>
      <c r="B1850" s="25"/>
      <c r="C1850" s="25"/>
      <c r="D1850" s="114"/>
      <c r="E1850" s="25"/>
      <c r="F1850" s="25"/>
      <c r="G1850" s="25"/>
      <c r="H1850" s="25"/>
      <c r="I1850" s="25"/>
      <c r="J1850" s="25"/>
      <c r="K1850" s="114"/>
      <c r="L1850" s="25"/>
      <c r="M1850" s="25"/>
      <c r="N1850" s="25"/>
      <c r="O1850" s="25"/>
      <c r="P1850" s="25"/>
      <c r="Q1850" s="25"/>
      <c r="R1850" s="25"/>
      <c r="S1850" s="25"/>
      <c r="T1850" s="25"/>
      <c r="U1850" s="25"/>
      <c r="V1850" s="25"/>
      <c r="W1850" s="25"/>
      <c r="X1850" s="25"/>
      <c r="Y1850" s="25"/>
      <c r="Z1850" s="25"/>
      <c r="AA1850" s="25"/>
      <c r="AB1850" s="25"/>
      <c r="AC1850" s="25"/>
      <c r="AD1850" s="25"/>
      <c r="AE1850" s="25"/>
      <c r="AF1850" s="25"/>
      <c r="AG1850" s="25"/>
      <c r="AH1850" s="25"/>
    </row>
    <row r="1851" spans="1:34">
      <c r="A1851" s="25"/>
      <c r="B1851" s="25"/>
      <c r="C1851" s="25"/>
      <c r="D1851" s="114"/>
      <c r="E1851" s="25"/>
      <c r="F1851" s="25"/>
      <c r="G1851" s="25"/>
      <c r="H1851" s="25"/>
      <c r="I1851" s="25"/>
      <c r="J1851" s="25"/>
      <c r="K1851" s="114"/>
      <c r="L1851" s="25"/>
      <c r="M1851" s="25"/>
      <c r="N1851" s="25"/>
      <c r="O1851" s="25"/>
      <c r="P1851" s="25"/>
      <c r="Q1851" s="25"/>
      <c r="R1851" s="25"/>
      <c r="S1851" s="25"/>
      <c r="T1851" s="25"/>
      <c r="U1851" s="25"/>
      <c r="V1851" s="25"/>
      <c r="W1851" s="25"/>
      <c r="X1851" s="25"/>
      <c r="Y1851" s="25"/>
      <c r="Z1851" s="25"/>
      <c r="AA1851" s="25"/>
      <c r="AB1851" s="25"/>
      <c r="AC1851" s="25"/>
      <c r="AD1851" s="25"/>
      <c r="AE1851" s="25"/>
      <c r="AF1851" s="25"/>
      <c r="AG1851" s="25"/>
      <c r="AH1851" s="25"/>
    </row>
    <row r="1852" spans="1:34">
      <c r="A1852" s="25"/>
      <c r="B1852" s="25"/>
      <c r="C1852" s="25"/>
      <c r="D1852" s="114"/>
      <c r="E1852" s="25"/>
      <c r="F1852" s="25"/>
      <c r="G1852" s="25"/>
      <c r="H1852" s="25"/>
      <c r="I1852" s="25"/>
      <c r="J1852" s="25"/>
      <c r="K1852" s="114"/>
      <c r="L1852" s="25"/>
      <c r="M1852" s="25"/>
      <c r="N1852" s="25"/>
      <c r="O1852" s="25"/>
      <c r="P1852" s="25"/>
      <c r="Q1852" s="25"/>
      <c r="R1852" s="25"/>
      <c r="S1852" s="25"/>
      <c r="T1852" s="25"/>
      <c r="U1852" s="25"/>
      <c r="V1852" s="25"/>
      <c r="W1852" s="25"/>
      <c r="X1852" s="25"/>
      <c r="Y1852" s="25"/>
      <c r="Z1852" s="25"/>
      <c r="AA1852" s="25"/>
      <c r="AB1852" s="25"/>
      <c r="AC1852" s="25"/>
      <c r="AD1852" s="25"/>
      <c r="AE1852" s="25"/>
      <c r="AF1852" s="25"/>
      <c r="AG1852" s="25"/>
      <c r="AH1852" s="25"/>
    </row>
    <row r="1853" spans="1:34">
      <c r="A1853" s="25"/>
      <c r="B1853" s="25"/>
      <c r="C1853" s="25"/>
      <c r="D1853" s="114"/>
      <c r="E1853" s="25"/>
      <c r="F1853" s="25"/>
      <c r="G1853" s="25"/>
      <c r="H1853" s="25"/>
      <c r="I1853" s="25"/>
      <c r="J1853" s="25"/>
      <c r="K1853" s="114"/>
      <c r="L1853" s="25"/>
      <c r="M1853" s="25"/>
      <c r="N1853" s="25"/>
      <c r="O1853" s="25"/>
      <c r="P1853" s="25"/>
      <c r="Q1853" s="25"/>
      <c r="R1853" s="25"/>
      <c r="S1853" s="25"/>
      <c r="T1853" s="25"/>
      <c r="U1853" s="25"/>
      <c r="V1853" s="25"/>
      <c r="W1853" s="25"/>
      <c r="X1853" s="25"/>
      <c r="Y1853" s="25"/>
      <c r="Z1853" s="25"/>
      <c r="AA1853" s="25"/>
      <c r="AB1853" s="25"/>
      <c r="AC1853" s="25"/>
      <c r="AD1853" s="25"/>
      <c r="AE1853" s="25"/>
      <c r="AF1853" s="25"/>
      <c r="AG1853" s="25"/>
      <c r="AH1853" s="25"/>
    </row>
    <row r="1854" spans="1:34">
      <c r="A1854" s="25"/>
      <c r="B1854" s="25"/>
      <c r="C1854" s="25"/>
      <c r="D1854" s="114"/>
      <c r="E1854" s="25"/>
      <c r="F1854" s="25"/>
      <c r="G1854" s="25"/>
      <c r="H1854" s="25"/>
      <c r="I1854" s="25"/>
      <c r="J1854" s="25"/>
      <c r="K1854" s="114"/>
      <c r="L1854" s="25"/>
      <c r="M1854" s="25"/>
      <c r="N1854" s="25"/>
      <c r="O1854" s="25"/>
      <c r="P1854" s="25"/>
      <c r="Q1854" s="25"/>
      <c r="R1854" s="25"/>
      <c r="S1854" s="25"/>
      <c r="T1854" s="25"/>
      <c r="U1854" s="25"/>
      <c r="V1854" s="25"/>
      <c r="W1854" s="25"/>
      <c r="X1854" s="25"/>
      <c r="Y1854" s="25"/>
      <c r="Z1854" s="25"/>
      <c r="AA1854" s="25"/>
      <c r="AB1854" s="25"/>
      <c r="AC1854" s="25"/>
      <c r="AD1854" s="25"/>
      <c r="AE1854" s="25"/>
      <c r="AF1854" s="25"/>
      <c r="AG1854" s="25"/>
      <c r="AH1854" s="25"/>
    </row>
    <row r="1855" spans="1:34">
      <c r="A1855" s="25"/>
      <c r="B1855" s="25"/>
      <c r="C1855" s="25"/>
      <c r="D1855" s="114"/>
      <c r="E1855" s="25"/>
      <c r="F1855" s="25"/>
      <c r="G1855" s="25"/>
      <c r="H1855" s="25"/>
      <c r="I1855" s="25"/>
      <c r="J1855" s="25"/>
      <c r="K1855" s="114"/>
      <c r="L1855" s="25"/>
      <c r="M1855" s="25"/>
      <c r="N1855" s="25"/>
      <c r="O1855" s="25"/>
      <c r="P1855" s="25"/>
      <c r="Q1855" s="25"/>
      <c r="R1855" s="25"/>
      <c r="S1855" s="25"/>
      <c r="T1855" s="25"/>
      <c r="U1855" s="25"/>
      <c r="V1855" s="25"/>
      <c r="W1855" s="25"/>
      <c r="X1855" s="25"/>
      <c r="Y1855" s="25"/>
      <c r="Z1855" s="25"/>
      <c r="AA1855" s="25"/>
      <c r="AB1855" s="25"/>
      <c r="AC1855" s="25"/>
      <c r="AD1855" s="25"/>
      <c r="AE1855" s="25"/>
      <c r="AF1855" s="25"/>
      <c r="AG1855" s="25"/>
      <c r="AH1855" s="25"/>
    </row>
    <row r="1856" spans="1:34">
      <c r="A1856" s="25"/>
      <c r="B1856" s="25"/>
      <c r="C1856" s="25"/>
      <c r="D1856" s="114"/>
      <c r="E1856" s="25"/>
      <c r="F1856" s="25"/>
      <c r="G1856" s="25"/>
      <c r="H1856" s="25"/>
      <c r="I1856" s="25"/>
      <c r="J1856" s="25"/>
      <c r="K1856" s="114"/>
      <c r="L1856" s="25"/>
      <c r="M1856" s="25"/>
      <c r="N1856" s="25"/>
      <c r="O1856" s="25"/>
      <c r="P1856" s="25"/>
      <c r="Q1856" s="25"/>
      <c r="R1856" s="25"/>
      <c r="S1856" s="25"/>
      <c r="T1856" s="25"/>
      <c r="U1856" s="25"/>
      <c r="V1856" s="25"/>
      <c r="W1856" s="25"/>
      <c r="X1856" s="25"/>
      <c r="Y1856" s="25"/>
      <c r="Z1856" s="25"/>
      <c r="AA1856" s="25"/>
      <c r="AB1856" s="25"/>
      <c r="AC1856" s="25"/>
      <c r="AD1856" s="25"/>
      <c r="AE1856" s="25"/>
      <c r="AF1856" s="25"/>
      <c r="AG1856" s="25"/>
      <c r="AH1856" s="25"/>
    </row>
    <row r="1857" spans="1:34">
      <c r="A1857" s="25"/>
      <c r="B1857" s="25"/>
      <c r="C1857" s="25"/>
      <c r="D1857" s="114"/>
      <c r="E1857" s="25"/>
      <c r="F1857" s="25"/>
      <c r="G1857" s="25"/>
      <c r="H1857" s="25"/>
      <c r="I1857" s="25"/>
      <c r="J1857" s="25"/>
      <c r="K1857" s="114"/>
      <c r="L1857" s="25"/>
      <c r="M1857" s="25"/>
      <c r="N1857" s="25"/>
      <c r="O1857" s="25"/>
      <c r="P1857" s="25"/>
      <c r="Q1857" s="25"/>
      <c r="R1857" s="25"/>
      <c r="S1857" s="25"/>
      <c r="T1857" s="25"/>
      <c r="U1857" s="25"/>
      <c r="V1857" s="25"/>
      <c r="W1857" s="25"/>
      <c r="X1857" s="25"/>
      <c r="Y1857" s="25"/>
      <c r="Z1857" s="25"/>
      <c r="AA1857" s="25"/>
      <c r="AB1857" s="25"/>
      <c r="AC1857" s="25"/>
      <c r="AD1857" s="25"/>
      <c r="AE1857" s="25"/>
      <c r="AF1857" s="25"/>
      <c r="AG1857" s="25"/>
      <c r="AH1857" s="25"/>
    </row>
    <row r="1858" spans="1:34">
      <c r="A1858" s="25"/>
      <c r="B1858" s="25"/>
      <c r="C1858" s="25"/>
      <c r="D1858" s="114"/>
      <c r="E1858" s="25"/>
      <c r="F1858" s="25"/>
      <c r="G1858" s="25"/>
      <c r="H1858" s="25"/>
      <c r="I1858" s="25"/>
      <c r="J1858" s="25"/>
      <c r="K1858" s="114"/>
      <c r="L1858" s="25"/>
      <c r="M1858" s="25"/>
      <c r="N1858" s="25"/>
      <c r="O1858" s="25"/>
      <c r="P1858" s="25"/>
      <c r="Q1858" s="25"/>
      <c r="R1858" s="25"/>
      <c r="S1858" s="25"/>
      <c r="T1858" s="25"/>
      <c r="U1858" s="25"/>
      <c r="V1858" s="25"/>
      <c r="W1858" s="25"/>
      <c r="X1858" s="25"/>
      <c r="Y1858" s="25"/>
      <c r="Z1858" s="25"/>
      <c r="AA1858" s="25"/>
      <c r="AB1858" s="25"/>
      <c r="AC1858" s="25"/>
      <c r="AD1858" s="25"/>
      <c r="AE1858" s="25"/>
      <c r="AF1858" s="25"/>
      <c r="AG1858" s="25"/>
      <c r="AH1858" s="25"/>
    </row>
    <row r="1859" spans="1:34">
      <c r="A1859" s="25"/>
      <c r="B1859" s="25"/>
      <c r="C1859" s="25"/>
      <c r="D1859" s="114"/>
      <c r="E1859" s="25"/>
      <c r="F1859" s="25"/>
      <c r="G1859" s="25"/>
      <c r="H1859" s="25"/>
      <c r="I1859" s="25"/>
      <c r="J1859" s="25"/>
      <c r="K1859" s="114"/>
      <c r="L1859" s="25"/>
      <c r="M1859" s="25"/>
      <c r="N1859" s="25"/>
      <c r="O1859" s="25"/>
      <c r="P1859" s="25"/>
      <c r="Q1859" s="25"/>
      <c r="R1859" s="25"/>
      <c r="S1859" s="25"/>
      <c r="T1859" s="25"/>
      <c r="U1859" s="25"/>
      <c r="V1859" s="25"/>
      <c r="W1859" s="25"/>
      <c r="X1859" s="25"/>
      <c r="Y1859" s="25"/>
      <c r="Z1859" s="25"/>
      <c r="AA1859" s="25"/>
      <c r="AB1859" s="25"/>
      <c r="AC1859" s="25"/>
      <c r="AD1859" s="25"/>
      <c r="AE1859" s="25"/>
      <c r="AF1859" s="25"/>
      <c r="AG1859" s="25"/>
      <c r="AH1859" s="25"/>
    </row>
    <row r="1860" spans="1:34">
      <c r="A1860" s="25"/>
      <c r="B1860" s="25"/>
      <c r="C1860" s="25"/>
      <c r="D1860" s="114"/>
      <c r="E1860" s="25"/>
      <c r="F1860" s="25"/>
      <c r="G1860" s="25"/>
      <c r="H1860" s="25"/>
      <c r="I1860" s="25"/>
      <c r="J1860" s="25"/>
      <c r="K1860" s="114"/>
      <c r="L1860" s="25"/>
      <c r="M1860" s="25"/>
      <c r="N1860" s="25"/>
      <c r="O1860" s="25"/>
      <c r="P1860" s="25"/>
      <c r="Q1860" s="25"/>
      <c r="R1860" s="25"/>
      <c r="S1860" s="25"/>
      <c r="T1860" s="25"/>
      <c r="U1860" s="25"/>
      <c r="V1860" s="25"/>
      <c r="W1860" s="25"/>
      <c r="X1860" s="25"/>
      <c r="Y1860" s="25"/>
      <c r="Z1860" s="25"/>
      <c r="AA1860" s="25"/>
      <c r="AB1860" s="25"/>
      <c r="AC1860" s="25"/>
      <c r="AD1860" s="25"/>
      <c r="AE1860" s="25"/>
      <c r="AF1860" s="25"/>
      <c r="AG1860" s="25"/>
      <c r="AH1860" s="25"/>
    </row>
    <row r="1861" spans="1:34">
      <c r="A1861" s="25"/>
      <c r="B1861" s="25"/>
      <c r="C1861" s="25"/>
      <c r="D1861" s="114"/>
      <c r="E1861" s="25"/>
      <c r="F1861" s="25"/>
      <c r="G1861" s="25"/>
      <c r="H1861" s="25"/>
      <c r="I1861" s="25"/>
      <c r="J1861" s="25"/>
      <c r="K1861" s="114"/>
      <c r="L1861" s="25"/>
      <c r="M1861" s="25"/>
      <c r="N1861" s="25"/>
      <c r="O1861" s="25"/>
      <c r="P1861" s="25"/>
      <c r="Q1861" s="25"/>
      <c r="R1861" s="25"/>
      <c r="S1861" s="25"/>
      <c r="T1861" s="25"/>
      <c r="U1861" s="25"/>
      <c r="V1861" s="25"/>
      <c r="W1861" s="25"/>
      <c r="X1861" s="25"/>
      <c r="Y1861" s="25"/>
      <c r="Z1861" s="25"/>
      <c r="AA1861" s="25"/>
      <c r="AB1861" s="25"/>
      <c r="AC1861" s="25"/>
      <c r="AD1861" s="25"/>
      <c r="AE1861" s="25"/>
      <c r="AF1861" s="25"/>
      <c r="AG1861" s="25"/>
      <c r="AH1861" s="25"/>
    </row>
    <row r="1862" spans="1:34">
      <c r="A1862" s="25"/>
      <c r="B1862" s="25"/>
      <c r="C1862" s="25"/>
      <c r="D1862" s="114"/>
      <c r="E1862" s="25"/>
      <c r="F1862" s="25"/>
      <c r="G1862" s="25"/>
      <c r="H1862" s="25"/>
      <c r="I1862" s="25"/>
      <c r="J1862" s="25"/>
      <c r="K1862" s="114"/>
      <c r="L1862" s="25"/>
      <c r="M1862" s="25"/>
      <c r="N1862" s="25"/>
      <c r="O1862" s="25"/>
      <c r="P1862" s="25"/>
      <c r="Q1862" s="25"/>
      <c r="R1862" s="25"/>
      <c r="S1862" s="25"/>
      <c r="T1862" s="25"/>
      <c r="U1862" s="25"/>
      <c r="V1862" s="25"/>
      <c r="W1862" s="25"/>
      <c r="X1862" s="25"/>
      <c r="Y1862" s="25"/>
      <c r="Z1862" s="25"/>
      <c r="AA1862" s="25"/>
      <c r="AB1862" s="25"/>
      <c r="AC1862" s="25"/>
      <c r="AD1862" s="25"/>
      <c r="AE1862" s="25"/>
      <c r="AF1862" s="25"/>
      <c r="AG1862" s="25"/>
      <c r="AH1862" s="25"/>
    </row>
    <row r="1863" spans="1:34">
      <c r="A1863" s="25"/>
      <c r="B1863" s="25"/>
      <c r="C1863" s="25"/>
      <c r="D1863" s="114"/>
      <c r="E1863" s="25"/>
      <c r="F1863" s="25"/>
      <c r="G1863" s="25"/>
      <c r="H1863" s="25"/>
      <c r="I1863" s="25"/>
      <c r="J1863" s="25"/>
      <c r="K1863" s="114"/>
      <c r="L1863" s="25"/>
      <c r="M1863" s="25"/>
      <c r="N1863" s="25"/>
      <c r="O1863" s="25"/>
      <c r="P1863" s="25"/>
      <c r="Q1863" s="25"/>
      <c r="R1863" s="25"/>
      <c r="S1863" s="25"/>
      <c r="T1863" s="25"/>
      <c r="U1863" s="25"/>
      <c r="V1863" s="25"/>
      <c r="W1863" s="25"/>
      <c r="X1863" s="25"/>
      <c r="Y1863" s="25"/>
      <c r="Z1863" s="25"/>
      <c r="AA1863" s="25"/>
      <c r="AB1863" s="25"/>
      <c r="AC1863" s="25"/>
      <c r="AD1863" s="25"/>
      <c r="AE1863" s="25"/>
      <c r="AF1863" s="25"/>
      <c r="AG1863" s="25"/>
      <c r="AH1863" s="25"/>
    </row>
    <row r="1864" spans="1:34">
      <c r="A1864" s="25"/>
      <c r="B1864" s="25"/>
      <c r="C1864" s="25"/>
      <c r="D1864" s="114"/>
      <c r="E1864" s="25"/>
      <c r="F1864" s="25"/>
      <c r="G1864" s="25"/>
      <c r="H1864" s="25"/>
      <c r="I1864" s="25"/>
      <c r="J1864" s="25"/>
      <c r="K1864" s="114"/>
      <c r="L1864" s="25"/>
      <c r="M1864" s="25"/>
      <c r="N1864" s="25"/>
      <c r="O1864" s="25"/>
      <c r="P1864" s="25"/>
      <c r="Q1864" s="25"/>
      <c r="R1864" s="25"/>
      <c r="S1864" s="25"/>
      <c r="T1864" s="25"/>
      <c r="U1864" s="25"/>
      <c r="V1864" s="25"/>
      <c r="W1864" s="25"/>
      <c r="X1864" s="25"/>
      <c r="Y1864" s="25"/>
      <c r="Z1864" s="25"/>
      <c r="AA1864" s="25"/>
      <c r="AB1864" s="25"/>
      <c r="AC1864" s="25"/>
      <c r="AD1864" s="25"/>
      <c r="AE1864" s="25"/>
      <c r="AF1864" s="25"/>
      <c r="AG1864" s="25"/>
      <c r="AH1864" s="25"/>
    </row>
    <row r="1865" spans="1:34">
      <c r="A1865" s="25"/>
      <c r="B1865" s="25"/>
      <c r="C1865" s="25"/>
      <c r="D1865" s="114"/>
      <c r="E1865" s="25"/>
      <c r="F1865" s="25"/>
      <c r="G1865" s="25"/>
      <c r="H1865" s="25"/>
      <c r="I1865" s="25"/>
      <c r="J1865" s="25"/>
      <c r="K1865" s="114"/>
      <c r="L1865" s="25"/>
      <c r="M1865" s="25"/>
      <c r="N1865" s="25"/>
      <c r="O1865" s="25"/>
      <c r="P1865" s="25"/>
      <c r="Q1865" s="25"/>
      <c r="R1865" s="25"/>
      <c r="S1865" s="25"/>
      <c r="T1865" s="25"/>
      <c r="U1865" s="25"/>
      <c r="V1865" s="25"/>
      <c r="W1865" s="25"/>
      <c r="X1865" s="25"/>
      <c r="Y1865" s="25"/>
      <c r="Z1865" s="25"/>
      <c r="AA1865" s="25"/>
      <c r="AB1865" s="25"/>
      <c r="AC1865" s="25"/>
      <c r="AD1865" s="25"/>
      <c r="AE1865" s="25"/>
      <c r="AF1865" s="25"/>
      <c r="AG1865" s="25"/>
      <c r="AH1865" s="25"/>
    </row>
    <row r="1866" spans="1:34">
      <c r="A1866" s="25"/>
      <c r="B1866" s="25"/>
      <c r="C1866" s="25"/>
      <c r="D1866" s="114"/>
      <c r="E1866" s="25"/>
      <c r="F1866" s="25"/>
      <c r="G1866" s="25"/>
      <c r="H1866" s="25"/>
      <c r="I1866" s="25"/>
      <c r="J1866" s="25"/>
      <c r="K1866" s="114"/>
      <c r="L1866" s="25"/>
      <c r="M1866" s="25"/>
      <c r="N1866" s="25"/>
      <c r="O1866" s="25"/>
      <c r="P1866" s="25"/>
      <c r="Q1866" s="25"/>
      <c r="R1866" s="25"/>
      <c r="S1866" s="25"/>
      <c r="T1866" s="25"/>
      <c r="U1866" s="25"/>
      <c r="V1866" s="25"/>
      <c r="W1866" s="25"/>
      <c r="X1866" s="25"/>
      <c r="Y1866" s="25"/>
      <c r="Z1866" s="25"/>
      <c r="AA1866" s="25"/>
      <c r="AB1866" s="25"/>
      <c r="AC1866" s="25"/>
      <c r="AD1866" s="25"/>
      <c r="AE1866" s="25"/>
      <c r="AF1866" s="25"/>
      <c r="AG1866" s="25"/>
      <c r="AH1866" s="25"/>
    </row>
    <row r="1867" spans="1:34">
      <c r="A1867" s="25"/>
      <c r="B1867" s="25"/>
      <c r="C1867" s="25"/>
      <c r="D1867" s="114"/>
      <c r="E1867" s="25"/>
      <c r="F1867" s="25"/>
      <c r="G1867" s="25"/>
      <c r="H1867" s="25"/>
      <c r="I1867" s="25"/>
      <c r="J1867" s="25"/>
      <c r="K1867" s="114"/>
      <c r="L1867" s="25"/>
      <c r="M1867" s="25"/>
      <c r="N1867" s="25"/>
      <c r="O1867" s="25"/>
      <c r="P1867" s="25"/>
      <c r="Q1867" s="25"/>
      <c r="R1867" s="25"/>
      <c r="S1867" s="25"/>
      <c r="T1867" s="25"/>
      <c r="U1867" s="25"/>
      <c r="V1867" s="25"/>
      <c r="W1867" s="25"/>
      <c r="X1867" s="25"/>
      <c r="Y1867" s="25"/>
      <c r="Z1867" s="25"/>
      <c r="AA1867" s="25"/>
      <c r="AB1867" s="25"/>
      <c r="AC1867" s="25"/>
      <c r="AD1867" s="25"/>
      <c r="AE1867" s="25"/>
      <c r="AF1867" s="25"/>
      <c r="AG1867" s="25"/>
      <c r="AH1867" s="25"/>
    </row>
    <row r="1868" spans="1:34">
      <c r="A1868" s="25"/>
      <c r="B1868" s="25"/>
      <c r="C1868" s="25"/>
      <c r="D1868" s="114"/>
      <c r="E1868" s="25"/>
      <c r="F1868" s="25"/>
      <c r="G1868" s="25"/>
      <c r="H1868" s="25"/>
      <c r="I1868" s="25"/>
      <c r="J1868" s="25"/>
      <c r="K1868" s="114"/>
      <c r="L1868" s="25"/>
      <c r="M1868" s="25"/>
      <c r="N1868" s="25"/>
      <c r="O1868" s="25"/>
      <c r="P1868" s="25"/>
      <c r="Q1868" s="25"/>
      <c r="R1868" s="25"/>
      <c r="S1868" s="25"/>
      <c r="T1868" s="25"/>
      <c r="U1868" s="25"/>
      <c r="V1868" s="25"/>
      <c r="W1868" s="25"/>
      <c r="X1868" s="25"/>
      <c r="Y1868" s="25"/>
      <c r="Z1868" s="25"/>
      <c r="AA1868" s="25"/>
      <c r="AB1868" s="25"/>
      <c r="AC1868" s="25"/>
      <c r="AD1868" s="25"/>
      <c r="AE1868" s="25"/>
      <c r="AF1868" s="25"/>
      <c r="AG1868" s="25"/>
      <c r="AH1868" s="25"/>
    </row>
    <row r="1869" spans="1:34">
      <c r="A1869" s="25"/>
      <c r="B1869" s="25"/>
      <c r="C1869" s="25"/>
      <c r="D1869" s="114"/>
      <c r="E1869" s="25"/>
      <c r="F1869" s="25"/>
      <c r="G1869" s="25"/>
      <c r="H1869" s="25"/>
      <c r="I1869" s="25"/>
      <c r="J1869" s="25"/>
      <c r="K1869" s="114"/>
      <c r="L1869" s="25"/>
      <c r="M1869" s="25"/>
      <c r="N1869" s="25"/>
      <c r="O1869" s="25"/>
      <c r="P1869" s="25"/>
      <c r="Q1869" s="25"/>
      <c r="R1869" s="25"/>
      <c r="S1869" s="25"/>
      <c r="T1869" s="25"/>
      <c r="U1869" s="25"/>
      <c r="V1869" s="25"/>
      <c r="W1869" s="25"/>
      <c r="X1869" s="25"/>
      <c r="Y1869" s="25"/>
      <c r="Z1869" s="25"/>
      <c r="AA1869" s="25"/>
      <c r="AB1869" s="25"/>
      <c r="AC1869" s="25"/>
      <c r="AD1869" s="25"/>
      <c r="AE1869" s="25"/>
      <c r="AF1869" s="25"/>
      <c r="AG1869" s="25"/>
      <c r="AH1869" s="25"/>
    </row>
    <row r="1870" spans="1:34">
      <c r="A1870" s="25"/>
      <c r="B1870" s="25"/>
      <c r="C1870" s="25"/>
      <c r="D1870" s="114"/>
      <c r="E1870" s="25"/>
      <c r="F1870" s="25"/>
      <c r="G1870" s="25"/>
      <c r="H1870" s="25"/>
      <c r="I1870" s="25"/>
      <c r="J1870" s="25"/>
      <c r="K1870" s="114"/>
      <c r="L1870" s="25"/>
      <c r="M1870" s="25"/>
      <c r="N1870" s="25"/>
      <c r="O1870" s="25"/>
      <c r="P1870" s="25"/>
      <c r="Q1870" s="25"/>
      <c r="R1870" s="25"/>
      <c r="S1870" s="25"/>
      <c r="T1870" s="25"/>
      <c r="U1870" s="25"/>
      <c r="V1870" s="25"/>
      <c r="W1870" s="25"/>
      <c r="X1870" s="25"/>
      <c r="Y1870" s="25"/>
      <c r="Z1870" s="25"/>
      <c r="AA1870" s="25"/>
      <c r="AB1870" s="25"/>
      <c r="AC1870" s="25"/>
      <c r="AD1870" s="25"/>
      <c r="AE1870" s="25"/>
      <c r="AF1870" s="25"/>
      <c r="AG1870" s="25"/>
      <c r="AH1870" s="25"/>
    </row>
    <row r="1871" spans="1:34">
      <c r="A1871" s="25"/>
      <c r="B1871" s="25"/>
      <c r="C1871" s="25"/>
      <c r="D1871" s="114"/>
      <c r="E1871" s="25"/>
      <c r="F1871" s="25"/>
      <c r="G1871" s="25"/>
      <c r="H1871" s="25"/>
      <c r="I1871" s="25"/>
      <c r="J1871" s="25"/>
      <c r="K1871" s="114"/>
      <c r="L1871" s="25"/>
      <c r="M1871" s="25"/>
      <c r="N1871" s="25"/>
      <c r="O1871" s="25"/>
      <c r="P1871" s="25"/>
      <c r="Q1871" s="25"/>
      <c r="R1871" s="25"/>
      <c r="S1871" s="25"/>
      <c r="T1871" s="25"/>
      <c r="U1871" s="25"/>
      <c r="V1871" s="25"/>
      <c r="W1871" s="25"/>
      <c r="X1871" s="25"/>
      <c r="Y1871" s="25"/>
      <c r="Z1871" s="25"/>
      <c r="AA1871" s="25"/>
      <c r="AB1871" s="25"/>
      <c r="AC1871" s="25"/>
      <c r="AD1871" s="25"/>
      <c r="AE1871" s="25"/>
      <c r="AF1871" s="25"/>
      <c r="AG1871" s="25"/>
      <c r="AH1871" s="25"/>
    </row>
    <row r="1872" spans="1:34">
      <c r="A1872" s="25"/>
      <c r="B1872" s="25"/>
      <c r="C1872" s="25"/>
      <c r="D1872" s="114"/>
      <c r="E1872" s="25"/>
      <c r="F1872" s="25"/>
      <c r="G1872" s="25"/>
      <c r="H1872" s="25"/>
      <c r="I1872" s="25"/>
      <c r="J1872" s="25"/>
      <c r="K1872" s="114"/>
      <c r="L1872" s="25"/>
      <c r="M1872" s="25"/>
      <c r="N1872" s="25"/>
      <c r="O1872" s="25"/>
      <c r="P1872" s="25"/>
      <c r="Q1872" s="25"/>
      <c r="R1872" s="25"/>
      <c r="S1872" s="25"/>
      <c r="T1872" s="25"/>
      <c r="U1872" s="25"/>
      <c r="V1872" s="25"/>
      <c r="W1872" s="25"/>
      <c r="X1872" s="25"/>
      <c r="Y1872" s="25"/>
      <c r="Z1872" s="25"/>
      <c r="AA1872" s="25"/>
      <c r="AB1872" s="25"/>
      <c r="AC1872" s="25"/>
      <c r="AD1872" s="25"/>
      <c r="AE1872" s="25"/>
      <c r="AF1872" s="25"/>
      <c r="AG1872" s="25"/>
      <c r="AH1872" s="25"/>
    </row>
    <row r="1873" spans="1:34">
      <c r="A1873" s="25"/>
      <c r="B1873" s="25"/>
      <c r="C1873" s="25"/>
      <c r="D1873" s="114"/>
      <c r="E1873" s="25"/>
      <c r="F1873" s="25"/>
      <c r="G1873" s="25"/>
      <c r="H1873" s="25"/>
      <c r="I1873" s="25"/>
      <c r="J1873" s="25"/>
      <c r="K1873" s="114"/>
      <c r="L1873" s="25"/>
      <c r="M1873" s="25"/>
      <c r="N1873" s="25"/>
      <c r="O1873" s="25"/>
      <c r="P1873" s="25"/>
      <c r="Q1873" s="25"/>
      <c r="R1873" s="25"/>
      <c r="S1873" s="25"/>
      <c r="T1873" s="25"/>
      <c r="U1873" s="25"/>
      <c r="V1873" s="25"/>
      <c r="W1873" s="25"/>
      <c r="X1873" s="25"/>
      <c r="Y1873" s="25"/>
      <c r="Z1873" s="25"/>
      <c r="AA1873" s="25"/>
      <c r="AB1873" s="25"/>
      <c r="AC1873" s="25"/>
      <c r="AD1873" s="25"/>
      <c r="AE1873" s="25"/>
      <c r="AF1873" s="25"/>
      <c r="AG1873" s="25"/>
      <c r="AH1873" s="25"/>
    </row>
    <row r="1874" spans="1:34">
      <c r="A1874" s="25"/>
      <c r="B1874" s="25"/>
      <c r="C1874" s="25"/>
      <c r="D1874" s="114"/>
      <c r="E1874" s="25"/>
      <c r="F1874" s="25"/>
      <c r="G1874" s="25"/>
      <c r="H1874" s="25"/>
      <c r="I1874" s="25"/>
      <c r="J1874" s="25"/>
      <c r="K1874" s="114"/>
      <c r="L1874" s="25"/>
      <c r="M1874" s="25"/>
      <c r="N1874" s="25"/>
      <c r="O1874" s="25"/>
      <c r="P1874" s="25"/>
      <c r="Q1874" s="25"/>
      <c r="R1874" s="25"/>
      <c r="S1874" s="25"/>
      <c r="T1874" s="25"/>
      <c r="U1874" s="25"/>
      <c r="V1874" s="25"/>
      <c r="W1874" s="25"/>
      <c r="X1874" s="25"/>
      <c r="Y1874" s="25"/>
      <c r="Z1874" s="25"/>
      <c r="AA1874" s="25"/>
      <c r="AB1874" s="25"/>
      <c r="AC1874" s="25"/>
      <c r="AD1874" s="25"/>
      <c r="AE1874" s="25"/>
      <c r="AF1874" s="25"/>
      <c r="AG1874" s="25"/>
      <c r="AH1874" s="25"/>
    </row>
    <row r="1875" spans="1:34">
      <c r="A1875" s="25"/>
      <c r="B1875" s="25"/>
      <c r="C1875" s="25"/>
      <c r="D1875" s="114"/>
      <c r="E1875" s="25"/>
      <c r="F1875" s="25"/>
      <c r="G1875" s="25"/>
      <c r="H1875" s="25"/>
      <c r="I1875" s="25"/>
      <c r="J1875" s="25"/>
      <c r="K1875" s="114"/>
      <c r="L1875" s="25"/>
      <c r="M1875" s="25"/>
      <c r="N1875" s="25"/>
      <c r="O1875" s="25"/>
      <c r="P1875" s="25"/>
      <c r="Q1875" s="25"/>
      <c r="R1875" s="25"/>
      <c r="S1875" s="25"/>
      <c r="T1875" s="25"/>
      <c r="U1875" s="25"/>
      <c r="V1875" s="25"/>
      <c r="W1875" s="25"/>
      <c r="X1875" s="25"/>
      <c r="Y1875" s="25"/>
      <c r="Z1875" s="25"/>
      <c r="AA1875" s="25"/>
      <c r="AB1875" s="25"/>
      <c r="AC1875" s="25"/>
      <c r="AD1875" s="25"/>
      <c r="AE1875" s="25"/>
      <c r="AF1875" s="25"/>
      <c r="AG1875" s="25"/>
      <c r="AH1875" s="25"/>
    </row>
    <row r="1876" spans="1:34">
      <c r="A1876" s="25"/>
      <c r="B1876" s="25"/>
      <c r="C1876" s="25"/>
      <c r="D1876" s="114"/>
      <c r="E1876" s="25"/>
      <c r="F1876" s="25"/>
      <c r="G1876" s="25"/>
      <c r="H1876" s="25"/>
      <c r="I1876" s="25"/>
      <c r="J1876" s="25"/>
      <c r="K1876" s="114"/>
      <c r="L1876" s="25"/>
      <c r="M1876" s="25"/>
      <c r="N1876" s="25"/>
      <c r="O1876" s="25"/>
      <c r="P1876" s="25"/>
      <c r="Q1876" s="25"/>
      <c r="R1876" s="25"/>
      <c r="S1876" s="25"/>
      <c r="T1876" s="25"/>
      <c r="U1876" s="25"/>
      <c r="V1876" s="25"/>
      <c r="W1876" s="25"/>
      <c r="X1876" s="25"/>
      <c r="Y1876" s="25"/>
      <c r="Z1876" s="25"/>
      <c r="AA1876" s="25"/>
      <c r="AB1876" s="25"/>
      <c r="AC1876" s="25"/>
      <c r="AD1876" s="25"/>
      <c r="AE1876" s="25"/>
      <c r="AF1876" s="25"/>
      <c r="AG1876" s="25"/>
      <c r="AH1876" s="25"/>
    </row>
    <row r="1877" spans="1:34">
      <c r="A1877" s="25"/>
      <c r="B1877" s="25"/>
      <c r="C1877" s="25"/>
      <c r="D1877" s="114"/>
      <c r="E1877" s="25"/>
      <c r="F1877" s="25"/>
      <c r="G1877" s="25"/>
      <c r="H1877" s="25"/>
      <c r="I1877" s="25"/>
      <c r="J1877" s="25"/>
      <c r="K1877" s="114"/>
      <c r="L1877" s="25"/>
      <c r="M1877" s="25"/>
      <c r="N1877" s="25"/>
      <c r="O1877" s="25"/>
      <c r="P1877" s="25"/>
      <c r="Q1877" s="25"/>
      <c r="R1877" s="25"/>
      <c r="S1877" s="25"/>
      <c r="T1877" s="25"/>
      <c r="U1877" s="25"/>
      <c r="V1877" s="25"/>
      <c r="W1877" s="25"/>
      <c r="X1877" s="25"/>
      <c r="Y1877" s="25"/>
      <c r="Z1877" s="25"/>
      <c r="AA1877" s="25"/>
      <c r="AB1877" s="25"/>
      <c r="AC1877" s="25"/>
      <c r="AD1877" s="25"/>
      <c r="AE1877" s="25"/>
      <c r="AF1877" s="25"/>
      <c r="AG1877" s="25"/>
      <c r="AH1877" s="25"/>
    </row>
    <row r="1878" spans="1:34">
      <c r="A1878" s="25"/>
      <c r="B1878" s="25"/>
      <c r="C1878" s="25"/>
      <c r="D1878" s="114"/>
      <c r="E1878" s="25"/>
      <c r="F1878" s="25"/>
      <c r="G1878" s="25"/>
      <c r="H1878" s="25"/>
      <c r="I1878" s="25"/>
      <c r="J1878" s="25"/>
      <c r="K1878" s="114"/>
      <c r="L1878" s="25"/>
      <c r="M1878" s="25"/>
      <c r="N1878" s="25"/>
      <c r="O1878" s="25"/>
      <c r="P1878" s="25"/>
      <c r="Q1878" s="25"/>
      <c r="R1878" s="25"/>
      <c r="S1878" s="25"/>
      <c r="T1878" s="25"/>
      <c r="U1878" s="25"/>
      <c r="V1878" s="25"/>
      <c r="W1878" s="25"/>
      <c r="X1878" s="25"/>
      <c r="Y1878" s="25"/>
      <c r="Z1878" s="25"/>
      <c r="AA1878" s="25"/>
      <c r="AB1878" s="25"/>
      <c r="AC1878" s="25"/>
      <c r="AD1878" s="25"/>
      <c r="AE1878" s="25"/>
      <c r="AF1878" s="25"/>
      <c r="AG1878" s="25"/>
      <c r="AH1878" s="25"/>
    </row>
    <row r="1879" spans="1:34">
      <c r="A1879" s="25"/>
      <c r="B1879" s="25"/>
      <c r="C1879" s="25"/>
      <c r="D1879" s="114"/>
      <c r="E1879" s="25"/>
      <c r="F1879" s="25"/>
      <c r="G1879" s="25"/>
      <c r="H1879" s="25"/>
      <c r="I1879" s="25"/>
      <c r="J1879" s="25"/>
      <c r="K1879" s="114"/>
      <c r="L1879" s="25"/>
      <c r="M1879" s="25"/>
      <c r="N1879" s="25"/>
      <c r="O1879" s="25"/>
      <c r="P1879" s="25"/>
      <c r="Q1879" s="25"/>
      <c r="R1879" s="25"/>
      <c r="S1879" s="25"/>
      <c r="T1879" s="25"/>
      <c r="U1879" s="25"/>
      <c r="V1879" s="25"/>
      <c r="W1879" s="25"/>
      <c r="X1879" s="25"/>
      <c r="Y1879" s="25"/>
      <c r="Z1879" s="25"/>
      <c r="AA1879" s="25"/>
      <c r="AB1879" s="25"/>
      <c r="AC1879" s="25"/>
      <c r="AD1879" s="25"/>
      <c r="AE1879" s="25"/>
      <c r="AF1879" s="25"/>
      <c r="AG1879" s="25"/>
      <c r="AH1879" s="25"/>
    </row>
    <row r="1880" spans="1:34">
      <c r="A1880" s="25"/>
      <c r="B1880" s="25"/>
      <c r="C1880" s="25"/>
      <c r="D1880" s="114"/>
      <c r="E1880" s="25"/>
      <c r="F1880" s="25"/>
      <c r="G1880" s="25"/>
      <c r="H1880" s="25"/>
      <c r="I1880" s="25"/>
      <c r="J1880" s="25"/>
      <c r="K1880" s="114"/>
      <c r="L1880" s="25"/>
      <c r="M1880" s="25"/>
      <c r="N1880" s="25"/>
      <c r="O1880" s="25"/>
      <c r="P1880" s="25"/>
      <c r="Q1880" s="25"/>
      <c r="R1880" s="25"/>
      <c r="S1880" s="25"/>
      <c r="T1880" s="25"/>
      <c r="U1880" s="25"/>
      <c r="V1880" s="25"/>
      <c r="W1880" s="25"/>
      <c r="X1880" s="25"/>
      <c r="Y1880" s="25"/>
      <c r="Z1880" s="25"/>
      <c r="AA1880" s="25"/>
      <c r="AB1880" s="25"/>
      <c r="AC1880" s="25"/>
      <c r="AD1880" s="25"/>
      <c r="AE1880" s="25"/>
      <c r="AF1880" s="25"/>
      <c r="AG1880" s="25"/>
      <c r="AH1880" s="25"/>
    </row>
    <row r="1881" spans="1:34">
      <c r="A1881" s="25"/>
      <c r="B1881" s="25"/>
      <c r="C1881" s="25"/>
      <c r="D1881" s="114"/>
      <c r="E1881" s="25"/>
      <c r="F1881" s="25"/>
      <c r="G1881" s="25"/>
      <c r="H1881" s="25"/>
      <c r="I1881" s="25"/>
      <c r="J1881" s="25"/>
      <c r="K1881" s="114"/>
      <c r="L1881" s="25"/>
      <c r="M1881" s="25"/>
      <c r="N1881" s="25"/>
      <c r="O1881" s="25"/>
      <c r="P1881" s="25"/>
      <c r="Q1881" s="25"/>
      <c r="R1881" s="25"/>
      <c r="S1881" s="25"/>
      <c r="T1881" s="25"/>
      <c r="U1881" s="25"/>
      <c r="V1881" s="25"/>
      <c r="W1881" s="25"/>
      <c r="X1881" s="25"/>
      <c r="Y1881" s="25"/>
      <c r="Z1881" s="25"/>
      <c r="AA1881" s="25"/>
      <c r="AB1881" s="25"/>
      <c r="AC1881" s="25"/>
      <c r="AD1881" s="25"/>
      <c r="AE1881" s="25"/>
      <c r="AF1881" s="25"/>
      <c r="AG1881" s="25"/>
      <c r="AH1881" s="25"/>
    </row>
    <row r="1882" spans="1:34">
      <c r="A1882" s="25"/>
      <c r="B1882" s="25"/>
      <c r="C1882" s="25"/>
      <c r="D1882" s="114"/>
      <c r="E1882" s="25"/>
      <c r="F1882" s="25"/>
      <c r="G1882" s="25"/>
      <c r="H1882" s="25"/>
      <c r="I1882" s="25"/>
      <c r="J1882" s="25"/>
      <c r="K1882" s="114"/>
      <c r="L1882" s="25"/>
      <c r="M1882" s="25"/>
      <c r="N1882" s="25"/>
      <c r="O1882" s="25"/>
      <c r="P1882" s="25"/>
      <c r="Q1882" s="25"/>
      <c r="R1882" s="25"/>
      <c r="S1882" s="25"/>
      <c r="T1882" s="25"/>
      <c r="U1882" s="25"/>
      <c r="V1882" s="25"/>
      <c r="W1882" s="25"/>
      <c r="X1882" s="25"/>
      <c r="Y1882" s="25"/>
      <c r="Z1882" s="25"/>
      <c r="AA1882" s="25"/>
      <c r="AB1882" s="25"/>
      <c r="AC1882" s="25"/>
      <c r="AD1882" s="25"/>
      <c r="AE1882" s="25"/>
      <c r="AF1882" s="25"/>
      <c r="AG1882" s="25"/>
      <c r="AH1882" s="25"/>
    </row>
    <row r="1883" spans="1:34">
      <c r="A1883" s="25"/>
      <c r="B1883" s="25"/>
      <c r="C1883" s="25"/>
      <c r="D1883" s="114"/>
      <c r="E1883" s="25"/>
      <c r="F1883" s="25"/>
      <c r="G1883" s="25"/>
      <c r="H1883" s="25"/>
      <c r="I1883" s="25"/>
      <c r="J1883" s="25"/>
      <c r="K1883" s="114"/>
      <c r="L1883" s="25"/>
      <c r="M1883" s="25"/>
      <c r="N1883" s="25"/>
      <c r="O1883" s="25"/>
      <c r="P1883" s="25"/>
      <c r="Q1883" s="25"/>
      <c r="R1883" s="25"/>
      <c r="S1883" s="25"/>
      <c r="T1883" s="25"/>
      <c r="U1883" s="25"/>
      <c r="V1883" s="25"/>
      <c r="W1883" s="25"/>
      <c r="X1883" s="25"/>
      <c r="Y1883" s="25"/>
      <c r="Z1883" s="25"/>
      <c r="AA1883" s="25"/>
      <c r="AB1883" s="25"/>
      <c r="AC1883" s="25"/>
      <c r="AD1883" s="25"/>
      <c r="AE1883" s="25"/>
      <c r="AF1883" s="25"/>
      <c r="AG1883" s="25"/>
      <c r="AH1883" s="25"/>
    </row>
    <row r="1884" spans="1:34">
      <c r="A1884" s="25"/>
      <c r="B1884" s="25"/>
      <c r="C1884" s="25"/>
      <c r="D1884" s="114"/>
      <c r="E1884" s="25"/>
      <c r="F1884" s="25"/>
      <c r="G1884" s="25"/>
      <c r="H1884" s="25"/>
      <c r="I1884" s="25"/>
      <c r="J1884" s="25"/>
      <c r="K1884" s="114"/>
      <c r="L1884" s="25"/>
      <c r="M1884" s="25"/>
      <c r="N1884" s="25"/>
      <c r="O1884" s="25"/>
      <c r="P1884" s="25"/>
      <c r="Q1884" s="25"/>
      <c r="R1884" s="25"/>
      <c r="S1884" s="25"/>
      <c r="T1884" s="25"/>
      <c r="U1884" s="25"/>
      <c r="V1884" s="25"/>
      <c r="W1884" s="25"/>
      <c r="X1884" s="25"/>
      <c r="Y1884" s="25"/>
      <c r="Z1884" s="25"/>
      <c r="AA1884" s="25"/>
      <c r="AB1884" s="25"/>
      <c r="AC1884" s="25"/>
      <c r="AD1884" s="25"/>
      <c r="AE1884" s="25"/>
      <c r="AF1884" s="25"/>
      <c r="AG1884" s="25"/>
      <c r="AH1884" s="25"/>
    </row>
    <row r="1885" spans="1:34">
      <c r="A1885" s="25"/>
      <c r="B1885" s="25"/>
      <c r="C1885" s="25"/>
      <c r="D1885" s="114"/>
      <c r="E1885" s="25"/>
      <c r="F1885" s="25"/>
      <c r="G1885" s="25"/>
      <c r="H1885" s="25"/>
      <c r="I1885" s="25"/>
      <c r="J1885" s="25"/>
      <c r="K1885" s="114"/>
      <c r="L1885" s="25"/>
      <c r="M1885" s="25"/>
      <c r="N1885" s="25"/>
      <c r="O1885" s="25"/>
      <c r="P1885" s="25"/>
      <c r="Q1885" s="25"/>
      <c r="R1885" s="25"/>
      <c r="S1885" s="25"/>
      <c r="T1885" s="25"/>
      <c r="U1885" s="25"/>
      <c r="V1885" s="25"/>
      <c r="W1885" s="25"/>
      <c r="X1885" s="25"/>
      <c r="Y1885" s="25"/>
      <c r="Z1885" s="25"/>
      <c r="AA1885" s="25"/>
      <c r="AB1885" s="25"/>
      <c r="AC1885" s="25"/>
      <c r="AD1885" s="25"/>
      <c r="AE1885" s="25"/>
      <c r="AF1885" s="25"/>
      <c r="AG1885" s="25"/>
      <c r="AH1885" s="25"/>
    </row>
    <row r="1886" spans="1:34">
      <c r="A1886" s="25"/>
      <c r="B1886" s="25"/>
      <c r="C1886" s="25"/>
      <c r="D1886" s="114"/>
      <c r="E1886" s="25"/>
      <c r="F1886" s="25"/>
      <c r="G1886" s="25"/>
      <c r="H1886" s="25"/>
      <c r="I1886" s="25"/>
      <c r="J1886" s="25"/>
      <c r="K1886" s="114"/>
      <c r="L1886" s="25"/>
      <c r="M1886" s="25"/>
      <c r="N1886" s="25"/>
      <c r="O1886" s="25"/>
      <c r="P1886" s="25"/>
      <c r="Q1886" s="25"/>
      <c r="R1886" s="25"/>
      <c r="S1886" s="25"/>
      <c r="T1886" s="25"/>
      <c r="U1886" s="25"/>
      <c r="V1886" s="25"/>
      <c r="W1886" s="25"/>
      <c r="X1886" s="25"/>
      <c r="Y1886" s="25"/>
      <c r="Z1886" s="25"/>
      <c r="AA1886" s="25"/>
      <c r="AB1886" s="25"/>
      <c r="AC1886" s="25"/>
      <c r="AD1886" s="25"/>
      <c r="AE1886" s="25"/>
      <c r="AF1886" s="25"/>
      <c r="AG1886" s="25"/>
      <c r="AH1886" s="25"/>
    </row>
    <row r="1887" spans="1:34">
      <c r="A1887" s="25"/>
      <c r="B1887" s="25"/>
      <c r="C1887" s="25"/>
      <c r="D1887" s="114"/>
      <c r="E1887" s="25"/>
      <c r="F1887" s="25"/>
      <c r="G1887" s="25"/>
      <c r="H1887" s="25"/>
      <c r="I1887" s="25"/>
      <c r="J1887" s="25"/>
      <c r="K1887" s="114"/>
      <c r="L1887" s="25"/>
      <c r="M1887" s="25"/>
      <c r="N1887" s="25"/>
      <c r="O1887" s="25"/>
      <c r="P1887" s="25"/>
      <c r="Q1887" s="25"/>
      <c r="R1887" s="25"/>
      <c r="S1887" s="25"/>
      <c r="T1887" s="25"/>
      <c r="U1887" s="25"/>
      <c r="V1887" s="25"/>
      <c r="W1887" s="25"/>
      <c r="X1887" s="25"/>
      <c r="Y1887" s="25"/>
      <c r="Z1887" s="25"/>
      <c r="AA1887" s="25"/>
      <c r="AB1887" s="25"/>
      <c r="AC1887" s="25"/>
      <c r="AD1887" s="25"/>
      <c r="AE1887" s="25"/>
      <c r="AF1887" s="25"/>
      <c r="AG1887" s="25"/>
      <c r="AH1887" s="25"/>
    </row>
    <row r="1888" spans="1:34">
      <c r="A1888" s="25"/>
      <c r="B1888" s="25"/>
      <c r="C1888" s="25"/>
      <c r="D1888" s="114"/>
      <c r="E1888" s="25"/>
      <c r="F1888" s="25"/>
      <c r="G1888" s="25"/>
      <c r="H1888" s="25"/>
      <c r="I1888" s="25"/>
      <c r="J1888" s="25"/>
      <c r="K1888" s="114"/>
      <c r="L1888" s="25"/>
      <c r="M1888" s="25"/>
      <c r="N1888" s="25"/>
      <c r="O1888" s="25"/>
      <c r="P1888" s="25"/>
      <c r="Q1888" s="25"/>
      <c r="R1888" s="25"/>
      <c r="S1888" s="25"/>
      <c r="T1888" s="25"/>
      <c r="U1888" s="25"/>
      <c r="V1888" s="25"/>
      <c r="W1888" s="25"/>
      <c r="X1888" s="25"/>
      <c r="Y1888" s="25"/>
      <c r="Z1888" s="25"/>
      <c r="AA1888" s="25"/>
      <c r="AB1888" s="25"/>
      <c r="AC1888" s="25"/>
      <c r="AD1888" s="25"/>
      <c r="AE1888" s="25"/>
      <c r="AF1888" s="25"/>
      <c r="AG1888" s="25"/>
      <c r="AH1888" s="25"/>
    </row>
    <row r="1889" spans="1:34">
      <c r="A1889" s="25"/>
      <c r="B1889" s="25"/>
      <c r="C1889" s="25"/>
      <c r="D1889" s="114"/>
      <c r="E1889" s="25"/>
      <c r="F1889" s="25"/>
      <c r="G1889" s="25"/>
      <c r="H1889" s="25"/>
      <c r="I1889" s="25"/>
      <c r="J1889" s="25"/>
      <c r="K1889" s="114"/>
      <c r="L1889" s="25"/>
      <c r="M1889" s="25"/>
      <c r="N1889" s="25"/>
      <c r="O1889" s="25"/>
      <c r="P1889" s="25"/>
      <c r="Q1889" s="25"/>
      <c r="R1889" s="25"/>
      <c r="S1889" s="25"/>
      <c r="T1889" s="25"/>
      <c r="U1889" s="25"/>
      <c r="V1889" s="25"/>
      <c r="W1889" s="25"/>
      <c r="X1889" s="25"/>
      <c r="Y1889" s="25"/>
      <c r="Z1889" s="25"/>
      <c r="AA1889" s="25"/>
      <c r="AB1889" s="25"/>
      <c r="AC1889" s="25"/>
      <c r="AD1889" s="25"/>
      <c r="AE1889" s="25"/>
      <c r="AF1889" s="25"/>
      <c r="AG1889" s="25"/>
      <c r="AH1889" s="25"/>
    </row>
    <row r="1890" spans="1:34">
      <c r="A1890" s="25"/>
      <c r="B1890" s="25"/>
      <c r="C1890" s="25"/>
      <c r="D1890" s="114"/>
      <c r="E1890" s="25"/>
      <c r="F1890" s="25"/>
      <c r="G1890" s="25"/>
      <c r="H1890" s="25"/>
      <c r="I1890" s="25"/>
      <c r="J1890" s="25"/>
      <c r="K1890" s="114"/>
      <c r="L1890" s="25"/>
      <c r="M1890" s="25"/>
      <c r="N1890" s="25"/>
      <c r="O1890" s="25"/>
      <c r="P1890" s="25"/>
      <c r="Q1890" s="25"/>
      <c r="R1890" s="25"/>
      <c r="S1890" s="25"/>
      <c r="T1890" s="25"/>
      <c r="U1890" s="25"/>
      <c r="V1890" s="25"/>
      <c r="W1890" s="25"/>
      <c r="X1890" s="25"/>
      <c r="Y1890" s="25"/>
      <c r="Z1890" s="25"/>
      <c r="AA1890" s="25"/>
      <c r="AB1890" s="25"/>
      <c r="AC1890" s="25"/>
      <c r="AD1890" s="25"/>
      <c r="AE1890" s="25"/>
      <c r="AF1890" s="25"/>
      <c r="AG1890" s="25"/>
      <c r="AH1890" s="25"/>
    </row>
    <row r="1891" spans="1:34">
      <c r="A1891" s="25"/>
      <c r="B1891" s="25"/>
      <c r="C1891" s="25"/>
      <c r="D1891" s="114"/>
      <c r="E1891" s="25"/>
      <c r="F1891" s="25"/>
      <c r="G1891" s="25"/>
      <c r="H1891" s="25"/>
      <c r="I1891" s="25"/>
      <c r="J1891" s="25"/>
      <c r="K1891" s="114"/>
      <c r="L1891" s="25"/>
      <c r="M1891" s="25"/>
      <c r="N1891" s="25"/>
      <c r="O1891" s="25"/>
      <c r="P1891" s="25"/>
      <c r="Q1891" s="25"/>
      <c r="R1891" s="25"/>
      <c r="S1891" s="25"/>
      <c r="T1891" s="25"/>
      <c r="U1891" s="25"/>
      <c r="V1891" s="25"/>
      <c r="W1891" s="25"/>
      <c r="X1891" s="25"/>
      <c r="Y1891" s="25"/>
      <c r="Z1891" s="25"/>
      <c r="AA1891" s="25"/>
      <c r="AB1891" s="25"/>
      <c r="AC1891" s="25"/>
      <c r="AD1891" s="25"/>
      <c r="AE1891" s="25"/>
      <c r="AF1891" s="25"/>
      <c r="AG1891" s="25"/>
      <c r="AH1891" s="25"/>
    </row>
    <row r="1892" spans="1:34">
      <c r="A1892" s="25"/>
      <c r="B1892" s="25"/>
      <c r="C1892" s="25"/>
      <c r="D1892" s="114"/>
      <c r="E1892" s="25"/>
      <c r="F1892" s="25"/>
      <c r="G1892" s="25"/>
      <c r="H1892" s="25"/>
      <c r="I1892" s="25"/>
      <c r="J1892" s="25"/>
      <c r="K1892" s="114"/>
      <c r="L1892" s="25"/>
      <c r="M1892" s="25"/>
      <c r="N1892" s="25"/>
      <c r="O1892" s="25"/>
      <c r="P1892" s="25"/>
      <c r="Q1892" s="25"/>
      <c r="R1892" s="25"/>
      <c r="S1892" s="25"/>
      <c r="T1892" s="25"/>
      <c r="U1892" s="25"/>
      <c r="V1892" s="25"/>
      <c r="W1892" s="25"/>
      <c r="X1892" s="25"/>
      <c r="Y1892" s="25"/>
      <c r="Z1892" s="25"/>
      <c r="AA1892" s="25"/>
      <c r="AB1892" s="25"/>
      <c r="AC1892" s="25"/>
      <c r="AD1892" s="25"/>
      <c r="AE1892" s="25"/>
      <c r="AF1892" s="25"/>
      <c r="AG1892" s="25"/>
      <c r="AH1892" s="25"/>
    </row>
    <row r="1893" spans="1:34">
      <c r="A1893" s="25"/>
      <c r="B1893" s="25"/>
      <c r="C1893" s="25"/>
      <c r="D1893" s="114"/>
      <c r="E1893" s="25"/>
      <c r="F1893" s="25"/>
      <c r="G1893" s="25"/>
      <c r="H1893" s="25"/>
      <c r="I1893" s="25"/>
      <c r="J1893" s="25"/>
      <c r="K1893" s="114"/>
      <c r="L1893" s="25"/>
      <c r="M1893" s="25"/>
      <c r="N1893" s="25"/>
      <c r="O1893" s="25"/>
      <c r="P1893" s="25"/>
      <c r="Q1893" s="25"/>
      <c r="R1893" s="25"/>
      <c r="S1893" s="25"/>
      <c r="T1893" s="25"/>
      <c r="U1893" s="25"/>
      <c r="V1893" s="25"/>
      <c r="W1893" s="25"/>
      <c r="X1893" s="25"/>
      <c r="Y1893" s="25"/>
      <c r="Z1893" s="25"/>
      <c r="AA1893" s="25"/>
      <c r="AB1893" s="25"/>
      <c r="AC1893" s="25"/>
      <c r="AD1893" s="25"/>
      <c r="AE1893" s="25"/>
      <c r="AF1893" s="25"/>
      <c r="AG1893" s="25"/>
      <c r="AH1893" s="25"/>
    </row>
    <row r="1894" spans="1:34">
      <c r="A1894" s="25"/>
      <c r="B1894" s="25"/>
      <c r="C1894" s="25"/>
      <c r="D1894" s="114"/>
      <c r="E1894" s="25"/>
      <c r="F1894" s="25"/>
      <c r="G1894" s="25"/>
      <c r="H1894" s="25"/>
      <c r="I1894" s="25"/>
      <c r="J1894" s="25"/>
      <c r="K1894" s="114"/>
      <c r="L1894" s="25"/>
      <c r="M1894" s="25"/>
      <c r="N1894" s="25"/>
      <c r="O1894" s="25"/>
      <c r="P1894" s="25"/>
      <c r="Q1894" s="25"/>
      <c r="R1894" s="25"/>
      <c r="S1894" s="25"/>
      <c r="T1894" s="25"/>
      <c r="U1894" s="25"/>
      <c r="V1894" s="25"/>
      <c r="W1894" s="25"/>
      <c r="X1894" s="25"/>
      <c r="Y1894" s="25"/>
      <c r="Z1894" s="25"/>
      <c r="AA1894" s="25"/>
      <c r="AB1894" s="25"/>
      <c r="AC1894" s="25"/>
      <c r="AD1894" s="25"/>
      <c r="AE1894" s="25"/>
      <c r="AF1894" s="25"/>
      <c r="AG1894" s="25"/>
      <c r="AH1894" s="25"/>
    </row>
    <row r="1895" spans="1:34">
      <c r="A1895" s="25"/>
      <c r="B1895" s="25"/>
      <c r="C1895" s="25"/>
      <c r="D1895" s="114"/>
      <c r="E1895" s="25"/>
      <c r="F1895" s="25"/>
      <c r="G1895" s="25"/>
      <c r="H1895" s="25"/>
      <c r="I1895" s="25"/>
      <c r="J1895" s="25"/>
      <c r="K1895" s="114"/>
      <c r="L1895" s="25"/>
      <c r="M1895" s="25"/>
      <c r="N1895" s="25"/>
      <c r="O1895" s="25"/>
      <c r="P1895" s="25"/>
      <c r="Q1895" s="25"/>
      <c r="R1895" s="25"/>
      <c r="S1895" s="25"/>
      <c r="T1895" s="25"/>
      <c r="U1895" s="25"/>
      <c r="V1895" s="25"/>
      <c r="W1895" s="25"/>
      <c r="X1895" s="25"/>
      <c r="Y1895" s="25"/>
      <c r="Z1895" s="25"/>
      <c r="AA1895" s="25"/>
      <c r="AB1895" s="25"/>
      <c r="AC1895" s="25"/>
      <c r="AD1895" s="25"/>
      <c r="AE1895" s="25"/>
      <c r="AF1895" s="25"/>
      <c r="AG1895" s="25"/>
      <c r="AH1895" s="25"/>
    </row>
    <row r="1896" spans="1:34">
      <c r="A1896" s="25"/>
      <c r="B1896" s="25"/>
      <c r="C1896" s="25"/>
      <c r="D1896" s="114"/>
      <c r="E1896" s="25"/>
      <c r="F1896" s="25"/>
      <c r="G1896" s="25"/>
      <c r="H1896" s="25"/>
      <c r="I1896" s="25"/>
      <c r="J1896" s="25"/>
      <c r="K1896" s="114"/>
      <c r="L1896" s="25"/>
      <c r="M1896" s="25"/>
      <c r="N1896" s="25"/>
      <c r="O1896" s="25"/>
      <c r="P1896" s="25"/>
      <c r="Q1896" s="25"/>
      <c r="R1896" s="25"/>
      <c r="S1896" s="25"/>
      <c r="T1896" s="25"/>
      <c r="U1896" s="25"/>
      <c r="V1896" s="25"/>
      <c r="W1896" s="25"/>
      <c r="X1896" s="25"/>
      <c r="Y1896" s="25"/>
      <c r="Z1896" s="25"/>
      <c r="AA1896" s="25"/>
      <c r="AB1896" s="25"/>
      <c r="AC1896" s="25"/>
      <c r="AD1896" s="25"/>
      <c r="AE1896" s="25"/>
      <c r="AF1896" s="25"/>
      <c r="AG1896" s="25"/>
      <c r="AH1896" s="25"/>
    </row>
    <row r="1897" spans="1:34">
      <c r="A1897" s="25"/>
      <c r="B1897" s="25"/>
      <c r="C1897" s="25"/>
      <c r="D1897" s="114"/>
      <c r="E1897" s="25"/>
      <c r="F1897" s="25"/>
      <c r="G1897" s="25"/>
      <c r="H1897" s="25"/>
      <c r="I1897" s="25"/>
      <c r="J1897" s="25"/>
      <c r="K1897" s="114"/>
      <c r="L1897" s="25"/>
      <c r="M1897" s="25"/>
      <c r="N1897" s="25"/>
      <c r="O1897" s="25"/>
      <c r="P1897" s="25"/>
      <c r="Q1897" s="25"/>
      <c r="R1897" s="25"/>
      <c r="S1897" s="25"/>
      <c r="T1897" s="25"/>
      <c r="U1897" s="25"/>
      <c r="V1897" s="25"/>
      <c r="W1897" s="25"/>
      <c r="X1897" s="25"/>
      <c r="Y1897" s="25"/>
      <c r="Z1897" s="25"/>
      <c r="AA1897" s="25"/>
      <c r="AB1897" s="25"/>
      <c r="AC1897" s="25"/>
      <c r="AD1897" s="25"/>
      <c r="AE1897" s="25"/>
      <c r="AF1897" s="25"/>
      <c r="AG1897" s="25"/>
      <c r="AH1897" s="25"/>
    </row>
    <row r="1898" spans="1:34">
      <c r="A1898" s="25"/>
      <c r="B1898" s="25"/>
      <c r="C1898" s="25"/>
      <c r="D1898" s="114"/>
      <c r="E1898" s="25"/>
      <c r="F1898" s="25"/>
      <c r="G1898" s="25"/>
      <c r="H1898" s="25"/>
      <c r="I1898" s="25"/>
      <c r="J1898" s="25"/>
      <c r="K1898" s="114"/>
      <c r="L1898" s="25"/>
      <c r="M1898" s="25"/>
      <c r="N1898" s="25"/>
      <c r="O1898" s="25"/>
      <c r="P1898" s="25"/>
      <c r="Q1898" s="25"/>
      <c r="R1898" s="25"/>
      <c r="S1898" s="25"/>
      <c r="T1898" s="25"/>
      <c r="U1898" s="25"/>
      <c r="V1898" s="25"/>
      <c r="W1898" s="25"/>
      <c r="X1898" s="25"/>
      <c r="Y1898" s="25"/>
      <c r="Z1898" s="25"/>
      <c r="AA1898" s="25"/>
      <c r="AB1898" s="25"/>
      <c r="AC1898" s="25"/>
      <c r="AD1898" s="25"/>
      <c r="AE1898" s="25"/>
      <c r="AF1898" s="25"/>
      <c r="AG1898" s="25"/>
      <c r="AH1898" s="25"/>
    </row>
    <row r="1899" spans="1:34">
      <c r="A1899" s="25"/>
      <c r="B1899" s="25"/>
      <c r="C1899" s="25"/>
      <c r="D1899" s="114"/>
      <c r="E1899" s="25"/>
      <c r="F1899" s="25"/>
      <c r="G1899" s="25"/>
      <c r="H1899" s="25"/>
      <c r="I1899" s="25"/>
      <c r="J1899" s="25"/>
      <c r="K1899" s="114"/>
      <c r="L1899" s="25"/>
      <c r="M1899" s="25"/>
      <c r="N1899" s="25"/>
      <c r="O1899" s="25"/>
      <c r="P1899" s="25"/>
      <c r="Q1899" s="25"/>
      <c r="R1899" s="25"/>
      <c r="S1899" s="25"/>
      <c r="T1899" s="25"/>
      <c r="U1899" s="25"/>
      <c r="V1899" s="25"/>
      <c r="W1899" s="25"/>
      <c r="X1899" s="25"/>
      <c r="Y1899" s="25"/>
      <c r="Z1899" s="25"/>
      <c r="AA1899" s="25"/>
      <c r="AB1899" s="25"/>
      <c r="AC1899" s="25"/>
      <c r="AD1899" s="25"/>
      <c r="AE1899" s="25"/>
      <c r="AF1899" s="25"/>
      <c r="AG1899" s="25"/>
      <c r="AH1899" s="25"/>
    </row>
    <row r="1900" spans="1:34">
      <c r="A1900" s="25"/>
      <c r="B1900" s="25"/>
      <c r="C1900" s="25"/>
      <c r="D1900" s="114"/>
      <c r="E1900" s="25"/>
      <c r="F1900" s="25"/>
      <c r="G1900" s="25"/>
      <c r="H1900" s="25"/>
      <c r="I1900" s="25"/>
      <c r="J1900" s="25"/>
      <c r="K1900" s="114"/>
      <c r="L1900" s="25"/>
      <c r="M1900" s="25"/>
      <c r="N1900" s="25"/>
      <c r="O1900" s="25"/>
      <c r="P1900" s="25"/>
      <c r="Q1900" s="25"/>
      <c r="R1900" s="25"/>
      <c r="S1900" s="25"/>
      <c r="T1900" s="25"/>
      <c r="U1900" s="25"/>
      <c r="V1900" s="25"/>
      <c r="W1900" s="25"/>
      <c r="X1900" s="25"/>
      <c r="Y1900" s="25"/>
      <c r="Z1900" s="25"/>
      <c r="AA1900" s="25"/>
      <c r="AB1900" s="25"/>
      <c r="AC1900" s="25"/>
      <c r="AD1900" s="25"/>
      <c r="AE1900" s="25"/>
      <c r="AF1900" s="25"/>
      <c r="AG1900" s="25"/>
      <c r="AH1900" s="25"/>
    </row>
    <row r="1901" spans="1:34">
      <c r="A1901" s="25"/>
      <c r="B1901" s="25"/>
      <c r="C1901" s="25"/>
      <c r="D1901" s="114"/>
      <c r="E1901" s="25"/>
      <c r="F1901" s="25"/>
      <c r="G1901" s="25"/>
      <c r="H1901" s="25"/>
      <c r="I1901" s="25"/>
      <c r="J1901" s="25"/>
      <c r="K1901" s="114"/>
      <c r="L1901" s="25"/>
      <c r="M1901" s="25"/>
      <c r="N1901" s="25"/>
      <c r="O1901" s="25"/>
      <c r="P1901" s="25"/>
      <c r="Q1901" s="25"/>
      <c r="R1901" s="25"/>
      <c r="S1901" s="25"/>
      <c r="T1901" s="25"/>
      <c r="U1901" s="25"/>
      <c r="V1901" s="25"/>
      <c r="W1901" s="25"/>
      <c r="X1901" s="25"/>
      <c r="Y1901" s="25"/>
      <c r="Z1901" s="25"/>
      <c r="AA1901" s="25"/>
      <c r="AB1901" s="25"/>
      <c r="AC1901" s="25"/>
      <c r="AD1901" s="25"/>
      <c r="AE1901" s="25"/>
      <c r="AF1901" s="25"/>
      <c r="AG1901" s="25"/>
      <c r="AH1901" s="25"/>
    </row>
    <row r="1902" spans="1:34">
      <c r="A1902" s="25"/>
      <c r="B1902" s="25"/>
      <c r="C1902" s="25"/>
      <c r="D1902" s="114"/>
      <c r="E1902" s="25"/>
      <c r="F1902" s="25"/>
      <c r="G1902" s="25"/>
      <c r="H1902" s="25"/>
      <c r="I1902" s="25"/>
      <c r="J1902" s="25"/>
      <c r="K1902" s="114"/>
      <c r="L1902" s="25"/>
      <c r="M1902" s="25"/>
      <c r="N1902" s="25"/>
      <c r="O1902" s="25"/>
      <c r="P1902" s="25"/>
      <c r="Q1902" s="25"/>
      <c r="R1902" s="25"/>
      <c r="S1902" s="25"/>
      <c r="T1902" s="25"/>
      <c r="U1902" s="25"/>
      <c r="V1902" s="25"/>
      <c r="W1902" s="25"/>
      <c r="X1902" s="25"/>
      <c r="Y1902" s="25"/>
      <c r="Z1902" s="25"/>
      <c r="AA1902" s="25"/>
      <c r="AB1902" s="25"/>
      <c r="AC1902" s="25"/>
      <c r="AD1902" s="25"/>
      <c r="AE1902" s="25"/>
      <c r="AF1902" s="25"/>
      <c r="AG1902" s="25"/>
      <c r="AH1902" s="25"/>
    </row>
    <row r="1903" spans="1:34">
      <c r="A1903" s="25"/>
      <c r="B1903" s="25"/>
      <c r="C1903" s="25"/>
      <c r="D1903" s="114"/>
      <c r="E1903" s="25"/>
      <c r="F1903" s="25"/>
      <c r="G1903" s="25"/>
      <c r="H1903" s="25"/>
      <c r="I1903" s="25"/>
      <c r="J1903" s="25"/>
      <c r="K1903" s="114"/>
      <c r="L1903" s="25"/>
      <c r="M1903" s="25"/>
      <c r="N1903" s="25"/>
      <c r="O1903" s="25"/>
      <c r="P1903" s="25"/>
      <c r="Q1903" s="25"/>
      <c r="R1903" s="25"/>
      <c r="S1903" s="25"/>
      <c r="T1903" s="25"/>
      <c r="U1903" s="25"/>
      <c r="V1903" s="25"/>
      <c r="W1903" s="25"/>
      <c r="X1903" s="25"/>
      <c r="Y1903" s="25"/>
      <c r="Z1903" s="25"/>
      <c r="AA1903" s="25"/>
      <c r="AB1903" s="25"/>
      <c r="AC1903" s="25"/>
      <c r="AD1903" s="25"/>
      <c r="AE1903" s="25"/>
      <c r="AF1903" s="25"/>
      <c r="AG1903" s="25"/>
      <c r="AH1903" s="25"/>
    </row>
    <row r="1904" spans="1:34">
      <c r="A1904" s="25"/>
      <c r="B1904" s="25"/>
      <c r="C1904" s="25"/>
      <c r="D1904" s="114"/>
      <c r="E1904" s="25"/>
      <c r="F1904" s="25"/>
      <c r="G1904" s="25"/>
      <c r="H1904" s="25"/>
      <c r="I1904" s="25"/>
      <c r="J1904" s="25"/>
      <c r="K1904" s="114"/>
      <c r="L1904" s="25"/>
      <c r="M1904" s="25"/>
      <c r="N1904" s="25"/>
      <c r="O1904" s="25"/>
      <c r="P1904" s="25"/>
      <c r="Q1904" s="25"/>
      <c r="R1904" s="25"/>
      <c r="S1904" s="25"/>
      <c r="T1904" s="25"/>
      <c r="U1904" s="25"/>
      <c r="V1904" s="25"/>
      <c r="W1904" s="25"/>
      <c r="X1904" s="25"/>
      <c r="Y1904" s="25"/>
      <c r="Z1904" s="25"/>
      <c r="AA1904" s="25"/>
      <c r="AB1904" s="25"/>
      <c r="AC1904" s="25"/>
      <c r="AD1904" s="25"/>
      <c r="AE1904" s="25"/>
      <c r="AF1904" s="25"/>
      <c r="AG1904" s="25"/>
      <c r="AH1904" s="25"/>
    </row>
    <row r="1905" spans="1:34">
      <c r="A1905" s="25"/>
      <c r="B1905" s="25"/>
      <c r="C1905" s="25"/>
      <c r="D1905" s="114"/>
      <c r="E1905" s="25"/>
      <c r="F1905" s="25"/>
      <c r="G1905" s="25"/>
      <c r="H1905" s="25"/>
      <c r="I1905" s="25"/>
      <c r="J1905" s="25"/>
      <c r="K1905" s="114"/>
      <c r="L1905" s="25"/>
      <c r="M1905" s="25"/>
      <c r="N1905" s="25"/>
      <c r="O1905" s="25"/>
      <c r="P1905" s="25"/>
      <c r="Q1905" s="25"/>
      <c r="R1905" s="25"/>
      <c r="S1905" s="25"/>
      <c r="T1905" s="25"/>
      <c r="U1905" s="25"/>
      <c r="V1905" s="25"/>
      <c r="W1905" s="25"/>
      <c r="X1905" s="25"/>
      <c r="Y1905" s="25"/>
      <c r="Z1905" s="25"/>
      <c r="AA1905" s="25"/>
      <c r="AB1905" s="25"/>
      <c r="AC1905" s="25"/>
      <c r="AD1905" s="25"/>
      <c r="AE1905" s="25"/>
      <c r="AF1905" s="25"/>
      <c r="AG1905" s="25"/>
      <c r="AH1905" s="25"/>
    </row>
    <row r="1906" spans="1:34">
      <c r="A1906" s="25"/>
      <c r="B1906" s="25"/>
      <c r="C1906" s="25"/>
      <c r="D1906" s="114"/>
      <c r="E1906" s="25"/>
      <c r="F1906" s="25"/>
      <c r="G1906" s="25"/>
      <c r="H1906" s="25"/>
      <c r="I1906" s="25"/>
      <c r="J1906" s="25"/>
      <c r="K1906" s="114"/>
      <c r="L1906" s="25"/>
      <c r="M1906" s="25"/>
      <c r="N1906" s="25"/>
      <c r="O1906" s="25"/>
      <c r="P1906" s="25"/>
      <c r="Q1906" s="25"/>
      <c r="R1906" s="25"/>
      <c r="S1906" s="25"/>
      <c r="T1906" s="25"/>
      <c r="U1906" s="25"/>
      <c r="V1906" s="25"/>
      <c r="W1906" s="25"/>
      <c r="X1906" s="25"/>
      <c r="Y1906" s="25"/>
      <c r="Z1906" s="25"/>
      <c r="AA1906" s="25"/>
      <c r="AB1906" s="25"/>
      <c r="AC1906" s="25"/>
      <c r="AD1906" s="25"/>
      <c r="AE1906" s="25"/>
      <c r="AF1906" s="25"/>
      <c r="AG1906" s="25"/>
      <c r="AH1906" s="25"/>
    </row>
    <row r="1907" spans="1:34">
      <c r="A1907" s="25"/>
      <c r="B1907" s="25"/>
      <c r="C1907" s="25"/>
      <c r="D1907" s="114"/>
      <c r="E1907" s="25"/>
      <c r="F1907" s="25"/>
      <c r="G1907" s="25"/>
      <c r="H1907" s="25"/>
      <c r="I1907" s="25"/>
      <c r="J1907" s="25"/>
      <c r="K1907" s="114"/>
      <c r="L1907" s="25"/>
      <c r="M1907" s="25"/>
      <c r="N1907" s="25"/>
      <c r="O1907" s="25"/>
      <c r="P1907" s="25"/>
      <c r="Q1907" s="25"/>
      <c r="R1907" s="25"/>
      <c r="S1907" s="25"/>
      <c r="T1907" s="25"/>
      <c r="U1907" s="25"/>
      <c r="V1907" s="25"/>
      <c r="W1907" s="25"/>
      <c r="X1907" s="25"/>
      <c r="Y1907" s="25"/>
      <c r="Z1907" s="25"/>
      <c r="AA1907" s="25"/>
      <c r="AB1907" s="25"/>
      <c r="AC1907" s="25"/>
      <c r="AD1907" s="25"/>
      <c r="AE1907" s="25"/>
      <c r="AF1907" s="25"/>
      <c r="AG1907" s="25"/>
      <c r="AH1907" s="25"/>
    </row>
    <row r="1908" spans="1:34">
      <c r="A1908" s="25"/>
      <c r="B1908" s="25"/>
      <c r="C1908" s="25"/>
      <c r="D1908" s="114"/>
      <c r="E1908" s="25"/>
      <c r="F1908" s="25"/>
      <c r="G1908" s="25"/>
      <c r="H1908" s="25"/>
      <c r="I1908" s="25"/>
      <c r="J1908" s="25"/>
      <c r="K1908" s="114"/>
      <c r="L1908" s="25"/>
      <c r="M1908" s="25"/>
      <c r="N1908" s="25"/>
      <c r="O1908" s="25"/>
      <c r="P1908" s="25"/>
      <c r="Q1908" s="25"/>
      <c r="R1908" s="25"/>
      <c r="S1908" s="25"/>
      <c r="T1908" s="25"/>
      <c r="U1908" s="25"/>
      <c r="V1908" s="25"/>
      <c r="W1908" s="25"/>
      <c r="X1908" s="25"/>
      <c r="Y1908" s="25"/>
      <c r="Z1908" s="25"/>
      <c r="AA1908" s="25"/>
      <c r="AB1908" s="25"/>
      <c r="AC1908" s="25"/>
      <c r="AD1908" s="25"/>
      <c r="AE1908" s="25"/>
      <c r="AF1908" s="25"/>
      <c r="AG1908" s="25"/>
      <c r="AH1908" s="25"/>
    </row>
    <row r="1909" spans="1:34">
      <c r="A1909" s="25"/>
      <c r="B1909" s="25"/>
      <c r="C1909" s="25"/>
      <c r="D1909" s="114"/>
      <c r="E1909" s="25"/>
      <c r="F1909" s="25"/>
      <c r="G1909" s="25"/>
      <c r="H1909" s="25"/>
      <c r="I1909" s="25"/>
      <c r="J1909" s="25"/>
      <c r="K1909" s="114"/>
      <c r="L1909" s="25"/>
      <c r="M1909" s="25"/>
      <c r="N1909" s="25"/>
      <c r="O1909" s="25"/>
      <c r="P1909" s="25"/>
      <c r="Q1909" s="25"/>
      <c r="R1909" s="25"/>
      <c r="S1909" s="25"/>
      <c r="T1909" s="25"/>
      <c r="U1909" s="25"/>
      <c r="V1909" s="25"/>
      <c r="W1909" s="25"/>
      <c r="X1909" s="25"/>
      <c r="Y1909" s="25"/>
      <c r="Z1909" s="25"/>
      <c r="AA1909" s="25"/>
      <c r="AB1909" s="25"/>
      <c r="AC1909" s="25"/>
      <c r="AD1909" s="25"/>
      <c r="AE1909" s="25"/>
      <c r="AF1909" s="25"/>
      <c r="AG1909" s="25"/>
      <c r="AH1909" s="25"/>
    </row>
    <row r="1910" spans="1:34">
      <c r="A1910" s="25"/>
      <c r="B1910" s="25"/>
      <c r="C1910" s="25"/>
      <c r="D1910" s="114"/>
      <c r="E1910" s="25"/>
      <c r="F1910" s="25"/>
      <c r="G1910" s="25"/>
      <c r="H1910" s="25"/>
      <c r="I1910" s="25"/>
      <c r="J1910" s="25"/>
      <c r="K1910" s="114"/>
      <c r="L1910" s="25"/>
      <c r="M1910" s="25"/>
      <c r="N1910" s="25"/>
      <c r="O1910" s="25"/>
      <c r="P1910" s="25"/>
      <c r="Q1910" s="25"/>
      <c r="R1910" s="25"/>
      <c r="S1910" s="25"/>
      <c r="T1910" s="25"/>
      <c r="U1910" s="25"/>
      <c r="V1910" s="25"/>
      <c r="W1910" s="25"/>
      <c r="X1910" s="25"/>
      <c r="Y1910" s="25"/>
      <c r="Z1910" s="25"/>
      <c r="AA1910" s="25"/>
      <c r="AB1910" s="25"/>
      <c r="AC1910" s="25"/>
      <c r="AD1910" s="25"/>
      <c r="AE1910" s="25"/>
      <c r="AF1910" s="25"/>
      <c r="AG1910" s="25"/>
      <c r="AH1910" s="25"/>
    </row>
    <row r="1911" spans="1:34">
      <c r="A1911" s="25"/>
      <c r="B1911" s="25"/>
      <c r="C1911" s="25"/>
      <c r="D1911" s="114"/>
      <c r="E1911" s="25"/>
      <c r="F1911" s="25"/>
      <c r="G1911" s="25"/>
      <c r="H1911" s="25"/>
      <c r="I1911" s="25"/>
      <c r="J1911" s="25"/>
      <c r="K1911" s="114"/>
      <c r="L1911" s="25"/>
      <c r="M1911" s="25"/>
      <c r="N1911" s="25"/>
      <c r="O1911" s="25"/>
      <c r="P1911" s="25"/>
      <c r="Q1911" s="25"/>
      <c r="R1911" s="25"/>
      <c r="S1911" s="25"/>
      <c r="T1911" s="25"/>
      <c r="U1911" s="25"/>
      <c r="V1911" s="25"/>
      <c r="W1911" s="25"/>
      <c r="X1911" s="25"/>
      <c r="Y1911" s="25"/>
      <c r="Z1911" s="25"/>
      <c r="AA1911" s="25"/>
      <c r="AB1911" s="25"/>
      <c r="AC1911" s="25"/>
      <c r="AD1911" s="25"/>
      <c r="AE1911" s="25"/>
      <c r="AF1911" s="25"/>
      <c r="AG1911" s="25"/>
      <c r="AH1911" s="25"/>
    </row>
    <row r="1912" spans="1:34">
      <c r="A1912" s="25"/>
      <c r="B1912" s="25"/>
      <c r="C1912" s="25"/>
      <c r="D1912" s="114"/>
      <c r="E1912" s="25"/>
      <c r="F1912" s="25"/>
      <c r="G1912" s="25"/>
      <c r="H1912" s="25"/>
      <c r="I1912" s="25"/>
      <c r="J1912" s="25"/>
      <c r="K1912" s="114"/>
      <c r="L1912" s="25"/>
      <c r="M1912" s="25"/>
      <c r="N1912" s="25"/>
      <c r="O1912" s="25"/>
      <c r="P1912" s="25"/>
      <c r="Q1912" s="25"/>
      <c r="R1912" s="25"/>
      <c r="S1912" s="25"/>
      <c r="T1912" s="25"/>
      <c r="U1912" s="25"/>
      <c r="V1912" s="25"/>
      <c r="W1912" s="25"/>
      <c r="X1912" s="25"/>
      <c r="Y1912" s="25"/>
      <c r="Z1912" s="25"/>
      <c r="AA1912" s="25"/>
      <c r="AB1912" s="25"/>
      <c r="AC1912" s="25"/>
      <c r="AD1912" s="25"/>
      <c r="AE1912" s="25"/>
      <c r="AF1912" s="25"/>
      <c r="AG1912" s="25"/>
      <c r="AH1912" s="25"/>
    </row>
    <row r="1913" spans="1:34">
      <c r="A1913" s="25"/>
      <c r="B1913" s="25"/>
      <c r="C1913" s="25"/>
      <c r="D1913" s="114"/>
      <c r="E1913" s="25"/>
      <c r="F1913" s="25"/>
      <c r="G1913" s="25"/>
      <c r="H1913" s="25"/>
      <c r="I1913" s="25"/>
      <c r="J1913" s="25"/>
      <c r="K1913" s="114"/>
      <c r="L1913" s="25"/>
      <c r="M1913" s="25"/>
      <c r="N1913" s="25"/>
      <c r="O1913" s="25"/>
      <c r="P1913" s="25"/>
      <c r="Q1913" s="25"/>
      <c r="R1913" s="25"/>
      <c r="S1913" s="25"/>
      <c r="T1913" s="25"/>
      <c r="U1913" s="25"/>
      <c r="V1913" s="25"/>
      <c r="W1913" s="25"/>
      <c r="X1913" s="25"/>
      <c r="Y1913" s="25"/>
      <c r="Z1913" s="25"/>
      <c r="AA1913" s="25"/>
      <c r="AB1913" s="25"/>
      <c r="AC1913" s="25"/>
      <c r="AD1913" s="25"/>
      <c r="AE1913" s="25"/>
      <c r="AF1913" s="25"/>
      <c r="AG1913" s="25"/>
      <c r="AH1913" s="25"/>
    </row>
    <row r="1914" spans="1:34">
      <c r="A1914" s="25"/>
      <c r="B1914" s="25"/>
      <c r="C1914" s="25"/>
      <c r="D1914" s="114"/>
      <c r="E1914" s="25"/>
      <c r="F1914" s="25"/>
      <c r="G1914" s="25"/>
      <c r="H1914" s="25"/>
      <c r="I1914" s="25"/>
      <c r="J1914" s="25"/>
      <c r="K1914" s="114"/>
      <c r="L1914" s="25"/>
      <c r="M1914" s="25"/>
      <c r="N1914" s="25"/>
      <c r="O1914" s="25"/>
      <c r="P1914" s="25"/>
      <c r="Q1914" s="25"/>
      <c r="R1914" s="25"/>
      <c r="S1914" s="25"/>
      <c r="T1914" s="25"/>
      <c r="U1914" s="25"/>
      <c r="V1914" s="25"/>
      <c r="W1914" s="25"/>
      <c r="X1914" s="25"/>
      <c r="Y1914" s="25"/>
      <c r="Z1914" s="25"/>
      <c r="AA1914" s="25"/>
      <c r="AB1914" s="25"/>
      <c r="AC1914" s="25"/>
      <c r="AD1914" s="25"/>
      <c r="AE1914" s="25"/>
      <c r="AF1914" s="25"/>
      <c r="AG1914" s="25"/>
      <c r="AH1914" s="25"/>
    </row>
    <row r="1915" spans="1:34">
      <c r="A1915" s="25"/>
      <c r="B1915" s="25"/>
      <c r="C1915" s="25"/>
      <c r="D1915" s="114"/>
      <c r="E1915" s="25"/>
      <c r="F1915" s="25"/>
      <c r="G1915" s="25"/>
      <c r="H1915" s="25"/>
      <c r="I1915" s="25"/>
      <c r="J1915" s="25"/>
      <c r="K1915" s="114"/>
      <c r="L1915" s="25"/>
      <c r="M1915" s="25"/>
      <c r="N1915" s="25"/>
      <c r="O1915" s="25"/>
      <c r="P1915" s="25"/>
      <c r="Q1915" s="25"/>
      <c r="R1915" s="25"/>
      <c r="S1915" s="25"/>
      <c r="T1915" s="25"/>
      <c r="U1915" s="25"/>
      <c r="V1915" s="25"/>
      <c r="W1915" s="25"/>
      <c r="X1915" s="25"/>
      <c r="Y1915" s="25"/>
      <c r="Z1915" s="25"/>
      <c r="AA1915" s="25"/>
      <c r="AB1915" s="25"/>
      <c r="AC1915" s="25"/>
      <c r="AD1915" s="25"/>
      <c r="AE1915" s="25"/>
      <c r="AF1915" s="25"/>
      <c r="AG1915" s="25"/>
      <c r="AH1915" s="25"/>
    </row>
    <row r="1916" spans="1:34">
      <c r="A1916" s="25"/>
      <c r="B1916" s="25"/>
      <c r="C1916" s="25"/>
      <c r="D1916" s="114"/>
      <c r="E1916" s="25"/>
      <c r="F1916" s="25"/>
      <c r="G1916" s="25"/>
      <c r="H1916" s="25"/>
      <c r="I1916" s="25"/>
      <c r="J1916" s="25"/>
      <c r="K1916" s="114"/>
      <c r="L1916" s="25"/>
      <c r="M1916" s="25"/>
      <c r="N1916" s="25"/>
      <c r="O1916" s="25"/>
      <c r="P1916" s="25"/>
      <c r="Q1916" s="25"/>
      <c r="R1916" s="25"/>
      <c r="S1916" s="25"/>
      <c r="T1916" s="25"/>
      <c r="U1916" s="25"/>
      <c r="V1916" s="25"/>
      <c r="W1916" s="25"/>
      <c r="X1916" s="25"/>
      <c r="Y1916" s="25"/>
      <c r="Z1916" s="25"/>
      <c r="AA1916" s="25"/>
      <c r="AB1916" s="25"/>
      <c r="AC1916" s="25"/>
      <c r="AD1916" s="25"/>
      <c r="AE1916" s="25"/>
      <c r="AF1916" s="25"/>
      <c r="AG1916" s="25"/>
      <c r="AH1916" s="25"/>
    </row>
    <row r="1917" spans="1:34">
      <c r="A1917" s="25"/>
      <c r="B1917" s="25"/>
      <c r="C1917" s="25"/>
      <c r="D1917" s="114"/>
      <c r="E1917" s="25"/>
      <c r="F1917" s="25"/>
      <c r="G1917" s="25"/>
      <c r="H1917" s="25"/>
      <c r="I1917" s="25"/>
      <c r="J1917" s="25"/>
      <c r="K1917" s="114"/>
      <c r="L1917" s="25"/>
      <c r="M1917" s="25"/>
      <c r="N1917" s="25"/>
      <c r="O1917" s="25"/>
      <c r="P1917" s="25"/>
      <c r="Q1917" s="25"/>
      <c r="R1917" s="25"/>
      <c r="S1917" s="25"/>
      <c r="T1917" s="25"/>
      <c r="U1917" s="25"/>
      <c r="V1917" s="25"/>
      <c r="W1917" s="25"/>
      <c r="X1917" s="25"/>
      <c r="Y1917" s="25"/>
      <c r="Z1917" s="25"/>
      <c r="AA1917" s="25"/>
      <c r="AB1917" s="25"/>
      <c r="AC1917" s="25"/>
      <c r="AD1917" s="25"/>
      <c r="AE1917" s="25"/>
      <c r="AF1917" s="25"/>
      <c r="AG1917" s="25"/>
      <c r="AH1917" s="25"/>
    </row>
    <row r="1918" spans="1:34">
      <c r="A1918" s="25"/>
      <c r="B1918" s="25"/>
      <c r="C1918" s="25"/>
      <c r="D1918" s="114"/>
      <c r="E1918" s="25"/>
      <c r="F1918" s="25"/>
      <c r="G1918" s="25"/>
      <c r="H1918" s="25"/>
      <c r="I1918" s="25"/>
      <c r="J1918" s="25"/>
      <c r="K1918" s="114"/>
      <c r="L1918" s="25"/>
      <c r="M1918" s="25"/>
      <c r="N1918" s="25"/>
      <c r="O1918" s="25"/>
      <c r="P1918" s="25"/>
      <c r="Q1918" s="25"/>
      <c r="R1918" s="25"/>
      <c r="S1918" s="25"/>
      <c r="T1918" s="25"/>
      <c r="U1918" s="25"/>
      <c r="V1918" s="25"/>
      <c r="W1918" s="25"/>
      <c r="X1918" s="25"/>
      <c r="Y1918" s="25"/>
      <c r="Z1918" s="25"/>
      <c r="AA1918" s="25"/>
      <c r="AB1918" s="25"/>
      <c r="AC1918" s="25"/>
      <c r="AD1918" s="25"/>
      <c r="AE1918" s="25"/>
      <c r="AF1918" s="25"/>
      <c r="AG1918" s="25"/>
      <c r="AH1918" s="25"/>
    </row>
    <row r="1919" spans="1:34">
      <c r="A1919" s="25"/>
      <c r="B1919" s="25"/>
      <c r="C1919" s="25"/>
      <c r="D1919" s="114"/>
      <c r="E1919" s="25"/>
      <c r="F1919" s="25"/>
      <c r="G1919" s="25"/>
      <c r="H1919" s="25"/>
      <c r="I1919" s="25"/>
      <c r="J1919" s="25"/>
      <c r="K1919" s="114"/>
      <c r="L1919" s="25"/>
      <c r="M1919" s="25"/>
      <c r="N1919" s="25"/>
      <c r="O1919" s="25"/>
      <c r="P1919" s="25"/>
      <c r="Q1919" s="25"/>
      <c r="R1919" s="25"/>
      <c r="S1919" s="25"/>
      <c r="T1919" s="25"/>
      <c r="U1919" s="25"/>
      <c r="V1919" s="25"/>
      <c r="W1919" s="25"/>
      <c r="X1919" s="25"/>
      <c r="Y1919" s="25"/>
      <c r="Z1919" s="25"/>
      <c r="AA1919" s="25"/>
      <c r="AB1919" s="25"/>
      <c r="AC1919" s="25"/>
      <c r="AD1919" s="25"/>
      <c r="AE1919" s="25"/>
      <c r="AF1919" s="25"/>
      <c r="AG1919" s="25"/>
      <c r="AH1919" s="25"/>
    </row>
    <row r="1920" spans="1:34">
      <c r="A1920" s="25"/>
      <c r="B1920" s="25"/>
      <c r="C1920" s="25"/>
      <c r="D1920" s="114"/>
      <c r="E1920" s="25"/>
      <c r="F1920" s="25"/>
      <c r="G1920" s="25"/>
      <c r="H1920" s="25"/>
      <c r="I1920" s="25"/>
      <c r="J1920" s="25"/>
      <c r="K1920" s="114"/>
      <c r="L1920" s="25"/>
      <c r="M1920" s="25"/>
      <c r="N1920" s="25"/>
      <c r="O1920" s="25"/>
      <c r="P1920" s="25"/>
      <c r="Q1920" s="25"/>
      <c r="R1920" s="25"/>
      <c r="S1920" s="25"/>
      <c r="T1920" s="25"/>
      <c r="U1920" s="25"/>
      <c r="V1920" s="25"/>
      <c r="W1920" s="25"/>
      <c r="X1920" s="25"/>
      <c r="Y1920" s="25"/>
      <c r="Z1920" s="25"/>
      <c r="AA1920" s="25"/>
      <c r="AB1920" s="25"/>
      <c r="AC1920" s="25"/>
      <c r="AD1920" s="25"/>
      <c r="AE1920" s="25"/>
      <c r="AF1920" s="25"/>
      <c r="AG1920" s="25"/>
      <c r="AH1920" s="25"/>
    </row>
    <row r="1921" spans="1:34">
      <c r="A1921" s="25"/>
      <c r="B1921" s="25"/>
      <c r="C1921" s="25"/>
      <c r="D1921" s="114"/>
      <c r="E1921" s="25"/>
      <c r="F1921" s="25"/>
      <c r="G1921" s="25"/>
      <c r="H1921" s="25"/>
      <c r="I1921" s="25"/>
      <c r="J1921" s="25"/>
      <c r="K1921" s="114"/>
      <c r="L1921" s="25"/>
      <c r="M1921" s="25"/>
      <c r="N1921" s="25"/>
      <c r="O1921" s="25"/>
      <c r="P1921" s="25"/>
      <c r="Q1921" s="25"/>
      <c r="R1921" s="25"/>
      <c r="S1921" s="25"/>
      <c r="T1921" s="25"/>
      <c r="U1921" s="25"/>
      <c r="V1921" s="25"/>
      <c r="W1921" s="25"/>
      <c r="X1921" s="25"/>
      <c r="Y1921" s="25"/>
      <c r="Z1921" s="25"/>
      <c r="AA1921" s="25"/>
      <c r="AB1921" s="25"/>
      <c r="AC1921" s="25"/>
      <c r="AD1921" s="25"/>
      <c r="AE1921" s="25"/>
      <c r="AF1921" s="25"/>
      <c r="AG1921" s="25"/>
      <c r="AH1921" s="25"/>
    </row>
    <row r="1922" spans="1:34">
      <c r="A1922" s="25"/>
      <c r="B1922" s="25"/>
      <c r="C1922" s="25"/>
      <c r="D1922" s="114"/>
      <c r="E1922" s="25"/>
      <c r="F1922" s="25"/>
      <c r="G1922" s="25"/>
      <c r="H1922" s="25"/>
      <c r="I1922" s="25"/>
      <c r="J1922" s="25"/>
      <c r="K1922" s="114"/>
      <c r="L1922" s="25"/>
      <c r="M1922" s="25"/>
      <c r="N1922" s="25"/>
      <c r="O1922" s="25"/>
      <c r="P1922" s="25"/>
      <c r="Q1922" s="25"/>
      <c r="R1922" s="25"/>
      <c r="S1922" s="25"/>
      <c r="T1922" s="25"/>
      <c r="U1922" s="25"/>
      <c r="V1922" s="25"/>
      <c r="W1922" s="25"/>
      <c r="X1922" s="25"/>
      <c r="Y1922" s="25"/>
      <c r="Z1922" s="25"/>
      <c r="AA1922" s="25"/>
      <c r="AB1922" s="25"/>
      <c r="AC1922" s="25"/>
      <c r="AD1922" s="25"/>
      <c r="AE1922" s="25"/>
      <c r="AF1922" s="25"/>
      <c r="AG1922" s="25"/>
      <c r="AH1922" s="25"/>
    </row>
    <row r="1923" spans="1:34">
      <c r="A1923" s="25"/>
      <c r="B1923" s="25"/>
      <c r="C1923" s="25"/>
      <c r="D1923" s="114"/>
      <c r="E1923" s="25"/>
      <c r="F1923" s="25"/>
      <c r="G1923" s="25"/>
      <c r="H1923" s="25"/>
      <c r="I1923" s="25"/>
      <c r="J1923" s="25"/>
      <c r="K1923" s="114"/>
      <c r="L1923" s="25"/>
      <c r="M1923" s="25"/>
      <c r="N1923" s="25"/>
      <c r="O1923" s="25"/>
      <c r="P1923" s="25"/>
      <c r="Q1923" s="25"/>
      <c r="R1923" s="25"/>
      <c r="S1923" s="25"/>
      <c r="T1923" s="25"/>
      <c r="U1923" s="25"/>
      <c r="V1923" s="25"/>
      <c r="W1923" s="25"/>
      <c r="X1923" s="25"/>
      <c r="Y1923" s="25"/>
      <c r="Z1923" s="25"/>
      <c r="AA1923" s="25"/>
      <c r="AB1923" s="25"/>
      <c r="AC1923" s="25"/>
      <c r="AD1923" s="25"/>
      <c r="AE1923" s="25"/>
      <c r="AF1923" s="25"/>
      <c r="AG1923" s="25"/>
      <c r="AH1923" s="25"/>
    </row>
    <row r="1924" spans="1:34">
      <c r="A1924" s="25"/>
      <c r="B1924" s="25"/>
      <c r="C1924" s="25"/>
      <c r="D1924" s="114"/>
      <c r="E1924" s="25"/>
      <c r="F1924" s="25"/>
      <c r="G1924" s="25"/>
      <c r="H1924" s="25"/>
      <c r="I1924" s="25"/>
      <c r="J1924" s="25"/>
      <c r="K1924" s="114"/>
      <c r="L1924" s="25"/>
      <c r="M1924" s="25"/>
      <c r="N1924" s="25"/>
      <c r="O1924" s="25"/>
      <c r="P1924" s="25"/>
      <c r="Q1924" s="25"/>
      <c r="R1924" s="25"/>
      <c r="S1924" s="25"/>
      <c r="T1924" s="25"/>
      <c r="U1924" s="25"/>
      <c r="V1924" s="25"/>
      <c r="W1924" s="25"/>
      <c r="X1924" s="25"/>
      <c r="Y1924" s="25"/>
      <c r="Z1924" s="25"/>
      <c r="AA1924" s="25"/>
      <c r="AB1924" s="25"/>
      <c r="AC1924" s="25"/>
      <c r="AD1924" s="25"/>
      <c r="AE1924" s="25"/>
      <c r="AF1924" s="25"/>
      <c r="AG1924" s="25"/>
      <c r="AH1924" s="25"/>
    </row>
    <row r="1925" spans="1:34">
      <c r="A1925" s="25"/>
      <c r="B1925" s="25"/>
      <c r="C1925" s="25"/>
      <c r="D1925" s="114"/>
      <c r="E1925" s="25"/>
      <c r="F1925" s="25"/>
      <c r="G1925" s="25"/>
      <c r="H1925" s="25"/>
      <c r="I1925" s="25"/>
      <c r="J1925" s="25"/>
      <c r="K1925" s="114"/>
      <c r="L1925" s="25"/>
      <c r="M1925" s="25"/>
      <c r="N1925" s="25"/>
      <c r="O1925" s="25"/>
      <c r="P1925" s="25"/>
      <c r="Q1925" s="25"/>
      <c r="R1925" s="25"/>
      <c r="S1925" s="25"/>
      <c r="T1925" s="25"/>
      <c r="U1925" s="25"/>
      <c r="V1925" s="25"/>
      <c r="W1925" s="25"/>
      <c r="X1925" s="25"/>
      <c r="Y1925" s="25"/>
      <c r="Z1925" s="25"/>
      <c r="AA1925" s="25"/>
      <c r="AB1925" s="25"/>
      <c r="AC1925" s="25"/>
      <c r="AD1925" s="25"/>
      <c r="AE1925" s="25"/>
      <c r="AF1925" s="25"/>
      <c r="AG1925" s="25"/>
      <c r="AH1925" s="25"/>
    </row>
    <row r="1926" spans="1:34">
      <c r="A1926" s="25"/>
      <c r="B1926" s="25"/>
      <c r="C1926" s="25"/>
      <c r="D1926" s="114"/>
      <c r="E1926" s="25"/>
      <c r="F1926" s="25"/>
      <c r="G1926" s="25"/>
      <c r="H1926" s="25"/>
      <c r="I1926" s="25"/>
      <c r="J1926" s="25"/>
      <c r="K1926" s="114"/>
      <c r="L1926" s="25"/>
      <c r="M1926" s="25"/>
      <c r="N1926" s="25"/>
      <c r="O1926" s="25"/>
      <c r="P1926" s="25"/>
      <c r="Q1926" s="25"/>
      <c r="R1926" s="25"/>
      <c r="S1926" s="25"/>
      <c r="T1926" s="25"/>
      <c r="U1926" s="25"/>
      <c r="V1926" s="25"/>
      <c r="W1926" s="25"/>
      <c r="X1926" s="25"/>
      <c r="Y1926" s="25"/>
      <c r="Z1926" s="25"/>
      <c r="AA1926" s="25"/>
      <c r="AB1926" s="25"/>
      <c r="AC1926" s="25"/>
      <c r="AD1926" s="25"/>
      <c r="AE1926" s="25"/>
      <c r="AF1926" s="25"/>
      <c r="AG1926" s="25"/>
      <c r="AH1926" s="25"/>
    </row>
    <row r="1927" spans="1:34">
      <c r="A1927" s="25"/>
      <c r="B1927" s="25"/>
      <c r="C1927" s="25"/>
      <c r="D1927" s="114"/>
      <c r="E1927" s="25"/>
      <c r="F1927" s="25"/>
      <c r="G1927" s="25"/>
      <c r="H1927" s="25"/>
      <c r="I1927" s="25"/>
      <c r="J1927" s="25"/>
      <c r="K1927" s="114"/>
      <c r="L1927" s="25"/>
      <c r="M1927" s="25"/>
      <c r="N1927" s="25"/>
      <c r="O1927" s="25"/>
      <c r="P1927" s="25"/>
      <c r="Q1927" s="25"/>
      <c r="R1927" s="25"/>
      <c r="S1927" s="25"/>
      <c r="T1927" s="25"/>
      <c r="U1927" s="25"/>
      <c r="V1927" s="25"/>
      <c r="W1927" s="25"/>
      <c r="X1927" s="25"/>
      <c r="Y1927" s="25"/>
      <c r="Z1927" s="25"/>
      <c r="AA1927" s="25"/>
      <c r="AB1927" s="25"/>
      <c r="AC1927" s="25"/>
      <c r="AD1927" s="25"/>
      <c r="AE1927" s="25"/>
      <c r="AF1927" s="25"/>
      <c r="AG1927" s="25"/>
      <c r="AH1927" s="25"/>
    </row>
    <row r="1928" spans="1:34">
      <c r="A1928" s="25"/>
      <c r="B1928" s="25"/>
      <c r="C1928" s="25"/>
      <c r="D1928" s="114"/>
      <c r="E1928" s="25"/>
      <c r="F1928" s="25"/>
      <c r="G1928" s="25"/>
      <c r="H1928" s="25"/>
      <c r="I1928" s="25"/>
      <c r="J1928" s="25"/>
      <c r="K1928" s="114"/>
      <c r="L1928" s="25"/>
      <c r="M1928" s="25"/>
      <c r="N1928" s="25"/>
      <c r="O1928" s="25"/>
      <c r="P1928" s="25"/>
      <c r="Q1928" s="25"/>
      <c r="R1928" s="25"/>
      <c r="S1928" s="25"/>
      <c r="T1928" s="25"/>
      <c r="U1928" s="25"/>
      <c r="V1928" s="25"/>
      <c r="W1928" s="25"/>
      <c r="X1928" s="25"/>
      <c r="Y1928" s="25"/>
      <c r="Z1928" s="25"/>
      <c r="AA1928" s="25"/>
      <c r="AB1928" s="25"/>
      <c r="AC1928" s="25"/>
      <c r="AD1928" s="25"/>
      <c r="AE1928" s="25"/>
      <c r="AF1928" s="25"/>
      <c r="AG1928" s="25"/>
      <c r="AH1928" s="25"/>
    </row>
    <row r="1929" spans="1:34">
      <c r="A1929" s="25"/>
      <c r="B1929" s="25"/>
      <c r="C1929" s="25"/>
      <c r="D1929" s="114"/>
      <c r="E1929" s="25"/>
      <c r="F1929" s="25"/>
      <c r="G1929" s="25"/>
      <c r="H1929" s="25"/>
      <c r="I1929" s="25"/>
      <c r="J1929" s="25"/>
      <c r="K1929" s="114"/>
      <c r="L1929" s="25"/>
      <c r="M1929" s="25"/>
      <c r="N1929" s="25"/>
      <c r="O1929" s="25"/>
      <c r="P1929" s="25"/>
      <c r="Q1929" s="25"/>
      <c r="R1929" s="25"/>
      <c r="S1929" s="25"/>
      <c r="T1929" s="25"/>
      <c r="U1929" s="25"/>
      <c r="V1929" s="25"/>
      <c r="W1929" s="25"/>
      <c r="X1929" s="25"/>
      <c r="Y1929" s="25"/>
      <c r="Z1929" s="25"/>
      <c r="AA1929" s="25"/>
      <c r="AB1929" s="25"/>
      <c r="AC1929" s="25"/>
      <c r="AD1929" s="25"/>
      <c r="AE1929" s="25"/>
      <c r="AF1929" s="25"/>
      <c r="AG1929" s="25"/>
      <c r="AH1929" s="25"/>
    </row>
    <row r="1930" spans="1:34">
      <c r="A1930" s="25"/>
      <c r="B1930" s="25"/>
      <c r="C1930" s="25"/>
      <c r="D1930" s="114"/>
      <c r="E1930" s="25"/>
      <c r="F1930" s="25"/>
      <c r="G1930" s="25"/>
      <c r="H1930" s="25"/>
      <c r="I1930" s="25"/>
      <c r="J1930" s="25"/>
      <c r="K1930" s="114"/>
      <c r="L1930" s="25"/>
      <c r="M1930" s="25"/>
      <c r="N1930" s="25"/>
      <c r="O1930" s="25"/>
      <c r="P1930" s="25"/>
      <c r="Q1930" s="25"/>
      <c r="R1930" s="25"/>
      <c r="S1930" s="25"/>
      <c r="T1930" s="25"/>
      <c r="U1930" s="25"/>
      <c r="V1930" s="25"/>
      <c r="W1930" s="25"/>
      <c r="X1930" s="25"/>
      <c r="Y1930" s="25"/>
      <c r="Z1930" s="25"/>
      <c r="AA1930" s="25"/>
      <c r="AB1930" s="25"/>
      <c r="AC1930" s="25"/>
      <c r="AD1930" s="25"/>
      <c r="AE1930" s="25"/>
      <c r="AF1930" s="25"/>
      <c r="AG1930" s="25"/>
      <c r="AH1930" s="25"/>
    </row>
    <row r="1931" spans="1:34">
      <c r="A1931" s="25"/>
      <c r="B1931" s="25"/>
      <c r="C1931" s="25"/>
      <c r="D1931" s="114"/>
      <c r="E1931" s="25"/>
      <c r="F1931" s="25"/>
      <c r="G1931" s="25"/>
      <c r="H1931" s="25"/>
      <c r="I1931" s="25"/>
      <c r="J1931" s="25"/>
      <c r="K1931" s="114"/>
      <c r="L1931" s="25"/>
      <c r="M1931" s="25"/>
      <c r="N1931" s="25"/>
      <c r="O1931" s="25"/>
      <c r="P1931" s="25"/>
      <c r="Q1931" s="25"/>
      <c r="R1931" s="25"/>
      <c r="S1931" s="25"/>
      <c r="T1931" s="25"/>
      <c r="U1931" s="25"/>
      <c r="V1931" s="25"/>
      <c r="W1931" s="25"/>
      <c r="X1931" s="25"/>
      <c r="Y1931" s="25"/>
      <c r="Z1931" s="25"/>
      <c r="AA1931" s="25"/>
      <c r="AB1931" s="25"/>
      <c r="AC1931" s="25"/>
      <c r="AD1931" s="25"/>
      <c r="AE1931" s="25"/>
      <c r="AF1931" s="25"/>
      <c r="AG1931" s="25"/>
      <c r="AH1931" s="25"/>
    </row>
    <row r="1932" spans="1:34">
      <c r="A1932" s="25"/>
      <c r="B1932" s="25"/>
      <c r="C1932" s="25"/>
      <c r="D1932" s="114"/>
      <c r="E1932" s="25"/>
      <c r="F1932" s="25"/>
      <c r="G1932" s="25"/>
      <c r="H1932" s="25"/>
      <c r="I1932" s="25"/>
      <c r="J1932" s="25"/>
      <c r="K1932" s="114"/>
      <c r="L1932" s="25"/>
      <c r="M1932" s="25"/>
      <c r="N1932" s="25"/>
      <c r="O1932" s="25"/>
      <c r="P1932" s="25"/>
      <c r="Q1932" s="25"/>
      <c r="R1932" s="25"/>
      <c r="S1932" s="25"/>
      <c r="T1932" s="25"/>
      <c r="U1932" s="25"/>
      <c r="V1932" s="25"/>
      <c r="W1932" s="25"/>
      <c r="X1932" s="25"/>
      <c r="Y1932" s="25"/>
      <c r="Z1932" s="25"/>
      <c r="AA1932" s="25"/>
      <c r="AB1932" s="25"/>
      <c r="AC1932" s="25"/>
      <c r="AD1932" s="25"/>
      <c r="AE1932" s="25"/>
      <c r="AF1932" s="25"/>
      <c r="AG1932" s="25"/>
      <c r="AH1932" s="25"/>
    </row>
    <row r="1933" spans="1:34">
      <c r="A1933" s="25"/>
      <c r="B1933" s="25"/>
      <c r="C1933" s="25"/>
      <c r="D1933" s="114"/>
      <c r="E1933" s="25"/>
      <c r="F1933" s="25"/>
      <c r="G1933" s="25"/>
      <c r="H1933" s="25"/>
      <c r="I1933" s="25"/>
      <c r="J1933" s="25"/>
      <c r="K1933" s="114"/>
      <c r="L1933" s="25"/>
      <c r="M1933" s="25"/>
      <c r="N1933" s="25"/>
      <c r="O1933" s="25"/>
      <c r="P1933" s="25"/>
      <c r="Q1933" s="25"/>
      <c r="R1933" s="25"/>
      <c r="S1933" s="25"/>
      <c r="T1933" s="25"/>
      <c r="U1933" s="25"/>
      <c r="V1933" s="25"/>
      <c r="W1933" s="25"/>
      <c r="X1933" s="25"/>
      <c r="Y1933" s="25"/>
      <c r="Z1933" s="25"/>
      <c r="AA1933" s="25"/>
      <c r="AB1933" s="25"/>
      <c r="AC1933" s="25"/>
      <c r="AD1933" s="25"/>
      <c r="AE1933" s="25"/>
      <c r="AF1933" s="25"/>
      <c r="AG1933" s="25"/>
      <c r="AH1933" s="25"/>
    </row>
    <row r="1934" spans="1:34">
      <c r="A1934" s="25"/>
      <c r="B1934" s="25"/>
      <c r="C1934" s="25"/>
      <c r="D1934" s="114"/>
      <c r="E1934" s="25"/>
      <c r="F1934" s="25"/>
      <c r="G1934" s="25"/>
      <c r="H1934" s="25"/>
      <c r="I1934" s="25"/>
      <c r="J1934" s="25"/>
      <c r="K1934" s="114"/>
      <c r="L1934" s="25"/>
      <c r="M1934" s="25"/>
      <c r="N1934" s="25"/>
      <c r="O1934" s="25"/>
      <c r="P1934" s="25"/>
      <c r="Q1934" s="25"/>
      <c r="R1934" s="25"/>
      <c r="S1934" s="25"/>
      <c r="T1934" s="25"/>
      <c r="U1934" s="25"/>
      <c r="V1934" s="25"/>
      <c r="W1934" s="25"/>
      <c r="X1934" s="25"/>
      <c r="Y1934" s="25"/>
      <c r="Z1934" s="25"/>
      <c r="AA1934" s="25"/>
      <c r="AB1934" s="25"/>
      <c r="AC1934" s="25"/>
      <c r="AD1934" s="25"/>
      <c r="AE1934" s="25"/>
      <c r="AF1934" s="25"/>
      <c r="AG1934" s="25"/>
      <c r="AH1934" s="25"/>
    </row>
    <row r="1935" spans="1:34">
      <c r="A1935" s="25"/>
      <c r="B1935" s="25"/>
      <c r="C1935" s="25"/>
      <c r="D1935" s="114"/>
      <c r="E1935" s="25"/>
      <c r="F1935" s="25"/>
      <c r="G1935" s="25"/>
      <c r="H1935" s="25"/>
      <c r="I1935" s="25"/>
      <c r="J1935" s="25"/>
      <c r="K1935" s="114"/>
      <c r="L1935" s="25"/>
      <c r="M1935" s="25"/>
      <c r="N1935" s="25"/>
      <c r="O1935" s="25"/>
      <c r="P1935" s="25"/>
      <c r="Q1935" s="25"/>
      <c r="R1935" s="25"/>
      <c r="S1935" s="25"/>
      <c r="T1935" s="25"/>
      <c r="U1935" s="25"/>
      <c r="V1935" s="25"/>
      <c r="W1935" s="25"/>
      <c r="X1935" s="25"/>
      <c r="Y1935" s="25"/>
      <c r="Z1935" s="25"/>
      <c r="AA1935" s="25"/>
      <c r="AB1935" s="25"/>
      <c r="AC1935" s="25"/>
      <c r="AD1935" s="25"/>
      <c r="AE1935" s="25"/>
      <c r="AF1935" s="25"/>
      <c r="AG1935" s="25"/>
      <c r="AH1935" s="25"/>
    </row>
    <row r="1936" spans="1:34">
      <c r="A1936" s="25"/>
      <c r="B1936" s="25"/>
      <c r="C1936" s="25"/>
      <c r="D1936" s="114"/>
      <c r="E1936" s="25"/>
      <c r="F1936" s="25"/>
      <c r="G1936" s="25"/>
      <c r="H1936" s="25"/>
      <c r="I1936" s="25"/>
      <c r="J1936" s="25"/>
      <c r="K1936" s="114"/>
      <c r="L1936" s="25"/>
      <c r="M1936" s="25"/>
      <c r="N1936" s="25"/>
      <c r="O1936" s="25"/>
      <c r="P1936" s="25"/>
      <c r="Q1936" s="25"/>
      <c r="R1936" s="25"/>
      <c r="S1936" s="25"/>
      <c r="T1936" s="25"/>
      <c r="U1936" s="25"/>
      <c r="V1936" s="25"/>
      <c r="W1936" s="25"/>
      <c r="X1936" s="25"/>
      <c r="Y1936" s="25"/>
      <c r="Z1936" s="25"/>
      <c r="AA1936" s="25"/>
      <c r="AB1936" s="25"/>
      <c r="AC1936" s="25"/>
      <c r="AD1936" s="25"/>
      <c r="AE1936" s="25"/>
      <c r="AF1936" s="25"/>
      <c r="AG1936" s="25"/>
      <c r="AH1936" s="25"/>
    </row>
    <row r="1937" spans="1:34">
      <c r="A1937" s="25"/>
      <c r="B1937" s="25"/>
      <c r="C1937" s="25"/>
      <c r="D1937" s="114"/>
      <c r="E1937" s="25"/>
      <c r="F1937" s="25"/>
      <c r="G1937" s="25"/>
      <c r="H1937" s="25"/>
      <c r="I1937" s="25"/>
      <c r="J1937" s="25"/>
      <c r="K1937" s="114"/>
      <c r="L1937" s="25"/>
      <c r="M1937" s="25"/>
      <c r="N1937" s="25"/>
      <c r="O1937" s="25"/>
      <c r="P1937" s="25"/>
      <c r="Q1937" s="25"/>
      <c r="R1937" s="25"/>
      <c r="S1937" s="25"/>
      <c r="T1937" s="25"/>
      <c r="U1937" s="25"/>
      <c r="V1937" s="25"/>
      <c r="W1937" s="25"/>
      <c r="X1937" s="25"/>
      <c r="Y1937" s="25"/>
      <c r="Z1937" s="25"/>
      <c r="AA1937" s="25"/>
      <c r="AB1937" s="25"/>
      <c r="AC1937" s="25"/>
      <c r="AD1937" s="25"/>
      <c r="AE1937" s="25"/>
      <c r="AF1937" s="25"/>
      <c r="AG1937" s="25"/>
      <c r="AH1937" s="25"/>
    </row>
    <row r="1938" spans="1:34">
      <c r="A1938" s="25"/>
      <c r="B1938" s="25"/>
      <c r="C1938" s="25"/>
      <c r="D1938" s="114"/>
      <c r="E1938" s="25"/>
      <c r="F1938" s="25"/>
      <c r="G1938" s="25"/>
      <c r="H1938" s="25"/>
      <c r="I1938" s="25"/>
      <c r="J1938" s="25"/>
      <c r="K1938" s="114"/>
      <c r="L1938" s="25"/>
      <c r="M1938" s="25"/>
      <c r="N1938" s="25"/>
      <c r="O1938" s="25"/>
      <c r="P1938" s="25"/>
      <c r="Q1938" s="25"/>
      <c r="R1938" s="25"/>
      <c r="S1938" s="25"/>
      <c r="T1938" s="25"/>
      <c r="U1938" s="25"/>
      <c r="V1938" s="25"/>
      <c r="W1938" s="25"/>
      <c r="X1938" s="25"/>
      <c r="Y1938" s="25"/>
      <c r="Z1938" s="25"/>
      <c r="AA1938" s="25"/>
      <c r="AB1938" s="25"/>
      <c r="AC1938" s="25"/>
      <c r="AD1938" s="25"/>
      <c r="AE1938" s="25"/>
      <c r="AF1938" s="25"/>
      <c r="AG1938" s="25"/>
      <c r="AH1938" s="25"/>
    </row>
    <row r="1939" spans="1:34">
      <c r="A1939" s="25"/>
      <c r="B1939" s="25"/>
      <c r="C1939" s="25"/>
      <c r="D1939" s="114"/>
      <c r="E1939" s="25"/>
      <c r="F1939" s="25"/>
      <c r="G1939" s="25"/>
      <c r="H1939" s="25"/>
      <c r="I1939" s="25"/>
      <c r="J1939" s="25"/>
      <c r="K1939" s="114"/>
      <c r="L1939" s="25"/>
      <c r="M1939" s="25"/>
      <c r="N1939" s="25"/>
      <c r="O1939" s="25"/>
      <c r="P1939" s="25"/>
      <c r="Q1939" s="25"/>
      <c r="R1939" s="25"/>
      <c r="S1939" s="25"/>
      <c r="T1939" s="25"/>
      <c r="U1939" s="25"/>
      <c r="V1939" s="25"/>
      <c r="W1939" s="25"/>
      <c r="X1939" s="25"/>
      <c r="Y1939" s="25"/>
      <c r="Z1939" s="25"/>
      <c r="AA1939" s="25"/>
      <c r="AB1939" s="25"/>
      <c r="AC1939" s="25"/>
      <c r="AD1939" s="25"/>
      <c r="AE1939" s="25"/>
      <c r="AF1939" s="25"/>
      <c r="AG1939" s="25"/>
      <c r="AH1939" s="25"/>
    </row>
    <row r="1940" spans="1:34">
      <c r="A1940" s="25"/>
      <c r="B1940" s="25"/>
      <c r="C1940" s="25"/>
      <c r="D1940" s="114"/>
      <c r="E1940" s="25"/>
      <c r="F1940" s="25"/>
      <c r="G1940" s="25"/>
      <c r="H1940" s="25"/>
      <c r="I1940" s="25"/>
      <c r="J1940" s="25"/>
      <c r="K1940" s="114"/>
      <c r="L1940" s="25"/>
      <c r="M1940" s="25"/>
      <c r="N1940" s="25"/>
      <c r="O1940" s="25"/>
      <c r="P1940" s="25"/>
      <c r="Q1940" s="25"/>
      <c r="R1940" s="25"/>
      <c r="S1940" s="25"/>
      <c r="T1940" s="25"/>
      <c r="U1940" s="25"/>
      <c r="V1940" s="25"/>
      <c r="W1940" s="25"/>
      <c r="X1940" s="25"/>
      <c r="Y1940" s="25"/>
      <c r="Z1940" s="25"/>
      <c r="AA1940" s="25"/>
      <c r="AB1940" s="25"/>
      <c r="AC1940" s="25"/>
      <c r="AD1940" s="25"/>
      <c r="AE1940" s="25"/>
      <c r="AF1940" s="25"/>
      <c r="AG1940" s="25"/>
      <c r="AH1940" s="25"/>
    </row>
    <row r="1941" spans="1:34">
      <c r="A1941" s="25"/>
      <c r="B1941" s="25"/>
      <c r="C1941" s="25"/>
      <c r="D1941" s="114"/>
      <c r="E1941" s="25"/>
      <c r="F1941" s="25"/>
      <c r="G1941" s="25"/>
      <c r="H1941" s="25"/>
      <c r="I1941" s="25"/>
      <c r="J1941" s="25"/>
      <c r="K1941" s="114"/>
      <c r="L1941" s="25"/>
      <c r="M1941" s="25"/>
      <c r="N1941" s="25"/>
      <c r="O1941" s="25"/>
      <c r="P1941" s="25"/>
      <c r="Q1941" s="25"/>
      <c r="R1941" s="25"/>
      <c r="S1941" s="25"/>
      <c r="T1941" s="25"/>
      <c r="U1941" s="25"/>
      <c r="V1941" s="25"/>
      <c r="W1941" s="25"/>
      <c r="X1941" s="25"/>
      <c r="Y1941" s="25"/>
      <c r="Z1941" s="25"/>
      <c r="AA1941" s="25"/>
      <c r="AB1941" s="25"/>
      <c r="AC1941" s="25"/>
      <c r="AD1941" s="25"/>
      <c r="AE1941" s="25"/>
      <c r="AF1941" s="25"/>
      <c r="AG1941" s="25"/>
      <c r="AH1941" s="25"/>
    </row>
    <row r="1942" spans="1:34">
      <c r="A1942" s="25"/>
      <c r="B1942" s="25"/>
      <c r="C1942" s="25"/>
      <c r="D1942" s="114"/>
      <c r="E1942" s="25"/>
      <c r="F1942" s="25"/>
      <c r="G1942" s="25"/>
      <c r="H1942" s="25"/>
      <c r="I1942" s="25"/>
      <c r="J1942" s="25"/>
      <c r="K1942" s="114"/>
      <c r="L1942" s="25"/>
      <c r="M1942" s="25"/>
      <c r="N1942" s="25"/>
      <c r="O1942" s="25"/>
      <c r="P1942" s="25"/>
      <c r="Q1942" s="25"/>
      <c r="R1942" s="25"/>
      <c r="S1942" s="25"/>
      <c r="T1942" s="25"/>
      <c r="U1942" s="25"/>
      <c r="V1942" s="25"/>
      <c r="W1942" s="25"/>
      <c r="X1942" s="25"/>
      <c r="Y1942" s="25"/>
      <c r="Z1942" s="25"/>
      <c r="AA1942" s="25"/>
      <c r="AB1942" s="25"/>
      <c r="AC1942" s="25"/>
      <c r="AD1942" s="25"/>
      <c r="AE1942" s="25"/>
      <c r="AF1942" s="25"/>
      <c r="AG1942" s="25"/>
      <c r="AH1942" s="25"/>
    </row>
    <row r="1943" spans="1:34">
      <c r="A1943" s="25"/>
      <c r="B1943" s="25"/>
      <c r="C1943" s="25"/>
      <c r="D1943" s="114"/>
      <c r="E1943" s="25"/>
      <c r="F1943" s="25"/>
      <c r="G1943" s="25"/>
      <c r="H1943" s="25"/>
      <c r="I1943" s="25"/>
      <c r="J1943" s="25"/>
      <c r="K1943" s="114"/>
      <c r="L1943" s="25"/>
      <c r="M1943" s="25"/>
      <c r="N1943" s="25"/>
      <c r="O1943" s="25"/>
      <c r="P1943" s="25"/>
      <c r="Q1943" s="25"/>
      <c r="R1943" s="25"/>
      <c r="S1943" s="25"/>
      <c r="T1943" s="25"/>
      <c r="U1943" s="25"/>
      <c r="V1943" s="25"/>
      <c r="W1943" s="25"/>
      <c r="X1943" s="25"/>
      <c r="Y1943" s="25"/>
      <c r="Z1943" s="25"/>
      <c r="AA1943" s="25"/>
      <c r="AB1943" s="25"/>
      <c r="AC1943" s="25"/>
      <c r="AD1943" s="25"/>
      <c r="AE1943" s="25"/>
      <c r="AF1943" s="25"/>
      <c r="AG1943" s="25"/>
      <c r="AH1943" s="25"/>
    </row>
    <row r="1944" spans="1:34">
      <c r="A1944" s="25"/>
      <c r="B1944" s="25"/>
      <c r="C1944" s="25"/>
      <c r="D1944" s="114"/>
      <c r="E1944" s="25"/>
      <c r="F1944" s="25"/>
      <c r="G1944" s="25"/>
      <c r="H1944" s="25"/>
      <c r="I1944" s="25"/>
      <c r="J1944" s="25"/>
      <c r="K1944" s="114"/>
      <c r="L1944" s="25"/>
      <c r="M1944" s="25"/>
      <c r="N1944" s="25"/>
      <c r="O1944" s="25"/>
      <c r="P1944" s="25"/>
      <c r="Q1944" s="25"/>
      <c r="R1944" s="25"/>
      <c r="S1944" s="25"/>
      <c r="T1944" s="25"/>
      <c r="U1944" s="25"/>
      <c r="V1944" s="25"/>
      <c r="W1944" s="25"/>
      <c r="X1944" s="25"/>
      <c r="Y1944" s="25"/>
      <c r="Z1944" s="25"/>
      <c r="AA1944" s="25"/>
      <c r="AB1944" s="25"/>
      <c r="AC1944" s="25"/>
      <c r="AD1944" s="25"/>
      <c r="AE1944" s="25"/>
      <c r="AF1944" s="25"/>
      <c r="AG1944" s="25"/>
      <c r="AH1944" s="25"/>
    </row>
    <row r="1945" spans="1:34">
      <c r="A1945" s="25"/>
      <c r="B1945" s="25"/>
      <c r="C1945" s="25"/>
      <c r="D1945" s="114"/>
      <c r="E1945" s="25"/>
      <c r="F1945" s="25"/>
      <c r="G1945" s="25"/>
      <c r="H1945" s="25"/>
      <c r="I1945" s="25"/>
      <c r="J1945" s="25"/>
      <c r="K1945" s="114"/>
      <c r="L1945" s="25"/>
      <c r="M1945" s="25"/>
      <c r="N1945" s="25"/>
      <c r="O1945" s="25"/>
      <c r="P1945" s="25"/>
      <c r="Q1945" s="25"/>
      <c r="R1945" s="25"/>
      <c r="S1945" s="25"/>
      <c r="T1945" s="25"/>
      <c r="U1945" s="25"/>
      <c r="V1945" s="25"/>
      <c r="W1945" s="25"/>
      <c r="X1945" s="25"/>
      <c r="Y1945" s="25"/>
      <c r="Z1945" s="25"/>
      <c r="AA1945" s="25"/>
      <c r="AB1945" s="25"/>
      <c r="AC1945" s="25"/>
      <c r="AD1945" s="25"/>
      <c r="AE1945" s="25"/>
      <c r="AF1945" s="25"/>
      <c r="AG1945" s="25"/>
      <c r="AH1945" s="25"/>
    </row>
    <row r="1946" spans="1:34">
      <c r="A1946" s="25"/>
      <c r="B1946" s="25"/>
      <c r="C1946" s="25"/>
      <c r="D1946" s="114"/>
      <c r="E1946" s="25"/>
      <c r="F1946" s="25"/>
      <c r="G1946" s="25"/>
      <c r="H1946" s="25"/>
      <c r="I1946" s="25"/>
      <c r="J1946" s="25"/>
      <c r="K1946" s="114"/>
      <c r="L1946" s="25"/>
      <c r="M1946" s="25"/>
      <c r="N1946" s="25"/>
      <c r="O1946" s="25"/>
      <c r="P1946" s="25"/>
      <c r="Q1946" s="25"/>
      <c r="R1946" s="25"/>
      <c r="S1946" s="25"/>
      <c r="T1946" s="25"/>
      <c r="U1946" s="25"/>
      <c r="V1946" s="25"/>
      <c r="W1946" s="25"/>
      <c r="X1946" s="25"/>
      <c r="Y1946" s="25"/>
      <c r="Z1946" s="25"/>
      <c r="AA1946" s="25"/>
      <c r="AB1946" s="25"/>
      <c r="AC1946" s="25"/>
      <c r="AD1946" s="25"/>
      <c r="AE1946" s="25"/>
      <c r="AF1946" s="25"/>
      <c r="AG1946" s="25"/>
      <c r="AH1946" s="25"/>
    </row>
    <row r="1947" spans="1:34">
      <c r="A1947" s="25"/>
      <c r="B1947" s="25"/>
      <c r="C1947" s="25"/>
      <c r="D1947" s="114"/>
      <c r="E1947" s="25"/>
      <c r="F1947" s="25"/>
      <c r="G1947" s="25"/>
      <c r="H1947" s="25"/>
      <c r="I1947" s="25"/>
      <c r="J1947" s="25"/>
      <c r="K1947" s="114"/>
      <c r="L1947" s="25"/>
      <c r="M1947" s="25"/>
      <c r="N1947" s="25"/>
      <c r="O1947" s="25"/>
      <c r="P1947" s="25"/>
      <c r="Q1947" s="25"/>
      <c r="R1947" s="25"/>
      <c r="S1947" s="25"/>
      <c r="T1947" s="25"/>
      <c r="U1947" s="25"/>
      <c r="V1947" s="25"/>
      <c r="W1947" s="25"/>
      <c r="X1947" s="25"/>
      <c r="Y1947" s="25"/>
      <c r="Z1947" s="25"/>
      <c r="AA1947" s="25"/>
      <c r="AB1947" s="25"/>
      <c r="AC1947" s="25"/>
      <c r="AD1947" s="25"/>
      <c r="AE1947" s="25"/>
      <c r="AF1947" s="25"/>
      <c r="AG1947" s="25"/>
      <c r="AH1947" s="25"/>
    </row>
    <row r="1948" spans="1:34">
      <c r="A1948" s="25"/>
      <c r="B1948" s="25"/>
      <c r="C1948" s="25"/>
      <c r="D1948" s="114"/>
      <c r="E1948" s="25"/>
      <c r="F1948" s="25"/>
      <c r="G1948" s="25"/>
      <c r="H1948" s="25"/>
      <c r="I1948" s="25"/>
      <c r="J1948" s="25"/>
      <c r="K1948" s="114"/>
      <c r="L1948" s="25"/>
      <c r="M1948" s="25"/>
      <c r="N1948" s="25"/>
      <c r="O1948" s="25"/>
      <c r="P1948" s="25"/>
      <c r="Q1948" s="25"/>
      <c r="R1948" s="25"/>
      <c r="S1948" s="25"/>
      <c r="T1948" s="25"/>
      <c r="U1948" s="25"/>
      <c r="V1948" s="25"/>
      <c r="W1948" s="25"/>
      <c r="X1948" s="25"/>
      <c r="Y1948" s="25"/>
      <c r="Z1948" s="25"/>
      <c r="AA1948" s="25"/>
      <c r="AB1948" s="25"/>
      <c r="AC1948" s="25"/>
      <c r="AD1948" s="25"/>
      <c r="AE1948" s="25"/>
      <c r="AF1948" s="25"/>
      <c r="AG1948" s="25"/>
      <c r="AH1948" s="25"/>
    </row>
    <row r="1949" spans="1:34">
      <c r="A1949" s="25"/>
      <c r="B1949" s="25"/>
      <c r="C1949" s="25"/>
      <c r="D1949" s="114"/>
      <c r="E1949" s="25"/>
      <c r="F1949" s="25"/>
      <c r="G1949" s="25"/>
      <c r="H1949" s="25"/>
      <c r="I1949" s="25"/>
      <c r="J1949" s="25"/>
      <c r="K1949" s="114"/>
      <c r="L1949" s="25"/>
      <c r="M1949" s="25"/>
      <c r="N1949" s="25"/>
      <c r="O1949" s="25"/>
      <c r="P1949" s="25"/>
      <c r="Q1949" s="25"/>
      <c r="R1949" s="25"/>
      <c r="S1949" s="25"/>
      <c r="T1949" s="25"/>
      <c r="U1949" s="25"/>
      <c r="V1949" s="25"/>
      <c r="W1949" s="25"/>
      <c r="X1949" s="25"/>
      <c r="Y1949" s="25"/>
      <c r="Z1949" s="25"/>
      <c r="AA1949" s="25"/>
      <c r="AB1949" s="25"/>
      <c r="AC1949" s="25"/>
      <c r="AD1949" s="25"/>
      <c r="AE1949" s="25"/>
      <c r="AF1949" s="25"/>
      <c r="AG1949" s="25"/>
      <c r="AH1949" s="25"/>
    </row>
    <row r="1950" spans="1:34">
      <c r="A1950" s="25"/>
      <c r="B1950" s="25"/>
      <c r="C1950" s="25"/>
      <c r="D1950" s="114"/>
      <c r="E1950" s="25"/>
      <c r="F1950" s="25"/>
      <c r="G1950" s="25"/>
      <c r="H1950" s="25"/>
      <c r="I1950" s="25"/>
      <c r="J1950" s="25"/>
      <c r="K1950" s="114"/>
      <c r="L1950" s="25"/>
      <c r="M1950" s="25"/>
      <c r="N1950" s="25"/>
      <c r="O1950" s="25"/>
      <c r="P1950" s="25"/>
      <c r="Q1950" s="25"/>
      <c r="R1950" s="25"/>
      <c r="S1950" s="25"/>
      <c r="T1950" s="25"/>
      <c r="U1950" s="25"/>
      <c r="V1950" s="25"/>
      <c r="W1950" s="25"/>
      <c r="X1950" s="25"/>
      <c r="Y1950" s="25"/>
      <c r="Z1950" s="25"/>
      <c r="AA1950" s="25"/>
      <c r="AB1950" s="25"/>
      <c r="AC1950" s="25"/>
      <c r="AD1950" s="25"/>
      <c r="AE1950" s="25"/>
      <c r="AF1950" s="25"/>
      <c r="AG1950" s="25"/>
      <c r="AH1950" s="25"/>
    </row>
    <row r="1951" spans="1:34">
      <c r="A1951" s="25"/>
      <c r="B1951" s="25"/>
      <c r="C1951" s="25"/>
      <c r="D1951" s="114"/>
      <c r="E1951" s="25"/>
      <c r="F1951" s="25"/>
      <c r="G1951" s="25"/>
      <c r="H1951" s="25"/>
      <c r="I1951" s="25"/>
      <c r="J1951" s="25"/>
      <c r="K1951" s="114"/>
      <c r="L1951" s="25"/>
      <c r="M1951" s="25"/>
      <c r="N1951" s="25"/>
      <c r="O1951" s="25"/>
      <c r="P1951" s="25"/>
      <c r="Q1951" s="25"/>
      <c r="R1951" s="25"/>
      <c r="S1951" s="25"/>
      <c r="T1951" s="25"/>
      <c r="U1951" s="25"/>
      <c r="V1951" s="25"/>
      <c r="W1951" s="25"/>
      <c r="X1951" s="25"/>
      <c r="Y1951" s="25"/>
      <c r="Z1951" s="25"/>
      <c r="AA1951" s="25"/>
      <c r="AB1951" s="25"/>
      <c r="AC1951" s="25"/>
      <c r="AD1951" s="25"/>
      <c r="AE1951" s="25"/>
      <c r="AF1951" s="25"/>
      <c r="AG1951" s="25"/>
      <c r="AH1951" s="25"/>
    </row>
    <row r="1952" spans="1:34">
      <c r="A1952" s="25"/>
      <c r="B1952" s="25"/>
      <c r="C1952" s="25"/>
      <c r="D1952" s="114"/>
      <c r="E1952" s="25"/>
      <c r="F1952" s="25"/>
      <c r="G1952" s="25"/>
      <c r="H1952" s="25"/>
      <c r="I1952" s="25"/>
      <c r="J1952" s="25"/>
      <c r="K1952" s="114"/>
      <c r="L1952" s="25"/>
      <c r="M1952" s="25"/>
      <c r="N1952" s="25"/>
      <c r="O1952" s="25"/>
      <c r="P1952" s="25"/>
      <c r="Q1952" s="25"/>
      <c r="R1952" s="25"/>
      <c r="S1952" s="25"/>
      <c r="T1952" s="25"/>
      <c r="U1952" s="25"/>
      <c r="V1952" s="25"/>
      <c r="W1952" s="25"/>
      <c r="X1952" s="25"/>
      <c r="Y1952" s="25"/>
      <c r="Z1952" s="25"/>
      <c r="AA1952" s="25"/>
      <c r="AB1952" s="25"/>
      <c r="AC1952" s="25"/>
      <c r="AD1952" s="25"/>
      <c r="AE1952" s="25"/>
      <c r="AF1952" s="25"/>
      <c r="AG1952" s="25"/>
      <c r="AH1952" s="25"/>
    </row>
    <row r="1953" spans="1:34">
      <c r="A1953" s="25"/>
      <c r="B1953" s="25"/>
      <c r="C1953" s="25"/>
      <c r="D1953" s="114"/>
      <c r="E1953" s="25"/>
      <c r="F1953" s="25"/>
      <c r="G1953" s="25"/>
      <c r="H1953" s="25"/>
      <c r="I1953" s="25"/>
      <c r="J1953" s="25"/>
      <c r="K1953" s="114"/>
      <c r="L1953" s="25"/>
      <c r="M1953" s="25"/>
      <c r="N1953" s="25"/>
      <c r="O1953" s="25"/>
      <c r="P1953" s="25"/>
      <c r="Q1953" s="25"/>
      <c r="R1953" s="25"/>
      <c r="S1953" s="25"/>
      <c r="T1953" s="25"/>
      <c r="U1953" s="25"/>
      <c r="V1953" s="25"/>
      <c r="W1953" s="25"/>
      <c r="X1953" s="25"/>
      <c r="Y1953" s="25"/>
      <c r="Z1953" s="25"/>
      <c r="AA1953" s="25"/>
      <c r="AB1953" s="25"/>
      <c r="AC1953" s="25"/>
      <c r="AD1953" s="25"/>
      <c r="AE1953" s="25"/>
      <c r="AF1953" s="25"/>
      <c r="AG1953" s="25"/>
      <c r="AH1953" s="25"/>
    </row>
    <row r="1954" spans="1:34">
      <c r="A1954" s="25"/>
      <c r="B1954" s="25"/>
      <c r="C1954" s="25"/>
      <c r="D1954" s="114"/>
      <c r="E1954" s="25"/>
      <c r="F1954" s="25"/>
      <c r="G1954" s="25"/>
      <c r="H1954" s="25"/>
      <c r="I1954" s="25"/>
      <c r="J1954" s="25"/>
      <c r="K1954" s="114"/>
      <c r="L1954" s="25"/>
      <c r="M1954" s="25"/>
      <c r="N1954" s="25"/>
      <c r="O1954" s="25"/>
      <c r="P1954" s="25"/>
      <c r="Q1954" s="25"/>
      <c r="R1954" s="25"/>
      <c r="S1954" s="25"/>
      <c r="T1954" s="25"/>
      <c r="U1954" s="25"/>
      <c r="V1954" s="25"/>
      <c r="W1954" s="25"/>
      <c r="X1954" s="25"/>
      <c r="Y1954" s="25"/>
      <c r="Z1954" s="25"/>
      <c r="AA1954" s="25"/>
      <c r="AB1954" s="25"/>
      <c r="AC1954" s="25"/>
      <c r="AD1954" s="25"/>
      <c r="AE1954" s="25"/>
      <c r="AF1954" s="25"/>
      <c r="AG1954" s="25"/>
      <c r="AH1954" s="25"/>
    </row>
    <row r="1955" spans="1:34">
      <c r="A1955" s="25"/>
      <c r="B1955" s="25"/>
      <c r="C1955" s="25"/>
      <c r="D1955" s="114"/>
      <c r="E1955" s="25"/>
      <c r="F1955" s="25"/>
      <c r="G1955" s="25"/>
      <c r="H1955" s="25"/>
      <c r="I1955" s="25"/>
      <c r="J1955" s="25"/>
      <c r="K1955" s="114"/>
      <c r="L1955" s="25"/>
      <c r="M1955" s="25"/>
      <c r="N1955" s="25"/>
      <c r="O1955" s="25"/>
      <c r="P1955" s="25"/>
      <c r="Q1955" s="25"/>
      <c r="R1955" s="25"/>
      <c r="S1955" s="25"/>
      <c r="T1955" s="25"/>
      <c r="U1955" s="25"/>
      <c r="V1955" s="25"/>
      <c r="W1955" s="25"/>
      <c r="X1955" s="25"/>
      <c r="Y1955" s="25"/>
      <c r="Z1955" s="25"/>
      <c r="AA1955" s="25"/>
      <c r="AB1955" s="25"/>
      <c r="AC1955" s="25"/>
      <c r="AD1955" s="25"/>
      <c r="AE1955" s="25"/>
      <c r="AF1955" s="25"/>
      <c r="AG1955" s="25"/>
      <c r="AH1955" s="25"/>
    </row>
    <row r="1956" spans="1:34">
      <c r="A1956" s="25"/>
      <c r="B1956" s="25"/>
      <c r="C1956" s="25"/>
      <c r="D1956" s="114"/>
      <c r="E1956" s="25"/>
      <c r="F1956" s="25"/>
      <c r="G1956" s="25"/>
      <c r="H1956" s="25"/>
      <c r="I1956" s="25"/>
      <c r="J1956" s="25"/>
      <c r="K1956" s="114"/>
      <c r="L1956" s="25"/>
      <c r="M1956" s="25"/>
      <c r="N1956" s="25"/>
      <c r="O1956" s="25"/>
      <c r="P1956" s="25"/>
      <c r="Q1956" s="25"/>
      <c r="R1956" s="25"/>
      <c r="S1956" s="25"/>
      <c r="T1956" s="25"/>
      <c r="U1956" s="25"/>
      <c r="V1956" s="25"/>
      <c r="W1956" s="25"/>
      <c r="X1956" s="25"/>
      <c r="Y1956" s="25"/>
      <c r="Z1956" s="25"/>
      <c r="AA1956" s="25"/>
      <c r="AB1956" s="25"/>
      <c r="AC1956" s="25"/>
      <c r="AD1956" s="25"/>
      <c r="AE1956" s="25"/>
      <c r="AF1956" s="25"/>
      <c r="AG1956" s="25"/>
      <c r="AH1956" s="25"/>
    </row>
    <row r="1957" spans="1:34">
      <c r="A1957" s="25"/>
      <c r="B1957" s="25"/>
      <c r="C1957" s="25"/>
      <c r="D1957" s="114"/>
      <c r="E1957" s="25"/>
      <c r="F1957" s="25"/>
      <c r="G1957" s="25"/>
      <c r="H1957" s="25"/>
      <c r="I1957" s="25"/>
      <c r="J1957" s="25"/>
      <c r="K1957" s="114"/>
      <c r="L1957" s="25"/>
      <c r="M1957" s="25"/>
      <c r="N1957" s="25"/>
      <c r="O1957" s="25"/>
      <c r="P1957" s="25"/>
      <c r="Q1957" s="25"/>
      <c r="R1957" s="25"/>
      <c r="S1957" s="25"/>
      <c r="T1957" s="25"/>
      <c r="U1957" s="25"/>
      <c r="V1957" s="25"/>
      <c r="W1957" s="25"/>
      <c r="X1957" s="25"/>
      <c r="Y1957" s="25"/>
      <c r="Z1957" s="25"/>
      <c r="AA1957" s="25"/>
      <c r="AB1957" s="25"/>
      <c r="AC1957" s="25"/>
      <c r="AD1957" s="25"/>
      <c r="AE1957" s="25"/>
      <c r="AF1957" s="25"/>
      <c r="AG1957" s="25"/>
      <c r="AH1957" s="25"/>
    </row>
    <row r="1958" spans="1:34">
      <c r="A1958" s="25"/>
      <c r="B1958" s="25"/>
      <c r="C1958" s="25"/>
      <c r="D1958" s="114"/>
      <c r="E1958" s="25"/>
      <c r="F1958" s="25"/>
      <c r="G1958" s="25"/>
      <c r="H1958" s="25"/>
      <c r="I1958" s="25"/>
      <c r="J1958" s="25"/>
      <c r="K1958" s="114"/>
      <c r="L1958" s="25"/>
      <c r="M1958" s="25"/>
      <c r="N1958" s="25"/>
      <c r="O1958" s="25"/>
      <c r="P1958" s="25"/>
      <c r="Q1958" s="25"/>
      <c r="R1958" s="25"/>
      <c r="S1958" s="25"/>
      <c r="T1958" s="25"/>
      <c r="U1958" s="25"/>
      <c r="V1958" s="25"/>
      <c r="W1958" s="25"/>
      <c r="X1958" s="25"/>
      <c r="Y1958" s="25"/>
      <c r="Z1958" s="25"/>
      <c r="AA1958" s="25"/>
      <c r="AB1958" s="25"/>
      <c r="AC1958" s="25"/>
      <c r="AD1958" s="25"/>
      <c r="AE1958" s="25"/>
      <c r="AF1958" s="25"/>
      <c r="AG1958" s="25"/>
      <c r="AH1958" s="25"/>
    </row>
    <row r="1959" spans="1:34">
      <c r="A1959" s="25"/>
      <c r="B1959" s="25"/>
      <c r="C1959" s="25"/>
      <c r="D1959" s="114"/>
      <c r="E1959" s="25"/>
      <c r="F1959" s="25"/>
      <c r="G1959" s="25"/>
      <c r="H1959" s="25"/>
      <c r="I1959" s="25"/>
      <c r="J1959" s="25"/>
      <c r="K1959" s="114"/>
      <c r="L1959" s="25"/>
      <c r="M1959" s="25"/>
      <c r="N1959" s="25"/>
      <c r="O1959" s="25"/>
      <c r="P1959" s="25"/>
      <c r="Q1959" s="25"/>
      <c r="R1959" s="25"/>
      <c r="S1959" s="25"/>
      <c r="T1959" s="25"/>
      <c r="U1959" s="25"/>
      <c r="V1959" s="25"/>
      <c r="W1959" s="25"/>
      <c r="X1959" s="25"/>
      <c r="Y1959" s="25"/>
      <c r="Z1959" s="25"/>
      <c r="AA1959" s="25"/>
      <c r="AB1959" s="25"/>
      <c r="AC1959" s="25"/>
      <c r="AD1959" s="25"/>
      <c r="AE1959" s="25"/>
      <c r="AF1959" s="25"/>
      <c r="AG1959" s="25"/>
      <c r="AH1959" s="25"/>
    </row>
    <row r="1960" spans="1:34">
      <c r="A1960" s="25"/>
      <c r="B1960" s="25"/>
      <c r="C1960" s="25"/>
      <c r="D1960" s="114"/>
      <c r="E1960" s="25"/>
      <c r="F1960" s="25"/>
      <c r="G1960" s="25"/>
      <c r="H1960" s="25"/>
      <c r="I1960" s="25"/>
      <c r="J1960" s="25"/>
      <c r="K1960" s="114"/>
      <c r="L1960" s="25"/>
      <c r="M1960" s="25"/>
      <c r="N1960" s="25"/>
      <c r="O1960" s="25"/>
      <c r="P1960" s="25"/>
      <c r="Q1960" s="25"/>
      <c r="R1960" s="25"/>
      <c r="S1960" s="25"/>
      <c r="T1960" s="25"/>
      <c r="U1960" s="25"/>
      <c r="V1960" s="25"/>
      <c r="W1960" s="25"/>
      <c r="X1960" s="25"/>
      <c r="Y1960" s="25"/>
      <c r="Z1960" s="25"/>
      <c r="AA1960" s="25"/>
      <c r="AB1960" s="25"/>
      <c r="AC1960" s="25"/>
      <c r="AD1960" s="25"/>
      <c r="AE1960" s="25"/>
      <c r="AF1960" s="25"/>
      <c r="AG1960" s="25"/>
      <c r="AH1960" s="25"/>
    </row>
    <row r="1961" spans="1:34">
      <c r="A1961" s="25"/>
      <c r="B1961" s="25"/>
      <c r="C1961" s="25"/>
      <c r="D1961" s="114"/>
      <c r="E1961" s="25"/>
      <c r="F1961" s="25"/>
      <c r="G1961" s="25"/>
      <c r="H1961" s="25"/>
      <c r="I1961" s="25"/>
      <c r="J1961" s="25"/>
      <c r="K1961" s="114"/>
      <c r="L1961" s="25"/>
      <c r="M1961" s="25"/>
      <c r="N1961" s="25"/>
      <c r="O1961" s="25"/>
      <c r="P1961" s="25"/>
      <c r="Q1961" s="25"/>
      <c r="R1961" s="25"/>
      <c r="S1961" s="25"/>
      <c r="T1961" s="25"/>
      <c r="U1961" s="25"/>
      <c r="V1961" s="25"/>
      <c r="W1961" s="25"/>
      <c r="X1961" s="25"/>
      <c r="Y1961" s="25"/>
      <c r="Z1961" s="25"/>
      <c r="AA1961" s="25"/>
      <c r="AB1961" s="25"/>
      <c r="AC1961" s="25"/>
      <c r="AD1961" s="25"/>
      <c r="AE1961" s="25"/>
      <c r="AF1961" s="25"/>
      <c r="AG1961" s="25"/>
      <c r="AH1961" s="25"/>
    </row>
    <row r="1962" spans="1:34">
      <c r="A1962" s="25"/>
      <c r="B1962" s="25"/>
      <c r="C1962" s="25"/>
      <c r="D1962" s="114"/>
      <c r="E1962" s="25"/>
      <c r="F1962" s="25"/>
      <c r="G1962" s="25"/>
      <c r="H1962" s="25"/>
      <c r="I1962" s="25"/>
      <c r="J1962" s="25"/>
      <c r="K1962" s="114"/>
      <c r="L1962" s="25"/>
      <c r="M1962" s="25"/>
      <c r="N1962" s="25"/>
      <c r="O1962" s="25"/>
      <c r="P1962" s="25"/>
      <c r="Q1962" s="25"/>
      <c r="R1962" s="25"/>
      <c r="S1962" s="25"/>
      <c r="T1962" s="25"/>
      <c r="U1962" s="25"/>
      <c r="V1962" s="25"/>
      <c r="W1962" s="25"/>
      <c r="X1962" s="25"/>
      <c r="Y1962" s="25"/>
      <c r="Z1962" s="25"/>
      <c r="AA1962" s="25"/>
      <c r="AB1962" s="25"/>
      <c r="AC1962" s="25"/>
      <c r="AD1962" s="25"/>
      <c r="AE1962" s="25"/>
      <c r="AF1962" s="25"/>
      <c r="AG1962" s="25"/>
      <c r="AH1962" s="25"/>
    </row>
    <row r="1963" spans="1:34">
      <c r="A1963" s="25"/>
      <c r="B1963" s="25"/>
      <c r="C1963" s="25"/>
      <c r="D1963" s="114"/>
      <c r="E1963" s="25"/>
      <c r="F1963" s="25"/>
      <c r="G1963" s="25"/>
      <c r="H1963" s="25"/>
      <c r="I1963" s="25"/>
      <c r="J1963" s="25"/>
      <c r="K1963" s="114"/>
      <c r="L1963" s="25"/>
      <c r="M1963" s="25"/>
      <c r="N1963" s="25"/>
      <c r="O1963" s="25"/>
      <c r="P1963" s="25"/>
      <c r="Q1963" s="25"/>
      <c r="R1963" s="25"/>
      <c r="S1963" s="25"/>
      <c r="T1963" s="25"/>
      <c r="U1963" s="25"/>
      <c r="V1963" s="25"/>
      <c r="W1963" s="25"/>
      <c r="X1963" s="25"/>
      <c r="Y1963" s="25"/>
      <c r="Z1963" s="25"/>
      <c r="AA1963" s="25"/>
      <c r="AB1963" s="25"/>
      <c r="AC1963" s="25"/>
      <c r="AD1963" s="25"/>
      <c r="AE1963" s="25"/>
      <c r="AF1963" s="25"/>
      <c r="AG1963" s="25"/>
      <c r="AH1963" s="25"/>
    </row>
    <row r="1964" spans="1:34">
      <c r="A1964" s="25"/>
      <c r="B1964" s="25"/>
      <c r="C1964" s="25"/>
      <c r="D1964" s="114"/>
      <c r="E1964" s="25"/>
      <c r="F1964" s="25"/>
      <c r="G1964" s="25"/>
      <c r="H1964" s="25"/>
      <c r="I1964" s="25"/>
      <c r="J1964" s="25"/>
      <c r="K1964" s="114"/>
      <c r="L1964" s="25"/>
      <c r="M1964" s="25"/>
      <c r="N1964" s="25"/>
      <c r="O1964" s="25"/>
      <c r="P1964" s="25"/>
      <c r="Q1964" s="25"/>
      <c r="R1964" s="25"/>
      <c r="S1964" s="25"/>
      <c r="T1964" s="25"/>
      <c r="U1964" s="25"/>
      <c r="V1964" s="25"/>
      <c r="W1964" s="25"/>
      <c r="X1964" s="25"/>
      <c r="Y1964" s="25"/>
      <c r="Z1964" s="25"/>
      <c r="AA1964" s="25"/>
      <c r="AB1964" s="25"/>
      <c r="AC1964" s="25"/>
      <c r="AD1964" s="25"/>
      <c r="AE1964" s="25"/>
      <c r="AF1964" s="25"/>
      <c r="AG1964" s="25"/>
      <c r="AH1964" s="25"/>
    </row>
    <row r="1965" spans="1:34">
      <c r="A1965" s="25"/>
      <c r="B1965" s="25"/>
      <c r="C1965" s="25"/>
      <c r="D1965" s="114"/>
      <c r="E1965" s="25"/>
      <c r="F1965" s="25"/>
      <c r="G1965" s="25"/>
      <c r="H1965" s="25"/>
      <c r="I1965" s="25"/>
      <c r="J1965" s="25"/>
      <c r="K1965" s="114"/>
      <c r="L1965" s="25"/>
      <c r="M1965" s="25"/>
      <c r="N1965" s="25"/>
      <c r="O1965" s="25"/>
      <c r="P1965" s="25"/>
      <c r="Q1965" s="25"/>
      <c r="R1965" s="25"/>
      <c r="S1965" s="25"/>
      <c r="T1965" s="25"/>
      <c r="U1965" s="25"/>
      <c r="V1965" s="25"/>
      <c r="W1965" s="25"/>
      <c r="X1965" s="25"/>
      <c r="Y1965" s="25"/>
      <c r="Z1965" s="25"/>
      <c r="AA1965" s="25"/>
      <c r="AB1965" s="25"/>
      <c r="AC1965" s="25"/>
      <c r="AD1965" s="25"/>
      <c r="AE1965" s="25"/>
      <c r="AF1965" s="25"/>
      <c r="AG1965" s="25"/>
      <c r="AH1965" s="25"/>
    </row>
    <row r="1966" spans="1:34">
      <c r="A1966" s="25"/>
      <c r="B1966" s="25"/>
      <c r="C1966" s="25"/>
      <c r="D1966" s="114"/>
      <c r="E1966" s="25"/>
      <c r="F1966" s="25"/>
      <c r="G1966" s="25"/>
      <c r="H1966" s="25"/>
      <c r="I1966" s="25"/>
      <c r="J1966" s="25"/>
      <c r="K1966" s="114"/>
      <c r="L1966" s="25"/>
      <c r="M1966" s="25"/>
      <c r="N1966" s="25"/>
      <c r="O1966" s="25"/>
      <c r="P1966" s="25"/>
      <c r="Q1966" s="25"/>
      <c r="R1966" s="25"/>
      <c r="S1966" s="25"/>
      <c r="T1966" s="25"/>
      <c r="U1966" s="25"/>
      <c r="V1966" s="25"/>
      <c r="W1966" s="25"/>
      <c r="X1966" s="25"/>
      <c r="Y1966" s="25"/>
      <c r="Z1966" s="25"/>
      <c r="AA1966" s="25"/>
      <c r="AB1966" s="25"/>
      <c r="AC1966" s="25"/>
      <c r="AD1966" s="25"/>
      <c r="AE1966" s="25"/>
      <c r="AF1966" s="25"/>
      <c r="AG1966" s="25"/>
      <c r="AH1966" s="25"/>
    </row>
    <row r="1967" spans="1:34">
      <c r="A1967" s="25"/>
      <c r="B1967" s="25"/>
      <c r="C1967" s="25"/>
      <c r="D1967" s="114"/>
      <c r="E1967" s="25"/>
      <c r="F1967" s="25"/>
      <c r="G1967" s="25"/>
      <c r="H1967" s="25"/>
      <c r="I1967" s="25"/>
      <c r="J1967" s="25"/>
      <c r="K1967" s="114"/>
      <c r="L1967" s="25"/>
      <c r="M1967" s="25"/>
      <c r="N1967" s="25"/>
      <c r="O1967" s="25"/>
      <c r="P1967" s="25"/>
      <c r="Q1967" s="25"/>
      <c r="R1967" s="25"/>
      <c r="S1967" s="25"/>
      <c r="T1967" s="25"/>
      <c r="U1967" s="25"/>
      <c r="V1967" s="25"/>
      <c r="W1967" s="25"/>
      <c r="X1967" s="25"/>
      <c r="Y1967" s="25"/>
      <c r="Z1967" s="25"/>
      <c r="AA1967" s="25"/>
      <c r="AB1967" s="25"/>
      <c r="AC1967" s="25"/>
      <c r="AD1967" s="25"/>
      <c r="AE1967" s="25"/>
      <c r="AF1967" s="25"/>
      <c r="AG1967" s="25"/>
      <c r="AH1967" s="25"/>
    </row>
    <row r="1968" spans="1:34">
      <c r="A1968" s="25"/>
      <c r="B1968" s="25"/>
      <c r="C1968" s="25"/>
      <c r="D1968" s="114"/>
      <c r="E1968" s="25"/>
      <c r="F1968" s="25"/>
      <c r="G1968" s="25"/>
      <c r="H1968" s="25"/>
      <c r="I1968" s="25"/>
      <c r="J1968" s="25"/>
      <c r="K1968" s="114"/>
      <c r="L1968" s="25"/>
      <c r="M1968" s="25"/>
      <c r="N1968" s="25"/>
      <c r="O1968" s="25"/>
      <c r="P1968" s="25"/>
      <c r="Q1968" s="25"/>
      <c r="R1968" s="25"/>
      <c r="S1968" s="25"/>
      <c r="T1968" s="25"/>
      <c r="U1968" s="25"/>
      <c r="V1968" s="25"/>
      <c r="W1968" s="25"/>
      <c r="X1968" s="25"/>
      <c r="Y1968" s="25"/>
      <c r="Z1968" s="25"/>
      <c r="AA1968" s="25"/>
      <c r="AB1968" s="25"/>
      <c r="AC1968" s="25"/>
      <c r="AD1968" s="25"/>
      <c r="AE1968" s="25"/>
      <c r="AF1968" s="25"/>
      <c r="AG1968" s="25"/>
      <c r="AH1968" s="25"/>
    </row>
    <row r="1969" spans="1:34">
      <c r="A1969" s="25"/>
      <c r="B1969" s="25"/>
      <c r="C1969" s="25"/>
      <c r="D1969" s="114"/>
      <c r="E1969" s="25"/>
      <c r="F1969" s="25"/>
      <c r="G1969" s="25"/>
      <c r="H1969" s="25"/>
      <c r="I1969" s="25"/>
      <c r="J1969" s="25"/>
      <c r="K1969" s="114"/>
      <c r="L1969" s="25"/>
      <c r="M1969" s="25"/>
      <c r="N1969" s="25"/>
      <c r="O1969" s="25"/>
      <c r="P1969" s="25"/>
      <c r="Q1969" s="25"/>
      <c r="R1969" s="25"/>
      <c r="S1969" s="25"/>
      <c r="T1969" s="25"/>
      <c r="U1969" s="25"/>
      <c r="V1969" s="25"/>
      <c r="W1969" s="25"/>
      <c r="X1969" s="25"/>
      <c r="Y1969" s="25"/>
      <c r="Z1969" s="25"/>
      <c r="AA1969" s="25"/>
      <c r="AB1969" s="25"/>
      <c r="AC1969" s="25"/>
      <c r="AD1969" s="25"/>
      <c r="AE1969" s="25"/>
      <c r="AF1969" s="25"/>
      <c r="AG1969" s="25"/>
      <c r="AH1969" s="25"/>
    </row>
    <row r="1970" spans="1:34">
      <c r="A1970" s="25"/>
      <c r="B1970" s="25"/>
      <c r="C1970" s="25"/>
      <c r="D1970" s="114"/>
      <c r="E1970" s="25"/>
      <c r="F1970" s="25"/>
      <c r="G1970" s="25"/>
      <c r="H1970" s="25"/>
      <c r="I1970" s="25"/>
      <c r="J1970" s="25"/>
      <c r="K1970" s="114"/>
      <c r="L1970" s="25"/>
      <c r="M1970" s="25"/>
      <c r="N1970" s="25"/>
      <c r="O1970" s="25"/>
      <c r="P1970" s="25"/>
      <c r="Q1970" s="25"/>
      <c r="R1970" s="25"/>
      <c r="S1970" s="25"/>
      <c r="T1970" s="25"/>
      <c r="U1970" s="25"/>
      <c r="V1970" s="25"/>
      <c r="W1970" s="25"/>
      <c r="X1970" s="25"/>
      <c r="Y1970" s="25"/>
      <c r="Z1970" s="25"/>
      <c r="AA1970" s="25"/>
      <c r="AB1970" s="25"/>
      <c r="AC1970" s="25"/>
      <c r="AD1970" s="25"/>
      <c r="AE1970" s="25"/>
      <c r="AF1970" s="25"/>
      <c r="AG1970" s="25"/>
      <c r="AH1970" s="25"/>
    </row>
    <row r="1971" spans="1:34">
      <c r="A1971" s="25"/>
      <c r="B1971" s="25"/>
      <c r="C1971" s="25"/>
      <c r="D1971" s="114"/>
      <c r="E1971" s="25"/>
      <c r="F1971" s="25"/>
      <c r="G1971" s="25"/>
      <c r="H1971" s="25"/>
      <c r="I1971" s="25"/>
      <c r="J1971" s="25"/>
      <c r="K1971" s="114"/>
      <c r="L1971" s="25"/>
      <c r="M1971" s="25"/>
      <c r="N1971" s="25"/>
      <c r="O1971" s="25"/>
      <c r="P1971" s="25"/>
      <c r="Q1971" s="25"/>
      <c r="R1971" s="25"/>
      <c r="S1971" s="25"/>
      <c r="T1971" s="25"/>
      <c r="U1971" s="25"/>
      <c r="V1971" s="25"/>
      <c r="W1971" s="25"/>
      <c r="X1971" s="25"/>
      <c r="Y1971" s="25"/>
      <c r="Z1971" s="25"/>
      <c r="AA1971" s="25"/>
      <c r="AB1971" s="25"/>
      <c r="AC1971" s="25"/>
      <c r="AD1971" s="25"/>
      <c r="AE1971" s="25"/>
      <c r="AF1971" s="25"/>
      <c r="AG1971" s="25"/>
      <c r="AH1971" s="25"/>
    </row>
    <row r="1972" spans="1:34">
      <c r="A1972" s="25"/>
      <c r="B1972" s="25"/>
      <c r="C1972" s="25"/>
      <c r="D1972" s="114"/>
      <c r="E1972" s="25"/>
      <c r="F1972" s="25"/>
      <c r="G1972" s="25"/>
      <c r="H1972" s="25"/>
      <c r="I1972" s="25"/>
      <c r="J1972" s="25"/>
      <c r="K1972" s="114"/>
      <c r="L1972" s="25"/>
      <c r="M1972" s="25"/>
      <c r="N1972" s="25"/>
      <c r="O1972" s="25"/>
      <c r="P1972" s="25"/>
      <c r="Q1972" s="25"/>
      <c r="R1972" s="25"/>
      <c r="S1972" s="25"/>
      <c r="T1972" s="25"/>
      <c r="U1972" s="25"/>
      <c r="V1972" s="25"/>
      <c r="W1972" s="25"/>
      <c r="X1972" s="25"/>
      <c r="Y1972" s="25"/>
      <c r="Z1972" s="25"/>
      <c r="AA1972" s="25"/>
      <c r="AB1972" s="25"/>
      <c r="AC1972" s="25"/>
      <c r="AD1972" s="25"/>
      <c r="AE1972" s="25"/>
      <c r="AF1972" s="25"/>
      <c r="AG1972" s="25"/>
      <c r="AH1972" s="25"/>
    </row>
    <row r="1973" spans="1:34">
      <c r="A1973" s="25"/>
      <c r="B1973" s="25"/>
      <c r="C1973" s="25"/>
      <c r="D1973" s="114"/>
      <c r="E1973" s="25"/>
      <c r="F1973" s="25"/>
      <c r="G1973" s="25"/>
      <c r="H1973" s="25"/>
      <c r="I1973" s="25"/>
      <c r="J1973" s="25"/>
      <c r="K1973" s="114"/>
      <c r="L1973" s="25"/>
      <c r="M1973" s="25"/>
      <c r="N1973" s="25"/>
      <c r="O1973" s="25"/>
      <c r="P1973" s="25"/>
      <c r="Q1973" s="25"/>
      <c r="R1973" s="25"/>
      <c r="S1973" s="25"/>
      <c r="T1973" s="25"/>
      <c r="U1973" s="25"/>
      <c r="V1973" s="25"/>
      <c r="W1973" s="25"/>
      <c r="X1973" s="25"/>
      <c r="Y1973" s="25"/>
      <c r="Z1973" s="25"/>
      <c r="AA1973" s="25"/>
      <c r="AB1973" s="25"/>
      <c r="AC1973" s="25"/>
      <c r="AD1973" s="25"/>
      <c r="AE1973" s="25"/>
      <c r="AF1973" s="25"/>
      <c r="AG1973" s="25"/>
      <c r="AH1973" s="25"/>
    </row>
    <row r="1974" spans="1:34">
      <c r="A1974" s="25"/>
      <c r="B1974" s="25"/>
      <c r="C1974" s="25"/>
      <c r="D1974" s="114"/>
      <c r="E1974" s="25"/>
      <c r="F1974" s="25"/>
      <c r="G1974" s="25"/>
      <c r="H1974" s="25"/>
      <c r="I1974" s="25"/>
      <c r="J1974" s="25"/>
      <c r="K1974" s="114"/>
      <c r="L1974" s="25"/>
      <c r="M1974" s="25"/>
      <c r="N1974" s="25"/>
      <c r="O1974" s="25"/>
      <c r="P1974" s="25"/>
      <c r="Q1974" s="25"/>
      <c r="R1974" s="25"/>
      <c r="S1974" s="25"/>
      <c r="T1974" s="25"/>
      <c r="U1974" s="25"/>
      <c r="V1974" s="25"/>
      <c r="W1974" s="25"/>
      <c r="X1974" s="25"/>
      <c r="Y1974" s="25"/>
      <c r="Z1974" s="25"/>
      <c r="AA1974" s="25"/>
      <c r="AB1974" s="25"/>
      <c r="AC1974" s="25"/>
      <c r="AD1974" s="25"/>
      <c r="AE1974" s="25"/>
      <c r="AF1974" s="25"/>
      <c r="AG1974" s="25"/>
      <c r="AH1974" s="25"/>
    </row>
    <row r="1975" spans="1:34">
      <c r="A1975" s="25"/>
      <c r="B1975" s="25"/>
      <c r="C1975" s="25"/>
      <c r="D1975" s="114"/>
      <c r="E1975" s="25"/>
      <c r="F1975" s="25"/>
      <c r="G1975" s="25"/>
      <c r="H1975" s="25"/>
      <c r="I1975" s="25"/>
      <c r="J1975" s="25"/>
      <c r="K1975" s="114"/>
      <c r="L1975" s="25"/>
      <c r="M1975" s="25"/>
      <c r="N1975" s="25"/>
      <c r="O1975" s="25"/>
      <c r="P1975" s="25"/>
      <c r="Q1975" s="25"/>
      <c r="R1975" s="25"/>
      <c r="S1975" s="25"/>
      <c r="T1975" s="25"/>
      <c r="U1975" s="25"/>
      <c r="V1975" s="25"/>
      <c r="W1975" s="25"/>
      <c r="X1975" s="25"/>
      <c r="Y1975" s="25"/>
      <c r="Z1975" s="25"/>
      <c r="AA1975" s="25"/>
      <c r="AB1975" s="25"/>
      <c r="AC1975" s="25"/>
      <c r="AD1975" s="25"/>
      <c r="AE1975" s="25"/>
      <c r="AF1975" s="25"/>
      <c r="AG1975" s="25"/>
      <c r="AH1975" s="25"/>
    </row>
    <row r="1976" spans="1:34">
      <c r="A1976" s="25"/>
      <c r="B1976" s="25"/>
      <c r="C1976" s="25"/>
      <c r="D1976" s="114"/>
      <c r="E1976" s="25"/>
      <c r="F1976" s="25"/>
      <c r="G1976" s="25"/>
      <c r="H1976" s="25"/>
      <c r="I1976" s="25"/>
      <c r="J1976" s="25"/>
      <c r="K1976" s="114"/>
      <c r="L1976" s="25"/>
      <c r="M1976" s="25"/>
      <c r="N1976" s="25"/>
      <c r="O1976" s="25"/>
      <c r="P1976" s="25"/>
      <c r="Q1976" s="25"/>
      <c r="R1976" s="25"/>
      <c r="S1976" s="25"/>
      <c r="T1976" s="25"/>
      <c r="U1976" s="25"/>
      <c r="V1976" s="25"/>
      <c r="W1976" s="25"/>
      <c r="X1976" s="25"/>
      <c r="Y1976" s="25"/>
      <c r="Z1976" s="25"/>
      <c r="AA1976" s="25"/>
      <c r="AB1976" s="25"/>
      <c r="AC1976" s="25"/>
      <c r="AD1976" s="25"/>
      <c r="AE1976" s="25"/>
      <c r="AF1976" s="25"/>
      <c r="AG1976" s="25"/>
      <c r="AH1976" s="25"/>
    </row>
    <row r="1977" spans="1:34">
      <c r="A1977" s="25"/>
      <c r="B1977" s="25"/>
      <c r="C1977" s="25"/>
      <c r="D1977" s="114"/>
      <c r="E1977" s="25"/>
      <c r="F1977" s="25"/>
      <c r="G1977" s="25"/>
      <c r="H1977" s="25"/>
      <c r="I1977" s="25"/>
      <c r="J1977" s="25"/>
      <c r="K1977" s="114"/>
      <c r="L1977" s="25"/>
      <c r="M1977" s="25"/>
      <c r="N1977" s="25"/>
      <c r="O1977" s="25"/>
      <c r="P1977" s="25"/>
      <c r="Q1977" s="25"/>
      <c r="R1977" s="25"/>
      <c r="S1977" s="25"/>
      <c r="T1977" s="25"/>
      <c r="U1977" s="25"/>
      <c r="V1977" s="25"/>
      <c r="W1977" s="25"/>
      <c r="X1977" s="25"/>
      <c r="Y1977" s="25"/>
      <c r="Z1977" s="25"/>
      <c r="AA1977" s="25"/>
      <c r="AB1977" s="25"/>
      <c r="AC1977" s="25"/>
      <c r="AD1977" s="25"/>
      <c r="AE1977" s="25"/>
      <c r="AF1977" s="25"/>
      <c r="AG1977" s="25"/>
      <c r="AH1977" s="25"/>
    </row>
    <row r="1978" spans="1:34">
      <c r="A1978" s="25"/>
      <c r="B1978" s="25"/>
      <c r="C1978" s="25"/>
      <c r="D1978" s="114"/>
      <c r="E1978" s="25"/>
      <c r="F1978" s="25"/>
      <c r="G1978" s="25"/>
      <c r="H1978" s="25"/>
      <c r="I1978" s="25"/>
      <c r="J1978" s="25"/>
      <c r="K1978" s="114"/>
      <c r="L1978" s="25"/>
      <c r="M1978" s="25"/>
      <c r="N1978" s="25"/>
      <c r="O1978" s="25"/>
      <c r="P1978" s="25"/>
      <c r="Q1978" s="25"/>
      <c r="R1978" s="25"/>
      <c r="S1978" s="25"/>
      <c r="T1978" s="25"/>
      <c r="U1978" s="25"/>
      <c r="V1978" s="25"/>
      <c r="W1978" s="25"/>
      <c r="X1978" s="25"/>
      <c r="Y1978" s="25"/>
      <c r="Z1978" s="25"/>
      <c r="AA1978" s="25"/>
      <c r="AB1978" s="25"/>
      <c r="AC1978" s="25"/>
      <c r="AD1978" s="25"/>
      <c r="AE1978" s="25"/>
      <c r="AF1978" s="25"/>
      <c r="AG1978" s="25"/>
      <c r="AH1978" s="25"/>
    </row>
    <row r="1979" spans="1:34">
      <c r="A1979" s="25"/>
      <c r="B1979" s="25"/>
      <c r="C1979" s="25"/>
      <c r="D1979" s="114"/>
      <c r="E1979" s="25"/>
      <c r="F1979" s="25"/>
      <c r="G1979" s="25"/>
      <c r="H1979" s="25"/>
      <c r="I1979" s="25"/>
      <c r="J1979" s="25"/>
      <c r="K1979" s="114"/>
      <c r="L1979" s="25"/>
      <c r="M1979" s="25"/>
      <c r="N1979" s="25"/>
      <c r="O1979" s="25"/>
      <c r="P1979" s="25"/>
      <c r="Q1979" s="25"/>
      <c r="R1979" s="25"/>
      <c r="S1979" s="25"/>
      <c r="T1979" s="25"/>
      <c r="U1979" s="25"/>
      <c r="V1979" s="25"/>
      <c r="W1979" s="25"/>
      <c r="X1979" s="25"/>
      <c r="Y1979" s="25"/>
      <c r="Z1979" s="25"/>
      <c r="AA1979" s="25"/>
      <c r="AB1979" s="25"/>
      <c r="AC1979" s="25"/>
      <c r="AD1979" s="25"/>
      <c r="AE1979" s="25"/>
      <c r="AF1979" s="25"/>
      <c r="AG1979" s="25"/>
      <c r="AH1979" s="25"/>
    </row>
    <row r="1980" spans="1:34">
      <c r="A1980" s="25"/>
      <c r="B1980" s="25"/>
      <c r="C1980" s="25"/>
      <c r="D1980" s="114"/>
      <c r="E1980" s="25"/>
      <c r="F1980" s="25"/>
      <c r="G1980" s="25"/>
      <c r="H1980" s="25"/>
      <c r="I1980" s="25"/>
      <c r="J1980" s="25"/>
      <c r="K1980" s="114"/>
      <c r="L1980" s="25"/>
      <c r="M1980" s="25"/>
      <c r="N1980" s="25"/>
      <c r="O1980" s="25"/>
      <c r="P1980" s="25"/>
      <c r="Q1980" s="25"/>
      <c r="R1980" s="25"/>
      <c r="S1980" s="25"/>
      <c r="T1980" s="25"/>
      <c r="U1980" s="25"/>
      <c r="V1980" s="25"/>
      <c r="W1980" s="25"/>
      <c r="X1980" s="25"/>
      <c r="Y1980" s="25"/>
      <c r="Z1980" s="25"/>
      <c r="AA1980" s="25"/>
      <c r="AB1980" s="25"/>
      <c r="AC1980" s="25"/>
      <c r="AD1980" s="25"/>
      <c r="AE1980" s="25"/>
      <c r="AF1980" s="25"/>
      <c r="AG1980" s="25"/>
      <c r="AH1980" s="25"/>
    </row>
    <row r="1981" spans="1:34">
      <c r="A1981" s="25"/>
      <c r="B1981" s="25"/>
      <c r="C1981" s="25"/>
      <c r="D1981" s="114"/>
      <c r="E1981" s="25"/>
      <c r="F1981" s="25"/>
      <c r="G1981" s="25"/>
      <c r="H1981" s="25"/>
      <c r="I1981" s="25"/>
      <c r="J1981" s="25"/>
      <c r="K1981" s="114"/>
      <c r="L1981" s="25"/>
      <c r="M1981" s="25"/>
      <c r="N1981" s="25"/>
      <c r="O1981" s="25"/>
      <c r="P1981" s="25"/>
      <c r="Q1981" s="25"/>
      <c r="R1981" s="25"/>
      <c r="S1981" s="25"/>
      <c r="T1981" s="25"/>
      <c r="U1981" s="25"/>
      <c r="V1981" s="25"/>
      <c r="W1981" s="25"/>
      <c r="X1981" s="25"/>
      <c r="Y1981" s="25"/>
      <c r="Z1981" s="25"/>
      <c r="AA1981" s="25"/>
      <c r="AB1981" s="25"/>
      <c r="AC1981" s="25"/>
      <c r="AD1981" s="25"/>
      <c r="AE1981" s="25"/>
      <c r="AF1981" s="25"/>
      <c r="AG1981" s="25"/>
      <c r="AH1981" s="25"/>
    </row>
    <row r="1982" spans="1:34">
      <c r="A1982" s="25"/>
      <c r="B1982" s="25"/>
      <c r="C1982" s="25"/>
      <c r="D1982" s="114"/>
      <c r="E1982" s="25"/>
      <c r="F1982" s="25"/>
      <c r="G1982" s="25"/>
      <c r="H1982" s="25"/>
      <c r="I1982" s="25"/>
      <c r="J1982" s="25"/>
      <c r="K1982" s="114"/>
      <c r="L1982" s="25"/>
      <c r="M1982" s="25"/>
      <c r="N1982" s="25"/>
      <c r="O1982" s="25"/>
      <c r="P1982" s="25"/>
      <c r="Q1982" s="25"/>
      <c r="R1982" s="25"/>
      <c r="S1982" s="25"/>
      <c r="T1982" s="25"/>
      <c r="U1982" s="25"/>
      <c r="V1982" s="25"/>
      <c r="W1982" s="25"/>
      <c r="X1982" s="25"/>
      <c r="Y1982" s="25"/>
      <c r="Z1982" s="25"/>
      <c r="AA1982" s="25"/>
      <c r="AB1982" s="25"/>
      <c r="AC1982" s="25"/>
      <c r="AD1982" s="25"/>
      <c r="AE1982" s="25"/>
      <c r="AF1982" s="25"/>
      <c r="AG1982" s="25"/>
      <c r="AH1982" s="25"/>
    </row>
    <row r="1983" spans="1:34">
      <c r="A1983" s="25"/>
      <c r="B1983" s="25"/>
      <c r="C1983" s="25"/>
      <c r="D1983" s="114"/>
      <c r="E1983" s="25"/>
      <c r="F1983" s="25"/>
      <c r="G1983" s="25"/>
      <c r="H1983" s="25"/>
      <c r="I1983" s="25"/>
      <c r="J1983" s="25"/>
      <c r="K1983" s="114"/>
      <c r="L1983" s="25"/>
      <c r="M1983" s="25"/>
      <c r="N1983" s="25"/>
      <c r="O1983" s="25"/>
      <c r="P1983" s="25"/>
      <c r="Q1983" s="25"/>
      <c r="R1983" s="25"/>
      <c r="S1983" s="25"/>
      <c r="T1983" s="25"/>
      <c r="U1983" s="25"/>
      <c r="V1983" s="25"/>
      <c r="W1983" s="25"/>
      <c r="X1983" s="25"/>
      <c r="Y1983" s="25"/>
      <c r="Z1983" s="25"/>
      <c r="AA1983" s="25"/>
      <c r="AB1983" s="25"/>
      <c r="AC1983" s="25"/>
      <c r="AD1983" s="25"/>
      <c r="AE1983" s="25"/>
      <c r="AF1983" s="25"/>
      <c r="AG1983" s="25"/>
      <c r="AH1983" s="25"/>
    </row>
    <row r="1984" spans="1:34">
      <c r="A1984" s="25"/>
      <c r="B1984" s="25"/>
      <c r="C1984" s="25"/>
      <c r="D1984" s="114"/>
      <c r="E1984" s="25"/>
      <c r="F1984" s="25"/>
      <c r="G1984" s="25"/>
      <c r="H1984" s="25"/>
      <c r="I1984" s="25"/>
      <c r="J1984" s="25"/>
      <c r="K1984" s="114"/>
      <c r="L1984" s="25"/>
      <c r="M1984" s="25"/>
      <c r="N1984" s="25"/>
      <c r="O1984" s="25"/>
      <c r="P1984" s="25"/>
      <c r="Q1984" s="25"/>
      <c r="R1984" s="25"/>
      <c r="S1984" s="25"/>
      <c r="T1984" s="25"/>
      <c r="U1984" s="25"/>
      <c r="V1984" s="25"/>
      <c r="W1984" s="25"/>
      <c r="X1984" s="25"/>
      <c r="Y1984" s="25"/>
      <c r="Z1984" s="25"/>
      <c r="AA1984" s="25"/>
      <c r="AB1984" s="25"/>
      <c r="AC1984" s="25"/>
      <c r="AD1984" s="25"/>
      <c r="AE1984" s="25"/>
      <c r="AF1984" s="25"/>
      <c r="AG1984" s="25"/>
      <c r="AH1984" s="25"/>
    </row>
    <row r="1985" spans="1:34">
      <c r="A1985" s="25"/>
      <c r="B1985" s="25"/>
      <c r="C1985" s="25"/>
      <c r="D1985" s="114"/>
      <c r="E1985" s="25"/>
      <c r="F1985" s="25"/>
      <c r="G1985" s="25"/>
      <c r="H1985" s="25"/>
      <c r="I1985" s="25"/>
      <c r="J1985" s="25"/>
      <c r="K1985" s="114"/>
      <c r="L1985" s="25"/>
      <c r="M1985" s="25"/>
      <c r="N1985" s="25"/>
      <c r="O1985" s="25"/>
      <c r="P1985" s="25"/>
      <c r="Q1985" s="25"/>
      <c r="R1985" s="25"/>
      <c r="S1985" s="25"/>
      <c r="T1985" s="25"/>
      <c r="U1985" s="25"/>
      <c r="V1985" s="25"/>
      <c r="W1985" s="25"/>
      <c r="X1985" s="25"/>
      <c r="Y1985" s="25"/>
      <c r="Z1985" s="25"/>
      <c r="AA1985" s="25"/>
      <c r="AB1985" s="25"/>
      <c r="AC1985" s="25"/>
      <c r="AD1985" s="25"/>
      <c r="AE1985" s="25"/>
      <c r="AF1985" s="25"/>
      <c r="AG1985" s="25"/>
      <c r="AH1985" s="25"/>
    </row>
    <row r="1986" spans="1:34">
      <c r="A1986" s="25"/>
      <c r="B1986" s="25"/>
      <c r="C1986" s="25"/>
      <c r="D1986" s="114"/>
      <c r="E1986" s="25"/>
      <c r="F1986" s="25"/>
      <c r="G1986" s="25"/>
      <c r="H1986" s="25"/>
      <c r="I1986" s="25"/>
      <c r="J1986" s="25"/>
      <c r="K1986" s="114"/>
      <c r="L1986" s="25"/>
      <c r="M1986" s="25"/>
      <c r="N1986" s="25"/>
      <c r="O1986" s="25"/>
      <c r="P1986" s="25"/>
      <c r="Q1986" s="25"/>
      <c r="R1986" s="25"/>
      <c r="S1986" s="25"/>
      <c r="T1986" s="25"/>
      <c r="U1986" s="25"/>
      <c r="V1986" s="25"/>
      <c r="W1986" s="25"/>
      <c r="X1986" s="25"/>
      <c r="Y1986" s="25"/>
      <c r="Z1986" s="25"/>
      <c r="AA1986" s="25"/>
      <c r="AB1986" s="25"/>
      <c r="AC1986" s="25"/>
      <c r="AD1986" s="25"/>
      <c r="AE1986" s="25"/>
      <c r="AF1986" s="25"/>
      <c r="AG1986" s="25"/>
      <c r="AH1986" s="25"/>
    </row>
    <row r="1987" spans="1:34">
      <c r="A1987" s="25"/>
      <c r="B1987" s="25"/>
      <c r="C1987" s="25"/>
      <c r="D1987" s="114"/>
      <c r="E1987" s="25"/>
      <c r="F1987" s="25"/>
      <c r="G1987" s="25"/>
      <c r="H1987" s="25"/>
      <c r="I1987" s="25"/>
      <c r="J1987" s="25"/>
      <c r="K1987" s="114"/>
      <c r="L1987" s="25"/>
      <c r="M1987" s="25"/>
      <c r="N1987" s="25"/>
      <c r="O1987" s="25"/>
      <c r="P1987" s="25"/>
      <c r="Q1987" s="25"/>
      <c r="R1987" s="25"/>
      <c r="S1987" s="25"/>
      <c r="T1987" s="25"/>
      <c r="U1987" s="25"/>
      <c r="V1987" s="25"/>
      <c r="W1987" s="25"/>
      <c r="X1987" s="25"/>
      <c r="Y1987" s="25"/>
      <c r="Z1987" s="25"/>
      <c r="AA1987" s="25"/>
      <c r="AB1987" s="25"/>
      <c r="AC1987" s="25"/>
      <c r="AD1987" s="25"/>
      <c r="AE1987" s="25"/>
      <c r="AF1987" s="25"/>
      <c r="AG1987" s="25"/>
      <c r="AH1987" s="25"/>
    </row>
    <row r="1988" spans="1:34">
      <c r="A1988" s="25"/>
      <c r="B1988" s="25"/>
      <c r="C1988" s="25"/>
      <c r="D1988" s="114"/>
      <c r="E1988" s="25"/>
      <c r="F1988" s="25"/>
      <c r="G1988" s="25"/>
      <c r="H1988" s="25"/>
      <c r="I1988" s="25"/>
      <c r="J1988" s="25"/>
      <c r="K1988" s="114"/>
      <c r="L1988" s="25"/>
      <c r="M1988" s="25"/>
      <c r="N1988" s="25"/>
      <c r="O1988" s="25"/>
      <c r="P1988" s="25"/>
      <c r="Q1988" s="25"/>
      <c r="R1988" s="25"/>
      <c r="S1988" s="25"/>
      <c r="T1988" s="25"/>
      <c r="U1988" s="25"/>
      <c r="V1988" s="25"/>
      <c r="W1988" s="25"/>
      <c r="X1988" s="25"/>
      <c r="Y1988" s="25"/>
      <c r="Z1988" s="25"/>
      <c r="AA1988" s="25"/>
      <c r="AB1988" s="25"/>
      <c r="AC1988" s="25"/>
      <c r="AD1988" s="25"/>
      <c r="AE1988" s="25"/>
      <c r="AF1988" s="25"/>
      <c r="AG1988" s="25"/>
      <c r="AH1988" s="25"/>
    </row>
    <row r="1989" spans="1:34">
      <c r="A1989" s="25"/>
      <c r="B1989" s="25"/>
      <c r="C1989" s="25"/>
      <c r="D1989" s="114"/>
      <c r="E1989" s="25"/>
      <c r="F1989" s="25"/>
      <c r="G1989" s="25"/>
      <c r="H1989" s="25"/>
      <c r="I1989" s="25"/>
      <c r="J1989" s="25"/>
      <c r="K1989" s="114"/>
      <c r="L1989" s="25"/>
      <c r="M1989" s="25"/>
      <c r="N1989" s="25"/>
      <c r="O1989" s="25"/>
      <c r="P1989" s="25"/>
      <c r="Q1989" s="25"/>
      <c r="R1989" s="25"/>
      <c r="S1989" s="25"/>
      <c r="T1989" s="25"/>
      <c r="U1989" s="25"/>
      <c r="V1989" s="25"/>
      <c r="W1989" s="25"/>
      <c r="X1989" s="25"/>
      <c r="Y1989" s="25"/>
      <c r="Z1989" s="25"/>
      <c r="AA1989" s="25"/>
      <c r="AB1989" s="25"/>
      <c r="AC1989" s="25"/>
      <c r="AD1989" s="25"/>
      <c r="AE1989" s="25"/>
      <c r="AF1989" s="25"/>
      <c r="AG1989" s="25"/>
      <c r="AH1989" s="25"/>
    </row>
    <row r="1990" spans="1:34">
      <c r="A1990" s="25"/>
      <c r="B1990" s="25"/>
      <c r="C1990" s="25"/>
      <c r="D1990" s="114"/>
      <c r="E1990" s="25"/>
      <c r="F1990" s="25"/>
      <c r="G1990" s="25"/>
      <c r="H1990" s="25"/>
      <c r="I1990" s="25"/>
      <c r="J1990" s="25"/>
      <c r="K1990" s="114"/>
      <c r="L1990" s="25"/>
      <c r="M1990" s="25"/>
      <c r="N1990" s="25"/>
      <c r="O1990" s="25"/>
      <c r="P1990" s="25"/>
      <c r="Q1990" s="25"/>
      <c r="R1990" s="25"/>
      <c r="S1990" s="25"/>
      <c r="T1990" s="25"/>
      <c r="U1990" s="25"/>
      <c r="V1990" s="25"/>
      <c r="W1990" s="25"/>
      <c r="X1990" s="25"/>
      <c r="Y1990" s="25"/>
      <c r="Z1990" s="25"/>
      <c r="AA1990" s="25"/>
      <c r="AB1990" s="25"/>
      <c r="AC1990" s="25"/>
      <c r="AD1990" s="25"/>
      <c r="AE1990" s="25"/>
      <c r="AF1990" s="25"/>
      <c r="AG1990" s="25"/>
      <c r="AH1990" s="25"/>
    </row>
    <row r="1991" spans="1:34">
      <c r="A1991" s="25"/>
      <c r="B1991" s="25"/>
      <c r="C1991" s="25"/>
      <c r="D1991" s="114"/>
      <c r="E1991" s="25"/>
      <c r="F1991" s="25"/>
      <c r="G1991" s="25"/>
      <c r="H1991" s="25"/>
      <c r="I1991" s="25"/>
      <c r="J1991" s="25"/>
      <c r="K1991" s="114"/>
      <c r="L1991" s="25"/>
      <c r="M1991" s="25"/>
      <c r="N1991" s="25"/>
      <c r="O1991" s="25"/>
      <c r="P1991" s="25"/>
      <c r="Q1991" s="25"/>
      <c r="R1991" s="25"/>
      <c r="S1991" s="25"/>
      <c r="T1991" s="25"/>
      <c r="U1991" s="25"/>
      <c r="V1991" s="25"/>
      <c r="W1991" s="25"/>
      <c r="X1991" s="25"/>
      <c r="Y1991" s="25"/>
      <c r="Z1991" s="25"/>
      <c r="AA1991" s="25"/>
      <c r="AB1991" s="25"/>
      <c r="AC1991" s="25"/>
      <c r="AD1991" s="25"/>
      <c r="AE1991" s="25"/>
      <c r="AF1991" s="25"/>
      <c r="AG1991" s="25"/>
      <c r="AH1991" s="25"/>
    </row>
    <row r="1992" spans="1:34">
      <c r="A1992" s="25"/>
      <c r="B1992" s="25"/>
      <c r="C1992" s="25"/>
      <c r="D1992" s="114"/>
      <c r="E1992" s="25"/>
      <c r="F1992" s="25"/>
      <c r="G1992" s="25"/>
      <c r="H1992" s="25"/>
      <c r="I1992" s="25"/>
      <c r="J1992" s="25"/>
      <c r="K1992" s="114"/>
      <c r="L1992" s="25"/>
      <c r="M1992" s="25"/>
      <c r="N1992" s="25"/>
      <c r="O1992" s="25"/>
      <c r="P1992" s="25"/>
      <c r="Q1992" s="25"/>
      <c r="R1992" s="25"/>
      <c r="S1992" s="25"/>
      <c r="T1992" s="25"/>
      <c r="U1992" s="25"/>
      <c r="V1992" s="25"/>
      <c r="W1992" s="25"/>
      <c r="X1992" s="25"/>
      <c r="Y1992" s="25"/>
      <c r="Z1992" s="25"/>
      <c r="AA1992" s="25"/>
      <c r="AB1992" s="25"/>
      <c r="AC1992" s="25"/>
      <c r="AD1992" s="25"/>
      <c r="AE1992" s="25"/>
      <c r="AF1992" s="25"/>
      <c r="AG1992" s="25"/>
      <c r="AH1992" s="25"/>
    </row>
    <row r="1993" spans="1:34">
      <c r="A1993" s="25"/>
      <c r="B1993" s="25"/>
      <c r="C1993" s="25"/>
      <c r="D1993" s="114"/>
      <c r="E1993" s="25"/>
      <c r="F1993" s="25"/>
      <c r="G1993" s="25"/>
      <c r="H1993" s="25"/>
      <c r="I1993" s="25"/>
      <c r="J1993" s="25"/>
      <c r="K1993" s="114"/>
      <c r="L1993" s="25"/>
      <c r="M1993" s="25"/>
      <c r="N1993" s="25"/>
      <c r="O1993" s="25"/>
      <c r="P1993" s="25"/>
      <c r="Q1993" s="25"/>
      <c r="R1993" s="25"/>
      <c r="S1993" s="25"/>
      <c r="T1993" s="25"/>
      <c r="U1993" s="25"/>
      <c r="V1993" s="25"/>
      <c r="W1993" s="25"/>
      <c r="X1993" s="25"/>
      <c r="Y1993" s="25"/>
      <c r="Z1993" s="25"/>
      <c r="AA1993" s="25"/>
      <c r="AB1993" s="25"/>
      <c r="AC1993" s="25"/>
      <c r="AD1993" s="25"/>
      <c r="AE1993" s="25"/>
      <c r="AF1993" s="25"/>
      <c r="AG1993" s="25"/>
      <c r="AH1993" s="25"/>
    </row>
    <row r="1994" spans="1:34">
      <c r="A1994" s="25"/>
      <c r="B1994" s="25"/>
      <c r="C1994" s="25"/>
      <c r="D1994" s="114"/>
      <c r="E1994" s="25"/>
      <c r="F1994" s="25"/>
      <c r="G1994" s="25"/>
      <c r="H1994" s="25"/>
      <c r="I1994" s="25"/>
      <c r="J1994" s="25"/>
      <c r="K1994" s="114"/>
      <c r="L1994" s="25"/>
      <c r="M1994" s="25"/>
      <c r="N1994" s="25"/>
      <c r="O1994" s="25"/>
      <c r="P1994" s="25"/>
      <c r="Q1994" s="25"/>
      <c r="R1994" s="25"/>
      <c r="S1994" s="25"/>
      <c r="T1994" s="25"/>
      <c r="U1994" s="25"/>
      <c r="V1994" s="25"/>
      <c r="W1994" s="25"/>
      <c r="X1994" s="25"/>
      <c r="Y1994" s="25"/>
      <c r="Z1994" s="25"/>
      <c r="AA1994" s="25"/>
      <c r="AB1994" s="25"/>
      <c r="AC1994" s="25"/>
      <c r="AD1994" s="25"/>
      <c r="AE1994" s="25"/>
      <c r="AF1994" s="25"/>
      <c r="AG1994" s="25"/>
      <c r="AH1994" s="25"/>
    </row>
    <row r="1995" spans="1:34">
      <c r="A1995" s="25"/>
      <c r="B1995" s="25"/>
      <c r="C1995" s="25"/>
      <c r="D1995" s="114"/>
      <c r="E1995" s="25"/>
      <c r="F1995" s="25"/>
      <c r="G1995" s="25"/>
      <c r="H1995" s="25"/>
      <c r="I1995" s="25"/>
      <c r="J1995" s="25"/>
      <c r="K1995" s="114"/>
      <c r="L1995" s="25"/>
      <c r="M1995" s="25"/>
      <c r="N1995" s="25"/>
      <c r="O1995" s="25"/>
      <c r="P1995" s="25"/>
      <c r="Q1995" s="25"/>
      <c r="R1995" s="25"/>
      <c r="S1995" s="25"/>
      <c r="T1995" s="25"/>
      <c r="U1995" s="25"/>
      <c r="V1995" s="25"/>
      <c r="W1995" s="25"/>
      <c r="X1995" s="25"/>
      <c r="Y1995" s="25"/>
      <c r="Z1995" s="25"/>
      <c r="AA1995" s="25"/>
      <c r="AB1995" s="25"/>
      <c r="AC1995" s="25"/>
      <c r="AD1995" s="25"/>
      <c r="AE1995" s="25"/>
      <c r="AF1995" s="25"/>
      <c r="AG1995" s="25"/>
      <c r="AH1995" s="25"/>
    </row>
    <row r="1996" spans="1:34">
      <c r="A1996" s="25"/>
      <c r="B1996" s="25"/>
      <c r="C1996" s="25"/>
      <c r="D1996" s="114"/>
      <c r="E1996" s="25"/>
      <c r="F1996" s="25"/>
      <c r="G1996" s="25"/>
      <c r="H1996" s="25"/>
      <c r="I1996" s="25"/>
      <c r="J1996" s="25"/>
      <c r="K1996" s="114"/>
      <c r="L1996" s="25"/>
      <c r="M1996" s="25"/>
      <c r="N1996" s="25"/>
      <c r="O1996" s="25"/>
      <c r="P1996" s="25"/>
      <c r="Q1996" s="25"/>
      <c r="R1996" s="25"/>
      <c r="S1996" s="25"/>
      <c r="T1996" s="25"/>
      <c r="U1996" s="25"/>
      <c r="V1996" s="25"/>
      <c r="W1996" s="25"/>
      <c r="X1996" s="25"/>
      <c r="Y1996" s="25"/>
      <c r="Z1996" s="25"/>
      <c r="AA1996" s="25"/>
      <c r="AB1996" s="25"/>
      <c r="AC1996" s="25"/>
      <c r="AD1996" s="25"/>
      <c r="AE1996" s="25"/>
      <c r="AF1996" s="25"/>
      <c r="AG1996" s="25"/>
      <c r="AH1996" s="25"/>
    </row>
    <row r="1997" spans="1:34">
      <c r="A1997" s="25"/>
      <c r="B1997" s="25"/>
      <c r="C1997" s="25"/>
      <c r="D1997" s="114"/>
      <c r="E1997" s="25"/>
      <c r="F1997" s="25"/>
      <c r="G1997" s="25"/>
      <c r="H1997" s="25"/>
      <c r="I1997" s="25"/>
      <c r="J1997" s="25"/>
      <c r="K1997" s="114"/>
      <c r="L1997" s="25"/>
      <c r="M1997" s="25"/>
      <c r="N1997" s="25"/>
      <c r="O1997" s="25"/>
      <c r="P1997" s="25"/>
      <c r="Q1997" s="25"/>
      <c r="R1997" s="25"/>
      <c r="S1997" s="25"/>
      <c r="T1997" s="25"/>
      <c r="U1997" s="25"/>
      <c r="V1997" s="25"/>
      <c r="W1997" s="25"/>
      <c r="X1997" s="25"/>
      <c r="Y1997" s="25"/>
      <c r="Z1997" s="25"/>
      <c r="AA1997" s="25"/>
      <c r="AB1997" s="25"/>
      <c r="AC1997" s="25"/>
      <c r="AD1997" s="25"/>
      <c r="AE1997" s="25"/>
      <c r="AF1997" s="25"/>
      <c r="AG1997" s="25"/>
      <c r="AH1997" s="25"/>
    </row>
    <row r="1998" spans="1:34">
      <c r="A1998" s="25"/>
      <c r="B1998" s="25"/>
      <c r="C1998" s="25"/>
      <c r="D1998" s="114"/>
      <c r="E1998" s="25"/>
      <c r="F1998" s="25"/>
      <c r="G1998" s="25"/>
      <c r="H1998" s="25"/>
      <c r="I1998" s="25"/>
      <c r="J1998" s="25"/>
      <c r="K1998" s="114"/>
      <c r="L1998" s="25"/>
      <c r="M1998" s="25"/>
      <c r="N1998" s="25"/>
      <c r="O1998" s="25"/>
      <c r="P1998" s="25"/>
      <c r="Q1998" s="25"/>
      <c r="R1998" s="25"/>
      <c r="S1998" s="25"/>
      <c r="T1998" s="25"/>
      <c r="U1998" s="25"/>
      <c r="V1998" s="25"/>
      <c r="W1998" s="25"/>
      <c r="X1998" s="25"/>
      <c r="Y1998" s="25"/>
      <c r="Z1998" s="25"/>
      <c r="AA1998" s="25"/>
      <c r="AB1998" s="25"/>
      <c r="AC1998" s="25"/>
      <c r="AD1998" s="25"/>
      <c r="AE1998" s="25"/>
      <c r="AF1998" s="25"/>
      <c r="AG1998" s="25"/>
      <c r="AH1998" s="25"/>
    </row>
    <row r="1999" spans="1:34">
      <c r="A1999" s="25"/>
      <c r="B1999" s="25"/>
      <c r="C1999" s="25"/>
      <c r="D1999" s="114"/>
      <c r="E1999" s="25"/>
      <c r="F1999" s="25"/>
      <c r="G1999" s="25"/>
      <c r="H1999" s="25"/>
      <c r="I1999" s="25"/>
      <c r="J1999" s="25"/>
      <c r="K1999" s="114"/>
      <c r="L1999" s="25"/>
      <c r="M1999" s="25"/>
      <c r="N1999" s="25"/>
      <c r="O1999" s="25"/>
      <c r="P1999" s="25"/>
      <c r="Q1999" s="25"/>
      <c r="R1999" s="25"/>
      <c r="S1999" s="25"/>
      <c r="T1999" s="25"/>
      <c r="U1999" s="25"/>
      <c r="V1999" s="25"/>
      <c r="W1999" s="25"/>
      <c r="X1999" s="25"/>
      <c r="Y1999" s="25"/>
      <c r="Z1999" s="25"/>
      <c r="AA1999" s="25"/>
      <c r="AB1999" s="25"/>
      <c r="AC1999" s="25"/>
      <c r="AD1999" s="25"/>
      <c r="AE1999" s="25"/>
      <c r="AF1999" s="25"/>
      <c r="AG1999" s="25"/>
      <c r="AH1999" s="25"/>
    </row>
    <row r="2000" spans="1:34">
      <c r="A2000" s="25"/>
      <c r="B2000" s="25"/>
      <c r="C2000" s="25"/>
      <c r="D2000" s="114"/>
      <c r="E2000" s="25"/>
      <c r="F2000" s="25"/>
      <c r="G2000" s="25"/>
      <c r="H2000" s="25"/>
      <c r="I2000" s="25"/>
      <c r="J2000" s="25"/>
      <c r="K2000" s="114"/>
      <c r="L2000" s="25"/>
      <c r="M2000" s="25"/>
      <c r="N2000" s="25"/>
      <c r="O2000" s="25"/>
      <c r="P2000" s="25"/>
      <c r="Q2000" s="25"/>
      <c r="R2000" s="25"/>
      <c r="S2000" s="25"/>
      <c r="T2000" s="25"/>
      <c r="U2000" s="25"/>
      <c r="V2000" s="25"/>
      <c r="W2000" s="25"/>
      <c r="X2000" s="25"/>
      <c r="Y2000" s="25"/>
      <c r="Z2000" s="25"/>
      <c r="AA2000" s="25"/>
      <c r="AB2000" s="25"/>
      <c r="AC2000" s="25"/>
      <c r="AD2000" s="25"/>
      <c r="AE2000" s="25"/>
      <c r="AF2000" s="25"/>
      <c r="AG2000" s="25"/>
      <c r="AH2000" s="25"/>
    </row>
    <row r="2001" spans="1:34">
      <c r="A2001" s="25"/>
      <c r="B2001" s="25"/>
      <c r="C2001" s="25"/>
      <c r="D2001" s="114"/>
      <c r="E2001" s="25"/>
      <c r="F2001" s="25"/>
      <c r="G2001" s="25"/>
      <c r="H2001" s="25"/>
      <c r="I2001" s="25"/>
      <c r="J2001" s="25"/>
      <c r="K2001" s="114"/>
      <c r="L2001" s="25"/>
      <c r="M2001" s="25"/>
      <c r="N2001" s="25"/>
      <c r="O2001" s="25"/>
      <c r="P2001" s="25"/>
      <c r="Q2001" s="25"/>
      <c r="R2001" s="25"/>
      <c r="S2001" s="25"/>
      <c r="T2001" s="25"/>
      <c r="U2001" s="25"/>
      <c r="V2001" s="25"/>
      <c r="W2001" s="25"/>
      <c r="X2001" s="25"/>
      <c r="Y2001" s="25"/>
      <c r="Z2001" s="25"/>
      <c r="AA2001" s="25"/>
      <c r="AB2001" s="25"/>
      <c r="AC2001" s="25"/>
      <c r="AD2001" s="25"/>
      <c r="AE2001" s="25"/>
      <c r="AF2001" s="25"/>
      <c r="AG2001" s="25"/>
      <c r="AH2001" s="25"/>
    </row>
    <row r="2002" spans="1:34">
      <c r="A2002" s="25"/>
      <c r="B2002" s="25"/>
      <c r="C2002" s="25"/>
      <c r="D2002" s="114"/>
      <c r="E2002" s="25"/>
      <c r="F2002" s="25"/>
      <c r="G2002" s="25"/>
      <c r="H2002" s="25"/>
      <c r="I2002" s="25"/>
      <c r="J2002" s="25"/>
      <c r="K2002" s="114"/>
      <c r="L2002" s="25"/>
      <c r="M2002" s="25"/>
      <c r="N2002" s="25"/>
      <c r="O2002" s="25"/>
      <c r="P2002" s="25"/>
      <c r="Q2002" s="25"/>
      <c r="R2002" s="25"/>
      <c r="S2002" s="25"/>
      <c r="T2002" s="25"/>
      <c r="U2002" s="25"/>
      <c r="V2002" s="25"/>
      <c r="W2002" s="25"/>
      <c r="X2002" s="25"/>
      <c r="Y2002" s="25"/>
      <c r="Z2002" s="25"/>
      <c r="AA2002" s="25"/>
      <c r="AB2002" s="25"/>
      <c r="AC2002" s="25"/>
      <c r="AD2002" s="25"/>
      <c r="AE2002" s="25"/>
      <c r="AF2002" s="25"/>
      <c r="AG2002" s="25"/>
      <c r="AH2002" s="25"/>
    </row>
    <row r="2003" spans="1:34">
      <c r="A2003" s="25"/>
      <c r="B2003" s="25"/>
      <c r="C2003" s="25"/>
      <c r="D2003" s="114"/>
      <c r="E2003" s="25"/>
      <c r="F2003" s="25"/>
      <c r="G2003" s="25"/>
      <c r="H2003" s="25"/>
      <c r="I2003" s="25"/>
      <c r="J2003" s="25"/>
      <c r="K2003" s="114"/>
      <c r="L2003" s="25"/>
      <c r="M2003" s="25"/>
      <c r="N2003" s="25"/>
      <c r="O2003" s="25"/>
      <c r="P2003" s="25"/>
      <c r="Q2003" s="25"/>
      <c r="R2003" s="25"/>
      <c r="S2003" s="25"/>
      <c r="T2003" s="25"/>
      <c r="U2003" s="25"/>
      <c r="V2003" s="25"/>
      <c r="W2003" s="25"/>
      <c r="X2003" s="25"/>
      <c r="Y2003" s="25"/>
      <c r="Z2003" s="25"/>
      <c r="AA2003" s="25"/>
      <c r="AB2003" s="25"/>
      <c r="AC2003" s="25"/>
      <c r="AD2003" s="25"/>
      <c r="AE2003" s="25"/>
      <c r="AF2003" s="25"/>
      <c r="AG2003" s="25"/>
      <c r="AH2003" s="25"/>
    </row>
    <row r="2004" spans="1:34">
      <c r="A2004" s="25"/>
      <c r="B2004" s="25"/>
      <c r="C2004" s="25"/>
      <c r="D2004" s="114"/>
      <c r="E2004" s="25"/>
      <c r="F2004" s="25"/>
      <c r="G2004" s="25"/>
      <c r="H2004" s="25"/>
      <c r="I2004" s="25"/>
      <c r="J2004" s="25"/>
      <c r="K2004" s="114"/>
      <c r="L2004" s="25"/>
      <c r="M2004" s="25"/>
      <c r="N2004" s="25"/>
      <c r="O2004" s="25"/>
      <c r="P2004" s="25"/>
      <c r="Q2004" s="25"/>
      <c r="R2004" s="25"/>
      <c r="S2004" s="25"/>
      <c r="T2004" s="25"/>
      <c r="U2004" s="25"/>
      <c r="V2004" s="25"/>
      <c r="W2004" s="25"/>
      <c r="X2004" s="25"/>
      <c r="Y2004" s="25"/>
      <c r="Z2004" s="25"/>
      <c r="AA2004" s="25"/>
      <c r="AB2004" s="25"/>
      <c r="AC2004" s="25"/>
      <c r="AD2004" s="25"/>
      <c r="AE2004" s="25"/>
      <c r="AF2004" s="25"/>
      <c r="AG2004" s="25"/>
      <c r="AH2004" s="25"/>
    </row>
    <row r="2005" spans="1:34">
      <c r="A2005" s="25"/>
      <c r="B2005" s="25"/>
      <c r="C2005" s="25"/>
      <c r="D2005" s="114"/>
      <c r="E2005" s="25"/>
      <c r="F2005" s="25"/>
      <c r="G2005" s="25"/>
      <c r="H2005" s="25"/>
      <c r="I2005" s="25"/>
      <c r="J2005" s="25"/>
      <c r="K2005" s="114"/>
      <c r="L2005" s="25"/>
      <c r="M2005" s="25"/>
      <c r="N2005" s="25"/>
      <c r="O2005" s="25"/>
      <c r="P2005" s="25"/>
      <c r="Q2005" s="25"/>
      <c r="R2005" s="25"/>
      <c r="S2005" s="25"/>
      <c r="T2005" s="25"/>
      <c r="U2005" s="25"/>
      <c r="V2005" s="25"/>
      <c r="W2005" s="25"/>
      <c r="X2005" s="25"/>
      <c r="Y2005" s="25"/>
      <c r="Z2005" s="25"/>
      <c r="AA2005" s="25"/>
      <c r="AB2005" s="25"/>
      <c r="AC2005" s="25"/>
      <c r="AD2005" s="25"/>
      <c r="AE2005" s="25"/>
      <c r="AF2005" s="25"/>
      <c r="AG2005" s="25"/>
      <c r="AH2005" s="25"/>
    </row>
    <row r="2006" spans="1:34">
      <c r="A2006" s="25"/>
      <c r="B2006" s="25"/>
      <c r="C2006" s="25"/>
      <c r="D2006" s="114"/>
      <c r="E2006" s="25"/>
      <c r="F2006" s="25"/>
      <c r="G2006" s="25"/>
      <c r="H2006" s="25"/>
      <c r="I2006" s="25"/>
      <c r="J2006" s="25"/>
      <c r="K2006" s="114"/>
      <c r="L2006" s="25"/>
      <c r="M2006" s="25"/>
      <c r="N2006" s="25"/>
      <c r="O2006" s="25"/>
      <c r="P2006" s="25"/>
      <c r="Q2006" s="25"/>
      <c r="R2006" s="25"/>
      <c r="S2006" s="25"/>
      <c r="T2006" s="25"/>
      <c r="U2006" s="25"/>
      <c r="V2006" s="25"/>
      <c r="W2006" s="25"/>
      <c r="X2006" s="25"/>
      <c r="Y2006" s="25"/>
      <c r="Z2006" s="25"/>
      <c r="AA2006" s="25"/>
      <c r="AB2006" s="25"/>
      <c r="AC2006" s="25"/>
      <c r="AD2006" s="25"/>
      <c r="AE2006" s="25"/>
      <c r="AF2006" s="25"/>
      <c r="AG2006" s="25"/>
      <c r="AH2006" s="25"/>
    </row>
    <row r="2007" spans="1:34">
      <c r="A2007" s="25"/>
      <c r="B2007" s="25"/>
      <c r="C2007" s="25"/>
      <c r="D2007" s="114"/>
      <c r="E2007" s="25"/>
      <c r="F2007" s="25"/>
      <c r="G2007" s="25"/>
      <c r="H2007" s="25"/>
      <c r="I2007" s="25"/>
      <c r="J2007" s="25"/>
      <c r="K2007" s="114"/>
      <c r="L2007" s="25"/>
      <c r="M2007" s="25"/>
      <c r="N2007" s="25"/>
      <c r="O2007" s="25"/>
      <c r="P2007" s="25"/>
      <c r="Q2007" s="25"/>
      <c r="R2007" s="25"/>
      <c r="S2007" s="25"/>
      <c r="T2007" s="25"/>
      <c r="U2007" s="25"/>
      <c r="V2007" s="25"/>
      <c r="W2007" s="25"/>
      <c r="X2007" s="25"/>
      <c r="Y2007" s="25"/>
      <c r="Z2007" s="25"/>
      <c r="AA2007" s="25"/>
      <c r="AB2007" s="25"/>
      <c r="AC2007" s="25"/>
      <c r="AD2007" s="25"/>
      <c r="AE2007" s="25"/>
      <c r="AF2007" s="25"/>
      <c r="AG2007" s="25"/>
      <c r="AH2007" s="25"/>
    </row>
    <row r="2008" spans="1:34">
      <c r="A2008" s="25"/>
      <c r="B2008" s="25"/>
      <c r="C2008" s="25"/>
      <c r="D2008" s="114"/>
      <c r="E2008" s="25"/>
      <c r="F2008" s="25"/>
      <c r="G2008" s="25"/>
      <c r="H2008" s="25"/>
      <c r="I2008" s="25"/>
      <c r="J2008" s="25"/>
      <c r="K2008" s="114"/>
      <c r="L2008" s="25"/>
      <c r="M2008" s="25"/>
      <c r="N2008" s="25"/>
      <c r="O2008" s="25"/>
      <c r="P2008" s="25"/>
      <c r="Q2008" s="25"/>
      <c r="R2008" s="25"/>
      <c r="S2008" s="25"/>
      <c r="T2008" s="25"/>
      <c r="U2008" s="25"/>
      <c r="V2008" s="25"/>
      <c r="W2008" s="25"/>
      <c r="X2008" s="25"/>
      <c r="Y2008" s="25"/>
      <c r="Z2008" s="25"/>
      <c r="AA2008" s="25"/>
      <c r="AB2008" s="25"/>
      <c r="AC2008" s="25"/>
      <c r="AD2008" s="25"/>
      <c r="AE2008" s="25"/>
      <c r="AF2008" s="25"/>
      <c r="AG2008" s="25"/>
      <c r="AH2008" s="25"/>
    </row>
    <row r="2009" spans="1:34">
      <c r="A2009" s="25"/>
      <c r="B2009" s="25"/>
      <c r="C2009" s="25"/>
      <c r="D2009" s="114"/>
      <c r="E2009" s="25"/>
      <c r="F2009" s="25"/>
      <c r="G2009" s="25"/>
      <c r="H2009" s="25"/>
      <c r="I2009" s="25"/>
      <c r="J2009" s="25"/>
      <c r="K2009" s="114"/>
      <c r="L2009" s="25"/>
      <c r="M2009" s="25"/>
      <c r="N2009" s="25"/>
      <c r="O2009" s="25"/>
      <c r="P2009" s="25"/>
      <c r="Q2009" s="25"/>
      <c r="R2009" s="25"/>
      <c r="S2009" s="25"/>
      <c r="T2009" s="25"/>
      <c r="U2009" s="25"/>
      <c r="V2009" s="25"/>
      <c r="W2009" s="25"/>
      <c r="X2009" s="25"/>
      <c r="Y2009" s="25"/>
      <c r="Z2009" s="25"/>
      <c r="AA2009" s="25"/>
      <c r="AB2009" s="25"/>
      <c r="AC2009" s="25"/>
      <c r="AD2009" s="25"/>
      <c r="AE2009" s="25"/>
      <c r="AF2009" s="25"/>
      <c r="AG2009" s="25"/>
      <c r="AH2009" s="25"/>
    </row>
    <row r="2010" spans="1:34">
      <c r="A2010" s="25"/>
      <c r="B2010" s="25"/>
      <c r="C2010" s="25"/>
      <c r="D2010" s="114"/>
      <c r="E2010" s="25"/>
      <c r="F2010" s="25"/>
      <c r="G2010" s="25"/>
      <c r="H2010" s="25"/>
      <c r="I2010" s="25"/>
      <c r="J2010" s="25"/>
      <c r="K2010" s="114"/>
      <c r="L2010" s="25"/>
      <c r="M2010" s="25"/>
      <c r="N2010" s="25"/>
      <c r="O2010" s="25"/>
      <c r="P2010" s="25"/>
      <c r="Q2010" s="25"/>
      <c r="R2010" s="25"/>
      <c r="S2010" s="25"/>
      <c r="T2010" s="25"/>
      <c r="U2010" s="25"/>
      <c r="V2010" s="25"/>
      <c r="W2010" s="25"/>
      <c r="X2010" s="25"/>
      <c r="Y2010" s="25"/>
      <c r="Z2010" s="25"/>
      <c r="AA2010" s="25"/>
      <c r="AB2010" s="25"/>
      <c r="AC2010" s="25"/>
      <c r="AD2010" s="25"/>
      <c r="AE2010" s="25"/>
      <c r="AF2010" s="25"/>
      <c r="AG2010" s="25"/>
      <c r="AH2010" s="25"/>
    </row>
    <row r="2011" spans="1:34">
      <c r="A2011" s="25"/>
      <c r="B2011" s="25"/>
      <c r="C2011" s="25"/>
      <c r="D2011" s="114"/>
      <c r="E2011" s="25"/>
      <c r="F2011" s="25"/>
      <c r="G2011" s="25"/>
      <c r="H2011" s="25"/>
      <c r="I2011" s="25"/>
      <c r="J2011" s="25"/>
      <c r="K2011" s="114"/>
      <c r="L2011" s="25"/>
      <c r="M2011" s="25"/>
      <c r="N2011" s="25"/>
      <c r="O2011" s="25"/>
      <c r="P2011" s="25"/>
      <c r="Q2011" s="25"/>
      <c r="R2011" s="25"/>
      <c r="S2011" s="25"/>
      <c r="T2011" s="25"/>
      <c r="U2011" s="25"/>
      <c r="V2011" s="25"/>
      <c r="W2011" s="25"/>
      <c r="X2011" s="25"/>
      <c r="Y2011" s="25"/>
      <c r="Z2011" s="25"/>
      <c r="AA2011" s="25"/>
      <c r="AB2011" s="25"/>
      <c r="AC2011" s="25"/>
      <c r="AD2011" s="25"/>
      <c r="AE2011" s="25"/>
      <c r="AF2011" s="25"/>
      <c r="AG2011" s="25"/>
      <c r="AH2011" s="25"/>
    </row>
    <row r="2012" spans="1:34">
      <c r="A2012" s="25"/>
      <c r="B2012" s="25"/>
      <c r="C2012" s="25"/>
      <c r="D2012" s="114"/>
      <c r="E2012" s="25"/>
      <c r="F2012" s="25"/>
      <c r="G2012" s="25"/>
      <c r="H2012" s="25"/>
      <c r="I2012" s="25"/>
      <c r="J2012" s="25"/>
      <c r="K2012" s="114"/>
      <c r="L2012" s="25"/>
      <c r="M2012" s="25"/>
      <c r="N2012" s="25"/>
      <c r="O2012" s="25"/>
      <c r="P2012" s="25"/>
      <c r="Q2012" s="25"/>
      <c r="R2012" s="25"/>
      <c r="S2012" s="25"/>
      <c r="T2012" s="25"/>
      <c r="U2012" s="25"/>
      <c r="V2012" s="25"/>
      <c r="W2012" s="25"/>
      <c r="X2012" s="25"/>
      <c r="Y2012" s="25"/>
      <c r="Z2012" s="25"/>
      <c r="AA2012" s="25"/>
      <c r="AB2012" s="25"/>
      <c r="AC2012" s="25"/>
      <c r="AD2012" s="25"/>
      <c r="AE2012" s="25"/>
      <c r="AF2012" s="25"/>
      <c r="AG2012" s="25"/>
      <c r="AH2012" s="25"/>
    </row>
    <row r="2013" spans="1:34">
      <c r="A2013" s="25"/>
      <c r="B2013" s="25"/>
      <c r="C2013" s="25"/>
      <c r="D2013" s="114"/>
      <c r="E2013" s="25"/>
      <c r="F2013" s="25"/>
      <c r="G2013" s="25"/>
      <c r="H2013" s="25"/>
      <c r="I2013" s="25"/>
      <c r="J2013" s="25"/>
      <c r="K2013" s="114"/>
      <c r="L2013" s="25"/>
      <c r="M2013" s="25"/>
      <c r="N2013" s="25"/>
      <c r="O2013" s="25"/>
      <c r="P2013" s="25"/>
      <c r="Q2013" s="25"/>
      <c r="R2013" s="25"/>
      <c r="S2013" s="25"/>
      <c r="T2013" s="25"/>
      <c r="U2013" s="25"/>
      <c r="V2013" s="25"/>
      <c r="W2013" s="25"/>
      <c r="X2013" s="25"/>
      <c r="Y2013" s="25"/>
      <c r="Z2013" s="25"/>
      <c r="AA2013" s="25"/>
      <c r="AB2013" s="25"/>
      <c r="AC2013" s="25"/>
      <c r="AD2013" s="25"/>
      <c r="AE2013" s="25"/>
      <c r="AF2013" s="25"/>
      <c r="AG2013" s="25"/>
      <c r="AH2013" s="25"/>
    </row>
    <row r="2014" spans="1:34">
      <c r="A2014" s="25"/>
      <c r="B2014" s="25"/>
      <c r="C2014" s="25"/>
      <c r="D2014" s="114"/>
      <c r="E2014" s="25"/>
      <c r="F2014" s="25"/>
      <c r="G2014" s="25"/>
      <c r="H2014" s="25"/>
      <c r="I2014" s="25"/>
      <c r="J2014" s="25"/>
      <c r="K2014" s="114"/>
      <c r="L2014" s="25"/>
      <c r="M2014" s="25"/>
      <c r="N2014" s="25"/>
      <c r="O2014" s="25"/>
      <c r="P2014" s="25"/>
      <c r="Q2014" s="25"/>
      <c r="R2014" s="25"/>
      <c r="S2014" s="25"/>
      <c r="T2014" s="25"/>
      <c r="U2014" s="25"/>
      <c r="V2014" s="25"/>
      <c r="W2014" s="25"/>
      <c r="X2014" s="25"/>
      <c r="Y2014" s="25"/>
      <c r="Z2014" s="25"/>
      <c r="AA2014" s="25"/>
      <c r="AB2014" s="25"/>
      <c r="AC2014" s="25"/>
      <c r="AD2014" s="25"/>
      <c r="AE2014" s="25"/>
      <c r="AF2014" s="25"/>
      <c r="AG2014" s="25"/>
      <c r="AH2014" s="25"/>
    </row>
    <row r="2015" spans="1:34">
      <c r="A2015" s="25"/>
      <c r="B2015" s="25"/>
      <c r="C2015" s="25"/>
      <c r="D2015" s="114"/>
      <c r="E2015" s="25"/>
      <c r="F2015" s="25"/>
      <c r="G2015" s="25"/>
      <c r="H2015" s="25"/>
      <c r="I2015" s="25"/>
      <c r="J2015" s="25"/>
      <c r="K2015" s="114"/>
      <c r="L2015" s="25"/>
      <c r="M2015" s="25"/>
      <c r="N2015" s="25"/>
      <c r="O2015" s="25"/>
      <c r="P2015" s="25"/>
      <c r="Q2015" s="25"/>
      <c r="R2015" s="25"/>
      <c r="S2015" s="25"/>
      <c r="T2015" s="25"/>
      <c r="U2015" s="25"/>
      <c r="V2015" s="25"/>
      <c r="W2015" s="25"/>
      <c r="X2015" s="25"/>
      <c r="Y2015" s="25"/>
      <c r="Z2015" s="25"/>
      <c r="AA2015" s="25"/>
      <c r="AB2015" s="25"/>
      <c r="AC2015" s="25"/>
      <c r="AD2015" s="25"/>
      <c r="AE2015" s="25"/>
      <c r="AF2015" s="25"/>
      <c r="AG2015" s="25"/>
      <c r="AH2015" s="25"/>
    </row>
    <row r="2016" spans="1:34">
      <c r="A2016" s="25"/>
      <c r="B2016" s="25"/>
      <c r="C2016" s="25"/>
      <c r="D2016" s="114"/>
      <c r="E2016" s="25"/>
      <c r="F2016" s="25"/>
      <c r="G2016" s="25"/>
      <c r="H2016" s="25"/>
      <c r="I2016" s="25"/>
      <c r="J2016" s="25"/>
      <c r="K2016" s="114"/>
      <c r="L2016" s="25"/>
      <c r="M2016" s="25"/>
      <c r="N2016" s="25"/>
      <c r="O2016" s="25"/>
      <c r="P2016" s="25"/>
      <c r="Q2016" s="25"/>
      <c r="R2016" s="25"/>
      <c r="S2016" s="25"/>
      <c r="T2016" s="25"/>
      <c r="U2016" s="25"/>
      <c r="V2016" s="25"/>
      <c r="W2016" s="25"/>
      <c r="X2016" s="25"/>
      <c r="Y2016" s="25"/>
      <c r="Z2016" s="25"/>
      <c r="AA2016" s="25"/>
      <c r="AB2016" s="25"/>
      <c r="AC2016" s="25"/>
      <c r="AD2016" s="25"/>
      <c r="AE2016" s="25"/>
      <c r="AF2016" s="25"/>
      <c r="AG2016" s="25"/>
      <c r="AH2016" s="25"/>
    </row>
    <row r="2017" spans="1:34">
      <c r="A2017" s="25"/>
      <c r="B2017" s="25"/>
      <c r="C2017" s="25"/>
      <c r="D2017" s="114"/>
      <c r="E2017" s="25"/>
      <c r="F2017" s="25"/>
      <c r="G2017" s="25"/>
      <c r="H2017" s="25"/>
      <c r="I2017" s="25"/>
      <c r="J2017" s="25"/>
      <c r="K2017" s="114"/>
      <c r="L2017" s="25"/>
      <c r="M2017" s="25"/>
      <c r="N2017" s="25"/>
      <c r="O2017" s="25"/>
      <c r="P2017" s="25"/>
      <c r="Q2017" s="25"/>
      <c r="R2017" s="25"/>
      <c r="S2017" s="25"/>
      <c r="T2017" s="25"/>
      <c r="U2017" s="25"/>
      <c r="V2017" s="25"/>
      <c r="W2017" s="25"/>
      <c r="X2017" s="25"/>
      <c r="Y2017" s="25"/>
      <c r="Z2017" s="25"/>
      <c r="AA2017" s="25"/>
      <c r="AB2017" s="25"/>
      <c r="AC2017" s="25"/>
      <c r="AD2017" s="25"/>
      <c r="AE2017" s="25"/>
      <c r="AF2017" s="25"/>
      <c r="AG2017" s="25"/>
      <c r="AH2017" s="25"/>
    </row>
    <row r="2018" spans="1:34">
      <c r="A2018" s="25"/>
      <c r="B2018" s="25"/>
      <c r="C2018" s="25"/>
      <c r="D2018" s="114"/>
      <c r="E2018" s="25"/>
      <c r="F2018" s="25"/>
      <c r="G2018" s="25"/>
      <c r="H2018" s="25"/>
      <c r="I2018" s="25"/>
      <c r="J2018" s="25"/>
      <c r="K2018" s="114"/>
      <c r="L2018" s="25"/>
      <c r="M2018" s="25"/>
      <c r="N2018" s="25"/>
      <c r="O2018" s="25"/>
      <c r="P2018" s="25"/>
      <c r="Q2018" s="25"/>
      <c r="R2018" s="25"/>
      <c r="S2018" s="25"/>
      <c r="T2018" s="25"/>
      <c r="U2018" s="25"/>
      <c r="V2018" s="25"/>
      <c r="W2018" s="25"/>
      <c r="X2018" s="25"/>
      <c r="Y2018" s="25"/>
      <c r="Z2018" s="25"/>
      <c r="AA2018" s="25"/>
      <c r="AB2018" s="25"/>
      <c r="AC2018" s="25"/>
      <c r="AD2018" s="25"/>
      <c r="AE2018" s="25"/>
      <c r="AF2018" s="25"/>
      <c r="AG2018" s="25"/>
      <c r="AH2018" s="25"/>
    </row>
    <row r="2019" spans="1:34">
      <c r="A2019" s="25"/>
      <c r="B2019" s="25"/>
      <c r="C2019" s="25"/>
      <c r="D2019" s="114"/>
      <c r="E2019" s="25"/>
      <c r="F2019" s="25"/>
      <c r="G2019" s="25"/>
      <c r="H2019" s="25"/>
      <c r="I2019" s="25"/>
      <c r="J2019" s="25"/>
      <c r="K2019" s="114"/>
      <c r="L2019" s="25"/>
      <c r="M2019" s="25"/>
      <c r="N2019" s="25"/>
      <c r="O2019" s="25"/>
      <c r="P2019" s="25"/>
      <c r="Q2019" s="25"/>
      <c r="R2019" s="25"/>
      <c r="S2019" s="25"/>
      <c r="T2019" s="25"/>
      <c r="U2019" s="25"/>
      <c r="V2019" s="25"/>
      <c r="W2019" s="25"/>
      <c r="X2019" s="25"/>
      <c r="Y2019" s="25"/>
      <c r="Z2019" s="25"/>
      <c r="AA2019" s="25"/>
      <c r="AB2019" s="25"/>
      <c r="AC2019" s="25"/>
      <c r="AD2019" s="25"/>
      <c r="AE2019" s="25"/>
      <c r="AF2019" s="25"/>
      <c r="AG2019" s="25"/>
      <c r="AH2019" s="25"/>
    </row>
    <row r="2020" spans="1:34">
      <c r="A2020" s="25"/>
      <c r="B2020" s="25"/>
      <c r="C2020" s="25"/>
      <c r="D2020" s="114"/>
      <c r="E2020" s="25"/>
      <c r="F2020" s="25"/>
      <c r="G2020" s="25"/>
      <c r="H2020" s="25"/>
      <c r="I2020" s="25"/>
      <c r="J2020" s="25"/>
      <c r="K2020" s="114"/>
      <c r="L2020" s="25"/>
      <c r="M2020" s="25"/>
      <c r="N2020" s="25"/>
      <c r="O2020" s="25"/>
      <c r="P2020" s="25"/>
      <c r="Q2020" s="25"/>
      <c r="R2020" s="25"/>
      <c r="S2020" s="25"/>
      <c r="T2020" s="25"/>
      <c r="U2020" s="25"/>
      <c r="V2020" s="25"/>
      <c r="W2020" s="25"/>
      <c r="X2020" s="25"/>
      <c r="Y2020" s="25"/>
      <c r="Z2020" s="25"/>
      <c r="AA2020" s="25"/>
      <c r="AB2020" s="25"/>
      <c r="AC2020" s="25"/>
      <c r="AD2020" s="25"/>
      <c r="AE2020" s="25"/>
      <c r="AF2020" s="25"/>
      <c r="AG2020" s="25"/>
      <c r="AH2020" s="25"/>
    </row>
    <row r="2021" spans="1:34">
      <c r="A2021" s="25"/>
      <c r="B2021" s="25"/>
      <c r="C2021" s="25"/>
      <c r="D2021" s="114"/>
      <c r="E2021" s="25"/>
      <c r="F2021" s="25"/>
      <c r="G2021" s="25"/>
      <c r="H2021" s="25"/>
      <c r="I2021" s="25"/>
      <c r="J2021" s="25"/>
      <c r="K2021" s="114"/>
      <c r="L2021" s="25"/>
      <c r="M2021" s="25"/>
      <c r="N2021" s="25"/>
      <c r="O2021" s="25"/>
      <c r="P2021" s="25"/>
      <c r="Q2021" s="25"/>
      <c r="R2021" s="25"/>
      <c r="S2021" s="25"/>
      <c r="T2021" s="25"/>
      <c r="U2021" s="25"/>
      <c r="V2021" s="25"/>
      <c r="W2021" s="25"/>
      <c r="X2021" s="25"/>
      <c r="Y2021" s="25"/>
      <c r="Z2021" s="25"/>
      <c r="AA2021" s="25"/>
      <c r="AB2021" s="25"/>
      <c r="AC2021" s="25"/>
      <c r="AD2021" s="25"/>
      <c r="AE2021" s="25"/>
      <c r="AF2021" s="25"/>
      <c r="AG2021" s="25"/>
      <c r="AH2021" s="25"/>
    </row>
    <row r="2022" spans="1:34">
      <c r="A2022" s="25"/>
      <c r="B2022" s="25"/>
      <c r="C2022" s="25"/>
      <c r="D2022" s="114"/>
      <c r="E2022" s="25"/>
      <c r="F2022" s="25"/>
      <c r="G2022" s="25"/>
      <c r="H2022" s="25"/>
      <c r="I2022" s="25"/>
      <c r="J2022" s="25"/>
      <c r="K2022" s="114"/>
      <c r="L2022" s="25"/>
      <c r="M2022" s="25"/>
      <c r="N2022" s="25"/>
      <c r="O2022" s="25"/>
      <c r="P2022" s="25"/>
      <c r="Q2022" s="25"/>
      <c r="R2022" s="25"/>
      <c r="S2022" s="25"/>
      <c r="T2022" s="25"/>
      <c r="U2022" s="25"/>
      <c r="V2022" s="25"/>
      <c r="W2022" s="25"/>
      <c r="X2022" s="25"/>
      <c r="Y2022" s="25"/>
      <c r="Z2022" s="25"/>
      <c r="AA2022" s="25"/>
      <c r="AB2022" s="25"/>
      <c r="AC2022" s="25"/>
      <c r="AD2022" s="25"/>
      <c r="AE2022" s="25"/>
      <c r="AF2022" s="25"/>
      <c r="AG2022" s="25"/>
      <c r="AH2022" s="25"/>
    </row>
    <row r="2023" spans="1:34">
      <c r="A2023" s="25"/>
      <c r="B2023" s="25"/>
      <c r="C2023" s="25"/>
      <c r="D2023" s="114"/>
      <c r="E2023" s="25"/>
      <c r="F2023" s="25"/>
      <c r="G2023" s="25"/>
      <c r="H2023" s="25"/>
      <c r="I2023" s="25"/>
      <c r="J2023" s="25"/>
      <c r="K2023" s="114"/>
      <c r="L2023" s="25"/>
      <c r="M2023" s="25"/>
      <c r="N2023" s="25"/>
      <c r="O2023" s="25"/>
      <c r="P2023" s="25"/>
      <c r="Q2023" s="25"/>
      <c r="R2023" s="25"/>
      <c r="S2023" s="25"/>
      <c r="T2023" s="25"/>
      <c r="U2023" s="25"/>
      <c r="V2023" s="25"/>
      <c r="W2023" s="25"/>
      <c r="X2023" s="25"/>
      <c r="Y2023" s="25"/>
      <c r="Z2023" s="25"/>
      <c r="AA2023" s="25"/>
      <c r="AB2023" s="25"/>
      <c r="AC2023" s="25"/>
      <c r="AD2023" s="25"/>
      <c r="AE2023" s="25"/>
      <c r="AF2023" s="25"/>
      <c r="AG2023" s="25"/>
      <c r="AH2023" s="25"/>
    </row>
    <row r="2024" spans="1:34">
      <c r="A2024" s="25"/>
      <c r="B2024" s="25"/>
      <c r="C2024" s="25"/>
      <c r="D2024" s="114"/>
      <c r="E2024" s="25"/>
      <c r="F2024" s="25"/>
      <c r="G2024" s="25"/>
      <c r="H2024" s="25"/>
      <c r="I2024" s="25"/>
      <c r="J2024" s="25"/>
      <c r="K2024" s="114"/>
      <c r="L2024" s="25"/>
      <c r="M2024" s="25"/>
      <c r="N2024" s="25"/>
      <c r="O2024" s="25"/>
      <c r="P2024" s="25"/>
      <c r="Q2024" s="25"/>
      <c r="R2024" s="25"/>
      <c r="S2024" s="25"/>
      <c r="T2024" s="25"/>
      <c r="U2024" s="25"/>
      <c r="V2024" s="25"/>
      <c r="W2024" s="25"/>
      <c r="X2024" s="25"/>
      <c r="Y2024" s="25"/>
      <c r="Z2024" s="25"/>
      <c r="AA2024" s="25"/>
      <c r="AB2024" s="25"/>
      <c r="AC2024" s="25"/>
      <c r="AD2024" s="25"/>
      <c r="AE2024" s="25"/>
      <c r="AF2024" s="25"/>
      <c r="AG2024" s="25"/>
      <c r="AH2024" s="25"/>
    </row>
    <row r="2025" spans="1:34">
      <c r="A2025" s="25"/>
      <c r="B2025" s="25"/>
      <c r="C2025" s="25"/>
      <c r="D2025" s="114"/>
      <c r="E2025" s="25"/>
      <c r="F2025" s="25"/>
      <c r="G2025" s="25"/>
      <c r="H2025" s="25"/>
      <c r="I2025" s="25"/>
      <c r="J2025" s="25"/>
      <c r="K2025" s="114"/>
      <c r="L2025" s="25"/>
      <c r="M2025" s="25"/>
      <c r="N2025" s="25"/>
      <c r="O2025" s="25"/>
      <c r="P2025" s="25"/>
      <c r="Q2025" s="25"/>
      <c r="R2025" s="25"/>
      <c r="S2025" s="25"/>
      <c r="T2025" s="25"/>
      <c r="U2025" s="25"/>
      <c r="V2025" s="25"/>
      <c r="W2025" s="25"/>
      <c r="X2025" s="25"/>
      <c r="Y2025" s="25"/>
      <c r="Z2025" s="25"/>
      <c r="AA2025" s="25"/>
      <c r="AB2025" s="25"/>
      <c r="AC2025" s="25"/>
      <c r="AD2025" s="25"/>
      <c r="AE2025" s="25"/>
      <c r="AF2025" s="25"/>
      <c r="AG2025" s="25"/>
      <c r="AH2025" s="25"/>
    </row>
    <row r="2026" spans="1:34">
      <c r="A2026" s="25"/>
      <c r="B2026" s="25"/>
      <c r="C2026" s="25"/>
      <c r="D2026" s="114"/>
      <c r="E2026" s="25"/>
      <c r="F2026" s="25"/>
      <c r="G2026" s="25"/>
      <c r="H2026" s="25"/>
      <c r="I2026" s="25"/>
      <c r="J2026" s="25"/>
      <c r="K2026" s="114"/>
      <c r="L2026" s="25"/>
      <c r="M2026" s="25"/>
      <c r="N2026" s="25"/>
      <c r="O2026" s="25"/>
      <c r="P2026" s="25"/>
      <c r="Q2026" s="25"/>
      <c r="R2026" s="25"/>
      <c r="S2026" s="25"/>
      <c r="T2026" s="25"/>
      <c r="U2026" s="25"/>
      <c r="V2026" s="25"/>
      <c r="W2026" s="25"/>
      <c r="X2026" s="25"/>
      <c r="Y2026" s="25"/>
      <c r="Z2026" s="25"/>
      <c r="AA2026" s="25"/>
      <c r="AB2026" s="25"/>
      <c r="AC2026" s="25"/>
      <c r="AD2026" s="25"/>
      <c r="AE2026" s="25"/>
      <c r="AF2026" s="25"/>
      <c r="AG2026" s="25"/>
      <c r="AH2026" s="25"/>
    </row>
    <row r="2027" spans="1:34">
      <c r="A2027" s="25"/>
      <c r="B2027" s="25"/>
      <c r="C2027" s="25"/>
      <c r="D2027" s="114"/>
      <c r="E2027" s="25"/>
      <c r="F2027" s="25"/>
      <c r="G2027" s="25"/>
      <c r="H2027" s="25"/>
      <c r="I2027" s="25"/>
      <c r="J2027" s="25"/>
      <c r="K2027" s="114"/>
      <c r="L2027" s="25"/>
      <c r="M2027" s="25"/>
      <c r="N2027" s="25"/>
      <c r="O2027" s="25"/>
      <c r="P2027" s="25"/>
      <c r="Q2027" s="25"/>
      <c r="R2027" s="25"/>
      <c r="S2027" s="25"/>
      <c r="T2027" s="25"/>
      <c r="U2027" s="25"/>
      <c r="V2027" s="25"/>
      <c r="W2027" s="25"/>
      <c r="X2027" s="25"/>
      <c r="Y2027" s="25"/>
      <c r="Z2027" s="25"/>
      <c r="AA2027" s="25"/>
      <c r="AB2027" s="25"/>
      <c r="AC2027" s="25"/>
      <c r="AD2027" s="25"/>
      <c r="AE2027" s="25"/>
      <c r="AF2027" s="25"/>
      <c r="AG2027" s="25"/>
      <c r="AH2027" s="25"/>
    </row>
    <row r="2028" spans="1:34">
      <c r="A2028" s="25"/>
      <c r="B2028" s="25"/>
      <c r="C2028" s="25"/>
      <c r="D2028" s="114"/>
      <c r="E2028" s="25"/>
      <c r="F2028" s="25"/>
      <c r="G2028" s="25"/>
      <c r="H2028" s="25"/>
      <c r="I2028" s="25"/>
      <c r="J2028" s="25"/>
      <c r="K2028" s="114"/>
      <c r="L2028" s="25"/>
      <c r="M2028" s="25"/>
      <c r="N2028" s="25"/>
      <c r="O2028" s="25"/>
      <c r="P2028" s="25"/>
      <c r="Q2028" s="25"/>
      <c r="R2028" s="25"/>
      <c r="S2028" s="25"/>
      <c r="T2028" s="25"/>
      <c r="U2028" s="25"/>
      <c r="V2028" s="25"/>
      <c r="W2028" s="25"/>
      <c r="X2028" s="25"/>
      <c r="Y2028" s="25"/>
      <c r="Z2028" s="25"/>
      <c r="AA2028" s="25"/>
      <c r="AB2028" s="25"/>
      <c r="AC2028" s="25"/>
      <c r="AD2028" s="25"/>
      <c r="AE2028" s="25"/>
      <c r="AF2028" s="25"/>
      <c r="AG2028" s="25"/>
      <c r="AH2028" s="25"/>
    </row>
    <row r="2029" spans="1:34">
      <c r="A2029" s="25"/>
      <c r="B2029" s="25"/>
      <c r="C2029" s="25"/>
      <c r="D2029" s="114"/>
      <c r="E2029" s="25"/>
      <c r="F2029" s="25"/>
      <c r="G2029" s="25"/>
      <c r="H2029" s="25"/>
      <c r="I2029" s="25"/>
      <c r="J2029" s="25"/>
      <c r="K2029" s="114"/>
      <c r="L2029" s="25"/>
      <c r="M2029" s="25"/>
      <c r="N2029" s="25"/>
      <c r="O2029" s="25"/>
      <c r="P2029" s="25"/>
      <c r="Q2029" s="25"/>
      <c r="R2029" s="25"/>
      <c r="S2029" s="25"/>
      <c r="T2029" s="25"/>
      <c r="U2029" s="25"/>
      <c r="V2029" s="25"/>
      <c r="W2029" s="25"/>
      <c r="X2029" s="25"/>
      <c r="Y2029" s="25"/>
      <c r="Z2029" s="25"/>
      <c r="AA2029" s="25"/>
      <c r="AB2029" s="25"/>
      <c r="AC2029" s="25"/>
      <c r="AD2029" s="25"/>
      <c r="AE2029" s="25"/>
      <c r="AF2029" s="25"/>
      <c r="AG2029" s="25"/>
      <c r="AH2029" s="25"/>
    </row>
    <row r="2030" spans="1:34">
      <c r="A2030" s="25"/>
      <c r="B2030" s="25"/>
      <c r="C2030" s="25"/>
      <c r="D2030" s="114"/>
      <c r="E2030" s="25"/>
      <c r="F2030" s="25"/>
      <c r="G2030" s="25"/>
      <c r="H2030" s="25"/>
      <c r="I2030" s="25"/>
      <c r="J2030" s="25"/>
      <c r="K2030" s="114"/>
      <c r="L2030" s="25"/>
      <c r="M2030" s="25"/>
      <c r="N2030" s="25"/>
      <c r="O2030" s="25"/>
      <c r="P2030" s="25"/>
      <c r="Q2030" s="25"/>
      <c r="R2030" s="25"/>
      <c r="S2030" s="25"/>
      <c r="T2030" s="25"/>
      <c r="U2030" s="25"/>
      <c r="V2030" s="25"/>
      <c r="W2030" s="25"/>
      <c r="X2030" s="25"/>
      <c r="Y2030" s="25"/>
      <c r="Z2030" s="25"/>
      <c r="AA2030" s="25"/>
      <c r="AB2030" s="25"/>
      <c r="AC2030" s="25"/>
      <c r="AD2030" s="25"/>
      <c r="AE2030" s="25"/>
      <c r="AF2030" s="25"/>
      <c r="AG2030" s="25"/>
      <c r="AH2030" s="25"/>
    </row>
    <row r="2031" spans="1:34">
      <c r="A2031" s="25"/>
      <c r="B2031" s="25"/>
      <c r="C2031" s="25"/>
      <c r="D2031" s="114"/>
      <c r="E2031" s="25"/>
      <c r="F2031" s="25"/>
      <c r="G2031" s="25"/>
      <c r="H2031" s="25"/>
      <c r="I2031" s="25"/>
      <c r="J2031" s="25"/>
      <c r="K2031" s="114"/>
      <c r="L2031" s="25"/>
      <c r="M2031" s="25"/>
      <c r="N2031" s="25"/>
      <c r="O2031" s="25"/>
      <c r="P2031" s="25"/>
      <c r="Q2031" s="25"/>
      <c r="R2031" s="25"/>
      <c r="S2031" s="25"/>
      <c r="T2031" s="25"/>
      <c r="U2031" s="25"/>
      <c r="V2031" s="25"/>
      <c r="W2031" s="25"/>
      <c r="X2031" s="25"/>
      <c r="Y2031" s="25"/>
      <c r="Z2031" s="25"/>
      <c r="AA2031" s="25"/>
      <c r="AB2031" s="25"/>
      <c r="AC2031" s="25"/>
      <c r="AD2031" s="25"/>
      <c r="AE2031" s="25"/>
      <c r="AF2031" s="25"/>
      <c r="AG2031" s="25"/>
      <c r="AH2031" s="25"/>
    </row>
    <row r="2032" spans="1:34">
      <c r="A2032" s="25"/>
      <c r="B2032" s="25"/>
      <c r="C2032" s="25"/>
      <c r="D2032" s="114"/>
      <c r="E2032" s="25"/>
      <c r="F2032" s="25"/>
      <c r="G2032" s="25"/>
      <c r="H2032" s="25"/>
      <c r="I2032" s="25"/>
      <c r="J2032" s="25"/>
      <c r="K2032" s="114"/>
      <c r="L2032" s="25"/>
      <c r="M2032" s="25"/>
      <c r="N2032" s="25"/>
      <c r="O2032" s="25"/>
      <c r="P2032" s="25"/>
      <c r="Q2032" s="25"/>
      <c r="R2032" s="25"/>
      <c r="S2032" s="25"/>
      <c r="T2032" s="25"/>
      <c r="U2032" s="25"/>
      <c r="V2032" s="25"/>
      <c r="W2032" s="25"/>
      <c r="X2032" s="25"/>
      <c r="Y2032" s="25"/>
      <c r="Z2032" s="25"/>
      <c r="AA2032" s="25"/>
      <c r="AB2032" s="25"/>
      <c r="AC2032" s="25"/>
      <c r="AD2032" s="25"/>
      <c r="AE2032" s="25"/>
      <c r="AF2032" s="25"/>
      <c r="AG2032" s="25"/>
      <c r="AH2032" s="25"/>
    </row>
    <row r="2033" spans="1:34">
      <c r="A2033" s="25"/>
      <c r="B2033" s="25"/>
      <c r="C2033" s="25"/>
      <c r="D2033" s="114"/>
      <c r="E2033" s="25"/>
      <c r="F2033" s="25"/>
      <c r="G2033" s="25"/>
      <c r="H2033" s="25"/>
      <c r="I2033" s="25"/>
      <c r="J2033" s="25"/>
      <c r="K2033" s="114"/>
      <c r="L2033" s="25"/>
      <c r="M2033" s="25"/>
      <c r="N2033" s="25"/>
      <c r="O2033" s="25"/>
      <c r="P2033" s="25"/>
      <c r="Q2033" s="25"/>
      <c r="R2033" s="25"/>
      <c r="S2033" s="25"/>
      <c r="T2033" s="25"/>
      <c r="U2033" s="25"/>
      <c r="V2033" s="25"/>
      <c r="W2033" s="25"/>
      <c r="X2033" s="25"/>
      <c r="Y2033" s="25"/>
      <c r="Z2033" s="25"/>
      <c r="AA2033" s="25"/>
      <c r="AB2033" s="25"/>
      <c r="AC2033" s="25"/>
      <c r="AD2033" s="25"/>
      <c r="AE2033" s="25"/>
      <c r="AF2033" s="25"/>
      <c r="AG2033" s="25"/>
      <c r="AH2033" s="25"/>
    </row>
    <row r="2034" spans="1:34">
      <c r="A2034" s="25"/>
      <c r="B2034" s="25"/>
      <c r="C2034" s="25"/>
      <c r="D2034" s="114"/>
      <c r="E2034" s="25"/>
      <c r="F2034" s="25"/>
      <c r="G2034" s="25"/>
      <c r="H2034" s="25"/>
      <c r="I2034" s="25"/>
      <c r="J2034" s="25"/>
      <c r="K2034" s="114"/>
      <c r="L2034" s="25"/>
      <c r="M2034" s="25"/>
      <c r="N2034" s="25"/>
      <c r="O2034" s="25"/>
      <c r="P2034" s="25"/>
      <c r="Q2034" s="25"/>
      <c r="R2034" s="25"/>
      <c r="S2034" s="25"/>
      <c r="T2034" s="25"/>
      <c r="U2034" s="25"/>
      <c r="V2034" s="25"/>
      <c r="W2034" s="25"/>
      <c r="X2034" s="25"/>
      <c r="Y2034" s="25"/>
      <c r="Z2034" s="25"/>
      <c r="AA2034" s="25"/>
      <c r="AB2034" s="25"/>
      <c r="AC2034" s="25"/>
      <c r="AD2034" s="25"/>
      <c r="AE2034" s="25"/>
      <c r="AF2034" s="25"/>
      <c r="AG2034" s="25"/>
      <c r="AH2034" s="25"/>
    </row>
    <row r="2035" spans="1:34">
      <c r="A2035" s="25"/>
      <c r="B2035" s="25"/>
      <c r="C2035" s="25"/>
      <c r="D2035" s="114"/>
      <c r="E2035" s="25"/>
      <c r="F2035" s="25"/>
      <c r="G2035" s="25"/>
      <c r="H2035" s="25"/>
      <c r="I2035" s="25"/>
      <c r="J2035" s="25"/>
      <c r="K2035" s="114"/>
      <c r="L2035" s="25"/>
      <c r="M2035" s="25"/>
      <c r="N2035" s="25"/>
      <c r="O2035" s="25"/>
      <c r="P2035" s="25"/>
      <c r="Q2035" s="25"/>
      <c r="R2035" s="25"/>
      <c r="S2035" s="25"/>
      <c r="T2035" s="25"/>
      <c r="U2035" s="25"/>
      <c r="V2035" s="25"/>
      <c r="W2035" s="25"/>
      <c r="X2035" s="25"/>
      <c r="Y2035" s="25"/>
      <c r="Z2035" s="25"/>
      <c r="AA2035" s="25"/>
      <c r="AB2035" s="25"/>
      <c r="AC2035" s="25"/>
      <c r="AD2035" s="25"/>
      <c r="AE2035" s="25"/>
      <c r="AF2035" s="25"/>
      <c r="AG2035" s="25"/>
      <c r="AH2035" s="25"/>
    </row>
    <row r="2036" spans="1:34">
      <c r="A2036" s="25"/>
      <c r="B2036" s="25"/>
      <c r="C2036" s="25"/>
      <c r="D2036" s="114"/>
      <c r="E2036" s="25"/>
      <c r="F2036" s="25"/>
      <c r="G2036" s="25"/>
      <c r="H2036" s="25"/>
      <c r="I2036" s="25"/>
      <c r="J2036" s="25"/>
      <c r="K2036" s="114"/>
      <c r="L2036" s="25"/>
      <c r="M2036" s="25"/>
      <c r="N2036" s="25"/>
      <c r="O2036" s="25"/>
      <c r="P2036" s="25"/>
      <c r="Q2036" s="25"/>
      <c r="R2036" s="25"/>
      <c r="S2036" s="25"/>
      <c r="T2036" s="25"/>
      <c r="U2036" s="25"/>
      <c r="V2036" s="25"/>
      <c r="W2036" s="25"/>
      <c r="X2036" s="25"/>
      <c r="Y2036" s="25"/>
      <c r="Z2036" s="25"/>
      <c r="AA2036" s="25"/>
      <c r="AB2036" s="25"/>
      <c r="AC2036" s="25"/>
      <c r="AD2036" s="25"/>
      <c r="AE2036" s="25"/>
      <c r="AF2036" s="25"/>
      <c r="AG2036" s="25"/>
      <c r="AH2036" s="25"/>
    </row>
    <row r="2037" spans="1:34">
      <c r="A2037" s="25"/>
      <c r="B2037" s="25"/>
      <c r="C2037" s="25"/>
      <c r="D2037" s="114"/>
      <c r="E2037" s="25"/>
      <c r="F2037" s="25"/>
      <c r="G2037" s="25"/>
      <c r="H2037" s="25"/>
      <c r="I2037" s="25"/>
      <c r="J2037" s="25"/>
      <c r="K2037" s="114"/>
      <c r="L2037" s="25"/>
      <c r="M2037" s="25"/>
      <c r="N2037" s="25"/>
      <c r="O2037" s="25"/>
      <c r="P2037" s="25"/>
      <c r="Q2037" s="25"/>
      <c r="R2037" s="25"/>
      <c r="S2037" s="25"/>
      <c r="T2037" s="25"/>
      <c r="U2037" s="25"/>
      <c r="V2037" s="25"/>
      <c r="W2037" s="25"/>
      <c r="X2037" s="25"/>
      <c r="Y2037" s="25"/>
      <c r="Z2037" s="25"/>
      <c r="AA2037" s="25"/>
      <c r="AB2037" s="25"/>
      <c r="AC2037" s="25"/>
      <c r="AD2037" s="25"/>
      <c r="AE2037" s="25"/>
      <c r="AF2037" s="25"/>
      <c r="AG2037" s="25"/>
      <c r="AH2037" s="25"/>
    </row>
    <row r="2038" spans="1:34">
      <c r="A2038" s="25"/>
      <c r="B2038" s="25"/>
      <c r="C2038" s="25"/>
      <c r="D2038" s="114"/>
      <c r="E2038" s="25"/>
      <c r="F2038" s="25"/>
      <c r="G2038" s="25"/>
      <c r="H2038" s="25"/>
      <c r="I2038" s="25"/>
      <c r="J2038" s="25"/>
      <c r="K2038" s="114"/>
      <c r="L2038" s="25"/>
      <c r="M2038" s="25"/>
      <c r="N2038" s="25"/>
      <c r="O2038" s="25"/>
      <c r="P2038" s="25"/>
      <c r="Q2038" s="25"/>
      <c r="R2038" s="25"/>
      <c r="S2038" s="25"/>
      <c r="T2038" s="25"/>
      <c r="U2038" s="25"/>
      <c r="V2038" s="25"/>
      <c r="W2038" s="25"/>
      <c r="X2038" s="25"/>
      <c r="Y2038" s="25"/>
      <c r="Z2038" s="25"/>
      <c r="AA2038" s="25"/>
      <c r="AB2038" s="25"/>
      <c r="AC2038" s="25"/>
      <c r="AD2038" s="25"/>
      <c r="AE2038" s="25"/>
      <c r="AF2038" s="25"/>
      <c r="AG2038" s="25"/>
      <c r="AH2038" s="25"/>
    </row>
    <row r="2039" spans="1:34">
      <c r="A2039" s="25"/>
      <c r="B2039" s="25"/>
      <c r="C2039" s="25"/>
      <c r="D2039" s="114"/>
      <c r="E2039" s="25"/>
      <c r="F2039" s="25"/>
      <c r="G2039" s="25"/>
      <c r="H2039" s="25"/>
      <c r="I2039" s="25"/>
      <c r="J2039" s="25"/>
      <c r="K2039" s="114"/>
      <c r="L2039" s="25"/>
      <c r="M2039" s="25"/>
      <c r="N2039" s="25"/>
      <c r="O2039" s="25"/>
      <c r="P2039" s="25"/>
      <c r="Q2039" s="25"/>
      <c r="R2039" s="25"/>
      <c r="S2039" s="25"/>
      <c r="T2039" s="25"/>
      <c r="U2039" s="25"/>
      <c r="V2039" s="25"/>
      <c r="W2039" s="25"/>
      <c r="X2039" s="25"/>
      <c r="Y2039" s="25"/>
      <c r="Z2039" s="25"/>
      <c r="AA2039" s="25"/>
      <c r="AB2039" s="25"/>
      <c r="AC2039" s="25"/>
      <c r="AD2039" s="25"/>
      <c r="AE2039" s="25"/>
      <c r="AF2039" s="25"/>
      <c r="AG2039" s="25"/>
      <c r="AH2039" s="25"/>
    </row>
    <row r="2040" spans="1:34">
      <c r="A2040" s="25"/>
      <c r="B2040" s="25"/>
      <c r="C2040" s="25"/>
      <c r="D2040" s="114"/>
      <c r="E2040" s="25"/>
      <c r="F2040" s="25"/>
      <c r="G2040" s="25"/>
      <c r="H2040" s="25"/>
      <c r="I2040" s="25"/>
      <c r="J2040" s="25"/>
      <c r="K2040" s="114"/>
      <c r="L2040" s="25"/>
      <c r="M2040" s="25"/>
      <c r="N2040" s="25"/>
      <c r="O2040" s="25"/>
      <c r="P2040" s="25"/>
      <c r="Q2040" s="25"/>
      <c r="R2040" s="25"/>
      <c r="S2040" s="25"/>
      <c r="T2040" s="25"/>
      <c r="U2040" s="25"/>
      <c r="V2040" s="25"/>
      <c r="W2040" s="25"/>
      <c r="X2040" s="25"/>
      <c r="Y2040" s="25"/>
      <c r="Z2040" s="25"/>
      <c r="AA2040" s="25"/>
      <c r="AB2040" s="25"/>
      <c r="AC2040" s="25"/>
      <c r="AD2040" s="25"/>
      <c r="AE2040" s="25"/>
      <c r="AF2040" s="25"/>
      <c r="AG2040" s="25"/>
      <c r="AH2040" s="25"/>
    </row>
    <row r="2041" spans="1:34">
      <c r="A2041" s="25"/>
      <c r="B2041" s="25"/>
      <c r="C2041" s="25"/>
      <c r="D2041" s="114"/>
      <c r="E2041" s="25"/>
      <c r="F2041" s="25"/>
      <c r="G2041" s="25"/>
      <c r="H2041" s="25"/>
      <c r="I2041" s="25"/>
      <c r="J2041" s="25"/>
      <c r="K2041" s="114"/>
      <c r="L2041" s="25"/>
      <c r="M2041" s="25"/>
      <c r="N2041" s="25"/>
      <c r="O2041" s="25"/>
      <c r="P2041" s="25"/>
      <c r="Q2041" s="25"/>
      <c r="R2041" s="25"/>
      <c r="S2041" s="25"/>
      <c r="T2041" s="25"/>
      <c r="U2041" s="25"/>
      <c r="V2041" s="25"/>
      <c r="W2041" s="25"/>
      <c r="X2041" s="25"/>
      <c r="Y2041" s="25"/>
      <c r="Z2041" s="25"/>
      <c r="AA2041" s="25"/>
      <c r="AB2041" s="25"/>
      <c r="AC2041" s="25"/>
      <c r="AD2041" s="25"/>
      <c r="AE2041" s="25"/>
      <c r="AF2041" s="25"/>
      <c r="AG2041" s="25"/>
      <c r="AH2041" s="25"/>
    </row>
    <row r="2042" spans="1:34">
      <c r="A2042" s="25"/>
      <c r="B2042" s="25"/>
      <c r="C2042" s="25"/>
      <c r="D2042" s="114"/>
      <c r="E2042" s="25"/>
      <c r="F2042" s="25"/>
      <c r="G2042" s="25"/>
      <c r="H2042" s="25"/>
      <c r="I2042" s="25"/>
      <c r="J2042" s="25"/>
      <c r="K2042" s="114"/>
      <c r="L2042" s="25"/>
      <c r="M2042" s="25"/>
      <c r="N2042" s="25"/>
      <c r="O2042" s="25"/>
      <c r="P2042" s="25"/>
      <c r="Q2042" s="25"/>
      <c r="R2042" s="25"/>
      <c r="S2042" s="25"/>
      <c r="T2042" s="25"/>
      <c r="U2042" s="25"/>
      <c r="V2042" s="25"/>
      <c r="W2042" s="25"/>
      <c r="X2042" s="25"/>
      <c r="Y2042" s="25"/>
      <c r="Z2042" s="25"/>
      <c r="AA2042" s="25"/>
      <c r="AB2042" s="25"/>
      <c r="AC2042" s="25"/>
      <c r="AD2042" s="25"/>
      <c r="AE2042" s="25"/>
      <c r="AF2042" s="25"/>
      <c r="AG2042" s="25"/>
      <c r="AH2042" s="25"/>
    </row>
    <row r="2043" spans="1:34">
      <c r="A2043" s="25"/>
      <c r="B2043" s="25"/>
      <c r="C2043" s="25"/>
      <c r="D2043" s="114"/>
      <c r="E2043" s="25"/>
      <c r="F2043" s="25"/>
      <c r="G2043" s="25"/>
      <c r="H2043" s="25"/>
      <c r="I2043" s="25"/>
      <c r="J2043" s="25"/>
      <c r="K2043" s="114"/>
      <c r="L2043" s="25"/>
      <c r="M2043" s="25"/>
      <c r="N2043" s="25"/>
      <c r="O2043" s="25"/>
      <c r="P2043" s="25"/>
      <c r="Q2043" s="25"/>
      <c r="R2043" s="25"/>
      <c r="S2043" s="25"/>
      <c r="T2043" s="25"/>
      <c r="U2043" s="25"/>
      <c r="V2043" s="25"/>
      <c r="W2043" s="25"/>
      <c r="X2043" s="25"/>
      <c r="Y2043" s="25"/>
      <c r="Z2043" s="25"/>
      <c r="AA2043" s="25"/>
      <c r="AB2043" s="25"/>
      <c r="AC2043" s="25"/>
      <c r="AD2043" s="25"/>
      <c r="AE2043" s="25"/>
      <c r="AF2043" s="25"/>
      <c r="AG2043" s="25"/>
      <c r="AH2043" s="25"/>
    </row>
    <row r="2044" spans="1:34">
      <c r="A2044" s="25"/>
      <c r="B2044" s="25"/>
      <c r="C2044" s="25"/>
      <c r="D2044" s="114"/>
      <c r="E2044" s="25"/>
      <c r="F2044" s="25"/>
      <c r="G2044" s="25"/>
      <c r="H2044" s="25"/>
      <c r="I2044" s="25"/>
      <c r="J2044" s="25"/>
      <c r="K2044" s="114"/>
      <c r="L2044" s="25"/>
      <c r="M2044" s="25"/>
      <c r="N2044" s="25"/>
      <c r="O2044" s="25"/>
      <c r="P2044" s="25"/>
      <c r="Q2044" s="25"/>
      <c r="R2044" s="25"/>
      <c r="S2044" s="25"/>
      <c r="T2044" s="25"/>
      <c r="U2044" s="25"/>
      <c r="V2044" s="25"/>
      <c r="W2044" s="25"/>
      <c r="X2044" s="25"/>
      <c r="Y2044" s="25"/>
      <c r="Z2044" s="25"/>
      <c r="AA2044" s="25"/>
      <c r="AB2044" s="25"/>
      <c r="AC2044" s="25"/>
      <c r="AD2044" s="25"/>
      <c r="AE2044" s="25"/>
      <c r="AF2044" s="25"/>
      <c r="AG2044" s="25"/>
      <c r="AH2044" s="25"/>
    </row>
    <row r="2045" spans="1:34">
      <c r="A2045" s="25"/>
      <c r="B2045" s="25"/>
      <c r="C2045" s="25"/>
      <c r="D2045" s="114"/>
      <c r="E2045" s="25"/>
      <c r="F2045" s="25"/>
      <c r="G2045" s="25"/>
      <c r="H2045" s="25"/>
      <c r="I2045" s="25"/>
      <c r="J2045" s="25"/>
      <c r="K2045" s="114"/>
      <c r="L2045" s="25"/>
      <c r="M2045" s="25"/>
      <c r="N2045" s="25"/>
      <c r="O2045" s="25"/>
      <c r="P2045" s="25"/>
      <c r="Q2045" s="25"/>
      <c r="R2045" s="25"/>
      <c r="S2045" s="25"/>
      <c r="T2045" s="25"/>
      <c r="U2045" s="25"/>
      <c r="V2045" s="25"/>
      <c r="W2045" s="25"/>
      <c r="X2045" s="25"/>
      <c r="Y2045" s="25"/>
      <c r="Z2045" s="25"/>
      <c r="AA2045" s="25"/>
      <c r="AB2045" s="25"/>
      <c r="AC2045" s="25"/>
      <c r="AD2045" s="25"/>
      <c r="AE2045" s="25"/>
      <c r="AF2045" s="25"/>
      <c r="AG2045" s="25"/>
      <c r="AH2045" s="25"/>
    </row>
    <row r="2046" spans="1:34">
      <c r="A2046" s="25"/>
      <c r="B2046" s="25"/>
      <c r="C2046" s="25"/>
      <c r="D2046" s="114"/>
      <c r="E2046" s="25"/>
      <c r="F2046" s="25"/>
      <c r="G2046" s="25"/>
      <c r="H2046" s="25"/>
      <c r="I2046" s="25"/>
      <c r="J2046" s="25"/>
      <c r="K2046" s="114"/>
      <c r="L2046" s="25"/>
      <c r="M2046" s="25"/>
      <c r="N2046" s="25"/>
      <c r="O2046" s="25"/>
      <c r="P2046" s="25"/>
      <c r="Q2046" s="25"/>
      <c r="R2046" s="25"/>
      <c r="S2046" s="25"/>
      <c r="T2046" s="25"/>
      <c r="U2046" s="25"/>
      <c r="V2046" s="25"/>
      <c r="W2046" s="25"/>
      <c r="X2046" s="25"/>
      <c r="Y2046" s="25"/>
      <c r="Z2046" s="25"/>
      <c r="AA2046" s="25"/>
      <c r="AB2046" s="25"/>
      <c r="AC2046" s="25"/>
      <c r="AD2046" s="25"/>
      <c r="AE2046" s="25"/>
      <c r="AF2046" s="25"/>
      <c r="AG2046" s="25"/>
      <c r="AH2046" s="25"/>
    </row>
    <row r="2047" spans="1:34">
      <c r="A2047" s="25"/>
      <c r="B2047" s="25"/>
      <c r="C2047" s="25"/>
      <c r="D2047" s="114"/>
      <c r="E2047" s="25"/>
      <c r="F2047" s="25"/>
      <c r="G2047" s="25"/>
      <c r="H2047" s="25"/>
      <c r="I2047" s="25"/>
      <c r="J2047" s="25"/>
      <c r="K2047" s="114"/>
      <c r="L2047" s="25"/>
      <c r="M2047" s="25"/>
      <c r="N2047" s="25"/>
      <c r="O2047" s="25"/>
      <c r="P2047" s="25"/>
      <c r="Q2047" s="25"/>
      <c r="R2047" s="25"/>
      <c r="S2047" s="25"/>
      <c r="T2047" s="25"/>
      <c r="U2047" s="25"/>
      <c r="V2047" s="25"/>
      <c r="W2047" s="25"/>
      <c r="X2047" s="25"/>
      <c r="Y2047" s="25"/>
      <c r="Z2047" s="25"/>
      <c r="AA2047" s="25"/>
      <c r="AB2047" s="25"/>
      <c r="AC2047" s="25"/>
      <c r="AD2047" s="25"/>
      <c r="AE2047" s="25"/>
      <c r="AF2047" s="25"/>
      <c r="AG2047" s="25"/>
      <c r="AH2047" s="25"/>
    </row>
    <row r="2048" spans="1:34">
      <c r="A2048" s="25"/>
      <c r="B2048" s="25"/>
      <c r="C2048" s="25"/>
      <c r="D2048" s="114"/>
      <c r="E2048" s="25"/>
      <c r="F2048" s="25"/>
      <c r="G2048" s="25"/>
      <c r="H2048" s="25"/>
      <c r="I2048" s="25"/>
      <c r="J2048" s="25"/>
      <c r="K2048" s="114"/>
      <c r="L2048" s="25"/>
      <c r="M2048" s="25"/>
      <c r="N2048" s="25"/>
      <c r="O2048" s="25"/>
      <c r="P2048" s="25"/>
      <c r="Q2048" s="25"/>
      <c r="R2048" s="25"/>
      <c r="S2048" s="25"/>
      <c r="T2048" s="25"/>
      <c r="U2048" s="25"/>
      <c r="V2048" s="25"/>
      <c r="W2048" s="25"/>
      <c r="X2048" s="25"/>
      <c r="Y2048" s="25"/>
      <c r="Z2048" s="25"/>
      <c r="AA2048" s="25"/>
      <c r="AB2048" s="25"/>
      <c r="AC2048" s="25"/>
      <c r="AD2048" s="25"/>
      <c r="AE2048" s="25"/>
      <c r="AF2048" s="25"/>
      <c r="AG2048" s="25"/>
      <c r="AH2048" s="25"/>
    </row>
    <row r="2049" spans="1:34">
      <c r="A2049" s="25"/>
      <c r="B2049" s="25"/>
      <c r="C2049" s="25"/>
      <c r="D2049" s="114"/>
      <c r="E2049" s="25"/>
      <c r="F2049" s="25"/>
      <c r="G2049" s="25"/>
      <c r="H2049" s="25"/>
      <c r="I2049" s="25"/>
      <c r="J2049" s="25"/>
      <c r="K2049" s="114"/>
      <c r="L2049" s="25"/>
      <c r="M2049" s="25"/>
      <c r="N2049" s="25"/>
      <c r="O2049" s="25"/>
      <c r="P2049" s="25"/>
      <c r="Q2049" s="25"/>
      <c r="R2049" s="25"/>
      <c r="S2049" s="25"/>
      <c r="T2049" s="25"/>
      <c r="U2049" s="25"/>
      <c r="V2049" s="25"/>
      <c r="W2049" s="25"/>
      <c r="X2049" s="25"/>
      <c r="Y2049" s="25"/>
      <c r="Z2049" s="25"/>
      <c r="AA2049" s="25"/>
      <c r="AB2049" s="25"/>
      <c r="AC2049" s="25"/>
      <c r="AD2049" s="25"/>
      <c r="AE2049" s="25"/>
      <c r="AF2049" s="25"/>
      <c r="AG2049" s="25"/>
      <c r="AH2049" s="25"/>
    </row>
    <row r="2050" spans="1:34">
      <c r="A2050" s="25"/>
      <c r="B2050" s="25"/>
      <c r="C2050" s="25"/>
      <c r="D2050" s="114"/>
      <c r="E2050" s="25"/>
      <c r="F2050" s="25"/>
      <c r="G2050" s="25"/>
      <c r="H2050" s="25"/>
      <c r="I2050" s="25"/>
      <c r="J2050" s="25"/>
      <c r="K2050" s="114"/>
      <c r="L2050" s="25"/>
      <c r="M2050" s="25"/>
      <c r="N2050" s="25"/>
      <c r="O2050" s="25"/>
      <c r="P2050" s="25"/>
      <c r="Q2050" s="25"/>
      <c r="R2050" s="25"/>
      <c r="S2050" s="25"/>
      <c r="T2050" s="25"/>
      <c r="U2050" s="25"/>
      <c r="V2050" s="25"/>
      <c r="W2050" s="25"/>
      <c r="X2050" s="25"/>
      <c r="Y2050" s="25"/>
      <c r="Z2050" s="25"/>
      <c r="AA2050" s="25"/>
      <c r="AB2050" s="25"/>
      <c r="AC2050" s="25"/>
      <c r="AD2050" s="25"/>
      <c r="AE2050" s="25"/>
      <c r="AF2050" s="25"/>
      <c r="AG2050" s="25"/>
      <c r="AH2050" s="25"/>
    </row>
    <row r="2051" spans="1:34">
      <c r="A2051" s="25"/>
      <c r="B2051" s="25"/>
      <c r="C2051" s="25"/>
      <c r="D2051" s="114"/>
      <c r="E2051" s="25"/>
      <c r="F2051" s="25"/>
      <c r="G2051" s="25"/>
      <c r="H2051" s="25"/>
      <c r="I2051" s="25"/>
      <c r="J2051" s="25"/>
      <c r="K2051" s="114"/>
      <c r="L2051" s="25"/>
      <c r="M2051" s="25"/>
      <c r="N2051" s="25"/>
      <c r="O2051" s="25"/>
      <c r="P2051" s="25"/>
      <c r="Q2051" s="25"/>
      <c r="R2051" s="25"/>
      <c r="S2051" s="25"/>
      <c r="T2051" s="25"/>
      <c r="U2051" s="25"/>
      <c r="V2051" s="25"/>
      <c r="W2051" s="25"/>
      <c r="X2051" s="25"/>
      <c r="Y2051" s="25"/>
      <c r="Z2051" s="25"/>
      <c r="AA2051" s="25"/>
      <c r="AB2051" s="25"/>
      <c r="AC2051" s="25"/>
      <c r="AD2051" s="25"/>
      <c r="AE2051" s="25"/>
      <c r="AF2051" s="25"/>
      <c r="AG2051" s="25"/>
      <c r="AH2051" s="25"/>
    </row>
    <row r="2052" spans="1:34">
      <c r="A2052" s="25"/>
      <c r="B2052" s="25"/>
      <c r="C2052" s="25"/>
      <c r="D2052" s="114"/>
      <c r="E2052" s="25"/>
      <c r="F2052" s="25"/>
      <c r="G2052" s="25"/>
      <c r="H2052" s="25"/>
      <c r="I2052" s="25"/>
      <c r="J2052" s="25"/>
      <c r="K2052" s="114"/>
      <c r="L2052" s="25"/>
      <c r="M2052" s="25"/>
      <c r="N2052" s="25"/>
      <c r="O2052" s="25"/>
      <c r="P2052" s="25"/>
      <c r="Q2052" s="25"/>
      <c r="R2052" s="25"/>
      <c r="S2052" s="25"/>
      <c r="T2052" s="25"/>
      <c r="U2052" s="25"/>
      <c r="V2052" s="25"/>
      <c r="W2052" s="25"/>
      <c r="X2052" s="25"/>
      <c r="Y2052" s="25"/>
      <c r="Z2052" s="25"/>
      <c r="AA2052" s="25"/>
      <c r="AB2052" s="25"/>
      <c r="AC2052" s="25"/>
      <c r="AD2052" s="25"/>
      <c r="AE2052" s="25"/>
      <c r="AF2052" s="25"/>
      <c r="AG2052" s="25"/>
      <c r="AH2052" s="25"/>
    </row>
    <row r="2053" spans="1:34">
      <c r="A2053" s="25"/>
      <c r="B2053" s="25"/>
      <c r="C2053" s="25"/>
      <c r="D2053" s="114"/>
      <c r="E2053" s="25"/>
      <c r="F2053" s="25"/>
      <c r="G2053" s="25"/>
      <c r="H2053" s="25"/>
      <c r="I2053" s="25"/>
      <c r="J2053" s="25"/>
      <c r="K2053" s="114"/>
      <c r="L2053" s="25"/>
      <c r="M2053" s="25"/>
      <c r="N2053" s="25"/>
      <c r="O2053" s="25"/>
      <c r="P2053" s="25"/>
      <c r="Q2053" s="25"/>
      <c r="R2053" s="25"/>
      <c r="S2053" s="25"/>
      <c r="T2053" s="25"/>
      <c r="U2053" s="25"/>
      <c r="V2053" s="25"/>
      <c r="W2053" s="25"/>
      <c r="X2053" s="25"/>
      <c r="Y2053" s="25"/>
      <c r="Z2053" s="25"/>
      <c r="AA2053" s="25"/>
      <c r="AB2053" s="25"/>
      <c r="AC2053" s="25"/>
      <c r="AD2053" s="25"/>
      <c r="AE2053" s="25"/>
      <c r="AF2053" s="25"/>
      <c r="AG2053" s="25"/>
      <c r="AH2053" s="25"/>
    </row>
    <row r="2054" spans="1:34">
      <c r="A2054" s="25"/>
      <c r="B2054" s="25"/>
      <c r="C2054" s="25"/>
      <c r="D2054" s="114"/>
      <c r="E2054" s="25"/>
      <c r="F2054" s="25"/>
      <c r="G2054" s="25"/>
      <c r="H2054" s="25"/>
      <c r="I2054" s="25"/>
      <c r="J2054" s="25"/>
      <c r="K2054" s="114"/>
      <c r="L2054" s="25"/>
      <c r="M2054" s="25"/>
      <c r="N2054" s="25"/>
      <c r="O2054" s="25"/>
      <c r="P2054" s="25"/>
      <c r="Q2054" s="25"/>
      <c r="R2054" s="25"/>
      <c r="S2054" s="25"/>
      <c r="T2054" s="25"/>
      <c r="U2054" s="25"/>
      <c r="V2054" s="25"/>
      <c r="W2054" s="25"/>
      <c r="X2054" s="25"/>
      <c r="Y2054" s="25"/>
      <c r="Z2054" s="25"/>
      <c r="AA2054" s="25"/>
      <c r="AB2054" s="25"/>
      <c r="AC2054" s="25"/>
      <c r="AD2054" s="25"/>
      <c r="AE2054" s="25"/>
      <c r="AF2054" s="25"/>
      <c r="AG2054" s="25"/>
      <c r="AH2054" s="25"/>
    </row>
    <row r="2055" spans="1:34">
      <c r="A2055" s="25"/>
      <c r="B2055" s="25"/>
      <c r="C2055" s="25"/>
      <c r="D2055" s="114"/>
      <c r="E2055" s="25"/>
      <c r="F2055" s="25"/>
      <c r="G2055" s="25"/>
      <c r="H2055" s="25"/>
      <c r="I2055" s="25"/>
      <c r="J2055" s="25"/>
      <c r="K2055" s="114"/>
      <c r="L2055" s="25"/>
      <c r="M2055" s="25"/>
      <c r="N2055" s="25"/>
      <c r="O2055" s="25"/>
      <c r="P2055" s="25"/>
      <c r="Q2055" s="25"/>
      <c r="R2055" s="25"/>
      <c r="S2055" s="25"/>
      <c r="T2055" s="25"/>
      <c r="U2055" s="25"/>
      <c r="V2055" s="25"/>
      <c r="W2055" s="25"/>
      <c r="X2055" s="25"/>
      <c r="Y2055" s="25"/>
      <c r="Z2055" s="25"/>
      <c r="AA2055" s="25"/>
      <c r="AB2055" s="25"/>
      <c r="AC2055" s="25"/>
      <c r="AD2055" s="25"/>
      <c r="AE2055" s="25"/>
      <c r="AF2055" s="25"/>
      <c r="AG2055" s="25"/>
      <c r="AH2055" s="25"/>
    </row>
    <row r="2056" spans="1:34">
      <c r="A2056" s="25"/>
      <c r="B2056" s="25"/>
      <c r="C2056" s="25"/>
      <c r="D2056" s="114"/>
      <c r="E2056" s="25"/>
      <c r="F2056" s="25"/>
      <c r="G2056" s="25"/>
      <c r="H2056" s="25"/>
      <c r="I2056" s="25"/>
      <c r="J2056" s="25"/>
      <c r="K2056" s="114"/>
      <c r="L2056" s="25"/>
      <c r="M2056" s="25"/>
      <c r="N2056" s="25"/>
      <c r="O2056" s="25"/>
      <c r="P2056" s="25"/>
      <c r="Q2056" s="25"/>
      <c r="R2056" s="25"/>
      <c r="S2056" s="25"/>
      <c r="T2056" s="25"/>
      <c r="U2056" s="25"/>
      <c r="V2056" s="25"/>
      <c r="W2056" s="25"/>
      <c r="X2056" s="25"/>
      <c r="Y2056" s="25"/>
      <c r="Z2056" s="25"/>
      <c r="AA2056" s="25"/>
      <c r="AB2056" s="25"/>
      <c r="AC2056" s="25"/>
      <c r="AD2056" s="25"/>
      <c r="AE2056" s="25"/>
      <c r="AF2056" s="25"/>
      <c r="AG2056" s="25"/>
      <c r="AH2056" s="25"/>
    </row>
    <row r="2057" spans="1:34">
      <c r="A2057" s="25"/>
      <c r="B2057" s="25"/>
      <c r="C2057" s="25"/>
      <c r="D2057" s="114"/>
      <c r="E2057" s="25"/>
      <c r="F2057" s="25"/>
      <c r="G2057" s="25"/>
      <c r="H2057" s="25"/>
      <c r="I2057" s="25"/>
      <c r="J2057" s="25"/>
      <c r="K2057" s="114"/>
      <c r="L2057" s="25"/>
      <c r="M2057" s="25"/>
      <c r="N2057" s="25"/>
      <c r="O2057" s="25"/>
      <c r="P2057" s="25"/>
      <c r="Q2057" s="25"/>
      <c r="R2057" s="25"/>
      <c r="S2057" s="25"/>
      <c r="T2057" s="25"/>
      <c r="U2057" s="25"/>
      <c r="V2057" s="25"/>
      <c r="W2057" s="25"/>
      <c r="X2057" s="25"/>
      <c r="Y2057" s="25"/>
      <c r="Z2057" s="25"/>
      <c r="AA2057" s="25"/>
      <c r="AB2057" s="25"/>
      <c r="AC2057" s="25"/>
      <c r="AD2057" s="25"/>
      <c r="AE2057" s="25"/>
      <c r="AF2057" s="25"/>
      <c r="AG2057" s="25"/>
      <c r="AH2057" s="25"/>
    </row>
    <row r="2058" spans="1:34">
      <c r="A2058" s="25"/>
      <c r="B2058" s="25"/>
      <c r="C2058" s="25"/>
      <c r="D2058" s="114"/>
      <c r="E2058" s="25"/>
      <c r="F2058" s="25"/>
      <c r="G2058" s="25"/>
      <c r="H2058" s="25"/>
      <c r="I2058" s="25"/>
      <c r="J2058" s="25"/>
      <c r="K2058" s="114"/>
      <c r="L2058" s="25"/>
      <c r="M2058" s="25"/>
      <c r="N2058" s="25"/>
      <c r="O2058" s="25"/>
      <c r="P2058" s="25"/>
      <c r="Q2058" s="25"/>
      <c r="R2058" s="25"/>
      <c r="S2058" s="25"/>
      <c r="T2058" s="25"/>
      <c r="U2058" s="25"/>
      <c r="V2058" s="25"/>
      <c r="W2058" s="25"/>
      <c r="X2058" s="25"/>
      <c r="Y2058" s="25"/>
      <c r="Z2058" s="25"/>
      <c r="AA2058" s="25"/>
      <c r="AB2058" s="25"/>
      <c r="AC2058" s="25"/>
      <c r="AD2058" s="25"/>
      <c r="AE2058" s="25"/>
      <c r="AF2058" s="25"/>
      <c r="AG2058" s="25"/>
      <c r="AH2058" s="25"/>
    </row>
    <row r="2059" spans="1:34">
      <c r="A2059" s="25"/>
      <c r="B2059" s="25"/>
      <c r="C2059" s="25"/>
      <c r="D2059" s="114"/>
      <c r="E2059" s="25"/>
      <c r="F2059" s="25"/>
      <c r="G2059" s="25"/>
      <c r="H2059" s="25"/>
      <c r="I2059" s="25"/>
      <c r="J2059" s="25"/>
      <c r="K2059" s="114"/>
      <c r="L2059" s="25"/>
      <c r="M2059" s="25"/>
      <c r="N2059" s="25"/>
      <c r="O2059" s="25"/>
      <c r="P2059" s="25"/>
      <c r="Q2059" s="25"/>
      <c r="R2059" s="25"/>
      <c r="S2059" s="25"/>
      <c r="T2059" s="25"/>
      <c r="U2059" s="25"/>
      <c r="V2059" s="25"/>
      <c r="W2059" s="25"/>
      <c r="X2059" s="25"/>
      <c r="Y2059" s="25"/>
      <c r="Z2059" s="25"/>
      <c r="AA2059" s="25"/>
      <c r="AB2059" s="25"/>
      <c r="AC2059" s="25"/>
      <c r="AD2059" s="25"/>
      <c r="AE2059" s="25"/>
      <c r="AF2059" s="25"/>
      <c r="AG2059" s="25"/>
      <c r="AH2059" s="25"/>
    </row>
    <row r="2060" spans="1:34">
      <c r="A2060" s="25"/>
      <c r="B2060" s="25"/>
      <c r="C2060" s="25"/>
      <c r="D2060" s="114"/>
      <c r="E2060" s="25"/>
      <c r="F2060" s="25"/>
      <c r="G2060" s="25"/>
      <c r="H2060" s="25"/>
      <c r="I2060" s="25"/>
      <c r="J2060" s="25"/>
      <c r="K2060" s="114"/>
      <c r="L2060" s="25"/>
      <c r="M2060" s="25"/>
      <c r="N2060" s="25"/>
      <c r="O2060" s="25"/>
      <c r="P2060" s="25"/>
      <c r="Q2060" s="25"/>
      <c r="R2060" s="25"/>
      <c r="S2060" s="25"/>
      <c r="T2060" s="25"/>
      <c r="U2060" s="25"/>
      <c r="V2060" s="25"/>
      <c r="W2060" s="25"/>
      <c r="X2060" s="25"/>
      <c r="Y2060" s="25"/>
      <c r="Z2060" s="25"/>
      <c r="AA2060" s="25"/>
      <c r="AB2060" s="25"/>
      <c r="AC2060" s="25"/>
      <c r="AD2060" s="25"/>
      <c r="AE2060" s="25"/>
      <c r="AF2060" s="25"/>
      <c r="AG2060" s="25"/>
      <c r="AH2060" s="25"/>
    </row>
    <row r="2061" spans="1:34">
      <c r="A2061" s="25"/>
      <c r="B2061" s="25"/>
      <c r="C2061" s="25"/>
      <c r="D2061" s="114"/>
      <c r="E2061" s="25"/>
      <c r="F2061" s="25"/>
      <c r="G2061" s="25"/>
      <c r="H2061" s="25"/>
      <c r="I2061" s="25"/>
      <c r="J2061" s="25"/>
      <c r="K2061" s="114"/>
      <c r="L2061" s="25"/>
      <c r="M2061" s="25"/>
      <c r="N2061" s="25"/>
      <c r="O2061" s="25"/>
      <c r="P2061" s="25"/>
      <c r="Q2061" s="25"/>
      <c r="R2061" s="25"/>
      <c r="S2061" s="25"/>
      <c r="T2061" s="25"/>
      <c r="U2061" s="25"/>
      <c r="V2061" s="25"/>
      <c r="W2061" s="25"/>
      <c r="X2061" s="25"/>
      <c r="Y2061" s="25"/>
      <c r="Z2061" s="25"/>
      <c r="AA2061" s="25"/>
      <c r="AB2061" s="25"/>
      <c r="AC2061" s="25"/>
      <c r="AD2061" s="25"/>
      <c r="AE2061" s="25"/>
      <c r="AF2061" s="25"/>
      <c r="AG2061" s="25"/>
      <c r="AH2061" s="25"/>
    </row>
    <row r="2062" spans="1:34">
      <c r="A2062" s="25"/>
      <c r="B2062" s="25"/>
      <c r="C2062" s="25"/>
      <c r="D2062" s="114"/>
      <c r="E2062" s="25"/>
      <c r="F2062" s="25"/>
      <c r="G2062" s="25"/>
      <c r="H2062" s="25"/>
      <c r="I2062" s="25"/>
      <c r="J2062" s="25"/>
      <c r="K2062" s="114"/>
      <c r="L2062" s="25"/>
      <c r="M2062" s="25"/>
      <c r="N2062" s="25"/>
      <c r="O2062" s="25"/>
      <c r="P2062" s="25"/>
      <c r="Q2062" s="25"/>
      <c r="R2062" s="25"/>
      <c r="S2062" s="25"/>
      <c r="T2062" s="25"/>
      <c r="U2062" s="25"/>
      <c r="V2062" s="25"/>
      <c r="W2062" s="25"/>
      <c r="X2062" s="25"/>
      <c r="Y2062" s="25"/>
      <c r="Z2062" s="25"/>
      <c r="AA2062" s="25"/>
      <c r="AB2062" s="25"/>
      <c r="AC2062" s="25"/>
      <c r="AD2062" s="25"/>
      <c r="AE2062" s="25"/>
      <c r="AF2062" s="25"/>
      <c r="AG2062" s="25"/>
      <c r="AH2062" s="25"/>
    </row>
    <row r="2063" spans="1:34">
      <c r="A2063" s="25"/>
      <c r="B2063" s="25"/>
      <c r="C2063" s="25"/>
      <c r="D2063" s="114"/>
      <c r="E2063" s="25"/>
      <c r="F2063" s="25"/>
      <c r="G2063" s="25"/>
      <c r="H2063" s="25"/>
      <c r="I2063" s="25"/>
      <c r="J2063" s="25"/>
      <c r="K2063" s="114"/>
      <c r="L2063" s="25"/>
      <c r="M2063" s="25"/>
      <c r="N2063" s="25"/>
      <c r="O2063" s="25"/>
      <c r="P2063" s="25"/>
      <c r="Q2063" s="25"/>
      <c r="R2063" s="25"/>
      <c r="S2063" s="25"/>
      <c r="T2063" s="25"/>
      <c r="U2063" s="25"/>
      <c r="V2063" s="25"/>
      <c r="W2063" s="25"/>
      <c r="X2063" s="25"/>
      <c r="Y2063" s="25"/>
      <c r="Z2063" s="25"/>
      <c r="AA2063" s="25"/>
      <c r="AB2063" s="25"/>
      <c r="AC2063" s="25"/>
      <c r="AD2063" s="25"/>
      <c r="AE2063" s="25"/>
      <c r="AF2063" s="25"/>
      <c r="AG2063" s="25"/>
      <c r="AH2063" s="25"/>
    </row>
    <row r="2064" spans="1:34">
      <c r="A2064" s="25"/>
      <c r="B2064" s="25"/>
      <c r="C2064" s="25"/>
      <c r="D2064" s="114"/>
      <c r="E2064" s="25"/>
      <c r="F2064" s="25"/>
      <c r="G2064" s="25"/>
      <c r="H2064" s="25"/>
      <c r="I2064" s="25"/>
      <c r="J2064" s="25"/>
      <c r="K2064" s="114"/>
      <c r="L2064" s="25"/>
      <c r="M2064" s="25"/>
      <c r="N2064" s="25"/>
      <c r="O2064" s="25"/>
      <c r="P2064" s="25"/>
      <c r="Q2064" s="25"/>
      <c r="R2064" s="25"/>
      <c r="S2064" s="25"/>
      <c r="T2064" s="25"/>
      <c r="U2064" s="25"/>
      <c r="V2064" s="25"/>
      <c r="W2064" s="25"/>
      <c r="X2064" s="25"/>
      <c r="Y2064" s="25"/>
      <c r="Z2064" s="25"/>
      <c r="AA2064" s="25"/>
      <c r="AB2064" s="25"/>
      <c r="AC2064" s="25"/>
      <c r="AD2064" s="25"/>
      <c r="AE2064" s="25"/>
      <c r="AF2064" s="25"/>
      <c r="AG2064" s="25"/>
      <c r="AH2064" s="25"/>
    </row>
    <row r="2065" spans="1:34">
      <c r="A2065" s="25"/>
      <c r="B2065" s="25"/>
      <c r="C2065" s="25"/>
      <c r="D2065" s="114"/>
      <c r="E2065" s="25"/>
      <c r="F2065" s="25"/>
      <c r="G2065" s="25"/>
      <c r="H2065" s="25"/>
      <c r="I2065" s="25"/>
      <c r="J2065" s="25"/>
      <c r="K2065" s="114"/>
      <c r="L2065" s="25"/>
      <c r="M2065" s="25"/>
      <c r="N2065" s="25"/>
      <c r="O2065" s="25"/>
      <c r="P2065" s="25"/>
      <c r="Q2065" s="25"/>
      <c r="R2065" s="25"/>
      <c r="S2065" s="25"/>
      <c r="T2065" s="25"/>
      <c r="U2065" s="25"/>
      <c r="V2065" s="25"/>
      <c r="W2065" s="25"/>
      <c r="X2065" s="25"/>
      <c r="Y2065" s="25"/>
      <c r="Z2065" s="25"/>
      <c r="AA2065" s="25"/>
      <c r="AB2065" s="25"/>
      <c r="AC2065" s="25"/>
      <c r="AD2065" s="25"/>
      <c r="AE2065" s="25"/>
      <c r="AF2065" s="25"/>
      <c r="AG2065" s="25"/>
      <c r="AH2065" s="25"/>
    </row>
    <row r="2066" spans="1:34">
      <c r="A2066" s="25"/>
      <c r="B2066" s="25"/>
      <c r="C2066" s="25"/>
      <c r="D2066" s="114"/>
      <c r="E2066" s="25"/>
      <c r="F2066" s="25"/>
      <c r="G2066" s="25"/>
      <c r="H2066" s="25"/>
      <c r="I2066" s="25"/>
      <c r="J2066" s="25"/>
      <c r="K2066" s="114"/>
      <c r="L2066" s="25"/>
      <c r="M2066" s="25"/>
      <c r="N2066" s="25"/>
      <c r="O2066" s="25"/>
      <c r="P2066" s="25"/>
      <c r="Q2066" s="25"/>
      <c r="R2066" s="25"/>
      <c r="S2066" s="25"/>
      <c r="T2066" s="25"/>
      <c r="U2066" s="25"/>
      <c r="V2066" s="25"/>
      <c r="W2066" s="25"/>
      <c r="X2066" s="25"/>
      <c r="Y2066" s="25"/>
      <c r="Z2066" s="25"/>
      <c r="AA2066" s="25"/>
      <c r="AB2066" s="25"/>
      <c r="AC2066" s="25"/>
      <c r="AD2066" s="25"/>
      <c r="AE2066" s="25"/>
      <c r="AF2066" s="25"/>
      <c r="AG2066" s="25"/>
      <c r="AH2066" s="25"/>
    </row>
    <row r="2067" spans="1:34">
      <c r="A2067" s="25"/>
      <c r="B2067" s="25"/>
      <c r="C2067" s="25"/>
      <c r="D2067" s="114"/>
      <c r="E2067" s="25"/>
      <c r="F2067" s="25"/>
      <c r="G2067" s="25"/>
      <c r="H2067" s="25"/>
      <c r="I2067" s="25"/>
      <c r="J2067" s="25"/>
      <c r="K2067" s="114"/>
      <c r="L2067" s="25"/>
      <c r="M2067" s="25"/>
      <c r="N2067" s="25"/>
      <c r="O2067" s="25"/>
      <c r="P2067" s="25"/>
      <c r="Q2067" s="25"/>
      <c r="R2067" s="25"/>
      <c r="S2067" s="25"/>
      <c r="T2067" s="25"/>
      <c r="U2067" s="25"/>
      <c r="V2067" s="25"/>
      <c r="W2067" s="25"/>
      <c r="X2067" s="25"/>
      <c r="Y2067" s="25"/>
      <c r="Z2067" s="25"/>
      <c r="AA2067" s="25"/>
      <c r="AB2067" s="25"/>
      <c r="AC2067" s="25"/>
      <c r="AD2067" s="25"/>
      <c r="AE2067" s="25"/>
      <c r="AF2067" s="25"/>
      <c r="AG2067" s="25"/>
      <c r="AH2067" s="25"/>
    </row>
    <row r="2068" spans="1:34">
      <c r="A2068" s="25"/>
      <c r="B2068" s="25"/>
      <c r="C2068" s="25"/>
      <c r="D2068" s="114"/>
      <c r="E2068" s="25"/>
      <c r="F2068" s="25"/>
      <c r="G2068" s="25"/>
      <c r="H2068" s="25"/>
      <c r="I2068" s="25"/>
      <c r="J2068" s="25"/>
      <c r="K2068" s="114"/>
      <c r="L2068" s="25"/>
      <c r="M2068" s="25"/>
      <c r="N2068" s="25"/>
      <c r="O2068" s="25"/>
      <c r="P2068" s="25"/>
      <c r="Q2068" s="25"/>
      <c r="R2068" s="25"/>
      <c r="S2068" s="25"/>
      <c r="T2068" s="25"/>
      <c r="U2068" s="25"/>
      <c r="V2068" s="25"/>
      <c r="W2068" s="25"/>
      <c r="X2068" s="25"/>
      <c r="Y2068" s="25"/>
      <c r="Z2068" s="25"/>
      <c r="AA2068" s="25"/>
      <c r="AB2068" s="25"/>
      <c r="AC2068" s="25"/>
      <c r="AD2068" s="25"/>
      <c r="AE2068" s="25"/>
      <c r="AF2068" s="25"/>
      <c r="AG2068" s="25"/>
      <c r="AH2068" s="25"/>
    </row>
    <row r="2069" spans="1:34">
      <c r="A2069" s="25"/>
      <c r="B2069" s="25"/>
      <c r="C2069" s="25"/>
      <c r="D2069" s="114"/>
      <c r="E2069" s="25"/>
      <c r="F2069" s="25"/>
      <c r="G2069" s="25"/>
      <c r="H2069" s="25"/>
      <c r="I2069" s="25"/>
      <c r="J2069" s="25"/>
      <c r="K2069" s="114"/>
      <c r="L2069" s="25"/>
      <c r="M2069" s="25"/>
      <c r="N2069" s="25"/>
      <c r="O2069" s="25"/>
      <c r="P2069" s="25"/>
      <c r="Q2069" s="25"/>
      <c r="R2069" s="25"/>
      <c r="S2069" s="25"/>
      <c r="T2069" s="25"/>
      <c r="U2069" s="25"/>
      <c r="V2069" s="25"/>
      <c r="W2069" s="25"/>
      <c r="X2069" s="25"/>
      <c r="Y2069" s="25"/>
      <c r="Z2069" s="25"/>
      <c r="AA2069" s="25"/>
      <c r="AB2069" s="25"/>
      <c r="AC2069" s="25"/>
      <c r="AD2069" s="25"/>
      <c r="AE2069" s="25"/>
      <c r="AF2069" s="25"/>
      <c r="AG2069" s="25"/>
      <c r="AH2069" s="25"/>
    </row>
    <row r="2070" spans="1:34">
      <c r="A2070" s="25"/>
      <c r="B2070" s="25"/>
      <c r="C2070" s="25"/>
      <c r="D2070" s="114"/>
      <c r="E2070" s="25"/>
      <c r="F2070" s="25"/>
      <c r="G2070" s="25"/>
      <c r="H2070" s="25"/>
      <c r="I2070" s="25"/>
      <c r="J2070" s="25"/>
      <c r="K2070" s="114"/>
      <c r="L2070" s="25"/>
      <c r="M2070" s="25"/>
      <c r="N2070" s="25"/>
      <c r="O2070" s="25"/>
      <c r="P2070" s="25"/>
      <c r="Q2070" s="25"/>
      <c r="R2070" s="25"/>
      <c r="S2070" s="25"/>
      <c r="T2070" s="25"/>
      <c r="U2070" s="25"/>
      <c r="V2070" s="25"/>
      <c r="W2070" s="25"/>
      <c r="X2070" s="25"/>
      <c r="Y2070" s="25"/>
      <c r="Z2070" s="25"/>
      <c r="AA2070" s="25"/>
      <c r="AB2070" s="25"/>
      <c r="AC2070" s="25"/>
      <c r="AD2070" s="25"/>
      <c r="AE2070" s="25"/>
      <c r="AF2070" s="25"/>
      <c r="AG2070" s="25"/>
      <c r="AH2070" s="25"/>
    </row>
    <row r="2071" spans="1:34">
      <c r="A2071" s="25"/>
      <c r="B2071" s="25"/>
      <c r="C2071" s="25"/>
      <c r="D2071" s="114"/>
      <c r="E2071" s="25"/>
      <c r="F2071" s="25"/>
      <c r="G2071" s="25"/>
      <c r="H2071" s="25"/>
      <c r="I2071" s="25"/>
      <c r="J2071" s="25"/>
      <c r="K2071" s="114"/>
      <c r="L2071" s="25"/>
      <c r="M2071" s="25"/>
      <c r="N2071" s="25"/>
      <c r="O2071" s="25"/>
      <c r="P2071" s="25"/>
      <c r="Q2071" s="25"/>
      <c r="R2071" s="25"/>
      <c r="S2071" s="25"/>
      <c r="T2071" s="25"/>
      <c r="U2071" s="25"/>
      <c r="V2071" s="25"/>
      <c r="W2071" s="25"/>
      <c r="X2071" s="25"/>
      <c r="Y2071" s="25"/>
      <c r="Z2071" s="25"/>
      <c r="AA2071" s="25"/>
      <c r="AB2071" s="25"/>
      <c r="AC2071" s="25"/>
      <c r="AD2071" s="25"/>
      <c r="AE2071" s="25"/>
      <c r="AF2071" s="25"/>
      <c r="AG2071" s="25"/>
      <c r="AH2071" s="25"/>
    </row>
    <row r="2072" spans="1:34">
      <c r="A2072" s="25"/>
      <c r="B2072" s="25"/>
      <c r="C2072" s="25"/>
      <c r="D2072" s="114"/>
      <c r="E2072" s="25"/>
      <c r="F2072" s="25"/>
      <c r="G2072" s="25"/>
      <c r="H2072" s="25"/>
      <c r="I2072" s="25"/>
      <c r="J2072" s="25"/>
      <c r="K2072" s="114"/>
      <c r="L2072" s="25"/>
      <c r="M2072" s="25"/>
      <c r="N2072" s="25"/>
      <c r="O2072" s="25"/>
      <c r="P2072" s="25"/>
      <c r="Q2072" s="25"/>
      <c r="R2072" s="25"/>
      <c r="S2072" s="25"/>
      <c r="T2072" s="25"/>
      <c r="U2072" s="25"/>
      <c r="V2072" s="25"/>
      <c r="W2072" s="25"/>
      <c r="X2072" s="25"/>
      <c r="Y2072" s="25"/>
      <c r="Z2072" s="25"/>
      <c r="AA2072" s="25"/>
      <c r="AB2072" s="25"/>
      <c r="AC2072" s="25"/>
      <c r="AD2072" s="25"/>
      <c r="AE2072" s="25"/>
      <c r="AF2072" s="25"/>
      <c r="AG2072" s="25"/>
      <c r="AH2072" s="25"/>
    </row>
    <row r="2073" spans="1:34">
      <c r="A2073" s="25"/>
      <c r="B2073" s="25"/>
      <c r="C2073" s="25"/>
      <c r="D2073" s="114"/>
      <c r="E2073" s="25"/>
      <c r="F2073" s="25"/>
      <c r="G2073" s="25"/>
      <c r="H2073" s="25"/>
      <c r="I2073" s="25"/>
      <c r="J2073" s="25"/>
      <c r="K2073" s="114"/>
      <c r="L2073" s="25"/>
      <c r="M2073" s="25"/>
      <c r="N2073" s="25"/>
      <c r="O2073" s="25"/>
      <c r="P2073" s="25"/>
      <c r="Q2073" s="25"/>
      <c r="R2073" s="25"/>
      <c r="S2073" s="25"/>
      <c r="T2073" s="25"/>
      <c r="U2073" s="25"/>
      <c r="V2073" s="25"/>
      <c r="W2073" s="25"/>
      <c r="X2073" s="25"/>
      <c r="Y2073" s="25"/>
      <c r="Z2073" s="25"/>
      <c r="AA2073" s="25"/>
      <c r="AB2073" s="25"/>
      <c r="AC2073" s="25"/>
      <c r="AD2073" s="25"/>
      <c r="AE2073" s="25"/>
      <c r="AF2073" s="25"/>
      <c r="AG2073" s="25"/>
      <c r="AH2073" s="25"/>
    </row>
    <row r="2074" spans="1:34">
      <c r="A2074" s="25"/>
      <c r="B2074" s="25"/>
      <c r="C2074" s="25"/>
      <c r="D2074" s="114"/>
      <c r="E2074" s="25"/>
      <c r="F2074" s="25"/>
      <c r="G2074" s="25"/>
      <c r="H2074" s="25"/>
      <c r="I2074" s="25"/>
      <c r="J2074" s="25"/>
      <c r="K2074" s="114"/>
      <c r="L2074" s="25"/>
      <c r="M2074" s="25"/>
      <c r="N2074" s="25"/>
      <c r="O2074" s="25"/>
      <c r="P2074" s="25"/>
      <c r="Q2074" s="25"/>
      <c r="R2074" s="25"/>
      <c r="S2074" s="25"/>
      <c r="T2074" s="25"/>
      <c r="U2074" s="25"/>
      <c r="V2074" s="25"/>
      <c r="W2074" s="25"/>
      <c r="X2074" s="25"/>
      <c r="Y2074" s="25"/>
      <c r="Z2074" s="25"/>
      <c r="AA2074" s="25"/>
      <c r="AB2074" s="25"/>
      <c r="AC2074" s="25"/>
      <c r="AD2074" s="25"/>
      <c r="AE2074" s="25"/>
      <c r="AF2074" s="25"/>
      <c r="AG2074" s="25"/>
      <c r="AH2074" s="25"/>
    </row>
    <row r="2075" spans="1:34">
      <c r="A2075" s="25"/>
      <c r="B2075" s="25"/>
      <c r="C2075" s="25"/>
      <c r="D2075" s="114"/>
      <c r="E2075" s="25"/>
      <c r="F2075" s="25"/>
      <c r="G2075" s="25"/>
      <c r="H2075" s="25"/>
      <c r="I2075" s="25"/>
      <c r="J2075" s="25"/>
      <c r="K2075" s="114"/>
      <c r="L2075" s="25"/>
      <c r="M2075" s="25"/>
      <c r="N2075" s="25"/>
      <c r="O2075" s="25"/>
      <c r="P2075" s="25"/>
      <c r="Q2075" s="25"/>
      <c r="R2075" s="25"/>
      <c r="S2075" s="25"/>
      <c r="T2075" s="25"/>
      <c r="U2075" s="25"/>
      <c r="V2075" s="25"/>
      <c r="W2075" s="25"/>
      <c r="X2075" s="25"/>
      <c r="Y2075" s="25"/>
      <c r="Z2075" s="25"/>
      <c r="AA2075" s="25"/>
      <c r="AB2075" s="25"/>
      <c r="AC2075" s="25"/>
      <c r="AD2075" s="25"/>
      <c r="AE2075" s="25"/>
      <c r="AF2075" s="25"/>
      <c r="AG2075" s="25"/>
      <c r="AH2075" s="25"/>
    </row>
    <row r="2076" spans="1:34">
      <c r="A2076" s="25"/>
      <c r="B2076" s="25"/>
      <c r="C2076" s="25"/>
      <c r="D2076" s="114"/>
      <c r="E2076" s="25"/>
      <c r="F2076" s="25"/>
      <c r="G2076" s="25"/>
      <c r="H2076" s="25"/>
      <c r="I2076" s="25"/>
      <c r="J2076" s="25"/>
      <c r="K2076" s="114"/>
      <c r="L2076" s="25"/>
      <c r="M2076" s="25"/>
      <c r="N2076" s="25"/>
      <c r="O2076" s="25"/>
      <c r="P2076" s="25"/>
      <c r="Q2076" s="25"/>
      <c r="R2076" s="25"/>
      <c r="S2076" s="25"/>
      <c r="T2076" s="25"/>
      <c r="U2076" s="25"/>
      <c r="V2076" s="25"/>
      <c r="W2076" s="25"/>
      <c r="X2076" s="25"/>
      <c r="Y2076" s="25"/>
      <c r="Z2076" s="25"/>
      <c r="AA2076" s="25"/>
      <c r="AB2076" s="25"/>
      <c r="AC2076" s="25"/>
      <c r="AD2076" s="25"/>
      <c r="AE2076" s="25"/>
      <c r="AF2076" s="25"/>
      <c r="AG2076" s="25"/>
      <c r="AH2076" s="25"/>
    </row>
    <row r="2077" spans="1:34">
      <c r="A2077" s="25"/>
      <c r="B2077" s="25"/>
      <c r="C2077" s="25"/>
      <c r="D2077" s="114"/>
      <c r="E2077" s="25"/>
      <c r="F2077" s="25"/>
      <c r="G2077" s="25"/>
      <c r="H2077" s="25"/>
      <c r="I2077" s="25"/>
      <c r="J2077" s="25"/>
      <c r="K2077" s="114"/>
      <c r="L2077" s="25"/>
      <c r="M2077" s="25"/>
      <c r="N2077" s="25"/>
      <c r="O2077" s="25"/>
      <c r="P2077" s="25"/>
      <c r="Q2077" s="25"/>
      <c r="R2077" s="25"/>
      <c r="S2077" s="25"/>
      <c r="T2077" s="25"/>
      <c r="U2077" s="25"/>
      <c r="V2077" s="25"/>
      <c r="W2077" s="25"/>
      <c r="X2077" s="25"/>
      <c r="Y2077" s="25"/>
      <c r="Z2077" s="25"/>
      <c r="AA2077" s="25"/>
      <c r="AB2077" s="25"/>
      <c r="AC2077" s="25"/>
      <c r="AD2077" s="25"/>
      <c r="AE2077" s="25"/>
      <c r="AF2077" s="25"/>
      <c r="AG2077" s="25"/>
      <c r="AH2077" s="25"/>
    </row>
    <row r="2078" spans="1:34">
      <c r="A2078" s="25"/>
      <c r="B2078" s="25"/>
      <c r="C2078" s="25"/>
      <c r="D2078" s="114"/>
      <c r="E2078" s="25"/>
      <c r="F2078" s="25"/>
      <c r="G2078" s="25"/>
      <c r="H2078" s="25"/>
      <c r="I2078" s="25"/>
      <c r="J2078" s="25"/>
      <c r="K2078" s="114"/>
      <c r="L2078" s="25"/>
      <c r="M2078" s="25"/>
      <c r="N2078" s="25"/>
      <c r="O2078" s="25"/>
      <c r="P2078" s="25"/>
      <c r="Q2078" s="25"/>
      <c r="R2078" s="25"/>
      <c r="S2078" s="25"/>
      <c r="T2078" s="25"/>
      <c r="U2078" s="25"/>
      <c r="V2078" s="25"/>
      <c r="W2078" s="25"/>
      <c r="X2078" s="25"/>
      <c r="Y2078" s="25"/>
      <c r="Z2078" s="25"/>
      <c r="AA2078" s="25"/>
      <c r="AB2078" s="25"/>
      <c r="AC2078" s="25"/>
      <c r="AD2078" s="25"/>
      <c r="AE2078" s="25"/>
      <c r="AF2078" s="25"/>
      <c r="AG2078" s="25"/>
      <c r="AH2078" s="25"/>
    </row>
    <row r="2079" spans="1:34">
      <c r="A2079" s="25"/>
      <c r="B2079" s="25"/>
      <c r="C2079" s="25"/>
      <c r="D2079" s="114"/>
      <c r="E2079" s="25"/>
      <c r="F2079" s="25"/>
      <c r="G2079" s="25"/>
      <c r="H2079" s="25"/>
      <c r="I2079" s="25"/>
      <c r="J2079" s="25"/>
      <c r="K2079" s="114"/>
      <c r="L2079" s="25"/>
      <c r="M2079" s="25"/>
      <c r="N2079" s="25"/>
      <c r="O2079" s="25"/>
      <c r="P2079" s="25"/>
      <c r="Q2079" s="25"/>
      <c r="R2079" s="25"/>
      <c r="S2079" s="25"/>
      <c r="T2079" s="25"/>
      <c r="U2079" s="25"/>
      <c r="V2079" s="25"/>
      <c r="W2079" s="25"/>
      <c r="X2079" s="25"/>
      <c r="Y2079" s="25"/>
      <c r="Z2079" s="25"/>
      <c r="AA2079" s="25"/>
      <c r="AB2079" s="25"/>
      <c r="AC2079" s="25"/>
      <c r="AD2079" s="25"/>
      <c r="AE2079" s="25"/>
      <c r="AF2079" s="25"/>
      <c r="AG2079" s="25"/>
      <c r="AH2079" s="25"/>
    </row>
    <row r="2080" spans="1:34">
      <c r="A2080" s="25"/>
      <c r="B2080" s="25"/>
      <c r="C2080" s="25"/>
      <c r="D2080" s="114"/>
      <c r="E2080" s="25"/>
      <c r="F2080" s="25"/>
      <c r="G2080" s="25"/>
      <c r="H2080" s="25"/>
      <c r="I2080" s="25"/>
      <c r="J2080" s="25"/>
      <c r="K2080" s="114"/>
      <c r="L2080" s="25"/>
      <c r="M2080" s="25"/>
      <c r="N2080" s="25"/>
      <c r="O2080" s="25"/>
      <c r="P2080" s="25"/>
      <c r="Q2080" s="25"/>
      <c r="R2080" s="25"/>
      <c r="S2080" s="25"/>
      <c r="T2080" s="25"/>
      <c r="U2080" s="25"/>
      <c r="V2080" s="25"/>
      <c r="W2080" s="25"/>
      <c r="X2080" s="25"/>
      <c r="Y2080" s="25"/>
      <c r="Z2080" s="25"/>
      <c r="AA2080" s="25"/>
      <c r="AB2080" s="25"/>
      <c r="AC2080" s="25"/>
      <c r="AD2080" s="25"/>
      <c r="AE2080" s="25"/>
      <c r="AF2080" s="25"/>
      <c r="AG2080" s="25"/>
      <c r="AH2080" s="25"/>
    </row>
    <row r="2081" spans="1:34">
      <c r="A2081" s="25"/>
      <c r="B2081" s="25"/>
      <c r="C2081" s="25"/>
      <c r="D2081" s="114"/>
      <c r="E2081" s="25"/>
      <c r="F2081" s="25"/>
      <c r="G2081" s="25"/>
      <c r="H2081" s="25"/>
      <c r="I2081" s="25"/>
      <c r="J2081" s="25"/>
      <c r="K2081" s="114"/>
      <c r="L2081" s="25"/>
      <c r="M2081" s="25"/>
      <c r="N2081" s="25"/>
      <c r="O2081" s="25"/>
      <c r="P2081" s="25"/>
      <c r="Q2081" s="25"/>
      <c r="R2081" s="25"/>
      <c r="S2081" s="25"/>
      <c r="T2081" s="25"/>
      <c r="U2081" s="25"/>
      <c r="V2081" s="25"/>
      <c r="W2081" s="25"/>
      <c r="X2081" s="25"/>
      <c r="Y2081" s="25"/>
      <c r="Z2081" s="25"/>
      <c r="AA2081" s="25"/>
      <c r="AB2081" s="25"/>
      <c r="AC2081" s="25"/>
      <c r="AD2081" s="25"/>
      <c r="AE2081" s="25"/>
      <c r="AF2081" s="25"/>
      <c r="AG2081" s="25"/>
      <c r="AH2081" s="25"/>
    </row>
    <row r="2082" spans="1:34">
      <c r="A2082" s="25"/>
      <c r="B2082" s="25"/>
      <c r="C2082" s="25"/>
      <c r="D2082" s="114"/>
      <c r="E2082" s="25"/>
      <c r="F2082" s="25"/>
      <c r="G2082" s="25"/>
      <c r="H2082" s="25"/>
      <c r="I2082" s="25"/>
      <c r="J2082" s="25"/>
      <c r="K2082" s="114"/>
      <c r="L2082" s="25"/>
      <c r="M2082" s="25"/>
      <c r="N2082" s="25"/>
      <c r="O2082" s="25"/>
      <c r="P2082" s="25"/>
      <c r="Q2082" s="25"/>
      <c r="R2082" s="25"/>
      <c r="S2082" s="25"/>
      <c r="T2082" s="25"/>
      <c r="U2082" s="25"/>
      <c r="V2082" s="25"/>
      <c r="W2082" s="25"/>
      <c r="X2082" s="25"/>
      <c r="Y2082" s="25"/>
      <c r="Z2082" s="25"/>
      <c r="AA2082" s="25"/>
      <c r="AB2082" s="25"/>
      <c r="AC2082" s="25"/>
      <c r="AD2082" s="25"/>
      <c r="AE2082" s="25"/>
      <c r="AF2082" s="25"/>
      <c r="AG2082" s="25"/>
      <c r="AH2082" s="25"/>
    </row>
    <row r="2083" spans="1:34">
      <c r="A2083" s="25"/>
      <c r="B2083" s="25"/>
      <c r="C2083" s="25"/>
      <c r="D2083" s="114"/>
      <c r="E2083" s="25"/>
      <c r="F2083" s="25"/>
      <c r="G2083" s="25"/>
      <c r="H2083" s="25"/>
      <c r="I2083" s="25"/>
      <c r="J2083" s="25"/>
      <c r="K2083" s="114"/>
      <c r="L2083" s="25"/>
      <c r="M2083" s="25"/>
      <c r="N2083" s="25"/>
      <c r="O2083" s="25"/>
      <c r="P2083" s="25"/>
      <c r="Q2083" s="25"/>
      <c r="R2083" s="25"/>
      <c r="S2083" s="25"/>
      <c r="T2083" s="25"/>
      <c r="U2083" s="25"/>
      <c r="V2083" s="25"/>
      <c r="W2083" s="25"/>
      <c r="X2083" s="25"/>
      <c r="Y2083" s="25"/>
      <c r="Z2083" s="25"/>
      <c r="AA2083" s="25"/>
      <c r="AB2083" s="25"/>
      <c r="AC2083" s="25"/>
      <c r="AD2083" s="25"/>
      <c r="AE2083" s="25"/>
      <c r="AF2083" s="25"/>
      <c r="AG2083" s="25"/>
      <c r="AH2083" s="25"/>
    </row>
    <row r="2084" spans="1:34">
      <c r="A2084" s="25"/>
      <c r="B2084" s="25"/>
      <c r="C2084" s="25"/>
      <c r="D2084" s="114"/>
      <c r="E2084" s="25"/>
      <c r="F2084" s="25"/>
      <c r="G2084" s="25"/>
      <c r="H2084" s="25"/>
      <c r="I2084" s="25"/>
      <c r="J2084" s="25"/>
      <c r="K2084" s="114"/>
      <c r="L2084" s="25"/>
      <c r="M2084" s="25"/>
      <c r="N2084" s="25"/>
      <c r="O2084" s="25"/>
      <c r="P2084" s="25"/>
      <c r="Q2084" s="25"/>
      <c r="R2084" s="25"/>
      <c r="S2084" s="25"/>
      <c r="T2084" s="25"/>
      <c r="U2084" s="25"/>
      <c r="V2084" s="25"/>
      <c r="W2084" s="25"/>
      <c r="X2084" s="25"/>
      <c r="Y2084" s="25"/>
      <c r="Z2084" s="25"/>
      <c r="AA2084" s="25"/>
      <c r="AB2084" s="25"/>
      <c r="AC2084" s="25"/>
      <c r="AD2084" s="25"/>
      <c r="AE2084" s="25"/>
      <c r="AF2084" s="25"/>
      <c r="AG2084" s="25"/>
      <c r="AH2084" s="25"/>
    </row>
    <row r="2085" spans="1:34">
      <c r="A2085" s="25"/>
      <c r="B2085" s="25"/>
      <c r="C2085" s="25"/>
      <c r="D2085" s="114"/>
      <c r="E2085" s="25"/>
      <c r="F2085" s="25"/>
      <c r="G2085" s="25"/>
      <c r="H2085" s="25"/>
      <c r="I2085" s="25"/>
      <c r="J2085" s="25"/>
      <c r="K2085" s="114"/>
      <c r="L2085" s="25"/>
      <c r="M2085" s="25"/>
      <c r="N2085" s="25"/>
      <c r="O2085" s="25"/>
      <c r="P2085" s="25"/>
      <c r="Q2085" s="25"/>
      <c r="R2085" s="25"/>
      <c r="S2085" s="25"/>
      <c r="T2085" s="25"/>
      <c r="U2085" s="25"/>
      <c r="V2085" s="25"/>
      <c r="W2085" s="25"/>
      <c r="X2085" s="25"/>
      <c r="Y2085" s="25"/>
      <c r="Z2085" s="25"/>
      <c r="AA2085" s="25"/>
      <c r="AB2085" s="25"/>
      <c r="AC2085" s="25"/>
      <c r="AD2085" s="25"/>
      <c r="AE2085" s="25"/>
      <c r="AF2085" s="25"/>
      <c r="AG2085" s="25"/>
      <c r="AH2085" s="25"/>
    </row>
    <row r="2086" spans="1:34">
      <c r="A2086" s="25"/>
      <c r="B2086" s="25"/>
      <c r="C2086" s="25"/>
      <c r="D2086" s="114"/>
      <c r="E2086" s="25"/>
      <c r="F2086" s="25"/>
      <c r="G2086" s="25"/>
      <c r="H2086" s="25"/>
      <c r="I2086" s="25"/>
      <c r="J2086" s="25"/>
      <c r="K2086" s="114"/>
      <c r="L2086" s="25"/>
      <c r="M2086" s="25"/>
      <c r="N2086" s="25"/>
      <c r="O2086" s="25"/>
      <c r="P2086" s="25"/>
      <c r="Q2086" s="25"/>
      <c r="R2086" s="25"/>
      <c r="S2086" s="25"/>
      <c r="T2086" s="25"/>
      <c r="U2086" s="25"/>
      <c r="V2086" s="25"/>
      <c r="W2086" s="25"/>
      <c r="X2086" s="25"/>
      <c r="Y2086" s="25"/>
      <c r="Z2086" s="25"/>
      <c r="AA2086" s="25"/>
      <c r="AB2086" s="25"/>
      <c r="AC2086" s="25"/>
      <c r="AD2086" s="25"/>
      <c r="AE2086" s="25"/>
      <c r="AF2086" s="25"/>
      <c r="AG2086" s="25"/>
      <c r="AH2086" s="25"/>
    </row>
    <row r="2087" spans="1:34">
      <c r="A2087" s="25"/>
      <c r="B2087" s="25"/>
      <c r="C2087" s="25"/>
      <c r="D2087" s="114"/>
      <c r="E2087" s="25"/>
      <c r="F2087" s="25"/>
      <c r="G2087" s="25"/>
      <c r="H2087" s="25"/>
      <c r="I2087" s="25"/>
      <c r="J2087" s="25"/>
      <c r="K2087" s="114"/>
      <c r="L2087" s="25"/>
      <c r="M2087" s="25"/>
      <c r="N2087" s="25"/>
      <c r="O2087" s="25"/>
      <c r="P2087" s="25"/>
      <c r="Q2087" s="25"/>
      <c r="R2087" s="25"/>
      <c r="S2087" s="25"/>
      <c r="T2087" s="25"/>
      <c r="U2087" s="25"/>
      <c r="V2087" s="25"/>
      <c r="W2087" s="25"/>
      <c r="X2087" s="25"/>
      <c r="Y2087" s="25"/>
      <c r="Z2087" s="25"/>
      <c r="AA2087" s="25"/>
      <c r="AB2087" s="25"/>
      <c r="AC2087" s="25"/>
      <c r="AD2087" s="25"/>
      <c r="AE2087" s="25"/>
      <c r="AF2087" s="25"/>
      <c r="AG2087" s="25"/>
      <c r="AH2087" s="25"/>
    </row>
    <row r="2088" spans="1:34">
      <c r="A2088" s="25"/>
      <c r="B2088" s="25"/>
      <c r="C2088" s="25"/>
      <c r="D2088" s="114"/>
      <c r="E2088" s="25"/>
      <c r="F2088" s="25"/>
      <c r="G2088" s="25"/>
      <c r="H2088" s="25"/>
      <c r="I2088" s="25"/>
      <c r="J2088" s="25"/>
      <c r="K2088" s="114"/>
      <c r="L2088" s="25"/>
      <c r="M2088" s="25"/>
      <c r="N2088" s="25"/>
      <c r="O2088" s="25"/>
      <c r="P2088" s="25"/>
      <c r="Q2088" s="25"/>
      <c r="R2088" s="25"/>
      <c r="S2088" s="25"/>
      <c r="T2088" s="25"/>
      <c r="U2088" s="25"/>
      <c r="V2088" s="25"/>
      <c r="W2088" s="25"/>
      <c r="X2088" s="25"/>
      <c r="Y2088" s="25"/>
      <c r="Z2088" s="25"/>
      <c r="AA2088" s="25"/>
      <c r="AB2088" s="25"/>
      <c r="AC2088" s="25"/>
      <c r="AD2088" s="25"/>
      <c r="AE2088" s="25"/>
      <c r="AF2088" s="25"/>
      <c r="AG2088" s="25"/>
      <c r="AH2088" s="25"/>
    </row>
    <row r="2089" spans="1:34">
      <c r="A2089" s="25"/>
      <c r="B2089" s="25"/>
      <c r="C2089" s="25"/>
      <c r="D2089" s="114"/>
      <c r="E2089" s="25"/>
      <c r="F2089" s="25"/>
      <c r="G2089" s="25"/>
      <c r="H2089" s="25"/>
      <c r="I2089" s="25"/>
      <c r="J2089" s="25"/>
      <c r="K2089" s="114"/>
      <c r="L2089" s="25"/>
      <c r="M2089" s="25"/>
      <c r="N2089" s="25"/>
      <c r="O2089" s="25"/>
      <c r="P2089" s="25"/>
      <c r="Q2089" s="25"/>
      <c r="R2089" s="25"/>
      <c r="S2089" s="25"/>
      <c r="T2089" s="25"/>
      <c r="U2089" s="25"/>
      <c r="V2089" s="25"/>
      <c r="W2089" s="25"/>
      <c r="X2089" s="25"/>
      <c r="Y2089" s="25"/>
      <c r="Z2089" s="25"/>
      <c r="AA2089" s="25"/>
      <c r="AB2089" s="25"/>
      <c r="AC2089" s="25"/>
      <c r="AD2089" s="25"/>
      <c r="AE2089" s="25"/>
      <c r="AF2089" s="25"/>
      <c r="AG2089" s="25"/>
      <c r="AH2089" s="25"/>
    </row>
    <row r="2090" spans="1:34">
      <c r="A2090" s="25"/>
      <c r="B2090" s="25"/>
      <c r="C2090" s="25"/>
      <c r="D2090" s="114"/>
      <c r="E2090" s="25"/>
      <c r="F2090" s="25"/>
      <c r="G2090" s="25"/>
      <c r="H2090" s="25"/>
      <c r="I2090" s="25"/>
      <c r="J2090" s="25"/>
      <c r="K2090" s="114"/>
      <c r="L2090" s="25"/>
      <c r="M2090" s="25"/>
      <c r="N2090" s="25"/>
      <c r="O2090" s="25"/>
      <c r="P2090" s="25"/>
      <c r="Q2090" s="25"/>
      <c r="R2090" s="25"/>
      <c r="S2090" s="25"/>
      <c r="T2090" s="25"/>
      <c r="U2090" s="25"/>
      <c r="V2090" s="25"/>
      <c r="W2090" s="25"/>
      <c r="X2090" s="25"/>
      <c r="Y2090" s="25"/>
      <c r="Z2090" s="25"/>
      <c r="AA2090" s="25"/>
      <c r="AB2090" s="25"/>
      <c r="AC2090" s="25"/>
      <c r="AD2090" s="25"/>
      <c r="AE2090" s="25"/>
      <c r="AF2090" s="25"/>
      <c r="AG2090" s="25"/>
      <c r="AH2090" s="25"/>
    </row>
    <row r="2091" spans="1:34">
      <c r="A2091" s="25"/>
      <c r="B2091" s="25"/>
      <c r="C2091" s="25"/>
      <c r="D2091" s="114"/>
      <c r="E2091" s="25"/>
      <c r="F2091" s="25"/>
      <c r="G2091" s="25"/>
      <c r="H2091" s="25"/>
      <c r="I2091" s="25"/>
      <c r="J2091" s="25"/>
      <c r="K2091" s="114"/>
      <c r="L2091" s="25"/>
      <c r="M2091" s="25"/>
      <c r="N2091" s="25"/>
      <c r="O2091" s="25"/>
      <c r="P2091" s="25"/>
      <c r="Q2091" s="25"/>
      <c r="R2091" s="25"/>
      <c r="S2091" s="25"/>
      <c r="T2091" s="25"/>
      <c r="U2091" s="25"/>
      <c r="V2091" s="25"/>
      <c r="W2091" s="25"/>
      <c r="X2091" s="25"/>
      <c r="Y2091" s="25"/>
      <c r="Z2091" s="25"/>
      <c r="AA2091" s="25"/>
      <c r="AB2091" s="25"/>
      <c r="AC2091" s="25"/>
      <c r="AD2091" s="25"/>
      <c r="AE2091" s="25"/>
      <c r="AF2091" s="25"/>
      <c r="AG2091" s="25"/>
      <c r="AH2091" s="25"/>
    </row>
    <row r="2092" spans="1:34">
      <c r="A2092" s="25"/>
      <c r="B2092" s="25"/>
      <c r="C2092" s="25"/>
      <c r="D2092" s="114"/>
      <c r="E2092" s="25"/>
      <c r="F2092" s="25"/>
      <c r="G2092" s="25"/>
      <c r="H2092" s="25"/>
      <c r="I2092" s="25"/>
      <c r="J2092" s="25"/>
      <c r="K2092" s="114"/>
      <c r="L2092" s="25"/>
      <c r="M2092" s="25"/>
      <c r="N2092" s="25"/>
      <c r="O2092" s="25"/>
      <c r="P2092" s="25"/>
      <c r="Q2092" s="25"/>
      <c r="R2092" s="25"/>
      <c r="S2092" s="25"/>
      <c r="T2092" s="25"/>
      <c r="U2092" s="25"/>
      <c r="V2092" s="25"/>
      <c r="W2092" s="25"/>
      <c r="X2092" s="25"/>
      <c r="Y2092" s="25"/>
      <c r="Z2092" s="25"/>
      <c r="AA2092" s="25"/>
      <c r="AB2092" s="25"/>
      <c r="AC2092" s="25"/>
      <c r="AD2092" s="25"/>
      <c r="AE2092" s="25"/>
      <c r="AF2092" s="25"/>
      <c r="AG2092" s="25"/>
      <c r="AH2092" s="25"/>
    </row>
    <row r="2093" spans="1:34">
      <c r="A2093" s="25"/>
      <c r="B2093" s="25"/>
      <c r="C2093" s="25"/>
      <c r="D2093" s="114"/>
      <c r="E2093" s="25"/>
      <c r="F2093" s="25"/>
      <c r="G2093" s="25"/>
      <c r="H2093" s="25"/>
      <c r="I2093" s="25"/>
      <c r="J2093" s="25"/>
      <c r="K2093" s="114"/>
      <c r="L2093" s="25"/>
      <c r="M2093" s="25"/>
      <c r="N2093" s="25"/>
      <c r="O2093" s="25"/>
      <c r="P2093" s="25"/>
      <c r="Q2093" s="25"/>
      <c r="R2093" s="25"/>
      <c r="S2093" s="25"/>
      <c r="T2093" s="25"/>
      <c r="U2093" s="25"/>
      <c r="V2093" s="25"/>
      <c r="W2093" s="25"/>
      <c r="X2093" s="25"/>
      <c r="Y2093" s="25"/>
      <c r="Z2093" s="25"/>
      <c r="AA2093" s="25"/>
      <c r="AB2093" s="25"/>
      <c r="AC2093" s="25"/>
      <c r="AD2093" s="25"/>
      <c r="AE2093" s="25"/>
      <c r="AF2093" s="25"/>
      <c r="AG2093" s="25"/>
      <c r="AH2093" s="25"/>
    </row>
    <row r="2094" spans="1:34">
      <c r="A2094" s="25"/>
      <c r="B2094" s="25"/>
      <c r="C2094" s="25"/>
      <c r="D2094" s="114"/>
      <c r="E2094" s="25"/>
      <c r="F2094" s="25"/>
      <c r="G2094" s="25"/>
      <c r="H2094" s="25"/>
      <c r="I2094" s="25"/>
      <c r="J2094" s="25"/>
      <c r="K2094" s="114"/>
      <c r="L2094" s="25"/>
      <c r="M2094" s="25"/>
      <c r="N2094" s="25"/>
      <c r="O2094" s="25"/>
      <c r="P2094" s="25"/>
      <c r="Q2094" s="25"/>
      <c r="R2094" s="25"/>
      <c r="S2094" s="25"/>
      <c r="T2094" s="25"/>
      <c r="U2094" s="25"/>
      <c r="V2094" s="25"/>
      <c r="W2094" s="25"/>
      <c r="X2094" s="25"/>
      <c r="Y2094" s="25"/>
      <c r="Z2094" s="25"/>
      <c r="AA2094" s="25"/>
      <c r="AB2094" s="25"/>
      <c r="AC2094" s="25"/>
      <c r="AD2094" s="25"/>
      <c r="AE2094" s="25"/>
      <c r="AF2094" s="25"/>
      <c r="AG2094" s="25"/>
      <c r="AH2094" s="25"/>
    </row>
    <row r="2095" spans="1:34">
      <c r="A2095" s="25"/>
      <c r="B2095" s="25"/>
      <c r="C2095" s="25"/>
      <c r="D2095" s="114"/>
      <c r="E2095" s="25"/>
      <c r="F2095" s="25"/>
      <c r="G2095" s="25"/>
      <c r="H2095" s="25"/>
      <c r="I2095" s="25"/>
      <c r="J2095" s="25"/>
      <c r="K2095" s="114"/>
      <c r="L2095" s="25"/>
      <c r="M2095" s="25"/>
      <c r="N2095" s="25"/>
      <c r="O2095" s="25"/>
      <c r="P2095" s="25"/>
      <c r="Q2095" s="25"/>
      <c r="R2095" s="25"/>
      <c r="S2095" s="25"/>
      <c r="T2095" s="25"/>
      <c r="U2095" s="25"/>
      <c r="V2095" s="25"/>
      <c r="W2095" s="25"/>
      <c r="X2095" s="25"/>
      <c r="Y2095" s="25"/>
      <c r="Z2095" s="25"/>
      <c r="AA2095" s="25"/>
      <c r="AB2095" s="25"/>
      <c r="AC2095" s="25"/>
      <c r="AD2095" s="25"/>
      <c r="AE2095" s="25"/>
      <c r="AF2095" s="25"/>
      <c r="AG2095" s="25"/>
      <c r="AH2095" s="25"/>
    </row>
    <row r="2096" spans="1:34">
      <c r="A2096" s="25"/>
      <c r="B2096" s="25"/>
      <c r="C2096" s="25"/>
      <c r="D2096" s="114"/>
      <c r="E2096" s="25"/>
      <c r="F2096" s="25"/>
      <c r="G2096" s="25"/>
      <c r="H2096" s="25"/>
      <c r="I2096" s="25"/>
      <c r="J2096" s="25"/>
      <c r="K2096" s="114"/>
      <c r="L2096" s="25"/>
      <c r="M2096" s="25"/>
      <c r="N2096" s="25"/>
      <c r="O2096" s="25"/>
      <c r="P2096" s="25"/>
      <c r="Q2096" s="25"/>
      <c r="R2096" s="25"/>
      <c r="S2096" s="25"/>
      <c r="T2096" s="25"/>
      <c r="U2096" s="25"/>
      <c r="V2096" s="25"/>
      <c r="W2096" s="25"/>
      <c r="X2096" s="25"/>
      <c r="Y2096" s="25"/>
      <c r="Z2096" s="25"/>
      <c r="AA2096" s="25"/>
      <c r="AB2096" s="25"/>
      <c r="AC2096" s="25"/>
      <c r="AD2096" s="25"/>
      <c r="AE2096" s="25"/>
      <c r="AF2096" s="25"/>
      <c r="AG2096" s="25"/>
      <c r="AH2096" s="25"/>
    </row>
    <row r="2097" spans="1:34">
      <c r="A2097" s="25"/>
      <c r="B2097" s="25"/>
      <c r="C2097" s="25"/>
      <c r="D2097" s="114"/>
      <c r="E2097" s="25"/>
      <c r="F2097" s="25"/>
      <c r="G2097" s="25"/>
      <c r="H2097" s="25"/>
      <c r="I2097" s="25"/>
      <c r="J2097" s="25"/>
      <c r="K2097" s="114"/>
      <c r="L2097" s="25"/>
      <c r="M2097" s="25"/>
      <c r="N2097" s="25"/>
      <c r="O2097" s="25"/>
      <c r="P2097" s="25"/>
      <c r="Q2097" s="25"/>
      <c r="R2097" s="25"/>
      <c r="S2097" s="25"/>
      <c r="T2097" s="25"/>
      <c r="U2097" s="25"/>
      <c r="V2097" s="25"/>
      <c r="W2097" s="25"/>
      <c r="X2097" s="25"/>
      <c r="Y2097" s="25"/>
      <c r="Z2097" s="25"/>
      <c r="AA2097" s="25"/>
      <c r="AB2097" s="25"/>
      <c r="AC2097" s="25"/>
      <c r="AD2097" s="25"/>
      <c r="AE2097" s="25"/>
      <c r="AF2097" s="25"/>
      <c r="AG2097" s="25"/>
      <c r="AH2097" s="25"/>
    </row>
    <row r="2098" spans="1:34">
      <c r="A2098" s="25"/>
      <c r="B2098" s="25"/>
      <c r="C2098" s="25"/>
      <c r="D2098" s="114"/>
      <c r="E2098" s="25"/>
      <c r="F2098" s="25"/>
      <c r="G2098" s="25"/>
      <c r="H2098" s="25"/>
      <c r="I2098" s="25"/>
      <c r="J2098" s="25"/>
      <c r="K2098" s="114"/>
      <c r="L2098" s="25"/>
      <c r="M2098" s="25"/>
      <c r="N2098" s="25"/>
      <c r="O2098" s="25"/>
      <c r="P2098" s="25"/>
      <c r="Q2098" s="25"/>
      <c r="R2098" s="25"/>
      <c r="S2098" s="25"/>
      <c r="T2098" s="25"/>
      <c r="U2098" s="25"/>
      <c r="V2098" s="25"/>
      <c r="W2098" s="25"/>
      <c r="X2098" s="25"/>
      <c r="Y2098" s="25"/>
      <c r="Z2098" s="25"/>
      <c r="AA2098" s="25"/>
      <c r="AB2098" s="25"/>
      <c r="AC2098" s="25"/>
      <c r="AD2098" s="25"/>
      <c r="AE2098" s="25"/>
      <c r="AF2098" s="25"/>
      <c r="AG2098" s="25"/>
      <c r="AH2098" s="25"/>
    </row>
    <row r="2099" spans="1:34">
      <c r="A2099" s="25"/>
      <c r="B2099" s="25"/>
      <c r="C2099" s="25"/>
      <c r="D2099" s="114"/>
      <c r="E2099" s="25"/>
      <c r="F2099" s="25"/>
      <c r="G2099" s="25"/>
      <c r="H2099" s="25"/>
      <c r="I2099" s="25"/>
      <c r="J2099" s="25"/>
      <c r="K2099" s="114"/>
      <c r="L2099" s="25"/>
      <c r="M2099" s="25"/>
      <c r="N2099" s="25"/>
      <c r="O2099" s="25"/>
      <c r="P2099" s="25"/>
      <c r="Q2099" s="25"/>
      <c r="R2099" s="25"/>
      <c r="S2099" s="25"/>
      <c r="T2099" s="25"/>
      <c r="U2099" s="25"/>
      <c r="V2099" s="25"/>
      <c r="W2099" s="25"/>
      <c r="X2099" s="25"/>
      <c r="Y2099" s="25"/>
      <c r="Z2099" s="25"/>
      <c r="AA2099" s="25"/>
      <c r="AB2099" s="25"/>
      <c r="AC2099" s="25"/>
      <c r="AD2099" s="25"/>
      <c r="AE2099" s="25"/>
      <c r="AF2099" s="25"/>
      <c r="AG2099" s="25"/>
      <c r="AH2099" s="25"/>
    </row>
    <row r="2100" spans="1:34">
      <c r="A2100" s="25"/>
      <c r="B2100" s="25"/>
      <c r="C2100" s="25"/>
      <c r="D2100" s="114"/>
      <c r="E2100" s="25"/>
      <c r="F2100" s="25"/>
      <c r="G2100" s="25"/>
      <c r="H2100" s="25"/>
      <c r="I2100" s="25"/>
      <c r="J2100" s="25"/>
      <c r="K2100" s="114"/>
      <c r="L2100" s="25"/>
      <c r="M2100" s="25"/>
      <c r="N2100" s="25"/>
      <c r="O2100" s="25"/>
      <c r="P2100" s="25"/>
      <c r="Q2100" s="25"/>
      <c r="R2100" s="25"/>
      <c r="S2100" s="25"/>
      <c r="T2100" s="25"/>
      <c r="U2100" s="25"/>
      <c r="V2100" s="25"/>
      <c r="W2100" s="25"/>
      <c r="X2100" s="25"/>
      <c r="Y2100" s="25"/>
      <c r="Z2100" s="25"/>
      <c r="AA2100" s="25"/>
      <c r="AB2100" s="25"/>
      <c r="AC2100" s="25"/>
      <c r="AD2100" s="25"/>
      <c r="AE2100" s="25"/>
      <c r="AF2100" s="25"/>
      <c r="AG2100" s="25"/>
      <c r="AH2100" s="25"/>
    </row>
    <row r="2101" spans="1:34">
      <c r="A2101" s="25"/>
      <c r="B2101" s="25"/>
      <c r="C2101" s="25"/>
      <c r="D2101" s="114"/>
      <c r="E2101" s="25"/>
      <c r="F2101" s="25"/>
      <c r="G2101" s="25"/>
      <c r="H2101" s="25"/>
      <c r="I2101" s="25"/>
      <c r="J2101" s="25"/>
      <c r="K2101" s="114"/>
      <c r="L2101" s="25"/>
      <c r="M2101" s="25"/>
      <c r="N2101" s="25"/>
      <c r="O2101" s="25"/>
      <c r="P2101" s="25"/>
      <c r="Q2101" s="25"/>
      <c r="R2101" s="25"/>
      <c r="S2101" s="25"/>
      <c r="T2101" s="25"/>
      <c r="U2101" s="25"/>
      <c r="V2101" s="25"/>
      <c r="W2101" s="25"/>
      <c r="X2101" s="25"/>
      <c r="Y2101" s="25"/>
      <c r="Z2101" s="25"/>
      <c r="AA2101" s="25"/>
      <c r="AB2101" s="25"/>
      <c r="AC2101" s="25"/>
      <c r="AD2101" s="25"/>
      <c r="AE2101" s="25"/>
      <c r="AF2101" s="25"/>
      <c r="AG2101" s="25"/>
      <c r="AH2101" s="25"/>
    </row>
    <row r="2102" spans="1:34">
      <c r="A2102" s="25"/>
      <c r="B2102" s="25"/>
      <c r="C2102" s="25"/>
      <c r="D2102" s="114"/>
      <c r="E2102" s="25"/>
      <c r="F2102" s="25"/>
      <c r="G2102" s="25"/>
      <c r="H2102" s="25"/>
      <c r="I2102" s="25"/>
      <c r="J2102" s="25"/>
      <c r="K2102" s="114"/>
      <c r="L2102" s="25"/>
      <c r="M2102" s="25"/>
      <c r="N2102" s="25"/>
      <c r="O2102" s="25"/>
      <c r="P2102" s="25"/>
      <c r="Q2102" s="25"/>
      <c r="R2102" s="25"/>
      <c r="S2102" s="25"/>
      <c r="T2102" s="25"/>
      <c r="U2102" s="25"/>
      <c r="V2102" s="25"/>
      <c r="W2102" s="25"/>
      <c r="X2102" s="25"/>
      <c r="Y2102" s="25"/>
      <c r="Z2102" s="25"/>
      <c r="AA2102" s="25"/>
      <c r="AB2102" s="25"/>
      <c r="AC2102" s="25"/>
      <c r="AD2102" s="25"/>
      <c r="AE2102" s="25"/>
      <c r="AF2102" s="25"/>
      <c r="AG2102" s="25"/>
      <c r="AH2102" s="25"/>
    </row>
    <row r="2103" spans="1:34">
      <c r="A2103" s="25"/>
      <c r="B2103" s="25"/>
      <c r="C2103" s="25"/>
      <c r="D2103" s="114"/>
      <c r="E2103" s="25"/>
      <c r="F2103" s="25"/>
      <c r="G2103" s="25"/>
      <c r="H2103" s="25"/>
      <c r="I2103" s="25"/>
      <c r="J2103" s="25"/>
      <c r="K2103" s="114"/>
      <c r="L2103" s="25"/>
      <c r="M2103" s="25"/>
      <c r="N2103" s="25"/>
      <c r="O2103" s="25"/>
      <c r="P2103" s="25"/>
      <c r="Q2103" s="25"/>
      <c r="R2103" s="25"/>
      <c r="S2103" s="25"/>
      <c r="T2103" s="25"/>
      <c r="U2103" s="25"/>
      <c r="V2103" s="25"/>
      <c r="W2103" s="25"/>
      <c r="X2103" s="25"/>
      <c r="Y2103" s="25"/>
      <c r="Z2103" s="25"/>
      <c r="AA2103" s="25"/>
      <c r="AB2103" s="25"/>
      <c r="AC2103" s="25"/>
      <c r="AD2103" s="25"/>
      <c r="AE2103" s="25"/>
      <c r="AF2103" s="25"/>
      <c r="AG2103" s="25"/>
      <c r="AH2103" s="25"/>
    </row>
    <row r="2104" spans="1:34">
      <c r="A2104" s="25"/>
      <c r="B2104" s="25"/>
      <c r="C2104" s="25"/>
      <c r="D2104" s="114"/>
      <c r="E2104" s="25"/>
      <c r="F2104" s="25"/>
      <c r="G2104" s="25"/>
      <c r="H2104" s="25"/>
      <c r="I2104" s="25"/>
      <c r="J2104" s="25"/>
      <c r="K2104" s="114"/>
      <c r="L2104" s="25"/>
      <c r="M2104" s="25"/>
      <c r="N2104" s="25"/>
      <c r="O2104" s="25"/>
      <c r="P2104" s="25"/>
      <c r="Q2104" s="25"/>
      <c r="R2104" s="25"/>
      <c r="S2104" s="25"/>
      <c r="T2104" s="25"/>
      <c r="U2104" s="25"/>
      <c r="V2104" s="25"/>
      <c r="W2104" s="25"/>
      <c r="X2104" s="25"/>
      <c r="Y2104" s="25"/>
      <c r="Z2104" s="25"/>
      <c r="AA2104" s="25"/>
      <c r="AB2104" s="25"/>
      <c r="AC2104" s="25"/>
      <c r="AD2104" s="25"/>
      <c r="AE2104" s="25"/>
      <c r="AF2104" s="25"/>
      <c r="AG2104" s="25"/>
      <c r="AH2104" s="25"/>
    </row>
    <row r="2105" spans="1:34">
      <c r="A2105" s="25"/>
      <c r="B2105" s="25"/>
      <c r="C2105" s="25"/>
      <c r="D2105" s="114"/>
      <c r="E2105" s="25"/>
      <c r="F2105" s="25"/>
      <c r="G2105" s="25"/>
      <c r="H2105" s="25"/>
      <c r="I2105" s="25"/>
      <c r="J2105" s="25"/>
      <c r="K2105" s="114"/>
      <c r="L2105" s="25"/>
      <c r="M2105" s="25"/>
      <c r="N2105" s="25"/>
      <c r="O2105" s="25"/>
      <c r="P2105" s="25"/>
      <c r="Q2105" s="25"/>
      <c r="R2105" s="25"/>
      <c r="S2105" s="25"/>
      <c r="T2105" s="25"/>
      <c r="U2105" s="25"/>
      <c r="V2105" s="25"/>
      <c r="W2105" s="25"/>
      <c r="X2105" s="25"/>
      <c r="Y2105" s="25"/>
      <c r="Z2105" s="25"/>
      <c r="AA2105" s="25"/>
      <c r="AB2105" s="25"/>
      <c r="AC2105" s="25"/>
      <c r="AD2105" s="25"/>
      <c r="AE2105" s="25"/>
      <c r="AF2105" s="25"/>
      <c r="AG2105" s="25"/>
      <c r="AH2105" s="25"/>
    </row>
    <row r="2106" spans="1:34">
      <c r="A2106" s="25"/>
      <c r="B2106" s="25"/>
      <c r="C2106" s="25"/>
      <c r="D2106" s="114"/>
      <c r="E2106" s="25"/>
      <c r="F2106" s="25"/>
      <c r="G2106" s="25"/>
      <c r="H2106" s="25"/>
      <c r="I2106" s="25"/>
      <c r="J2106" s="25"/>
      <c r="K2106" s="114"/>
      <c r="L2106" s="25"/>
      <c r="M2106" s="25"/>
      <c r="N2106" s="25"/>
      <c r="O2106" s="25"/>
      <c r="P2106" s="25"/>
      <c r="Q2106" s="25"/>
      <c r="R2106" s="25"/>
      <c r="S2106" s="25"/>
      <c r="T2106" s="25"/>
      <c r="U2106" s="25"/>
      <c r="V2106" s="25"/>
      <c r="W2106" s="25"/>
      <c r="X2106" s="25"/>
      <c r="Y2106" s="25"/>
      <c r="Z2106" s="25"/>
      <c r="AA2106" s="25"/>
      <c r="AB2106" s="25"/>
      <c r="AC2106" s="25"/>
      <c r="AD2106" s="25"/>
      <c r="AE2106" s="25"/>
      <c r="AF2106" s="25"/>
      <c r="AG2106" s="25"/>
      <c r="AH2106" s="25"/>
    </row>
    <row r="2107" spans="1:34">
      <c r="A2107" s="25"/>
      <c r="B2107" s="25"/>
      <c r="C2107" s="25"/>
      <c r="D2107" s="114"/>
      <c r="E2107" s="25"/>
      <c r="F2107" s="25"/>
      <c r="G2107" s="25"/>
      <c r="H2107" s="25"/>
      <c r="I2107" s="25"/>
      <c r="J2107" s="25"/>
      <c r="K2107" s="114"/>
      <c r="L2107" s="25"/>
      <c r="M2107" s="25"/>
      <c r="N2107" s="25"/>
      <c r="O2107" s="25"/>
      <c r="P2107" s="25"/>
      <c r="Q2107" s="25"/>
      <c r="R2107" s="25"/>
      <c r="S2107" s="25"/>
      <c r="T2107" s="25"/>
      <c r="U2107" s="25"/>
      <c r="V2107" s="25"/>
      <c r="W2107" s="25"/>
      <c r="X2107" s="25"/>
      <c r="Y2107" s="25"/>
      <c r="Z2107" s="25"/>
      <c r="AA2107" s="25"/>
      <c r="AB2107" s="25"/>
      <c r="AC2107" s="25"/>
      <c r="AD2107" s="25"/>
      <c r="AE2107" s="25"/>
      <c r="AF2107" s="25"/>
      <c r="AG2107" s="25"/>
      <c r="AH2107" s="25"/>
    </row>
    <row r="2108" spans="1:34">
      <c r="A2108" s="25"/>
      <c r="B2108" s="25"/>
      <c r="C2108" s="25"/>
      <c r="D2108" s="114"/>
      <c r="E2108" s="25"/>
      <c r="F2108" s="25"/>
      <c r="G2108" s="25"/>
      <c r="H2108" s="25"/>
      <c r="I2108" s="25"/>
      <c r="J2108" s="25"/>
      <c r="K2108" s="114"/>
      <c r="L2108" s="25"/>
      <c r="M2108" s="25"/>
      <c r="N2108" s="25"/>
      <c r="O2108" s="25"/>
      <c r="P2108" s="25"/>
      <c r="Q2108" s="25"/>
      <c r="R2108" s="25"/>
      <c r="S2108" s="25"/>
      <c r="T2108" s="25"/>
      <c r="U2108" s="25"/>
      <c r="V2108" s="25"/>
      <c r="W2108" s="25"/>
      <c r="X2108" s="25"/>
      <c r="Y2108" s="25"/>
      <c r="Z2108" s="25"/>
      <c r="AA2108" s="25"/>
      <c r="AB2108" s="25"/>
      <c r="AC2108" s="25"/>
      <c r="AD2108" s="25"/>
      <c r="AE2108" s="25"/>
      <c r="AF2108" s="25"/>
      <c r="AG2108" s="25"/>
      <c r="AH2108" s="25"/>
    </row>
    <row r="2109" spans="1:34">
      <c r="A2109" s="25"/>
      <c r="B2109" s="25"/>
      <c r="C2109" s="25"/>
      <c r="D2109" s="114"/>
      <c r="E2109" s="25"/>
      <c r="F2109" s="25"/>
      <c r="G2109" s="25"/>
      <c r="H2109" s="25"/>
      <c r="I2109" s="25"/>
      <c r="J2109" s="25"/>
      <c r="K2109" s="114"/>
      <c r="L2109" s="25"/>
      <c r="M2109" s="25"/>
      <c r="N2109" s="25"/>
      <c r="O2109" s="25"/>
      <c r="P2109" s="25"/>
      <c r="Q2109" s="25"/>
      <c r="R2109" s="25"/>
      <c r="S2109" s="25"/>
      <c r="T2109" s="25"/>
      <c r="U2109" s="25"/>
      <c r="V2109" s="25"/>
      <c r="W2109" s="25"/>
      <c r="X2109" s="25"/>
      <c r="Y2109" s="25"/>
      <c r="Z2109" s="25"/>
      <c r="AA2109" s="25"/>
      <c r="AB2109" s="25"/>
      <c r="AC2109" s="25"/>
      <c r="AD2109" s="25"/>
      <c r="AE2109" s="25"/>
      <c r="AF2109" s="25"/>
      <c r="AG2109" s="25"/>
      <c r="AH2109" s="25"/>
    </row>
    <row r="2110" spans="1:34">
      <c r="A2110" s="25"/>
      <c r="B2110" s="25"/>
      <c r="C2110" s="25"/>
      <c r="D2110" s="114"/>
      <c r="E2110" s="25"/>
      <c r="F2110" s="25"/>
      <c r="G2110" s="25"/>
      <c r="H2110" s="25"/>
      <c r="I2110" s="25"/>
      <c r="J2110" s="25"/>
      <c r="K2110" s="114"/>
      <c r="L2110" s="25"/>
      <c r="M2110" s="25"/>
      <c r="N2110" s="25"/>
      <c r="O2110" s="25"/>
      <c r="P2110" s="25"/>
      <c r="Q2110" s="25"/>
      <c r="R2110" s="25"/>
      <c r="S2110" s="25"/>
      <c r="T2110" s="25"/>
      <c r="U2110" s="25"/>
      <c r="V2110" s="25"/>
      <c r="W2110" s="25"/>
      <c r="X2110" s="25"/>
      <c r="Y2110" s="25"/>
      <c r="Z2110" s="25"/>
      <c r="AA2110" s="25"/>
      <c r="AB2110" s="25"/>
      <c r="AC2110" s="25"/>
      <c r="AD2110" s="25"/>
      <c r="AE2110" s="25"/>
      <c r="AF2110" s="25"/>
      <c r="AG2110" s="25"/>
      <c r="AH2110" s="25"/>
    </row>
    <row r="2111" spans="1:34">
      <c r="A2111" s="25"/>
      <c r="B2111" s="25"/>
      <c r="C2111" s="25"/>
      <c r="D2111" s="114"/>
      <c r="E2111" s="25"/>
      <c r="F2111" s="25"/>
      <c r="G2111" s="25"/>
      <c r="H2111" s="25"/>
      <c r="I2111" s="25"/>
      <c r="J2111" s="25"/>
      <c r="K2111" s="114"/>
      <c r="L2111" s="25"/>
      <c r="M2111" s="25"/>
      <c r="N2111" s="25"/>
      <c r="O2111" s="25"/>
      <c r="P2111" s="25"/>
      <c r="Q2111" s="25"/>
      <c r="R2111" s="25"/>
      <c r="S2111" s="25"/>
      <c r="T2111" s="25"/>
      <c r="U2111" s="25"/>
      <c r="V2111" s="25"/>
      <c r="W2111" s="25"/>
      <c r="X2111" s="25"/>
      <c r="Y2111" s="25"/>
      <c r="Z2111" s="25"/>
      <c r="AA2111" s="25"/>
      <c r="AB2111" s="25"/>
      <c r="AC2111" s="25"/>
      <c r="AD2111" s="25"/>
      <c r="AE2111" s="25"/>
      <c r="AF2111" s="25"/>
      <c r="AG2111" s="25"/>
      <c r="AH2111" s="25"/>
    </row>
    <row r="2112" spans="1:34">
      <c r="A2112" s="25"/>
      <c r="B2112" s="25"/>
      <c r="C2112" s="25"/>
      <c r="D2112" s="114"/>
      <c r="E2112" s="25"/>
      <c r="F2112" s="25"/>
      <c r="G2112" s="25"/>
      <c r="H2112" s="25"/>
      <c r="I2112" s="25"/>
      <c r="J2112" s="25"/>
      <c r="K2112" s="114"/>
      <c r="L2112" s="25"/>
      <c r="M2112" s="25"/>
      <c r="N2112" s="25"/>
      <c r="O2112" s="25"/>
      <c r="P2112" s="25"/>
      <c r="Q2112" s="25"/>
      <c r="R2112" s="25"/>
      <c r="S2112" s="25"/>
      <c r="T2112" s="25"/>
      <c r="U2112" s="25"/>
      <c r="V2112" s="25"/>
      <c r="W2112" s="25"/>
      <c r="X2112" s="25"/>
      <c r="Y2112" s="25"/>
      <c r="Z2112" s="25"/>
      <c r="AA2112" s="25"/>
      <c r="AB2112" s="25"/>
      <c r="AC2112" s="25"/>
      <c r="AD2112" s="25"/>
      <c r="AE2112" s="25"/>
      <c r="AF2112" s="25"/>
      <c r="AG2112" s="25"/>
      <c r="AH2112" s="25"/>
    </row>
    <row r="2113" spans="1:34">
      <c r="A2113" s="25"/>
      <c r="B2113" s="25"/>
      <c r="C2113" s="25"/>
      <c r="D2113" s="114"/>
      <c r="E2113" s="25"/>
      <c r="F2113" s="25"/>
      <c r="G2113" s="25"/>
      <c r="H2113" s="25"/>
      <c r="I2113" s="25"/>
      <c r="J2113" s="25"/>
      <c r="K2113" s="114"/>
      <c r="L2113" s="25"/>
      <c r="M2113" s="25"/>
      <c r="N2113" s="25"/>
      <c r="O2113" s="25"/>
      <c r="P2113" s="25"/>
      <c r="Q2113" s="25"/>
      <c r="R2113" s="25"/>
      <c r="S2113" s="25"/>
      <c r="T2113" s="25"/>
      <c r="U2113" s="25"/>
      <c r="V2113" s="25"/>
      <c r="W2113" s="25"/>
      <c r="X2113" s="25"/>
      <c r="Y2113" s="25"/>
      <c r="Z2113" s="25"/>
      <c r="AA2113" s="25"/>
      <c r="AB2113" s="25"/>
      <c r="AC2113" s="25"/>
      <c r="AD2113" s="25"/>
      <c r="AE2113" s="25"/>
      <c r="AF2113" s="25"/>
      <c r="AG2113" s="25"/>
      <c r="AH2113" s="25"/>
    </row>
    <row r="2114" spans="1:34">
      <c r="A2114" s="25"/>
      <c r="B2114" s="25"/>
      <c r="C2114" s="25"/>
      <c r="D2114" s="114"/>
      <c r="E2114" s="25"/>
      <c r="F2114" s="25"/>
      <c r="G2114" s="25"/>
      <c r="H2114" s="25"/>
      <c r="I2114" s="25"/>
      <c r="J2114" s="25"/>
      <c r="K2114" s="114"/>
      <c r="L2114" s="25"/>
      <c r="M2114" s="25"/>
      <c r="N2114" s="25"/>
      <c r="O2114" s="25"/>
      <c r="P2114" s="25"/>
      <c r="Q2114" s="25"/>
      <c r="R2114" s="25"/>
      <c r="S2114" s="25"/>
      <c r="T2114" s="25"/>
      <c r="U2114" s="25"/>
      <c r="V2114" s="25"/>
      <c r="W2114" s="25"/>
      <c r="X2114" s="25"/>
      <c r="Y2114" s="25"/>
      <c r="Z2114" s="25"/>
      <c r="AA2114" s="25"/>
      <c r="AB2114" s="25"/>
      <c r="AC2114" s="25"/>
      <c r="AD2114" s="25"/>
      <c r="AE2114" s="25"/>
      <c r="AF2114" s="25"/>
      <c r="AG2114" s="25"/>
      <c r="AH2114" s="25"/>
    </row>
    <row r="2115" spans="1:34">
      <c r="A2115" s="25"/>
      <c r="B2115" s="25"/>
      <c r="C2115" s="25"/>
      <c r="D2115" s="114"/>
      <c r="E2115" s="25"/>
      <c r="F2115" s="25"/>
      <c r="G2115" s="25"/>
      <c r="H2115" s="25"/>
      <c r="I2115" s="25"/>
      <c r="J2115" s="25"/>
      <c r="K2115" s="114"/>
      <c r="L2115" s="25"/>
      <c r="M2115" s="25"/>
      <c r="N2115" s="25"/>
      <c r="O2115" s="25"/>
      <c r="P2115" s="25"/>
      <c r="Q2115" s="25"/>
      <c r="R2115" s="25"/>
      <c r="S2115" s="25"/>
      <c r="T2115" s="25"/>
      <c r="U2115" s="25"/>
      <c r="V2115" s="25"/>
      <c r="W2115" s="25"/>
      <c r="X2115" s="25"/>
      <c r="Y2115" s="25"/>
      <c r="Z2115" s="25"/>
      <c r="AA2115" s="25"/>
      <c r="AB2115" s="25"/>
      <c r="AC2115" s="25"/>
      <c r="AD2115" s="25"/>
      <c r="AE2115" s="25"/>
      <c r="AF2115" s="25"/>
      <c r="AG2115" s="25"/>
      <c r="AH2115" s="25"/>
    </row>
    <row r="2116" spans="1:34">
      <c r="A2116" s="25"/>
      <c r="B2116" s="25"/>
      <c r="C2116" s="25"/>
      <c r="D2116" s="114"/>
      <c r="E2116" s="25"/>
      <c r="F2116" s="25"/>
      <c r="G2116" s="25"/>
      <c r="H2116" s="25"/>
      <c r="I2116" s="25"/>
      <c r="J2116" s="25"/>
      <c r="K2116" s="114"/>
      <c r="L2116" s="25"/>
      <c r="M2116" s="25"/>
      <c r="N2116" s="25"/>
      <c r="O2116" s="25"/>
      <c r="P2116" s="25"/>
      <c r="Q2116" s="25"/>
      <c r="R2116" s="25"/>
      <c r="S2116" s="25"/>
      <c r="T2116" s="25"/>
      <c r="U2116" s="25"/>
      <c r="V2116" s="25"/>
      <c r="W2116" s="25"/>
      <c r="X2116" s="25"/>
      <c r="Y2116" s="25"/>
      <c r="Z2116" s="25"/>
      <c r="AA2116" s="25"/>
      <c r="AB2116" s="25"/>
      <c r="AC2116" s="25"/>
      <c r="AD2116" s="25"/>
      <c r="AE2116" s="25"/>
      <c r="AF2116" s="25"/>
      <c r="AG2116" s="25"/>
      <c r="AH2116" s="25"/>
    </row>
    <row r="2117" spans="1:34">
      <c r="A2117" s="25"/>
      <c r="B2117" s="25"/>
      <c r="C2117" s="25"/>
      <c r="D2117" s="114"/>
      <c r="E2117" s="25"/>
      <c r="F2117" s="25"/>
      <c r="G2117" s="25"/>
      <c r="H2117" s="25"/>
      <c r="I2117" s="25"/>
      <c r="J2117" s="25"/>
      <c r="K2117" s="114"/>
      <c r="L2117" s="25"/>
      <c r="M2117" s="25"/>
      <c r="N2117" s="25"/>
      <c r="O2117" s="25"/>
      <c r="P2117" s="25"/>
      <c r="Q2117" s="25"/>
      <c r="R2117" s="25"/>
      <c r="S2117" s="25"/>
      <c r="T2117" s="25"/>
      <c r="U2117" s="25"/>
      <c r="V2117" s="25"/>
      <c r="W2117" s="25"/>
      <c r="X2117" s="25"/>
      <c r="Y2117" s="25"/>
      <c r="Z2117" s="25"/>
      <c r="AA2117" s="25"/>
      <c r="AB2117" s="25"/>
      <c r="AC2117" s="25"/>
      <c r="AD2117" s="25"/>
      <c r="AE2117" s="25"/>
      <c r="AF2117" s="25"/>
      <c r="AG2117" s="25"/>
      <c r="AH2117" s="25"/>
    </row>
    <row r="2118" spans="1:34">
      <c r="A2118" s="25"/>
      <c r="B2118" s="25"/>
      <c r="C2118" s="25"/>
      <c r="D2118" s="114"/>
      <c r="E2118" s="25"/>
      <c r="F2118" s="25"/>
      <c r="G2118" s="25"/>
      <c r="H2118" s="25"/>
      <c r="I2118" s="25"/>
      <c r="J2118" s="25"/>
      <c r="K2118" s="114"/>
      <c r="L2118" s="25"/>
      <c r="M2118" s="25"/>
      <c r="N2118" s="25"/>
      <c r="O2118" s="25"/>
      <c r="P2118" s="25"/>
      <c r="Q2118" s="25"/>
      <c r="R2118" s="25"/>
      <c r="S2118" s="25"/>
      <c r="T2118" s="25"/>
      <c r="U2118" s="25"/>
      <c r="V2118" s="25"/>
      <c r="W2118" s="25"/>
      <c r="X2118" s="25"/>
      <c r="Y2118" s="25"/>
      <c r="Z2118" s="25"/>
      <c r="AA2118" s="25"/>
      <c r="AB2118" s="25"/>
      <c r="AC2118" s="25"/>
      <c r="AD2118" s="25"/>
      <c r="AE2118" s="25"/>
      <c r="AF2118" s="25"/>
      <c r="AG2118" s="25"/>
      <c r="AH2118" s="25"/>
    </row>
    <row r="2119" spans="1:34">
      <c r="A2119" s="25"/>
      <c r="B2119" s="25"/>
      <c r="C2119" s="25"/>
      <c r="D2119" s="114"/>
      <c r="E2119" s="25"/>
      <c r="F2119" s="25"/>
      <c r="G2119" s="25"/>
      <c r="H2119" s="25"/>
      <c r="I2119" s="25"/>
      <c r="J2119" s="25"/>
      <c r="K2119" s="114"/>
      <c r="L2119" s="25"/>
      <c r="M2119" s="25"/>
      <c r="N2119" s="25"/>
      <c r="O2119" s="25"/>
      <c r="P2119" s="25"/>
      <c r="Q2119" s="25"/>
      <c r="R2119" s="25"/>
      <c r="S2119" s="25"/>
      <c r="T2119" s="25"/>
      <c r="U2119" s="25"/>
      <c r="V2119" s="25"/>
      <c r="W2119" s="25"/>
      <c r="X2119" s="25"/>
      <c r="Y2119" s="25"/>
      <c r="Z2119" s="25"/>
      <c r="AA2119" s="25"/>
      <c r="AB2119" s="25"/>
      <c r="AC2119" s="25"/>
      <c r="AD2119" s="25"/>
      <c r="AE2119" s="25"/>
      <c r="AF2119" s="25"/>
      <c r="AG2119" s="25"/>
      <c r="AH2119" s="25"/>
    </row>
    <row r="2120" spans="1:34">
      <c r="A2120" s="25"/>
      <c r="B2120" s="25"/>
      <c r="C2120" s="25"/>
      <c r="D2120" s="114"/>
      <c r="E2120" s="25"/>
      <c r="F2120" s="25"/>
      <c r="G2120" s="25"/>
      <c r="H2120" s="25"/>
      <c r="I2120" s="25"/>
      <c r="J2120" s="25"/>
      <c r="K2120" s="114"/>
      <c r="L2120" s="25"/>
      <c r="M2120" s="25"/>
      <c r="N2120" s="25"/>
      <c r="O2120" s="25"/>
      <c r="P2120" s="25"/>
      <c r="Q2120" s="25"/>
      <c r="R2120" s="25"/>
      <c r="S2120" s="25"/>
      <c r="T2120" s="25"/>
      <c r="U2120" s="25"/>
      <c r="V2120" s="25"/>
      <c r="W2120" s="25"/>
      <c r="X2120" s="25"/>
      <c r="Y2120" s="25"/>
      <c r="Z2120" s="25"/>
      <c r="AA2120" s="25"/>
      <c r="AB2120" s="25"/>
      <c r="AC2120" s="25"/>
      <c r="AD2120" s="25"/>
      <c r="AE2120" s="25"/>
      <c r="AF2120" s="25"/>
      <c r="AG2120" s="25"/>
      <c r="AH2120" s="25"/>
    </row>
    <row r="2121" spans="1:34">
      <c r="A2121" s="25"/>
      <c r="B2121" s="25"/>
      <c r="C2121" s="25"/>
      <c r="D2121" s="114"/>
      <c r="E2121" s="25"/>
      <c r="F2121" s="25"/>
      <c r="G2121" s="25"/>
      <c r="H2121" s="25"/>
      <c r="I2121" s="25"/>
      <c r="J2121" s="25"/>
      <c r="K2121" s="114"/>
      <c r="L2121" s="25"/>
      <c r="M2121" s="25"/>
      <c r="N2121" s="25"/>
      <c r="O2121" s="25"/>
      <c r="P2121" s="25"/>
      <c r="Q2121" s="25"/>
      <c r="R2121" s="25"/>
      <c r="S2121" s="25"/>
      <c r="T2121" s="25"/>
      <c r="U2121" s="25"/>
      <c r="V2121" s="25"/>
      <c r="W2121" s="25"/>
      <c r="X2121" s="25"/>
      <c r="Y2121" s="25"/>
      <c r="Z2121" s="25"/>
      <c r="AA2121" s="25"/>
      <c r="AB2121" s="25"/>
      <c r="AC2121" s="25"/>
      <c r="AD2121" s="25"/>
      <c r="AE2121" s="25"/>
      <c r="AF2121" s="25"/>
      <c r="AG2121" s="25"/>
      <c r="AH2121" s="25"/>
    </row>
    <row r="2122" spans="1:34">
      <c r="A2122" s="25"/>
      <c r="B2122" s="25"/>
      <c r="C2122" s="25"/>
      <c r="D2122" s="114"/>
      <c r="E2122" s="25"/>
      <c r="F2122" s="25"/>
      <c r="G2122" s="25"/>
      <c r="H2122" s="25"/>
      <c r="I2122" s="25"/>
      <c r="J2122" s="25"/>
      <c r="K2122" s="114"/>
      <c r="L2122" s="25"/>
      <c r="M2122" s="25"/>
      <c r="N2122" s="25"/>
      <c r="O2122" s="25"/>
      <c r="P2122" s="25"/>
      <c r="Q2122" s="25"/>
      <c r="R2122" s="25"/>
      <c r="S2122" s="25"/>
      <c r="T2122" s="25"/>
      <c r="U2122" s="25"/>
      <c r="V2122" s="25"/>
      <c r="W2122" s="25"/>
      <c r="X2122" s="25"/>
      <c r="Y2122" s="25"/>
      <c r="Z2122" s="25"/>
      <c r="AA2122" s="25"/>
      <c r="AB2122" s="25"/>
      <c r="AC2122" s="25"/>
      <c r="AD2122" s="25"/>
      <c r="AE2122" s="25"/>
      <c r="AF2122" s="25"/>
      <c r="AG2122" s="25"/>
      <c r="AH2122" s="25"/>
    </row>
    <row r="2123" spans="1:34">
      <c r="A2123" s="25"/>
      <c r="B2123" s="25"/>
      <c r="C2123" s="25"/>
      <c r="D2123" s="114"/>
      <c r="E2123" s="25"/>
      <c r="F2123" s="25"/>
      <c r="G2123" s="25"/>
      <c r="H2123" s="25"/>
      <c r="I2123" s="25"/>
      <c r="J2123" s="25"/>
      <c r="K2123" s="114"/>
      <c r="L2123" s="25"/>
      <c r="M2123" s="25"/>
      <c r="N2123" s="25"/>
      <c r="O2123" s="25"/>
      <c r="P2123" s="25"/>
      <c r="Q2123" s="25"/>
      <c r="R2123" s="25"/>
      <c r="S2123" s="25"/>
      <c r="T2123" s="25"/>
      <c r="U2123" s="25"/>
      <c r="V2123" s="25"/>
      <c r="W2123" s="25"/>
      <c r="X2123" s="25"/>
      <c r="Y2123" s="25"/>
      <c r="Z2123" s="25"/>
      <c r="AA2123" s="25"/>
      <c r="AB2123" s="25"/>
      <c r="AC2123" s="25"/>
      <c r="AD2123" s="25"/>
      <c r="AE2123" s="25"/>
      <c r="AF2123" s="25"/>
      <c r="AG2123" s="25"/>
      <c r="AH2123" s="25"/>
    </row>
    <row r="2124" spans="1:34">
      <c r="A2124" s="25"/>
      <c r="B2124" s="25"/>
      <c r="C2124" s="25"/>
      <c r="D2124" s="114"/>
      <c r="E2124" s="25"/>
      <c r="F2124" s="25"/>
      <c r="G2124" s="25"/>
      <c r="H2124" s="25"/>
      <c r="I2124" s="25"/>
      <c r="J2124" s="25"/>
      <c r="K2124" s="114"/>
      <c r="L2124" s="25"/>
      <c r="M2124" s="25"/>
      <c r="N2124" s="25"/>
      <c r="O2124" s="25"/>
      <c r="P2124" s="25"/>
      <c r="Q2124" s="25"/>
      <c r="R2124" s="25"/>
      <c r="S2124" s="25"/>
      <c r="T2124" s="25"/>
      <c r="U2124" s="25"/>
      <c r="V2124" s="25"/>
      <c r="W2124" s="25"/>
      <c r="X2124" s="25"/>
      <c r="Y2124" s="25"/>
      <c r="Z2124" s="25"/>
      <c r="AA2124" s="25"/>
      <c r="AB2124" s="25"/>
      <c r="AC2124" s="25"/>
      <c r="AD2124" s="25"/>
      <c r="AE2124" s="25"/>
      <c r="AF2124" s="25"/>
      <c r="AG2124" s="25"/>
      <c r="AH2124" s="25"/>
    </row>
    <row r="2125" spans="1:34">
      <c r="A2125" s="25"/>
      <c r="B2125" s="25"/>
      <c r="C2125" s="25"/>
      <c r="D2125" s="114"/>
      <c r="E2125" s="25"/>
      <c r="F2125" s="25"/>
      <c r="G2125" s="25"/>
      <c r="H2125" s="25"/>
      <c r="I2125" s="25"/>
      <c r="J2125" s="25"/>
      <c r="K2125" s="114"/>
      <c r="L2125" s="25"/>
      <c r="M2125" s="25"/>
      <c r="N2125" s="25"/>
      <c r="O2125" s="25"/>
      <c r="P2125" s="25"/>
      <c r="Q2125" s="25"/>
      <c r="R2125" s="25"/>
      <c r="S2125" s="25"/>
      <c r="T2125" s="25"/>
      <c r="U2125" s="25"/>
      <c r="V2125" s="25"/>
      <c r="W2125" s="25"/>
      <c r="X2125" s="25"/>
      <c r="Y2125" s="25"/>
      <c r="Z2125" s="25"/>
      <c r="AA2125" s="25"/>
      <c r="AB2125" s="25"/>
      <c r="AC2125" s="25"/>
      <c r="AD2125" s="25"/>
      <c r="AE2125" s="25"/>
      <c r="AF2125" s="25"/>
      <c r="AG2125" s="25"/>
      <c r="AH2125" s="25"/>
    </row>
    <row r="2126" spans="1:34">
      <c r="A2126" s="25"/>
      <c r="B2126" s="25"/>
      <c r="C2126" s="25"/>
      <c r="D2126" s="114"/>
      <c r="E2126" s="25"/>
      <c r="F2126" s="25"/>
      <c r="G2126" s="25"/>
      <c r="H2126" s="25"/>
      <c r="I2126" s="25"/>
      <c r="J2126" s="25"/>
      <c r="K2126" s="114"/>
      <c r="L2126" s="25"/>
      <c r="M2126" s="25"/>
      <c r="N2126" s="25"/>
      <c r="O2126" s="25"/>
      <c r="P2126" s="25"/>
      <c r="Q2126" s="25"/>
      <c r="R2126" s="25"/>
      <c r="S2126" s="25"/>
      <c r="T2126" s="25"/>
      <c r="U2126" s="25"/>
      <c r="V2126" s="25"/>
      <c r="W2126" s="25"/>
      <c r="X2126" s="25"/>
      <c r="Y2126" s="25"/>
      <c r="Z2126" s="25"/>
      <c r="AA2126" s="25"/>
      <c r="AB2126" s="25"/>
      <c r="AC2126" s="25"/>
      <c r="AD2126" s="25"/>
      <c r="AE2126" s="25"/>
      <c r="AF2126" s="25"/>
      <c r="AG2126" s="25"/>
      <c r="AH2126" s="25"/>
    </row>
    <row r="2127" spans="1:34">
      <c r="A2127" s="25"/>
      <c r="B2127" s="25"/>
      <c r="C2127" s="25"/>
      <c r="D2127" s="114"/>
      <c r="E2127" s="25"/>
      <c r="F2127" s="25"/>
      <c r="G2127" s="25"/>
      <c r="H2127" s="25"/>
      <c r="I2127" s="25"/>
      <c r="J2127" s="25"/>
      <c r="K2127" s="114"/>
      <c r="L2127" s="25"/>
      <c r="M2127" s="25"/>
      <c r="N2127" s="25"/>
      <c r="O2127" s="25"/>
      <c r="P2127" s="25"/>
      <c r="Q2127" s="25"/>
      <c r="R2127" s="25"/>
      <c r="S2127" s="25"/>
      <c r="T2127" s="25"/>
      <c r="U2127" s="25"/>
      <c r="V2127" s="25"/>
      <c r="W2127" s="25"/>
      <c r="X2127" s="25"/>
      <c r="Y2127" s="25"/>
      <c r="Z2127" s="25"/>
      <c r="AA2127" s="25"/>
      <c r="AB2127" s="25"/>
      <c r="AC2127" s="25"/>
      <c r="AD2127" s="25"/>
      <c r="AE2127" s="25"/>
      <c r="AF2127" s="25"/>
      <c r="AG2127" s="25"/>
      <c r="AH2127" s="25"/>
    </row>
    <row r="2128" spans="1:34">
      <c r="A2128" s="25"/>
      <c r="B2128" s="25"/>
      <c r="C2128" s="25"/>
      <c r="D2128" s="114"/>
      <c r="E2128" s="25"/>
      <c r="F2128" s="25"/>
      <c r="G2128" s="25"/>
      <c r="H2128" s="25"/>
      <c r="I2128" s="25"/>
      <c r="J2128" s="25"/>
      <c r="K2128" s="114"/>
      <c r="L2128" s="25"/>
      <c r="M2128" s="25"/>
      <c r="N2128" s="25"/>
      <c r="O2128" s="25"/>
      <c r="P2128" s="25"/>
      <c r="Q2128" s="25"/>
      <c r="R2128" s="25"/>
      <c r="S2128" s="25"/>
      <c r="T2128" s="25"/>
      <c r="U2128" s="25"/>
      <c r="V2128" s="25"/>
      <c r="W2128" s="25"/>
      <c r="X2128" s="25"/>
      <c r="Y2128" s="25"/>
      <c r="Z2128" s="25"/>
      <c r="AA2128" s="25"/>
      <c r="AB2128" s="25"/>
      <c r="AC2128" s="25"/>
      <c r="AD2128" s="25"/>
      <c r="AE2128" s="25"/>
      <c r="AF2128" s="25"/>
      <c r="AG2128" s="25"/>
      <c r="AH2128" s="25"/>
    </row>
    <row r="2129" spans="1:34">
      <c r="A2129" s="25"/>
      <c r="B2129" s="25"/>
      <c r="C2129" s="25"/>
      <c r="D2129" s="114"/>
      <c r="E2129" s="25"/>
      <c r="F2129" s="25"/>
      <c r="G2129" s="25"/>
      <c r="H2129" s="25"/>
      <c r="I2129" s="25"/>
      <c r="J2129" s="25"/>
      <c r="K2129" s="114"/>
      <c r="L2129" s="25"/>
      <c r="M2129" s="25"/>
      <c r="N2129" s="25"/>
      <c r="O2129" s="25"/>
      <c r="P2129" s="25"/>
      <c r="Q2129" s="25"/>
      <c r="R2129" s="25"/>
      <c r="S2129" s="25"/>
      <c r="T2129" s="25"/>
      <c r="U2129" s="25"/>
      <c r="V2129" s="25"/>
      <c r="W2129" s="25"/>
      <c r="X2129" s="25"/>
      <c r="Y2129" s="25"/>
      <c r="Z2129" s="25"/>
      <c r="AA2129" s="25"/>
      <c r="AB2129" s="25"/>
      <c r="AC2129" s="25"/>
      <c r="AD2129" s="25"/>
      <c r="AE2129" s="25"/>
      <c r="AF2129" s="25"/>
      <c r="AG2129" s="25"/>
      <c r="AH2129" s="25"/>
    </row>
    <row r="2130" spans="1:34">
      <c r="A2130" s="25"/>
      <c r="B2130" s="25"/>
      <c r="C2130" s="25"/>
      <c r="D2130" s="114"/>
      <c r="E2130" s="25"/>
      <c r="F2130" s="25"/>
      <c r="G2130" s="25"/>
      <c r="H2130" s="25"/>
      <c r="I2130" s="25"/>
      <c r="J2130" s="25"/>
      <c r="K2130" s="114"/>
      <c r="L2130" s="25"/>
      <c r="M2130" s="25"/>
      <c r="N2130" s="25"/>
      <c r="O2130" s="25"/>
      <c r="P2130" s="25"/>
      <c r="Q2130" s="25"/>
      <c r="R2130" s="25"/>
      <c r="S2130" s="25"/>
      <c r="T2130" s="25"/>
      <c r="U2130" s="25"/>
      <c r="V2130" s="25"/>
      <c r="W2130" s="25"/>
      <c r="X2130" s="25"/>
      <c r="Y2130" s="25"/>
      <c r="Z2130" s="25"/>
      <c r="AA2130" s="25"/>
      <c r="AB2130" s="25"/>
      <c r="AC2130" s="25"/>
      <c r="AD2130" s="25"/>
      <c r="AE2130" s="25"/>
      <c r="AF2130" s="25"/>
      <c r="AG2130" s="25"/>
      <c r="AH2130" s="25"/>
    </row>
    <row r="2131" spans="1:34">
      <c r="A2131" s="25"/>
      <c r="B2131" s="25"/>
      <c r="C2131" s="25"/>
      <c r="D2131" s="114"/>
      <c r="E2131" s="25"/>
      <c r="F2131" s="25"/>
      <c r="G2131" s="25"/>
      <c r="H2131" s="25"/>
      <c r="I2131" s="25"/>
      <c r="J2131" s="25"/>
      <c r="K2131" s="114"/>
      <c r="L2131" s="25"/>
      <c r="M2131" s="25"/>
      <c r="N2131" s="25"/>
      <c r="O2131" s="25"/>
      <c r="P2131" s="25"/>
      <c r="Q2131" s="25"/>
      <c r="R2131" s="25"/>
      <c r="S2131" s="25"/>
      <c r="T2131" s="25"/>
      <c r="U2131" s="25"/>
      <c r="V2131" s="25"/>
      <c r="W2131" s="25"/>
      <c r="X2131" s="25"/>
      <c r="Y2131" s="25"/>
      <c r="Z2131" s="25"/>
      <c r="AA2131" s="25"/>
      <c r="AB2131" s="25"/>
      <c r="AC2131" s="25"/>
      <c r="AD2131" s="25"/>
      <c r="AE2131" s="25"/>
      <c r="AF2131" s="25"/>
      <c r="AG2131" s="25"/>
      <c r="AH2131" s="25"/>
    </row>
    <row r="2132" spans="1:34">
      <c r="A2132" s="25"/>
      <c r="B2132" s="25"/>
      <c r="C2132" s="25"/>
      <c r="D2132" s="114"/>
      <c r="E2132" s="25"/>
      <c r="F2132" s="25"/>
      <c r="G2132" s="25"/>
      <c r="H2132" s="25"/>
      <c r="I2132" s="25"/>
      <c r="J2132" s="25"/>
      <c r="K2132" s="114"/>
      <c r="L2132" s="25"/>
      <c r="M2132" s="25"/>
      <c r="N2132" s="25"/>
      <c r="O2132" s="25"/>
      <c r="P2132" s="25"/>
      <c r="Q2132" s="25"/>
      <c r="R2132" s="25"/>
      <c r="S2132" s="25"/>
      <c r="T2132" s="25"/>
      <c r="U2132" s="25"/>
      <c r="V2132" s="25"/>
      <c r="W2132" s="25"/>
      <c r="X2132" s="25"/>
      <c r="Y2132" s="25"/>
      <c r="Z2132" s="25"/>
      <c r="AA2132" s="25"/>
      <c r="AB2132" s="25"/>
      <c r="AC2132" s="25"/>
      <c r="AD2132" s="25"/>
      <c r="AE2132" s="25"/>
      <c r="AF2132" s="25"/>
      <c r="AG2132" s="25"/>
      <c r="AH2132" s="25"/>
    </row>
    <row r="2133" spans="1:34">
      <c r="A2133" s="25"/>
      <c r="B2133" s="25"/>
      <c r="C2133" s="25"/>
      <c r="D2133" s="114"/>
      <c r="E2133" s="25"/>
      <c r="F2133" s="25"/>
      <c r="G2133" s="25"/>
      <c r="H2133" s="25"/>
      <c r="I2133" s="25"/>
      <c r="J2133" s="25"/>
      <c r="K2133" s="114"/>
      <c r="L2133" s="25"/>
      <c r="M2133" s="25"/>
      <c r="N2133" s="25"/>
      <c r="O2133" s="25"/>
      <c r="P2133" s="25"/>
      <c r="Q2133" s="25"/>
      <c r="R2133" s="25"/>
      <c r="S2133" s="25"/>
      <c r="T2133" s="25"/>
      <c r="U2133" s="25"/>
      <c r="V2133" s="25"/>
      <c r="W2133" s="25"/>
      <c r="X2133" s="25"/>
      <c r="Y2133" s="25"/>
      <c r="Z2133" s="25"/>
      <c r="AA2133" s="25"/>
      <c r="AB2133" s="25"/>
      <c r="AC2133" s="25"/>
      <c r="AD2133" s="25"/>
      <c r="AE2133" s="25"/>
      <c r="AF2133" s="25"/>
      <c r="AG2133" s="25"/>
      <c r="AH2133" s="25"/>
    </row>
    <row r="2134" spans="1:34">
      <c r="A2134" s="25"/>
      <c r="B2134" s="25"/>
      <c r="C2134" s="25"/>
      <c r="D2134" s="114"/>
      <c r="E2134" s="25"/>
      <c r="F2134" s="25"/>
      <c r="G2134" s="25"/>
      <c r="H2134" s="25"/>
      <c r="I2134" s="25"/>
      <c r="J2134" s="25"/>
      <c r="K2134" s="114"/>
      <c r="L2134" s="25"/>
      <c r="M2134" s="25"/>
      <c r="N2134" s="25"/>
      <c r="O2134" s="25"/>
      <c r="P2134" s="25"/>
      <c r="Q2134" s="25"/>
      <c r="R2134" s="25"/>
      <c r="S2134" s="25"/>
      <c r="T2134" s="25"/>
      <c r="U2134" s="25"/>
      <c r="V2134" s="25"/>
      <c r="W2134" s="25"/>
      <c r="X2134" s="25"/>
      <c r="Y2134" s="25"/>
      <c r="Z2134" s="25"/>
      <c r="AA2134" s="25"/>
      <c r="AB2134" s="25"/>
      <c r="AC2134" s="25"/>
      <c r="AD2134" s="25"/>
      <c r="AE2134" s="25"/>
      <c r="AF2134" s="25"/>
      <c r="AG2134" s="25"/>
      <c r="AH2134" s="25"/>
    </row>
    <row r="2135" spans="1:34">
      <c r="A2135" s="25"/>
      <c r="B2135" s="25"/>
      <c r="C2135" s="25"/>
      <c r="D2135" s="114"/>
      <c r="E2135" s="25"/>
      <c r="F2135" s="25"/>
      <c r="G2135" s="25"/>
      <c r="H2135" s="25"/>
      <c r="I2135" s="25"/>
      <c r="J2135" s="25"/>
      <c r="K2135" s="114"/>
      <c r="L2135" s="25"/>
      <c r="M2135" s="25"/>
      <c r="N2135" s="25"/>
      <c r="O2135" s="25"/>
      <c r="P2135" s="25"/>
      <c r="Q2135" s="25"/>
      <c r="R2135" s="25"/>
      <c r="S2135" s="25"/>
      <c r="T2135" s="25"/>
      <c r="U2135" s="25"/>
      <c r="V2135" s="25"/>
      <c r="W2135" s="25"/>
      <c r="X2135" s="25"/>
      <c r="Y2135" s="25"/>
      <c r="Z2135" s="25"/>
      <c r="AA2135" s="25"/>
      <c r="AB2135" s="25"/>
      <c r="AC2135" s="25"/>
      <c r="AD2135" s="25"/>
      <c r="AE2135" s="25"/>
      <c r="AF2135" s="25"/>
      <c r="AG2135" s="25"/>
      <c r="AH2135" s="25"/>
    </row>
    <row r="2136" spans="1:34">
      <c r="A2136" s="25"/>
      <c r="B2136" s="25"/>
      <c r="C2136" s="25"/>
      <c r="D2136" s="114"/>
      <c r="E2136" s="25"/>
      <c r="F2136" s="25"/>
      <c r="G2136" s="25"/>
      <c r="H2136" s="25"/>
      <c r="I2136" s="25"/>
      <c r="J2136" s="25"/>
      <c r="K2136" s="114"/>
      <c r="L2136" s="25"/>
      <c r="M2136" s="25"/>
      <c r="N2136" s="25"/>
      <c r="O2136" s="25"/>
      <c r="P2136" s="25"/>
      <c r="Q2136" s="25"/>
      <c r="R2136" s="25"/>
      <c r="S2136" s="25"/>
      <c r="T2136" s="25"/>
      <c r="U2136" s="25"/>
      <c r="V2136" s="25"/>
      <c r="W2136" s="25"/>
      <c r="X2136" s="25"/>
      <c r="Y2136" s="25"/>
      <c r="Z2136" s="25"/>
      <c r="AA2136" s="25"/>
      <c r="AB2136" s="25"/>
      <c r="AC2136" s="25"/>
      <c r="AD2136" s="25"/>
      <c r="AE2136" s="25"/>
      <c r="AF2136" s="25"/>
      <c r="AG2136" s="25"/>
      <c r="AH2136" s="25"/>
    </row>
    <row r="2137" spans="1:34">
      <c r="A2137" s="25"/>
      <c r="B2137" s="25"/>
      <c r="C2137" s="25"/>
      <c r="D2137" s="114"/>
      <c r="E2137" s="25"/>
      <c r="F2137" s="25"/>
      <c r="G2137" s="25"/>
      <c r="H2137" s="25"/>
      <c r="I2137" s="25"/>
      <c r="J2137" s="25"/>
      <c r="K2137" s="114"/>
      <c r="L2137" s="25"/>
      <c r="M2137" s="25"/>
      <c r="N2137" s="25"/>
      <c r="O2137" s="25"/>
      <c r="P2137" s="25"/>
      <c r="Q2137" s="25"/>
      <c r="R2137" s="25"/>
      <c r="S2137" s="25"/>
      <c r="T2137" s="25"/>
      <c r="U2137" s="25"/>
      <c r="V2137" s="25"/>
      <c r="W2137" s="25"/>
      <c r="X2137" s="25"/>
      <c r="Y2137" s="25"/>
      <c r="Z2137" s="25"/>
      <c r="AA2137" s="25"/>
      <c r="AB2137" s="25"/>
      <c r="AC2137" s="25"/>
      <c r="AD2137" s="25"/>
      <c r="AE2137" s="25"/>
      <c r="AF2137" s="25"/>
      <c r="AG2137" s="25"/>
      <c r="AH2137" s="25"/>
    </row>
    <row r="2138" spans="1:34">
      <c r="A2138" s="25"/>
      <c r="B2138" s="25"/>
      <c r="C2138" s="25"/>
      <c r="D2138" s="114"/>
      <c r="E2138" s="25"/>
      <c r="F2138" s="25"/>
      <c r="G2138" s="25"/>
      <c r="H2138" s="25"/>
      <c r="I2138" s="25"/>
      <c r="J2138" s="25"/>
      <c r="K2138" s="114"/>
      <c r="L2138" s="25"/>
      <c r="M2138" s="25"/>
      <c r="N2138" s="25"/>
      <c r="O2138" s="25"/>
      <c r="P2138" s="25"/>
      <c r="Q2138" s="25"/>
      <c r="R2138" s="25"/>
      <c r="S2138" s="25"/>
      <c r="T2138" s="25"/>
      <c r="U2138" s="25"/>
      <c r="V2138" s="25"/>
      <c r="W2138" s="25"/>
      <c r="X2138" s="25"/>
      <c r="Y2138" s="25"/>
      <c r="Z2138" s="25"/>
      <c r="AA2138" s="25"/>
      <c r="AB2138" s="25"/>
      <c r="AC2138" s="25"/>
      <c r="AD2138" s="25"/>
      <c r="AE2138" s="25"/>
      <c r="AF2138" s="25"/>
      <c r="AG2138" s="25"/>
      <c r="AH2138" s="25"/>
    </row>
    <row r="2139" spans="1:34">
      <c r="A2139" s="25"/>
      <c r="B2139" s="25"/>
      <c r="C2139" s="25"/>
      <c r="D2139" s="114"/>
      <c r="E2139" s="25"/>
      <c r="F2139" s="25"/>
      <c r="G2139" s="25"/>
      <c r="H2139" s="25"/>
      <c r="I2139" s="25"/>
      <c r="J2139" s="25"/>
      <c r="K2139" s="114"/>
      <c r="L2139" s="25"/>
      <c r="M2139" s="25"/>
      <c r="N2139" s="25"/>
      <c r="O2139" s="25"/>
      <c r="P2139" s="25"/>
      <c r="Q2139" s="25"/>
      <c r="R2139" s="25"/>
      <c r="S2139" s="25"/>
      <c r="T2139" s="25"/>
      <c r="U2139" s="25"/>
      <c r="V2139" s="25"/>
      <c r="W2139" s="25"/>
      <c r="X2139" s="25"/>
      <c r="Y2139" s="25"/>
      <c r="Z2139" s="25"/>
      <c r="AA2139" s="25"/>
      <c r="AB2139" s="25"/>
      <c r="AC2139" s="25"/>
      <c r="AD2139" s="25"/>
      <c r="AE2139" s="25"/>
      <c r="AF2139" s="25"/>
      <c r="AG2139" s="25"/>
      <c r="AH2139" s="25"/>
    </row>
    <row r="2140" spans="1:34">
      <c r="A2140" s="25"/>
      <c r="B2140" s="25"/>
      <c r="C2140" s="25"/>
      <c r="D2140" s="114"/>
      <c r="E2140" s="25"/>
      <c r="F2140" s="25"/>
      <c r="G2140" s="25"/>
      <c r="H2140" s="25"/>
      <c r="I2140" s="25"/>
      <c r="J2140" s="25"/>
      <c r="K2140" s="114"/>
      <c r="L2140" s="25"/>
      <c r="M2140" s="25"/>
      <c r="N2140" s="25"/>
      <c r="O2140" s="25"/>
      <c r="P2140" s="25"/>
      <c r="Q2140" s="25"/>
      <c r="R2140" s="25"/>
      <c r="S2140" s="25"/>
      <c r="T2140" s="25"/>
      <c r="U2140" s="25"/>
      <c r="V2140" s="25"/>
      <c r="W2140" s="25"/>
      <c r="X2140" s="25"/>
      <c r="Y2140" s="25"/>
      <c r="Z2140" s="25"/>
      <c r="AA2140" s="25"/>
      <c r="AB2140" s="25"/>
      <c r="AC2140" s="25"/>
      <c r="AD2140" s="25"/>
      <c r="AE2140" s="25"/>
      <c r="AF2140" s="25"/>
      <c r="AG2140" s="25"/>
      <c r="AH2140" s="25"/>
    </row>
    <row r="2141" spans="1:34">
      <c r="A2141" s="25"/>
      <c r="B2141" s="25"/>
      <c r="C2141" s="25"/>
      <c r="D2141" s="114"/>
      <c r="E2141" s="25"/>
      <c r="F2141" s="25"/>
      <c r="G2141" s="25"/>
      <c r="H2141" s="25"/>
      <c r="I2141" s="25"/>
      <c r="J2141" s="25"/>
      <c r="K2141" s="114"/>
      <c r="L2141" s="25"/>
      <c r="M2141" s="25"/>
      <c r="N2141" s="25"/>
      <c r="O2141" s="25"/>
      <c r="P2141" s="25"/>
      <c r="Q2141" s="25"/>
      <c r="R2141" s="25"/>
      <c r="S2141" s="25"/>
      <c r="T2141" s="25"/>
      <c r="U2141" s="25"/>
      <c r="V2141" s="25"/>
      <c r="W2141" s="25"/>
      <c r="X2141" s="25"/>
      <c r="Y2141" s="25"/>
      <c r="Z2141" s="25"/>
      <c r="AA2141" s="25"/>
      <c r="AB2141" s="25"/>
      <c r="AC2141" s="25"/>
      <c r="AD2141" s="25"/>
      <c r="AE2141" s="25"/>
      <c r="AF2141" s="25"/>
      <c r="AG2141" s="25"/>
      <c r="AH2141" s="25"/>
    </row>
    <row r="2142" spans="1:34">
      <c r="A2142" s="25"/>
      <c r="B2142" s="25"/>
      <c r="C2142" s="25"/>
      <c r="D2142" s="114"/>
      <c r="E2142" s="25"/>
      <c r="F2142" s="25"/>
      <c r="G2142" s="25"/>
      <c r="H2142" s="25"/>
      <c r="I2142" s="25"/>
      <c r="J2142" s="25"/>
      <c r="K2142" s="114"/>
      <c r="L2142" s="25"/>
      <c r="M2142" s="25"/>
      <c r="N2142" s="25"/>
      <c r="O2142" s="25"/>
      <c r="P2142" s="25"/>
      <c r="Q2142" s="25"/>
      <c r="R2142" s="25"/>
      <c r="S2142" s="25"/>
      <c r="T2142" s="25"/>
      <c r="U2142" s="25"/>
      <c r="V2142" s="25"/>
      <c r="W2142" s="25"/>
      <c r="X2142" s="25"/>
      <c r="Y2142" s="25"/>
      <c r="Z2142" s="25"/>
      <c r="AA2142" s="25"/>
      <c r="AB2142" s="25"/>
      <c r="AC2142" s="25"/>
      <c r="AD2142" s="25"/>
      <c r="AE2142" s="25"/>
      <c r="AF2142" s="25"/>
      <c r="AG2142" s="25"/>
      <c r="AH2142" s="25"/>
    </row>
    <row r="2143" spans="1:34">
      <c r="A2143" s="25"/>
      <c r="B2143" s="25"/>
      <c r="C2143" s="25"/>
      <c r="D2143" s="114"/>
      <c r="E2143" s="25"/>
      <c r="F2143" s="25"/>
      <c r="G2143" s="25"/>
      <c r="H2143" s="25"/>
      <c r="I2143" s="25"/>
      <c r="J2143" s="25"/>
      <c r="K2143" s="114"/>
      <c r="L2143" s="25"/>
      <c r="M2143" s="25"/>
      <c r="N2143" s="25"/>
      <c r="O2143" s="25"/>
      <c r="P2143" s="25"/>
      <c r="Q2143" s="25"/>
      <c r="R2143" s="25"/>
      <c r="S2143" s="25"/>
      <c r="T2143" s="25"/>
      <c r="U2143" s="25"/>
      <c r="V2143" s="25"/>
      <c r="W2143" s="25"/>
      <c r="X2143" s="25"/>
      <c r="Y2143" s="25"/>
      <c r="Z2143" s="25"/>
      <c r="AA2143" s="25"/>
      <c r="AB2143" s="25"/>
      <c r="AC2143" s="25"/>
      <c r="AD2143" s="25"/>
      <c r="AE2143" s="25"/>
      <c r="AF2143" s="25"/>
      <c r="AG2143" s="25"/>
      <c r="AH2143" s="25"/>
    </row>
    <row r="2144" spans="1:34">
      <c r="A2144" s="25"/>
      <c r="B2144" s="25"/>
      <c r="C2144" s="25"/>
      <c r="D2144" s="114"/>
      <c r="E2144" s="25"/>
      <c r="F2144" s="25"/>
      <c r="G2144" s="25"/>
      <c r="H2144" s="25"/>
      <c r="I2144" s="25"/>
      <c r="J2144" s="25"/>
      <c r="K2144" s="114"/>
      <c r="L2144" s="25"/>
      <c r="M2144" s="25"/>
      <c r="N2144" s="25"/>
      <c r="O2144" s="25"/>
      <c r="P2144" s="25"/>
      <c r="Q2144" s="25"/>
      <c r="R2144" s="25"/>
      <c r="S2144" s="25"/>
      <c r="T2144" s="25"/>
      <c r="U2144" s="25"/>
      <c r="V2144" s="25"/>
      <c r="W2144" s="25"/>
      <c r="X2144" s="25"/>
      <c r="Y2144" s="25"/>
      <c r="Z2144" s="25"/>
      <c r="AA2144" s="25"/>
      <c r="AB2144" s="25"/>
      <c r="AC2144" s="25"/>
      <c r="AD2144" s="25"/>
      <c r="AE2144" s="25"/>
      <c r="AF2144" s="25"/>
      <c r="AG2144" s="25"/>
      <c r="AH2144" s="25"/>
    </row>
    <row r="2145" spans="1:34">
      <c r="A2145" s="25"/>
      <c r="B2145" s="25"/>
      <c r="C2145" s="25"/>
      <c r="D2145" s="114"/>
      <c r="E2145" s="25"/>
      <c r="F2145" s="25"/>
      <c r="G2145" s="25"/>
      <c r="H2145" s="25"/>
      <c r="I2145" s="25"/>
      <c r="J2145" s="25"/>
      <c r="K2145" s="114"/>
      <c r="L2145" s="25"/>
      <c r="M2145" s="25"/>
      <c r="N2145" s="25"/>
      <c r="O2145" s="25"/>
      <c r="P2145" s="25"/>
      <c r="Q2145" s="25"/>
      <c r="R2145" s="25"/>
      <c r="S2145" s="25"/>
      <c r="T2145" s="25"/>
      <c r="U2145" s="25"/>
      <c r="V2145" s="25"/>
      <c r="W2145" s="25"/>
      <c r="X2145" s="25"/>
      <c r="Y2145" s="25"/>
      <c r="Z2145" s="25"/>
      <c r="AA2145" s="25"/>
      <c r="AB2145" s="25"/>
      <c r="AC2145" s="25"/>
      <c r="AD2145" s="25"/>
      <c r="AE2145" s="25"/>
      <c r="AF2145" s="25"/>
      <c r="AG2145" s="25"/>
      <c r="AH2145" s="25"/>
    </row>
    <row r="2146" spans="1:34">
      <c r="A2146" s="25"/>
      <c r="B2146" s="25"/>
      <c r="C2146" s="25"/>
      <c r="D2146" s="114"/>
      <c r="E2146" s="25"/>
      <c r="F2146" s="25"/>
      <c r="G2146" s="25"/>
      <c r="H2146" s="25"/>
      <c r="I2146" s="25"/>
      <c r="J2146" s="25"/>
      <c r="K2146" s="114"/>
      <c r="L2146" s="25"/>
      <c r="M2146" s="25"/>
      <c r="N2146" s="25"/>
      <c r="O2146" s="25"/>
      <c r="P2146" s="25"/>
      <c r="Q2146" s="25"/>
      <c r="R2146" s="25"/>
      <c r="S2146" s="25"/>
      <c r="T2146" s="25"/>
      <c r="U2146" s="25"/>
      <c r="V2146" s="25"/>
      <c r="W2146" s="25"/>
      <c r="X2146" s="25"/>
      <c r="Y2146" s="25"/>
      <c r="Z2146" s="25"/>
      <c r="AA2146" s="25"/>
      <c r="AB2146" s="25"/>
      <c r="AC2146" s="25"/>
      <c r="AD2146" s="25"/>
      <c r="AE2146" s="25"/>
      <c r="AF2146" s="25"/>
      <c r="AG2146" s="25"/>
      <c r="AH2146" s="25"/>
    </row>
    <row r="2147" spans="1:34">
      <c r="A2147" s="25"/>
      <c r="B2147" s="25"/>
      <c r="C2147" s="25"/>
      <c r="D2147" s="114"/>
      <c r="E2147" s="25"/>
      <c r="F2147" s="25"/>
      <c r="G2147" s="25"/>
      <c r="H2147" s="25"/>
      <c r="I2147" s="25"/>
      <c r="J2147" s="25"/>
      <c r="K2147" s="114"/>
      <c r="L2147" s="25"/>
      <c r="M2147" s="25"/>
      <c r="N2147" s="25"/>
      <c r="O2147" s="25"/>
      <c r="P2147" s="25"/>
      <c r="Q2147" s="25"/>
      <c r="R2147" s="25"/>
      <c r="S2147" s="25"/>
      <c r="T2147" s="25"/>
      <c r="U2147" s="25"/>
      <c r="V2147" s="25"/>
      <c r="W2147" s="25"/>
      <c r="X2147" s="25"/>
      <c r="Y2147" s="25"/>
      <c r="Z2147" s="25"/>
      <c r="AA2147" s="25"/>
      <c r="AB2147" s="25"/>
      <c r="AC2147" s="25"/>
      <c r="AD2147" s="25"/>
      <c r="AE2147" s="25"/>
      <c r="AF2147" s="25"/>
      <c r="AG2147" s="25"/>
      <c r="AH2147" s="25"/>
    </row>
    <row r="2148" spans="1:34">
      <c r="A2148" s="25"/>
      <c r="B2148" s="25"/>
      <c r="C2148" s="25"/>
      <c r="D2148" s="114"/>
      <c r="E2148" s="25"/>
      <c r="F2148" s="25"/>
      <c r="G2148" s="25"/>
      <c r="H2148" s="25"/>
      <c r="I2148" s="25"/>
      <c r="J2148" s="25"/>
      <c r="K2148" s="114"/>
      <c r="L2148" s="25"/>
      <c r="M2148" s="25"/>
      <c r="N2148" s="25"/>
      <c r="O2148" s="25"/>
      <c r="P2148" s="25"/>
      <c r="Q2148" s="25"/>
      <c r="R2148" s="25"/>
      <c r="S2148" s="25"/>
      <c r="T2148" s="25"/>
      <c r="U2148" s="25"/>
      <c r="V2148" s="25"/>
      <c r="W2148" s="25"/>
      <c r="X2148" s="25"/>
      <c r="Y2148" s="25"/>
      <c r="Z2148" s="25"/>
      <c r="AA2148" s="25"/>
      <c r="AB2148" s="25"/>
      <c r="AC2148" s="25"/>
      <c r="AD2148" s="25"/>
      <c r="AE2148" s="25"/>
      <c r="AF2148" s="25"/>
      <c r="AG2148" s="25"/>
      <c r="AH2148" s="25"/>
    </row>
    <row r="2149" spans="1:34">
      <c r="A2149" s="25"/>
      <c r="B2149" s="25"/>
      <c r="C2149" s="25"/>
      <c r="D2149" s="114"/>
      <c r="E2149" s="25"/>
      <c r="F2149" s="25"/>
      <c r="G2149" s="25"/>
      <c r="H2149" s="25"/>
      <c r="I2149" s="25"/>
      <c r="J2149" s="25"/>
      <c r="K2149" s="114"/>
      <c r="L2149" s="25"/>
      <c r="M2149" s="25"/>
      <c r="N2149" s="25"/>
      <c r="O2149" s="25"/>
      <c r="P2149" s="25"/>
      <c r="Q2149" s="25"/>
      <c r="R2149" s="25"/>
      <c r="S2149" s="25"/>
      <c r="T2149" s="25"/>
      <c r="U2149" s="25"/>
      <c r="V2149" s="25"/>
      <c r="W2149" s="25"/>
      <c r="X2149" s="25"/>
      <c r="Y2149" s="25"/>
      <c r="Z2149" s="25"/>
      <c r="AA2149" s="25"/>
      <c r="AB2149" s="25"/>
      <c r="AC2149" s="25"/>
      <c r="AD2149" s="25"/>
      <c r="AE2149" s="25"/>
      <c r="AF2149" s="25"/>
      <c r="AG2149" s="25"/>
      <c r="AH2149" s="25"/>
    </row>
    <row r="2150" spans="1:34">
      <c r="A2150" s="25"/>
      <c r="B2150" s="25"/>
      <c r="C2150" s="25"/>
      <c r="D2150" s="114"/>
      <c r="E2150" s="25"/>
      <c r="F2150" s="25"/>
      <c r="G2150" s="25"/>
      <c r="H2150" s="25"/>
      <c r="I2150" s="25"/>
      <c r="J2150" s="25"/>
      <c r="K2150" s="114"/>
      <c r="L2150" s="25"/>
      <c r="M2150" s="25"/>
      <c r="N2150" s="25"/>
      <c r="O2150" s="25"/>
      <c r="P2150" s="25"/>
      <c r="Q2150" s="25"/>
      <c r="R2150" s="25"/>
      <c r="S2150" s="25"/>
      <c r="T2150" s="25"/>
      <c r="U2150" s="25"/>
      <c r="V2150" s="25"/>
      <c r="W2150" s="25"/>
      <c r="X2150" s="25"/>
      <c r="Y2150" s="25"/>
      <c r="Z2150" s="25"/>
      <c r="AA2150" s="25"/>
      <c r="AB2150" s="25"/>
      <c r="AC2150" s="25"/>
      <c r="AD2150" s="25"/>
      <c r="AE2150" s="25"/>
      <c r="AF2150" s="25"/>
      <c r="AG2150" s="25"/>
      <c r="AH2150" s="25"/>
    </row>
    <row r="2151" spans="1:34">
      <c r="A2151" s="25"/>
      <c r="B2151" s="25"/>
      <c r="C2151" s="25"/>
      <c r="D2151" s="114"/>
      <c r="E2151" s="25"/>
      <c r="F2151" s="25"/>
      <c r="G2151" s="25"/>
      <c r="H2151" s="25"/>
      <c r="I2151" s="25"/>
      <c r="J2151" s="25"/>
      <c r="K2151" s="114"/>
      <c r="L2151" s="25"/>
      <c r="M2151" s="25"/>
      <c r="N2151" s="25"/>
      <c r="O2151" s="25"/>
      <c r="P2151" s="25"/>
      <c r="Q2151" s="25"/>
      <c r="R2151" s="25"/>
      <c r="S2151" s="25"/>
      <c r="T2151" s="25"/>
      <c r="U2151" s="25"/>
      <c r="V2151" s="25"/>
      <c r="W2151" s="25"/>
      <c r="X2151" s="25"/>
      <c r="Y2151" s="25"/>
      <c r="Z2151" s="25"/>
      <c r="AA2151" s="25"/>
      <c r="AB2151" s="25"/>
      <c r="AC2151" s="25"/>
      <c r="AD2151" s="25"/>
      <c r="AE2151" s="25"/>
      <c r="AF2151" s="25"/>
      <c r="AG2151" s="25"/>
      <c r="AH2151" s="25"/>
    </row>
    <row r="2152" spans="1:34">
      <c r="A2152" s="25"/>
      <c r="B2152" s="25"/>
      <c r="C2152" s="25"/>
      <c r="D2152" s="114"/>
      <c r="E2152" s="25"/>
      <c r="F2152" s="25"/>
      <c r="G2152" s="25"/>
      <c r="H2152" s="25"/>
      <c r="I2152" s="25"/>
      <c r="J2152" s="25"/>
      <c r="K2152" s="114"/>
      <c r="L2152" s="25"/>
      <c r="M2152" s="25"/>
      <c r="N2152" s="25"/>
      <c r="O2152" s="25"/>
      <c r="P2152" s="25"/>
      <c r="Q2152" s="25"/>
      <c r="R2152" s="25"/>
      <c r="S2152" s="25"/>
      <c r="T2152" s="25"/>
      <c r="U2152" s="25"/>
      <c r="V2152" s="25"/>
      <c r="W2152" s="25"/>
      <c r="X2152" s="25"/>
      <c r="Y2152" s="25"/>
      <c r="Z2152" s="25"/>
      <c r="AA2152" s="25"/>
      <c r="AB2152" s="25"/>
      <c r="AC2152" s="25"/>
      <c r="AD2152" s="25"/>
      <c r="AE2152" s="25"/>
      <c r="AF2152" s="25"/>
      <c r="AG2152" s="25"/>
      <c r="AH2152" s="25"/>
    </row>
    <row r="2153" spans="1:34">
      <c r="A2153" s="25"/>
      <c r="B2153" s="25"/>
      <c r="C2153" s="25"/>
      <c r="D2153" s="114"/>
      <c r="E2153" s="25"/>
      <c r="F2153" s="25"/>
      <c r="G2153" s="25"/>
      <c r="H2153" s="25"/>
      <c r="I2153" s="25"/>
      <c r="J2153" s="25"/>
      <c r="K2153" s="114"/>
      <c r="L2153" s="25"/>
      <c r="M2153" s="25"/>
      <c r="N2153" s="25"/>
      <c r="O2153" s="25"/>
      <c r="P2153" s="25"/>
      <c r="Q2153" s="25"/>
      <c r="R2153" s="25"/>
      <c r="S2153" s="25"/>
      <c r="T2153" s="25"/>
      <c r="U2153" s="25"/>
      <c r="V2153" s="25"/>
      <c r="W2153" s="25"/>
      <c r="X2153" s="25"/>
      <c r="Y2153" s="25"/>
      <c r="Z2153" s="25"/>
      <c r="AA2153" s="25"/>
      <c r="AB2153" s="25"/>
      <c r="AC2153" s="25"/>
      <c r="AD2153" s="25"/>
      <c r="AE2153" s="25"/>
      <c r="AF2153" s="25"/>
      <c r="AG2153" s="25"/>
      <c r="AH2153" s="25"/>
    </row>
    <row r="2154" spans="1:34">
      <c r="A2154" s="25"/>
      <c r="B2154" s="25"/>
      <c r="C2154" s="25"/>
      <c r="D2154" s="114"/>
      <c r="E2154" s="25"/>
      <c r="F2154" s="25"/>
      <c r="G2154" s="25"/>
      <c r="H2154" s="25"/>
      <c r="I2154" s="25"/>
      <c r="J2154" s="25"/>
      <c r="K2154" s="114"/>
      <c r="L2154" s="25"/>
      <c r="M2154" s="25"/>
      <c r="N2154" s="25"/>
      <c r="O2154" s="25"/>
      <c r="P2154" s="25"/>
      <c r="Q2154" s="25"/>
      <c r="R2154" s="25"/>
      <c r="S2154" s="25"/>
      <c r="T2154" s="25"/>
      <c r="U2154" s="25"/>
      <c r="V2154" s="25"/>
      <c r="W2154" s="25"/>
      <c r="X2154" s="25"/>
      <c r="Y2154" s="25"/>
      <c r="Z2154" s="25"/>
      <c r="AA2154" s="25"/>
      <c r="AB2154" s="25"/>
      <c r="AC2154" s="25"/>
      <c r="AD2154" s="25"/>
      <c r="AE2154" s="25"/>
      <c r="AF2154" s="25"/>
      <c r="AG2154" s="25"/>
      <c r="AH2154" s="25"/>
    </row>
    <row r="2155" spans="1:34">
      <c r="A2155" s="25"/>
      <c r="B2155" s="25"/>
      <c r="C2155" s="25"/>
      <c r="D2155" s="114"/>
      <c r="E2155" s="25"/>
      <c r="F2155" s="25"/>
      <c r="G2155" s="25"/>
      <c r="H2155" s="25"/>
      <c r="I2155" s="25"/>
      <c r="J2155" s="25"/>
      <c r="K2155" s="114"/>
      <c r="L2155" s="25"/>
      <c r="M2155" s="25"/>
      <c r="N2155" s="25"/>
      <c r="O2155" s="25"/>
      <c r="P2155" s="25"/>
      <c r="Q2155" s="25"/>
      <c r="R2155" s="25"/>
      <c r="S2155" s="25"/>
      <c r="T2155" s="25"/>
      <c r="U2155" s="25"/>
      <c r="V2155" s="25"/>
      <c r="W2155" s="25"/>
      <c r="X2155" s="25"/>
      <c r="Y2155" s="25"/>
      <c r="Z2155" s="25"/>
      <c r="AA2155" s="25"/>
      <c r="AB2155" s="25"/>
      <c r="AC2155" s="25"/>
      <c r="AD2155" s="25"/>
      <c r="AE2155" s="25"/>
      <c r="AF2155" s="25"/>
      <c r="AG2155" s="25"/>
      <c r="AH2155" s="25"/>
    </row>
    <row r="2156" spans="1:34">
      <c r="A2156" s="25"/>
      <c r="B2156" s="25"/>
      <c r="C2156" s="25"/>
      <c r="D2156" s="114"/>
      <c r="E2156" s="25"/>
      <c r="F2156" s="25"/>
      <c r="G2156" s="25"/>
      <c r="H2156" s="25"/>
      <c r="I2156" s="25"/>
      <c r="J2156" s="25"/>
      <c r="K2156" s="114"/>
      <c r="L2156" s="25"/>
      <c r="M2156" s="25"/>
      <c r="N2156" s="25"/>
      <c r="O2156" s="25"/>
      <c r="P2156" s="25"/>
      <c r="Q2156" s="25"/>
      <c r="R2156" s="25"/>
      <c r="S2156" s="25"/>
      <c r="T2156" s="25"/>
      <c r="U2156" s="25"/>
      <c r="V2156" s="25"/>
      <c r="W2156" s="25"/>
      <c r="X2156" s="25"/>
      <c r="Y2156" s="25"/>
      <c r="Z2156" s="25"/>
      <c r="AA2156" s="25"/>
      <c r="AB2156" s="25"/>
      <c r="AC2156" s="25"/>
      <c r="AD2156" s="25"/>
      <c r="AE2156" s="25"/>
      <c r="AF2156" s="25"/>
      <c r="AG2156" s="25"/>
      <c r="AH2156" s="25"/>
    </row>
    <row r="2157" spans="1:34">
      <c r="A2157" s="25"/>
      <c r="B2157" s="25"/>
      <c r="C2157" s="25"/>
      <c r="D2157" s="114"/>
      <c r="E2157" s="25"/>
      <c r="F2157" s="25"/>
      <c r="G2157" s="25"/>
      <c r="H2157" s="25"/>
      <c r="I2157" s="25"/>
      <c r="J2157" s="25"/>
      <c r="K2157" s="114"/>
      <c r="L2157" s="25"/>
      <c r="M2157" s="25"/>
      <c r="N2157" s="25"/>
      <c r="O2157" s="25"/>
      <c r="P2157" s="25"/>
      <c r="Q2157" s="25"/>
      <c r="R2157" s="25"/>
      <c r="S2157" s="25"/>
      <c r="T2157" s="25"/>
      <c r="U2157" s="25"/>
      <c r="V2157" s="25"/>
      <c r="W2157" s="25"/>
      <c r="X2157" s="25"/>
      <c r="Y2157" s="25"/>
      <c r="Z2157" s="25"/>
      <c r="AA2157" s="25"/>
      <c r="AB2157" s="25"/>
      <c r="AC2157" s="25"/>
      <c r="AD2157" s="25"/>
      <c r="AE2157" s="25"/>
      <c r="AF2157" s="25"/>
      <c r="AG2157" s="25"/>
      <c r="AH2157" s="25"/>
    </row>
    <row r="2158" spans="1:34">
      <c r="A2158" s="25"/>
      <c r="B2158" s="25"/>
      <c r="C2158" s="25"/>
      <c r="D2158" s="114"/>
      <c r="E2158" s="25"/>
      <c r="F2158" s="25"/>
      <c r="G2158" s="25"/>
      <c r="H2158" s="25"/>
      <c r="I2158" s="25"/>
      <c r="J2158" s="25"/>
      <c r="K2158" s="114"/>
      <c r="L2158" s="25"/>
      <c r="M2158" s="25"/>
      <c r="N2158" s="25"/>
      <c r="O2158" s="25"/>
      <c r="P2158" s="25"/>
      <c r="Q2158" s="25"/>
      <c r="R2158" s="25"/>
      <c r="S2158" s="25"/>
      <c r="T2158" s="25"/>
      <c r="U2158" s="25"/>
      <c r="V2158" s="25"/>
      <c r="W2158" s="25"/>
      <c r="X2158" s="25"/>
      <c r="Y2158" s="25"/>
      <c r="Z2158" s="25"/>
      <c r="AA2158" s="25"/>
      <c r="AB2158" s="25"/>
      <c r="AC2158" s="25"/>
      <c r="AD2158" s="25"/>
      <c r="AE2158" s="25"/>
      <c r="AF2158" s="25"/>
      <c r="AG2158" s="25"/>
      <c r="AH2158" s="25"/>
    </row>
    <row r="2159" spans="1:34">
      <c r="A2159" s="25"/>
      <c r="B2159" s="25"/>
      <c r="C2159" s="25"/>
      <c r="D2159" s="114"/>
      <c r="E2159" s="25"/>
      <c r="F2159" s="25"/>
      <c r="G2159" s="25"/>
      <c r="H2159" s="25"/>
      <c r="I2159" s="25"/>
      <c r="J2159" s="25"/>
      <c r="K2159" s="114"/>
      <c r="L2159" s="25"/>
      <c r="M2159" s="25"/>
      <c r="N2159" s="25"/>
      <c r="O2159" s="25"/>
      <c r="P2159" s="25"/>
      <c r="Q2159" s="25"/>
      <c r="R2159" s="25"/>
      <c r="S2159" s="25"/>
      <c r="T2159" s="25"/>
      <c r="U2159" s="25"/>
      <c r="V2159" s="25"/>
      <c r="W2159" s="25"/>
      <c r="X2159" s="25"/>
      <c r="Y2159" s="25"/>
      <c r="Z2159" s="25"/>
      <c r="AA2159" s="25"/>
      <c r="AB2159" s="25"/>
      <c r="AC2159" s="25"/>
      <c r="AD2159" s="25"/>
      <c r="AE2159" s="25"/>
      <c r="AF2159" s="25"/>
      <c r="AG2159" s="25"/>
      <c r="AH2159" s="25"/>
    </row>
    <row r="2160" spans="1:34">
      <c r="A2160" s="25"/>
      <c r="B2160" s="25"/>
      <c r="C2160" s="25"/>
      <c r="D2160" s="114"/>
      <c r="E2160" s="25"/>
      <c r="F2160" s="25"/>
      <c r="G2160" s="25"/>
      <c r="H2160" s="25"/>
      <c r="I2160" s="25"/>
      <c r="J2160" s="25"/>
      <c r="K2160" s="114"/>
      <c r="L2160" s="25"/>
      <c r="M2160" s="25"/>
      <c r="N2160" s="25"/>
      <c r="O2160" s="25"/>
      <c r="P2160" s="25"/>
      <c r="Q2160" s="25"/>
      <c r="R2160" s="25"/>
      <c r="S2160" s="25"/>
      <c r="T2160" s="25"/>
      <c r="U2160" s="25"/>
      <c r="V2160" s="25"/>
      <c r="W2160" s="25"/>
      <c r="X2160" s="25"/>
      <c r="Y2160" s="25"/>
      <c r="Z2160" s="25"/>
      <c r="AA2160" s="25"/>
      <c r="AB2160" s="25"/>
      <c r="AC2160" s="25"/>
      <c r="AD2160" s="25"/>
      <c r="AE2160" s="25"/>
      <c r="AF2160" s="25"/>
      <c r="AG2160" s="25"/>
      <c r="AH2160" s="25"/>
    </row>
    <row r="2161" spans="1:34">
      <c r="A2161" s="25"/>
      <c r="B2161" s="25"/>
      <c r="C2161" s="25"/>
      <c r="D2161" s="114"/>
      <c r="E2161" s="25"/>
      <c r="F2161" s="25"/>
      <c r="G2161" s="25"/>
      <c r="H2161" s="25"/>
      <c r="I2161" s="25"/>
      <c r="J2161" s="25"/>
      <c r="K2161" s="114"/>
      <c r="L2161" s="25"/>
      <c r="M2161" s="25"/>
      <c r="N2161" s="25"/>
      <c r="O2161" s="25"/>
      <c r="P2161" s="25"/>
      <c r="Q2161" s="25"/>
      <c r="R2161" s="25"/>
      <c r="S2161" s="25"/>
      <c r="T2161" s="25"/>
      <c r="U2161" s="25"/>
      <c r="V2161" s="25"/>
      <c r="W2161" s="25"/>
      <c r="X2161" s="25"/>
      <c r="Y2161" s="25"/>
      <c r="Z2161" s="25"/>
      <c r="AA2161" s="25"/>
      <c r="AB2161" s="25"/>
      <c r="AC2161" s="25"/>
      <c r="AD2161" s="25"/>
      <c r="AE2161" s="25"/>
      <c r="AF2161" s="25"/>
      <c r="AG2161" s="25"/>
      <c r="AH2161" s="25"/>
    </row>
    <row r="2162" spans="1:34">
      <c r="A2162" s="25"/>
      <c r="B2162" s="25"/>
      <c r="C2162" s="25"/>
      <c r="D2162" s="114"/>
      <c r="E2162" s="25"/>
      <c r="F2162" s="25"/>
      <c r="G2162" s="25"/>
      <c r="H2162" s="25"/>
      <c r="I2162" s="25"/>
      <c r="J2162" s="25"/>
      <c r="K2162" s="114"/>
      <c r="L2162" s="25"/>
      <c r="M2162" s="25"/>
      <c r="N2162" s="25"/>
      <c r="O2162" s="25"/>
      <c r="P2162" s="25"/>
      <c r="Q2162" s="25"/>
      <c r="R2162" s="25"/>
      <c r="S2162" s="25"/>
      <c r="T2162" s="25"/>
      <c r="U2162" s="25"/>
      <c r="V2162" s="25"/>
      <c r="W2162" s="25"/>
      <c r="X2162" s="25"/>
      <c r="Y2162" s="25"/>
      <c r="Z2162" s="25"/>
      <c r="AA2162" s="25"/>
      <c r="AB2162" s="25"/>
      <c r="AC2162" s="25"/>
      <c r="AD2162" s="25"/>
      <c r="AE2162" s="25"/>
      <c r="AF2162" s="25"/>
      <c r="AG2162" s="25"/>
      <c r="AH2162" s="25"/>
    </row>
    <row r="2163" spans="1:34">
      <c r="A2163" s="25"/>
      <c r="B2163" s="25"/>
      <c r="C2163" s="25"/>
      <c r="D2163" s="114"/>
      <c r="E2163" s="25"/>
      <c r="F2163" s="25"/>
      <c r="G2163" s="25"/>
      <c r="H2163" s="25"/>
      <c r="I2163" s="25"/>
      <c r="J2163" s="25"/>
      <c r="K2163" s="114"/>
      <c r="L2163" s="25"/>
      <c r="M2163" s="25"/>
      <c r="N2163" s="25"/>
      <c r="O2163" s="25"/>
      <c r="P2163" s="25"/>
      <c r="Q2163" s="25"/>
      <c r="R2163" s="25"/>
      <c r="S2163" s="25"/>
      <c r="T2163" s="25"/>
      <c r="U2163" s="25"/>
      <c r="V2163" s="25"/>
      <c r="W2163" s="25"/>
      <c r="X2163" s="25"/>
      <c r="Y2163" s="25"/>
      <c r="Z2163" s="25"/>
      <c r="AA2163" s="25"/>
      <c r="AB2163" s="25"/>
      <c r="AC2163" s="25"/>
      <c r="AD2163" s="25"/>
      <c r="AE2163" s="25"/>
      <c r="AF2163" s="25"/>
      <c r="AG2163" s="25"/>
      <c r="AH2163" s="25"/>
    </row>
    <row r="2164" spans="1:34">
      <c r="A2164" s="25"/>
      <c r="B2164" s="25"/>
      <c r="C2164" s="25"/>
      <c r="D2164" s="114"/>
      <c r="E2164" s="25"/>
      <c r="F2164" s="25"/>
      <c r="G2164" s="25"/>
      <c r="H2164" s="25"/>
      <c r="I2164" s="25"/>
      <c r="J2164" s="25"/>
      <c r="K2164" s="114"/>
      <c r="L2164" s="25"/>
      <c r="M2164" s="25"/>
      <c r="N2164" s="25"/>
      <c r="O2164" s="25"/>
      <c r="P2164" s="25"/>
      <c r="Q2164" s="25"/>
      <c r="R2164" s="25"/>
      <c r="S2164" s="25"/>
      <c r="T2164" s="25"/>
      <c r="U2164" s="25"/>
      <c r="V2164" s="25"/>
      <c r="W2164" s="25"/>
      <c r="X2164" s="25"/>
      <c r="Y2164" s="25"/>
      <c r="Z2164" s="25"/>
      <c r="AA2164" s="25"/>
      <c r="AB2164" s="25"/>
      <c r="AC2164" s="25"/>
      <c r="AD2164" s="25"/>
      <c r="AE2164" s="25"/>
      <c r="AF2164" s="25"/>
      <c r="AG2164" s="25"/>
      <c r="AH2164" s="25"/>
    </row>
    <row r="2165" spans="1:34">
      <c r="A2165" s="25"/>
      <c r="B2165" s="25"/>
      <c r="C2165" s="25"/>
      <c r="D2165" s="114"/>
      <c r="E2165" s="25"/>
      <c r="F2165" s="25"/>
      <c r="G2165" s="25"/>
      <c r="H2165" s="25"/>
      <c r="I2165" s="25"/>
      <c r="J2165" s="25"/>
      <c r="K2165" s="114"/>
      <c r="L2165" s="25"/>
      <c r="M2165" s="25"/>
      <c r="N2165" s="25"/>
      <c r="O2165" s="25"/>
      <c r="P2165" s="25"/>
      <c r="Q2165" s="25"/>
      <c r="R2165" s="25"/>
      <c r="S2165" s="25"/>
      <c r="T2165" s="25"/>
      <c r="U2165" s="25"/>
      <c r="V2165" s="25"/>
      <c r="W2165" s="25"/>
      <c r="X2165" s="25"/>
      <c r="Y2165" s="25"/>
      <c r="Z2165" s="25"/>
      <c r="AA2165" s="25"/>
      <c r="AB2165" s="25"/>
      <c r="AC2165" s="25"/>
      <c r="AD2165" s="25"/>
      <c r="AE2165" s="25"/>
      <c r="AF2165" s="25"/>
      <c r="AG2165" s="25"/>
      <c r="AH2165" s="25"/>
    </row>
    <row r="2166" spans="1:34">
      <c r="A2166" s="25"/>
      <c r="B2166" s="25"/>
      <c r="C2166" s="25"/>
      <c r="D2166" s="114"/>
      <c r="E2166" s="25"/>
      <c r="F2166" s="25"/>
      <c r="G2166" s="25"/>
      <c r="H2166" s="25"/>
      <c r="I2166" s="25"/>
      <c r="J2166" s="25"/>
      <c r="K2166" s="114"/>
      <c r="L2166" s="25"/>
      <c r="M2166" s="25"/>
      <c r="N2166" s="25"/>
      <c r="O2166" s="25"/>
      <c r="P2166" s="25"/>
      <c r="Q2166" s="25"/>
      <c r="R2166" s="25"/>
      <c r="S2166" s="25"/>
      <c r="T2166" s="25"/>
      <c r="U2166" s="25"/>
      <c r="V2166" s="25"/>
      <c r="W2166" s="25"/>
      <c r="X2166" s="25"/>
      <c r="Y2166" s="25"/>
      <c r="Z2166" s="25"/>
      <c r="AA2166" s="25"/>
      <c r="AB2166" s="25"/>
      <c r="AC2166" s="25"/>
      <c r="AD2166" s="25"/>
      <c r="AE2166" s="25"/>
      <c r="AF2166" s="25"/>
      <c r="AG2166" s="25"/>
      <c r="AH2166" s="25"/>
    </row>
    <row r="2167" spans="1:34">
      <c r="A2167" s="25"/>
      <c r="B2167" s="25"/>
      <c r="C2167" s="25"/>
      <c r="D2167" s="114"/>
      <c r="E2167" s="25"/>
      <c r="F2167" s="25"/>
      <c r="G2167" s="25"/>
      <c r="H2167" s="25"/>
      <c r="I2167" s="25"/>
      <c r="J2167" s="25"/>
      <c r="K2167" s="114"/>
      <c r="L2167" s="25"/>
      <c r="M2167" s="25"/>
      <c r="N2167" s="25"/>
      <c r="O2167" s="25"/>
      <c r="P2167" s="25"/>
      <c r="Q2167" s="25"/>
      <c r="R2167" s="25"/>
      <c r="S2167" s="25"/>
      <c r="T2167" s="25"/>
      <c r="U2167" s="25"/>
      <c r="V2167" s="25"/>
      <c r="W2167" s="25"/>
      <c r="X2167" s="25"/>
      <c r="Y2167" s="25"/>
      <c r="Z2167" s="25"/>
      <c r="AA2167" s="25"/>
      <c r="AB2167" s="25"/>
      <c r="AC2167" s="25"/>
      <c r="AD2167" s="25"/>
      <c r="AE2167" s="25"/>
      <c r="AF2167" s="25"/>
      <c r="AG2167" s="25"/>
      <c r="AH2167" s="25"/>
    </row>
    <row r="2168" spans="1:34">
      <c r="A2168" s="25"/>
      <c r="B2168" s="25"/>
      <c r="C2168" s="25"/>
      <c r="D2168" s="114"/>
      <c r="E2168" s="25"/>
      <c r="F2168" s="25"/>
      <c r="G2168" s="25"/>
      <c r="H2168" s="25"/>
      <c r="I2168" s="25"/>
      <c r="J2168" s="25"/>
      <c r="K2168" s="114"/>
      <c r="L2168" s="25"/>
      <c r="M2168" s="25"/>
      <c r="N2168" s="25"/>
      <c r="O2168" s="25"/>
      <c r="P2168" s="25"/>
      <c r="Q2168" s="25"/>
      <c r="R2168" s="25"/>
      <c r="S2168" s="25"/>
      <c r="T2168" s="25"/>
      <c r="U2168" s="25"/>
      <c r="V2168" s="25"/>
      <c r="W2168" s="25"/>
      <c r="X2168" s="25"/>
      <c r="Y2168" s="25"/>
      <c r="Z2168" s="25"/>
      <c r="AA2168" s="25"/>
      <c r="AB2168" s="25"/>
      <c r="AC2168" s="25"/>
      <c r="AD2168" s="25"/>
      <c r="AE2168" s="25"/>
      <c r="AF2168" s="25"/>
      <c r="AG2168" s="25"/>
      <c r="AH2168" s="25"/>
    </row>
    <row r="2169" spans="1:34">
      <c r="A2169" s="25"/>
      <c r="B2169" s="25"/>
      <c r="C2169" s="25"/>
      <c r="D2169" s="114"/>
      <c r="E2169" s="25"/>
      <c r="F2169" s="25"/>
      <c r="G2169" s="25"/>
      <c r="H2169" s="25"/>
      <c r="I2169" s="25"/>
      <c r="J2169" s="25"/>
      <c r="K2169" s="114"/>
      <c r="L2169" s="25"/>
      <c r="M2169" s="25"/>
      <c r="N2169" s="25"/>
      <c r="O2169" s="25"/>
      <c r="P2169" s="25"/>
      <c r="Q2169" s="25"/>
      <c r="R2169" s="25"/>
      <c r="S2169" s="25"/>
      <c r="T2169" s="25"/>
      <c r="U2169" s="25"/>
      <c r="V2169" s="25"/>
      <c r="W2169" s="25"/>
      <c r="X2169" s="25"/>
      <c r="Y2169" s="25"/>
      <c r="Z2169" s="25"/>
      <c r="AA2169" s="25"/>
      <c r="AB2169" s="25"/>
      <c r="AC2169" s="25"/>
      <c r="AD2169" s="25"/>
      <c r="AE2169" s="25"/>
      <c r="AF2169" s="25"/>
      <c r="AG2169" s="25"/>
      <c r="AH2169" s="25"/>
    </row>
    <row r="2170" spans="1:34">
      <c r="A2170" s="25"/>
      <c r="B2170" s="25"/>
      <c r="C2170" s="25"/>
      <c r="D2170" s="114"/>
      <c r="E2170" s="25"/>
      <c r="F2170" s="25"/>
      <c r="G2170" s="25"/>
      <c r="H2170" s="25"/>
      <c r="I2170" s="25"/>
      <c r="J2170" s="25"/>
      <c r="K2170" s="114"/>
      <c r="L2170" s="25"/>
      <c r="M2170" s="25"/>
      <c r="N2170" s="25"/>
      <c r="O2170" s="25"/>
      <c r="P2170" s="25"/>
      <c r="Q2170" s="25"/>
      <c r="R2170" s="25"/>
      <c r="S2170" s="25"/>
      <c r="T2170" s="25"/>
      <c r="U2170" s="25"/>
      <c r="V2170" s="25"/>
      <c r="W2170" s="25"/>
      <c r="X2170" s="25"/>
      <c r="Y2170" s="25"/>
      <c r="Z2170" s="25"/>
      <c r="AA2170" s="25"/>
      <c r="AB2170" s="25"/>
      <c r="AC2170" s="25"/>
      <c r="AD2170" s="25"/>
      <c r="AE2170" s="25"/>
      <c r="AF2170" s="25"/>
      <c r="AG2170" s="25"/>
      <c r="AH2170" s="25"/>
    </row>
    <row r="2171" spans="1:34">
      <c r="A2171" s="25"/>
      <c r="B2171" s="25"/>
      <c r="C2171" s="25"/>
      <c r="D2171" s="114"/>
      <c r="E2171" s="25"/>
      <c r="F2171" s="25"/>
      <c r="G2171" s="25"/>
      <c r="H2171" s="25"/>
      <c r="I2171" s="25"/>
      <c r="J2171" s="25"/>
      <c r="K2171" s="114"/>
      <c r="L2171" s="25"/>
      <c r="M2171" s="25"/>
      <c r="N2171" s="25"/>
      <c r="O2171" s="25"/>
      <c r="P2171" s="25"/>
      <c r="Q2171" s="25"/>
      <c r="R2171" s="25"/>
      <c r="S2171" s="25"/>
      <c r="T2171" s="25"/>
      <c r="U2171" s="25"/>
      <c r="V2171" s="25"/>
      <c r="W2171" s="25"/>
      <c r="X2171" s="25"/>
      <c r="Y2171" s="25"/>
      <c r="Z2171" s="25"/>
      <c r="AA2171" s="25"/>
      <c r="AB2171" s="25"/>
      <c r="AC2171" s="25"/>
      <c r="AD2171" s="25"/>
      <c r="AE2171" s="25"/>
      <c r="AF2171" s="25"/>
      <c r="AG2171" s="25"/>
      <c r="AH2171" s="25"/>
    </row>
    <row r="2172" spans="1:34">
      <c r="A2172" s="25"/>
      <c r="B2172" s="25"/>
      <c r="C2172" s="25"/>
      <c r="D2172" s="114"/>
      <c r="E2172" s="25"/>
      <c r="F2172" s="25"/>
      <c r="G2172" s="25"/>
      <c r="H2172" s="25"/>
      <c r="I2172" s="25"/>
      <c r="J2172" s="25"/>
      <c r="K2172" s="114"/>
      <c r="L2172" s="25"/>
      <c r="M2172" s="25"/>
      <c r="N2172" s="25"/>
      <c r="O2172" s="25"/>
      <c r="P2172" s="25"/>
      <c r="Q2172" s="25"/>
      <c r="R2172" s="25"/>
      <c r="S2172" s="25"/>
      <c r="T2172" s="25"/>
      <c r="U2172" s="25"/>
      <c r="V2172" s="25"/>
      <c r="W2172" s="25"/>
      <c r="X2172" s="25"/>
      <c r="Y2172" s="25"/>
      <c r="Z2172" s="25"/>
      <c r="AA2172" s="25"/>
      <c r="AB2172" s="25"/>
      <c r="AC2172" s="25"/>
      <c r="AD2172" s="25"/>
      <c r="AE2172" s="25"/>
      <c r="AF2172" s="25"/>
      <c r="AG2172" s="25"/>
      <c r="AH2172" s="25"/>
    </row>
    <row r="2173" spans="1:34">
      <c r="A2173" s="25"/>
      <c r="B2173" s="25"/>
      <c r="C2173" s="25"/>
      <c r="D2173" s="114"/>
      <c r="E2173" s="25"/>
      <c r="F2173" s="25"/>
      <c r="G2173" s="25"/>
      <c r="H2173" s="25"/>
      <c r="I2173" s="25"/>
      <c r="J2173" s="25"/>
      <c r="K2173" s="114"/>
      <c r="L2173" s="25"/>
      <c r="M2173" s="25"/>
      <c r="N2173" s="25"/>
      <c r="O2173" s="25"/>
      <c r="P2173" s="25"/>
      <c r="Q2173" s="25"/>
      <c r="R2173" s="25"/>
      <c r="S2173" s="25"/>
      <c r="T2173" s="25"/>
      <c r="U2173" s="25"/>
      <c r="V2173" s="25"/>
      <c r="W2173" s="25"/>
      <c r="X2173" s="25"/>
      <c r="Y2173" s="25"/>
      <c r="Z2173" s="25"/>
      <c r="AA2173" s="25"/>
      <c r="AB2173" s="25"/>
      <c r="AC2173" s="25"/>
      <c r="AD2173" s="25"/>
      <c r="AE2173" s="25"/>
      <c r="AF2173" s="25"/>
      <c r="AG2173" s="25"/>
      <c r="AH2173" s="25"/>
    </row>
    <row r="2174" spans="1:34">
      <c r="A2174" s="25"/>
      <c r="B2174" s="25"/>
      <c r="C2174" s="25"/>
      <c r="D2174" s="114"/>
      <c r="E2174" s="25"/>
      <c r="F2174" s="25"/>
      <c r="G2174" s="25"/>
      <c r="H2174" s="25"/>
      <c r="I2174" s="25"/>
      <c r="J2174" s="25"/>
      <c r="K2174" s="114"/>
      <c r="L2174" s="25"/>
      <c r="M2174" s="25"/>
      <c r="N2174" s="25"/>
      <c r="O2174" s="25"/>
      <c r="P2174" s="25"/>
      <c r="Q2174" s="25"/>
      <c r="R2174" s="25"/>
      <c r="S2174" s="25"/>
      <c r="T2174" s="25"/>
      <c r="U2174" s="25"/>
      <c r="V2174" s="25"/>
      <c r="W2174" s="25"/>
      <c r="X2174" s="25"/>
      <c r="Y2174" s="25"/>
      <c r="Z2174" s="25"/>
      <c r="AA2174" s="25"/>
      <c r="AB2174" s="25"/>
      <c r="AC2174" s="25"/>
      <c r="AD2174" s="25"/>
      <c r="AE2174" s="25"/>
      <c r="AF2174" s="25"/>
      <c r="AG2174" s="25"/>
      <c r="AH2174" s="25"/>
    </row>
    <row r="2175" spans="1:34">
      <c r="A2175" s="25"/>
      <c r="B2175" s="25"/>
      <c r="C2175" s="25"/>
      <c r="D2175" s="114"/>
      <c r="E2175" s="25"/>
      <c r="F2175" s="25"/>
      <c r="G2175" s="25"/>
      <c r="H2175" s="25"/>
      <c r="I2175" s="25"/>
      <c r="J2175" s="25"/>
      <c r="K2175" s="114"/>
      <c r="L2175" s="25"/>
      <c r="M2175" s="25"/>
      <c r="N2175" s="25"/>
      <c r="O2175" s="25"/>
      <c r="P2175" s="25"/>
      <c r="Q2175" s="25"/>
      <c r="R2175" s="25"/>
      <c r="S2175" s="25"/>
      <c r="T2175" s="25"/>
      <c r="U2175" s="25"/>
      <c r="V2175" s="25"/>
      <c r="W2175" s="25"/>
      <c r="X2175" s="25"/>
      <c r="Y2175" s="25"/>
      <c r="Z2175" s="25"/>
      <c r="AA2175" s="25"/>
      <c r="AB2175" s="25"/>
      <c r="AC2175" s="25"/>
      <c r="AD2175" s="25"/>
      <c r="AE2175" s="25"/>
      <c r="AF2175" s="25"/>
      <c r="AG2175" s="25"/>
      <c r="AH2175" s="25"/>
    </row>
    <row r="2176" spans="1:34">
      <c r="A2176" s="25"/>
      <c r="B2176" s="25"/>
      <c r="C2176" s="25"/>
      <c r="D2176" s="114"/>
      <c r="E2176" s="25"/>
      <c r="F2176" s="25"/>
      <c r="G2176" s="25"/>
      <c r="H2176" s="25"/>
      <c r="I2176" s="25"/>
      <c r="J2176" s="25"/>
      <c r="K2176" s="114"/>
      <c r="L2176" s="25"/>
      <c r="M2176" s="25"/>
      <c r="N2176" s="25"/>
      <c r="O2176" s="25"/>
      <c r="P2176" s="25"/>
      <c r="Q2176" s="25"/>
      <c r="R2176" s="25"/>
      <c r="S2176" s="25"/>
      <c r="T2176" s="25"/>
      <c r="U2176" s="25"/>
      <c r="V2176" s="25"/>
      <c r="W2176" s="25"/>
      <c r="X2176" s="25"/>
      <c r="Y2176" s="25"/>
      <c r="Z2176" s="25"/>
      <c r="AA2176" s="25"/>
      <c r="AB2176" s="25"/>
      <c r="AC2176" s="25"/>
      <c r="AD2176" s="25"/>
      <c r="AE2176" s="25"/>
      <c r="AF2176" s="25"/>
      <c r="AG2176" s="25"/>
      <c r="AH2176" s="25"/>
    </row>
    <row r="2177" spans="1:34">
      <c r="A2177" s="25"/>
      <c r="B2177" s="25"/>
      <c r="C2177" s="25"/>
      <c r="D2177" s="114"/>
      <c r="E2177" s="25"/>
      <c r="F2177" s="25"/>
      <c r="G2177" s="25"/>
      <c r="H2177" s="25"/>
      <c r="I2177" s="25"/>
      <c r="J2177" s="25"/>
      <c r="K2177" s="114"/>
      <c r="L2177" s="25"/>
      <c r="M2177" s="25"/>
      <c r="N2177" s="25"/>
      <c r="O2177" s="25"/>
      <c r="P2177" s="25"/>
      <c r="Q2177" s="25"/>
      <c r="R2177" s="25"/>
      <c r="S2177" s="25"/>
      <c r="T2177" s="25"/>
      <c r="U2177" s="25"/>
      <c r="V2177" s="25"/>
      <c r="W2177" s="25"/>
      <c r="X2177" s="25"/>
      <c r="Y2177" s="25"/>
      <c r="Z2177" s="25"/>
      <c r="AA2177" s="25"/>
      <c r="AB2177" s="25"/>
      <c r="AC2177" s="25"/>
      <c r="AD2177" s="25"/>
      <c r="AE2177" s="25"/>
      <c r="AF2177" s="25"/>
      <c r="AG2177" s="25"/>
      <c r="AH2177" s="25"/>
    </row>
    <row r="2178" spans="1:34">
      <c r="A2178" s="25"/>
      <c r="B2178" s="25"/>
      <c r="C2178" s="25"/>
      <c r="D2178" s="114"/>
      <c r="E2178" s="25"/>
      <c r="F2178" s="25"/>
      <c r="G2178" s="25"/>
      <c r="H2178" s="25"/>
      <c r="I2178" s="25"/>
      <c r="J2178" s="25"/>
      <c r="K2178" s="114"/>
      <c r="L2178" s="25"/>
      <c r="M2178" s="25"/>
      <c r="N2178" s="25"/>
      <c r="O2178" s="25"/>
      <c r="P2178" s="25"/>
      <c r="Q2178" s="25"/>
      <c r="R2178" s="25"/>
      <c r="S2178" s="25"/>
      <c r="T2178" s="25"/>
      <c r="U2178" s="25"/>
      <c r="V2178" s="25"/>
      <c r="W2178" s="25"/>
      <c r="X2178" s="25"/>
      <c r="Y2178" s="25"/>
      <c r="Z2178" s="25"/>
      <c r="AA2178" s="25"/>
      <c r="AB2178" s="25"/>
      <c r="AC2178" s="25"/>
      <c r="AD2178" s="25"/>
      <c r="AE2178" s="25"/>
      <c r="AF2178" s="25"/>
      <c r="AG2178" s="25"/>
      <c r="AH2178" s="25"/>
    </row>
    <row r="2179" spans="1:34">
      <c r="A2179" s="25"/>
      <c r="B2179" s="25"/>
      <c r="C2179" s="25"/>
      <c r="D2179" s="114"/>
      <c r="E2179" s="25"/>
      <c r="F2179" s="25"/>
      <c r="G2179" s="25"/>
      <c r="H2179" s="25"/>
      <c r="I2179" s="25"/>
      <c r="J2179" s="25"/>
      <c r="K2179" s="114"/>
      <c r="L2179" s="25"/>
      <c r="M2179" s="25"/>
      <c r="N2179" s="25"/>
      <c r="O2179" s="25"/>
      <c r="P2179" s="25"/>
      <c r="Q2179" s="25"/>
      <c r="R2179" s="25"/>
      <c r="S2179" s="25"/>
      <c r="T2179" s="25"/>
      <c r="U2179" s="25"/>
      <c r="V2179" s="25"/>
      <c r="W2179" s="25"/>
      <c r="X2179" s="25"/>
      <c r="Y2179" s="25"/>
      <c r="Z2179" s="25"/>
      <c r="AA2179" s="25"/>
      <c r="AB2179" s="25"/>
      <c r="AC2179" s="25"/>
      <c r="AD2179" s="25"/>
      <c r="AE2179" s="25"/>
      <c r="AF2179" s="25"/>
      <c r="AG2179" s="25"/>
      <c r="AH2179" s="25"/>
    </row>
    <row r="2180" spans="1:34">
      <c r="A2180" s="25"/>
      <c r="B2180" s="25"/>
      <c r="C2180" s="25"/>
      <c r="D2180" s="114"/>
      <c r="E2180" s="25"/>
      <c r="F2180" s="25"/>
      <c r="G2180" s="25"/>
      <c r="H2180" s="25"/>
      <c r="I2180" s="25"/>
      <c r="J2180" s="25"/>
      <c r="K2180" s="114"/>
      <c r="L2180" s="25"/>
      <c r="M2180" s="25"/>
      <c r="N2180" s="25"/>
      <c r="O2180" s="25"/>
      <c r="P2180" s="25"/>
      <c r="Q2180" s="25"/>
      <c r="R2180" s="25"/>
      <c r="S2180" s="25"/>
      <c r="T2180" s="25"/>
      <c r="U2180" s="25"/>
      <c r="V2180" s="25"/>
      <c r="W2180" s="25"/>
      <c r="X2180" s="25"/>
      <c r="Y2180" s="25"/>
      <c r="Z2180" s="25"/>
      <c r="AA2180" s="25"/>
      <c r="AB2180" s="25"/>
      <c r="AC2180" s="25"/>
      <c r="AD2180" s="25"/>
      <c r="AE2180" s="25"/>
      <c r="AF2180" s="25"/>
      <c r="AG2180" s="25"/>
      <c r="AH2180" s="25"/>
    </row>
    <row r="2181" spans="1:34">
      <c r="A2181" s="25"/>
      <c r="B2181" s="25"/>
      <c r="C2181" s="25"/>
      <c r="D2181" s="114"/>
      <c r="E2181" s="25"/>
      <c r="F2181" s="25"/>
      <c r="G2181" s="25"/>
      <c r="H2181" s="25"/>
      <c r="I2181" s="25"/>
      <c r="J2181" s="25"/>
      <c r="K2181" s="114"/>
      <c r="L2181" s="25"/>
      <c r="M2181" s="25"/>
      <c r="N2181" s="25"/>
      <c r="O2181" s="25"/>
      <c r="P2181" s="25"/>
      <c r="Q2181" s="25"/>
      <c r="R2181" s="25"/>
      <c r="S2181" s="25"/>
      <c r="T2181" s="25"/>
      <c r="U2181" s="25"/>
      <c r="V2181" s="25"/>
      <c r="W2181" s="25"/>
      <c r="X2181" s="25"/>
      <c r="Y2181" s="25"/>
      <c r="Z2181" s="25"/>
      <c r="AA2181" s="25"/>
      <c r="AB2181" s="25"/>
      <c r="AC2181" s="25"/>
      <c r="AD2181" s="25"/>
      <c r="AE2181" s="25"/>
      <c r="AF2181" s="25"/>
      <c r="AG2181" s="25"/>
      <c r="AH2181" s="25"/>
    </row>
    <row r="2182" spans="1:34">
      <c r="A2182" s="25"/>
      <c r="B2182" s="25"/>
      <c r="C2182" s="25"/>
      <c r="D2182" s="114"/>
      <c r="E2182" s="25"/>
      <c r="F2182" s="25"/>
      <c r="G2182" s="25"/>
      <c r="H2182" s="25"/>
      <c r="I2182" s="25"/>
      <c r="J2182" s="25"/>
      <c r="K2182" s="114"/>
      <c r="L2182" s="25"/>
      <c r="M2182" s="25"/>
      <c r="N2182" s="25"/>
      <c r="O2182" s="25"/>
      <c r="P2182" s="25"/>
      <c r="Q2182" s="25"/>
      <c r="R2182" s="25"/>
      <c r="S2182" s="25"/>
      <c r="T2182" s="25"/>
      <c r="U2182" s="25"/>
      <c r="V2182" s="25"/>
      <c r="W2182" s="25"/>
      <c r="X2182" s="25"/>
      <c r="Y2182" s="25"/>
      <c r="Z2182" s="25"/>
      <c r="AA2182" s="25"/>
      <c r="AB2182" s="25"/>
      <c r="AC2182" s="25"/>
      <c r="AD2182" s="25"/>
      <c r="AE2182" s="25"/>
      <c r="AF2182" s="25"/>
      <c r="AG2182" s="25"/>
      <c r="AH2182" s="25"/>
    </row>
    <row r="2183" spans="1:34">
      <c r="A2183" s="25"/>
      <c r="B2183" s="25"/>
      <c r="C2183" s="25"/>
      <c r="D2183" s="114"/>
      <c r="E2183" s="25"/>
      <c r="F2183" s="25"/>
      <c r="G2183" s="25"/>
      <c r="H2183" s="25"/>
      <c r="I2183" s="25"/>
      <c r="J2183" s="25"/>
      <c r="K2183" s="114"/>
      <c r="L2183" s="25"/>
      <c r="M2183" s="25"/>
      <c r="N2183" s="25"/>
      <c r="O2183" s="25"/>
      <c r="P2183" s="25"/>
      <c r="Q2183" s="25"/>
      <c r="R2183" s="25"/>
      <c r="S2183" s="25"/>
      <c r="T2183" s="25"/>
      <c r="U2183" s="25"/>
      <c r="V2183" s="25"/>
      <c r="W2183" s="25"/>
      <c r="X2183" s="25"/>
      <c r="Y2183" s="25"/>
      <c r="Z2183" s="25"/>
      <c r="AA2183" s="25"/>
      <c r="AB2183" s="25"/>
      <c r="AC2183" s="25"/>
      <c r="AD2183" s="25"/>
      <c r="AE2183" s="25"/>
      <c r="AF2183" s="25"/>
      <c r="AG2183" s="25"/>
      <c r="AH2183" s="25"/>
    </row>
    <row r="2184" spans="1:34">
      <c r="A2184" s="25"/>
      <c r="B2184" s="25"/>
      <c r="C2184" s="25"/>
      <c r="D2184" s="114"/>
      <c r="E2184" s="25"/>
      <c r="F2184" s="25"/>
      <c r="G2184" s="25"/>
      <c r="H2184" s="25"/>
      <c r="I2184" s="25"/>
      <c r="J2184" s="25"/>
      <c r="K2184" s="114"/>
      <c r="L2184" s="25"/>
      <c r="M2184" s="25"/>
      <c r="N2184" s="25"/>
      <c r="O2184" s="25"/>
      <c r="P2184" s="25"/>
      <c r="Q2184" s="25"/>
      <c r="R2184" s="25"/>
      <c r="S2184" s="25"/>
      <c r="T2184" s="25"/>
      <c r="U2184" s="25"/>
      <c r="V2184" s="25"/>
      <c r="W2184" s="25"/>
      <c r="X2184" s="25"/>
      <c r="Y2184" s="25"/>
      <c r="Z2184" s="25"/>
      <c r="AA2184" s="25"/>
      <c r="AB2184" s="25"/>
      <c r="AC2184" s="25"/>
      <c r="AD2184" s="25"/>
      <c r="AE2184" s="25"/>
      <c r="AF2184" s="25"/>
      <c r="AG2184" s="25"/>
      <c r="AH2184" s="25"/>
    </row>
    <row r="2185" spans="1:34">
      <c r="A2185" s="25"/>
      <c r="B2185" s="25"/>
      <c r="C2185" s="25"/>
      <c r="D2185" s="114"/>
      <c r="E2185" s="25"/>
      <c r="F2185" s="25"/>
      <c r="G2185" s="25"/>
      <c r="H2185" s="25"/>
      <c r="I2185" s="25"/>
      <c r="J2185" s="25"/>
      <c r="K2185" s="114"/>
      <c r="L2185" s="25"/>
      <c r="M2185" s="25"/>
      <c r="N2185" s="25"/>
      <c r="O2185" s="25"/>
      <c r="P2185" s="25"/>
      <c r="Q2185" s="25"/>
      <c r="R2185" s="25"/>
      <c r="S2185" s="25"/>
      <c r="T2185" s="25"/>
      <c r="U2185" s="25"/>
      <c r="V2185" s="25"/>
      <c r="W2185" s="25"/>
      <c r="X2185" s="25"/>
      <c r="Y2185" s="25"/>
      <c r="Z2185" s="25"/>
      <c r="AA2185" s="25"/>
      <c r="AB2185" s="25"/>
      <c r="AC2185" s="25"/>
      <c r="AD2185" s="25"/>
      <c r="AE2185" s="25"/>
      <c r="AF2185" s="25"/>
      <c r="AG2185" s="25"/>
      <c r="AH2185" s="25"/>
    </row>
    <row r="2186" spans="1:34">
      <c r="A2186" s="25"/>
      <c r="B2186" s="25"/>
      <c r="C2186" s="25"/>
      <c r="D2186" s="114"/>
      <c r="E2186" s="25"/>
      <c r="F2186" s="25"/>
      <c r="G2186" s="25"/>
      <c r="H2186" s="25"/>
      <c r="I2186" s="25"/>
      <c r="J2186" s="25"/>
      <c r="K2186" s="114"/>
      <c r="L2186" s="25"/>
      <c r="M2186" s="25"/>
      <c r="N2186" s="25"/>
      <c r="O2186" s="25"/>
      <c r="P2186" s="25"/>
      <c r="Q2186" s="25"/>
      <c r="R2186" s="25"/>
      <c r="S2186" s="25"/>
      <c r="T2186" s="25"/>
      <c r="U2186" s="25"/>
      <c r="V2186" s="25"/>
      <c r="W2186" s="25"/>
      <c r="X2186" s="25"/>
      <c r="Y2186" s="25"/>
      <c r="Z2186" s="25"/>
      <c r="AA2186" s="25"/>
      <c r="AB2186" s="25"/>
      <c r="AC2186" s="25"/>
      <c r="AD2186" s="25"/>
      <c r="AE2186" s="25"/>
      <c r="AF2186" s="25"/>
      <c r="AG2186" s="25"/>
      <c r="AH2186" s="25"/>
    </row>
    <row r="2187" spans="1:34">
      <c r="A2187" s="25"/>
      <c r="B2187" s="25"/>
      <c r="C2187" s="25"/>
      <c r="D2187" s="114"/>
      <c r="E2187" s="25"/>
      <c r="F2187" s="25"/>
      <c r="G2187" s="25"/>
      <c r="H2187" s="25"/>
      <c r="I2187" s="25"/>
      <c r="J2187" s="25"/>
      <c r="K2187" s="114"/>
      <c r="L2187" s="25"/>
      <c r="M2187" s="25"/>
      <c r="N2187" s="25"/>
      <c r="O2187" s="25"/>
      <c r="P2187" s="25"/>
      <c r="Q2187" s="25"/>
      <c r="R2187" s="25"/>
      <c r="S2187" s="25"/>
      <c r="T2187" s="25"/>
      <c r="U2187" s="25"/>
      <c r="V2187" s="25"/>
      <c r="W2187" s="25"/>
      <c r="X2187" s="25"/>
      <c r="Y2187" s="25"/>
      <c r="Z2187" s="25"/>
      <c r="AA2187" s="25"/>
      <c r="AB2187" s="25"/>
      <c r="AC2187" s="25"/>
      <c r="AD2187" s="25"/>
      <c r="AE2187" s="25"/>
      <c r="AF2187" s="25"/>
      <c r="AG2187" s="25"/>
      <c r="AH2187" s="25"/>
    </row>
    <row r="2188" spans="1:34">
      <c r="A2188" s="25"/>
      <c r="B2188" s="25"/>
      <c r="C2188" s="25"/>
      <c r="D2188" s="114"/>
      <c r="E2188" s="25"/>
      <c r="F2188" s="25"/>
      <c r="G2188" s="25"/>
      <c r="H2188" s="25"/>
      <c r="I2188" s="25"/>
      <c r="J2188" s="25"/>
      <c r="K2188" s="114"/>
      <c r="L2188" s="25"/>
      <c r="M2188" s="25"/>
      <c r="N2188" s="25"/>
      <c r="O2188" s="25"/>
      <c r="P2188" s="25"/>
      <c r="Q2188" s="25"/>
      <c r="R2188" s="25"/>
      <c r="S2188" s="25"/>
      <c r="T2188" s="25"/>
      <c r="U2188" s="25"/>
      <c r="V2188" s="25"/>
      <c r="W2188" s="25"/>
      <c r="X2188" s="25"/>
      <c r="Y2188" s="25"/>
      <c r="Z2188" s="25"/>
      <c r="AA2188" s="25"/>
      <c r="AB2188" s="25"/>
      <c r="AC2188" s="25"/>
      <c r="AD2188" s="25"/>
      <c r="AE2188" s="25"/>
      <c r="AF2188" s="25"/>
      <c r="AG2188" s="25"/>
      <c r="AH2188" s="25"/>
    </row>
    <row r="2189" spans="1:34">
      <c r="A2189" s="25"/>
      <c r="B2189" s="25"/>
      <c r="C2189" s="25"/>
      <c r="D2189" s="114"/>
      <c r="E2189" s="25"/>
      <c r="F2189" s="25"/>
      <c r="G2189" s="25"/>
      <c r="H2189" s="25"/>
      <c r="I2189" s="25"/>
      <c r="J2189" s="25"/>
      <c r="K2189" s="114"/>
      <c r="L2189" s="25"/>
      <c r="M2189" s="25"/>
      <c r="N2189" s="25"/>
      <c r="O2189" s="25"/>
      <c r="P2189" s="25"/>
      <c r="Q2189" s="25"/>
      <c r="R2189" s="25"/>
      <c r="S2189" s="25"/>
      <c r="T2189" s="25"/>
      <c r="U2189" s="25"/>
      <c r="V2189" s="25"/>
      <c r="W2189" s="25"/>
      <c r="X2189" s="25"/>
      <c r="Y2189" s="25"/>
      <c r="Z2189" s="25"/>
      <c r="AA2189" s="25"/>
      <c r="AB2189" s="25"/>
      <c r="AC2189" s="25"/>
      <c r="AD2189" s="25"/>
      <c r="AE2189" s="25"/>
      <c r="AF2189" s="25"/>
      <c r="AG2189" s="25"/>
      <c r="AH2189" s="25"/>
    </row>
    <row r="2190" spans="1:34">
      <c r="A2190" s="25"/>
      <c r="B2190" s="25"/>
      <c r="C2190" s="25"/>
      <c r="D2190" s="114"/>
      <c r="E2190" s="25"/>
      <c r="F2190" s="25"/>
      <c r="G2190" s="25"/>
      <c r="H2190" s="25"/>
      <c r="I2190" s="25"/>
      <c r="J2190" s="25"/>
      <c r="K2190" s="114"/>
      <c r="L2190" s="25"/>
      <c r="M2190" s="25"/>
      <c r="N2190" s="25"/>
      <c r="O2190" s="25"/>
      <c r="P2190" s="25"/>
      <c r="Q2190" s="25"/>
      <c r="R2190" s="25"/>
      <c r="S2190" s="25"/>
      <c r="T2190" s="25"/>
      <c r="U2190" s="25"/>
      <c r="V2190" s="25"/>
      <c r="W2190" s="25"/>
      <c r="X2190" s="25"/>
      <c r="Y2190" s="25"/>
      <c r="Z2190" s="25"/>
      <c r="AA2190" s="25"/>
      <c r="AB2190" s="25"/>
      <c r="AC2190" s="25"/>
      <c r="AD2190" s="25"/>
      <c r="AE2190" s="25"/>
      <c r="AF2190" s="25"/>
      <c r="AG2190" s="25"/>
      <c r="AH2190" s="25"/>
    </row>
    <row r="2191" spans="1:34">
      <c r="A2191" s="25"/>
      <c r="B2191" s="25"/>
      <c r="C2191" s="25"/>
      <c r="D2191" s="114"/>
      <c r="E2191" s="25"/>
      <c r="F2191" s="25"/>
      <c r="G2191" s="25"/>
      <c r="H2191" s="25"/>
      <c r="I2191" s="25"/>
      <c r="J2191" s="25"/>
      <c r="K2191" s="114"/>
      <c r="L2191" s="25"/>
      <c r="M2191" s="25"/>
      <c r="N2191" s="25"/>
      <c r="O2191" s="25"/>
      <c r="P2191" s="25"/>
      <c r="Q2191" s="25"/>
      <c r="R2191" s="25"/>
      <c r="S2191" s="25"/>
      <c r="T2191" s="25"/>
      <c r="U2191" s="25"/>
      <c r="V2191" s="25"/>
      <c r="W2191" s="25"/>
      <c r="X2191" s="25"/>
      <c r="Y2191" s="25"/>
      <c r="Z2191" s="25"/>
      <c r="AA2191" s="25"/>
      <c r="AB2191" s="25"/>
      <c r="AC2191" s="25"/>
      <c r="AD2191" s="25"/>
      <c r="AE2191" s="25"/>
      <c r="AF2191" s="25"/>
      <c r="AG2191" s="25"/>
      <c r="AH2191" s="25"/>
    </row>
    <row r="2192" spans="1:34">
      <c r="A2192" s="25"/>
      <c r="B2192" s="25"/>
      <c r="C2192" s="25"/>
      <c r="D2192" s="114"/>
      <c r="E2192" s="25"/>
      <c r="F2192" s="25"/>
      <c r="G2192" s="25"/>
      <c r="H2192" s="25"/>
      <c r="I2192" s="25"/>
      <c r="J2192" s="25"/>
      <c r="K2192" s="114"/>
      <c r="L2192" s="25"/>
      <c r="M2192" s="25"/>
      <c r="N2192" s="25"/>
      <c r="O2192" s="25"/>
      <c r="P2192" s="25"/>
      <c r="Q2192" s="25"/>
      <c r="R2192" s="25"/>
      <c r="S2192" s="25"/>
      <c r="T2192" s="25"/>
      <c r="U2192" s="25"/>
      <c r="V2192" s="25"/>
      <c r="W2192" s="25"/>
      <c r="X2192" s="25"/>
      <c r="Y2192" s="25"/>
      <c r="Z2192" s="25"/>
      <c r="AA2192" s="25"/>
      <c r="AB2192" s="25"/>
      <c r="AC2192" s="25"/>
      <c r="AD2192" s="25"/>
      <c r="AE2192" s="25"/>
      <c r="AF2192" s="25"/>
      <c r="AG2192" s="25"/>
      <c r="AH2192" s="25"/>
    </row>
    <row r="2193" spans="1:34">
      <c r="A2193" s="25"/>
      <c r="B2193" s="25"/>
      <c r="C2193" s="25"/>
      <c r="D2193" s="114"/>
      <c r="E2193" s="25"/>
      <c r="F2193" s="25"/>
      <c r="G2193" s="25"/>
      <c r="H2193" s="25"/>
      <c r="I2193" s="25"/>
      <c r="J2193" s="25"/>
      <c r="K2193" s="114"/>
      <c r="L2193" s="25"/>
      <c r="M2193" s="25"/>
      <c r="N2193" s="25"/>
      <c r="O2193" s="25"/>
      <c r="P2193" s="25"/>
      <c r="Q2193" s="25"/>
      <c r="R2193" s="25"/>
      <c r="S2193" s="25"/>
      <c r="T2193" s="25"/>
      <c r="U2193" s="25"/>
      <c r="V2193" s="25"/>
      <c r="W2193" s="25"/>
      <c r="X2193" s="25"/>
      <c r="Y2193" s="25"/>
      <c r="Z2193" s="25"/>
      <c r="AA2193" s="25"/>
      <c r="AB2193" s="25"/>
      <c r="AC2193" s="25"/>
      <c r="AD2193" s="25"/>
      <c r="AE2193" s="25"/>
      <c r="AF2193" s="25"/>
      <c r="AG2193" s="25"/>
      <c r="AH2193" s="25"/>
    </row>
    <row r="2194" spans="1:34">
      <c r="A2194" s="25"/>
      <c r="B2194" s="25"/>
      <c r="C2194" s="25"/>
      <c r="D2194" s="114"/>
      <c r="E2194" s="25"/>
      <c r="F2194" s="25"/>
      <c r="G2194" s="25"/>
      <c r="H2194" s="25"/>
      <c r="I2194" s="25"/>
      <c r="J2194" s="25"/>
      <c r="K2194" s="114"/>
      <c r="L2194" s="25"/>
      <c r="M2194" s="25"/>
      <c r="N2194" s="25"/>
      <c r="O2194" s="25"/>
      <c r="P2194" s="25"/>
      <c r="Q2194" s="25"/>
      <c r="R2194" s="25"/>
      <c r="S2194" s="25"/>
      <c r="T2194" s="25"/>
      <c r="U2194" s="25"/>
      <c r="V2194" s="25"/>
      <c r="W2194" s="25"/>
      <c r="X2194" s="25"/>
      <c r="Y2194" s="25"/>
      <c r="Z2194" s="25"/>
      <c r="AA2194" s="25"/>
      <c r="AB2194" s="25"/>
      <c r="AC2194" s="25"/>
      <c r="AD2194" s="25"/>
      <c r="AE2194" s="25"/>
      <c r="AF2194" s="25"/>
      <c r="AG2194" s="25"/>
      <c r="AH2194" s="25"/>
    </row>
    <row r="2195" spans="1:34">
      <c r="A2195" s="25"/>
      <c r="B2195" s="25"/>
      <c r="C2195" s="25"/>
      <c r="D2195" s="114"/>
      <c r="E2195" s="25"/>
      <c r="F2195" s="25"/>
      <c r="G2195" s="25"/>
      <c r="H2195" s="25"/>
      <c r="I2195" s="25"/>
      <c r="J2195" s="25"/>
      <c r="K2195" s="114"/>
      <c r="L2195" s="25"/>
      <c r="M2195" s="25"/>
      <c r="N2195" s="25"/>
      <c r="O2195" s="25"/>
      <c r="P2195" s="25"/>
      <c r="Q2195" s="25"/>
      <c r="R2195" s="25"/>
      <c r="S2195" s="25"/>
      <c r="T2195" s="25"/>
      <c r="U2195" s="25"/>
      <c r="V2195" s="25"/>
      <c r="W2195" s="25"/>
      <c r="X2195" s="25"/>
      <c r="Y2195" s="25"/>
      <c r="Z2195" s="25"/>
      <c r="AA2195" s="25"/>
      <c r="AB2195" s="25"/>
      <c r="AC2195" s="25"/>
      <c r="AD2195" s="25"/>
      <c r="AE2195" s="25"/>
      <c r="AF2195" s="25"/>
      <c r="AG2195" s="25"/>
      <c r="AH2195" s="25"/>
    </row>
    <row r="2196" spans="1:34">
      <c r="A2196" s="25"/>
      <c r="B2196" s="25"/>
      <c r="C2196" s="25"/>
      <c r="D2196" s="114"/>
      <c r="E2196" s="25"/>
      <c r="F2196" s="25"/>
      <c r="G2196" s="25"/>
      <c r="H2196" s="25"/>
      <c r="I2196" s="25"/>
      <c r="J2196" s="25"/>
      <c r="K2196" s="114"/>
      <c r="L2196" s="25"/>
      <c r="M2196" s="25"/>
      <c r="N2196" s="25"/>
      <c r="O2196" s="25"/>
      <c r="P2196" s="25"/>
      <c r="Q2196" s="25"/>
      <c r="R2196" s="25"/>
      <c r="S2196" s="25"/>
      <c r="T2196" s="25"/>
      <c r="U2196" s="25"/>
      <c r="V2196" s="25"/>
      <c r="W2196" s="25"/>
      <c r="X2196" s="25"/>
      <c r="Y2196" s="25"/>
      <c r="Z2196" s="25"/>
      <c r="AA2196" s="25"/>
      <c r="AB2196" s="25"/>
      <c r="AC2196" s="25"/>
      <c r="AD2196" s="25"/>
      <c r="AE2196" s="25"/>
      <c r="AF2196" s="25"/>
      <c r="AG2196" s="25"/>
      <c r="AH2196" s="25"/>
    </row>
    <row r="2197" spans="1:34">
      <c r="A2197" s="25"/>
      <c r="B2197" s="25"/>
      <c r="C2197" s="25"/>
      <c r="D2197" s="114"/>
      <c r="E2197" s="25"/>
      <c r="F2197" s="25"/>
      <c r="G2197" s="25"/>
      <c r="H2197" s="25"/>
      <c r="I2197" s="25"/>
      <c r="J2197" s="25"/>
      <c r="K2197" s="114"/>
      <c r="L2197" s="25"/>
      <c r="M2197" s="25"/>
      <c r="N2197" s="25"/>
      <c r="O2197" s="25"/>
      <c r="P2197" s="25"/>
      <c r="Q2197" s="25"/>
      <c r="R2197" s="25"/>
      <c r="S2197" s="25"/>
      <c r="T2197" s="25"/>
      <c r="U2197" s="25"/>
      <c r="V2197" s="25"/>
      <c r="W2197" s="25"/>
      <c r="X2197" s="25"/>
      <c r="Y2197" s="25"/>
      <c r="Z2197" s="25"/>
      <c r="AA2197" s="25"/>
      <c r="AB2197" s="25"/>
      <c r="AC2197" s="25"/>
      <c r="AD2197" s="25"/>
      <c r="AE2197" s="25"/>
      <c r="AF2197" s="25"/>
      <c r="AG2197" s="25"/>
      <c r="AH2197" s="25"/>
    </row>
    <row r="2198" spans="1:34">
      <c r="A2198" s="25"/>
      <c r="B2198" s="25"/>
      <c r="C2198" s="25"/>
      <c r="D2198" s="114"/>
      <c r="E2198" s="25"/>
      <c r="F2198" s="25"/>
      <c r="G2198" s="25"/>
      <c r="H2198" s="25"/>
      <c r="I2198" s="25"/>
      <c r="J2198" s="25"/>
      <c r="K2198" s="114"/>
      <c r="L2198" s="25"/>
      <c r="M2198" s="25"/>
      <c r="N2198" s="25"/>
      <c r="O2198" s="25"/>
      <c r="P2198" s="25"/>
      <c r="Q2198" s="25"/>
      <c r="R2198" s="25"/>
      <c r="S2198" s="25"/>
      <c r="T2198" s="25"/>
      <c r="U2198" s="25"/>
      <c r="V2198" s="25"/>
      <c r="W2198" s="25"/>
      <c r="X2198" s="25"/>
      <c r="Y2198" s="25"/>
      <c r="Z2198" s="25"/>
      <c r="AA2198" s="25"/>
      <c r="AB2198" s="25"/>
      <c r="AC2198" s="25"/>
      <c r="AD2198" s="25"/>
      <c r="AE2198" s="25"/>
      <c r="AF2198" s="25"/>
      <c r="AG2198" s="25"/>
      <c r="AH2198" s="25"/>
    </row>
    <row r="2199" spans="1:34">
      <c r="A2199" s="25"/>
      <c r="B2199" s="25"/>
      <c r="C2199" s="25"/>
      <c r="D2199" s="114"/>
      <c r="E2199" s="25"/>
      <c r="F2199" s="25"/>
      <c r="G2199" s="25"/>
      <c r="H2199" s="25"/>
      <c r="I2199" s="25"/>
      <c r="J2199" s="25"/>
      <c r="K2199" s="114"/>
      <c r="L2199" s="25"/>
      <c r="M2199" s="25"/>
      <c r="N2199" s="25"/>
      <c r="O2199" s="25"/>
      <c r="P2199" s="25"/>
      <c r="Q2199" s="25"/>
      <c r="R2199" s="25"/>
      <c r="S2199" s="25"/>
      <c r="T2199" s="25"/>
      <c r="U2199" s="25"/>
      <c r="V2199" s="25"/>
      <c r="W2199" s="25"/>
      <c r="X2199" s="25"/>
      <c r="Y2199" s="25"/>
      <c r="Z2199" s="25"/>
      <c r="AA2199" s="25"/>
      <c r="AB2199" s="25"/>
      <c r="AC2199" s="25"/>
      <c r="AD2199" s="25"/>
      <c r="AE2199" s="25"/>
      <c r="AF2199" s="25"/>
      <c r="AG2199" s="25"/>
      <c r="AH2199" s="25"/>
    </row>
    <row r="2200" spans="1:34">
      <c r="A2200" s="25"/>
      <c r="B2200" s="25"/>
      <c r="C2200" s="25"/>
      <c r="D2200" s="114"/>
      <c r="E2200" s="25"/>
      <c r="F2200" s="25"/>
      <c r="G2200" s="25"/>
      <c r="H2200" s="25"/>
      <c r="I2200" s="25"/>
      <c r="J2200" s="25"/>
      <c r="K2200" s="114"/>
      <c r="L2200" s="25"/>
      <c r="M2200" s="25"/>
      <c r="N2200" s="25"/>
      <c r="O2200" s="25"/>
      <c r="P2200" s="25"/>
      <c r="Q2200" s="25"/>
      <c r="R2200" s="25"/>
      <c r="S2200" s="25"/>
      <c r="T2200" s="25"/>
      <c r="U2200" s="25"/>
      <c r="V2200" s="25"/>
      <c r="W2200" s="25"/>
      <c r="X2200" s="25"/>
      <c r="Y2200" s="25"/>
      <c r="Z2200" s="25"/>
      <c r="AA2200" s="25"/>
      <c r="AB2200" s="25"/>
      <c r="AC2200" s="25"/>
      <c r="AD2200" s="25"/>
      <c r="AE2200" s="25"/>
      <c r="AF2200" s="25"/>
      <c r="AG2200" s="25"/>
      <c r="AH2200" s="25"/>
    </row>
    <row r="2201" spans="1:34">
      <c r="A2201" s="25"/>
      <c r="B2201" s="25"/>
      <c r="C2201" s="25"/>
      <c r="D2201" s="114"/>
      <c r="E2201" s="25"/>
      <c r="F2201" s="25"/>
      <c r="G2201" s="25"/>
      <c r="H2201" s="25"/>
      <c r="I2201" s="25"/>
      <c r="J2201" s="25"/>
      <c r="K2201" s="114"/>
      <c r="L2201" s="25"/>
      <c r="M2201" s="25"/>
      <c r="N2201" s="25"/>
      <c r="O2201" s="25"/>
      <c r="P2201" s="25"/>
      <c r="Q2201" s="25"/>
      <c r="R2201" s="25"/>
      <c r="S2201" s="25"/>
      <c r="T2201" s="25"/>
      <c r="U2201" s="25"/>
      <c r="V2201" s="25"/>
      <c r="W2201" s="25"/>
      <c r="X2201" s="25"/>
      <c r="Y2201" s="25"/>
      <c r="Z2201" s="25"/>
      <c r="AA2201" s="25"/>
      <c r="AB2201" s="25"/>
      <c r="AC2201" s="25"/>
      <c r="AD2201" s="25"/>
      <c r="AE2201" s="25"/>
      <c r="AF2201" s="25"/>
      <c r="AG2201" s="25"/>
      <c r="AH2201" s="25"/>
    </row>
    <row r="2202" spans="1:34">
      <c r="A2202" s="25"/>
      <c r="B2202" s="25"/>
      <c r="C2202" s="25"/>
      <c r="D2202" s="114"/>
      <c r="E2202" s="25"/>
      <c r="F2202" s="25"/>
      <c r="G2202" s="25"/>
      <c r="H2202" s="25"/>
      <c r="I2202" s="25"/>
      <c r="J2202" s="25"/>
      <c r="K2202" s="114"/>
      <c r="L2202" s="25"/>
      <c r="M2202" s="25"/>
      <c r="N2202" s="25"/>
      <c r="O2202" s="25"/>
      <c r="P2202" s="25"/>
      <c r="Q2202" s="25"/>
      <c r="R2202" s="25"/>
      <c r="S2202" s="25"/>
      <c r="T2202" s="25"/>
      <c r="U2202" s="25"/>
      <c r="V2202" s="25"/>
      <c r="W2202" s="25"/>
      <c r="X2202" s="25"/>
      <c r="Y2202" s="25"/>
      <c r="Z2202" s="25"/>
      <c r="AA2202" s="25"/>
      <c r="AB2202" s="25"/>
      <c r="AC2202" s="25"/>
      <c r="AD2202" s="25"/>
      <c r="AE2202" s="25"/>
      <c r="AF2202" s="25"/>
      <c r="AG2202" s="25"/>
      <c r="AH2202" s="25"/>
    </row>
    <row r="2203" spans="1:34">
      <c r="A2203" s="25"/>
      <c r="B2203" s="25"/>
      <c r="C2203" s="25"/>
      <c r="D2203" s="114"/>
      <c r="E2203" s="25"/>
      <c r="F2203" s="25"/>
      <c r="G2203" s="25"/>
      <c r="H2203" s="25"/>
      <c r="I2203" s="25"/>
      <c r="J2203" s="25"/>
      <c r="K2203" s="114"/>
      <c r="L2203" s="25"/>
      <c r="M2203" s="25"/>
      <c r="N2203" s="25"/>
      <c r="O2203" s="25"/>
      <c r="P2203" s="25"/>
      <c r="Q2203" s="25"/>
      <c r="R2203" s="25"/>
      <c r="S2203" s="25"/>
      <c r="T2203" s="25"/>
      <c r="U2203" s="25"/>
      <c r="V2203" s="25"/>
      <c r="W2203" s="25"/>
      <c r="X2203" s="25"/>
      <c r="Y2203" s="25"/>
      <c r="Z2203" s="25"/>
      <c r="AA2203" s="25"/>
      <c r="AB2203" s="25"/>
      <c r="AC2203" s="25"/>
      <c r="AD2203" s="25"/>
      <c r="AE2203" s="25"/>
      <c r="AF2203" s="25"/>
      <c r="AG2203" s="25"/>
      <c r="AH2203" s="25"/>
    </row>
    <row r="2204" spans="1:34">
      <c r="A2204" s="25"/>
      <c r="B2204" s="25"/>
      <c r="C2204" s="25"/>
      <c r="D2204" s="114"/>
      <c r="E2204" s="25"/>
      <c r="F2204" s="25"/>
      <c r="G2204" s="25"/>
      <c r="H2204" s="25"/>
      <c r="I2204" s="25"/>
      <c r="J2204" s="25"/>
      <c r="K2204" s="114"/>
      <c r="L2204" s="25"/>
      <c r="M2204" s="25"/>
      <c r="N2204" s="25"/>
      <c r="O2204" s="25"/>
      <c r="P2204" s="25"/>
      <c r="Q2204" s="25"/>
      <c r="R2204" s="25"/>
      <c r="S2204" s="25"/>
      <c r="T2204" s="25"/>
      <c r="U2204" s="25"/>
      <c r="V2204" s="25"/>
      <c r="W2204" s="25"/>
      <c r="X2204" s="25"/>
      <c r="Y2204" s="25"/>
      <c r="Z2204" s="25"/>
      <c r="AA2204" s="25"/>
      <c r="AB2204" s="25"/>
      <c r="AC2204" s="25"/>
      <c r="AD2204" s="25"/>
      <c r="AE2204" s="25"/>
      <c r="AF2204" s="25"/>
      <c r="AG2204" s="25"/>
      <c r="AH2204" s="25"/>
    </row>
    <row r="2205" spans="1:34">
      <c r="A2205" s="25"/>
      <c r="B2205" s="25"/>
      <c r="C2205" s="25"/>
      <c r="D2205" s="114"/>
      <c r="E2205" s="25"/>
      <c r="F2205" s="25"/>
      <c r="G2205" s="25"/>
      <c r="H2205" s="25"/>
      <c r="I2205" s="25"/>
      <c r="J2205" s="25"/>
      <c r="K2205" s="114"/>
      <c r="L2205" s="25"/>
      <c r="M2205" s="25"/>
      <c r="N2205" s="25"/>
      <c r="O2205" s="25"/>
      <c r="P2205" s="25"/>
      <c r="Q2205" s="25"/>
      <c r="R2205" s="25"/>
      <c r="S2205" s="25"/>
      <c r="T2205" s="25"/>
      <c r="U2205" s="25"/>
      <c r="V2205" s="25"/>
      <c r="W2205" s="25"/>
      <c r="X2205" s="25"/>
      <c r="Y2205" s="25"/>
      <c r="Z2205" s="25"/>
      <c r="AA2205" s="25"/>
      <c r="AB2205" s="25"/>
      <c r="AC2205" s="25"/>
      <c r="AD2205" s="25"/>
      <c r="AE2205" s="25"/>
      <c r="AF2205" s="25"/>
      <c r="AG2205" s="25"/>
      <c r="AH2205" s="25"/>
    </row>
    <row r="2206" spans="1:34">
      <c r="A2206" s="25"/>
      <c r="B2206" s="25"/>
      <c r="C2206" s="25"/>
      <c r="D2206" s="114"/>
      <c r="E2206" s="25"/>
      <c r="F2206" s="25"/>
      <c r="G2206" s="25"/>
      <c r="H2206" s="25"/>
      <c r="I2206" s="25"/>
      <c r="J2206" s="25"/>
      <c r="K2206" s="114"/>
      <c r="L2206" s="25"/>
      <c r="M2206" s="25"/>
      <c r="N2206" s="25"/>
      <c r="O2206" s="25"/>
      <c r="P2206" s="25"/>
      <c r="Q2206" s="25"/>
      <c r="R2206" s="25"/>
      <c r="S2206" s="25"/>
      <c r="T2206" s="25"/>
      <c r="U2206" s="25"/>
      <c r="V2206" s="25"/>
      <c r="W2206" s="25"/>
      <c r="X2206" s="25"/>
      <c r="Y2206" s="25"/>
      <c r="Z2206" s="25"/>
      <c r="AA2206" s="25"/>
      <c r="AB2206" s="25"/>
      <c r="AC2206" s="25"/>
      <c r="AD2206" s="25"/>
      <c r="AE2206" s="25"/>
      <c r="AF2206" s="25"/>
      <c r="AG2206" s="25"/>
      <c r="AH2206" s="25"/>
    </row>
    <row r="2207" spans="1:34">
      <c r="A2207" s="25"/>
      <c r="B2207" s="25"/>
      <c r="C2207" s="25"/>
      <c r="D2207" s="114"/>
      <c r="E2207" s="25"/>
      <c r="F2207" s="25"/>
      <c r="G2207" s="25"/>
      <c r="H2207" s="25"/>
      <c r="I2207" s="25"/>
      <c r="J2207" s="25"/>
      <c r="K2207" s="114"/>
      <c r="L2207" s="25"/>
      <c r="M2207" s="25"/>
      <c r="N2207" s="25"/>
      <c r="O2207" s="25"/>
      <c r="P2207" s="25"/>
      <c r="Q2207" s="25"/>
      <c r="R2207" s="25"/>
      <c r="S2207" s="25"/>
      <c r="T2207" s="25"/>
      <c r="U2207" s="25"/>
      <c r="V2207" s="25"/>
      <c r="W2207" s="25"/>
      <c r="X2207" s="25"/>
      <c r="Y2207" s="25"/>
      <c r="Z2207" s="25"/>
      <c r="AA2207" s="25"/>
      <c r="AB2207" s="25"/>
      <c r="AC2207" s="25"/>
      <c r="AD2207" s="25"/>
      <c r="AE2207" s="25"/>
      <c r="AF2207" s="25"/>
      <c r="AG2207" s="25"/>
      <c r="AH2207" s="25"/>
    </row>
    <row r="2208" spans="1:34">
      <c r="A2208" s="25"/>
      <c r="B2208" s="25"/>
      <c r="C2208" s="25"/>
      <c r="D2208" s="114"/>
      <c r="E2208" s="25"/>
      <c r="F2208" s="25"/>
      <c r="G2208" s="25"/>
      <c r="H2208" s="25"/>
      <c r="I2208" s="25"/>
      <c r="J2208" s="25"/>
      <c r="K2208" s="114"/>
      <c r="L2208" s="25"/>
      <c r="M2208" s="25"/>
      <c r="N2208" s="25"/>
      <c r="O2208" s="25"/>
      <c r="P2208" s="25"/>
      <c r="Q2208" s="25"/>
      <c r="R2208" s="25"/>
      <c r="S2208" s="25"/>
      <c r="T2208" s="25"/>
      <c r="U2208" s="25"/>
      <c r="V2208" s="25"/>
      <c r="W2208" s="25"/>
      <c r="X2208" s="25"/>
      <c r="Y2208" s="25"/>
      <c r="Z2208" s="25"/>
      <c r="AA2208" s="25"/>
      <c r="AB2208" s="25"/>
      <c r="AC2208" s="25"/>
      <c r="AD2208" s="25"/>
      <c r="AE2208" s="25"/>
      <c r="AF2208" s="25"/>
      <c r="AG2208" s="25"/>
      <c r="AH2208" s="25"/>
    </row>
    <row r="2209" spans="1:34">
      <c r="A2209" s="25"/>
      <c r="B2209" s="25"/>
      <c r="C2209" s="25"/>
      <c r="D2209" s="114"/>
      <c r="E2209" s="25"/>
      <c r="F2209" s="25"/>
      <c r="G2209" s="25"/>
      <c r="H2209" s="25"/>
      <c r="I2209" s="25"/>
      <c r="J2209" s="25"/>
      <c r="K2209" s="114"/>
      <c r="L2209" s="25"/>
      <c r="M2209" s="25"/>
      <c r="N2209" s="25"/>
      <c r="O2209" s="25"/>
      <c r="P2209" s="25"/>
      <c r="Q2209" s="25"/>
      <c r="R2209" s="25"/>
      <c r="S2209" s="25"/>
      <c r="T2209" s="25"/>
      <c r="U2209" s="25"/>
      <c r="V2209" s="25"/>
      <c r="W2209" s="25"/>
      <c r="X2209" s="25"/>
      <c r="Y2209" s="25"/>
      <c r="Z2209" s="25"/>
      <c r="AA2209" s="25"/>
      <c r="AB2209" s="25"/>
      <c r="AC2209" s="25"/>
      <c r="AD2209" s="25"/>
      <c r="AE2209" s="25"/>
      <c r="AF2209" s="25"/>
      <c r="AG2209" s="25"/>
      <c r="AH2209" s="25"/>
    </row>
    <row r="2210" spans="1:34">
      <c r="A2210" s="25"/>
      <c r="B2210" s="25"/>
      <c r="C2210" s="25"/>
      <c r="D2210" s="114"/>
      <c r="E2210" s="25"/>
      <c r="F2210" s="25"/>
      <c r="G2210" s="25"/>
      <c r="H2210" s="25"/>
      <c r="I2210" s="25"/>
      <c r="J2210" s="25"/>
      <c r="K2210" s="114"/>
      <c r="L2210" s="25"/>
      <c r="M2210" s="25"/>
      <c r="N2210" s="25"/>
      <c r="O2210" s="25"/>
      <c r="P2210" s="25"/>
      <c r="Q2210" s="25"/>
      <c r="R2210" s="25"/>
      <c r="S2210" s="25"/>
      <c r="T2210" s="25"/>
      <c r="U2210" s="25"/>
      <c r="V2210" s="25"/>
      <c r="W2210" s="25"/>
      <c r="X2210" s="25"/>
      <c r="Y2210" s="25"/>
      <c r="Z2210" s="25"/>
      <c r="AA2210" s="25"/>
      <c r="AB2210" s="25"/>
      <c r="AC2210" s="25"/>
      <c r="AD2210" s="25"/>
      <c r="AE2210" s="25"/>
      <c r="AF2210" s="25"/>
      <c r="AG2210" s="25"/>
      <c r="AH2210" s="25"/>
    </row>
    <row r="2211" spans="1:34">
      <c r="A2211" s="25"/>
      <c r="B2211" s="25"/>
      <c r="C2211" s="25"/>
      <c r="D2211" s="114"/>
      <c r="E2211" s="25"/>
      <c r="F2211" s="25"/>
      <c r="G2211" s="25"/>
      <c r="H2211" s="25"/>
      <c r="I2211" s="25"/>
      <c r="J2211" s="25"/>
      <c r="K2211" s="114"/>
      <c r="L2211" s="25"/>
      <c r="M2211" s="25"/>
      <c r="N2211" s="25"/>
      <c r="O2211" s="25"/>
      <c r="P2211" s="25"/>
      <c r="Q2211" s="25"/>
      <c r="R2211" s="25"/>
      <c r="S2211" s="25"/>
      <c r="T2211" s="25"/>
      <c r="U2211" s="25"/>
      <c r="V2211" s="25"/>
      <c r="W2211" s="25"/>
      <c r="X2211" s="25"/>
      <c r="Y2211" s="25"/>
      <c r="Z2211" s="25"/>
      <c r="AA2211" s="25"/>
      <c r="AB2211" s="25"/>
      <c r="AC2211" s="25"/>
      <c r="AD2211" s="25"/>
      <c r="AE2211" s="25"/>
      <c r="AF2211" s="25"/>
      <c r="AG2211" s="25"/>
      <c r="AH2211" s="25"/>
    </row>
    <row r="2212" spans="1:34">
      <c r="A2212" s="25"/>
      <c r="B2212" s="25"/>
      <c r="C2212" s="25"/>
      <c r="D2212" s="114"/>
      <c r="E2212" s="25"/>
      <c r="F2212" s="25"/>
      <c r="G2212" s="25"/>
      <c r="H2212" s="25"/>
      <c r="I2212" s="25"/>
      <c r="J2212" s="25"/>
      <c r="K2212" s="114"/>
      <c r="L2212" s="25"/>
      <c r="M2212" s="25"/>
      <c r="N2212" s="25"/>
      <c r="O2212" s="25"/>
      <c r="P2212" s="25"/>
      <c r="Q2212" s="25"/>
      <c r="R2212" s="25"/>
      <c r="S2212" s="25"/>
      <c r="T2212" s="25"/>
      <c r="U2212" s="25"/>
      <c r="V2212" s="25"/>
      <c r="W2212" s="25"/>
      <c r="X2212" s="25"/>
      <c r="Y2212" s="25"/>
      <c r="Z2212" s="25"/>
      <c r="AA2212" s="25"/>
      <c r="AB2212" s="25"/>
      <c r="AC2212" s="25"/>
      <c r="AD2212" s="25"/>
      <c r="AE2212" s="25"/>
      <c r="AF2212" s="25"/>
      <c r="AG2212" s="25"/>
      <c r="AH2212" s="25"/>
    </row>
    <row r="2213" spans="1:34">
      <c r="A2213" s="25"/>
      <c r="B2213" s="25"/>
      <c r="C2213" s="25"/>
      <c r="D2213" s="114"/>
      <c r="E2213" s="25"/>
      <c r="F2213" s="25"/>
      <c r="G2213" s="25"/>
      <c r="H2213" s="25"/>
      <c r="I2213" s="25"/>
      <c r="J2213" s="25"/>
      <c r="K2213" s="114"/>
      <c r="L2213" s="25"/>
      <c r="M2213" s="25"/>
      <c r="N2213" s="25"/>
      <c r="O2213" s="25"/>
      <c r="P2213" s="25"/>
      <c r="Q2213" s="25"/>
      <c r="R2213" s="25"/>
      <c r="S2213" s="25"/>
      <c r="T2213" s="25"/>
      <c r="U2213" s="25"/>
      <c r="V2213" s="25"/>
      <c r="W2213" s="25"/>
      <c r="X2213" s="25"/>
      <c r="Y2213" s="25"/>
      <c r="Z2213" s="25"/>
      <c r="AA2213" s="25"/>
      <c r="AB2213" s="25"/>
      <c r="AC2213" s="25"/>
      <c r="AD2213" s="25"/>
      <c r="AE2213" s="25"/>
      <c r="AF2213" s="25"/>
      <c r="AG2213" s="25"/>
      <c r="AH2213" s="25"/>
    </row>
    <row r="2214" spans="1:34">
      <c r="A2214" s="25"/>
      <c r="B2214" s="25"/>
      <c r="C2214" s="25"/>
      <c r="D2214" s="114"/>
      <c r="E2214" s="25"/>
      <c r="F2214" s="25"/>
      <c r="G2214" s="25"/>
      <c r="H2214" s="25"/>
      <c r="I2214" s="25"/>
      <c r="J2214" s="25"/>
      <c r="K2214" s="114"/>
      <c r="L2214" s="25"/>
      <c r="M2214" s="25"/>
      <c r="N2214" s="25"/>
      <c r="O2214" s="25"/>
      <c r="P2214" s="25"/>
      <c r="Q2214" s="25"/>
      <c r="R2214" s="25"/>
      <c r="S2214" s="25"/>
      <c r="T2214" s="25"/>
      <c r="U2214" s="25"/>
      <c r="V2214" s="25"/>
      <c r="W2214" s="25"/>
      <c r="X2214" s="25"/>
      <c r="Y2214" s="25"/>
      <c r="Z2214" s="25"/>
      <c r="AA2214" s="25"/>
      <c r="AB2214" s="25"/>
      <c r="AC2214" s="25"/>
      <c r="AD2214" s="25"/>
      <c r="AE2214" s="25"/>
      <c r="AF2214" s="25"/>
      <c r="AG2214" s="25"/>
      <c r="AH2214" s="25"/>
    </row>
    <row r="2215" spans="1:34">
      <c r="A2215" s="25"/>
      <c r="B2215" s="25"/>
      <c r="C2215" s="25"/>
      <c r="D2215" s="114"/>
      <c r="E2215" s="25"/>
      <c r="F2215" s="25"/>
      <c r="G2215" s="25"/>
      <c r="H2215" s="25"/>
      <c r="I2215" s="25"/>
      <c r="J2215" s="25"/>
      <c r="K2215" s="114"/>
      <c r="L2215" s="25"/>
      <c r="M2215" s="25"/>
      <c r="N2215" s="25"/>
      <c r="O2215" s="25"/>
      <c r="P2215" s="25"/>
      <c r="Q2215" s="25"/>
      <c r="R2215" s="25"/>
      <c r="S2215" s="25"/>
      <c r="T2215" s="25"/>
      <c r="U2215" s="25"/>
      <c r="V2215" s="25"/>
      <c r="W2215" s="25"/>
      <c r="X2215" s="25"/>
      <c r="Y2215" s="25"/>
      <c r="Z2215" s="25"/>
      <c r="AA2215" s="25"/>
      <c r="AB2215" s="25"/>
      <c r="AC2215" s="25"/>
      <c r="AD2215" s="25"/>
      <c r="AE2215" s="25"/>
      <c r="AF2215" s="25"/>
      <c r="AG2215" s="25"/>
      <c r="AH2215" s="25"/>
    </row>
    <row r="2216" spans="1:34">
      <c r="A2216" s="25"/>
      <c r="B2216" s="25"/>
      <c r="C2216" s="25"/>
      <c r="D2216" s="114"/>
      <c r="E2216" s="25"/>
      <c r="F2216" s="25"/>
      <c r="G2216" s="25"/>
      <c r="H2216" s="25"/>
      <c r="I2216" s="25"/>
      <c r="J2216" s="25"/>
      <c r="K2216" s="114"/>
      <c r="L2216" s="25"/>
      <c r="M2216" s="25"/>
      <c r="N2216" s="25"/>
      <c r="O2216" s="25"/>
      <c r="P2216" s="25"/>
      <c r="Q2216" s="25"/>
      <c r="R2216" s="25"/>
      <c r="S2216" s="25"/>
      <c r="T2216" s="25"/>
      <c r="U2216" s="25"/>
      <c r="V2216" s="25"/>
      <c r="W2216" s="25"/>
      <c r="X2216" s="25"/>
      <c r="Y2216" s="25"/>
      <c r="Z2216" s="25"/>
      <c r="AA2216" s="25"/>
      <c r="AB2216" s="25"/>
      <c r="AC2216" s="25"/>
      <c r="AD2216" s="25"/>
      <c r="AE2216" s="25"/>
      <c r="AF2216" s="25"/>
      <c r="AG2216" s="25"/>
      <c r="AH2216" s="25"/>
    </row>
    <row r="2217" spans="1:34">
      <c r="A2217" s="25"/>
      <c r="B2217" s="25"/>
      <c r="C2217" s="25"/>
      <c r="D2217" s="114"/>
      <c r="E2217" s="25"/>
      <c r="F2217" s="25"/>
      <c r="G2217" s="25"/>
      <c r="H2217" s="25"/>
      <c r="I2217" s="25"/>
      <c r="J2217" s="25"/>
      <c r="K2217" s="114"/>
      <c r="L2217" s="25"/>
      <c r="M2217" s="25"/>
      <c r="N2217" s="25"/>
      <c r="O2217" s="25"/>
      <c r="P2217" s="25"/>
      <c r="Q2217" s="25"/>
      <c r="R2217" s="25"/>
      <c r="S2217" s="25"/>
      <c r="T2217" s="25"/>
      <c r="U2217" s="25"/>
      <c r="V2217" s="25"/>
      <c r="W2217" s="25"/>
      <c r="X2217" s="25"/>
      <c r="Y2217" s="25"/>
      <c r="Z2217" s="25"/>
      <c r="AA2217" s="25"/>
      <c r="AB2217" s="25"/>
      <c r="AC2217" s="25"/>
      <c r="AD2217" s="25"/>
      <c r="AE2217" s="25"/>
      <c r="AF2217" s="25"/>
      <c r="AG2217" s="25"/>
      <c r="AH2217" s="25"/>
    </row>
    <row r="2218" spans="1:34">
      <c r="A2218" s="25"/>
      <c r="B2218" s="25"/>
      <c r="C2218" s="25"/>
      <c r="D2218" s="114"/>
      <c r="E2218" s="25"/>
      <c r="F2218" s="25"/>
      <c r="G2218" s="25"/>
      <c r="H2218" s="25"/>
      <c r="I2218" s="25"/>
      <c r="J2218" s="25"/>
      <c r="K2218" s="114"/>
      <c r="L2218" s="25"/>
      <c r="M2218" s="25"/>
      <c r="N2218" s="25"/>
      <c r="O2218" s="25"/>
      <c r="P2218" s="25"/>
      <c r="Q2218" s="25"/>
      <c r="R2218" s="25"/>
      <c r="S2218" s="25"/>
      <c r="T2218" s="25"/>
      <c r="U2218" s="25"/>
      <c r="V2218" s="25"/>
      <c r="W2218" s="25"/>
      <c r="X2218" s="25"/>
      <c r="Y2218" s="25"/>
      <c r="Z2218" s="25"/>
      <c r="AA2218" s="25"/>
      <c r="AB2218" s="25"/>
      <c r="AC2218" s="25"/>
      <c r="AD2218" s="25"/>
      <c r="AE2218" s="25"/>
      <c r="AF2218" s="25"/>
      <c r="AG2218" s="25"/>
      <c r="AH2218" s="25"/>
    </row>
    <row r="2219" spans="1:34">
      <c r="A2219" s="25"/>
      <c r="B2219" s="25"/>
      <c r="C2219" s="25"/>
      <c r="D2219" s="114"/>
      <c r="E2219" s="25"/>
      <c r="F2219" s="25"/>
      <c r="G2219" s="25"/>
      <c r="H2219" s="25"/>
      <c r="I2219" s="25"/>
      <c r="J2219" s="25"/>
      <c r="K2219" s="114"/>
      <c r="L2219" s="25"/>
      <c r="M2219" s="25"/>
      <c r="N2219" s="25"/>
      <c r="O2219" s="25"/>
      <c r="P2219" s="25"/>
      <c r="Q2219" s="25"/>
      <c r="R2219" s="25"/>
      <c r="S2219" s="25"/>
      <c r="T2219" s="25"/>
      <c r="U2219" s="25"/>
      <c r="V2219" s="25"/>
      <c r="W2219" s="25"/>
      <c r="X2219" s="25"/>
      <c r="Y2219" s="25"/>
      <c r="Z2219" s="25"/>
      <c r="AA2219" s="25"/>
      <c r="AB2219" s="25"/>
      <c r="AC2219" s="25"/>
      <c r="AD2219" s="25"/>
      <c r="AE2219" s="25"/>
      <c r="AF2219" s="25"/>
      <c r="AG2219" s="25"/>
      <c r="AH2219" s="25"/>
    </row>
    <row r="2220" spans="1:34">
      <c r="A2220" s="25"/>
      <c r="B2220" s="25"/>
      <c r="C2220" s="25"/>
      <c r="D2220" s="114"/>
      <c r="E2220" s="25"/>
      <c r="F2220" s="25"/>
      <c r="G2220" s="25"/>
      <c r="H2220" s="25"/>
      <c r="I2220" s="25"/>
      <c r="J2220" s="25"/>
      <c r="K2220" s="114"/>
      <c r="L2220" s="25"/>
      <c r="M2220" s="25"/>
      <c r="N2220" s="25"/>
      <c r="O2220" s="25"/>
      <c r="P2220" s="25"/>
      <c r="Q2220" s="25"/>
      <c r="R2220" s="25"/>
      <c r="S2220" s="25"/>
      <c r="T2220" s="25"/>
      <c r="U2220" s="25"/>
      <c r="V2220" s="25"/>
      <c r="W2220" s="25"/>
      <c r="X2220" s="25"/>
      <c r="Y2220" s="25"/>
      <c r="Z2220" s="25"/>
      <c r="AA2220" s="25"/>
      <c r="AB2220" s="25"/>
      <c r="AC2220" s="25"/>
      <c r="AD2220" s="25"/>
      <c r="AE2220" s="25"/>
      <c r="AF2220" s="25"/>
      <c r="AG2220" s="25"/>
      <c r="AH2220" s="25"/>
    </row>
    <row r="2221" spans="1:34">
      <c r="A2221" s="25"/>
      <c r="B2221" s="25"/>
      <c r="C2221" s="25"/>
      <c r="D2221" s="114"/>
      <c r="E2221" s="25"/>
      <c r="F2221" s="25"/>
      <c r="G2221" s="25"/>
      <c r="H2221" s="25"/>
      <c r="I2221" s="25"/>
      <c r="J2221" s="25"/>
      <c r="K2221" s="114"/>
      <c r="L2221" s="25"/>
      <c r="M2221" s="25"/>
      <c r="N2221" s="25"/>
      <c r="O2221" s="25"/>
      <c r="P2221" s="25"/>
      <c r="Q2221" s="25"/>
      <c r="R2221" s="25"/>
      <c r="S2221" s="25"/>
      <c r="T2221" s="25"/>
      <c r="U2221" s="25"/>
      <c r="V2221" s="25"/>
      <c r="W2221" s="25"/>
      <c r="X2221" s="25"/>
      <c r="Y2221" s="25"/>
      <c r="Z2221" s="25"/>
      <c r="AA2221" s="25"/>
      <c r="AB2221" s="25"/>
      <c r="AC2221" s="25"/>
      <c r="AD2221" s="25"/>
      <c r="AE2221" s="25"/>
      <c r="AF2221" s="25"/>
      <c r="AG2221" s="25"/>
      <c r="AH2221" s="25"/>
    </row>
    <row r="2222" spans="1:34">
      <c r="A2222" s="25"/>
      <c r="B2222" s="25"/>
      <c r="C2222" s="25"/>
      <c r="D2222" s="114"/>
      <c r="E2222" s="25"/>
      <c r="F2222" s="25"/>
      <c r="G2222" s="25"/>
      <c r="H2222" s="25"/>
      <c r="I2222" s="25"/>
      <c r="J2222" s="25"/>
      <c r="K2222" s="114"/>
      <c r="L2222" s="25"/>
      <c r="M2222" s="25"/>
      <c r="N2222" s="25"/>
      <c r="O2222" s="25"/>
      <c r="P2222" s="25"/>
      <c r="Q2222" s="25"/>
      <c r="R2222" s="25"/>
      <c r="S2222" s="25"/>
      <c r="T2222" s="25"/>
      <c r="U2222" s="25"/>
      <c r="V2222" s="25"/>
      <c r="W2222" s="25"/>
      <c r="X2222" s="25"/>
      <c r="Y2222" s="25"/>
      <c r="Z2222" s="25"/>
      <c r="AA2222" s="25"/>
      <c r="AB2222" s="25"/>
      <c r="AC2222" s="25"/>
      <c r="AD2222" s="25"/>
      <c r="AE2222" s="25"/>
      <c r="AF2222" s="25"/>
      <c r="AG2222" s="25"/>
      <c r="AH2222" s="25"/>
    </row>
    <row r="2223" spans="1:34">
      <c r="A2223" s="25"/>
      <c r="B2223" s="25"/>
      <c r="C2223" s="25"/>
      <c r="D2223" s="114"/>
      <c r="E2223" s="25"/>
      <c r="F2223" s="25"/>
      <c r="G2223" s="25"/>
      <c r="H2223" s="25"/>
      <c r="I2223" s="25"/>
      <c r="J2223" s="25"/>
      <c r="K2223" s="114"/>
      <c r="L2223" s="25"/>
      <c r="M2223" s="25"/>
      <c r="N2223" s="25"/>
      <c r="O2223" s="25"/>
      <c r="P2223" s="25"/>
      <c r="Q2223" s="25"/>
      <c r="R2223" s="25"/>
      <c r="S2223" s="25"/>
      <c r="T2223" s="25"/>
      <c r="U2223" s="25"/>
      <c r="V2223" s="25"/>
      <c r="W2223" s="25"/>
      <c r="X2223" s="25"/>
      <c r="Y2223" s="25"/>
      <c r="Z2223" s="25"/>
      <c r="AA2223" s="25"/>
      <c r="AB2223" s="25"/>
      <c r="AC2223" s="25"/>
      <c r="AD2223" s="25"/>
      <c r="AE2223" s="25"/>
      <c r="AF2223" s="25"/>
      <c r="AG2223" s="25"/>
      <c r="AH2223" s="25"/>
    </row>
    <row r="2224" spans="1:34">
      <c r="A2224" s="25"/>
      <c r="B2224" s="25"/>
      <c r="C2224" s="25"/>
      <c r="D2224" s="114"/>
      <c r="E2224" s="25"/>
      <c r="F2224" s="25"/>
      <c r="G2224" s="25"/>
      <c r="H2224" s="25"/>
      <c r="I2224" s="25"/>
      <c r="J2224" s="25"/>
      <c r="K2224" s="114"/>
      <c r="L2224" s="25"/>
      <c r="M2224" s="25"/>
      <c r="N2224" s="25"/>
      <c r="O2224" s="25"/>
      <c r="P2224" s="25"/>
      <c r="Q2224" s="25"/>
      <c r="R2224" s="25"/>
      <c r="S2224" s="25"/>
      <c r="T2224" s="25"/>
      <c r="U2224" s="25"/>
      <c r="V2224" s="25"/>
      <c r="W2224" s="25"/>
      <c r="X2224" s="25"/>
      <c r="Y2224" s="25"/>
      <c r="Z2224" s="25"/>
      <c r="AA2224" s="25"/>
      <c r="AB2224" s="25"/>
      <c r="AC2224" s="25"/>
      <c r="AD2224" s="25"/>
      <c r="AE2224" s="25"/>
      <c r="AF2224" s="25"/>
      <c r="AG2224" s="25"/>
      <c r="AH2224" s="25"/>
    </row>
    <row r="2225" spans="1:34">
      <c r="A2225" s="25"/>
      <c r="B2225" s="25"/>
      <c r="C2225" s="25"/>
      <c r="D2225" s="114"/>
      <c r="E2225" s="25"/>
      <c r="F2225" s="25"/>
      <c r="G2225" s="25"/>
      <c r="H2225" s="25"/>
      <c r="I2225" s="25"/>
      <c r="J2225" s="25"/>
      <c r="K2225" s="114"/>
      <c r="L2225" s="25"/>
      <c r="M2225" s="25"/>
      <c r="N2225" s="25"/>
      <c r="O2225" s="25"/>
      <c r="P2225" s="25"/>
      <c r="Q2225" s="25"/>
      <c r="R2225" s="25"/>
      <c r="S2225" s="25"/>
      <c r="T2225" s="25"/>
      <c r="U2225" s="25"/>
      <c r="V2225" s="25"/>
      <c r="W2225" s="25"/>
      <c r="X2225" s="25"/>
      <c r="Y2225" s="25"/>
      <c r="Z2225" s="25"/>
      <c r="AA2225" s="25"/>
      <c r="AB2225" s="25"/>
      <c r="AC2225" s="25"/>
      <c r="AD2225" s="25"/>
      <c r="AE2225" s="25"/>
      <c r="AF2225" s="25"/>
      <c r="AG2225" s="25"/>
      <c r="AH2225" s="25"/>
    </row>
    <row r="2226" spans="1:34">
      <c r="A2226" s="25"/>
      <c r="B2226" s="25"/>
      <c r="C2226" s="25"/>
      <c r="D2226" s="114"/>
      <c r="E2226" s="25"/>
      <c r="F2226" s="25"/>
      <c r="G2226" s="25"/>
      <c r="H2226" s="25"/>
      <c r="I2226" s="25"/>
      <c r="J2226" s="25"/>
      <c r="K2226" s="114"/>
      <c r="L2226" s="25"/>
      <c r="M2226" s="25"/>
      <c r="N2226" s="25"/>
      <c r="O2226" s="25"/>
      <c r="P2226" s="25"/>
      <c r="Q2226" s="25"/>
      <c r="R2226" s="25"/>
      <c r="S2226" s="25"/>
      <c r="T2226" s="25"/>
      <c r="U2226" s="25"/>
      <c r="V2226" s="25"/>
      <c r="W2226" s="25"/>
      <c r="X2226" s="25"/>
      <c r="Y2226" s="25"/>
      <c r="Z2226" s="25"/>
      <c r="AA2226" s="25"/>
      <c r="AB2226" s="25"/>
      <c r="AC2226" s="25"/>
      <c r="AD2226" s="25"/>
      <c r="AE2226" s="25"/>
      <c r="AF2226" s="25"/>
      <c r="AG2226" s="25"/>
      <c r="AH2226" s="25"/>
    </row>
    <row r="2227" spans="1:34">
      <c r="A2227" s="25"/>
      <c r="B2227" s="25"/>
      <c r="C2227" s="25"/>
      <c r="D2227" s="114"/>
      <c r="E2227" s="25"/>
      <c r="F2227" s="25"/>
      <c r="G2227" s="25"/>
      <c r="H2227" s="25"/>
      <c r="I2227" s="25"/>
      <c r="J2227" s="25"/>
      <c r="K2227" s="114"/>
      <c r="L2227" s="25"/>
      <c r="M2227" s="25"/>
      <c r="N2227" s="25"/>
      <c r="O2227" s="25"/>
      <c r="P2227" s="25"/>
      <c r="Q2227" s="25"/>
      <c r="R2227" s="25"/>
      <c r="S2227" s="25"/>
      <c r="T2227" s="25"/>
      <c r="U2227" s="25"/>
      <c r="V2227" s="25"/>
      <c r="W2227" s="25"/>
      <c r="X2227" s="25"/>
      <c r="Y2227" s="25"/>
      <c r="Z2227" s="25"/>
      <c r="AA2227" s="25"/>
      <c r="AB2227" s="25"/>
      <c r="AC2227" s="25"/>
      <c r="AD2227" s="25"/>
      <c r="AE2227" s="25"/>
      <c r="AF2227" s="25"/>
      <c r="AG2227" s="25"/>
      <c r="AH2227" s="25"/>
    </row>
    <row r="2228" spans="1:34">
      <c r="A2228" s="25"/>
      <c r="B2228" s="25"/>
      <c r="C2228" s="25"/>
      <c r="D2228" s="114"/>
      <c r="E2228" s="25"/>
      <c r="F2228" s="25"/>
      <c r="G2228" s="25"/>
      <c r="H2228" s="25"/>
      <c r="I2228" s="25"/>
      <c r="J2228" s="25"/>
      <c r="K2228" s="114"/>
      <c r="L2228" s="25"/>
      <c r="M2228" s="25"/>
      <c r="N2228" s="25"/>
      <c r="O2228" s="25"/>
      <c r="P2228" s="25"/>
      <c r="Q2228" s="25"/>
      <c r="R2228" s="25"/>
      <c r="S2228" s="25"/>
      <c r="T2228" s="25"/>
      <c r="U2228" s="25"/>
      <c r="V2228" s="25"/>
      <c r="W2228" s="25"/>
      <c r="X2228" s="25"/>
      <c r="Y2228" s="25"/>
      <c r="Z2228" s="25"/>
      <c r="AA2228" s="25"/>
      <c r="AB2228" s="25"/>
      <c r="AC2228" s="25"/>
      <c r="AD2228" s="25"/>
      <c r="AE2228" s="25"/>
      <c r="AF2228" s="25"/>
      <c r="AG2228" s="25"/>
      <c r="AH2228" s="25"/>
    </row>
    <row r="2229" spans="1:34">
      <c r="A2229" s="25"/>
      <c r="B2229" s="25"/>
      <c r="C2229" s="25"/>
      <c r="D2229" s="114"/>
      <c r="E2229" s="25"/>
      <c r="F2229" s="25"/>
      <c r="G2229" s="25"/>
      <c r="H2229" s="25"/>
      <c r="I2229" s="25"/>
      <c r="J2229" s="25"/>
      <c r="K2229" s="114"/>
      <c r="L2229" s="25"/>
      <c r="M2229" s="25"/>
      <c r="N2229" s="25"/>
      <c r="O2229" s="25"/>
      <c r="P2229" s="25"/>
      <c r="Q2229" s="25"/>
      <c r="R2229" s="25"/>
      <c r="S2229" s="25"/>
      <c r="T2229" s="25"/>
      <c r="U2229" s="25"/>
      <c r="V2229" s="25"/>
      <c r="W2229" s="25"/>
      <c r="X2229" s="25"/>
      <c r="Y2229" s="25"/>
      <c r="Z2229" s="25"/>
      <c r="AA2229" s="25"/>
      <c r="AB2229" s="25"/>
      <c r="AC2229" s="25"/>
      <c r="AD2229" s="25"/>
      <c r="AE2229" s="25"/>
      <c r="AF2229" s="25"/>
      <c r="AG2229" s="25"/>
      <c r="AH2229" s="25"/>
    </row>
    <row r="2230" spans="1:34">
      <c r="A2230" s="25"/>
      <c r="B2230" s="25"/>
      <c r="C2230" s="25"/>
      <c r="D2230" s="114"/>
      <c r="E2230" s="25"/>
      <c r="F2230" s="25"/>
      <c r="G2230" s="25"/>
      <c r="H2230" s="25"/>
      <c r="I2230" s="25"/>
      <c r="J2230" s="25"/>
      <c r="K2230" s="114"/>
      <c r="L2230" s="25"/>
      <c r="M2230" s="25"/>
      <c r="N2230" s="25"/>
      <c r="O2230" s="25"/>
      <c r="P2230" s="25"/>
      <c r="Q2230" s="25"/>
      <c r="R2230" s="25"/>
      <c r="S2230" s="25"/>
      <c r="T2230" s="25"/>
      <c r="U2230" s="25"/>
      <c r="V2230" s="25"/>
      <c r="W2230" s="25"/>
      <c r="X2230" s="25"/>
      <c r="Y2230" s="25"/>
      <c r="Z2230" s="25"/>
      <c r="AA2230" s="25"/>
      <c r="AB2230" s="25"/>
      <c r="AC2230" s="25"/>
      <c r="AD2230" s="25"/>
      <c r="AE2230" s="25"/>
      <c r="AF2230" s="25"/>
      <c r="AG2230" s="25"/>
      <c r="AH2230" s="25"/>
    </row>
    <row r="2231" spans="1:34">
      <c r="A2231" s="25"/>
      <c r="B2231" s="25"/>
      <c r="C2231" s="25"/>
      <c r="D2231" s="114"/>
      <c r="E2231" s="25"/>
      <c r="F2231" s="25"/>
      <c r="G2231" s="25"/>
      <c r="H2231" s="25"/>
      <c r="I2231" s="25"/>
      <c r="J2231" s="25"/>
      <c r="K2231" s="114"/>
      <c r="L2231" s="25"/>
      <c r="M2231" s="25"/>
      <c r="N2231" s="25"/>
      <c r="O2231" s="25"/>
      <c r="P2231" s="25"/>
      <c r="Q2231" s="25"/>
      <c r="R2231" s="25"/>
      <c r="S2231" s="25"/>
      <c r="T2231" s="25"/>
      <c r="U2231" s="25"/>
      <c r="V2231" s="25"/>
      <c r="W2231" s="25"/>
      <c r="X2231" s="25"/>
      <c r="Y2231" s="25"/>
      <c r="Z2231" s="25"/>
      <c r="AA2231" s="25"/>
      <c r="AB2231" s="25"/>
      <c r="AC2231" s="25"/>
      <c r="AD2231" s="25"/>
      <c r="AE2231" s="25"/>
      <c r="AF2231" s="25"/>
      <c r="AG2231" s="25"/>
      <c r="AH2231" s="25"/>
    </row>
    <row r="2232" spans="1:34">
      <c r="A2232" s="25"/>
      <c r="B2232" s="25"/>
      <c r="C2232" s="25"/>
      <c r="D2232" s="114"/>
      <c r="E2232" s="25"/>
      <c r="F2232" s="25"/>
      <c r="G2232" s="25"/>
      <c r="H2232" s="25"/>
      <c r="I2232" s="25"/>
      <c r="J2232" s="25"/>
      <c r="K2232" s="114"/>
      <c r="L2232" s="25"/>
      <c r="M2232" s="25"/>
      <c r="N2232" s="25"/>
      <c r="O2232" s="25"/>
      <c r="P2232" s="25"/>
      <c r="Q2232" s="25"/>
      <c r="R2232" s="25"/>
      <c r="S2232" s="25"/>
      <c r="T2232" s="25"/>
      <c r="U2232" s="25"/>
      <c r="V2232" s="25"/>
      <c r="W2232" s="25"/>
      <c r="X2232" s="25"/>
      <c r="Y2232" s="25"/>
      <c r="Z2232" s="25"/>
      <c r="AA2232" s="25"/>
      <c r="AB2232" s="25"/>
      <c r="AC2232" s="25"/>
      <c r="AD2232" s="25"/>
      <c r="AE2232" s="25"/>
      <c r="AF2232" s="25"/>
      <c r="AG2232" s="25"/>
      <c r="AH2232" s="25"/>
    </row>
    <row r="2233" spans="1:34">
      <c r="A2233" s="25"/>
      <c r="B2233" s="25"/>
      <c r="C2233" s="25"/>
      <c r="D2233" s="114"/>
      <c r="E2233" s="25"/>
      <c r="F2233" s="25"/>
      <c r="G2233" s="25"/>
      <c r="H2233" s="25"/>
      <c r="I2233" s="25"/>
      <c r="J2233" s="25"/>
      <c r="K2233" s="114"/>
      <c r="L2233" s="25"/>
      <c r="M2233" s="25"/>
      <c r="N2233" s="25"/>
      <c r="O2233" s="25"/>
      <c r="P2233" s="25"/>
      <c r="Q2233" s="25"/>
      <c r="R2233" s="25"/>
      <c r="S2233" s="25"/>
      <c r="T2233" s="25"/>
      <c r="U2233" s="25"/>
      <c r="V2233" s="25"/>
      <c r="W2233" s="25"/>
      <c r="X2233" s="25"/>
      <c r="Y2233" s="25"/>
      <c r="Z2233" s="25"/>
      <c r="AA2233" s="25"/>
      <c r="AB2233" s="25"/>
      <c r="AC2233" s="25"/>
      <c r="AD2233" s="25"/>
      <c r="AE2233" s="25"/>
      <c r="AF2233" s="25"/>
      <c r="AG2233" s="25"/>
      <c r="AH2233" s="25"/>
    </row>
    <row r="2234" spans="1:34">
      <c r="A2234" s="25"/>
      <c r="B2234" s="25"/>
      <c r="C2234" s="25"/>
      <c r="D2234" s="114"/>
      <c r="E2234" s="25"/>
      <c r="F2234" s="25"/>
      <c r="G2234" s="25"/>
      <c r="H2234" s="25"/>
      <c r="I2234" s="25"/>
      <c r="J2234" s="25"/>
      <c r="K2234" s="114"/>
      <c r="L2234" s="25"/>
      <c r="M2234" s="25"/>
      <c r="N2234" s="25"/>
      <c r="O2234" s="25"/>
      <c r="P2234" s="25"/>
      <c r="Q2234" s="25"/>
      <c r="R2234" s="25"/>
      <c r="S2234" s="25"/>
      <c r="T2234" s="25"/>
      <c r="U2234" s="25"/>
      <c r="V2234" s="25"/>
      <c r="W2234" s="25"/>
      <c r="X2234" s="25"/>
      <c r="Y2234" s="25"/>
      <c r="Z2234" s="25"/>
      <c r="AA2234" s="25"/>
      <c r="AB2234" s="25"/>
      <c r="AC2234" s="25"/>
      <c r="AD2234" s="25"/>
      <c r="AE2234" s="25"/>
      <c r="AF2234" s="25"/>
      <c r="AG2234" s="25"/>
      <c r="AH2234" s="25"/>
    </row>
    <row r="2235" spans="1:34">
      <c r="A2235" s="25"/>
      <c r="B2235" s="25"/>
      <c r="C2235" s="25"/>
      <c r="D2235" s="114"/>
      <c r="E2235" s="25"/>
      <c r="F2235" s="25"/>
      <c r="G2235" s="25"/>
      <c r="H2235" s="25"/>
      <c r="I2235" s="25"/>
      <c r="J2235" s="25"/>
      <c r="K2235" s="114"/>
      <c r="L2235" s="25"/>
      <c r="M2235" s="25"/>
      <c r="N2235" s="25"/>
      <c r="O2235" s="25"/>
      <c r="P2235" s="25"/>
      <c r="Q2235" s="25"/>
      <c r="R2235" s="25"/>
      <c r="S2235" s="25"/>
      <c r="T2235" s="25"/>
      <c r="U2235" s="25"/>
      <c r="V2235" s="25"/>
      <c r="W2235" s="25"/>
      <c r="X2235" s="25"/>
      <c r="Y2235" s="25"/>
      <c r="Z2235" s="25"/>
      <c r="AA2235" s="25"/>
      <c r="AB2235" s="25"/>
      <c r="AC2235" s="25"/>
      <c r="AD2235" s="25"/>
      <c r="AE2235" s="25"/>
      <c r="AF2235" s="25"/>
      <c r="AG2235" s="25"/>
      <c r="AH2235" s="25"/>
    </row>
    <row r="2236" spans="1:34">
      <c r="A2236" s="25"/>
      <c r="B2236" s="25"/>
      <c r="C2236" s="25"/>
      <c r="D2236" s="114"/>
      <c r="E2236" s="25"/>
      <c r="F2236" s="25"/>
      <c r="G2236" s="25"/>
      <c r="H2236" s="25"/>
      <c r="I2236" s="25"/>
      <c r="J2236" s="25"/>
      <c r="K2236" s="114"/>
      <c r="L2236" s="25"/>
      <c r="M2236" s="25"/>
      <c r="N2236" s="25"/>
      <c r="O2236" s="25"/>
      <c r="P2236" s="25"/>
      <c r="Q2236" s="25"/>
      <c r="R2236" s="25"/>
      <c r="S2236" s="25"/>
      <c r="T2236" s="25"/>
      <c r="U2236" s="25"/>
      <c r="V2236" s="25"/>
      <c r="W2236" s="25"/>
      <c r="X2236" s="25"/>
      <c r="Y2236" s="25"/>
      <c r="Z2236" s="25"/>
      <c r="AA2236" s="25"/>
      <c r="AB2236" s="25"/>
      <c r="AC2236" s="25"/>
      <c r="AD2236" s="25"/>
      <c r="AE2236" s="25"/>
      <c r="AF2236" s="25"/>
      <c r="AG2236" s="25"/>
      <c r="AH2236" s="25"/>
    </row>
    <row r="2237" spans="1:34">
      <c r="A2237" s="25"/>
      <c r="B2237" s="25"/>
      <c r="C2237" s="25"/>
      <c r="D2237" s="114"/>
      <c r="E2237" s="25"/>
      <c r="F2237" s="25"/>
      <c r="G2237" s="25"/>
      <c r="H2237" s="25"/>
      <c r="I2237" s="25"/>
      <c r="J2237" s="25"/>
      <c r="K2237" s="114"/>
      <c r="L2237" s="25"/>
      <c r="M2237" s="25"/>
      <c r="N2237" s="25"/>
      <c r="O2237" s="25"/>
      <c r="P2237" s="25"/>
      <c r="Q2237" s="25"/>
      <c r="R2237" s="25"/>
      <c r="S2237" s="25"/>
      <c r="T2237" s="25"/>
      <c r="U2237" s="25"/>
      <c r="V2237" s="25"/>
      <c r="W2237" s="25"/>
      <c r="X2237" s="25"/>
      <c r="Y2237" s="25"/>
      <c r="Z2237" s="25"/>
      <c r="AA2237" s="25"/>
      <c r="AB2237" s="25"/>
      <c r="AC2237" s="25"/>
      <c r="AD2237" s="25"/>
      <c r="AE2237" s="25"/>
      <c r="AF2237" s="25"/>
      <c r="AG2237" s="25"/>
      <c r="AH2237" s="25"/>
    </row>
    <row r="2238" spans="1:34">
      <c r="A2238" s="25"/>
      <c r="B2238" s="25"/>
      <c r="C2238" s="25"/>
      <c r="D2238" s="114"/>
      <c r="E2238" s="25"/>
      <c r="F2238" s="25"/>
      <c r="G2238" s="25"/>
      <c r="H2238" s="25"/>
      <c r="I2238" s="25"/>
      <c r="J2238" s="25"/>
      <c r="K2238" s="114"/>
      <c r="L2238" s="25"/>
      <c r="M2238" s="25"/>
      <c r="N2238" s="25"/>
      <c r="O2238" s="25"/>
      <c r="P2238" s="25"/>
      <c r="Q2238" s="25"/>
      <c r="R2238" s="25"/>
      <c r="S2238" s="25"/>
      <c r="T2238" s="25"/>
      <c r="U2238" s="25"/>
      <c r="V2238" s="25"/>
      <c r="W2238" s="25"/>
      <c r="X2238" s="25"/>
      <c r="Y2238" s="25"/>
      <c r="Z2238" s="25"/>
      <c r="AA2238" s="25"/>
      <c r="AB2238" s="25"/>
      <c r="AC2238" s="25"/>
      <c r="AD2238" s="25"/>
      <c r="AE2238" s="25"/>
      <c r="AF2238" s="25"/>
      <c r="AG2238" s="25"/>
      <c r="AH2238" s="25"/>
    </row>
    <row r="2239" spans="1:34">
      <c r="A2239" s="25"/>
      <c r="B2239" s="25"/>
      <c r="C2239" s="25"/>
      <c r="D2239" s="114"/>
      <c r="E2239" s="25"/>
      <c r="F2239" s="25"/>
      <c r="G2239" s="25"/>
      <c r="H2239" s="25"/>
      <c r="I2239" s="25"/>
      <c r="J2239" s="25"/>
      <c r="K2239" s="114"/>
      <c r="L2239" s="25"/>
      <c r="M2239" s="25"/>
      <c r="N2239" s="25"/>
      <c r="O2239" s="25"/>
      <c r="P2239" s="25"/>
      <c r="Q2239" s="25"/>
      <c r="R2239" s="25"/>
      <c r="S2239" s="25"/>
      <c r="T2239" s="25"/>
      <c r="U2239" s="25"/>
      <c r="V2239" s="25"/>
      <c r="W2239" s="25"/>
      <c r="X2239" s="25"/>
      <c r="Y2239" s="25"/>
      <c r="Z2239" s="25"/>
      <c r="AA2239" s="25"/>
      <c r="AB2239" s="25"/>
      <c r="AC2239" s="25"/>
      <c r="AD2239" s="25"/>
      <c r="AE2239" s="25"/>
      <c r="AF2239" s="25"/>
      <c r="AG2239" s="25"/>
      <c r="AH2239" s="25"/>
    </row>
    <row r="2240" spans="1:34">
      <c r="A2240" s="25"/>
      <c r="B2240" s="25"/>
      <c r="C2240" s="25"/>
      <c r="D2240" s="114"/>
      <c r="E2240" s="25"/>
      <c r="F2240" s="25"/>
      <c r="G2240" s="25"/>
      <c r="H2240" s="25"/>
      <c r="I2240" s="25"/>
      <c r="J2240" s="25"/>
      <c r="K2240" s="114"/>
      <c r="L2240" s="25"/>
      <c r="M2240" s="25"/>
      <c r="N2240" s="25"/>
      <c r="O2240" s="25"/>
      <c r="P2240" s="25"/>
      <c r="Q2240" s="25"/>
      <c r="R2240" s="25"/>
      <c r="S2240" s="25"/>
      <c r="T2240" s="25"/>
      <c r="U2240" s="25"/>
      <c r="V2240" s="25"/>
      <c r="W2240" s="25"/>
      <c r="X2240" s="25"/>
      <c r="Y2240" s="25"/>
      <c r="Z2240" s="25"/>
      <c r="AA2240" s="25"/>
      <c r="AB2240" s="25"/>
      <c r="AC2240" s="25"/>
      <c r="AD2240" s="25"/>
      <c r="AE2240" s="25"/>
      <c r="AF2240" s="25"/>
      <c r="AG2240" s="25"/>
      <c r="AH2240" s="25"/>
    </row>
    <row r="2241" spans="1:34">
      <c r="A2241" s="25"/>
      <c r="B2241" s="25"/>
      <c r="C2241" s="25"/>
      <c r="D2241" s="114"/>
      <c r="E2241" s="25"/>
      <c r="F2241" s="25"/>
      <c r="G2241" s="25"/>
      <c r="H2241" s="25"/>
      <c r="I2241" s="25"/>
      <c r="J2241" s="25"/>
      <c r="K2241" s="114"/>
      <c r="L2241" s="25"/>
      <c r="M2241" s="25"/>
      <c r="N2241" s="25"/>
      <c r="O2241" s="25"/>
      <c r="P2241" s="25"/>
      <c r="Q2241" s="25"/>
      <c r="R2241" s="25"/>
      <c r="S2241" s="25"/>
      <c r="T2241" s="25"/>
      <c r="U2241" s="25"/>
      <c r="V2241" s="25"/>
      <c r="W2241" s="25"/>
      <c r="X2241" s="25"/>
      <c r="Y2241" s="25"/>
      <c r="Z2241" s="25"/>
      <c r="AA2241" s="25"/>
      <c r="AB2241" s="25"/>
      <c r="AC2241" s="25"/>
      <c r="AD2241" s="25"/>
      <c r="AE2241" s="25"/>
      <c r="AF2241" s="25"/>
      <c r="AG2241" s="25"/>
      <c r="AH2241" s="25"/>
    </row>
    <row r="2242" spans="1:34">
      <c r="A2242" s="25"/>
      <c r="B2242" s="25"/>
      <c r="C2242" s="25"/>
      <c r="D2242" s="114"/>
      <c r="E2242" s="25"/>
      <c r="F2242" s="25"/>
      <c r="G2242" s="25"/>
      <c r="H2242" s="25"/>
      <c r="I2242" s="25"/>
      <c r="J2242" s="25"/>
      <c r="K2242" s="114"/>
      <c r="L2242" s="25"/>
      <c r="M2242" s="25"/>
      <c r="N2242" s="25"/>
      <c r="O2242" s="25"/>
      <c r="P2242" s="25"/>
      <c r="Q2242" s="25"/>
      <c r="R2242" s="25"/>
      <c r="S2242" s="25"/>
      <c r="T2242" s="25"/>
      <c r="U2242" s="25"/>
      <c r="V2242" s="25"/>
      <c r="W2242" s="25"/>
      <c r="X2242" s="25"/>
      <c r="Y2242" s="25"/>
      <c r="Z2242" s="25"/>
      <c r="AA2242" s="25"/>
      <c r="AB2242" s="25"/>
      <c r="AC2242" s="25"/>
      <c r="AD2242" s="25"/>
      <c r="AE2242" s="25"/>
      <c r="AF2242" s="25"/>
      <c r="AG2242" s="25"/>
      <c r="AH2242" s="25"/>
    </row>
    <row r="2243" spans="1:34">
      <c r="A2243" s="25"/>
      <c r="B2243" s="25"/>
      <c r="C2243" s="25"/>
      <c r="D2243" s="114"/>
      <c r="E2243" s="25"/>
      <c r="F2243" s="25"/>
      <c r="G2243" s="25"/>
      <c r="H2243" s="25"/>
      <c r="I2243" s="25"/>
      <c r="J2243" s="25"/>
      <c r="K2243" s="114"/>
      <c r="L2243" s="25"/>
      <c r="M2243" s="25"/>
      <c r="N2243" s="25"/>
      <c r="O2243" s="25"/>
      <c r="P2243" s="25"/>
      <c r="Q2243" s="25"/>
      <c r="R2243" s="25"/>
      <c r="S2243" s="25"/>
      <c r="T2243" s="25"/>
      <c r="U2243" s="25"/>
      <c r="V2243" s="25"/>
      <c r="W2243" s="25"/>
      <c r="X2243" s="25"/>
      <c r="Y2243" s="25"/>
      <c r="Z2243" s="25"/>
      <c r="AA2243" s="25"/>
      <c r="AB2243" s="25"/>
      <c r="AC2243" s="25"/>
      <c r="AD2243" s="25"/>
      <c r="AE2243" s="25"/>
      <c r="AF2243" s="25"/>
      <c r="AG2243" s="25"/>
      <c r="AH2243" s="25"/>
    </row>
    <row r="2244" spans="1:34">
      <c r="A2244" s="25"/>
      <c r="B2244" s="25"/>
      <c r="C2244" s="25"/>
      <c r="D2244" s="114"/>
      <c r="E2244" s="25"/>
      <c r="F2244" s="25"/>
      <c r="G2244" s="25"/>
      <c r="H2244" s="25"/>
      <c r="I2244" s="25"/>
      <c r="J2244" s="25"/>
      <c r="K2244" s="114"/>
      <c r="L2244" s="25"/>
      <c r="M2244" s="25"/>
      <c r="N2244" s="25"/>
      <c r="O2244" s="25"/>
      <c r="P2244" s="25"/>
      <c r="Q2244" s="25"/>
      <c r="R2244" s="25"/>
      <c r="S2244" s="25"/>
      <c r="T2244" s="25"/>
      <c r="U2244" s="25"/>
      <c r="V2244" s="25"/>
      <c r="W2244" s="25"/>
      <c r="X2244" s="25"/>
      <c r="Y2244" s="25"/>
      <c r="Z2244" s="25"/>
      <c r="AA2244" s="25"/>
      <c r="AB2244" s="25"/>
      <c r="AC2244" s="25"/>
      <c r="AD2244" s="25"/>
      <c r="AE2244" s="25"/>
      <c r="AF2244" s="25"/>
      <c r="AG2244" s="25"/>
      <c r="AH2244" s="25"/>
    </row>
    <row r="2245" spans="1:34">
      <c r="A2245" s="25"/>
      <c r="B2245" s="25"/>
      <c r="C2245" s="25"/>
      <c r="D2245" s="114"/>
      <c r="E2245" s="25"/>
      <c r="F2245" s="25"/>
      <c r="G2245" s="25"/>
      <c r="H2245" s="25"/>
      <c r="I2245" s="25"/>
      <c r="J2245" s="25"/>
      <c r="K2245" s="114"/>
      <c r="L2245" s="25"/>
      <c r="M2245" s="25"/>
      <c r="N2245" s="25"/>
      <c r="O2245" s="25"/>
      <c r="P2245" s="25"/>
      <c r="Q2245" s="25"/>
      <c r="R2245" s="25"/>
      <c r="S2245" s="25"/>
      <c r="T2245" s="25"/>
      <c r="U2245" s="25"/>
      <c r="V2245" s="25"/>
      <c r="W2245" s="25"/>
      <c r="X2245" s="25"/>
      <c r="Y2245" s="25"/>
      <c r="Z2245" s="25"/>
      <c r="AA2245" s="25"/>
      <c r="AB2245" s="25"/>
      <c r="AC2245" s="25"/>
      <c r="AD2245" s="25"/>
      <c r="AE2245" s="25"/>
      <c r="AF2245" s="25"/>
      <c r="AG2245" s="25"/>
      <c r="AH2245" s="25"/>
    </row>
    <row r="2246" spans="1:34">
      <c r="A2246" s="25"/>
      <c r="B2246" s="25"/>
      <c r="C2246" s="25"/>
      <c r="D2246" s="114"/>
      <c r="E2246" s="25"/>
      <c r="F2246" s="25"/>
      <c r="G2246" s="25"/>
      <c r="H2246" s="25"/>
      <c r="I2246" s="25"/>
      <c r="J2246" s="25"/>
      <c r="K2246" s="114"/>
      <c r="L2246" s="25"/>
      <c r="M2246" s="25"/>
      <c r="N2246" s="25"/>
      <c r="O2246" s="25"/>
      <c r="P2246" s="25"/>
      <c r="Q2246" s="25"/>
      <c r="R2246" s="25"/>
      <c r="S2246" s="25"/>
      <c r="T2246" s="25"/>
      <c r="U2246" s="25"/>
      <c r="V2246" s="25"/>
      <c r="W2246" s="25"/>
      <c r="X2246" s="25"/>
      <c r="Y2246" s="25"/>
      <c r="Z2246" s="25"/>
      <c r="AA2246" s="25"/>
      <c r="AB2246" s="25"/>
      <c r="AC2246" s="25"/>
      <c r="AD2246" s="25"/>
      <c r="AE2246" s="25"/>
      <c r="AF2246" s="25"/>
      <c r="AG2246" s="25"/>
      <c r="AH2246" s="25"/>
    </row>
    <row r="2247" spans="1:34">
      <c r="A2247" s="25"/>
      <c r="B2247" s="25"/>
      <c r="C2247" s="25"/>
      <c r="D2247" s="114"/>
      <c r="E2247" s="25"/>
      <c r="F2247" s="25"/>
      <c r="G2247" s="25"/>
      <c r="H2247" s="25"/>
      <c r="I2247" s="25"/>
      <c r="J2247" s="25"/>
      <c r="K2247" s="114"/>
      <c r="L2247" s="25"/>
      <c r="M2247" s="25"/>
      <c r="N2247" s="25"/>
      <c r="O2247" s="25"/>
      <c r="P2247" s="25"/>
      <c r="Q2247" s="25"/>
      <c r="R2247" s="25"/>
      <c r="S2247" s="25"/>
      <c r="T2247" s="25"/>
      <c r="U2247" s="25"/>
      <c r="V2247" s="25"/>
      <c r="W2247" s="25"/>
      <c r="X2247" s="25"/>
      <c r="Y2247" s="25"/>
      <c r="Z2247" s="25"/>
      <c r="AA2247" s="25"/>
      <c r="AB2247" s="25"/>
      <c r="AC2247" s="25"/>
      <c r="AD2247" s="25"/>
      <c r="AE2247" s="25"/>
      <c r="AF2247" s="25"/>
      <c r="AG2247" s="25"/>
      <c r="AH2247" s="25"/>
    </row>
    <row r="2248" spans="1:34">
      <c r="A2248" s="25"/>
      <c r="B2248" s="25"/>
      <c r="C2248" s="25"/>
      <c r="D2248" s="114"/>
      <c r="E2248" s="25"/>
      <c r="F2248" s="25"/>
      <c r="G2248" s="25"/>
      <c r="H2248" s="25"/>
      <c r="I2248" s="25"/>
      <c r="J2248" s="25"/>
      <c r="K2248" s="114"/>
      <c r="L2248" s="25"/>
      <c r="M2248" s="25"/>
      <c r="N2248" s="25"/>
      <c r="O2248" s="25"/>
      <c r="P2248" s="25"/>
      <c r="Q2248" s="25"/>
      <c r="R2248" s="25"/>
      <c r="S2248" s="25"/>
      <c r="T2248" s="25"/>
      <c r="U2248" s="25"/>
      <c r="V2248" s="25"/>
      <c r="W2248" s="25"/>
      <c r="X2248" s="25"/>
      <c r="Y2248" s="25"/>
      <c r="Z2248" s="25"/>
      <c r="AA2248" s="25"/>
      <c r="AB2248" s="25"/>
      <c r="AC2248" s="25"/>
      <c r="AD2248" s="25"/>
      <c r="AE2248" s="25"/>
      <c r="AF2248" s="25"/>
      <c r="AG2248" s="25"/>
      <c r="AH2248" s="25"/>
    </row>
    <row r="2249" spans="1:34">
      <c r="A2249" s="25"/>
      <c r="B2249" s="25"/>
      <c r="C2249" s="25"/>
      <c r="D2249" s="114"/>
      <c r="E2249" s="25"/>
      <c r="F2249" s="25"/>
      <c r="G2249" s="25"/>
      <c r="H2249" s="25"/>
      <c r="I2249" s="25"/>
      <c r="J2249" s="25"/>
      <c r="K2249" s="114"/>
      <c r="L2249" s="25"/>
      <c r="M2249" s="25"/>
      <c r="N2249" s="25"/>
      <c r="O2249" s="25"/>
      <c r="P2249" s="25"/>
      <c r="Q2249" s="25"/>
      <c r="R2249" s="25"/>
      <c r="S2249" s="25"/>
      <c r="T2249" s="25"/>
      <c r="U2249" s="25"/>
      <c r="V2249" s="25"/>
      <c r="W2249" s="25"/>
      <c r="X2249" s="25"/>
      <c r="Y2249" s="25"/>
      <c r="Z2249" s="25"/>
      <c r="AA2249" s="25"/>
      <c r="AB2249" s="25"/>
      <c r="AC2249" s="25"/>
      <c r="AD2249" s="25"/>
      <c r="AE2249" s="25"/>
      <c r="AF2249" s="25"/>
      <c r="AG2249" s="25"/>
      <c r="AH2249" s="25"/>
    </row>
    <row r="2250" spans="1:34">
      <c r="A2250" s="25"/>
      <c r="B2250" s="25"/>
      <c r="C2250" s="25"/>
      <c r="D2250" s="114"/>
      <c r="E2250" s="25"/>
      <c r="F2250" s="25"/>
      <c r="G2250" s="25"/>
      <c r="H2250" s="25"/>
      <c r="I2250" s="25"/>
      <c r="J2250" s="25"/>
      <c r="K2250" s="114"/>
      <c r="L2250" s="25"/>
      <c r="M2250" s="25"/>
      <c r="N2250" s="25"/>
      <c r="O2250" s="25"/>
      <c r="P2250" s="25"/>
      <c r="Q2250" s="25"/>
      <c r="R2250" s="25"/>
      <c r="S2250" s="25"/>
      <c r="T2250" s="25"/>
      <c r="U2250" s="25"/>
      <c r="V2250" s="25"/>
      <c r="W2250" s="25"/>
      <c r="X2250" s="25"/>
      <c r="Y2250" s="25"/>
      <c r="Z2250" s="25"/>
      <c r="AA2250" s="25"/>
      <c r="AB2250" s="25"/>
      <c r="AC2250" s="25"/>
      <c r="AD2250" s="25"/>
      <c r="AE2250" s="25"/>
      <c r="AF2250" s="25"/>
      <c r="AG2250" s="25"/>
      <c r="AH2250" s="25"/>
    </row>
    <row r="2251" spans="1:34">
      <c r="A2251" s="25"/>
      <c r="B2251" s="25"/>
      <c r="C2251" s="25"/>
      <c r="D2251" s="114"/>
      <c r="E2251" s="25"/>
      <c r="F2251" s="25"/>
      <c r="G2251" s="25"/>
      <c r="H2251" s="25"/>
      <c r="I2251" s="25"/>
      <c r="J2251" s="25"/>
      <c r="K2251" s="114"/>
      <c r="L2251" s="25"/>
      <c r="M2251" s="25"/>
      <c r="N2251" s="25"/>
      <c r="O2251" s="25"/>
      <c r="P2251" s="25"/>
      <c r="Q2251" s="25"/>
      <c r="R2251" s="25"/>
      <c r="S2251" s="25"/>
      <c r="T2251" s="25"/>
      <c r="U2251" s="25"/>
      <c r="V2251" s="25"/>
      <c r="W2251" s="25"/>
      <c r="X2251" s="25"/>
      <c r="Y2251" s="25"/>
      <c r="Z2251" s="25"/>
      <c r="AA2251" s="25"/>
      <c r="AB2251" s="25"/>
      <c r="AC2251" s="25"/>
      <c r="AD2251" s="25"/>
      <c r="AE2251" s="25"/>
      <c r="AF2251" s="25"/>
      <c r="AG2251" s="25"/>
      <c r="AH2251" s="25"/>
    </row>
    <row r="2252" spans="1:34">
      <c r="A2252" s="25"/>
      <c r="B2252" s="25"/>
      <c r="C2252" s="25"/>
      <c r="D2252" s="114"/>
      <c r="E2252" s="25"/>
      <c r="F2252" s="25"/>
      <c r="G2252" s="25"/>
      <c r="H2252" s="25"/>
      <c r="I2252" s="25"/>
      <c r="J2252" s="25"/>
      <c r="K2252" s="114"/>
      <c r="L2252" s="25"/>
      <c r="M2252" s="25"/>
      <c r="N2252" s="25"/>
      <c r="O2252" s="25"/>
      <c r="P2252" s="25"/>
      <c r="Q2252" s="25"/>
      <c r="R2252" s="25"/>
      <c r="S2252" s="25"/>
      <c r="T2252" s="25"/>
      <c r="U2252" s="25"/>
      <c r="V2252" s="25"/>
      <c r="W2252" s="25"/>
      <c r="X2252" s="25"/>
      <c r="Y2252" s="25"/>
      <c r="Z2252" s="25"/>
      <c r="AA2252" s="25"/>
      <c r="AB2252" s="25"/>
      <c r="AC2252" s="25"/>
      <c r="AD2252" s="25"/>
      <c r="AE2252" s="25"/>
      <c r="AF2252" s="25"/>
      <c r="AG2252" s="25"/>
      <c r="AH2252" s="25"/>
    </row>
    <row r="2253" spans="1:34">
      <c r="A2253" s="25"/>
      <c r="B2253" s="25"/>
      <c r="C2253" s="25"/>
      <c r="D2253" s="114"/>
      <c r="E2253" s="25"/>
      <c r="F2253" s="25"/>
      <c r="G2253" s="25"/>
      <c r="H2253" s="25"/>
      <c r="I2253" s="25"/>
      <c r="J2253" s="25"/>
      <c r="K2253" s="114"/>
      <c r="L2253" s="25"/>
      <c r="M2253" s="25"/>
      <c r="N2253" s="25"/>
      <c r="O2253" s="25"/>
      <c r="P2253" s="25"/>
      <c r="Q2253" s="25"/>
      <c r="R2253" s="25"/>
      <c r="S2253" s="25"/>
      <c r="T2253" s="25"/>
      <c r="U2253" s="25"/>
      <c r="V2253" s="25"/>
      <c r="W2253" s="25"/>
      <c r="X2253" s="25"/>
      <c r="Y2253" s="25"/>
      <c r="Z2253" s="25"/>
      <c r="AA2253" s="25"/>
      <c r="AB2253" s="25"/>
      <c r="AC2253" s="25"/>
      <c r="AD2253" s="25"/>
      <c r="AE2253" s="25"/>
      <c r="AF2253" s="25"/>
      <c r="AG2253" s="25"/>
      <c r="AH2253" s="25"/>
    </row>
    <row r="2254" spans="1:34">
      <c r="A2254" s="25"/>
      <c r="B2254" s="25"/>
      <c r="C2254" s="25"/>
      <c r="D2254" s="114"/>
      <c r="E2254" s="25"/>
      <c r="F2254" s="25"/>
      <c r="G2254" s="25"/>
      <c r="H2254" s="25"/>
      <c r="I2254" s="25"/>
      <c r="J2254" s="25"/>
      <c r="K2254" s="114"/>
      <c r="L2254" s="25"/>
      <c r="M2254" s="25"/>
      <c r="N2254" s="25"/>
      <c r="O2254" s="25"/>
      <c r="P2254" s="25"/>
      <c r="Q2254" s="25"/>
      <c r="R2254" s="25"/>
      <c r="S2254" s="25"/>
      <c r="T2254" s="25"/>
      <c r="U2254" s="25"/>
      <c r="V2254" s="25"/>
      <c r="W2254" s="25"/>
      <c r="X2254" s="25"/>
      <c r="Y2254" s="25"/>
      <c r="Z2254" s="25"/>
      <c r="AA2254" s="25"/>
      <c r="AB2254" s="25"/>
      <c r="AC2254" s="25"/>
      <c r="AD2254" s="25"/>
      <c r="AE2254" s="25"/>
      <c r="AF2254" s="25"/>
      <c r="AG2254" s="25"/>
      <c r="AH2254" s="25"/>
    </row>
    <row r="2255" spans="1:34">
      <c r="A2255" s="25"/>
      <c r="B2255" s="25"/>
      <c r="C2255" s="25"/>
      <c r="D2255" s="114"/>
      <c r="E2255" s="25"/>
      <c r="F2255" s="25"/>
      <c r="G2255" s="25"/>
      <c r="H2255" s="25"/>
      <c r="I2255" s="25"/>
      <c r="J2255" s="25"/>
      <c r="K2255" s="114"/>
      <c r="L2255" s="25"/>
      <c r="M2255" s="25"/>
      <c r="N2255" s="25"/>
      <c r="O2255" s="25"/>
      <c r="P2255" s="25"/>
      <c r="Q2255" s="25"/>
      <c r="R2255" s="25"/>
      <c r="S2255" s="25"/>
      <c r="T2255" s="25"/>
      <c r="U2255" s="25"/>
      <c r="V2255" s="25"/>
      <c r="W2255" s="25"/>
      <c r="X2255" s="25"/>
      <c r="Y2255" s="25"/>
      <c r="Z2255" s="25"/>
      <c r="AA2255" s="25"/>
      <c r="AB2255" s="25"/>
      <c r="AC2255" s="25"/>
      <c r="AD2255" s="25"/>
      <c r="AE2255" s="25"/>
      <c r="AF2255" s="25"/>
      <c r="AG2255" s="25"/>
      <c r="AH2255" s="25"/>
    </row>
    <row r="2256" spans="1:34">
      <c r="A2256" s="25"/>
      <c r="B2256" s="25"/>
      <c r="C2256" s="25"/>
      <c r="D2256" s="114"/>
      <c r="E2256" s="25"/>
      <c r="F2256" s="25"/>
      <c r="G2256" s="25"/>
      <c r="H2256" s="25"/>
      <c r="I2256" s="25"/>
      <c r="J2256" s="25"/>
      <c r="K2256" s="114"/>
      <c r="L2256" s="25"/>
      <c r="M2256" s="25"/>
      <c r="N2256" s="25"/>
      <c r="O2256" s="25"/>
      <c r="P2256" s="25"/>
      <c r="Q2256" s="25"/>
      <c r="R2256" s="25"/>
      <c r="S2256" s="25"/>
      <c r="T2256" s="25"/>
      <c r="U2256" s="25"/>
      <c r="V2256" s="25"/>
      <c r="W2256" s="25"/>
      <c r="X2256" s="25"/>
      <c r="Y2256" s="25"/>
      <c r="Z2256" s="25"/>
      <c r="AA2256" s="25"/>
      <c r="AB2256" s="25"/>
      <c r="AC2256" s="25"/>
      <c r="AD2256" s="25"/>
      <c r="AE2256" s="25"/>
      <c r="AF2256" s="25"/>
      <c r="AG2256" s="25"/>
      <c r="AH2256" s="25"/>
    </row>
    <row r="2257" spans="1:34">
      <c r="A2257" s="25"/>
      <c r="B2257" s="25"/>
      <c r="C2257" s="25"/>
      <c r="D2257" s="114"/>
      <c r="E2257" s="25"/>
      <c r="F2257" s="25"/>
      <c r="G2257" s="25"/>
      <c r="H2257" s="25"/>
      <c r="I2257" s="25"/>
      <c r="J2257" s="25"/>
      <c r="K2257" s="114"/>
      <c r="L2257" s="25"/>
      <c r="M2257" s="25"/>
      <c r="N2257" s="25"/>
      <c r="O2257" s="25"/>
      <c r="P2257" s="25"/>
      <c r="Q2257" s="25"/>
      <c r="R2257" s="25"/>
      <c r="S2257" s="25"/>
      <c r="T2257" s="25"/>
      <c r="U2257" s="25"/>
      <c r="V2257" s="25"/>
      <c r="W2257" s="25"/>
      <c r="X2257" s="25"/>
      <c r="Y2257" s="25"/>
      <c r="Z2257" s="25"/>
      <c r="AA2257" s="25"/>
      <c r="AB2257" s="25"/>
      <c r="AC2257" s="25"/>
      <c r="AD2257" s="25"/>
      <c r="AE2257" s="25"/>
      <c r="AF2257" s="25"/>
      <c r="AG2257" s="25"/>
      <c r="AH2257" s="25"/>
    </row>
    <row r="2258" spans="1:34">
      <c r="A2258" s="25"/>
      <c r="B2258" s="25"/>
      <c r="C2258" s="25"/>
      <c r="D2258" s="114"/>
      <c r="E2258" s="25"/>
      <c r="F2258" s="25"/>
      <c r="G2258" s="25"/>
      <c r="H2258" s="25"/>
      <c r="I2258" s="25"/>
      <c r="J2258" s="25"/>
      <c r="K2258" s="114"/>
      <c r="L2258" s="25"/>
      <c r="M2258" s="25"/>
      <c r="N2258" s="25"/>
      <c r="O2258" s="25"/>
      <c r="P2258" s="25"/>
      <c r="Q2258" s="25"/>
      <c r="R2258" s="25"/>
      <c r="S2258" s="25"/>
      <c r="T2258" s="25"/>
      <c r="U2258" s="25"/>
      <c r="V2258" s="25"/>
      <c r="W2258" s="25"/>
      <c r="X2258" s="25"/>
      <c r="Y2258" s="25"/>
      <c r="Z2258" s="25"/>
      <c r="AA2258" s="25"/>
      <c r="AB2258" s="25"/>
      <c r="AC2258" s="25"/>
      <c r="AD2258" s="25"/>
      <c r="AE2258" s="25"/>
      <c r="AF2258" s="25"/>
      <c r="AG2258" s="25"/>
      <c r="AH2258" s="25"/>
    </row>
    <row r="2259" spans="1:34">
      <c r="A2259" s="25"/>
      <c r="B2259" s="25"/>
      <c r="C2259" s="25"/>
      <c r="D2259" s="114"/>
      <c r="E2259" s="25"/>
      <c r="F2259" s="25"/>
      <c r="G2259" s="25"/>
      <c r="H2259" s="25"/>
      <c r="I2259" s="25"/>
      <c r="J2259" s="25"/>
      <c r="K2259" s="114"/>
      <c r="L2259" s="25"/>
      <c r="M2259" s="25"/>
      <c r="N2259" s="25"/>
      <c r="O2259" s="25"/>
      <c r="P2259" s="25"/>
      <c r="Q2259" s="25"/>
      <c r="R2259" s="25"/>
      <c r="S2259" s="25"/>
      <c r="T2259" s="25"/>
      <c r="U2259" s="25"/>
      <c r="V2259" s="25"/>
      <c r="W2259" s="25"/>
      <c r="X2259" s="25"/>
      <c r="Y2259" s="25"/>
      <c r="Z2259" s="25"/>
      <c r="AA2259" s="25"/>
      <c r="AB2259" s="25"/>
      <c r="AC2259" s="25"/>
      <c r="AD2259" s="25"/>
      <c r="AE2259" s="25"/>
      <c r="AF2259" s="25"/>
      <c r="AG2259" s="25"/>
      <c r="AH2259" s="25"/>
    </row>
    <row r="2260" spans="1:34">
      <c r="A2260" s="25"/>
      <c r="B2260" s="25"/>
      <c r="C2260" s="25"/>
      <c r="D2260" s="114"/>
      <c r="E2260" s="25"/>
      <c r="F2260" s="25"/>
      <c r="G2260" s="25"/>
      <c r="H2260" s="25"/>
      <c r="I2260" s="25"/>
      <c r="J2260" s="25"/>
      <c r="K2260" s="114"/>
      <c r="L2260" s="25"/>
      <c r="M2260" s="25"/>
      <c r="N2260" s="25"/>
      <c r="O2260" s="25"/>
      <c r="P2260" s="25"/>
      <c r="Q2260" s="25"/>
      <c r="R2260" s="25"/>
      <c r="S2260" s="25"/>
      <c r="T2260" s="25"/>
      <c r="U2260" s="25"/>
      <c r="V2260" s="25"/>
      <c r="W2260" s="25"/>
      <c r="X2260" s="25"/>
      <c r="Y2260" s="25"/>
      <c r="Z2260" s="25"/>
      <c r="AA2260" s="25"/>
      <c r="AB2260" s="25"/>
      <c r="AC2260" s="25"/>
      <c r="AD2260" s="25"/>
      <c r="AE2260" s="25"/>
      <c r="AF2260" s="25"/>
      <c r="AG2260" s="25"/>
      <c r="AH2260" s="25"/>
    </row>
    <row r="2261" spans="1:34">
      <c r="A2261" s="25"/>
      <c r="B2261" s="25"/>
      <c r="C2261" s="25"/>
      <c r="D2261" s="114"/>
      <c r="E2261" s="25"/>
      <c r="F2261" s="25"/>
      <c r="G2261" s="25"/>
      <c r="H2261" s="25"/>
      <c r="I2261" s="25"/>
      <c r="J2261" s="25"/>
      <c r="K2261" s="114"/>
      <c r="L2261" s="25"/>
      <c r="M2261" s="25"/>
      <c r="N2261" s="25"/>
      <c r="O2261" s="25"/>
      <c r="P2261" s="25"/>
      <c r="Q2261" s="25"/>
      <c r="R2261" s="25"/>
      <c r="S2261" s="25"/>
      <c r="T2261" s="25"/>
      <c r="U2261" s="25"/>
      <c r="V2261" s="25"/>
      <c r="W2261" s="25"/>
      <c r="X2261" s="25"/>
      <c r="Y2261" s="25"/>
      <c r="Z2261" s="25"/>
      <c r="AA2261" s="25"/>
      <c r="AB2261" s="25"/>
      <c r="AC2261" s="25"/>
      <c r="AD2261" s="25"/>
      <c r="AE2261" s="25"/>
      <c r="AF2261" s="25"/>
      <c r="AG2261" s="25"/>
      <c r="AH2261" s="25"/>
    </row>
    <row r="2262" spans="1:34">
      <c r="A2262" s="25"/>
      <c r="B2262" s="25"/>
      <c r="C2262" s="25"/>
      <c r="D2262" s="114"/>
      <c r="E2262" s="25"/>
      <c r="F2262" s="25"/>
      <c r="G2262" s="25"/>
      <c r="H2262" s="25"/>
      <c r="I2262" s="25"/>
      <c r="J2262" s="25"/>
      <c r="K2262" s="114"/>
      <c r="L2262" s="25"/>
      <c r="M2262" s="25"/>
      <c r="N2262" s="25"/>
      <c r="O2262" s="25"/>
      <c r="P2262" s="25"/>
      <c r="Q2262" s="25"/>
      <c r="R2262" s="25"/>
      <c r="S2262" s="25"/>
      <c r="T2262" s="25"/>
      <c r="U2262" s="25"/>
      <c r="V2262" s="25"/>
      <c r="W2262" s="25"/>
      <c r="X2262" s="25"/>
      <c r="Y2262" s="25"/>
      <c r="Z2262" s="25"/>
      <c r="AA2262" s="25"/>
      <c r="AB2262" s="25"/>
      <c r="AC2262" s="25"/>
      <c r="AD2262" s="25"/>
      <c r="AE2262" s="25"/>
      <c r="AF2262" s="25"/>
      <c r="AG2262" s="25"/>
      <c r="AH2262" s="25"/>
    </row>
    <row r="2263" spans="1:34">
      <c r="A2263" s="25"/>
      <c r="B2263" s="25"/>
      <c r="C2263" s="25"/>
      <c r="D2263" s="114"/>
      <c r="E2263" s="25"/>
      <c r="F2263" s="25"/>
      <c r="G2263" s="25"/>
      <c r="H2263" s="25"/>
      <c r="I2263" s="25"/>
      <c r="J2263" s="25"/>
      <c r="K2263" s="114"/>
      <c r="L2263" s="25"/>
      <c r="M2263" s="25"/>
      <c r="N2263" s="25"/>
      <c r="O2263" s="25"/>
      <c r="P2263" s="25"/>
      <c r="Q2263" s="25"/>
      <c r="R2263" s="25"/>
      <c r="S2263" s="25"/>
      <c r="T2263" s="25"/>
      <c r="U2263" s="25"/>
      <c r="V2263" s="25"/>
      <c r="W2263" s="25"/>
      <c r="X2263" s="25"/>
      <c r="Y2263" s="25"/>
      <c r="Z2263" s="25"/>
      <c r="AA2263" s="25"/>
      <c r="AB2263" s="25"/>
      <c r="AC2263" s="25"/>
      <c r="AD2263" s="25"/>
      <c r="AE2263" s="25"/>
      <c r="AF2263" s="25"/>
      <c r="AG2263" s="25"/>
      <c r="AH2263" s="25"/>
    </row>
    <row r="2264" spans="1:34">
      <c r="A2264" s="25"/>
      <c r="B2264" s="25"/>
      <c r="C2264" s="25"/>
      <c r="D2264" s="114"/>
      <c r="E2264" s="25"/>
      <c r="F2264" s="25"/>
      <c r="G2264" s="25"/>
      <c r="H2264" s="25"/>
      <c r="I2264" s="25"/>
      <c r="J2264" s="25"/>
      <c r="K2264" s="114"/>
      <c r="L2264" s="25"/>
      <c r="M2264" s="25"/>
      <c r="N2264" s="25"/>
      <c r="O2264" s="25"/>
      <c r="P2264" s="25"/>
      <c r="Q2264" s="25"/>
      <c r="R2264" s="25"/>
      <c r="S2264" s="25"/>
      <c r="T2264" s="25"/>
      <c r="U2264" s="25"/>
      <c r="V2264" s="25"/>
      <c r="W2264" s="25"/>
      <c r="X2264" s="25"/>
      <c r="Y2264" s="25"/>
      <c r="Z2264" s="25"/>
      <c r="AA2264" s="25"/>
      <c r="AB2264" s="25"/>
      <c r="AC2264" s="25"/>
      <c r="AD2264" s="25"/>
      <c r="AE2264" s="25"/>
      <c r="AF2264" s="25"/>
      <c r="AG2264" s="25"/>
      <c r="AH2264" s="25"/>
    </row>
    <row r="2265" spans="1:34">
      <c r="A2265" s="25"/>
      <c r="B2265" s="25"/>
      <c r="C2265" s="25"/>
      <c r="D2265" s="114"/>
      <c r="E2265" s="25"/>
      <c r="F2265" s="25"/>
      <c r="G2265" s="25"/>
      <c r="H2265" s="25"/>
      <c r="I2265" s="25"/>
      <c r="J2265" s="25"/>
      <c r="K2265" s="114"/>
      <c r="L2265" s="25"/>
      <c r="M2265" s="25"/>
      <c r="N2265" s="25"/>
      <c r="O2265" s="25"/>
      <c r="P2265" s="25"/>
      <c r="Q2265" s="25"/>
      <c r="R2265" s="25"/>
      <c r="S2265" s="25"/>
      <c r="T2265" s="25"/>
      <c r="U2265" s="25"/>
      <c r="V2265" s="25"/>
      <c r="W2265" s="25"/>
      <c r="X2265" s="25"/>
      <c r="Y2265" s="25"/>
      <c r="Z2265" s="25"/>
      <c r="AA2265" s="25"/>
      <c r="AB2265" s="25"/>
      <c r="AC2265" s="25"/>
      <c r="AD2265" s="25"/>
      <c r="AE2265" s="25"/>
      <c r="AF2265" s="25"/>
      <c r="AG2265" s="25"/>
      <c r="AH2265" s="25"/>
    </row>
    <row r="2266" spans="1:34">
      <c r="A2266" s="25"/>
      <c r="B2266" s="25"/>
      <c r="C2266" s="25"/>
      <c r="D2266" s="114"/>
      <c r="E2266" s="25"/>
      <c r="F2266" s="25"/>
      <c r="G2266" s="25"/>
      <c r="H2266" s="25"/>
      <c r="I2266" s="25"/>
      <c r="J2266" s="25"/>
      <c r="K2266" s="114"/>
      <c r="L2266" s="25"/>
      <c r="M2266" s="25"/>
      <c r="N2266" s="25"/>
      <c r="O2266" s="25"/>
      <c r="P2266" s="25"/>
      <c r="Q2266" s="25"/>
      <c r="R2266" s="25"/>
      <c r="S2266" s="25"/>
      <c r="T2266" s="25"/>
      <c r="U2266" s="25"/>
      <c r="V2266" s="25"/>
      <c r="W2266" s="25"/>
      <c r="X2266" s="25"/>
      <c r="Y2266" s="25"/>
      <c r="Z2266" s="25"/>
      <c r="AA2266" s="25"/>
      <c r="AB2266" s="25"/>
      <c r="AC2266" s="25"/>
      <c r="AD2266" s="25"/>
      <c r="AE2266" s="25"/>
      <c r="AF2266" s="25"/>
      <c r="AG2266" s="25"/>
      <c r="AH2266" s="25"/>
    </row>
    <row r="2267" spans="1:34">
      <c r="A2267" s="25"/>
      <c r="B2267" s="25"/>
      <c r="C2267" s="25"/>
      <c r="D2267" s="114"/>
      <c r="E2267" s="25"/>
      <c r="F2267" s="25"/>
      <c r="G2267" s="25"/>
      <c r="H2267" s="25"/>
      <c r="I2267" s="25"/>
      <c r="J2267" s="25"/>
      <c r="K2267" s="114"/>
      <c r="L2267" s="25"/>
      <c r="M2267" s="25"/>
      <c r="N2267" s="25"/>
      <c r="O2267" s="25"/>
      <c r="P2267" s="25"/>
      <c r="Q2267" s="25"/>
      <c r="R2267" s="25"/>
      <c r="S2267" s="25"/>
      <c r="T2267" s="25"/>
      <c r="U2267" s="25"/>
      <c r="V2267" s="25"/>
      <c r="W2267" s="25"/>
      <c r="X2267" s="25"/>
      <c r="Y2267" s="25"/>
      <c r="Z2267" s="25"/>
      <c r="AA2267" s="25"/>
      <c r="AB2267" s="25"/>
      <c r="AC2267" s="25"/>
      <c r="AD2267" s="25"/>
      <c r="AE2267" s="25"/>
      <c r="AF2267" s="25"/>
      <c r="AG2267" s="25"/>
      <c r="AH2267" s="25"/>
    </row>
    <row r="2268" spans="1:34">
      <c r="A2268" s="25"/>
      <c r="B2268" s="25"/>
      <c r="C2268" s="25"/>
      <c r="D2268" s="114"/>
      <c r="E2268" s="25"/>
      <c r="F2268" s="25"/>
      <c r="G2268" s="25"/>
      <c r="H2268" s="25"/>
      <c r="I2268" s="25"/>
      <c r="J2268" s="25"/>
      <c r="K2268" s="114"/>
      <c r="L2268" s="25"/>
      <c r="M2268" s="25"/>
      <c r="N2268" s="25"/>
      <c r="O2268" s="25"/>
      <c r="P2268" s="25"/>
      <c r="Q2268" s="25"/>
      <c r="R2268" s="25"/>
      <c r="S2268" s="25"/>
      <c r="T2268" s="25"/>
      <c r="U2268" s="25"/>
      <c r="V2268" s="25"/>
      <c r="W2268" s="25"/>
      <c r="X2268" s="25"/>
      <c r="Y2268" s="25"/>
      <c r="Z2268" s="25"/>
      <c r="AA2268" s="25"/>
      <c r="AB2268" s="25"/>
      <c r="AC2268" s="25"/>
      <c r="AD2268" s="25"/>
      <c r="AE2268" s="25"/>
      <c r="AF2268" s="25"/>
      <c r="AG2268" s="25"/>
      <c r="AH2268" s="25"/>
    </row>
    <row r="2269" spans="1:34">
      <c r="A2269" s="25"/>
      <c r="B2269" s="25"/>
      <c r="C2269" s="25"/>
      <c r="D2269" s="114"/>
      <c r="E2269" s="25"/>
      <c r="F2269" s="25"/>
      <c r="G2269" s="25"/>
      <c r="H2269" s="25"/>
      <c r="I2269" s="25"/>
      <c r="J2269" s="25"/>
      <c r="K2269" s="114"/>
      <c r="L2269" s="25"/>
      <c r="M2269" s="25"/>
      <c r="N2269" s="25"/>
      <c r="O2269" s="25"/>
      <c r="P2269" s="25"/>
      <c r="Q2269" s="25"/>
      <c r="R2269" s="25"/>
      <c r="S2269" s="25"/>
      <c r="T2269" s="25"/>
      <c r="U2269" s="25"/>
      <c r="V2269" s="25"/>
      <c r="W2269" s="25"/>
      <c r="X2269" s="25"/>
      <c r="Y2269" s="25"/>
      <c r="Z2269" s="25"/>
      <c r="AA2269" s="25"/>
      <c r="AB2269" s="25"/>
      <c r="AC2269" s="25"/>
      <c r="AD2269" s="25"/>
      <c r="AE2269" s="25"/>
      <c r="AF2269" s="25"/>
      <c r="AG2269" s="25"/>
      <c r="AH2269" s="25"/>
    </row>
    <row r="2270" spans="1:34">
      <c r="A2270" s="25"/>
      <c r="B2270" s="25"/>
      <c r="C2270" s="25"/>
      <c r="D2270" s="114"/>
      <c r="E2270" s="25"/>
      <c r="F2270" s="25"/>
      <c r="G2270" s="25"/>
      <c r="H2270" s="25"/>
      <c r="I2270" s="25"/>
      <c r="J2270" s="25"/>
      <c r="K2270" s="114"/>
      <c r="L2270" s="25"/>
      <c r="M2270" s="25"/>
      <c r="N2270" s="25"/>
      <c r="O2270" s="25"/>
      <c r="P2270" s="25"/>
      <c r="Q2270" s="25"/>
      <c r="R2270" s="25"/>
      <c r="S2270" s="25"/>
      <c r="T2270" s="25"/>
      <c r="U2270" s="25"/>
      <c r="V2270" s="25"/>
      <c r="W2270" s="25"/>
      <c r="X2270" s="25"/>
      <c r="Y2270" s="25"/>
      <c r="Z2270" s="25"/>
      <c r="AA2270" s="25"/>
      <c r="AB2270" s="25"/>
      <c r="AC2270" s="25"/>
      <c r="AD2270" s="25"/>
      <c r="AE2270" s="25"/>
      <c r="AF2270" s="25"/>
      <c r="AG2270" s="25"/>
      <c r="AH2270" s="25"/>
    </row>
    <row r="2271" spans="1:34">
      <c r="A2271" s="25"/>
      <c r="B2271" s="25"/>
      <c r="C2271" s="25"/>
      <c r="D2271" s="114"/>
      <c r="E2271" s="25"/>
      <c r="F2271" s="25"/>
      <c r="G2271" s="25"/>
      <c r="H2271" s="25"/>
      <c r="I2271" s="25"/>
      <c r="J2271" s="25"/>
      <c r="K2271" s="114"/>
      <c r="L2271" s="25"/>
      <c r="M2271" s="25"/>
      <c r="N2271" s="25"/>
      <c r="O2271" s="25"/>
      <c r="P2271" s="25"/>
      <c r="Q2271" s="25"/>
      <c r="R2271" s="25"/>
      <c r="S2271" s="25"/>
      <c r="T2271" s="25"/>
      <c r="U2271" s="25"/>
      <c r="V2271" s="25"/>
      <c r="W2271" s="25"/>
      <c r="X2271" s="25"/>
      <c r="Y2271" s="25"/>
      <c r="Z2271" s="25"/>
      <c r="AA2271" s="25"/>
      <c r="AB2271" s="25"/>
      <c r="AC2271" s="25"/>
      <c r="AD2271" s="25"/>
      <c r="AE2271" s="25"/>
      <c r="AF2271" s="25"/>
      <c r="AG2271" s="25"/>
      <c r="AH2271" s="25"/>
    </row>
    <row r="2272" spans="1:34">
      <c r="A2272" s="25"/>
      <c r="B2272" s="25"/>
      <c r="C2272" s="25"/>
      <c r="D2272" s="114"/>
      <c r="E2272" s="25"/>
      <c r="F2272" s="25"/>
      <c r="G2272" s="25"/>
      <c r="H2272" s="25"/>
      <c r="I2272" s="25"/>
      <c r="J2272" s="25"/>
      <c r="K2272" s="114"/>
      <c r="L2272" s="25"/>
      <c r="M2272" s="25"/>
      <c r="N2272" s="25"/>
      <c r="O2272" s="25"/>
      <c r="P2272" s="25"/>
      <c r="Q2272" s="25"/>
      <c r="R2272" s="25"/>
      <c r="S2272" s="25"/>
      <c r="T2272" s="25"/>
      <c r="U2272" s="25"/>
      <c r="V2272" s="25"/>
      <c r="W2272" s="25"/>
      <c r="X2272" s="25"/>
      <c r="Y2272" s="25"/>
      <c r="Z2272" s="25"/>
      <c r="AA2272" s="25"/>
      <c r="AB2272" s="25"/>
      <c r="AC2272" s="25"/>
      <c r="AD2272" s="25"/>
      <c r="AE2272" s="25"/>
      <c r="AF2272" s="25"/>
      <c r="AG2272" s="25"/>
      <c r="AH2272" s="25"/>
    </row>
    <row r="2273" spans="1:34">
      <c r="A2273" s="25"/>
      <c r="B2273" s="25"/>
      <c r="C2273" s="25"/>
      <c r="D2273" s="114"/>
      <c r="E2273" s="25"/>
      <c r="F2273" s="25"/>
      <c r="G2273" s="25"/>
      <c r="H2273" s="25"/>
      <c r="I2273" s="25"/>
      <c r="J2273" s="25"/>
      <c r="K2273" s="114"/>
      <c r="L2273" s="25"/>
      <c r="M2273" s="25"/>
      <c r="N2273" s="25"/>
      <c r="O2273" s="25"/>
      <c r="P2273" s="25"/>
      <c r="Q2273" s="25"/>
      <c r="R2273" s="25"/>
      <c r="S2273" s="25"/>
      <c r="T2273" s="25"/>
      <c r="U2273" s="25"/>
      <c r="V2273" s="25"/>
      <c r="W2273" s="25"/>
      <c r="X2273" s="25"/>
      <c r="Y2273" s="25"/>
      <c r="Z2273" s="25"/>
      <c r="AA2273" s="25"/>
      <c r="AB2273" s="25"/>
      <c r="AC2273" s="25"/>
      <c r="AD2273" s="25"/>
      <c r="AE2273" s="25"/>
      <c r="AF2273" s="25"/>
      <c r="AG2273" s="25"/>
      <c r="AH2273" s="25"/>
    </row>
    <row r="2274" spans="1:34">
      <c r="A2274" s="25"/>
      <c r="B2274" s="25"/>
      <c r="C2274" s="25"/>
      <c r="D2274" s="114"/>
      <c r="E2274" s="25"/>
      <c r="F2274" s="25"/>
      <c r="G2274" s="25"/>
      <c r="H2274" s="25"/>
      <c r="I2274" s="25"/>
      <c r="J2274" s="25"/>
      <c r="K2274" s="114"/>
      <c r="L2274" s="25"/>
      <c r="M2274" s="25"/>
      <c r="N2274" s="25"/>
      <c r="O2274" s="25"/>
      <c r="P2274" s="25"/>
      <c r="Q2274" s="25"/>
      <c r="R2274" s="25"/>
      <c r="S2274" s="25"/>
      <c r="T2274" s="25"/>
      <c r="U2274" s="25"/>
      <c r="V2274" s="25"/>
      <c r="W2274" s="25"/>
      <c r="X2274" s="25"/>
      <c r="Y2274" s="25"/>
      <c r="Z2274" s="25"/>
      <c r="AA2274" s="25"/>
      <c r="AB2274" s="25"/>
      <c r="AC2274" s="25"/>
      <c r="AD2274" s="25"/>
      <c r="AE2274" s="25"/>
      <c r="AF2274" s="25"/>
      <c r="AG2274" s="25"/>
      <c r="AH2274" s="25"/>
    </row>
    <row r="2275" spans="1:34">
      <c r="A2275" s="25"/>
      <c r="B2275" s="25"/>
      <c r="C2275" s="25"/>
      <c r="D2275" s="114"/>
      <c r="E2275" s="25"/>
      <c r="F2275" s="25"/>
      <c r="G2275" s="25"/>
      <c r="H2275" s="25"/>
      <c r="I2275" s="25"/>
      <c r="J2275" s="25"/>
      <c r="K2275" s="114"/>
      <c r="L2275" s="25"/>
      <c r="M2275" s="25"/>
      <c r="N2275" s="25"/>
      <c r="O2275" s="25"/>
      <c r="P2275" s="25"/>
      <c r="Q2275" s="25"/>
      <c r="R2275" s="25"/>
      <c r="S2275" s="25"/>
      <c r="T2275" s="25"/>
      <c r="U2275" s="25"/>
      <c r="V2275" s="25"/>
      <c r="W2275" s="25"/>
      <c r="X2275" s="25"/>
      <c r="Y2275" s="25"/>
      <c r="Z2275" s="25"/>
      <c r="AA2275" s="25"/>
      <c r="AB2275" s="25"/>
      <c r="AC2275" s="25"/>
      <c r="AD2275" s="25"/>
      <c r="AE2275" s="25"/>
      <c r="AF2275" s="25"/>
      <c r="AG2275" s="25"/>
      <c r="AH2275" s="25"/>
    </row>
    <row r="2276" spans="1:34">
      <c r="A2276" s="25"/>
      <c r="B2276" s="25"/>
      <c r="C2276" s="25"/>
      <c r="D2276" s="114"/>
      <c r="E2276" s="25"/>
      <c r="F2276" s="25"/>
      <c r="G2276" s="25"/>
      <c r="H2276" s="25"/>
      <c r="I2276" s="25"/>
      <c r="J2276" s="25"/>
      <c r="K2276" s="114"/>
      <c r="L2276" s="25"/>
      <c r="M2276" s="25"/>
      <c r="N2276" s="25"/>
      <c r="O2276" s="25"/>
      <c r="P2276" s="25"/>
      <c r="Q2276" s="25"/>
      <c r="R2276" s="25"/>
      <c r="S2276" s="25"/>
      <c r="T2276" s="25"/>
      <c r="U2276" s="25"/>
      <c r="V2276" s="25"/>
      <c r="W2276" s="25"/>
      <c r="X2276" s="25"/>
      <c r="Y2276" s="25"/>
      <c r="Z2276" s="25"/>
      <c r="AA2276" s="25"/>
      <c r="AB2276" s="25"/>
      <c r="AC2276" s="25"/>
      <c r="AD2276" s="25"/>
      <c r="AE2276" s="25"/>
      <c r="AF2276" s="25"/>
      <c r="AG2276" s="25"/>
      <c r="AH2276" s="25"/>
    </row>
    <row r="2277" spans="1:34">
      <c r="A2277" s="25"/>
      <c r="B2277" s="25"/>
      <c r="C2277" s="25"/>
      <c r="D2277" s="114"/>
      <c r="E2277" s="25"/>
      <c r="F2277" s="25"/>
      <c r="G2277" s="25"/>
      <c r="H2277" s="25"/>
      <c r="I2277" s="25"/>
      <c r="J2277" s="25"/>
      <c r="K2277" s="114"/>
      <c r="L2277" s="25"/>
      <c r="M2277" s="25"/>
      <c r="N2277" s="25"/>
      <c r="O2277" s="25"/>
      <c r="P2277" s="25"/>
      <c r="Q2277" s="25"/>
      <c r="R2277" s="25"/>
      <c r="S2277" s="25"/>
      <c r="T2277" s="25"/>
      <c r="U2277" s="25"/>
      <c r="V2277" s="25"/>
      <c r="W2277" s="25"/>
      <c r="X2277" s="25"/>
      <c r="Y2277" s="25"/>
      <c r="Z2277" s="25"/>
      <c r="AA2277" s="25"/>
      <c r="AB2277" s="25"/>
      <c r="AC2277" s="25"/>
      <c r="AD2277" s="25"/>
      <c r="AE2277" s="25"/>
      <c r="AF2277" s="25"/>
      <c r="AG2277" s="25"/>
      <c r="AH2277" s="25"/>
    </row>
    <row r="2278" spans="1:34">
      <c r="A2278" s="25"/>
      <c r="B2278" s="25"/>
      <c r="C2278" s="25"/>
      <c r="D2278" s="114"/>
      <c r="E2278" s="25"/>
      <c r="F2278" s="25"/>
      <c r="G2278" s="25"/>
      <c r="H2278" s="25"/>
      <c r="I2278" s="25"/>
      <c r="J2278" s="25"/>
      <c r="K2278" s="114"/>
      <c r="L2278" s="25"/>
      <c r="M2278" s="25"/>
      <c r="N2278" s="25"/>
      <c r="O2278" s="25"/>
      <c r="P2278" s="25"/>
      <c r="Q2278" s="25"/>
      <c r="R2278" s="25"/>
      <c r="S2278" s="25"/>
      <c r="T2278" s="25"/>
      <c r="U2278" s="25"/>
      <c r="V2278" s="25"/>
      <c r="W2278" s="25"/>
      <c r="X2278" s="25"/>
      <c r="Y2278" s="25"/>
      <c r="Z2278" s="25"/>
      <c r="AA2278" s="25"/>
      <c r="AB2278" s="25"/>
      <c r="AC2278" s="25"/>
      <c r="AD2278" s="25"/>
      <c r="AE2278" s="25"/>
      <c r="AF2278" s="25"/>
      <c r="AG2278" s="25"/>
      <c r="AH2278" s="25"/>
    </row>
    <row r="2279" spans="1:34">
      <c r="A2279" s="25"/>
      <c r="B2279" s="25"/>
      <c r="C2279" s="25"/>
      <c r="D2279" s="114"/>
      <c r="E2279" s="25"/>
      <c r="F2279" s="25"/>
      <c r="G2279" s="25"/>
      <c r="H2279" s="25"/>
      <c r="I2279" s="25"/>
      <c r="J2279" s="25"/>
      <c r="K2279" s="114"/>
      <c r="L2279" s="25"/>
      <c r="M2279" s="25"/>
      <c r="N2279" s="25"/>
      <c r="O2279" s="25"/>
      <c r="P2279" s="25"/>
      <c r="Q2279" s="25"/>
      <c r="R2279" s="25"/>
      <c r="S2279" s="25"/>
      <c r="T2279" s="25"/>
      <c r="U2279" s="25"/>
      <c r="V2279" s="25"/>
      <c r="W2279" s="25"/>
      <c r="X2279" s="25"/>
      <c r="Y2279" s="25"/>
      <c r="Z2279" s="25"/>
      <c r="AA2279" s="25"/>
      <c r="AB2279" s="25"/>
      <c r="AC2279" s="25"/>
      <c r="AD2279" s="25"/>
      <c r="AE2279" s="25"/>
      <c r="AF2279" s="25"/>
      <c r="AG2279" s="25"/>
      <c r="AH2279" s="25"/>
    </row>
    <row r="2280" spans="1:34">
      <c r="A2280" s="25"/>
      <c r="B2280" s="25"/>
      <c r="C2280" s="25"/>
      <c r="D2280" s="114"/>
      <c r="E2280" s="25"/>
      <c r="F2280" s="25"/>
      <c r="G2280" s="25"/>
      <c r="H2280" s="25"/>
      <c r="I2280" s="25"/>
      <c r="J2280" s="25"/>
      <c r="K2280" s="114"/>
      <c r="L2280" s="25"/>
      <c r="M2280" s="25"/>
      <c r="N2280" s="25"/>
      <c r="O2280" s="25"/>
      <c r="P2280" s="25"/>
      <c r="Q2280" s="25"/>
      <c r="R2280" s="25"/>
      <c r="S2280" s="25"/>
      <c r="T2280" s="25"/>
      <c r="U2280" s="25"/>
      <c r="V2280" s="25"/>
      <c r="W2280" s="25"/>
      <c r="X2280" s="25"/>
      <c r="Y2280" s="25"/>
      <c r="Z2280" s="25"/>
      <c r="AA2280" s="25"/>
      <c r="AB2280" s="25"/>
      <c r="AC2280" s="25"/>
      <c r="AD2280" s="25"/>
      <c r="AE2280" s="25"/>
      <c r="AF2280" s="25"/>
      <c r="AG2280" s="25"/>
      <c r="AH2280" s="25"/>
    </row>
    <row r="2281" spans="1:34">
      <c r="A2281" s="25"/>
      <c r="B2281" s="25"/>
      <c r="C2281" s="25"/>
      <c r="D2281" s="114"/>
      <c r="E2281" s="25"/>
      <c r="F2281" s="25"/>
      <c r="G2281" s="25"/>
      <c r="H2281" s="25"/>
      <c r="I2281" s="25"/>
      <c r="J2281" s="25"/>
      <c r="K2281" s="114"/>
      <c r="L2281" s="25"/>
      <c r="M2281" s="25"/>
      <c r="N2281" s="25"/>
      <c r="O2281" s="25"/>
      <c r="P2281" s="25"/>
      <c r="Q2281" s="25"/>
      <c r="R2281" s="25"/>
      <c r="S2281" s="25"/>
      <c r="T2281" s="25"/>
      <c r="U2281" s="25"/>
      <c r="V2281" s="25"/>
      <c r="W2281" s="25"/>
      <c r="X2281" s="25"/>
      <c r="Y2281" s="25"/>
      <c r="Z2281" s="25"/>
      <c r="AA2281" s="25"/>
      <c r="AB2281" s="25"/>
      <c r="AC2281" s="25"/>
      <c r="AD2281" s="25"/>
      <c r="AE2281" s="25"/>
      <c r="AF2281" s="25"/>
      <c r="AG2281" s="25"/>
      <c r="AH2281" s="25"/>
    </row>
    <row r="2282" spans="1:34">
      <c r="A2282" s="25"/>
      <c r="B2282" s="25"/>
      <c r="C2282" s="25"/>
      <c r="D2282" s="114"/>
      <c r="E2282" s="25"/>
      <c r="F2282" s="25"/>
      <c r="G2282" s="25"/>
      <c r="H2282" s="25"/>
      <c r="I2282" s="25"/>
      <c r="J2282" s="25"/>
      <c r="K2282" s="114"/>
      <c r="L2282" s="25"/>
      <c r="M2282" s="25"/>
      <c r="N2282" s="25"/>
      <c r="O2282" s="25"/>
      <c r="P2282" s="25"/>
      <c r="Q2282" s="25"/>
      <c r="R2282" s="25"/>
      <c r="S2282" s="25"/>
      <c r="T2282" s="25"/>
      <c r="U2282" s="25"/>
      <c r="V2282" s="25"/>
      <c r="W2282" s="25"/>
      <c r="X2282" s="25"/>
      <c r="Y2282" s="25"/>
      <c r="Z2282" s="25"/>
      <c r="AA2282" s="25"/>
      <c r="AB2282" s="25"/>
      <c r="AC2282" s="25"/>
      <c r="AD2282" s="25"/>
      <c r="AE2282" s="25"/>
      <c r="AF2282" s="25"/>
      <c r="AG2282" s="25"/>
      <c r="AH2282" s="25"/>
    </row>
    <row r="2283" spans="1:34">
      <c r="A2283" s="25"/>
      <c r="B2283" s="25"/>
      <c r="C2283" s="25"/>
      <c r="D2283" s="114"/>
      <c r="E2283" s="25"/>
      <c r="F2283" s="25"/>
      <c r="G2283" s="25"/>
      <c r="H2283" s="25"/>
      <c r="I2283" s="25"/>
      <c r="J2283" s="25"/>
      <c r="K2283" s="114"/>
      <c r="L2283" s="25"/>
      <c r="M2283" s="25"/>
      <c r="N2283" s="25"/>
      <c r="O2283" s="25"/>
      <c r="P2283" s="25"/>
      <c r="Q2283" s="25"/>
      <c r="R2283" s="25"/>
      <c r="S2283" s="25"/>
      <c r="T2283" s="25"/>
      <c r="U2283" s="25"/>
      <c r="V2283" s="25"/>
      <c r="W2283" s="25"/>
      <c r="X2283" s="25"/>
      <c r="Y2283" s="25"/>
      <c r="Z2283" s="25"/>
      <c r="AA2283" s="25"/>
      <c r="AB2283" s="25"/>
      <c r="AC2283" s="25"/>
      <c r="AD2283" s="25"/>
      <c r="AE2283" s="25"/>
      <c r="AF2283" s="25"/>
      <c r="AG2283" s="25"/>
      <c r="AH2283" s="25"/>
    </row>
    <row r="2284" spans="1:34">
      <c r="A2284" s="25"/>
      <c r="B2284" s="25"/>
      <c r="C2284" s="25"/>
      <c r="D2284" s="114"/>
      <c r="E2284" s="25"/>
      <c r="F2284" s="25"/>
      <c r="G2284" s="25"/>
      <c r="H2284" s="25"/>
      <c r="I2284" s="25"/>
      <c r="J2284" s="25"/>
      <c r="K2284" s="114"/>
      <c r="L2284" s="25"/>
      <c r="M2284" s="25"/>
      <c r="N2284" s="25"/>
      <c r="O2284" s="25"/>
      <c r="P2284" s="25"/>
      <c r="Q2284" s="25"/>
      <c r="R2284" s="25"/>
      <c r="S2284" s="25"/>
      <c r="T2284" s="25"/>
      <c r="U2284" s="25"/>
      <c r="V2284" s="25"/>
      <c r="W2284" s="25"/>
      <c r="X2284" s="25"/>
      <c r="Y2284" s="25"/>
      <c r="Z2284" s="25"/>
      <c r="AA2284" s="25"/>
      <c r="AB2284" s="25"/>
      <c r="AC2284" s="25"/>
      <c r="AD2284" s="25"/>
      <c r="AE2284" s="25"/>
      <c r="AF2284" s="25"/>
      <c r="AG2284" s="25"/>
      <c r="AH2284" s="25"/>
    </row>
    <row r="2285" spans="1:34">
      <c r="A2285" s="25"/>
      <c r="B2285" s="25"/>
      <c r="C2285" s="25"/>
      <c r="D2285" s="114"/>
      <c r="E2285" s="25"/>
      <c r="F2285" s="25"/>
      <c r="G2285" s="25"/>
      <c r="H2285" s="25"/>
      <c r="I2285" s="25"/>
      <c r="J2285" s="25"/>
      <c r="K2285" s="114"/>
      <c r="L2285" s="25"/>
      <c r="M2285" s="25"/>
      <c r="N2285" s="25"/>
      <c r="O2285" s="25"/>
      <c r="P2285" s="25"/>
      <c r="Q2285" s="25"/>
      <c r="R2285" s="25"/>
      <c r="S2285" s="25"/>
      <c r="T2285" s="25"/>
      <c r="U2285" s="25"/>
      <c r="V2285" s="25"/>
      <c r="W2285" s="25"/>
      <c r="X2285" s="25"/>
      <c r="Y2285" s="25"/>
      <c r="Z2285" s="25"/>
      <c r="AA2285" s="25"/>
      <c r="AB2285" s="25"/>
      <c r="AC2285" s="25"/>
      <c r="AD2285" s="25"/>
      <c r="AE2285" s="25"/>
      <c r="AF2285" s="25"/>
      <c r="AG2285" s="25"/>
      <c r="AH2285" s="25"/>
    </row>
    <row r="2286" spans="1:34">
      <c r="A2286" s="25"/>
      <c r="B2286" s="25"/>
      <c r="C2286" s="25"/>
      <c r="D2286" s="114"/>
      <c r="E2286" s="25"/>
      <c r="F2286" s="25"/>
      <c r="G2286" s="25"/>
      <c r="H2286" s="25"/>
      <c r="I2286" s="25"/>
      <c r="J2286" s="25"/>
      <c r="K2286" s="114"/>
      <c r="L2286" s="25"/>
      <c r="M2286" s="25"/>
      <c r="N2286" s="25"/>
      <c r="O2286" s="25"/>
      <c r="P2286" s="25"/>
      <c r="Q2286" s="25"/>
      <c r="R2286" s="25"/>
      <c r="S2286" s="25"/>
      <c r="T2286" s="25"/>
      <c r="U2286" s="25"/>
      <c r="V2286" s="25"/>
      <c r="W2286" s="25"/>
      <c r="X2286" s="25"/>
      <c r="Y2286" s="25"/>
      <c r="Z2286" s="25"/>
      <c r="AA2286" s="25"/>
      <c r="AB2286" s="25"/>
      <c r="AC2286" s="25"/>
      <c r="AD2286" s="25"/>
      <c r="AE2286" s="25"/>
      <c r="AF2286" s="25"/>
      <c r="AG2286" s="25"/>
      <c r="AH2286" s="25"/>
    </row>
    <row r="2287" spans="1:34">
      <c r="A2287" s="25"/>
      <c r="B2287" s="25"/>
      <c r="C2287" s="25"/>
      <c r="D2287" s="114"/>
      <c r="E2287" s="25"/>
      <c r="F2287" s="25"/>
      <c r="G2287" s="25"/>
      <c r="H2287" s="25"/>
      <c r="I2287" s="25"/>
      <c r="J2287" s="25"/>
      <c r="K2287" s="114"/>
      <c r="L2287" s="25"/>
      <c r="M2287" s="25"/>
      <c r="N2287" s="25"/>
      <c r="O2287" s="25"/>
      <c r="P2287" s="25"/>
      <c r="Q2287" s="25"/>
      <c r="R2287" s="25"/>
      <c r="S2287" s="25"/>
      <c r="T2287" s="25"/>
      <c r="U2287" s="25"/>
      <c r="V2287" s="25"/>
      <c r="W2287" s="25"/>
      <c r="X2287" s="25"/>
      <c r="Y2287" s="25"/>
      <c r="Z2287" s="25"/>
      <c r="AA2287" s="25"/>
      <c r="AB2287" s="25"/>
      <c r="AC2287" s="25"/>
      <c r="AD2287" s="25"/>
      <c r="AE2287" s="25"/>
      <c r="AF2287" s="25"/>
      <c r="AG2287" s="25"/>
      <c r="AH2287" s="25"/>
    </row>
    <row r="2288" spans="1:34">
      <c r="A2288" s="25"/>
      <c r="B2288" s="25"/>
      <c r="C2288" s="25"/>
      <c r="D2288" s="114"/>
      <c r="E2288" s="25"/>
      <c r="F2288" s="25"/>
      <c r="G2288" s="25"/>
      <c r="H2288" s="25"/>
      <c r="I2288" s="25"/>
      <c r="J2288" s="25"/>
      <c r="K2288" s="114"/>
      <c r="L2288" s="25"/>
      <c r="M2288" s="25"/>
      <c r="N2288" s="25"/>
      <c r="O2288" s="25"/>
      <c r="P2288" s="25"/>
      <c r="Q2288" s="25"/>
      <c r="R2288" s="25"/>
      <c r="S2288" s="25"/>
      <c r="T2288" s="25"/>
      <c r="U2288" s="25"/>
      <c r="V2288" s="25"/>
      <c r="W2288" s="25"/>
      <c r="X2288" s="25"/>
      <c r="Y2288" s="25"/>
      <c r="Z2288" s="25"/>
      <c r="AA2288" s="25"/>
      <c r="AB2288" s="25"/>
      <c r="AC2288" s="25"/>
      <c r="AD2288" s="25"/>
      <c r="AE2288" s="25"/>
      <c r="AF2288" s="25"/>
      <c r="AG2288" s="25"/>
      <c r="AH2288" s="25"/>
    </row>
    <row r="2289" spans="1:34">
      <c r="A2289" s="25"/>
      <c r="B2289" s="25"/>
      <c r="C2289" s="25"/>
      <c r="D2289" s="114"/>
      <c r="E2289" s="25"/>
      <c r="F2289" s="25"/>
      <c r="G2289" s="25"/>
      <c r="H2289" s="25"/>
      <c r="I2289" s="25"/>
      <c r="J2289" s="25"/>
      <c r="K2289" s="114"/>
      <c r="L2289" s="25"/>
      <c r="M2289" s="25"/>
      <c r="N2289" s="25"/>
      <c r="O2289" s="25"/>
      <c r="P2289" s="25"/>
      <c r="Q2289" s="25"/>
      <c r="R2289" s="25"/>
      <c r="S2289" s="25"/>
      <c r="T2289" s="25"/>
      <c r="U2289" s="25"/>
      <c r="V2289" s="25"/>
      <c r="W2289" s="25"/>
      <c r="X2289" s="25"/>
      <c r="Y2289" s="25"/>
      <c r="Z2289" s="25"/>
      <c r="AA2289" s="25"/>
      <c r="AB2289" s="25"/>
      <c r="AC2289" s="25"/>
      <c r="AD2289" s="25"/>
      <c r="AE2289" s="25"/>
      <c r="AF2289" s="25"/>
      <c r="AG2289" s="25"/>
      <c r="AH2289" s="25"/>
    </row>
    <row r="2290" spans="1:34">
      <c r="A2290" s="25"/>
      <c r="B2290" s="25"/>
      <c r="C2290" s="25"/>
      <c r="D2290" s="114"/>
      <c r="E2290" s="25"/>
      <c r="F2290" s="25"/>
      <c r="G2290" s="25"/>
      <c r="H2290" s="25"/>
      <c r="I2290" s="25"/>
      <c r="J2290" s="25"/>
      <c r="K2290" s="114"/>
      <c r="L2290" s="25"/>
      <c r="M2290" s="25"/>
      <c r="N2290" s="25"/>
      <c r="O2290" s="25"/>
      <c r="P2290" s="25"/>
      <c r="Q2290" s="25"/>
      <c r="R2290" s="25"/>
      <c r="S2290" s="25"/>
      <c r="T2290" s="25"/>
      <c r="U2290" s="25"/>
      <c r="V2290" s="25"/>
      <c r="W2290" s="25"/>
      <c r="X2290" s="25"/>
      <c r="Y2290" s="25"/>
      <c r="Z2290" s="25"/>
      <c r="AA2290" s="25"/>
      <c r="AB2290" s="25"/>
      <c r="AC2290" s="25"/>
      <c r="AD2290" s="25"/>
      <c r="AE2290" s="25"/>
      <c r="AF2290" s="25"/>
      <c r="AG2290" s="25"/>
      <c r="AH2290" s="25"/>
    </row>
    <row r="2291" spans="1:34">
      <c r="A2291" s="25"/>
      <c r="B2291" s="25"/>
      <c r="C2291" s="25"/>
      <c r="D2291" s="114"/>
      <c r="E2291" s="25"/>
      <c r="F2291" s="25"/>
      <c r="G2291" s="25"/>
      <c r="H2291" s="25"/>
      <c r="I2291" s="25"/>
      <c r="J2291" s="25"/>
      <c r="K2291" s="114"/>
      <c r="L2291" s="25"/>
      <c r="M2291" s="25"/>
      <c r="N2291" s="25"/>
      <c r="O2291" s="25"/>
      <c r="P2291" s="25"/>
      <c r="Q2291" s="25"/>
      <c r="R2291" s="25"/>
      <c r="S2291" s="25"/>
      <c r="T2291" s="25"/>
      <c r="U2291" s="25"/>
      <c r="V2291" s="25"/>
      <c r="W2291" s="25"/>
      <c r="X2291" s="25"/>
      <c r="Y2291" s="25"/>
      <c r="Z2291" s="25"/>
      <c r="AA2291" s="25"/>
      <c r="AB2291" s="25"/>
      <c r="AC2291" s="25"/>
      <c r="AD2291" s="25"/>
      <c r="AE2291" s="25"/>
      <c r="AF2291" s="25"/>
      <c r="AG2291" s="25"/>
      <c r="AH2291" s="25"/>
    </row>
    <row r="2292" spans="1:34">
      <c r="A2292" s="25"/>
      <c r="B2292" s="25"/>
      <c r="C2292" s="25"/>
      <c r="D2292" s="114"/>
      <c r="E2292" s="25"/>
      <c r="F2292" s="25"/>
      <c r="G2292" s="25"/>
      <c r="H2292" s="25"/>
      <c r="I2292" s="25"/>
      <c r="J2292" s="25"/>
      <c r="K2292" s="114"/>
      <c r="L2292" s="25"/>
      <c r="M2292" s="25"/>
      <c r="N2292" s="25"/>
      <c r="O2292" s="25"/>
      <c r="P2292" s="25"/>
      <c r="Q2292" s="25"/>
      <c r="R2292" s="25"/>
      <c r="S2292" s="25"/>
      <c r="T2292" s="25"/>
      <c r="U2292" s="25"/>
      <c r="V2292" s="25"/>
      <c r="W2292" s="25"/>
      <c r="X2292" s="25"/>
      <c r="Y2292" s="25"/>
      <c r="Z2292" s="25"/>
      <c r="AA2292" s="25"/>
      <c r="AB2292" s="25"/>
      <c r="AC2292" s="25"/>
      <c r="AD2292" s="25"/>
      <c r="AE2292" s="25"/>
      <c r="AF2292" s="25"/>
      <c r="AG2292" s="25"/>
      <c r="AH2292" s="25"/>
    </row>
    <row r="2293" spans="1:34">
      <c r="A2293" s="25"/>
      <c r="B2293" s="25"/>
      <c r="C2293" s="25"/>
      <c r="D2293" s="114"/>
      <c r="E2293" s="25"/>
      <c r="F2293" s="25"/>
      <c r="G2293" s="25"/>
      <c r="H2293" s="25"/>
      <c r="I2293" s="25"/>
      <c r="J2293" s="25"/>
      <c r="K2293" s="114"/>
      <c r="L2293" s="25"/>
      <c r="M2293" s="25"/>
      <c r="N2293" s="25"/>
      <c r="O2293" s="25"/>
      <c r="P2293" s="25"/>
      <c r="Q2293" s="25"/>
      <c r="R2293" s="25"/>
      <c r="S2293" s="25"/>
      <c r="T2293" s="25"/>
      <c r="U2293" s="25"/>
      <c r="V2293" s="25"/>
      <c r="W2293" s="25"/>
      <c r="X2293" s="25"/>
      <c r="Y2293" s="25"/>
      <c r="Z2293" s="25"/>
      <c r="AA2293" s="25"/>
      <c r="AB2293" s="25"/>
      <c r="AC2293" s="25"/>
      <c r="AD2293" s="25"/>
      <c r="AE2293" s="25"/>
      <c r="AF2293" s="25"/>
      <c r="AG2293" s="25"/>
      <c r="AH2293" s="25"/>
    </row>
    <row r="2294" spans="1:34">
      <c r="A2294" s="25"/>
      <c r="B2294" s="25"/>
      <c r="C2294" s="25"/>
      <c r="D2294" s="114"/>
      <c r="E2294" s="25"/>
      <c r="F2294" s="25"/>
      <c r="G2294" s="25"/>
      <c r="H2294" s="25"/>
      <c r="I2294" s="25"/>
      <c r="J2294" s="25"/>
      <c r="K2294" s="114"/>
      <c r="L2294" s="25"/>
      <c r="M2294" s="25"/>
      <c r="N2294" s="25"/>
      <c r="O2294" s="25"/>
      <c r="P2294" s="25"/>
      <c r="Q2294" s="25"/>
      <c r="R2294" s="25"/>
      <c r="S2294" s="25"/>
      <c r="T2294" s="25"/>
      <c r="U2294" s="25"/>
      <c r="V2294" s="25"/>
      <c r="W2294" s="25"/>
      <c r="X2294" s="25"/>
      <c r="Y2294" s="25"/>
      <c r="Z2294" s="25"/>
      <c r="AA2294" s="25"/>
      <c r="AB2294" s="25"/>
      <c r="AC2294" s="25"/>
      <c r="AD2294" s="25"/>
      <c r="AE2294" s="25"/>
      <c r="AF2294" s="25"/>
      <c r="AG2294" s="25"/>
      <c r="AH2294" s="25"/>
    </row>
    <row r="2295" spans="1:34">
      <c r="A2295" s="25"/>
      <c r="B2295" s="25"/>
      <c r="C2295" s="25"/>
      <c r="D2295" s="114"/>
      <c r="E2295" s="25"/>
      <c r="F2295" s="25"/>
      <c r="G2295" s="25"/>
      <c r="H2295" s="25"/>
      <c r="I2295" s="25"/>
      <c r="J2295" s="25"/>
      <c r="K2295" s="114"/>
      <c r="L2295" s="25"/>
      <c r="M2295" s="25"/>
      <c r="N2295" s="25"/>
      <c r="O2295" s="25"/>
      <c r="P2295" s="25"/>
      <c r="Q2295" s="25"/>
      <c r="R2295" s="25"/>
      <c r="S2295" s="25"/>
      <c r="T2295" s="25"/>
      <c r="U2295" s="25"/>
      <c r="V2295" s="25"/>
      <c r="W2295" s="25"/>
      <c r="X2295" s="25"/>
      <c r="Y2295" s="25"/>
      <c r="Z2295" s="25"/>
      <c r="AA2295" s="25"/>
      <c r="AB2295" s="25"/>
      <c r="AC2295" s="25"/>
      <c r="AD2295" s="25"/>
      <c r="AE2295" s="25"/>
      <c r="AF2295" s="25"/>
      <c r="AG2295" s="25"/>
      <c r="AH2295" s="25"/>
    </row>
    <row r="2296" spans="1:34">
      <c r="A2296" s="25"/>
      <c r="B2296" s="25"/>
      <c r="C2296" s="25"/>
      <c r="D2296" s="114"/>
      <c r="E2296" s="25"/>
      <c r="F2296" s="25"/>
      <c r="G2296" s="25"/>
      <c r="H2296" s="25"/>
      <c r="I2296" s="25"/>
      <c r="J2296" s="25"/>
      <c r="K2296" s="114"/>
      <c r="L2296" s="25"/>
      <c r="M2296" s="25"/>
      <c r="N2296" s="25"/>
      <c r="O2296" s="25"/>
      <c r="P2296" s="25"/>
      <c r="Q2296" s="25"/>
      <c r="R2296" s="25"/>
      <c r="S2296" s="25"/>
      <c r="T2296" s="25"/>
      <c r="U2296" s="25"/>
      <c r="V2296" s="25"/>
      <c r="W2296" s="25"/>
      <c r="X2296" s="25"/>
      <c r="Y2296" s="25"/>
      <c r="Z2296" s="25"/>
      <c r="AA2296" s="25"/>
      <c r="AB2296" s="25"/>
      <c r="AC2296" s="25"/>
      <c r="AD2296" s="25"/>
      <c r="AE2296" s="25"/>
      <c r="AF2296" s="25"/>
      <c r="AG2296" s="25"/>
      <c r="AH2296" s="25"/>
    </row>
    <row r="2297" spans="1:34">
      <c r="A2297" s="25"/>
      <c r="B2297" s="25"/>
      <c r="C2297" s="25"/>
      <c r="D2297" s="114"/>
      <c r="E2297" s="25"/>
      <c r="F2297" s="25"/>
      <c r="G2297" s="25"/>
      <c r="H2297" s="25"/>
      <c r="I2297" s="25"/>
      <c r="J2297" s="25"/>
      <c r="K2297" s="114"/>
      <c r="L2297" s="25"/>
      <c r="M2297" s="25"/>
      <c r="N2297" s="25"/>
      <c r="O2297" s="25"/>
      <c r="P2297" s="25"/>
      <c r="Q2297" s="25"/>
      <c r="R2297" s="25"/>
      <c r="S2297" s="25"/>
      <c r="T2297" s="25"/>
      <c r="U2297" s="25"/>
      <c r="V2297" s="25"/>
      <c r="W2297" s="25"/>
      <c r="X2297" s="25"/>
      <c r="Y2297" s="25"/>
      <c r="Z2297" s="25"/>
      <c r="AA2297" s="25"/>
      <c r="AB2297" s="25"/>
      <c r="AC2297" s="25"/>
      <c r="AD2297" s="25"/>
      <c r="AE2297" s="25"/>
      <c r="AF2297" s="25"/>
      <c r="AG2297" s="25"/>
      <c r="AH2297" s="25"/>
    </row>
    <row r="2298" spans="1:34">
      <c r="A2298" s="25"/>
      <c r="B2298" s="25"/>
      <c r="C2298" s="25"/>
      <c r="D2298" s="114"/>
      <c r="E2298" s="25"/>
      <c r="F2298" s="25"/>
      <c r="G2298" s="25"/>
      <c r="H2298" s="25"/>
      <c r="I2298" s="25"/>
      <c r="J2298" s="25"/>
      <c r="K2298" s="114"/>
      <c r="L2298" s="25"/>
      <c r="M2298" s="25"/>
      <c r="N2298" s="25"/>
      <c r="O2298" s="25"/>
      <c r="P2298" s="25"/>
      <c r="Q2298" s="25"/>
      <c r="R2298" s="25"/>
      <c r="S2298" s="25"/>
      <c r="T2298" s="25"/>
      <c r="U2298" s="25"/>
      <c r="V2298" s="25"/>
      <c r="W2298" s="25"/>
      <c r="X2298" s="25"/>
      <c r="Y2298" s="25"/>
      <c r="Z2298" s="25"/>
      <c r="AA2298" s="25"/>
      <c r="AB2298" s="25"/>
      <c r="AC2298" s="25"/>
      <c r="AD2298" s="25"/>
      <c r="AE2298" s="25"/>
      <c r="AF2298" s="25"/>
      <c r="AG2298" s="25"/>
      <c r="AH2298" s="25"/>
    </row>
    <row r="2299" spans="1:34">
      <c r="A2299" s="25"/>
      <c r="B2299" s="25"/>
      <c r="C2299" s="25"/>
      <c r="D2299" s="114"/>
      <c r="E2299" s="25"/>
      <c r="F2299" s="25"/>
      <c r="G2299" s="25"/>
      <c r="H2299" s="25"/>
      <c r="I2299" s="25"/>
      <c r="J2299" s="25"/>
      <c r="K2299" s="114"/>
      <c r="L2299" s="25"/>
      <c r="M2299" s="25"/>
      <c r="N2299" s="25"/>
      <c r="O2299" s="25"/>
      <c r="P2299" s="25"/>
      <c r="Q2299" s="25"/>
      <c r="R2299" s="25"/>
      <c r="S2299" s="25"/>
      <c r="T2299" s="25"/>
      <c r="U2299" s="25"/>
      <c r="V2299" s="25"/>
      <c r="W2299" s="25"/>
      <c r="X2299" s="25"/>
      <c r="Y2299" s="25"/>
      <c r="Z2299" s="25"/>
      <c r="AA2299" s="25"/>
      <c r="AB2299" s="25"/>
      <c r="AC2299" s="25"/>
      <c r="AD2299" s="25"/>
      <c r="AE2299" s="25"/>
      <c r="AF2299" s="25"/>
      <c r="AG2299" s="25"/>
      <c r="AH2299" s="25"/>
    </row>
    <row r="2300" spans="1:34">
      <c r="A2300" s="25"/>
      <c r="B2300" s="25"/>
      <c r="C2300" s="25"/>
      <c r="D2300" s="114"/>
      <c r="E2300" s="25"/>
      <c r="F2300" s="25"/>
      <c r="G2300" s="25"/>
      <c r="H2300" s="25"/>
      <c r="I2300" s="25"/>
      <c r="J2300" s="25"/>
      <c r="K2300" s="114"/>
      <c r="L2300" s="25"/>
      <c r="M2300" s="25"/>
      <c r="N2300" s="25"/>
      <c r="O2300" s="25"/>
      <c r="P2300" s="25"/>
      <c r="Q2300" s="25"/>
      <c r="R2300" s="25"/>
      <c r="S2300" s="25"/>
      <c r="T2300" s="25"/>
      <c r="U2300" s="25"/>
      <c r="V2300" s="25"/>
      <c r="W2300" s="25"/>
      <c r="X2300" s="25"/>
      <c r="Y2300" s="25"/>
      <c r="Z2300" s="25"/>
      <c r="AA2300" s="25"/>
      <c r="AB2300" s="25"/>
      <c r="AC2300" s="25"/>
      <c r="AD2300" s="25"/>
      <c r="AE2300" s="25"/>
      <c r="AF2300" s="25"/>
      <c r="AG2300" s="25"/>
      <c r="AH2300" s="25"/>
    </row>
    <row r="2301" spans="1:34">
      <c r="A2301" s="25"/>
      <c r="B2301" s="25"/>
      <c r="C2301" s="25"/>
      <c r="D2301" s="114"/>
      <c r="E2301" s="25"/>
      <c r="F2301" s="25"/>
      <c r="G2301" s="25"/>
      <c r="H2301" s="25"/>
      <c r="I2301" s="25"/>
      <c r="J2301" s="25"/>
      <c r="K2301" s="114"/>
      <c r="L2301" s="25"/>
      <c r="M2301" s="25"/>
      <c r="N2301" s="25"/>
      <c r="O2301" s="25"/>
      <c r="P2301" s="25"/>
      <c r="Q2301" s="25"/>
      <c r="R2301" s="25"/>
      <c r="S2301" s="25"/>
      <c r="T2301" s="25"/>
      <c r="U2301" s="25"/>
      <c r="V2301" s="25"/>
      <c r="W2301" s="25"/>
      <c r="X2301" s="25"/>
      <c r="Y2301" s="25"/>
      <c r="Z2301" s="25"/>
      <c r="AA2301" s="25"/>
      <c r="AB2301" s="25"/>
      <c r="AC2301" s="25"/>
      <c r="AD2301" s="25"/>
      <c r="AE2301" s="25"/>
      <c r="AF2301" s="25"/>
      <c r="AG2301" s="25"/>
      <c r="AH2301" s="25"/>
    </row>
    <row r="2302" spans="1:34">
      <c r="A2302" s="25"/>
      <c r="B2302" s="25"/>
      <c r="C2302" s="25"/>
      <c r="D2302" s="114"/>
      <c r="E2302" s="25"/>
      <c r="F2302" s="25"/>
      <c r="G2302" s="25"/>
      <c r="H2302" s="25"/>
      <c r="I2302" s="25"/>
      <c r="J2302" s="25"/>
      <c r="K2302" s="114"/>
      <c r="L2302" s="25"/>
      <c r="M2302" s="25"/>
      <c r="N2302" s="25"/>
      <c r="O2302" s="25"/>
      <c r="P2302" s="25"/>
      <c r="Q2302" s="25"/>
      <c r="R2302" s="25"/>
      <c r="S2302" s="25"/>
      <c r="T2302" s="25"/>
      <c r="U2302" s="25"/>
      <c r="V2302" s="25"/>
      <c r="W2302" s="25"/>
      <c r="X2302" s="25"/>
      <c r="Y2302" s="25"/>
      <c r="Z2302" s="25"/>
      <c r="AA2302" s="25"/>
      <c r="AB2302" s="25"/>
      <c r="AC2302" s="25"/>
      <c r="AD2302" s="25"/>
      <c r="AE2302" s="25"/>
      <c r="AF2302" s="25"/>
      <c r="AG2302" s="25"/>
      <c r="AH2302" s="25"/>
    </row>
    <row r="2303" spans="1:34">
      <c r="A2303" s="25"/>
      <c r="B2303" s="25"/>
      <c r="C2303" s="25"/>
      <c r="D2303" s="114"/>
      <c r="E2303" s="25"/>
      <c r="F2303" s="25"/>
      <c r="G2303" s="25"/>
      <c r="H2303" s="25"/>
      <c r="I2303" s="25"/>
      <c r="J2303" s="25"/>
      <c r="K2303" s="114"/>
      <c r="L2303" s="25"/>
      <c r="M2303" s="25"/>
      <c r="N2303" s="25"/>
      <c r="O2303" s="25"/>
      <c r="P2303" s="25"/>
      <c r="Q2303" s="25"/>
      <c r="R2303" s="25"/>
      <c r="S2303" s="25"/>
      <c r="T2303" s="25"/>
      <c r="U2303" s="25"/>
      <c r="V2303" s="25"/>
      <c r="W2303" s="25"/>
      <c r="X2303" s="25"/>
      <c r="Y2303" s="25"/>
      <c r="Z2303" s="25"/>
      <c r="AA2303" s="25"/>
      <c r="AB2303" s="25"/>
      <c r="AC2303" s="25"/>
      <c r="AD2303" s="25"/>
      <c r="AE2303" s="25"/>
      <c r="AF2303" s="25"/>
      <c r="AG2303" s="25"/>
      <c r="AH2303" s="25"/>
    </row>
    <row r="2304" spans="1:34">
      <c r="A2304" s="25"/>
      <c r="B2304" s="25"/>
      <c r="C2304" s="25"/>
      <c r="D2304" s="114"/>
      <c r="E2304" s="25"/>
      <c r="F2304" s="25"/>
      <c r="G2304" s="25"/>
      <c r="H2304" s="25"/>
      <c r="I2304" s="25"/>
      <c r="J2304" s="25"/>
      <c r="K2304" s="114"/>
      <c r="L2304" s="25"/>
      <c r="M2304" s="25"/>
      <c r="N2304" s="25"/>
      <c r="O2304" s="25"/>
      <c r="P2304" s="25"/>
      <c r="Q2304" s="25"/>
      <c r="R2304" s="25"/>
      <c r="S2304" s="25"/>
      <c r="T2304" s="25"/>
      <c r="U2304" s="25"/>
      <c r="V2304" s="25"/>
      <c r="W2304" s="25"/>
      <c r="X2304" s="25"/>
      <c r="Y2304" s="25"/>
      <c r="Z2304" s="25"/>
      <c r="AA2304" s="25"/>
      <c r="AB2304" s="25"/>
      <c r="AC2304" s="25"/>
      <c r="AD2304" s="25"/>
      <c r="AE2304" s="25"/>
      <c r="AF2304" s="25"/>
      <c r="AG2304" s="25"/>
      <c r="AH2304" s="25"/>
    </row>
    <row r="2305" spans="1:34">
      <c r="A2305" s="25"/>
      <c r="B2305" s="25"/>
      <c r="C2305" s="25"/>
      <c r="D2305" s="114"/>
      <c r="E2305" s="25"/>
      <c r="F2305" s="25"/>
      <c r="G2305" s="25"/>
      <c r="H2305" s="25"/>
      <c r="I2305" s="25"/>
      <c r="J2305" s="25"/>
      <c r="K2305" s="114"/>
      <c r="L2305" s="25"/>
      <c r="M2305" s="25"/>
      <c r="N2305" s="25"/>
      <c r="O2305" s="25"/>
      <c r="P2305" s="25"/>
      <c r="Q2305" s="25"/>
      <c r="R2305" s="25"/>
      <c r="S2305" s="25"/>
      <c r="T2305" s="25"/>
      <c r="U2305" s="25"/>
      <c r="V2305" s="25"/>
      <c r="W2305" s="25"/>
      <c r="X2305" s="25"/>
      <c r="Y2305" s="25"/>
      <c r="Z2305" s="25"/>
      <c r="AA2305" s="25"/>
      <c r="AB2305" s="25"/>
      <c r="AC2305" s="25"/>
      <c r="AD2305" s="25"/>
      <c r="AE2305" s="25"/>
      <c r="AF2305" s="25"/>
      <c r="AG2305" s="25"/>
      <c r="AH2305" s="25"/>
    </row>
    <row r="2306" spans="1:34">
      <c r="A2306" s="25"/>
      <c r="B2306" s="25"/>
      <c r="C2306" s="25"/>
      <c r="D2306" s="114"/>
      <c r="E2306" s="25"/>
      <c r="F2306" s="25"/>
      <c r="G2306" s="25"/>
      <c r="H2306" s="25"/>
      <c r="I2306" s="25"/>
      <c r="J2306" s="25"/>
      <c r="K2306" s="114"/>
      <c r="L2306" s="25"/>
      <c r="M2306" s="25"/>
      <c r="N2306" s="25"/>
      <c r="O2306" s="25"/>
      <c r="P2306" s="25"/>
      <c r="Q2306" s="25"/>
      <c r="R2306" s="25"/>
      <c r="S2306" s="25"/>
      <c r="T2306" s="25"/>
      <c r="U2306" s="25"/>
      <c r="V2306" s="25"/>
      <c r="W2306" s="25"/>
      <c r="X2306" s="25"/>
      <c r="Y2306" s="25"/>
      <c r="Z2306" s="25"/>
      <c r="AA2306" s="25"/>
      <c r="AB2306" s="25"/>
      <c r="AC2306" s="25"/>
      <c r="AD2306" s="25"/>
      <c r="AE2306" s="25"/>
      <c r="AF2306" s="25"/>
      <c r="AG2306" s="25"/>
      <c r="AH2306" s="25"/>
    </row>
    <row r="2307" spans="1:34">
      <c r="A2307" s="25"/>
      <c r="B2307" s="25"/>
      <c r="C2307" s="25"/>
      <c r="D2307" s="114"/>
      <c r="E2307" s="25"/>
      <c r="F2307" s="25"/>
      <c r="G2307" s="25"/>
      <c r="H2307" s="25"/>
      <c r="I2307" s="25"/>
      <c r="J2307" s="25"/>
      <c r="K2307" s="114"/>
      <c r="L2307" s="25"/>
      <c r="M2307" s="25"/>
      <c r="N2307" s="25"/>
      <c r="O2307" s="25"/>
      <c r="P2307" s="25"/>
      <c r="Q2307" s="25"/>
      <c r="R2307" s="25"/>
      <c r="S2307" s="25"/>
      <c r="T2307" s="25"/>
      <c r="U2307" s="25"/>
      <c r="V2307" s="25"/>
      <c r="W2307" s="25"/>
      <c r="X2307" s="25"/>
      <c r="Y2307" s="25"/>
      <c r="Z2307" s="25"/>
      <c r="AA2307" s="25"/>
      <c r="AB2307" s="25"/>
      <c r="AC2307" s="25"/>
      <c r="AD2307" s="25"/>
      <c r="AE2307" s="25"/>
      <c r="AF2307" s="25"/>
      <c r="AG2307" s="25"/>
      <c r="AH2307" s="25"/>
    </row>
    <row r="2308" spans="1:34">
      <c r="A2308" s="25"/>
      <c r="B2308" s="25"/>
      <c r="C2308" s="25"/>
      <c r="D2308" s="114"/>
      <c r="E2308" s="25"/>
      <c r="F2308" s="25"/>
      <c r="G2308" s="25"/>
      <c r="H2308" s="25"/>
      <c r="I2308" s="25"/>
      <c r="J2308" s="25"/>
      <c r="K2308" s="114"/>
      <c r="L2308" s="25"/>
      <c r="M2308" s="25"/>
      <c r="N2308" s="25"/>
      <c r="O2308" s="25"/>
      <c r="P2308" s="25"/>
      <c r="Q2308" s="25"/>
      <c r="R2308" s="25"/>
      <c r="S2308" s="25"/>
      <c r="T2308" s="25"/>
      <c r="U2308" s="25"/>
      <c r="V2308" s="25"/>
      <c r="W2308" s="25"/>
      <c r="X2308" s="25"/>
      <c r="Y2308" s="25"/>
      <c r="Z2308" s="25"/>
      <c r="AA2308" s="25"/>
      <c r="AB2308" s="25"/>
      <c r="AC2308" s="25"/>
      <c r="AD2308" s="25"/>
      <c r="AE2308" s="25"/>
      <c r="AF2308" s="25"/>
      <c r="AG2308" s="25"/>
      <c r="AH2308" s="25"/>
    </row>
    <row r="2309" spans="1:34">
      <c r="A2309" s="25"/>
      <c r="B2309" s="25"/>
      <c r="C2309" s="25"/>
      <c r="D2309" s="114"/>
      <c r="E2309" s="25"/>
      <c r="F2309" s="25"/>
      <c r="G2309" s="25"/>
      <c r="H2309" s="25"/>
      <c r="I2309" s="25"/>
      <c r="J2309" s="25"/>
      <c r="K2309" s="114"/>
      <c r="L2309" s="25"/>
      <c r="M2309" s="25"/>
      <c r="N2309" s="25"/>
      <c r="O2309" s="25"/>
      <c r="P2309" s="25"/>
      <c r="Q2309" s="25"/>
      <c r="R2309" s="25"/>
      <c r="S2309" s="25"/>
      <c r="T2309" s="25"/>
      <c r="U2309" s="25"/>
      <c r="V2309" s="25"/>
      <c r="W2309" s="25"/>
      <c r="X2309" s="25"/>
      <c r="Y2309" s="25"/>
      <c r="Z2309" s="25"/>
      <c r="AA2309" s="25"/>
      <c r="AB2309" s="25"/>
      <c r="AC2309" s="25"/>
      <c r="AD2309" s="25"/>
      <c r="AE2309" s="25"/>
      <c r="AF2309" s="25"/>
      <c r="AG2309" s="25"/>
      <c r="AH2309" s="25"/>
    </row>
    <row r="2310" spans="1:34">
      <c r="A2310" s="25"/>
      <c r="B2310" s="25"/>
      <c r="C2310" s="25"/>
      <c r="D2310" s="114"/>
      <c r="E2310" s="25"/>
      <c r="F2310" s="25"/>
      <c r="G2310" s="25"/>
      <c r="H2310" s="25"/>
      <c r="I2310" s="25"/>
      <c r="J2310" s="25"/>
      <c r="K2310" s="114"/>
      <c r="L2310" s="25"/>
      <c r="M2310" s="25"/>
      <c r="N2310" s="25"/>
      <c r="O2310" s="25"/>
      <c r="P2310" s="25"/>
      <c r="Q2310" s="25"/>
      <c r="R2310" s="25"/>
      <c r="S2310" s="25"/>
      <c r="T2310" s="25"/>
      <c r="U2310" s="25"/>
      <c r="V2310" s="25"/>
      <c r="W2310" s="25"/>
      <c r="X2310" s="25"/>
      <c r="Y2310" s="25"/>
      <c r="Z2310" s="25"/>
      <c r="AA2310" s="25"/>
      <c r="AB2310" s="25"/>
      <c r="AC2310" s="25"/>
      <c r="AD2310" s="25"/>
      <c r="AE2310" s="25"/>
      <c r="AF2310" s="25"/>
      <c r="AG2310" s="25"/>
      <c r="AH2310" s="25"/>
    </row>
    <row r="2311" spans="1:34">
      <c r="A2311" s="25"/>
      <c r="B2311" s="25"/>
      <c r="C2311" s="25"/>
      <c r="D2311" s="114"/>
      <c r="E2311" s="25"/>
      <c r="F2311" s="25"/>
      <c r="G2311" s="25"/>
      <c r="H2311" s="25"/>
      <c r="I2311" s="25"/>
      <c r="J2311" s="25"/>
      <c r="K2311" s="114"/>
      <c r="L2311" s="25"/>
      <c r="M2311" s="25"/>
      <c r="N2311" s="25"/>
      <c r="O2311" s="25"/>
      <c r="P2311" s="25"/>
      <c r="Q2311" s="25"/>
      <c r="R2311" s="25"/>
      <c r="S2311" s="25"/>
      <c r="T2311" s="25"/>
      <c r="U2311" s="25"/>
      <c r="V2311" s="25"/>
      <c r="W2311" s="25"/>
      <c r="X2311" s="25"/>
      <c r="Y2311" s="25"/>
      <c r="Z2311" s="25"/>
      <c r="AA2311" s="25"/>
      <c r="AB2311" s="25"/>
      <c r="AC2311" s="25"/>
      <c r="AD2311" s="25"/>
      <c r="AE2311" s="25"/>
      <c r="AF2311" s="25"/>
      <c r="AG2311" s="25"/>
      <c r="AH2311" s="25"/>
    </row>
    <row r="2312" spans="1:34">
      <c r="A2312" s="25"/>
      <c r="B2312" s="25"/>
      <c r="C2312" s="25"/>
      <c r="D2312" s="114"/>
      <c r="E2312" s="25"/>
      <c r="F2312" s="25"/>
      <c r="G2312" s="25"/>
      <c r="H2312" s="25"/>
      <c r="I2312" s="25"/>
      <c r="J2312" s="25"/>
      <c r="K2312" s="114"/>
      <c r="L2312" s="25"/>
      <c r="M2312" s="25"/>
      <c r="N2312" s="25"/>
      <c r="O2312" s="25"/>
      <c r="P2312" s="25"/>
      <c r="Q2312" s="25"/>
      <c r="R2312" s="25"/>
      <c r="S2312" s="25"/>
      <c r="T2312" s="25"/>
      <c r="U2312" s="25"/>
      <c r="V2312" s="25"/>
      <c r="W2312" s="25"/>
      <c r="X2312" s="25"/>
      <c r="Y2312" s="25"/>
      <c r="Z2312" s="25"/>
      <c r="AA2312" s="25"/>
      <c r="AB2312" s="25"/>
      <c r="AC2312" s="25"/>
      <c r="AD2312" s="25"/>
      <c r="AE2312" s="25"/>
      <c r="AF2312" s="25"/>
      <c r="AG2312" s="25"/>
      <c r="AH2312" s="25"/>
    </row>
    <row r="2313" spans="1:34">
      <c r="A2313" s="25"/>
      <c r="B2313" s="25"/>
      <c r="C2313" s="25"/>
      <c r="D2313" s="114"/>
      <c r="E2313" s="25"/>
      <c r="F2313" s="25"/>
      <c r="G2313" s="25"/>
      <c r="H2313" s="25"/>
      <c r="I2313" s="25"/>
      <c r="J2313" s="25"/>
      <c r="K2313" s="114"/>
      <c r="L2313" s="25"/>
      <c r="M2313" s="25"/>
      <c r="N2313" s="25"/>
      <c r="O2313" s="25"/>
      <c r="P2313" s="25"/>
      <c r="Q2313" s="25"/>
      <c r="R2313" s="25"/>
      <c r="S2313" s="25"/>
      <c r="T2313" s="25"/>
      <c r="U2313" s="25"/>
      <c r="V2313" s="25"/>
      <c r="W2313" s="25"/>
      <c r="X2313" s="25"/>
      <c r="Y2313" s="25"/>
      <c r="Z2313" s="25"/>
      <c r="AA2313" s="25"/>
      <c r="AB2313" s="25"/>
      <c r="AC2313" s="25"/>
      <c r="AD2313" s="25"/>
      <c r="AE2313" s="25"/>
      <c r="AF2313" s="25"/>
      <c r="AG2313" s="25"/>
      <c r="AH2313" s="25"/>
    </row>
    <row r="2314" spans="1:34">
      <c r="A2314" s="25"/>
      <c r="B2314" s="25"/>
      <c r="C2314" s="25"/>
      <c r="D2314" s="114"/>
      <c r="E2314" s="25"/>
      <c r="F2314" s="25"/>
      <c r="G2314" s="25"/>
      <c r="H2314" s="25"/>
      <c r="I2314" s="25"/>
      <c r="J2314" s="25"/>
      <c r="K2314" s="114"/>
      <c r="L2314" s="25"/>
      <c r="M2314" s="25"/>
      <c r="N2314" s="25"/>
      <c r="O2314" s="25"/>
      <c r="P2314" s="25"/>
      <c r="Q2314" s="25"/>
      <c r="R2314" s="25"/>
      <c r="S2314" s="25"/>
      <c r="T2314" s="25"/>
      <c r="U2314" s="25"/>
      <c r="V2314" s="25"/>
      <c r="W2314" s="25"/>
      <c r="X2314" s="25"/>
      <c r="Y2314" s="25"/>
      <c r="Z2314" s="25"/>
      <c r="AA2314" s="25"/>
      <c r="AB2314" s="25"/>
      <c r="AC2314" s="25"/>
      <c r="AD2314" s="25"/>
      <c r="AE2314" s="25"/>
      <c r="AF2314" s="25"/>
      <c r="AG2314" s="25"/>
      <c r="AH2314" s="25"/>
    </row>
    <row r="2315" spans="1:34">
      <c r="A2315" s="25"/>
      <c r="B2315" s="25"/>
      <c r="C2315" s="25"/>
      <c r="D2315" s="114"/>
      <c r="E2315" s="25"/>
      <c r="F2315" s="25"/>
      <c r="G2315" s="25"/>
      <c r="H2315" s="25"/>
      <c r="I2315" s="25"/>
      <c r="J2315" s="25"/>
      <c r="K2315" s="114"/>
      <c r="L2315" s="25"/>
      <c r="M2315" s="25"/>
      <c r="N2315" s="25"/>
      <c r="O2315" s="25"/>
      <c r="P2315" s="25"/>
      <c r="Q2315" s="25"/>
      <c r="R2315" s="25"/>
      <c r="S2315" s="25"/>
      <c r="T2315" s="25"/>
      <c r="U2315" s="25"/>
      <c r="V2315" s="25"/>
      <c r="W2315" s="25"/>
      <c r="X2315" s="25"/>
      <c r="Y2315" s="25"/>
      <c r="Z2315" s="25"/>
      <c r="AA2315" s="25"/>
      <c r="AB2315" s="25"/>
      <c r="AC2315" s="25"/>
      <c r="AD2315" s="25"/>
      <c r="AE2315" s="25"/>
      <c r="AF2315" s="25"/>
      <c r="AG2315" s="25"/>
      <c r="AH2315" s="25"/>
    </row>
    <row r="2316" spans="1:34">
      <c r="A2316" s="25"/>
      <c r="B2316" s="25"/>
      <c r="C2316" s="25"/>
      <c r="D2316" s="114"/>
      <c r="E2316" s="25"/>
      <c r="F2316" s="25"/>
      <c r="G2316" s="25"/>
      <c r="H2316" s="25"/>
      <c r="I2316" s="25"/>
      <c r="J2316" s="25"/>
      <c r="K2316" s="114"/>
      <c r="L2316" s="25"/>
      <c r="M2316" s="25"/>
      <c r="N2316" s="25"/>
      <c r="O2316" s="25"/>
      <c r="P2316" s="25"/>
      <c r="Q2316" s="25"/>
      <c r="R2316" s="25"/>
      <c r="S2316" s="25"/>
      <c r="T2316" s="25"/>
      <c r="U2316" s="25"/>
      <c r="V2316" s="25"/>
      <c r="W2316" s="25"/>
      <c r="X2316" s="25"/>
      <c r="Y2316" s="25"/>
      <c r="Z2316" s="25"/>
      <c r="AA2316" s="25"/>
      <c r="AB2316" s="25"/>
      <c r="AC2316" s="25"/>
      <c r="AD2316" s="25"/>
      <c r="AE2316" s="25"/>
      <c r="AF2316" s="25"/>
      <c r="AG2316" s="25"/>
      <c r="AH2316" s="25"/>
    </row>
    <row r="2317" spans="1:34">
      <c r="A2317" s="25"/>
      <c r="B2317" s="25"/>
      <c r="C2317" s="25"/>
      <c r="D2317" s="114"/>
      <c r="E2317" s="25"/>
      <c r="F2317" s="25"/>
      <c r="G2317" s="25"/>
      <c r="H2317" s="25"/>
      <c r="I2317" s="25"/>
      <c r="J2317" s="25"/>
      <c r="K2317" s="114"/>
      <c r="L2317" s="25"/>
      <c r="M2317" s="25"/>
      <c r="N2317" s="25"/>
      <c r="O2317" s="25"/>
      <c r="P2317" s="25"/>
      <c r="Q2317" s="25"/>
      <c r="R2317" s="25"/>
      <c r="S2317" s="25"/>
      <c r="T2317" s="25"/>
      <c r="U2317" s="25"/>
      <c r="V2317" s="25"/>
      <c r="W2317" s="25"/>
      <c r="X2317" s="25"/>
      <c r="Y2317" s="25"/>
      <c r="Z2317" s="25"/>
      <c r="AA2317" s="25"/>
      <c r="AB2317" s="25"/>
      <c r="AC2317" s="25"/>
      <c r="AD2317" s="25"/>
      <c r="AE2317" s="25"/>
      <c r="AF2317" s="25"/>
      <c r="AG2317" s="25"/>
      <c r="AH2317" s="25"/>
    </row>
    <row r="2318" spans="1:34">
      <c r="A2318" s="25"/>
      <c r="B2318" s="25"/>
      <c r="C2318" s="25"/>
      <c r="D2318" s="114"/>
      <c r="E2318" s="25"/>
      <c r="F2318" s="25"/>
      <c r="G2318" s="25"/>
      <c r="H2318" s="25"/>
      <c r="I2318" s="25"/>
      <c r="J2318" s="25"/>
      <c r="K2318" s="114"/>
      <c r="L2318" s="25"/>
      <c r="M2318" s="25"/>
      <c r="N2318" s="25"/>
      <c r="O2318" s="25"/>
      <c r="P2318" s="25"/>
      <c r="Q2318" s="25"/>
      <c r="R2318" s="25"/>
      <c r="S2318" s="25"/>
      <c r="T2318" s="25"/>
      <c r="U2318" s="25"/>
      <c r="V2318" s="25"/>
      <c r="W2318" s="25"/>
      <c r="X2318" s="25"/>
      <c r="Y2318" s="25"/>
      <c r="Z2318" s="25"/>
      <c r="AA2318" s="25"/>
      <c r="AB2318" s="25"/>
      <c r="AC2318" s="25"/>
      <c r="AD2318" s="25"/>
      <c r="AE2318" s="25"/>
      <c r="AF2318" s="25"/>
      <c r="AG2318" s="25"/>
      <c r="AH2318" s="25"/>
    </row>
    <row r="2319" spans="1:34">
      <c r="A2319" s="25"/>
      <c r="B2319" s="25"/>
      <c r="C2319" s="25"/>
      <c r="D2319" s="114"/>
      <c r="E2319" s="25"/>
      <c r="F2319" s="25"/>
      <c r="G2319" s="25"/>
      <c r="H2319" s="25"/>
      <c r="I2319" s="25"/>
      <c r="J2319" s="25"/>
      <c r="K2319" s="114"/>
      <c r="L2319" s="25"/>
      <c r="M2319" s="25"/>
      <c r="N2319" s="25"/>
      <c r="O2319" s="25"/>
      <c r="P2319" s="25"/>
      <c r="Q2319" s="25"/>
      <c r="R2319" s="25"/>
      <c r="S2319" s="25"/>
      <c r="T2319" s="25"/>
      <c r="U2319" s="25"/>
      <c r="V2319" s="25"/>
      <c r="W2319" s="25"/>
      <c r="X2319" s="25"/>
      <c r="Y2319" s="25"/>
      <c r="Z2319" s="25"/>
      <c r="AA2319" s="25"/>
      <c r="AB2319" s="25"/>
      <c r="AC2319" s="25"/>
      <c r="AD2319" s="25"/>
      <c r="AE2319" s="25"/>
      <c r="AF2319" s="25"/>
      <c r="AG2319" s="25"/>
      <c r="AH2319" s="25"/>
    </row>
    <row r="2320" spans="1:34">
      <c r="A2320" s="25"/>
      <c r="B2320" s="25"/>
      <c r="C2320" s="25"/>
      <c r="D2320" s="114"/>
      <c r="E2320" s="25"/>
      <c r="F2320" s="25"/>
      <c r="G2320" s="25"/>
      <c r="H2320" s="25"/>
      <c r="I2320" s="25"/>
      <c r="J2320" s="25"/>
      <c r="K2320" s="114"/>
      <c r="L2320" s="25"/>
      <c r="M2320" s="25"/>
      <c r="N2320" s="25"/>
      <c r="O2320" s="25"/>
      <c r="P2320" s="25"/>
      <c r="Q2320" s="25"/>
      <c r="R2320" s="25"/>
      <c r="S2320" s="25"/>
      <c r="T2320" s="25"/>
      <c r="U2320" s="25"/>
      <c r="V2320" s="25"/>
      <c r="W2320" s="25"/>
      <c r="X2320" s="25"/>
      <c r="Y2320" s="25"/>
      <c r="Z2320" s="25"/>
      <c r="AA2320" s="25"/>
      <c r="AB2320" s="25"/>
      <c r="AC2320" s="25"/>
      <c r="AD2320" s="25"/>
      <c r="AE2320" s="25"/>
      <c r="AF2320" s="25"/>
      <c r="AG2320" s="25"/>
      <c r="AH2320" s="25"/>
    </row>
    <row r="2321" spans="1:34">
      <c r="A2321" s="25"/>
      <c r="B2321" s="25"/>
      <c r="C2321" s="25"/>
      <c r="D2321" s="114"/>
      <c r="E2321" s="25"/>
      <c r="F2321" s="25"/>
      <c r="G2321" s="25"/>
      <c r="H2321" s="25"/>
      <c r="I2321" s="25"/>
      <c r="J2321" s="25"/>
      <c r="K2321" s="114"/>
      <c r="L2321" s="25"/>
      <c r="M2321" s="25"/>
      <c r="N2321" s="25"/>
      <c r="O2321" s="25"/>
      <c r="P2321" s="25"/>
      <c r="Q2321" s="25"/>
      <c r="R2321" s="25"/>
      <c r="S2321" s="25"/>
      <c r="T2321" s="25"/>
      <c r="U2321" s="25"/>
      <c r="V2321" s="25"/>
      <c r="W2321" s="25"/>
      <c r="X2321" s="25"/>
      <c r="Y2321" s="25"/>
      <c r="Z2321" s="25"/>
      <c r="AA2321" s="25"/>
      <c r="AB2321" s="25"/>
      <c r="AC2321" s="25"/>
      <c r="AD2321" s="25"/>
      <c r="AE2321" s="25"/>
      <c r="AF2321" s="25"/>
      <c r="AG2321" s="25"/>
      <c r="AH2321" s="25"/>
    </row>
    <row r="2322" spans="1:34">
      <c r="A2322" s="25"/>
      <c r="B2322" s="25"/>
      <c r="C2322" s="25"/>
      <c r="D2322" s="114"/>
      <c r="E2322" s="25"/>
      <c r="F2322" s="25"/>
      <c r="G2322" s="25"/>
      <c r="H2322" s="25"/>
      <c r="I2322" s="25"/>
      <c r="J2322" s="25"/>
      <c r="K2322" s="114"/>
      <c r="L2322" s="25"/>
      <c r="M2322" s="25"/>
      <c r="N2322" s="25"/>
      <c r="O2322" s="25"/>
      <c r="P2322" s="25"/>
      <c r="Q2322" s="25"/>
      <c r="R2322" s="25"/>
      <c r="S2322" s="25"/>
      <c r="T2322" s="25"/>
      <c r="U2322" s="25"/>
      <c r="V2322" s="25"/>
      <c r="W2322" s="25"/>
      <c r="X2322" s="25"/>
      <c r="Y2322" s="25"/>
      <c r="Z2322" s="25"/>
      <c r="AA2322" s="25"/>
      <c r="AB2322" s="25"/>
      <c r="AC2322" s="25"/>
      <c r="AD2322" s="25"/>
      <c r="AE2322" s="25"/>
      <c r="AF2322" s="25"/>
      <c r="AG2322" s="25"/>
      <c r="AH2322" s="25"/>
    </row>
    <row r="2323" spans="1:34">
      <c r="A2323" s="25"/>
      <c r="B2323" s="25"/>
      <c r="C2323" s="25"/>
      <c r="D2323" s="114"/>
      <c r="E2323" s="25"/>
      <c r="F2323" s="25"/>
      <c r="G2323" s="25"/>
      <c r="H2323" s="25"/>
      <c r="I2323" s="25"/>
      <c r="J2323" s="25"/>
      <c r="K2323" s="114"/>
      <c r="L2323" s="25"/>
      <c r="M2323" s="25"/>
      <c r="N2323" s="25"/>
      <c r="O2323" s="25"/>
      <c r="P2323" s="25"/>
      <c r="Q2323" s="25"/>
      <c r="R2323" s="25"/>
      <c r="S2323" s="25"/>
      <c r="T2323" s="25"/>
      <c r="U2323" s="25"/>
      <c r="V2323" s="25"/>
      <c r="W2323" s="25"/>
      <c r="X2323" s="25"/>
      <c r="Y2323" s="25"/>
      <c r="Z2323" s="25"/>
      <c r="AA2323" s="25"/>
      <c r="AB2323" s="25"/>
      <c r="AC2323" s="25"/>
      <c r="AD2323" s="25"/>
      <c r="AE2323" s="25"/>
      <c r="AF2323" s="25"/>
      <c r="AG2323" s="25"/>
      <c r="AH2323" s="25"/>
    </row>
    <row r="2324" spans="1:34">
      <c r="A2324" s="25"/>
      <c r="B2324" s="25"/>
      <c r="C2324" s="25"/>
      <c r="D2324" s="114"/>
      <c r="E2324" s="25"/>
      <c r="F2324" s="25"/>
      <c r="G2324" s="25"/>
      <c r="H2324" s="25"/>
      <c r="I2324" s="25"/>
      <c r="J2324" s="25"/>
      <c r="K2324" s="114"/>
      <c r="L2324" s="25"/>
      <c r="M2324" s="25"/>
      <c r="N2324" s="25"/>
      <c r="O2324" s="25"/>
      <c r="P2324" s="25"/>
      <c r="Q2324" s="25"/>
      <c r="R2324" s="25"/>
      <c r="S2324" s="25"/>
      <c r="T2324" s="25"/>
      <c r="U2324" s="25"/>
      <c r="V2324" s="25"/>
      <c r="W2324" s="25"/>
      <c r="X2324" s="25"/>
      <c r="Y2324" s="25"/>
      <c r="Z2324" s="25"/>
      <c r="AA2324" s="25"/>
      <c r="AB2324" s="25"/>
      <c r="AC2324" s="25"/>
      <c r="AD2324" s="25"/>
      <c r="AE2324" s="25"/>
      <c r="AF2324" s="25"/>
      <c r="AG2324" s="25"/>
      <c r="AH2324" s="25"/>
    </row>
    <row r="2325" spans="1:34">
      <c r="A2325" s="25"/>
      <c r="B2325" s="25"/>
      <c r="C2325" s="25"/>
      <c r="D2325" s="114"/>
      <c r="E2325" s="25"/>
      <c r="F2325" s="25"/>
      <c r="G2325" s="25"/>
      <c r="H2325" s="25"/>
      <c r="I2325" s="25"/>
      <c r="J2325" s="25"/>
      <c r="K2325" s="114"/>
      <c r="L2325" s="25"/>
      <c r="M2325" s="25"/>
      <c r="N2325" s="25"/>
      <c r="O2325" s="25"/>
      <c r="P2325" s="25"/>
      <c r="Q2325" s="25"/>
      <c r="R2325" s="25"/>
      <c r="S2325" s="25"/>
      <c r="T2325" s="25"/>
      <c r="U2325" s="25"/>
      <c r="V2325" s="25"/>
      <c r="W2325" s="25"/>
      <c r="X2325" s="25"/>
      <c r="Y2325" s="25"/>
      <c r="Z2325" s="25"/>
      <c r="AA2325" s="25"/>
      <c r="AB2325" s="25"/>
      <c r="AC2325" s="25"/>
      <c r="AD2325" s="25"/>
      <c r="AE2325" s="25"/>
      <c r="AF2325" s="25"/>
      <c r="AG2325" s="25"/>
      <c r="AH2325" s="25"/>
    </row>
    <row r="2326" spans="1:34">
      <c r="A2326" s="25"/>
      <c r="B2326" s="25"/>
      <c r="C2326" s="25"/>
      <c r="D2326" s="114"/>
      <c r="E2326" s="25"/>
      <c r="F2326" s="25"/>
      <c r="G2326" s="25"/>
      <c r="H2326" s="25"/>
      <c r="I2326" s="25"/>
      <c r="J2326" s="25"/>
      <c r="K2326" s="114"/>
      <c r="L2326" s="25"/>
      <c r="M2326" s="25"/>
      <c r="N2326" s="25"/>
      <c r="O2326" s="25"/>
      <c r="P2326" s="25"/>
      <c r="Q2326" s="25"/>
      <c r="R2326" s="25"/>
      <c r="S2326" s="25"/>
      <c r="T2326" s="25"/>
      <c r="U2326" s="25"/>
      <c r="V2326" s="25"/>
      <c r="W2326" s="25"/>
      <c r="X2326" s="25"/>
      <c r="Y2326" s="25"/>
      <c r="Z2326" s="25"/>
      <c r="AA2326" s="25"/>
      <c r="AB2326" s="25"/>
      <c r="AC2326" s="25"/>
      <c r="AD2326" s="25"/>
      <c r="AE2326" s="25"/>
      <c r="AF2326" s="25"/>
      <c r="AG2326" s="25"/>
      <c r="AH2326" s="25"/>
    </row>
    <row r="2327" spans="1:34">
      <c r="A2327" s="25"/>
      <c r="B2327" s="25"/>
      <c r="C2327" s="25"/>
      <c r="D2327" s="114"/>
      <c r="E2327" s="25"/>
      <c r="F2327" s="25"/>
      <c r="G2327" s="25"/>
      <c r="H2327" s="25"/>
      <c r="I2327" s="25"/>
      <c r="J2327" s="25"/>
      <c r="K2327" s="114"/>
      <c r="L2327" s="25"/>
      <c r="M2327" s="25"/>
      <c r="N2327" s="25"/>
      <c r="O2327" s="25"/>
      <c r="P2327" s="25"/>
      <c r="Q2327" s="25"/>
      <c r="R2327" s="25"/>
      <c r="S2327" s="25"/>
      <c r="T2327" s="25"/>
      <c r="U2327" s="25"/>
      <c r="V2327" s="25"/>
      <c r="W2327" s="25"/>
      <c r="X2327" s="25"/>
      <c r="Y2327" s="25"/>
      <c r="Z2327" s="25"/>
      <c r="AA2327" s="25"/>
      <c r="AB2327" s="25"/>
      <c r="AC2327" s="25"/>
      <c r="AD2327" s="25"/>
      <c r="AE2327" s="25"/>
      <c r="AF2327" s="25"/>
      <c r="AG2327" s="25"/>
      <c r="AH2327" s="25"/>
    </row>
    <row r="2328" spans="1:34">
      <c r="A2328" s="25"/>
      <c r="B2328" s="25"/>
      <c r="C2328" s="25"/>
      <c r="D2328" s="114"/>
      <c r="E2328" s="25"/>
      <c r="F2328" s="25"/>
      <c r="G2328" s="25"/>
      <c r="H2328" s="25"/>
      <c r="I2328" s="25"/>
      <c r="J2328" s="25"/>
      <c r="K2328" s="114"/>
      <c r="L2328" s="25"/>
      <c r="M2328" s="25"/>
      <c r="N2328" s="25"/>
      <c r="O2328" s="25"/>
      <c r="P2328" s="25"/>
      <c r="Q2328" s="25"/>
      <c r="R2328" s="25"/>
      <c r="S2328" s="25"/>
      <c r="T2328" s="25"/>
      <c r="U2328" s="25"/>
      <c r="V2328" s="25"/>
      <c r="W2328" s="25"/>
      <c r="X2328" s="25"/>
      <c r="Y2328" s="25"/>
      <c r="Z2328" s="25"/>
      <c r="AA2328" s="25"/>
      <c r="AB2328" s="25"/>
      <c r="AC2328" s="25"/>
      <c r="AD2328" s="25"/>
      <c r="AE2328" s="25"/>
      <c r="AF2328" s="25"/>
      <c r="AG2328" s="25"/>
      <c r="AH2328" s="25"/>
    </row>
    <row r="2329" spans="1:34">
      <c r="A2329" s="25"/>
      <c r="B2329" s="25"/>
      <c r="C2329" s="25"/>
      <c r="D2329" s="114"/>
      <c r="E2329" s="25"/>
      <c r="F2329" s="25"/>
      <c r="G2329" s="25"/>
      <c r="H2329" s="25"/>
      <c r="I2329" s="25"/>
      <c r="J2329" s="25"/>
      <c r="K2329" s="114"/>
      <c r="L2329" s="25"/>
      <c r="M2329" s="25"/>
      <c r="N2329" s="25"/>
      <c r="O2329" s="25"/>
      <c r="P2329" s="25"/>
      <c r="Q2329" s="25"/>
      <c r="R2329" s="25"/>
      <c r="S2329" s="25"/>
      <c r="T2329" s="25"/>
      <c r="U2329" s="25"/>
      <c r="V2329" s="25"/>
      <c r="W2329" s="25"/>
      <c r="X2329" s="25"/>
      <c r="Y2329" s="25"/>
      <c r="Z2329" s="25"/>
      <c r="AA2329" s="25"/>
      <c r="AB2329" s="25"/>
      <c r="AC2329" s="25"/>
      <c r="AD2329" s="25"/>
      <c r="AE2329" s="25"/>
      <c r="AF2329" s="25"/>
      <c r="AG2329" s="25"/>
      <c r="AH2329" s="25"/>
    </row>
    <row r="2330" spans="1:34">
      <c r="A2330" s="25"/>
      <c r="B2330" s="25"/>
      <c r="C2330" s="25"/>
      <c r="D2330" s="114"/>
      <c r="E2330" s="25"/>
      <c r="F2330" s="25"/>
      <c r="G2330" s="25"/>
      <c r="H2330" s="25"/>
      <c r="I2330" s="25"/>
      <c r="J2330" s="25"/>
      <c r="K2330" s="114"/>
      <c r="L2330" s="25"/>
      <c r="M2330" s="25"/>
      <c r="N2330" s="25"/>
      <c r="O2330" s="25"/>
      <c r="P2330" s="25"/>
      <c r="Q2330" s="25"/>
      <c r="R2330" s="25"/>
      <c r="S2330" s="25"/>
      <c r="T2330" s="25"/>
      <c r="U2330" s="25"/>
      <c r="V2330" s="25"/>
      <c r="W2330" s="25"/>
      <c r="X2330" s="25"/>
      <c r="Y2330" s="25"/>
      <c r="Z2330" s="25"/>
      <c r="AA2330" s="25"/>
      <c r="AB2330" s="25"/>
      <c r="AC2330" s="25"/>
      <c r="AD2330" s="25"/>
      <c r="AE2330" s="25"/>
      <c r="AF2330" s="25"/>
      <c r="AG2330" s="25"/>
      <c r="AH2330" s="25"/>
    </row>
    <row r="2331" spans="1:34">
      <c r="A2331" s="25"/>
      <c r="B2331" s="25"/>
      <c r="C2331" s="25"/>
      <c r="D2331" s="114"/>
      <c r="E2331" s="25"/>
      <c r="F2331" s="25"/>
      <c r="G2331" s="25"/>
      <c r="H2331" s="25"/>
      <c r="I2331" s="25"/>
      <c r="J2331" s="25"/>
      <c r="K2331" s="114"/>
      <c r="L2331" s="25"/>
      <c r="M2331" s="25"/>
      <c r="N2331" s="25"/>
      <c r="O2331" s="25"/>
      <c r="P2331" s="25"/>
      <c r="Q2331" s="25"/>
      <c r="R2331" s="25"/>
      <c r="S2331" s="25"/>
      <c r="T2331" s="25"/>
      <c r="U2331" s="25"/>
      <c r="V2331" s="25"/>
      <c r="W2331" s="25"/>
      <c r="X2331" s="25"/>
      <c r="Y2331" s="25"/>
      <c r="Z2331" s="25"/>
      <c r="AA2331" s="25"/>
      <c r="AB2331" s="25"/>
      <c r="AC2331" s="25"/>
      <c r="AD2331" s="25"/>
      <c r="AE2331" s="25"/>
      <c r="AF2331" s="25"/>
      <c r="AG2331" s="25"/>
      <c r="AH2331" s="25"/>
    </row>
    <row r="2332" spans="1:34">
      <c r="A2332" s="25"/>
      <c r="B2332" s="25"/>
      <c r="C2332" s="25"/>
      <c r="D2332" s="114"/>
      <c r="E2332" s="25"/>
      <c r="F2332" s="25"/>
      <c r="G2332" s="25"/>
      <c r="H2332" s="25"/>
      <c r="I2332" s="25"/>
      <c r="J2332" s="25"/>
      <c r="K2332" s="114"/>
      <c r="L2332" s="25"/>
      <c r="M2332" s="25"/>
      <c r="N2332" s="25"/>
      <c r="O2332" s="25"/>
      <c r="P2332" s="25"/>
      <c r="Q2332" s="25"/>
      <c r="R2332" s="25"/>
      <c r="S2332" s="25"/>
      <c r="T2332" s="25"/>
      <c r="U2332" s="25"/>
      <c r="V2332" s="25"/>
      <c r="W2332" s="25"/>
      <c r="X2332" s="25"/>
      <c r="Y2332" s="25"/>
      <c r="Z2332" s="25"/>
      <c r="AA2332" s="25"/>
      <c r="AB2332" s="25"/>
      <c r="AC2332" s="25"/>
      <c r="AD2332" s="25"/>
      <c r="AE2332" s="25"/>
      <c r="AF2332" s="25"/>
      <c r="AG2332" s="25"/>
      <c r="AH2332" s="25"/>
    </row>
    <row r="2333" spans="1:34">
      <c r="A2333" s="25"/>
      <c r="B2333" s="25"/>
      <c r="C2333" s="25"/>
      <c r="D2333" s="114"/>
      <c r="E2333" s="25"/>
      <c r="F2333" s="25"/>
      <c r="G2333" s="25"/>
      <c r="H2333" s="25"/>
      <c r="I2333" s="25"/>
      <c r="J2333" s="25"/>
      <c r="K2333" s="114"/>
      <c r="L2333" s="25"/>
      <c r="M2333" s="25"/>
      <c r="N2333" s="25"/>
      <c r="O2333" s="25"/>
      <c r="P2333" s="25"/>
      <c r="Q2333" s="25"/>
      <c r="R2333" s="25"/>
      <c r="S2333" s="25"/>
      <c r="T2333" s="25"/>
      <c r="U2333" s="25"/>
      <c r="V2333" s="25"/>
      <c r="W2333" s="25"/>
      <c r="X2333" s="25"/>
      <c r="Y2333" s="25"/>
      <c r="Z2333" s="25"/>
      <c r="AA2333" s="25"/>
      <c r="AB2333" s="25"/>
      <c r="AC2333" s="25"/>
      <c r="AD2333" s="25"/>
      <c r="AE2333" s="25"/>
      <c r="AF2333" s="25"/>
      <c r="AG2333" s="25"/>
      <c r="AH2333" s="25"/>
    </row>
    <row r="2334" spans="1:34">
      <c r="A2334" s="25"/>
      <c r="B2334" s="25"/>
      <c r="C2334" s="25"/>
      <c r="D2334" s="114"/>
      <c r="E2334" s="25"/>
      <c r="F2334" s="25"/>
      <c r="G2334" s="25"/>
      <c r="H2334" s="25"/>
      <c r="I2334" s="25"/>
      <c r="J2334" s="25"/>
      <c r="K2334" s="114"/>
      <c r="L2334" s="25"/>
      <c r="M2334" s="25"/>
      <c r="N2334" s="25"/>
      <c r="O2334" s="25"/>
      <c r="P2334" s="25"/>
      <c r="Q2334" s="25"/>
      <c r="R2334" s="25"/>
      <c r="S2334" s="25"/>
      <c r="T2334" s="25"/>
      <c r="U2334" s="25"/>
      <c r="V2334" s="25"/>
      <c r="W2334" s="25"/>
      <c r="X2334" s="25"/>
      <c r="Y2334" s="25"/>
      <c r="Z2334" s="25"/>
      <c r="AA2334" s="25"/>
      <c r="AB2334" s="25"/>
      <c r="AC2334" s="25"/>
      <c r="AD2334" s="25"/>
      <c r="AE2334" s="25"/>
      <c r="AF2334" s="25"/>
      <c r="AG2334" s="25"/>
      <c r="AH2334" s="25"/>
    </row>
    <row r="2335" spans="1:34">
      <c r="A2335" s="25"/>
      <c r="B2335" s="25"/>
      <c r="C2335" s="25"/>
      <c r="D2335" s="114"/>
      <c r="E2335" s="25"/>
      <c r="F2335" s="25"/>
      <c r="G2335" s="25"/>
      <c r="H2335" s="25"/>
      <c r="I2335" s="25"/>
      <c r="J2335" s="25"/>
      <c r="K2335" s="114"/>
      <c r="L2335" s="25"/>
      <c r="M2335" s="25"/>
      <c r="N2335" s="25"/>
      <c r="O2335" s="25"/>
      <c r="P2335" s="25"/>
      <c r="Q2335" s="25"/>
      <c r="R2335" s="25"/>
      <c r="S2335" s="25"/>
      <c r="T2335" s="25"/>
      <c r="U2335" s="25"/>
      <c r="V2335" s="25"/>
      <c r="W2335" s="25"/>
      <c r="X2335" s="25"/>
      <c r="Y2335" s="25"/>
      <c r="Z2335" s="25"/>
      <c r="AA2335" s="25"/>
      <c r="AB2335" s="25"/>
      <c r="AC2335" s="25"/>
      <c r="AD2335" s="25"/>
      <c r="AE2335" s="25"/>
      <c r="AF2335" s="25"/>
      <c r="AG2335" s="25"/>
      <c r="AH2335" s="25"/>
    </row>
    <row r="2336" spans="1:34">
      <c r="A2336" s="25"/>
      <c r="B2336" s="25"/>
      <c r="C2336" s="25"/>
      <c r="D2336" s="114"/>
      <c r="E2336" s="25"/>
      <c r="F2336" s="25"/>
      <c r="G2336" s="25"/>
      <c r="H2336" s="25"/>
      <c r="I2336" s="25"/>
      <c r="J2336" s="25"/>
      <c r="K2336" s="114"/>
      <c r="L2336" s="25"/>
      <c r="M2336" s="25"/>
      <c r="N2336" s="25"/>
      <c r="O2336" s="25"/>
      <c r="P2336" s="25"/>
      <c r="Q2336" s="25"/>
      <c r="R2336" s="25"/>
      <c r="S2336" s="25"/>
      <c r="T2336" s="25"/>
      <c r="U2336" s="25"/>
      <c r="V2336" s="25"/>
      <c r="W2336" s="25"/>
      <c r="X2336" s="25"/>
      <c r="Y2336" s="25"/>
      <c r="Z2336" s="25"/>
      <c r="AA2336" s="25"/>
      <c r="AB2336" s="25"/>
      <c r="AC2336" s="25"/>
      <c r="AD2336" s="25"/>
      <c r="AE2336" s="25"/>
      <c r="AF2336" s="25"/>
      <c r="AG2336" s="25"/>
      <c r="AH2336" s="25"/>
    </row>
    <row r="2337" spans="1:34">
      <c r="A2337" s="25"/>
      <c r="B2337" s="25"/>
      <c r="C2337" s="25"/>
      <c r="D2337" s="114"/>
      <c r="E2337" s="25"/>
      <c r="F2337" s="25"/>
      <c r="G2337" s="25"/>
      <c r="H2337" s="25"/>
      <c r="I2337" s="25"/>
      <c r="J2337" s="25"/>
      <c r="K2337" s="114"/>
      <c r="L2337" s="25"/>
      <c r="M2337" s="25"/>
      <c r="N2337" s="25"/>
      <c r="O2337" s="25"/>
      <c r="P2337" s="25"/>
      <c r="Q2337" s="25"/>
      <c r="R2337" s="25"/>
      <c r="S2337" s="25"/>
      <c r="T2337" s="25"/>
      <c r="U2337" s="25"/>
      <c r="V2337" s="25"/>
      <c r="W2337" s="25"/>
      <c r="X2337" s="25"/>
      <c r="Y2337" s="25"/>
      <c r="Z2337" s="25"/>
      <c r="AA2337" s="25"/>
      <c r="AB2337" s="25"/>
      <c r="AC2337" s="25"/>
      <c r="AD2337" s="25"/>
      <c r="AE2337" s="25"/>
      <c r="AF2337" s="25"/>
      <c r="AG2337" s="25"/>
      <c r="AH2337" s="25"/>
    </row>
    <row r="2338" spans="1:34">
      <c r="A2338" s="25"/>
      <c r="B2338" s="25"/>
      <c r="C2338" s="25"/>
      <c r="D2338" s="114"/>
      <c r="E2338" s="25"/>
      <c r="F2338" s="25"/>
      <c r="G2338" s="25"/>
      <c r="H2338" s="25"/>
      <c r="I2338" s="25"/>
      <c r="J2338" s="25"/>
      <c r="K2338" s="114"/>
      <c r="L2338" s="25"/>
      <c r="M2338" s="25"/>
      <c r="N2338" s="25"/>
      <c r="O2338" s="25"/>
      <c r="P2338" s="25"/>
      <c r="Q2338" s="25"/>
      <c r="R2338" s="25"/>
      <c r="S2338" s="25"/>
      <c r="T2338" s="25"/>
      <c r="U2338" s="25"/>
      <c r="V2338" s="25"/>
      <c r="W2338" s="25"/>
      <c r="X2338" s="25"/>
      <c r="Y2338" s="25"/>
      <c r="Z2338" s="25"/>
      <c r="AA2338" s="25"/>
      <c r="AB2338" s="25"/>
      <c r="AC2338" s="25"/>
      <c r="AD2338" s="25"/>
      <c r="AE2338" s="25"/>
      <c r="AF2338" s="25"/>
      <c r="AG2338" s="25"/>
      <c r="AH2338" s="25"/>
    </row>
    <row r="2339" spans="1:34">
      <c r="A2339" s="25"/>
      <c r="B2339" s="25"/>
      <c r="C2339" s="25"/>
      <c r="D2339" s="114"/>
      <c r="E2339" s="25"/>
      <c r="F2339" s="25"/>
      <c r="G2339" s="25"/>
      <c r="H2339" s="25"/>
      <c r="I2339" s="25"/>
      <c r="J2339" s="25"/>
      <c r="K2339" s="114"/>
      <c r="L2339" s="25"/>
      <c r="M2339" s="25"/>
      <c r="N2339" s="25"/>
      <c r="O2339" s="25"/>
      <c r="P2339" s="25"/>
      <c r="Q2339" s="25"/>
      <c r="R2339" s="25"/>
      <c r="S2339" s="25"/>
      <c r="T2339" s="25"/>
      <c r="U2339" s="25"/>
      <c r="V2339" s="25"/>
      <c r="W2339" s="25"/>
      <c r="X2339" s="25"/>
      <c r="Y2339" s="25"/>
      <c r="Z2339" s="25"/>
      <c r="AA2339" s="25"/>
      <c r="AB2339" s="25"/>
      <c r="AC2339" s="25"/>
      <c r="AD2339" s="25"/>
      <c r="AE2339" s="25"/>
      <c r="AF2339" s="25"/>
      <c r="AG2339" s="25"/>
      <c r="AH2339" s="25"/>
    </row>
    <row r="2340" spans="1:34">
      <c r="A2340" s="25"/>
      <c r="B2340" s="25"/>
      <c r="C2340" s="25"/>
      <c r="D2340" s="114"/>
      <c r="E2340" s="25"/>
      <c r="F2340" s="25"/>
      <c r="G2340" s="25"/>
      <c r="H2340" s="25"/>
      <c r="I2340" s="25"/>
      <c r="J2340" s="25"/>
      <c r="K2340" s="114"/>
      <c r="L2340" s="25"/>
      <c r="M2340" s="25"/>
      <c r="N2340" s="25"/>
      <c r="O2340" s="25"/>
      <c r="P2340" s="25"/>
      <c r="Q2340" s="25"/>
      <c r="R2340" s="25"/>
      <c r="S2340" s="25"/>
      <c r="T2340" s="25"/>
      <c r="U2340" s="25"/>
      <c r="V2340" s="25"/>
      <c r="W2340" s="25"/>
      <c r="X2340" s="25"/>
      <c r="Y2340" s="25"/>
      <c r="Z2340" s="25"/>
      <c r="AA2340" s="25"/>
      <c r="AB2340" s="25"/>
      <c r="AC2340" s="25"/>
      <c r="AD2340" s="25"/>
      <c r="AE2340" s="25"/>
      <c r="AF2340" s="25"/>
      <c r="AG2340" s="25"/>
      <c r="AH2340" s="25"/>
    </row>
    <row r="2341" spans="1:34">
      <c r="A2341" s="25"/>
      <c r="B2341" s="25"/>
      <c r="C2341" s="25"/>
      <c r="D2341" s="114"/>
      <c r="E2341" s="25"/>
      <c r="F2341" s="25"/>
      <c r="G2341" s="25"/>
      <c r="H2341" s="25"/>
      <c r="I2341" s="25"/>
      <c r="J2341" s="25"/>
      <c r="K2341" s="114"/>
      <c r="L2341" s="25"/>
      <c r="M2341" s="25"/>
      <c r="N2341" s="25"/>
      <c r="O2341" s="25"/>
      <c r="P2341" s="25"/>
      <c r="Q2341" s="25"/>
      <c r="R2341" s="25"/>
      <c r="S2341" s="25"/>
      <c r="T2341" s="25"/>
      <c r="U2341" s="25"/>
      <c r="V2341" s="25"/>
      <c r="W2341" s="25"/>
      <c r="X2341" s="25"/>
      <c r="Y2341" s="25"/>
      <c r="Z2341" s="25"/>
      <c r="AA2341" s="25"/>
      <c r="AB2341" s="25"/>
      <c r="AC2341" s="25"/>
      <c r="AD2341" s="25"/>
      <c r="AE2341" s="25"/>
      <c r="AF2341" s="25"/>
      <c r="AG2341" s="25"/>
      <c r="AH2341" s="25"/>
    </row>
    <row r="2342" spans="1:34">
      <c r="A2342" s="25"/>
      <c r="B2342" s="25"/>
      <c r="C2342" s="25"/>
      <c r="D2342" s="114"/>
      <c r="E2342" s="25"/>
      <c r="F2342" s="25"/>
      <c r="G2342" s="25"/>
      <c r="H2342" s="25"/>
      <c r="I2342" s="25"/>
      <c r="J2342" s="25"/>
      <c r="K2342" s="114"/>
      <c r="L2342" s="25"/>
      <c r="M2342" s="25"/>
      <c r="N2342" s="25"/>
      <c r="O2342" s="25"/>
      <c r="P2342" s="25"/>
      <c r="Q2342" s="25"/>
      <c r="R2342" s="25"/>
      <c r="S2342" s="25"/>
      <c r="T2342" s="25"/>
      <c r="U2342" s="25"/>
      <c r="V2342" s="25"/>
      <c r="W2342" s="25"/>
      <c r="X2342" s="25"/>
      <c r="Y2342" s="25"/>
      <c r="Z2342" s="25"/>
      <c r="AA2342" s="25"/>
      <c r="AB2342" s="25"/>
      <c r="AC2342" s="25"/>
      <c r="AD2342" s="25"/>
      <c r="AE2342" s="25"/>
      <c r="AF2342" s="25"/>
      <c r="AG2342" s="25"/>
      <c r="AH2342" s="25"/>
    </row>
    <row r="2343" spans="1:34">
      <c r="A2343" s="25"/>
      <c r="B2343" s="25"/>
      <c r="C2343" s="25"/>
      <c r="D2343" s="114"/>
      <c r="E2343" s="25"/>
      <c r="F2343" s="25"/>
      <c r="G2343" s="25"/>
      <c r="H2343" s="25"/>
      <c r="I2343" s="25"/>
      <c r="J2343" s="25"/>
      <c r="K2343" s="114"/>
      <c r="L2343" s="25"/>
      <c r="M2343" s="25"/>
      <c r="N2343" s="25"/>
      <c r="O2343" s="25"/>
      <c r="P2343" s="25"/>
      <c r="Q2343" s="25"/>
      <c r="R2343" s="25"/>
      <c r="S2343" s="25"/>
      <c r="T2343" s="25"/>
      <c r="U2343" s="25"/>
      <c r="V2343" s="25"/>
      <c r="W2343" s="25"/>
      <c r="X2343" s="25"/>
      <c r="Y2343" s="25"/>
      <c r="Z2343" s="25"/>
      <c r="AA2343" s="25"/>
      <c r="AB2343" s="25"/>
      <c r="AC2343" s="25"/>
      <c r="AD2343" s="25"/>
      <c r="AE2343" s="25"/>
      <c r="AF2343" s="25"/>
      <c r="AG2343" s="25"/>
      <c r="AH2343" s="25"/>
    </row>
    <row r="2344" spans="1:34">
      <c r="A2344" s="25"/>
      <c r="B2344" s="25"/>
      <c r="C2344" s="25"/>
      <c r="D2344" s="114"/>
      <c r="E2344" s="25"/>
      <c r="F2344" s="25"/>
      <c r="G2344" s="25"/>
      <c r="H2344" s="25"/>
      <c r="I2344" s="25"/>
      <c r="J2344" s="25"/>
      <c r="K2344" s="114"/>
      <c r="L2344" s="25"/>
      <c r="M2344" s="25"/>
      <c r="N2344" s="25"/>
      <c r="O2344" s="25"/>
      <c r="P2344" s="25"/>
      <c r="Q2344" s="25"/>
      <c r="R2344" s="25"/>
      <c r="S2344" s="25"/>
      <c r="T2344" s="25"/>
      <c r="U2344" s="25"/>
      <c r="V2344" s="25"/>
      <c r="W2344" s="25"/>
      <c r="X2344" s="25"/>
      <c r="Y2344" s="25"/>
      <c r="Z2344" s="25"/>
      <c r="AA2344" s="25"/>
      <c r="AB2344" s="25"/>
      <c r="AC2344" s="25"/>
      <c r="AD2344" s="25"/>
      <c r="AE2344" s="25"/>
      <c r="AF2344" s="25"/>
      <c r="AG2344" s="25"/>
      <c r="AH2344" s="25"/>
    </row>
    <row r="2345" spans="1:34">
      <c r="A2345" s="25"/>
      <c r="B2345" s="25"/>
      <c r="C2345" s="25"/>
      <c r="D2345" s="114"/>
      <c r="E2345" s="25"/>
      <c r="F2345" s="25"/>
      <c r="G2345" s="25"/>
      <c r="H2345" s="25"/>
      <c r="I2345" s="25"/>
      <c r="J2345" s="25"/>
      <c r="K2345" s="114"/>
      <c r="L2345" s="25"/>
      <c r="M2345" s="25"/>
      <c r="N2345" s="25"/>
      <c r="O2345" s="25"/>
      <c r="P2345" s="25"/>
      <c r="Q2345" s="25"/>
      <c r="R2345" s="25"/>
      <c r="S2345" s="25"/>
      <c r="T2345" s="25"/>
      <c r="U2345" s="25"/>
      <c r="V2345" s="25"/>
      <c r="W2345" s="25"/>
      <c r="X2345" s="25"/>
      <c r="Y2345" s="25"/>
      <c r="Z2345" s="25"/>
      <c r="AA2345" s="25"/>
      <c r="AB2345" s="25"/>
      <c r="AC2345" s="25"/>
      <c r="AD2345" s="25"/>
      <c r="AE2345" s="25"/>
      <c r="AF2345" s="25"/>
      <c r="AG2345" s="25"/>
      <c r="AH2345" s="25"/>
    </row>
    <row r="2346" spans="1:34">
      <c r="A2346" s="25"/>
      <c r="B2346" s="25"/>
      <c r="C2346" s="25"/>
      <c r="D2346" s="114"/>
      <c r="E2346" s="25"/>
      <c r="F2346" s="25"/>
      <c r="G2346" s="25"/>
      <c r="H2346" s="25"/>
      <c r="I2346" s="25"/>
      <c r="J2346" s="25"/>
      <c r="K2346" s="114"/>
      <c r="L2346" s="25"/>
      <c r="M2346" s="25"/>
      <c r="N2346" s="25"/>
      <c r="O2346" s="25"/>
      <c r="P2346" s="25"/>
      <c r="Q2346" s="25"/>
      <c r="R2346" s="25"/>
      <c r="S2346" s="25"/>
      <c r="T2346" s="25"/>
      <c r="U2346" s="25"/>
      <c r="V2346" s="25"/>
      <c r="W2346" s="25"/>
      <c r="X2346" s="25"/>
      <c r="Y2346" s="25"/>
      <c r="Z2346" s="25"/>
      <c r="AA2346" s="25"/>
      <c r="AB2346" s="25"/>
      <c r="AC2346" s="25"/>
      <c r="AD2346" s="25"/>
      <c r="AE2346" s="25"/>
      <c r="AF2346" s="25"/>
      <c r="AG2346" s="25"/>
      <c r="AH2346" s="25"/>
    </row>
    <row r="2347" spans="1:34">
      <c r="A2347" s="25"/>
      <c r="B2347" s="25"/>
      <c r="C2347" s="25"/>
      <c r="D2347" s="114"/>
      <c r="E2347" s="25"/>
      <c r="F2347" s="25"/>
      <c r="G2347" s="25"/>
      <c r="H2347" s="25"/>
      <c r="I2347" s="25"/>
      <c r="J2347" s="25"/>
      <c r="K2347" s="114"/>
      <c r="L2347" s="25"/>
      <c r="M2347" s="25"/>
      <c r="N2347" s="25"/>
      <c r="O2347" s="25"/>
      <c r="P2347" s="25"/>
      <c r="Q2347" s="25"/>
      <c r="R2347" s="25"/>
      <c r="S2347" s="25"/>
      <c r="T2347" s="25"/>
      <c r="U2347" s="25"/>
      <c r="V2347" s="25"/>
      <c r="W2347" s="25"/>
      <c r="X2347" s="25"/>
      <c r="Y2347" s="25"/>
      <c r="Z2347" s="25"/>
      <c r="AA2347" s="25"/>
      <c r="AB2347" s="25"/>
      <c r="AC2347" s="25"/>
      <c r="AD2347" s="25"/>
      <c r="AE2347" s="25"/>
      <c r="AF2347" s="25"/>
      <c r="AG2347" s="25"/>
      <c r="AH2347" s="25"/>
    </row>
    <row r="2348" spans="1:34">
      <c r="A2348" s="25"/>
      <c r="B2348" s="25"/>
      <c r="C2348" s="25"/>
      <c r="D2348" s="114"/>
      <c r="E2348" s="25"/>
      <c r="F2348" s="25"/>
      <c r="G2348" s="25"/>
      <c r="H2348" s="25"/>
      <c r="I2348" s="25"/>
      <c r="J2348" s="25"/>
      <c r="K2348" s="114"/>
      <c r="L2348" s="25"/>
      <c r="M2348" s="25"/>
      <c r="N2348" s="25"/>
      <c r="O2348" s="25"/>
      <c r="P2348" s="25"/>
      <c r="Q2348" s="25"/>
      <c r="R2348" s="25"/>
      <c r="S2348" s="25"/>
      <c r="T2348" s="25"/>
      <c r="U2348" s="25"/>
      <c r="V2348" s="25"/>
      <c r="W2348" s="25"/>
      <c r="X2348" s="25"/>
      <c r="Y2348" s="25"/>
      <c r="Z2348" s="25"/>
      <c r="AA2348" s="25"/>
      <c r="AB2348" s="25"/>
      <c r="AC2348" s="25"/>
      <c r="AD2348" s="25"/>
      <c r="AE2348" s="25"/>
      <c r="AF2348" s="25"/>
      <c r="AG2348" s="25"/>
      <c r="AH2348" s="25"/>
    </row>
    <row r="2349" spans="1:34">
      <c r="A2349" s="25"/>
      <c r="B2349" s="25"/>
      <c r="C2349" s="25"/>
      <c r="D2349" s="114"/>
      <c r="E2349" s="25"/>
      <c r="F2349" s="25"/>
      <c r="G2349" s="25"/>
      <c r="H2349" s="25"/>
      <c r="I2349" s="25"/>
      <c r="J2349" s="25"/>
      <c r="K2349" s="114"/>
      <c r="L2349" s="25"/>
      <c r="M2349" s="25"/>
      <c r="N2349" s="25"/>
      <c r="O2349" s="25"/>
      <c r="P2349" s="25"/>
      <c r="Q2349" s="25"/>
      <c r="R2349" s="25"/>
      <c r="S2349" s="25"/>
      <c r="T2349" s="25"/>
      <c r="U2349" s="25"/>
      <c r="V2349" s="25"/>
      <c r="W2349" s="25"/>
      <c r="X2349" s="25"/>
      <c r="Y2349" s="25"/>
      <c r="Z2349" s="25"/>
      <c r="AA2349" s="25"/>
      <c r="AB2349" s="25"/>
      <c r="AC2349" s="25"/>
      <c r="AD2349" s="25"/>
      <c r="AE2349" s="25"/>
      <c r="AF2349" s="25"/>
      <c r="AG2349" s="25"/>
      <c r="AH2349" s="25"/>
    </row>
    <row r="2350" spans="1:34">
      <c r="A2350" s="25"/>
      <c r="B2350" s="25"/>
      <c r="C2350" s="25"/>
      <c r="D2350" s="114"/>
      <c r="E2350" s="25"/>
      <c r="F2350" s="25"/>
      <c r="G2350" s="25"/>
      <c r="H2350" s="25"/>
      <c r="I2350" s="25"/>
      <c r="J2350" s="25"/>
      <c r="K2350" s="114"/>
      <c r="L2350" s="25"/>
      <c r="M2350" s="25"/>
      <c r="N2350" s="25"/>
      <c r="O2350" s="25"/>
      <c r="P2350" s="25"/>
      <c r="Q2350" s="25"/>
      <c r="R2350" s="25"/>
      <c r="S2350" s="25"/>
      <c r="T2350" s="25"/>
      <c r="U2350" s="25"/>
      <c r="V2350" s="25"/>
      <c r="W2350" s="25"/>
      <c r="X2350" s="25"/>
      <c r="Y2350" s="25"/>
      <c r="Z2350" s="25"/>
      <c r="AA2350" s="25"/>
      <c r="AB2350" s="25"/>
      <c r="AC2350" s="25"/>
      <c r="AD2350" s="25"/>
      <c r="AE2350" s="25"/>
      <c r="AF2350" s="25"/>
      <c r="AG2350" s="25"/>
      <c r="AH2350" s="25"/>
    </row>
    <row r="2351" spans="1:34">
      <c r="A2351" s="25"/>
      <c r="B2351" s="25"/>
      <c r="C2351" s="25"/>
      <c r="D2351" s="114"/>
      <c r="E2351" s="25"/>
      <c r="F2351" s="25"/>
      <c r="G2351" s="25"/>
      <c r="H2351" s="25"/>
      <c r="I2351" s="25"/>
      <c r="J2351" s="25"/>
      <c r="K2351" s="114"/>
      <c r="L2351" s="25"/>
      <c r="M2351" s="25"/>
      <c r="N2351" s="25"/>
      <c r="O2351" s="25"/>
      <c r="P2351" s="25"/>
      <c r="Q2351" s="25"/>
      <c r="R2351" s="25"/>
      <c r="S2351" s="25"/>
      <c r="T2351" s="25"/>
      <c r="U2351" s="25"/>
      <c r="V2351" s="25"/>
      <c r="W2351" s="25"/>
      <c r="X2351" s="25"/>
      <c r="Y2351" s="25"/>
      <c r="Z2351" s="25"/>
      <c r="AA2351" s="25"/>
      <c r="AB2351" s="25"/>
      <c r="AC2351" s="25"/>
      <c r="AD2351" s="25"/>
      <c r="AE2351" s="25"/>
      <c r="AF2351" s="25"/>
      <c r="AG2351" s="25"/>
      <c r="AH2351" s="25"/>
    </row>
    <row r="2352" spans="1:34">
      <c r="A2352" s="25"/>
      <c r="B2352" s="25"/>
      <c r="C2352" s="25"/>
      <c r="D2352" s="114"/>
      <c r="E2352" s="25"/>
      <c r="F2352" s="25"/>
      <c r="G2352" s="25"/>
      <c r="H2352" s="25"/>
      <c r="I2352" s="25"/>
      <c r="J2352" s="25"/>
      <c r="K2352" s="114"/>
      <c r="L2352" s="25"/>
      <c r="M2352" s="25"/>
      <c r="N2352" s="25"/>
      <c r="O2352" s="25"/>
      <c r="P2352" s="25"/>
      <c r="Q2352" s="25"/>
      <c r="R2352" s="25"/>
      <c r="S2352" s="25"/>
      <c r="T2352" s="25"/>
      <c r="U2352" s="25"/>
      <c r="V2352" s="25"/>
      <c r="W2352" s="25"/>
      <c r="X2352" s="25"/>
      <c r="Y2352" s="25"/>
      <c r="Z2352" s="25"/>
      <c r="AA2352" s="25"/>
      <c r="AB2352" s="25"/>
      <c r="AC2352" s="25"/>
      <c r="AD2352" s="25"/>
      <c r="AE2352" s="25"/>
      <c r="AF2352" s="25"/>
      <c r="AG2352" s="25"/>
      <c r="AH2352" s="25"/>
    </row>
    <row r="2353" spans="1:34">
      <c r="A2353" s="25"/>
      <c r="B2353" s="25"/>
      <c r="C2353" s="25"/>
      <c r="D2353" s="114"/>
      <c r="E2353" s="25"/>
      <c r="F2353" s="25"/>
      <c r="G2353" s="25"/>
      <c r="H2353" s="25"/>
      <c r="I2353" s="25"/>
      <c r="J2353" s="25"/>
      <c r="K2353" s="114"/>
      <c r="L2353" s="25"/>
      <c r="M2353" s="25"/>
      <c r="N2353" s="25"/>
      <c r="O2353" s="25"/>
      <c r="P2353" s="25"/>
      <c r="Q2353" s="25"/>
      <c r="R2353" s="25"/>
      <c r="S2353" s="25"/>
      <c r="T2353" s="25"/>
      <c r="U2353" s="25"/>
      <c r="V2353" s="25"/>
      <c r="W2353" s="25"/>
      <c r="X2353" s="25"/>
      <c r="Y2353" s="25"/>
      <c r="Z2353" s="25"/>
      <c r="AA2353" s="25"/>
      <c r="AB2353" s="25"/>
      <c r="AC2353" s="25"/>
      <c r="AD2353" s="25"/>
      <c r="AE2353" s="25"/>
      <c r="AF2353" s="25"/>
      <c r="AG2353" s="25"/>
      <c r="AH2353" s="25"/>
    </row>
    <row r="2354" spans="1:34">
      <c r="A2354" s="25"/>
      <c r="B2354" s="25"/>
      <c r="C2354" s="25"/>
      <c r="D2354" s="114"/>
      <c r="E2354" s="25"/>
      <c r="F2354" s="25"/>
      <c r="G2354" s="25"/>
      <c r="H2354" s="25"/>
      <c r="I2354" s="25"/>
      <c r="J2354" s="25"/>
      <c r="K2354" s="114"/>
      <c r="L2354" s="25"/>
      <c r="M2354" s="25"/>
      <c r="N2354" s="25"/>
      <c r="O2354" s="25"/>
      <c r="P2354" s="25"/>
      <c r="Q2354" s="25"/>
      <c r="R2354" s="25"/>
      <c r="S2354" s="25"/>
      <c r="T2354" s="25"/>
      <c r="U2354" s="25"/>
      <c r="V2354" s="25"/>
      <c r="W2354" s="25"/>
      <c r="X2354" s="25"/>
      <c r="Y2354" s="25"/>
      <c r="Z2354" s="25"/>
      <c r="AA2354" s="25"/>
      <c r="AB2354" s="25"/>
      <c r="AC2354" s="25"/>
      <c r="AD2354" s="25"/>
      <c r="AE2354" s="25"/>
      <c r="AF2354" s="25"/>
      <c r="AG2354" s="25"/>
      <c r="AH2354" s="25"/>
    </row>
    <row r="2355" spans="1:34">
      <c r="A2355" s="25"/>
      <c r="B2355" s="25"/>
      <c r="C2355" s="25"/>
      <c r="D2355" s="114"/>
      <c r="E2355" s="25"/>
      <c r="F2355" s="25"/>
      <c r="G2355" s="25"/>
      <c r="H2355" s="25"/>
      <c r="I2355" s="25"/>
      <c r="J2355" s="25"/>
      <c r="K2355" s="114"/>
      <c r="L2355" s="25"/>
      <c r="M2355" s="25"/>
      <c r="N2355" s="25"/>
      <c r="O2355" s="25"/>
      <c r="P2355" s="25"/>
      <c r="Q2355" s="25"/>
      <c r="R2355" s="25"/>
      <c r="S2355" s="25"/>
      <c r="T2355" s="25"/>
      <c r="U2355" s="25"/>
      <c r="V2355" s="25"/>
      <c r="W2355" s="25"/>
      <c r="X2355" s="25"/>
      <c r="Y2355" s="25"/>
      <c r="Z2355" s="25"/>
      <c r="AA2355" s="25"/>
      <c r="AB2355" s="25"/>
      <c r="AC2355" s="25"/>
      <c r="AD2355" s="25"/>
      <c r="AE2355" s="25"/>
      <c r="AF2355" s="25"/>
      <c r="AG2355" s="25"/>
      <c r="AH2355" s="25"/>
    </row>
    <row r="2356" spans="1:34">
      <c r="A2356" s="25"/>
      <c r="B2356" s="25"/>
      <c r="C2356" s="25"/>
      <c r="D2356" s="114"/>
      <c r="E2356" s="25"/>
      <c r="F2356" s="25"/>
      <c r="G2356" s="25"/>
      <c r="H2356" s="25"/>
      <c r="I2356" s="25"/>
      <c r="J2356" s="25"/>
      <c r="K2356" s="114"/>
      <c r="L2356" s="25"/>
      <c r="M2356" s="25"/>
      <c r="N2356" s="25"/>
      <c r="O2356" s="25"/>
      <c r="P2356" s="25"/>
      <c r="Q2356" s="25"/>
      <c r="R2356" s="25"/>
      <c r="S2356" s="25"/>
      <c r="T2356" s="25"/>
      <c r="U2356" s="25"/>
      <c r="V2356" s="25"/>
      <c r="W2356" s="25"/>
      <c r="X2356" s="25"/>
      <c r="Y2356" s="25"/>
      <c r="Z2356" s="25"/>
      <c r="AA2356" s="25"/>
      <c r="AB2356" s="25"/>
      <c r="AC2356" s="25"/>
      <c r="AD2356" s="25"/>
      <c r="AE2356" s="25"/>
      <c r="AF2356" s="25"/>
      <c r="AG2356" s="25"/>
      <c r="AH2356" s="25"/>
    </row>
    <row r="2357" spans="1:34">
      <c r="A2357" s="25"/>
      <c r="B2357" s="25"/>
      <c r="C2357" s="25"/>
      <c r="D2357" s="114"/>
      <c r="E2357" s="25"/>
      <c r="F2357" s="25"/>
      <c r="G2357" s="25"/>
      <c r="H2357" s="25"/>
      <c r="I2357" s="25"/>
      <c r="J2357" s="25"/>
      <c r="K2357" s="114"/>
      <c r="L2357" s="25"/>
      <c r="M2357" s="25"/>
      <c r="N2357" s="25"/>
      <c r="O2357" s="25"/>
      <c r="P2357" s="25"/>
      <c r="Q2357" s="25"/>
      <c r="R2357" s="25"/>
      <c r="S2357" s="25"/>
      <c r="T2357" s="25"/>
      <c r="U2357" s="25"/>
      <c r="V2357" s="25"/>
      <c r="W2357" s="25"/>
      <c r="X2357" s="25"/>
      <c r="Y2357" s="25"/>
      <c r="Z2357" s="25"/>
      <c r="AA2357" s="25"/>
      <c r="AB2357" s="25"/>
      <c r="AC2357" s="25"/>
      <c r="AD2357" s="25"/>
      <c r="AE2357" s="25"/>
      <c r="AF2357" s="25"/>
      <c r="AG2357" s="25"/>
      <c r="AH2357" s="25"/>
    </row>
    <row r="2358" spans="1:34">
      <c r="A2358" s="25"/>
      <c r="B2358" s="25"/>
      <c r="C2358" s="25"/>
      <c r="D2358" s="114"/>
      <c r="E2358" s="25"/>
      <c r="F2358" s="25"/>
      <c r="G2358" s="25"/>
      <c r="H2358" s="25"/>
      <c r="I2358" s="25"/>
      <c r="J2358" s="25"/>
      <c r="K2358" s="114"/>
      <c r="L2358" s="25"/>
      <c r="M2358" s="25"/>
      <c r="N2358" s="25"/>
      <c r="O2358" s="25"/>
      <c r="P2358" s="25"/>
      <c r="Q2358" s="25"/>
      <c r="R2358" s="25"/>
      <c r="S2358" s="25"/>
      <c r="T2358" s="25"/>
      <c r="U2358" s="25"/>
      <c r="V2358" s="25"/>
      <c r="W2358" s="25"/>
      <c r="X2358" s="25"/>
      <c r="Y2358" s="25"/>
      <c r="Z2358" s="25"/>
      <c r="AA2358" s="25"/>
      <c r="AB2358" s="25"/>
      <c r="AC2358" s="25"/>
      <c r="AD2358" s="25"/>
      <c r="AE2358" s="25"/>
      <c r="AF2358" s="25"/>
      <c r="AG2358" s="25"/>
      <c r="AH2358" s="25"/>
    </row>
    <row r="2359" spans="1:34">
      <c r="A2359" s="25"/>
      <c r="B2359" s="25"/>
      <c r="C2359" s="25"/>
      <c r="D2359" s="114"/>
      <c r="E2359" s="25"/>
      <c r="F2359" s="25"/>
      <c r="G2359" s="25"/>
      <c r="H2359" s="25"/>
      <c r="I2359" s="25"/>
      <c r="J2359" s="25"/>
      <c r="K2359" s="114"/>
      <c r="L2359" s="25"/>
      <c r="M2359" s="25"/>
      <c r="N2359" s="25"/>
      <c r="O2359" s="25"/>
      <c r="P2359" s="25"/>
      <c r="Q2359" s="25"/>
      <c r="R2359" s="25"/>
      <c r="S2359" s="25"/>
      <c r="T2359" s="25"/>
      <c r="U2359" s="25"/>
      <c r="V2359" s="25"/>
      <c r="W2359" s="25"/>
      <c r="X2359" s="25"/>
      <c r="Y2359" s="25"/>
      <c r="Z2359" s="25"/>
      <c r="AA2359" s="25"/>
      <c r="AB2359" s="25"/>
      <c r="AC2359" s="25"/>
      <c r="AD2359" s="25"/>
      <c r="AE2359" s="25"/>
      <c r="AF2359" s="25"/>
      <c r="AG2359" s="25"/>
      <c r="AH2359" s="25"/>
    </row>
    <row r="2360" spans="1:34">
      <c r="A2360" s="25"/>
      <c r="B2360" s="25"/>
      <c r="C2360" s="25"/>
      <c r="D2360" s="114"/>
      <c r="E2360" s="25"/>
      <c r="F2360" s="25"/>
      <c r="G2360" s="25"/>
      <c r="H2360" s="25"/>
      <c r="I2360" s="25"/>
      <c r="J2360" s="25"/>
      <c r="K2360" s="114"/>
      <c r="L2360" s="25"/>
      <c r="M2360" s="25"/>
      <c r="N2360" s="25"/>
      <c r="O2360" s="25"/>
      <c r="P2360" s="25"/>
      <c r="Q2360" s="25"/>
      <c r="R2360" s="25"/>
      <c r="S2360" s="25"/>
      <c r="T2360" s="25"/>
      <c r="U2360" s="25"/>
      <c r="V2360" s="25"/>
      <c r="W2360" s="25"/>
      <c r="X2360" s="25"/>
      <c r="Y2360" s="25"/>
      <c r="Z2360" s="25"/>
      <c r="AA2360" s="25"/>
      <c r="AB2360" s="25"/>
      <c r="AC2360" s="25"/>
      <c r="AD2360" s="25"/>
      <c r="AE2360" s="25"/>
      <c r="AF2360" s="25"/>
      <c r="AG2360" s="25"/>
      <c r="AH2360" s="25"/>
    </row>
    <row r="2361" spans="1:34">
      <c r="A2361" s="25"/>
      <c r="B2361" s="25"/>
      <c r="C2361" s="25"/>
      <c r="D2361" s="114"/>
      <c r="E2361" s="25"/>
      <c r="F2361" s="25"/>
      <c r="G2361" s="25"/>
      <c r="H2361" s="25"/>
      <c r="I2361" s="25"/>
      <c r="J2361" s="25"/>
      <c r="K2361" s="114"/>
      <c r="L2361" s="25"/>
      <c r="M2361" s="25"/>
      <c r="N2361" s="25"/>
      <c r="O2361" s="25"/>
      <c r="P2361" s="25"/>
      <c r="Q2361" s="25"/>
      <c r="R2361" s="25"/>
      <c r="S2361" s="25"/>
      <c r="T2361" s="25"/>
      <c r="U2361" s="25"/>
      <c r="V2361" s="25"/>
      <c r="W2361" s="25"/>
      <c r="X2361" s="25"/>
      <c r="Y2361" s="25"/>
      <c r="Z2361" s="25"/>
      <c r="AA2361" s="25"/>
      <c r="AB2361" s="25"/>
      <c r="AC2361" s="25"/>
      <c r="AD2361" s="25"/>
      <c r="AE2361" s="25"/>
      <c r="AF2361" s="25"/>
      <c r="AG2361" s="25"/>
      <c r="AH2361" s="25"/>
    </row>
    <row r="2362" spans="1:34">
      <c r="A2362" s="25"/>
      <c r="B2362" s="25"/>
      <c r="C2362" s="25"/>
      <c r="D2362" s="114"/>
      <c r="E2362" s="25"/>
      <c r="F2362" s="25"/>
      <c r="G2362" s="25"/>
      <c r="H2362" s="25"/>
      <c r="I2362" s="25"/>
      <c r="J2362" s="25"/>
      <c r="K2362" s="114"/>
      <c r="L2362" s="25"/>
      <c r="M2362" s="25"/>
      <c r="N2362" s="25"/>
      <c r="O2362" s="25"/>
      <c r="P2362" s="25"/>
      <c r="Q2362" s="25"/>
      <c r="R2362" s="25"/>
      <c r="S2362" s="25"/>
      <c r="T2362" s="25"/>
      <c r="U2362" s="25"/>
      <c r="V2362" s="25"/>
      <c r="W2362" s="25"/>
      <c r="X2362" s="25"/>
      <c r="Y2362" s="25"/>
      <c r="Z2362" s="25"/>
      <c r="AA2362" s="25"/>
      <c r="AB2362" s="25"/>
      <c r="AC2362" s="25"/>
      <c r="AD2362" s="25"/>
      <c r="AE2362" s="25"/>
      <c r="AF2362" s="25"/>
      <c r="AG2362" s="25"/>
      <c r="AH2362" s="25"/>
    </row>
    <row r="2363" spans="1:34">
      <c r="A2363" s="25"/>
      <c r="B2363" s="25"/>
      <c r="C2363" s="25"/>
      <c r="D2363" s="114"/>
      <c r="E2363" s="25"/>
      <c r="F2363" s="25"/>
      <c r="G2363" s="25"/>
      <c r="H2363" s="25"/>
      <c r="I2363" s="25"/>
      <c r="J2363" s="25"/>
      <c r="K2363" s="114"/>
      <c r="L2363" s="25"/>
      <c r="M2363" s="25"/>
      <c r="N2363" s="25"/>
      <c r="O2363" s="25"/>
      <c r="P2363" s="25"/>
      <c r="Q2363" s="25"/>
      <c r="R2363" s="25"/>
      <c r="S2363" s="25"/>
      <c r="T2363" s="25"/>
      <c r="U2363" s="25"/>
      <c r="V2363" s="25"/>
      <c r="W2363" s="25"/>
      <c r="X2363" s="25"/>
      <c r="Y2363" s="25"/>
      <c r="Z2363" s="25"/>
      <c r="AA2363" s="25"/>
      <c r="AB2363" s="25"/>
      <c r="AC2363" s="25"/>
      <c r="AD2363" s="25"/>
      <c r="AE2363" s="25"/>
      <c r="AF2363" s="25"/>
      <c r="AG2363" s="25"/>
      <c r="AH2363" s="25"/>
    </row>
    <row r="2364" spans="1:34">
      <c r="A2364" s="25"/>
      <c r="B2364" s="25"/>
      <c r="C2364" s="25"/>
      <c r="D2364" s="114"/>
      <c r="E2364" s="25"/>
      <c r="F2364" s="25"/>
      <c r="G2364" s="25"/>
      <c r="H2364" s="25"/>
      <c r="I2364" s="25"/>
      <c r="J2364" s="25"/>
      <c r="K2364" s="114"/>
      <c r="L2364" s="25"/>
      <c r="M2364" s="25"/>
      <c r="N2364" s="25"/>
      <c r="O2364" s="25"/>
      <c r="P2364" s="25"/>
      <c r="Q2364" s="25"/>
      <c r="R2364" s="25"/>
      <c r="S2364" s="25"/>
      <c r="T2364" s="25"/>
      <c r="U2364" s="25"/>
      <c r="V2364" s="25"/>
      <c r="W2364" s="25"/>
      <c r="X2364" s="25"/>
      <c r="Y2364" s="25"/>
      <c r="Z2364" s="25"/>
      <c r="AA2364" s="25"/>
      <c r="AB2364" s="25"/>
      <c r="AC2364" s="25"/>
      <c r="AD2364" s="25"/>
      <c r="AE2364" s="25"/>
      <c r="AF2364" s="25"/>
      <c r="AG2364" s="25"/>
      <c r="AH2364" s="25"/>
    </row>
    <row r="2365" spans="1:34">
      <c r="A2365" s="25"/>
      <c r="B2365" s="25"/>
      <c r="C2365" s="25"/>
      <c r="D2365" s="114"/>
      <c r="E2365" s="25"/>
      <c r="F2365" s="25"/>
      <c r="G2365" s="25"/>
      <c r="H2365" s="25"/>
      <c r="I2365" s="25"/>
      <c r="J2365" s="25"/>
      <c r="K2365" s="114"/>
      <c r="L2365" s="25"/>
      <c r="M2365" s="25"/>
      <c r="N2365" s="25"/>
      <c r="O2365" s="25"/>
      <c r="P2365" s="25"/>
      <c r="Q2365" s="25"/>
      <c r="R2365" s="25"/>
      <c r="S2365" s="25"/>
      <c r="T2365" s="25"/>
      <c r="U2365" s="25"/>
      <c r="V2365" s="25"/>
      <c r="W2365" s="25"/>
      <c r="X2365" s="25"/>
      <c r="Y2365" s="25"/>
      <c r="Z2365" s="25"/>
      <c r="AA2365" s="25"/>
      <c r="AB2365" s="25"/>
      <c r="AC2365" s="25"/>
      <c r="AD2365" s="25"/>
      <c r="AE2365" s="25"/>
      <c r="AF2365" s="25"/>
      <c r="AG2365" s="25"/>
      <c r="AH2365" s="25"/>
    </row>
    <row r="2366" spans="1:34">
      <c r="A2366" s="25"/>
      <c r="B2366" s="25"/>
      <c r="C2366" s="25"/>
      <c r="D2366" s="114"/>
      <c r="E2366" s="25"/>
      <c r="F2366" s="25"/>
      <c r="G2366" s="25"/>
      <c r="H2366" s="25"/>
      <c r="I2366" s="25"/>
      <c r="J2366" s="25"/>
      <c r="K2366" s="114"/>
      <c r="L2366" s="25"/>
      <c r="M2366" s="25"/>
      <c r="N2366" s="25"/>
      <c r="O2366" s="25"/>
      <c r="P2366" s="25"/>
      <c r="Q2366" s="25"/>
      <c r="R2366" s="25"/>
      <c r="S2366" s="25"/>
      <c r="T2366" s="25"/>
      <c r="U2366" s="25"/>
      <c r="V2366" s="25"/>
      <c r="W2366" s="25"/>
      <c r="X2366" s="25"/>
      <c r="Y2366" s="25"/>
      <c r="Z2366" s="25"/>
      <c r="AA2366" s="25"/>
      <c r="AB2366" s="25"/>
      <c r="AC2366" s="25"/>
      <c r="AD2366" s="25"/>
      <c r="AE2366" s="25"/>
      <c r="AF2366" s="25"/>
      <c r="AG2366" s="25"/>
      <c r="AH2366" s="25"/>
    </row>
    <row r="2367" spans="1:34">
      <c r="A2367" s="25"/>
      <c r="B2367" s="25"/>
      <c r="C2367" s="25"/>
      <c r="D2367" s="114"/>
      <c r="E2367" s="25"/>
      <c r="F2367" s="25"/>
      <c r="G2367" s="25"/>
      <c r="H2367" s="25"/>
      <c r="I2367" s="25"/>
      <c r="J2367" s="25"/>
      <c r="K2367" s="114"/>
      <c r="L2367" s="25"/>
      <c r="M2367" s="25"/>
      <c r="N2367" s="25"/>
      <c r="O2367" s="25"/>
      <c r="P2367" s="25"/>
      <c r="Q2367" s="25"/>
      <c r="R2367" s="25"/>
      <c r="S2367" s="25"/>
      <c r="T2367" s="25"/>
      <c r="U2367" s="25"/>
      <c r="V2367" s="25"/>
      <c r="W2367" s="25"/>
      <c r="X2367" s="25"/>
      <c r="Y2367" s="25"/>
      <c r="Z2367" s="25"/>
      <c r="AA2367" s="25"/>
      <c r="AB2367" s="25"/>
      <c r="AC2367" s="25"/>
      <c r="AD2367" s="25"/>
      <c r="AE2367" s="25"/>
      <c r="AF2367" s="25"/>
      <c r="AG2367" s="25"/>
      <c r="AH2367" s="25"/>
    </row>
    <row r="2368" spans="1:34">
      <c r="A2368" s="25"/>
      <c r="B2368" s="25"/>
      <c r="C2368" s="25"/>
      <c r="D2368" s="114"/>
      <c r="E2368" s="25"/>
      <c r="F2368" s="25"/>
      <c r="G2368" s="25"/>
      <c r="H2368" s="25"/>
      <c r="I2368" s="25"/>
      <c r="J2368" s="25"/>
      <c r="K2368" s="114"/>
      <c r="L2368" s="25"/>
      <c r="M2368" s="25"/>
      <c r="N2368" s="25"/>
      <c r="O2368" s="25"/>
      <c r="P2368" s="25"/>
      <c r="Q2368" s="25"/>
      <c r="R2368" s="25"/>
      <c r="S2368" s="25"/>
      <c r="T2368" s="25"/>
      <c r="U2368" s="25"/>
      <c r="V2368" s="25"/>
      <c r="W2368" s="25"/>
      <c r="X2368" s="25"/>
      <c r="Y2368" s="25"/>
      <c r="Z2368" s="25"/>
      <c r="AA2368" s="25"/>
      <c r="AB2368" s="25"/>
      <c r="AC2368" s="25"/>
      <c r="AD2368" s="25"/>
      <c r="AE2368" s="25"/>
      <c r="AF2368" s="25"/>
      <c r="AG2368" s="25"/>
      <c r="AH2368" s="25"/>
    </row>
    <row r="2369" spans="1:34">
      <c r="A2369" s="25"/>
      <c r="B2369" s="25"/>
      <c r="C2369" s="25"/>
      <c r="D2369" s="114"/>
      <c r="E2369" s="25"/>
      <c r="F2369" s="25"/>
      <c r="G2369" s="25"/>
      <c r="H2369" s="25"/>
      <c r="I2369" s="25"/>
      <c r="J2369" s="25"/>
      <c r="K2369" s="114"/>
      <c r="L2369" s="25"/>
      <c r="M2369" s="25"/>
      <c r="N2369" s="25"/>
      <c r="O2369" s="25"/>
      <c r="P2369" s="25"/>
      <c r="Q2369" s="25"/>
      <c r="R2369" s="25"/>
      <c r="S2369" s="25"/>
      <c r="T2369" s="25"/>
      <c r="U2369" s="25"/>
      <c r="V2369" s="25"/>
      <c r="W2369" s="25"/>
      <c r="X2369" s="25"/>
      <c r="Y2369" s="25"/>
      <c r="Z2369" s="25"/>
      <c r="AA2369" s="25"/>
      <c r="AB2369" s="25"/>
      <c r="AC2369" s="25"/>
      <c r="AD2369" s="25"/>
      <c r="AE2369" s="25"/>
      <c r="AF2369" s="25"/>
      <c r="AG2369" s="25"/>
      <c r="AH2369" s="25"/>
    </row>
    <row r="2370" spans="1:34">
      <c r="A2370" s="25"/>
      <c r="B2370" s="25"/>
      <c r="C2370" s="25"/>
      <c r="D2370" s="114"/>
      <c r="E2370" s="25"/>
      <c r="F2370" s="25"/>
      <c r="G2370" s="25"/>
      <c r="H2370" s="25"/>
      <c r="I2370" s="25"/>
      <c r="J2370" s="25"/>
      <c r="K2370" s="114"/>
      <c r="L2370" s="25"/>
      <c r="M2370" s="25"/>
      <c r="N2370" s="25"/>
      <c r="O2370" s="25"/>
      <c r="P2370" s="25"/>
      <c r="Q2370" s="25"/>
      <c r="R2370" s="25"/>
      <c r="S2370" s="25"/>
      <c r="T2370" s="25"/>
      <c r="U2370" s="25"/>
      <c r="V2370" s="25"/>
      <c r="W2370" s="25"/>
      <c r="X2370" s="25"/>
      <c r="Y2370" s="25"/>
      <c r="Z2370" s="25"/>
      <c r="AA2370" s="25"/>
      <c r="AB2370" s="25"/>
      <c r="AC2370" s="25"/>
      <c r="AD2370" s="25"/>
      <c r="AE2370" s="25"/>
      <c r="AF2370" s="25"/>
      <c r="AG2370" s="25"/>
      <c r="AH2370" s="25"/>
    </row>
    <row r="2371" spans="1:34">
      <c r="A2371" s="25"/>
      <c r="B2371" s="25"/>
      <c r="C2371" s="25"/>
      <c r="D2371" s="114"/>
      <c r="E2371" s="25"/>
      <c r="F2371" s="25"/>
      <c r="G2371" s="25"/>
      <c r="H2371" s="25"/>
      <c r="I2371" s="25"/>
      <c r="J2371" s="25"/>
      <c r="K2371" s="114"/>
      <c r="L2371" s="25"/>
      <c r="M2371" s="25"/>
      <c r="N2371" s="25"/>
      <c r="O2371" s="25"/>
      <c r="P2371" s="25"/>
      <c r="Q2371" s="25"/>
      <c r="R2371" s="25"/>
      <c r="S2371" s="25"/>
      <c r="T2371" s="25"/>
      <c r="U2371" s="25"/>
      <c r="V2371" s="25"/>
      <c r="W2371" s="25"/>
      <c r="X2371" s="25"/>
      <c r="Y2371" s="25"/>
      <c r="Z2371" s="25"/>
      <c r="AA2371" s="25"/>
      <c r="AB2371" s="25"/>
      <c r="AC2371" s="25"/>
      <c r="AD2371" s="25"/>
      <c r="AE2371" s="25"/>
      <c r="AF2371" s="25"/>
      <c r="AG2371" s="25"/>
      <c r="AH2371" s="25"/>
    </row>
    <row r="2372" spans="1:34">
      <c r="A2372" s="25"/>
      <c r="B2372" s="25"/>
      <c r="C2372" s="25"/>
      <c r="D2372" s="114"/>
      <c r="E2372" s="25"/>
      <c r="F2372" s="25"/>
      <c r="G2372" s="25"/>
      <c r="H2372" s="25"/>
      <c r="I2372" s="25"/>
      <c r="J2372" s="25"/>
      <c r="K2372" s="114"/>
      <c r="L2372" s="25"/>
      <c r="M2372" s="25"/>
      <c r="N2372" s="25"/>
      <c r="O2372" s="25"/>
      <c r="P2372" s="25"/>
      <c r="Q2372" s="25"/>
      <c r="R2372" s="25"/>
      <c r="S2372" s="25"/>
      <c r="T2372" s="25"/>
      <c r="U2372" s="25"/>
      <c r="V2372" s="25"/>
      <c r="W2372" s="25"/>
      <c r="X2372" s="25"/>
      <c r="Y2372" s="25"/>
      <c r="Z2372" s="25"/>
      <c r="AA2372" s="25"/>
      <c r="AB2372" s="25"/>
      <c r="AC2372" s="25"/>
      <c r="AD2372" s="25"/>
      <c r="AE2372" s="25"/>
      <c r="AF2372" s="25"/>
      <c r="AG2372" s="25"/>
      <c r="AH2372" s="25"/>
    </row>
    <row r="2373" spans="1:34">
      <c r="A2373" s="25"/>
      <c r="B2373" s="25"/>
      <c r="C2373" s="25"/>
      <c r="D2373" s="114"/>
      <c r="E2373" s="25"/>
      <c r="F2373" s="25"/>
      <c r="G2373" s="25"/>
      <c r="H2373" s="25"/>
      <c r="I2373" s="25"/>
      <c r="J2373" s="25"/>
      <c r="K2373" s="114"/>
      <c r="L2373" s="25"/>
      <c r="M2373" s="25"/>
      <c r="N2373" s="25"/>
      <c r="O2373" s="25"/>
      <c r="P2373" s="25"/>
      <c r="Q2373" s="25"/>
      <c r="R2373" s="25"/>
      <c r="S2373" s="25"/>
      <c r="T2373" s="25"/>
      <c r="U2373" s="25"/>
      <c r="V2373" s="25"/>
      <c r="W2373" s="25"/>
      <c r="X2373" s="25"/>
      <c r="Y2373" s="25"/>
      <c r="Z2373" s="25"/>
      <c r="AA2373" s="25"/>
      <c r="AB2373" s="25"/>
      <c r="AC2373" s="25"/>
      <c r="AD2373" s="25"/>
      <c r="AE2373" s="25"/>
      <c r="AF2373" s="25"/>
      <c r="AG2373" s="25"/>
      <c r="AH2373" s="25"/>
    </row>
    <row r="2374" spans="1:34">
      <c r="A2374" s="25"/>
      <c r="B2374" s="25"/>
      <c r="C2374" s="25"/>
      <c r="D2374" s="114"/>
      <c r="E2374" s="25"/>
      <c r="F2374" s="25"/>
      <c r="G2374" s="25"/>
      <c r="H2374" s="25"/>
      <c r="I2374" s="25"/>
      <c r="J2374" s="25"/>
      <c r="K2374" s="114"/>
      <c r="L2374" s="25"/>
      <c r="M2374" s="25"/>
      <c r="N2374" s="25"/>
      <c r="O2374" s="25"/>
      <c r="P2374" s="25"/>
      <c r="Q2374" s="25"/>
      <c r="R2374" s="25"/>
      <c r="S2374" s="25"/>
      <c r="T2374" s="25"/>
      <c r="U2374" s="25"/>
      <c r="V2374" s="25"/>
      <c r="W2374" s="25"/>
      <c r="X2374" s="25"/>
      <c r="Y2374" s="25"/>
      <c r="Z2374" s="25"/>
      <c r="AA2374" s="25"/>
      <c r="AB2374" s="25"/>
      <c r="AC2374" s="25"/>
      <c r="AD2374" s="25"/>
      <c r="AE2374" s="25"/>
      <c r="AF2374" s="25"/>
      <c r="AG2374" s="25"/>
      <c r="AH2374" s="25"/>
    </row>
    <row r="2375" spans="1:34">
      <c r="A2375" s="25"/>
      <c r="B2375" s="25"/>
      <c r="C2375" s="25"/>
      <c r="D2375" s="114"/>
      <c r="E2375" s="25"/>
      <c r="F2375" s="25"/>
      <c r="G2375" s="25"/>
      <c r="H2375" s="25"/>
      <c r="I2375" s="25"/>
      <c r="J2375" s="25"/>
      <c r="K2375" s="114"/>
      <c r="L2375" s="25"/>
      <c r="M2375" s="25"/>
      <c r="N2375" s="25"/>
      <c r="O2375" s="25"/>
      <c r="P2375" s="25"/>
      <c r="Q2375" s="25"/>
      <c r="R2375" s="25"/>
      <c r="S2375" s="25"/>
      <c r="T2375" s="25"/>
      <c r="U2375" s="25"/>
      <c r="V2375" s="25"/>
      <c r="W2375" s="25"/>
      <c r="X2375" s="25"/>
      <c r="Y2375" s="25"/>
      <c r="Z2375" s="25"/>
      <c r="AA2375" s="25"/>
      <c r="AB2375" s="25"/>
      <c r="AC2375" s="25"/>
      <c r="AD2375" s="25"/>
      <c r="AE2375" s="25"/>
      <c r="AF2375" s="25"/>
      <c r="AG2375" s="25"/>
      <c r="AH2375" s="25"/>
    </row>
    <row r="2376" spans="1:34">
      <c r="A2376" s="25"/>
      <c r="B2376" s="25"/>
      <c r="C2376" s="25"/>
      <c r="D2376" s="114"/>
      <c r="E2376" s="25"/>
      <c r="F2376" s="25"/>
      <c r="G2376" s="25"/>
      <c r="H2376" s="25"/>
      <c r="I2376" s="25"/>
      <c r="J2376" s="25"/>
      <c r="K2376" s="114"/>
      <c r="L2376" s="25"/>
      <c r="M2376" s="25"/>
      <c r="N2376" s="25"/>
      <c r="O2376" s="25"/>
      <c r="P2376" s="25"/>
      <c r="Q2376" s="25"/>
      <c r="R2376" s="25"/>
      <c r="S2376" s="25"/>
      <c r="T2376" s="25"/>
      <c r="U2376" s="25"/>
      <c r="V2376" s="25"/>
      <c r="W2376" s="25"/>
      <c r="X2376" s="25"/>
      <c r="Y2376" s="25"/>
      <c r="Z2376" s="25"/>
      <c r="AA2376" s="25"/>
      <c r="AB2376" s="25"/>
      <c r="AC2376" s="25"/>
      <c r="AD2376" s="25"/>
      <c r="AE2376" s="25"/>
      <c r="AF2376" s="25"/>
      <c r="AG2376" s="25"/>
      <c r="AH2376" s="25"/>
    </row>
    <row r="2377" spans="1:34">
      <c r="A2377" s="25"/>
      <c r="B2377" s="25"/>
      <c r="C2377" s="25"/>
      <c r="D2377" s="114"/>
      <c r="E2377" s="25"/>
      <c r="F2377" s="25"/>
      <c r="G2377" s="25"/>
      <c r="H2377" s="25"/>
      <c r="I2377" s="25"/>
      <c r="J2377" s="25"/>
      <c r="K2377" s="114"/>
      <c r="L2377" s="25"/>
      <c r="M2377" s="25"/>
      <c r="N2377" s="25"/>
      <c r="O2377" s="25"/>
      <c r="P2377" s="25"/>
      <c r="Q2377" s="25"/>
      <c r="R2377" s="25"/>
      <c r="S2377" s="25"/>
      <c r="T2377" s="25"/>
      <c r="U2377" s="25"/>
      <c r="V2377" s="25"/>
      <c r="W2377" s="25"/>
      <c r="X2377" s="25"/>
      <c r="Y2377" s="25"/>
      <c r="Z2377" s="25"/>
      <c r="AA2377" s="25"/>
      <c r="AB2377" s="25"/>
      <c r="AC2377" s="25"/>
      <c r="AD2377" s="25"/>
      <c r="AE2377" s="25"/>
      <c r="AF2377" s="25"/>
      <c r="AG2377" s="25"/>
      <c r="AH2377" s="25"/>
    </row>
    <row r="2378" spans="1:34">
      <c r="A2378" s="25"/>
      <c r="B2378" s="25"/>
      <c r="C2378" s="25"/>
      <c r="D2378" s="114"/>
      <c r="E2378" s="25"/>
      <c r="F2378" s="25"/>
      <c r="G2378" s="25"/>
      <c r="H2378" s="25"/>
      <c r="I2378" s="25"/>
      <c r="J2378" s="25"/>
      <c r="K2378" s="114"/>
      <c r="L2378" s="25"/>
      <c r="M2378" s="25"/>
      <c r="N2378" s="25"/>
      <c r="O2378" s="25"/>
      <c r="P2378" s="25"/>
      <c r="Q2378" s="25"/>
      <c r="R2378" s="25"/>
      <c r="S2378" s="25"/>
      <c r="T2378" s="25"/>
      <c r="U2378" s="25"/>
      <c r="V2378" s="25"/>
      <c r="W2378" s="25"/>
      <c r="X2378" s="25"/>
      <c r="Y2378" s="25"/>
      <c r="Z2378" s="25"/>
      <c r="AA2378" s="25"/>
      <c r="AB2378" s="25"/>
      <c r="AC2378" s="25"/>
      <c r="AD2378" s="25"/>
      <c r="AE2378" s="25"/>
      <c r="AF2378" s="25"/>
      <c r="AG2378" s="25"/>
      <c r="AH2378" s="25"/>
    </row>
    <row r="2379" spans="1:34">
      <c r="A2379" s="25"/>
      <c r="B2379" s="25"/>
      <c r="C2379" s="25"/>
      <c r="D2379" s="114"/>
      <c r="E2379" s="25"/>
      <c r="F2379" s="25"/>
      <c r="G2379" s="25"/>
      <c r="H2379" s="25"/>
      <c r="I2379" s="25"/>
      <c r="J2379" s="25"/>
      <c r="K2379" s="114"/>
      <c r="L2379" s="25"/>
      <c r="M2379" s="25"/>
      <c r="N2379" s="25"/>
      <c r="O2379" s="25"/>
      <c r="P2379" s="25"/>
      <c r="Q2379" s="25"/>
      <c r="R2379" s="25"/>
      <c r="S2379" s="25"/>
      <c r="T2379" s="25"/>
      <c r="U2379" s="25"/>
      <c r="V2379" s="25"/>
      <c r="W2379" s="25"/>
      <c r="X2379" s="25"/>
      <c r="Y2379" s="25"/>
      <c r="Z2379" s="25"/>
      <c r="AA2379" s="25"/>
      <c r="AB2379" s="25"/>
      <c r="AC2379" s="25"/>
      <c r="AD2379" s="25"/>
      <c r="AE2379" s="25"/>
      <c r="AF2379" s="25"/>
      <c r="AG2379" s="25"/>
      <c r="AH2379" s="25"/>
    </row>
    <row r="2380" spans="1:34">
      <c r="A2380" s="25"/>
      <c r="B2380" s="25"/>
      <c r="C2380" s="25"/>
      <c r="D2380" s="114"/>
      <c r="E2380" s="25"/>
      <c r="F2380" s="25"/>
      <c r="G2380" s="25"/>
      <c r="H2380" s="25"/>
      <c r="I2380" s="25"/>
      <c r="J2380" s="25"/>
      <c r="K2380" s="114"/>
      <c r="L2380" s="25"/>
      <c r="M2380" s="25"/>
      <c r="N2380" s="25"/>
      <c r="O2380" s="25"/>
      <c r="P2380" s="25"/>
      <c r="Q2380" s="25"/>
      <c r="R2380" s="25"/>
      <c r="S2380" s="25"/>
      <c r="T2380" s="25"/>
      <c r="U2380" s="25"/>
      <c r="V2380" s="25"/>
      <c r="W2380" s="25"/>
      <c r="X2380" s="25"/>
      <c r="Y2380" s="25"/>
      <c r="Z2380" s="25"/>
      <c r="AA2380" s="25"/>
      <c r="AB2380" s="25"/>
      <c r="AC2380" s="25"/>
      <c r="AD2380" s="25"/>
      <c r="AE2380" s="25"/>
      <c r="AF2380" s="25"/>
      <c r="AG2380" s="25"/>
      <c r="AH2380" s="25"/>
    </row>
    <row r="2381" spans="1:34">
      <c r="A2381" s="25"/>
      <c r="B2381" s="25"/>
      <c r="C2381" s="25"/>
      <c r="D2381" s="114"/>
      <c r="E2381" s="25"/>
      <c r="F2381" s="25"/>
      <c r="G2381" s="25"/>
      <c r="H2381" s="25"/>
      <c r="I2381" s="25"/>
      <c r="J2381" s="25"/>
      <c r="K2381" s="114"/>
      <c r="L2381" s="25"/>
      <c r="M2381" s="25"/>
      <c r="N2381" s="25"/>
      <c r="O2381" s="25"/>
      <c r="P2381" s="25"/>
      <c r="Q2381" s="25"/>
      <c r="R2381" s="25"/>
      <c r="S2381" s="25"/>
      <c r="T2381" s="25"/>
      <c r="U2381" s="25"/>
      <c r="V2381" s="25"/>
      <c r="W2381" s="25"/>
      <c r="X2381" s="25"/>
      <c r="Y2381" s="25"/>
      <c r="Z2381" s="25"/>
      <c r="AA2381" s="25"/>
      <c r="AB2381" s="25"/>
      <c r="AC2381" s="25"/>
      <c r="AD2381" s="25"/>
      <c r="AE2381" s="25"/>
      <c r="AF2381" s="25"/>
      <c r="AG2381" s="25"/>
      <c r="AH2381" s="25"/>
    </row>
    <row r="2382" spans="1:34">
      <c r="A2382" s="25"/>
      <c r="B2382" s="25"/>
      <c r="C2382" s="25"/>
      <c r="D2382" s="114"/>
      <c r="E2382" s="25"/>
      <c r="F2382" s="25"/>
      <c r="G2382" s="25"/>
      <c r="H2382" s="25"/>
      <c r="I2382" s="25"/>
      <c r="J2382" s="25"/>
      <c r="K2382" s="114"/>
      <c r="L2382" s="25"/>
      <c r="M2382" s="25"/>
      <c r="N2382" s="25"/>
      <c r="O2382" s="25"/>
      <c r="P2382" s="25"/>
      <c r="Q2382" s="25"/>
      <c r="R2382" s="25"/>
      <c r="S2382" s="25"/>
      <c r="T2382" s="25"/>
      <c r="U2382" s="25"/>
      <c r="V2382" s="25"/>
      <c r="W2382" s="25"/>
      <c r="X2382" s="25"/>
      <c r="Y2382" s="25"/>
      <c r="Z2382" s="25"/>
      <c r="AA2382" s="25"/>
      <c r="AB2382" s="25"/>
      <c r="AC2382" s="25"/>
      <c r="AD2382" s="25"/>
      <c r="AE2382" s="25"/>
      <c r="AF2382" s="25"/>
      <c r="AG2382" s="25"/>
      <c r="AH2382" s="25"/>
    </row>
    <row r="2383" spans="1:34">
      <c r="A2383" s="25"/>
      <c r="B2383" s="25"/>
      <c r="C2383" s="25"/>
      <c r="D2383" s="114"/>
      <c r="E2383" s="25"/>
      <c r="F2383" s="25"/>
      <c r="G2383" s="25"/>
      <c r="H2383" s="25"/>
      <c r="I2383" s="25"/>
      <c r="J2383" s="25"/>
      <c r="K2383" s="114"/>
      <c r="L2383" s="25"/>
      <c r="M2383" s="25"/>
      <c r="N2383" s="25"/>
      <c r="O2383" s="25"/>
      <c r="P2383" s="25"/>
      <c r="Q2383" s="25"/>
      <c r="R2383" s="25"/>
      <c r="S2383" s="25"/>
      <c r="T2383" s="25"/>
      <c r="U2383" s="25"/>
      <c r="V2383" s="25"/>
      <c r="W2383" s="25"/>
      <c r="X2383" s="25"/>
      <c r="Y2383" s="25"/>
      <c r="Z2383" s="25"/>
      <c r="AA2383" s="25"/>
      <c r="AB2383" s="25"/>
      <c r="AC2383" s="25"/>
      <c r="AD2383" s="25"/>
      <c r="AE2383" s="25"/>
      <c r="AF2383" s="25"/>
      <c r="AG2383" s="25"/>
      <c r="AH2383" s="25"/>
    </row>
    <row r="2384" spans="1:34">
      <c r="A2384" s="25"/>
      <c r="B2384" s="25"/>
      <c r="C2384" s="25"/>
      <c r="D2384" s="114"/>
      <c r="E2384" s="25"/>
      <c r="F2384" s="25"/>
      <c r="G2384" s="25"/>
      <c r="H2384" s="25"/>
      <c r="I2384" s="25"/>
      <c r="J2384" s="25"/>
      <c r="K2384" s="114"/>
      <c r="L2384" s="25"/>
      <c r="M2384" s="25"/>
      <c r="N2384" s="25"/>
      <c r="O2384" s="25"/>
      <c r="P2384" s="25"/>
      <c r="Q2384" s="25"/>
      <c r="R2384" s="25"/>
      <c r="S2384" s="25"/>
      <c r="T2384" s="25"/>
      <c r="U2384" s="25"/>
      <c r="V2384" s="25"/>
      <c r="W2384" s="25"/>
      <c r="X2384" s="25"/>
      <c r="Y2384" s="25"/>
      <c r="Z2384" s="25"/>
      <c r="AA2384" s="25"/>
      <c r="AB2384" s="25"/>
      <c r="AC2384" s="25"/>
      <c r="AD2384" s="25"/>
      <c r="AE2384" s="25"/>
      <c r="AF2384" s="25"/>
      <c r="AG2384" s="25"/>
      <c r="AH2384" s="25"/>
    </row>
    <row r="2385" spans="1:34">
      <c r="A2385" s="25"/>
      <c r="B2385" s="25"/>
      <c r="C2385" s="25"/>
      <c r="D2385" s="114"/>
      <c r="E2385" s="25"/>
      <c r="F2385" s="25"/>
      <c r="G2385" s="25"/>
      <c r="H2385" s="25"/>
      <c r="I2385" s="25"/>
      <c r="J2385" s="25"/>
      <c r="K2385" s="114"/>
      <c r="L2385" s="25"/>
      <c r="M2385" s="25"/>
      <c r="N2385" s="25"/>
      <c r="O2385" s="25"/>
      <c r="P2385" s="25"/>
      <c r="Q2385" s="25"/>
      <c r="R2385" s="25"/>
      <c r="S2385" s="25"/>
      <c r="T2385" s="25"/>
      <c r="U2385" s="25"/>
      <c r="V2385" s="25"/>
      <c r="W2385" s="25"/>
      <c r="X2385" s="25"/>
      <c r="Y2385" s="25"/>
      <c r="Z2385" s="25"/>
      <c r="AA2385" s="25"/>
      <c r="AB2385" s="25"/>
      <c r="AC2385" s="25"/>
      <c r="AD2385" s="25"/>
      <c r="AE2385" s="25"/>
      <c r="AF2385" s="25"/>
      <c r="AG2385" s="25"/>
      <c r="AH2385" s="25"/>
    </row>
    <row r="2386" spans="1:34">
      <c r="A2386" s="25"/>
      <c r="B2386" s="25"/>
      <c r="C2386" s="25"/>
      <c r="D2386" s="114"/>
      <c r="E2386" s="25"/>
      <c r="F2386" s="25"/>
      <c r="G2386" s="25"/>
      <c r="H2386" s="25"/>
      <c r="I2386" s="25"/>
      <c r="J2386" s="25"/>
      <c r="K2386" s="114"/>
      <c r="L2386" s="25"/>
      <c r="M2386" s="25"/>
      <c r="N2386" s="25"/>
      <c r="O2386" s="25"/>
      <c r="P2386" s="25"/>
      <c r="Q2386" s="25"/>
      <c r="R2386" s="25"/>
      <c r="S2386" s="25"/>
      <c r="T2386" s="25"/>
      <c r="U2386" s="25"/>
      <c r="V2386" s="25"/>
      <c r="W2386" s="25"/>
      <c r="X2386" s="25"/>
      <c r="Y2386" s="25"/>
      <c r="Z2386" s="25"/>
      <c r="AA2386" s="25"/>
      <c r="AB2386" s="25"/>
      <c r="AC2386" s="25"/>
      <c r="AD2386" s="25"/>
      <c r="AE2386" s="25"/>
      <c r="AF2386" s="25"/>
      <c r="AG2386" s="25"/>
      <c r="AH2386" s="25"/>
    </row>
    <row r="2387" spans="1:34">
      <c r="A2387" s="25"/>
      <c r="B2387" s="25"/>
      <c r="C2387" s="25"/>
      <c r="D2387" s="114"/>
      <c r="E2387" s="25"/>
      <c r="F2387" s="25"/>
      <c r="G2387" s="25"/>
      <c r="H2387" s="25"/>
      <c r="I2387" s="25"/>
      <c r="J2387" s="25"/>
      <c r="K2387" s="114"/>
      <c r="L2387" s="25"/>
      <c r="M2387" s="25"/>
      <c r="N2387" s="25"/>
      <c r="O2387" s="25"/>
      <c r="P2387" s="25"/>
      <c r="Q2387" s="25"/>
      <c r="R2387" s="25"/>
      <c r="S2387" s="25"/>
      <c r="T2387" s="25"/>
      <c r="U2387" s="25"/>
      <c r="V2387" s="25"/>
      <c r="W2387" s="25"/>
      <c r="X2387" s="25"/>
      <c r="Y2387" s="25"/>
      <c r="Z2387" s="25"/>
      <c r="AA2387" s="25"/>
      <c r="AB2387" s="25"/>
      <c r="AC2387" s="25"/>
      <c r="AD2387" s="25"/>
      <c r="AE2387" s="25"/>
      <c r="AF2387" s="25"/>
      <c r="AG2387" s="25"/>
      <c r="AH2387" s="25"/>
    </row>
    <row r="2388" spans="1:34">
      <c r="A2388" s="25"/>
      <c r="B2388" s="25"/>
      <c r="C2388" s="25"/>
      <c r="D2388" s="114"/>
      <c r="E2388" s="25"/>
      <c r="F2388" s="25"/>
      <c r="G2388" s="25"/>
      <c r="H2388" s="25"/>
      <c r="I2388" s="25"/>
      <c r="J2388" s="25"/>
      <c r="K2388" s="114"/>
      <c r="L2388" s="25"/>
      <c r="M2388" s="25"/>
      <c r="N2388" s="25"/>
      <c r="O2388" s="25"/>
      <c r="P2388" s="25"/>
      <c r="Q2388" s="25"/>
      <c r="R2388" s="25"/>
      <c r="S2388" s="25"/>
      <c r="T2388" s="25"/>
      <c r="U2388" s="25"/>
      <c r="V2388" s="25"/>
      <c r="W2388" s="25"/>
      <c r="X2388" s="25"/>
      <c r="Y2388" s="25"/>
      <c r="Z2388" s="25"/>
      <c r="AA2388" s="25"/>
      <c r="AB2388" s="25"/>
      <c r="AC2388" s="25"/>
      <c r="AD2388" s="25"/>
      <c r="AE2388" s="25"/>
      <c r="AF2388" s="25"/>
      <c r="AG2388" s="25"/>
      <c r="AH2388" s="25"/>
    </row>
    <row r="2389" spans="1:34">
      <c r="A2389" s="25"/>
      <c r="B2389" s="25"/>
      <c r="C2389" s="25"/>
      <c r="D2389" s="114"/>
      <c r="E2389" s="25"/>
      <c r="F2389" s="25"/>
      <c r="G2389" s="25"/>
      <c r="H2389" s="25"/>
      <c r="I2389" s="25"/>
      <c r="J2389" s="25"/>
      <c r="K2389" s="114"/>
      <c r="L2389" s="25"/>
      <c r="M2389" s="25"/>
      <c r="N2389" s="25"/>
      <c r="O2389" s="25"/>
      <c r="P2389" s="25"/>
      <c r="Q2389" s="25"/>
      <c r="R2389" s="25"/>
      <c r="S2389" s="25"/>
      <c r="T2389" s="25"/>
      <c r="U2389" s="25"/>
      <c r="V2389" s="25"/>
      <c r="W2389" s="25"/>
      <c r="X2389" s="25"/>
      <c r="Y2389" s="25"/>
      <c r="Z2389" s="25"/>
      <c r="AA2389" s="25"/>
      <c r="AB2389" s="25"/>
      <c r="AC2389" s="25"/>
      <c r="AD2389" s="25"/>
      <c r="AE2389" s="25"/>
      <c r="AF2389" s="25"/>
      <c r="AG2389" s="25"/>
      <c r="AH2389" s="25"/>
    </row>
    <row r="2390" spans="1:34">
      <c r="A2390" s="25"/>
      <c r="B2390" s="25"/>
      <c r="C2390" s="25"/>
      <c r="D2390" s="114"/>
      <c r="E2390" s="25"/>
      <c r="F2390" s="25"/>
      <c r="G2390" s="25"/>
      <c r="H2390" s="25"/>
      <c r="I2390" s="25"/>
      <c r="J2390" s="25"/>
      <c r="K2390" s="114"/>
      <c r="L2390" s="25"/>
      <c r="M2390" s="25"/>
      <c r="N2390" s="25"/>
      <c r="O2390" s="25"/>
      <c r="P2390" s="25"/>
      <c r="Q2390" s="25"/>
      <c r="R2390" s="25"/>
      <c r="S2390" s="25"/>
      <c r="T2390" s="25"/>
      <c r="U2390" s="25"/>
      <c r="V2390" s="25"/>
      <c r="W2390" s="25"/>
      <c r="X2390" s="25"/>
      <c r="Y2390" s="25"/>
      <c r="Z2390" s="25"/>
      <c r="AA2390" s="25"/>
      <c r="AB2390" s="25"/>
      <c r="AC2390" s="25"/>
      <c r="AD2390" s="25"/>
      <c r="AE2390" s="25"/>
      <c r="AF2390" s="25"/>
      <c r="AG2390" s="25"/>
      <c r="AH2390" s="25"/>
    </row>
    <row r="2391" spans="1:34">
      <c r="A2391" s="25"/>
      <c r="B2391" s="25"/>
      <c r="C2391" s="25"/>
      <c r="D2391" s="114"/>
      <c r="E2391" s="25"/>
      <c r="F2391" s="25"/>
      <c r="G2391" s="25"/>
      <c r="H2391" s="25"/>
      <c r="I2391" s="25"/>
      <c r="J2391" s="25"/>
      <c r="K2391" s="114"/>
      <c r="L2391" s="25"/>
      <c r="M2391" s="25"/>
      <c r="N2391" s="25"/>
      <c r="O2391" s="25"/>
      <c r="P2391" s="25"/>
      <c r="Q2391" s="25"/>
      <c r="R2391" s="25"/>
      <c r="S2391" s="25"/>
      <c r="T2391" s="25"/>
      <c r="U2391" s="25"/>
      <c r="V2391" s="25"/>
      <c r="W2391" s="25"/>
      <c r="X2391" s="25"/>
      <c r="Y2391" s="25"/>
      <c r="Z2391" s="25"/>
      <c r="AA2391" s="25"/>
      <c r="AB2391" s="25"/>
      <c r="AC2391" s="25"/>
      <c r="AD2391" s="25"/>
      <c r="AE2391" s="25"/>
      <c r="AF2391" s="25"/>
      <c r="AG2391" s="25"/>
      <c r="AH2391" s="25"/>
    </row>
    <row r="2392" spans="1:34">
      <c r="A2392" s="25"/>
      <c r="B2392" s="25"/>
      <c r="C2392" s="25"/>
      <c r="D2392" s="114"/>
      <c r="E2392" s="25"/>
      <c r="F2392" s="25"/>
      <c r="G2392" s="25"/>
      <c r="H2392" s="25"/>
      <c r="I2392" s="25"/>
      <c r="J2392" s="25"/>
      <c r="K2392" s="114"/>
      <c r="L2392" s="25"/>
      <c r="M2392" s="25"/>
      <c r="N2392" s="25"/>
      <c r="O2392" s="25"/>
      <c r="P2392" s="25"/>
      <c r="Q2392" s="25"/>
      <c r="R2392" s="25"/>
      <c r="S2392" s="25"/>
      <c r="T2392" s="25"/>
      <c r="U2392" s="25"/>
      <c r="V2392" s="25"/>
      <c r="W2392" s="25"/>
      <c r="X2392" s="25"/>
      <c r="Y2392" s="25"/>
      <c r="Z2392" s="25"/>
      <c r="AA2392" s="25"/>
      <c r="AB2392" s="25"/>
      <c r="AC2392" s="25"/>
      <c r="AD2392" s="25"/>
      <c r="AE2392" s="25"/>
      <c r="AF2392" s="25"/>
      <c r="AG2392" s="25"/>
      <c r="AH2392" s="25"/>
    </row>
    <row r="2393" spans="1:34">
      <c r="A2393" s="25"/>
      <c r="B2393" s="25"/>
      <c r="C2393" s="25"/>
      <c r="D2393" s="114"/>
      <c r="E2393" s="25"/>
      <c r="F2393" s="25"/>
      <c r="G2393" s="25"/>
      <c r="H2393" s="25"/>
      <c r="I2393" s="25"/>
      <c r="J2393" s="25"/>
      <c r="K2393" s="114"/>
      <c r="L2393" s="25"/>
      <c r="M2393" s="25"/>
      <c r="N2393" s="25"/>
      <c r="O2393" s="25"/>
      <c r="P2393" s="25"/>
      <c r="Q2393" s="25"/>
      <c r="R2393" s="25"/>
      <c r="S2393" s="25"/>
      <c r="T2393" s="25"/>
      <c r="U2393" s="25"/>
      <c r="V2393" s="25"/>
      <c r="W2393" s="25"/>
      <c r="X2393" s="25"/>
      <c r="Y2393" s="25"/>
      <c r="Z2393" s="25"/>
      <c r="AA2393" s="25"/>
      <c r="AB2393" s="25"/>
      <c r="AC2393" s="25"/>
      <c r="AD2393" s="25"/>
      <c r="AE2393" s="25"/>
      <c r="AF2393" s="25"/>
      <c r="AG2393" s="25"/>
      <c r="AH2393" s="25"/>
    </row>
    <row r="2394" spans="1:34">
      <c r="A2394" s="25"/>
      <c r="B2394" s="25"/>
      <c r="C2394" s="25"/>
      <c r="D2394" s="114"/>
      <c r="E2394" s="25"/>
      <c r="F2394" s="25"/>
      <c r="G2394" s="25"/>
      <c r="H2394" s="25"/>
      <c r="I2394" s="25"/>
      <c r="J2394" s="25"/>
      <c r="K2394" s="114"/>
      <c r="L2394" s="25"/>
      <c r="M2394" s="25"/>
      <c r="N2394" s="25"/>
      <c r="O2394" s="25"/>
      <c r="P2394" s="25"/>
      <c r="Q2394" s="25"/>
      <c r="R2394" s="25"/>
      <c r="S2394" s="25"/>
      <c r="T2394" s="25"/>
      <c r="U2394" s="25"/>
      <c r="V2394" s="25"/>
      <c r="W2394" s="25"/>
      <c r="X2394" s="25"/>
      <c r="Y2394" s="25"/>
      <c r="Z2394" s="25"/>
      <c r="AA2394" s="25"/>
      <c r="AB2394" s="25"/>
      <c r="AC2394" s="25"/>
      <c r="AD2394" s="25"/>
      <c r="AE2394" s="25"/>
      <c r="AF2394" s="25"/>
      <c r="AG2394" s="25"/>
      <c r="AH2394" s="25"/>
    </row>
    <row r="2395" spans="1:34">
      <c r="A2395" s="25"/>
      <c r="B2395" s="25"/>
      <c r="C2395" s="25"/>
      <c r="D2395" s="114"/>
      <c r="E2395" s="25"/>
      <c r="F2395" s="25"/>
      <c r="G2395" s="25"/>
      <c r="H2395" s="25"/>
      <c r="I2395" s="25"/>
      <c r="J2395" s="25"/>
      <c r="K2395" s="114"/>
      <c r="L2395" s="25"/>
      <c r="M2395" s="25"/>
      <c r="N2395" s="25"/>
      <c r="O2395" s="25"/>
      <c r="P2395" s="25"/>
      <c r="Q2395" s="25"/>
      <c r="R2395" s="25"/>
      <c r="S2395" s="25"/>
      <c r="T2395" s="25"/>
      <c r="U2395" s="25"/>
      <c r="V2395" s="25"/>
      <c r="W2395" s="25"/>
      <c r="X2395" s="25"/>
      <c r="Y2395" s="25"/>
      <c r="Z2395" s="25"/>
      <c r="AA2395" s="25"/>
      <c r="AB2395" s="25"/>
      <c r="AC2395" s="25"/>
      <c r="AD2395" s="25"/>
      <c r="AE2395" s="25"/>
      <c r="AF2395" s="25"/>
      <c r="AG2395" s="25"/>
      <c r="AH2395" s="25"/>
    </row>
    <row r="2396" spans="1:34">
      <c r="A2396" s="25"/>
      <c r="B2396" s="25"/>
      <c r="C2396" s="25"/>
      <c r="D2396" s="114"/>
      <c r="E2396" s="25"/>
      <c r="F2396" s="25"/>
      <c r="G2396" s="25"/>
      <c r="H2396" s="25"/>
      <c r="I2396" s="25"/>
      <c r="J2396" s="25"/>
      <c r="K2396" s="114"/>
      <c r="L2396" s="25"/>
      <c r="M2396" s="25"/>
      <c r="N2396" s="25"/>
      <c r="O2396" s="25"/>
      <c r="P2396" s="25"/>
      <c r="Q2396" s="25"/>
      <c r="R2396" s="25"/>
      <c r="S2396" s="25"/>
      <c r="T2396" s="25"/>
      <c r="U2396" s="25"/>
      <c r="V2396" s="25"/>
      <c r="W2396" s="25"/>
      <c r="X2396" s="25"/>
      <c r="Y2396" s="25"/>
      <c r="Z2396" s="25"/>
      <c r="AA2396" s="25"/>
      <c r="AB2396" s="25"/>
      <c r="AC2396" s="25"/>
      <c r="AD2396" s="25"/>
      <c r="AE2396" s="25"/>
      <c r="AF2396" s="25"/>
      <c r="AG2396" s="25"/>
      <c r="AH2396" s="25"/>
    </row>
    <row r="2397" spans="1:34">
      <c r="A2397" s="25"/>
      <c r="B2397" s="25"/>
      <c r="C2397" s="25"/>
      <c r="D2397" s="114"/>
      <c r="E2397" s="25"/>
      <c r="F2397" s="25"/>
      <c r="G2397" s="25"/>
      <c r="H2397" s="25"/>
      <c r="I2397" s="25"/>
      <c r="J2397" s="25"/>
      <c r="K2397" s="114"/>
      <c r="L2397" s="25"/>
      <c r="M2397" s="25"/>
      <c r="N2397" s="25"/>
      <c r="O2397" s="25"/>
      <c r="P2397" s="25"/>
      <c r="Q2397" s="25"/>
      <c r="R2397" s="25"/>
      <c r="S2397" s="25"/>
      <c r="T2397" s="25"/>
      <c r="U2397" s="25"/>
      <c r="V2397" s="25"/>
      <c r="W2397" s="25"/>
      <c r="X2397" s="25"/>
      <c r="Y2397" s="25"/>
      <c r="Z2397" s="25"/>
      <c r="AA2397" s="25"/>
      <c r="AB2397" s="25"/>
      <c r="AC2397" s="25"/>
      <c r="AD2397" s="25"/>
      <c r="AE2397" s="25"/>
      <c r="AF2397" s="25"/>
      <c r="AG2397" s="25"/>
      <c r="AH2397" s="25"/>
    </row>
    <row r="2398" spans="1:34">
      <c r="A2398" s="25"/>
      <c r="B2398" s="25"/>
      <c r="C2398" s="25"/>
      <c r="D2398" s="114"/>
      <c r="E2398" s="25"/>
      <c r="F2398" s="25"/>
      <c r="G2398" s="25"/>
      <c r="H2398" s="25"/>
      <c r="I2398" s="25"/>
      <c r="J2398" s="25"/>
      <c r="K2398" s="114"/>
      <c r="L2398" s="25"/>
      <c r="M2398" s="25"/>
      <c r="N2398" s="25"/>
      <c r="O2398" s="25"/>
      <c r="P2398" s="25"/>
      <c r="Q2398" s="25"/>
      <c r="R2398" s="25"/>
      <c r="S2398" s="25"/>
      <c r="T2398" s="25"/>
      <c r="U2398" s="25"/>
      <c r="V2398" s="25"/>
      <c r="W2398" s="25"/>
      <c r="X2398" s="25"/>
      <c r="Y2398" s="25"/>
      <c r="Z2398" s="25"/>
      <c r="AA2398" s="25"/>
      <c r="AB2398" s="25"/>
      <c r="AC2398" s="25"/>
      <c r="AD2398" s="25"/>
      <c r="AE2398" s="25"/>
      <c r="AF2398" s="25"/>
      <c r="AG2398" s="25"/>
      <c r="AH2398" s="25"/>
    </row>
    <row r="2399" spans="1:34">
      <c r="A2399" s="25"/>
      <c r="B2399" s="25"/>
      <c r="C2399" s="25"/>
      <c r="D2399" s="114"/>
      <c r="E2399" s="25"/>
      <c r="F2399" s="25"/>
      <c r="G2399" s="25"/>
      <c r="H2399" s="25"/>
      <c r="I2399" s="25"/>
      <c r="J2399" s="25"/>
      <c r="K2399" s="114"/>
      <c r="L2399" s="25"/>
      <c r="M2399" s="25"/>
      <c r="N2399" s="25"/>
      <c r="O2399" s="25"/>
      <c r="P2399" s="25"/>
      <c r="Q2399" s="25"/>
      <c r="R2399" s="25"/>
      <c r="S2399" s="25"/>
      <c r="T2399" s="25"/>
      <c r="U2399" s="25"/>
      <c r="V2399" s="25"/>
      <c r="W2399" s="25"/>
      <c r="X2399" s="25"/>
      <c r="Y2399" s="25"/>
      <c r="Z2399" s="25"/>
      <c r="AA2399" s="25"/>
      <c r="AB2399" s="25"/>
      <c r="AC2399" s="25"/>
      <c r="AD2399" s="25"/>
      <c r="AE2399" s="25"/>
      <c r="AF2399" s="25"/>
      <c r="AG2399" s="25"/>
      <c r="AH2399" s="25"/>
    </row>
    <row r="2400" spans="1:34">
      <c r="A2400" s="25"/>
      <c r="B2400" s="25"/>
      <c r="C2400" s="25"/>
      <c r="D2400" s="114"/>
      <c r="E2400" s="25"/>
      <c r="F2400" s="25"/>
      <c r="G2400" s="25"/>
      <c r="H2400" s="25"/>
      <c r="I2400" s="25"/>
      <c r="J2400" s="25"/>
      <c r="K2400" s="114"/>
      <c r="L2400" s="25"/>
      <c r="M2400" s="25"/>
      <c r="N2400" s="25"/>
      <c r="O2400" s="25"/>
      <c r="P2400" s="25"/>
      <c r="Q2400" s="25"/>
      <c r="R2400" s="25"/>
      <c r="S2400" s="25"/>
      <c r="T2400" s="25"/>
      <c r="U2400" s="25"/>
      <c r="V2400" s="25"/>
      <c r="W2400" s="25"/>
      <c r="X2400" s="25"/>
      <c r="Y2400" s="25"/>
      <c r="Z2400" s="25"/>
      <c r="AA2400" s="25"/>
      <c r="AB2400" s="25"/>
      <c r="AC2400" s="25"/>
      <c r="AD2400" s="25"/>
      <c r="AE2400" s="25"/>
      <c r="AF2400" s="25"/>
      <c r="AG2400" s="25"/>
      <c r="AH2400" s="25"/>
    </row>
    <row r="2401" spans="1:34">
      <c r="A2401" s="25"/>
      <c r="B2401" s="25"/>
      <c r="C2401" s="25"/>
      <c r="D2401" s="114"/>
      <c r="E2401" s="25"/>
      <c r="F2401" s="25"/>
      <c r="G2401" s="25"/>
      <c r="H2401" s="25"/>
      <c r="I2401" s="25"/>
      <c r="J2401" s="25"/>
      <c r="K2401" s="114"/>
      <c r="L2401" s="25"/>
      <c r="M2401" s="25"/>
      <c r="N2401" s="25"/>
      <c r="O2401" s="25"/>
      <c r="P2401" s="25"/>
      <c r="Q2401" s="25"/>
      <c r="R2401" s="25"/>
      <c r="S2401" s="25"/>
      <c r="T2401" s="25"/>
      <c r="U2401" s="25"/>
      <c r="V2401" s="25"/>
      <c r="W2401" s="25"/>
      <c r="X2401" s="25"/>
      <c r="Y2401" s="25"/>
      <c r="Z2401" s="25"/>
      <c r="AA2401" s="25"/>
      <c r="AB2401" s="25"/>
      <c r="AC2401" s="25"/>
      <c r="AD2401" s="25"/>
      <c r="AE2401" s="25"/>
      <c r="AF2401" s="25"/>
      <c r="AG2401" s="25"/>
      <c r="AH2401" s="25"/>
    </row>
    <row r="2402" spans="1:34">
      <c r="A2402" s="25"/>
      <c r="B2402" s="25"/>
      <c r="C2402" s="25"/>
      <c r="D2402" s="114"/>
      <c r="E2402" s="25"/>
      <c r="F2402" s="25"/>
      <c r="G2402" s="25"/>
      <c r="H2402" s="25"/>
      <c r="I2402" s="25"/>
      <c r="J2402" s="25"/>
      <c r="K2402" s="114"/>
      <c r="L2402" s="25"/>
      <c r="M2402" s="25"/>
      <c r="N2402" s="25"/>
      <c r="O2402" s="25"/>
      <c r="P2402" s="25"/>
      <c r="Q2402" s="25"/>
      <c r="R2402" s="25"/>
      <c r="S2402" s="25"/>
      <c r="T2402" s="25"/>
      <c r="U2402" s="25"/>
      <c r="V2402" s="25"/>
      <c r="W2402" s="25"/>
      <c r="X2402" s="25"/>
      <c r="Y2402" s="25"/>
      <c r="Z2402" s="25"/>
      <c r="AA2402" s="25"/>
      <c r="AB2402" s="25"/>
      <c r="AC2402" s="25"/>
      <c r="AD2402" s="25"/>
      <c r="AE2402" s="25"/>
      <c r="AF2402" s="25"/>
      <c r="AG2402" s="25"/>
      <c r="AH2402" s="25"/>
    </row>
    <row r="2403" spans="1:34">
      <c r="A2403" s="25"/>
      <c r="B2403" s="25"/>
      <c r="C2403" s="25"/>
      <c r="D2403" s="114"/>
      <c r="E2403" s="25"/>
      <c r="F2403" s="25"/>
      <c r="G2403" s="25"/>
      <c r="H2403" s="25"/>
      <c r="I2403" s="25"/>
      <c r="J2403" s="25"/>
      <c r="K2403" s="114"/>
      <c r="L2403" s="25"/>
      <c r="M2403" s="25"/>
      <c r="N2403" s="25"/>
      <c r="O2403" s="25"/>
      <c r="P2403" s="25"/>
      <c r="Q2403" s="25"/>
      <c r="R2403" s="25"/>
      <c r="S2403" s="25"/>
      <c r="T2403" s="25"/>
      <c r="U2403" s="25"/>
      <c r="V2403" s="25"/>
      <c r="W2403" s="25"/>
      <c r="X2403" s="25"/>
      <c r="Y2403" s="25"/>
      <c r="Z2403" s="25"/>
      <c r="AA2403" s="25"/>
      <c r="AB2403" s="25"/>
      <c r="AC2403" s="25"/>
      <c r="AD2403" s="25"/>
      <c r="AE2403" s="25"/>
      <c r="AF2403" s="25"/>
      <c r="AG2403" s="25"/>
      <c r="AH2403" s="25"/>
    </row>
    <row r="2404" spans="1:34">
      <c r="A2404" s="25"/>
      <c r="B2404" s="25"/>
      <c r="C2404" s="25"/>
      <c r="D2404" s="114"/>
      <c r="E2404" s="25"/>
      <c r="F2404" s="25"/>
      <c r="G2404" s="25"/>
      <c r="H2404" s="25"/>
      <c r="I2404" s="25"/>
      <c r="J2404" s="25"/>
      <c r="K2404" s="114"/>
      <c r="L2404" s="25"/>
      <c r="M2404" s="25"/>
      <c r="N2404" s="25"/>
      <c r="O2404" s="25"/>
      <c r="P2404" s="25"/>
      <c r="Q2404" s="25"/>
      <c r="R2404" s="25"/>
      <c r="S2404" s="25"/>
      <c r="T2404" s="25"/>
      <c r="U2404" s="25"/>
      <c r="V2404" s="25"/>
      <c r="W2404" s="25"/>
      <c r="X2404" s="25"/>
      <c r="Y2404" s="25"/>
      <c r="Z2404" s="25"/>
      <c r="AA2404" s="25"/>
      <c r="AB2404" s="25"/>
      <c r="AC2404" s="25"/>
      <c r="AD2404" s="25"/>
      <c r="AE2404" s="25"/>
      <c r="AF2404" s="25"/>
      <c r="AG2404" s="25"/>
      <c r="AH2404" s="25"/>
    </row>
    <row r="2405" spans="1:34">
      <c r="A2405" s="25"/>
      <c r="B2405" s="25"/>
      <c r="C2405" s="25"/>
      <c r="D2405" s="114"/>
      <c r="E2405" s="25"/>
      <c r="F2405" s="25"/>
      <c r="G2405" s="25"/>
      <c r="H2405" s="25"/>
      <c r="I2405" s="25"/>
      <c r="J2405" s="25"/>
      <c r="K2405" s="114"/>
      <c r="L2405" s="25"/>
      <c r="M2405" s="25"/>
      <c r="N2405" s="25"/>
      <c r="O2405" s="25"/>
      <c r="P2405" s="25"/>
      <c r="Q2405" s="25"/>
      <c r="R2405" s="25"/>
      <c r="S2405" s="25"/>
      <c r="T2405" s="25"/>
      <c r="U2405" s="25"/>
      <c r="V2405" s="25"/>
      <c r="W2405" s="25"/>
      <c r="X2405" s="25"/>
      <c r="Y2405" s="25"/>
      <c r="Z2405" s="25"/>
      <c r="AA2405" s="25"/>
      <c r="AB2405" s="25"/>
      <c r="AC2405" s="25"/>
      <c r="AD2405" s="25"/>
      <c r="AE2405" s="25"/>
      <c r="AF2405" s="25"/>
      <c r="AG2405" s="25"/>
      <c r="AH2405" s="25"/>
    </row>
    <row r="2406" spans="1:34">
      <c r="A2406" s="25"/>
      <c r="B2406" s="25"/>
      <c r="C2406" s="25"/>
      <c r="D2406" s="114"/>
      <c r="E2406" s="25"/>
      <c r="F2406" s="25"/>
      <c r="G2406" s="25"/>
      <c r="H2406" s="25"/>
      <c r="I2406" s="25"/>
      <c r="J2406" s="25"/>
      <c r="K2406" s="114"/>
      <c r="L2406" s="25"/>
      <c r="M2406" s="25"/>
      <c r="N2406" s="25"/>
      <c r="O2406" s="25"/>
      <c r="P2406" s="25"/>
      <c r="Q2406" s="25"/>
      <c r="R2406" s="25"/>
      <c r="S2406" s="25"/>
      <c r="T2406" s="25"/>
      <c r="U2406" s="25"/>
      <c r="V2406" s="25"/>
      <c r="W2406" s="25"/>
      <c r="X2406" s="25"/>
      <c r="Y2406" s="25"/>
      <c r="Z2406" s="25"/>
      <c r="AA2406" s="25"/>
      <c r="AB2406" s="25"/>
      <c r="AC2406" s="25"/>
      <c r="AD2406" s="25"/>
      <c r="AE2406" s="25"/>
      <c r="AF2406" s="25"/>
      <c r="AG2406" s="25"/>
      <c r="AH2406" s="25"/>
    </row>
    <row r="2407" spans="1:34">
      <c r="A2407" s="25"/>
      <c r="B2407" s="25"/>
      <c r="C2407" s="25"/>
      <c r="D2407" s="114"/>
      <c r="E2407" s="25"/>
      <c r="F2407" s="25"/>
      <c r="G2407" s="25"/>
      <c r="H2407" s="25"/>
      <c r="I2407" s="25"/>
      <c r="J2407" s="25"/>
      <c r="K2407" s="114"/>
      <c r="L2407" s="25"/>
      <c r="M2407" s="25"/>
      <c r="N2407" s="25"/>
      <c r="O2407" s="25"/>
      <c r="P2407" s="25"/>
      <c r="Q2407" s="25"/>
      <c r="R2407" s="25"/>
      <c r="S2407" s="25"/>
      <c r="T2407" s="25"/>
      <c r="U2407" s="25"/>
      <c r="V2407" s="25"/>
      <c r="W2407" s="25"/>
      <c r="X2407" s="25"/>
      <c r="Y2407" s="25"/>
      <c r="Z2407" s="25"/>
      <c r="AA2407" s="25"/>
      <c r="AB2407" s="25"/>
      <c r="AC2407" s="25"/>
      <c r="AD2407" s="25"/>
      <c r="AE2407" s="25"/>
      <c r="AF2407" s="25"/>
      <c r="AG2407" s="25"/>
      <c r="AH2407" s="25"/>
    </row>
    <row r="2408" spans="1:34">
      <c r="A2408" s="25"/>
      <c r="B2408" s="25"/>
      <c r="C2408" s="25"/>
      <c r="D2408" s="114"/>
      <c r="E2408" s="25"/>
      <c r="F2408" s="25"/>
      <c r="G2408" s="25"/>
      <c r="H2408" s="25"/>
      <c r="I2408" s="25"/>
      <c r="J2408" s="25"/>
      <c r="K2408" s="114"/>
      <c r="L2408" s="25"/>
      <c r="M2408" s="25"/>
      <c r="N2408" s="25"/>
      <c r="O2408" s="25"/>
      <c r="P2408" s="25"/>
      <c r="Q2408" s="25"/>
      <c r="R2408" s="25"/>
      <c r="S2408" s="25"/>
      <c r="T2408" s="25"/>
      <c r="U2408" s="25"/>
      <c r="V2408" s="25"/>
      <c r="W2408" s="25"/>
      <c r="X2408" s="25"/>
      <c r="Y2408" s="25"/>
      <c r="Z2408" s="25"/>
      <c r="AA2408" s="25"/>
      <c r="AB2408" s="25"/>
      <c r="AC2408" s="25"/>
      <c r="AD2408" s="25"/>
      <c r="AE2408" s="25"/>
      <c r="AF2408" s="25"/>
      <c r="AG2408" s="25"/>
      <c r="AH2408" s="25"/>
    </row>
    <row r="2409" spans="1:34">
      <c r="A2409" s="25"/>
      <c r="B2409" s="25"/>
      <c r="C2409" s="25"/>
      <c r="D2409" s="114"/>
      <c r="E2409" s="25"/>
      <c r="F2409" s="25"/>
      <c r="G2409" s="25"/>
      <c r="H2409" s="25"/>
      <c r="I2409" s="25"/>
      <c r="J2409" s="25"/>
      <c r="K2409" s="114"/>
      <c r="L2409" s="25"/>
      <c r="M2409" s="25"/>
      <c r="N2409" s="25"/>
      <c r="O2409" s="25"/>
      <c r="P2409" s="25"/>
      <c r="Q2409" s="25"/>
      <c r="R2409" s="25"/>
      <c r="S2409" s="25"/>
      <c r="T2409" s="25"/>
      <c r="U2409" s="25"/>
      <c r="V2409" s="25"/>
      <c r="W2409" s="25"/>
      <c r="X2409" s="25"/>
      <c r="Y2409" s="25"/>
      <c r="Z2409" s="25"/>
      <c r="AA2409" s="25"/>
      <c r="AB2409" s="25"/>
      <c r="AC2409" s="25"/>
      <c r="AD2409" s="25"/>
      <c r="AE2409" s="25"/>
      <c r="AF2409" s="25"/>
      <c r="AG2409" s="25"/>
      <c r="AH2409" s="25"/>
    </row>
    <row r="2410" spans="1:34">
      <c r="A2410" s="25"/>
      <c r="B2410" s="25"/>
      <c r="C2410" s="25"/>
      <c r="D2410" s="114"/>
      <c r="E2410" s="25"/>
      <c r="F2410" s="25"/>
      <c r="G2410" s="25"/>
      <c r="H2410" s="25"/>
      <c r="I2410" s="25"/>
      <c r="J2410" s="25"/>
      <c r="K2410" s="114"/>
      <c r="L2410" s="25"/>
      <c r="M2410" s="25"/>
      <c r="N2410" s="25"/>
      <c r="O2410" s="25"/>
      <c r="P2410" s="25"/>
      <c r="Q2410" s="25"/>
      <c r="R2410" s="25"/>
      <c r="S2410" s="25"/>
      <c r="T2410" s="25"/>
      <c r="U2410" s="25"/>
      <c r="V2410" s="25"/>
      <c r="W2410" s="25"/>
      <c r="X2410" s="25"/>
      <c r="Y2410" s="25"/>
      <c r="Z2410" s="25"/>
      <c r="AA2410" s="25"/>
      <c r="AB2410" s="25"/>
      <c r="AC2410" s="25"/>
      <c r="AD2410" s="25"/>
      <c r="AE2410" s="25"/>
      <c r="AF2410" s="25"/>
      <c r="AG2410" s="25"/>
      <c r="AH2410" s="25"/>
    </row>
    <row r="2411" spans="1:34">
      <c r="A2411" s="25"/>
      <c r="B2411" s="25"/>
      <c r="C2411" s="25"/>
      <c r="D2411" s="114"/>
      <c r="E2411" s="25"/>
      <c r="F2411" s="25"/>
      <c r="G2411" s="25"/>
      <c r="H2411" s="25"/>
      <c r="I2411" s="25"/>
      <c r="J2411" s="25"/>
      <c r="K2411" s="114"/>
      <c r="L2411" s="25"/>
      <c r="M2411" s="25"/>
      <c r="N2411" s="25"/>
      <c r="O2411" s="25"/>
      <c r="P2411" s="25"/>
      <c r="Q2411" s="25"/>
      <c r="R2411" s="25"/>
      <c r="S2411" s="25"/>
      <c r="T2411" s="25"/>
      <c r="U2411" s="25"/>
      <c r="V2411" s="25"/>
      <c r="W2411" s="25"/>
      <c r="X2411" s="25"/>
      <c r="Y2411" s="25"/>
      <c r="Z2411" s="25"/>
      <c r="AA2411" s="25"/>
      <c r="AB2411" s="25"/>
      <c r="AC2411" s="25"/>
      <c r="AD2411" s="25"/>
      <c r="AE2411" s="25"/>
      <c r="AF2411" s="25"/>
      <c r="AG2411" s="25"/>
      <c r="AH2411" s="25"/>
    </row>
    <row r="2412" spans="1:34">
      <c r="A2412" s="25"/>
      <c r="B2412" s="25"/>
      <c r="C2412" s="25"/>
      <c r="D2412" s="114"/>
      <c r="E2412" s="25"/>
      <c r="F2412" s="25"/>
      <c r="G2412" s="25"/>
      <c r="H2412" s="25"/>
      <c r="I2412" s="25"/>
      <c r="J2412" s="25"/>
      <c r="K2412" s="114"/>
      <c r="L2412" s="25"/>
      <c r="M2412" s="25"/>
      <c r="N2412" s="25"/>
      <c r="O2412" s="25"/>
      <c r="P2412" s="25"/>
      <c r="Q2412" s="25"/>
      <c r="R2412" s="25"/>
      <c r="S2412" s="25"/>
      <c r="T2412" s="25"/>
      <c r="U2412" s="25"/>
      <c r="V2412" s="25"/>
      <c r="W2412" s="25"/>
      <c r="X2412" s="25"/>
      <c r="Y2412" s="25"/>
      <c r="Z2412" s="25"/>
      <c r="AA2412" s="25"/>
      <c r="AB2412" s="25"/>
      <c r="AC2412" s="25"/>
      <c r="AD2412" s="25"/>
      <c r="AE2412" s="25"/>
      <c r="AF2412" s="25"/>
      <c r="AG2412" s="25"/>
      <c r="AH2412" s="25"/>
    </row>
    <row r="2413" spans="1:34">
      <c r="A2413" s="25"/>
      <c r="B2413" s="25"/>
      <c r="C2413" s="25"/>
      <c r="D2413" s="114"/>
      <c r="E2413" s="25"/>
      <c r="F2413" s="25"/>
      <c r="G2413" s="25"/>
      <c r="H2413" s="25"/>
      <c r="I2413" s="25"/>
      <c r="J2413" s="25"/>
      <c r="K2413" s="114"/>
      <c r="L2413" s="25"/>
      <c r="M2413" s="25"/>
      <c r="N2413" s="25"/>
      <c r="O2413" s="25"/>
      <c r="P2413" s="25"/>
      <c r="Q2413" s="25"/>
      <c r="R2413" s="25"/>
      <c r="S2413" s="25"/>
      <c r="T2413" s="25"/>
      <c r="U2413" s="25"/>
      <c r="V2413" s="25"/>
      <c r="W2413" s="25"/>
      <c r="X2413" s="25"/>
      <c r="Y2413" s="25"/>
      <c r="Z2413" s="25"/>
      <c r="AA2413" s="25"/>
      <c r="AB2413" s="25"/>
      <c r="AC2413" s="25"/>
      <c r="AD2413" s="25"/>
      <c r="AE2413" s="25"/>
      <c r="AF2413" s="25"/>
      <c r="AG2413" s="25"/>
      <c r="AH2413" s="25"/>
    </row>
    <row r="2414" spans="1:34">
      <c r="A2414" s="25"/>
      <c r="B2414" s="25"/>
      <c r="C2414" s="25"/>
      <c r="D2414" s="114"/>
      <c r="E2414" s="25"/>
      <c r="F2414" s="25"/>
      <c r="G2414" s="25"/>
      <c r="H2414" s="25"/>
      <c r="I2414" s="25"/>
      <c r="J2414" s="25"/>
      <c r="K2414" s="114"/>
      <c r="L2414" s="25"/>
      <c r="M2414" s="25"/>
      <c r="N2414" s="25"/>
      <c r="O2414" s="25"/>
      <c r="P2414" s="25"/>
      <c r="Q2414" s="25"/>
      <c r="R2414" s="25"/>
      <c r="S2414" s="25"/>
      <c r="T2414" s="25"/>
      <c r="U2414" s="25"/>
      <c r="V2414" s="25"/>
      <c r="W2414" s="25"/>
      <c r="X2414" s="25"/>
      <c r="Y2414" s="25"/>
      <c r="Z2414" s="25"/>
      <c r="AA2414" s="25"/>
      <c r="AB2414" s="25"/>
      <c r="AC2414" s="25"/>
      <c r="AD2414" s="25"/>
      <c r="AE2414" s="25"/>
      <c r="AF2414" s="25"/>
      <c r="AG2414" s="25"/>
      <c r="AH2414" s="25"/>
    </row>
    <row r="2415" spans="1:34">
      <c r="A2415" s="25"/>
      <c r="B2415" s="25"/>
      <c r="C2415" s="25"/>
      <c r="D2415" s="114"/>
      <c r="E2415" s="25"/>
      <c r="F2415" s="25"/>
      <c r="G2415" s="25"/>
      <c r="H2415" s="25"/>
      <c r="I2415" s="25"/>
      <c r="J2415" s="25"/>
      <c r="K2415" s="114"/>
      <c r="L2415" s="25"/>
      <c r="M2415" s="25"/>
      <c r="N2415" s="25"/>
      <c r="O2415" s="25"/>
      <c r="P2415" s="25"/>
      <c r="Q2415" s="25"/>
      <c r="R2415" s="25"/>
      <c r="S2415" s="25"/>
      <c r="T2415" s="25"/>
      <c r="U2415" s="25"/>
      <c r="V2415" s="25"/>
      <c r="W2415" s="25"/>
      <c r="X2415" s="25"/>
      <c r="Y2415" s="25"/>
      <c r="Z2415" s="25"/>
      <c r="AA2415" s="25"/>
      <c r="AB2415" s="25"/>
      <c r="AC2415" s="25"/>
      <c r="AD2415" s="25"/>
      <c r="AE2415" s="25"/>
      <c r="AF2415" s="25"/>
      <c r="AG2415" s="25"/>
      <c r="AH2415" s="25"/>
    </row>
    <row r="2416" spans="1:34">
      <c r="A2416" s="25"/>
      <c r="B2416" s="25"/>
      <c r="C2416" s="25"/>
      <c r="D2416" s="114"/>
      <c r="E2416" s="25"/>
      <c r="F2416" s="25"/>
      <c r="G2416" s="25"/>
      <c r="H2416" s="25"/>
      <c r="I2416" s="25"/>
      <c r="J2416" s="25"/>
      <c r="K2416" s="114"/>
      <c r="L2416" s="25"/>
      <c r="M2416" s="25"/>
      <c r="N2416" s="25"/>
      <c r="O2416" s="25"/>
      <c r="P2416" s="25"/>
      <c r="Q2416" s="25"/>
      <c r="R2416" s="25"/>
      <c r="S2416" s="25"/>
      <c r="T2416" s="25"/>
      <c r="U2416" s="25"/>
      <c r="V2416" s="25"/>
      <c r="W2416" s="25"/>
      <c r="X2416" s="25"/>
      <c r="Y2416" s="25"/>
      <c r="Z2416" s="25"/>
      <c r="AA2416" s="25"/>
      <c r="AB2416" s="25"/>
      <c r="AC2416" s="25"/>
      <c r="AD2416" s="25"/>
      <c r="AE2416" s="25"/>
      <c r="AF2416" s="25"/>
      <c r="AG2416" s="25"/>
      <c r="AH2416" s="25"/>
    </row>
    <row r="2417" spans="1:34">
      <c r="A2417" s="25"/>
      <c r="B2417" s="25"/>
      <c r="C2417" s="25"/>
      <c r="D2417" s="114"/>
      <c r="E2417" s="25"/>
      <c r="F2417" s="25"/>
      <c r="G2417" s="25"/>
      <c r="H2417" s="25"/>
      <c r="I2417" s="25"/>
      <c r="J2417" s="25"/>
      <c r="K2417" s="114"/>
      <c r="L2417" s="25"/>
      <c r="M2417" s="25"/>
      <c r="N2417" s="25"/>
      <c r="O2417" s="25"/>
      <c r="P2417" s="25"/>
      <c r="Q2417" s="25"/>
      <c r="R2417" s="25"/>
      <c r="S2417" s="25"/>
      <c r="T2417" s="25"/>
      <c r="U2417" s="25"/>
      <c r="V2417" s="25"/>
      <c r="W2417" s="25"/>
      <c r="X2417" s="25"/>
      <c r="Y2417" s="25"/>
      <c r="Z2417" s="25"/>
      <c r="AA2417" s="25"/>
      <c r="AB2417" s="25"/>
      <c r="AC2417" s="25"/>
      <c r="AD2417" s="25"/>
      <c r="AE2417" s="25"/>
      <c r="AF2417" s="25"/>
      <c r="AG2417" s="25"/>
      <c r="AH2417" s="25"/>
    </row>
    <row r="2418" spans="1:34">
      <c r="A2418" s="25"/>
      <c r="B2418" s="25"/>
      <c r="C2418" s="25"/>
      <c r="D2418" s="114"/>
      <c r="E2418" s="25"/>
      <c r="F2418" s="25"/>
      <c r="G2418" s="25"/>
      <c r="H2418" s="25"/>
      <c r="I2418" s="25"/>
      <c r="J2418" s="25"/>
      <c r="K2418" s="114"/>
      <c r="L2418" s="25"/>
      <c r="M2418" s="25"/>
      <c r="N2418" s="25"/>
      <c r="O2418" s="25"/>
      <c r="P2418" s="25"/>
      <c r="Q2418" s="25"/>
      <c r="R2418" s="25"/>
      <c r="S2418" s="25"/>
      <c r="T2418" s="25"/>
      <c r="U2418" s="25"/>
      <c r="V2418" s="25"/>
      <c r="W2418" s="25"/>
      <c r="X2418" s="25"/>
      <c r="Y2418" s="25"/>
      <c r="Z2418" s="25"/>
      <c r="AA2418" s="25"/>
      <c r="AB2418" s="25"/>
      <c r="AC2418" s="25"/>
      <c r="AD2418" s="25"/>
      <c r="AE2418" s="25"/>
      <c r="AF2418" s="25"/>
      <c r="AG2418" s="25"/>
      <c r="AH2418" s="25"/>
    </row>
    <row r="2419" spans="1:34">
      <c r="A2419" s="25"/>
      <c r="B2419" s="25"/>
      <c r="C2419" s="25"/>
      <c r="D2419" s="114"/>
      <c r="E2419" s="25"/>
      <c r="F2419" s="25"/>
      <c r="G2419" s="25"/>
      <c r="H2419" s="25"/>
      <c r="I2419" s="25"/>
      <c r="J2419" s="25"/>
      <c r="K2419" s="114"/>
      <c r="L2419" s="25"/>
      <c r="M2419" s="25"/>
      <c r="N2419" s="25"/>
      <c r="O2419" s="25"/>
      <c r="P2419" s="25"/>
      <c r="Q2419" s="25"/>
      <c r="R2419" s="25"/>
      <c r="S2419" s="25"/>
      <c r="T2419" s="25"/>
      <c r="U2419" s="25"/>
      <c r="V2419" s="25"/>
      <c r="W2419" s="25"/>
      <c r="X2419" s="25"/>
      <c r="Y2419" s="25"/>
      <c r="Z2419" s="25"/>
      <c r="AA2419" s="25"/>
      <c r="AB2419" s="25"/>
      <c r="AC2419" s="25"/>
      <c r="AD2419" s="25"/>
      <c r="AE2419" s="25"/>
      <c r="AF2419" s="25"/>
      <c r="AG2419" s="25"/>
      <c r="AH2419" s="25"/>
    </row>
    <row r="2420" spans="1:34">
      <c r="A2420" s="25"/>
      <c r="B2420" s="25"/>
      <c r="C2420" s="25"/>
      <c r="D2420" s="114"/>
      <c r="E2420" s="25"/>
      <c r="F2420" s="25"/>
      <c r="G2420" s="25"/>
      <c r="H2420" s="25"/>
      <c r="I2420" s="25"/>
      <c r="J2420" s="25"/>
      <c r="K2420" s="114"/>
      <c r="L2420" s="25"/>
      <c r="M2420" s="25"/>
      <c r="N2420" s="25"/>
      <c r="O2420" s="25"/>
      <c r="P2420" s="25"/>
      <c r="Q2420" s="25"/>
      <c r="R2420" s="25"/>
      <c r="S2420" s="25"/>
      <c r="T2420" s="25"/>
      <c r="U2420" s="25"/>
      <c r="V2420" s="25"/>
      <c r="W2420" s="25"/>
      <c r="X2420" s="25"/>
      <c r="Y2420" s="25"/>
      <c r="Z2420" s="25"/>
      <c r="AA2420" s="25"/>
      <c r="AB2420" s="25"/>
      <c r="AC2420" s="25"/>
      <c r="AD2420" s="25"/>
      <c r="AE2420" s="25"/>
      <c r="AF2420" s="25"/>
      <c r="AG2420" s="25"/>
      <c r="AH2420" s="25"/>
    </row>
    <row r="2421" spans="1:34">
      <c r="A2421" s="25"/>
      <c r="B2421" s="25"/>
      <c r="C2421" s="25"/>
      <c r="D2421" s="114"/>
      <c r="E2421" s="25"/>
      <c r="F2421" s="25"/>
      <c r="G2421" s="25"/>
      <c r="H2421" s="25"/>
      <c r="I2421" s="25"/>
      <c r="J2421" s="25"/>
      <c r="K2421" s="114"/>
      <c r="L2421" s="25"/>
      <c r="M2421" s="25"/>
      <c r="N2421" s="25"/>
      <c r="O2421" s="25"/>
      <c r="P2421" s="25"/>
      <c r="Q2421" s="25"/>
      <c r="R2421" s="25"/>
      <c r="S2421" s="25"/>
      <c r="T2421" s="25"/>
      <c r="U2421" s="25"/>
      <c r="V2421" s="25"/>
      <c r="W2421" s="25"/>
      <c r="X2421" s="25"/>
      <c r="Y2421" s="25"/>
      <c r="Z2421" s="25"/>
      <c r="AA2421" s="25"/>
      <c r="AB2421" s="25"/>
      <c r="AC2421" s="25"/>
      <c r="AD2421" s="25"/>
      <c r="AE2421" s="25"/>
      <c r="AF2421" s="25"/>
      <c r="AG2421" s="25"/>
      <c r="AH2421" s="25"/>
    </row>
    <row r="2422" spans="1:34">
      <c r="A2422" s="25"/>
      <c r="B2422" s="25"/>
      <c r="C2422" s="25"/>
      <c r="D2422" s="114"/>
      <c r="E2422" s="25"/>
      <c r="F2422" s="25"/>
      <c r="G2422" s="25"/>
      <c r="H2422" s="25"/>
      <c r="I2422" s="25"/>
      <c r="J2422" s="25"/>
      <c r="K2422" s="114"/>
      <c r="L2422" s="25"/>
      <c r="M2422" s="25"/>
      <c r="N2422" s="25"/>
      <c r="O2422" s="25"/>
      <c r="P2422" s="25"/>
      <c r="Q2422" s="25"/>
      <c r="R2422" s="25"/>
      <c r="S2422" s="25"/>
      <c r="T2422" s="25"/>
      <c r="U2422" s="25"/>
      <c r="V2422" s="25"/>
      <c r="W2422" s="25"/>
      <c r="X2422" s="25"/>
      <c r="Y2422" s="25"/>
      <c r="Z2422" s="25"/>
      <c r="AA2422" s="25"/>
      <c r="AB2422" s="25"/>
      <c r="AC2422" s="25"/>
      <c r="AD2422" s="25"/>
      <c r="AE2422" s="25"/>
      <c r="AF2422" s="25"/>
      <c r="AG2422" s="25"/>
      <c r="AH2422" s="25"/>
    </row>
    <row r="2423" spans="1:34">
      <c r="A2423" s="25"/>
      <c r="B2423" s="25"/>
      <c r="C2423" s="25"/>
      <c r="D2423" s="114"/>
      <c r="E2423" s="25"/>
      <c r="F2423" s="25"/>
      <c r="G2423" s="25"/>
      <c r="H2423" s="25"/>
      <c r="I2423" s="25"/>
      <c r="J2423" s="25"/>
      <c r="K2423" s="114"/>
      <c r="L2423" s="25"/>
      <c r="M2423" s="25"/>
      <c r="N2423" s="25"/>
      <c r="O2423" s="25"/>
      <c r="P2423" s="25"/>
      <c r="Q2423" s="25"/>
      <c r="R2423" s="25"/>
      <c r="S2423" s="25"/>
      <c r="T2423" s="25"/>
      <c r="U2423" s="25"/>
      <c r="V2423" s="25"/>
      <c r="W2423" s="25"/>
      <c r="X2423" s="25"/>
      <c r="Y2423" s="25"/>
      <c r="Z2423" s="25"/>
      <c r="AA2423" s="25"/>
      <c r="AB2423" s="25"/>
      <c r="AC2423" s="25"/>
      <c r="AD2423" s="25"/>
      <c r="AE2423" s="25"/>
      <c r="AF2423" s="25"/>
      <c r="AG2423" s="25"/>
      <c r="AH2423" s="25"/>
    </row>
    <row r="2424" spans="1:34">
      <c r="A2424" s="25"/>
      <c r="B2424" s="25"/>
      <c r="C2424" s="25"/>
      <c r="D2424" s="114"/>
      <c r="E2424" s="25"/>
      <c r="F2424" s="25"/>
      <c r="G2424" s="25"/>
      <c r="H2424" s="25"/>
      <c r="I2424" s="25"/>
      <c r="J2424" s="25"/>
      <c r="K2424" s="114"/>
      <c r="L2424" s="25"/>
      <c r="M2424" s="25"/>
      <c r="N2424" s="25"/>
      <c r="O2424" s="25"/>
      <c r="P2424" s="25"/>
      <c r="Q2424" s="25"/>
      <c r="R2424" s="25"/>
      <c r="S2424" s="25"/>
      <c r="T2424" s="25"/>
      <c r="U2424" s="25"/>
      <c r="V2424" s="25"/>
      <c r="W2424" s="25"/>
      <c r="X2424" s="25"/>
      <c r="Y2424" s="25"/>
      <c r="Z2424" s="25"/>
      <c r="AA2424" s="25"/>
      <c r="AB2424" s="25"/>
      <c r="AC2424" s="25"/>
      <c r="AD2424" s="25"/>
      <c r="AE2424" s="25"/>
      <c r="AF2424" s="25"/>
      <c r="AG2424" s="25"/>
      <c r="AH2424" s="25"/>
    </row>
    <row r="2425" spans="1:34">
      <c r="A2425" s="25"/>
      <c r="B2425" s="25"/>
      <c r="C2425" s="25"/>
      <c r="D2425" s="114"/>
      <c r="E2425" s="25"/>
      <c r="F2425" s="25"/>
      <c r="G2425" s="25"/>
      <c r="H2425" s="25"/>
      <c r="I2425" s="25"/>
      <c r="J2425" s="25"/>
      <c r="K2425" s="114"/>
      <c r="L2425" s="25"/>
      <c r="M2425" s="25"/>
      <c r="N2425" s="25"/>
      <c r="O2425" s="25"/>
      <c r="P2425" s="25"/>
      <c r="Q2425" s="25"/>
      <c r="R2425" s="25"/>
      <c r="S2425" s="25"/>
      <c r="T2425" s="25"/>
      <c r="U2425" s="25"/>
      <c r="V2425" s="25"/>
      <c r="W2425" s="25"/>
      <c r="X2425" s="25"/>
      <c r="Y2425" s="25"/>
      <c r="Z2425" s="25"/>
      <c r="AA2425" s="25"/>
      <c r="AB2425" s="25"/>
      <c r="AC2425" s="25"/>
      <c r="AD2425" s="25"/>
      <c r="AE2425" s="25"/>
      <c r="AF2425" s="25"/>
      <c r="AG2425" s="25"/>
      <c r="AH2425" s="25"/>
    </row>
    <row r="2426" spans="1:34">
      <c r="A2426" s="25"/>
      <c r="B2426" s="25"/>
      <c r="C2426" s="25"/>
      <c r="D2426" s="114"/>
      <c r="E2426" s="25"/>
      <c r="F2426" s="25"/>
      <c r="G2426" s="25"/>
      <c r="H2426" s="25"/>
      <c r="I2426" s="25"/>
      <c r="J2426" s="25"/>
      <c r="K2426" s="114"/>
      <c r="L2426" s="25"/>
      <c r="M2426" s="25"/>
      <c r="N2426" s="25"/>
      <c r="O2426" s="25"/>
      <c r="P2426" s="25"/>
      <c r="Q2426" s="25"/>
      <c r="R2426" s="25"/>
      <c r="S2426" s="25"/>
      <c r="T2426" s="25"/>
      <c r="U2426" s="25"/>
      <c r="V2426" s="25"/>
      <c r="W2426" s="25"/>
      <c r="X2426" s="25"/>
      <c r="Y2426" s="25"/>
      <c r="Z2426" s="25"/>
      <c r="AA2426" s="25"/>
      <c r="AB2426" s="25"/>
      <c r="AC2426" s="25"/>
      <c r="AD2426" s="25"/>
      <c r="AE2426" s="25"/>
      <c r="AF2426" s="25"/>
      <c r="AG2426" s="25"/>
      <c r="AH2426" s="25"/>
    </row>
    <row r="2427" spans="1:34">
      <c r="A2427" s="25"/>
      <c r="B2427" s="25"/>
      <c r="C2427" s="25"/>
      <c r="D2427" s="114"/>
      <c r="E2427" s="25"/>
      <c r="F2427" s="25"/>
      <c r="G2427" s="25"/>
      <c r="H2427" s="25"/>
      <c r="I2427" s="25"/>
      <c r="J2427" s="25"/>
      <c r="K2427" s="114"/>
      <c r="L2427" s="25"/>
      <c r="M2427" s="25"/>
      <c r="N2427" s="25"/>
      <c r="O2427" s="25"/>
      <c r="P2427" s="25"/>
      <c r="Q2427" s="25"/>
      <c r="R2427" s="25"/>
      <c r="S2427" s="25"/>
      <c r="T2427" s="25"/>
      <c r="U2427" s="25"/>
      <c r="V2427" s="25"/>
      <c r="W2427" s="25"/>
      <c r="X2427" s="25"/>
      <c r="Y2427" s="25"/>
      <c r="Z2427" s="25"/>
      <c r="AA2427" s="25"/>
      <c r="AB2427" s="25"/>
      <c r="AC2427" s="25"/>
      <c r="AD2427" s="25"/>
      <c r="AE2427" s="25"/>
      <c r="AF2427" s="25"/>
      <c r="AG2427" s="25"/>
      <c r="AH2427" s="25"/>
    </row>
    <row r="2428" spans="1:34">
      <c r="A2428" s="25"/>
      <c r="B2428" s="25"/>
      <c r="C2428" s="25"/>
      <c r="D2428" s="114"/>
      <c r="E2428" s="25"/>
      <c r="F2428" s="25"/>
      <c r="G2428" s="25"/>
      <c r="H2428" s="25"/>
      <c r="I2428" s="25"/>
      <c r="J2428" s="25"/>
      <c r="K2428" s="114"/>
      <c r="L2428" s="25"/>
      <c r="M2428" s="25"/>
      <c r="N2428" s="25"/>
      <c r="O2428" s="25"/>
      <c r="P2428" s="25"/>
      <c r="Q2428" s="25"/>
      <c r="R2428" s="25"/>
      <c r="S2428" s="25"/>
      <c r="T2428" s="25"/>
      <c r="U2428" s="25"/>
      <c r="V2428" s="25"/>
      <c r="W2428" s="25"/>
      <c r="X2428" s="25"/>
      <c r="Y2428" s="25"/>
      <c r="Z2428" s="25"/>
      <c r="AA2428" s="25"/>
      <c r="AB2428" s="25"/>
      <c r="AC2428" s="25"/>
      <c r="AD2428" s="25"/>
      <c r="AE2428" s="25"/>
      <c r="AF2428" s="25"/>
      <c r="AG2428" s="25"/>
      <c r="AH2428" s="25"/>
    </row>
    <row r="2429" spans="1:34">
      <c r="A2429" s="25"/>
      <c r="B2429" s="25"/>
      <c r="C2429" s="25"/>
      <c r="D2429" s="114"/>
      <c r="E2429" s="25"/>
      <c r="F2429" s="25"/>
      <c r="G2429" s="25"/>
      <c r="H2429" s="25"/>
      <c r="I2429" s="25"/>
      <c r="J2429" s="25"/>
      <c r="K2429" s="114"/>
      <c r="L2429" s="25"/>
      <c r="M2429" s="25"/>
      <c r="N2429" s="25"/>
      <c r="O2429" s="25"/>
      <c r="P2429" s="25"/>
      <c r="Q2429" s="25"/>
      <c r="R2429" s="25"/>
      <c r="S2429" s="25"/>
      <c r="T2429" s="25"/>
      <c r="U2429" s="25"/>
      <c r="V2429" s="25"/>
      <c r="W2429" s="25"/>
      <c r="X2429" s="25"/>
      <c r="Y2429" s="25"/>
      <c r="Z2429" s="25"/>
      <c r="AA2429" s="25"/>
      <c r="AB2429" s="25"/>
      <c r="AC2429" s="25"/>
      <c r="AD2429" s="25"/>
      <c r="AE2429" s="25"/>
      <c r="AF2429" s="25"/>
      <c r="AG2429" s="25"/>
      <c r="AH2429" s="25"/>
    </row>
    <row r="2430" spans="1:34">
      <c r="A2430" s="25"/>
      <c r="B2430" s="25"/>
      <c r="C2430" s="25"/>
      <c r="D2430" s="114"/>
      <c r="E2430" s="25"/>
      <c r="F2430" s="25"/>
      <c r="G2430" s="25"/>
      <c r="H2430" s="25"/>
      <c r="I2430" s="25"/>
      <c r="J2430" s="25"/>
      <c r="K2430" s="114"/>
      <c r="L2430" s="25"/>
      <c r="M2430" s="25"/>
      <c r="N2430" s="25"/>
      <c r="O2430" s="25"/>
      <c r="P2430" s="25"/>
      <c r="Q2430" s="25"/>
      <c r="R2430" s="25"/>
      <c r="S2430" s="25"/>
      <c r="T2430" s="25"/>
      <c r="U2430" s="25"/>
      <c r="V2430" s="25"/>
      <c r="W2430" s="25"/>
      <c r="X2430" s="25"/>
      <c r="Y2430" s="25"/>
      <c r="Z2430" s="25"/>
      <c r="AA2430" s="25"/>
      <c r="AB2430" s="25"/>
      <c r="AC2430" s="25"/>
      <c r="AD2430" s="25"/>
      <c r="AE2430" s="25"/>
      <c r="AF2430" s="25"/>
      <c r="AG2430" s="25"/>
      <c r="AH2430" s="25"/>
    </row>
    <row r="2431" spans="1:34">
      <c r="A2431" s="25"/>
      <c r="B2431" s="25"/>
      <c r="C2431" s="25"/>
      <c r="D2431" s="114"/>
      <c r="E2431" s="25"/>
      <c r="F2431" s="25"/>
      <c r="G2431" s="25"/>
      <c r="H2431" s="25"/>
      <c r="I2431" s="25"/>
      <c r="J2431" s="25"/>
      <c r="K2431" s="114"/>
      <c r="L2431" s="25"/>
      <c r="M2431" s="25"/>
      <c r="N2431" s="25"/>
      <c r="O2431" s="25"/>
      <c r="P2431" s="25"/>
      <c r="Q2431" s="25"/>
      <c r="R2431" s="25"/>
      <c r="S2431" s="25"/>
      <c r="T2431" s="25"/>
      <c r="U2431" s="25"/>
      <c r="V2431" s="25"/>
      <c r="W2431" s="25"/>
      <c r="X2431" s="25"/>
      <c r="Y2431" s="25"/>
      <c r="Z2431" s="25"/>
      <c r="AA2431" s="25"/>
      <c r="AB2431" s="25"/>
      <c r="AC2431" s="25"/>
      <c r="AD2431" s="25"/>
      <c r="AE2431" s="25"/>
      <c r="AF2431" s="25"/>
      <c r="AG2431" s="25"/>
      <c r="AH2431" s="25"/>
    </row>
    <row r="2432" spans="1:34">
      <c r="A2432" s="25"/>
      <c r="B2432" s="25"/>
      <c r="C2432" s="25"/>
      <c r="D2432" s="114"/>
      <c r="E2432" s="25"/>
      <c r="F2432" s="25"/>
      <c r="G2432" s="25"/>
      <c r="H2432" s="25"/>
      <c r="I2432" s="25"/>
      <c r="J2432" s="25"/>
      <c r="K2432" s="114"/>
      <c r="L2432" s="25"/>
      <c r="M2432" s="25"/>
      <c r="N2432" s="25"/>
      <c r="O2432" s="25"/>
      <c r="P2432" s="25"/>
      <c r="Q2432" s="25"/>
      <c r="R2432" s="25"/>
      <c r="S2432" s="25"/>
      <c r="T2432" s="25"/>
      <c r="U2432" s="25"/>
      <c r="V2432" s="25"/>
      <c r="W2432" s="25"/>
      <c r="X2432" s="25"/>
      <c r="Y2432" s="25"/>
      <c r="Z2432" s="25"/>
      <c r="AA2432" s="25"/>
      <c r="AB2432" s="25"/>
      <c r="AC2432" s="25"/>
      <c r="AD2432" s="25"/>
      <c r="AE2432" s="25"/>
      <c r="AF2432" s="25"/>
      <c r="AG2432" s="25"/>
      <c r="AH2432" s="25"/>
    </row>
    <row r="2433" spans="1:34">
      <c r="A2433" s="25"/>
      <c r="B2433" s="25"/>
      <c r="C2433" s="25"/>
      <c r="D2433" s="114"/>
      <c r="E2433" s="25"/>
      <c r="F2433" s="25"/>
      <c r="G2433" s="25"/>
      <c r="H2433" s="25"/>
      <c r="I2433" s="25"/>
      <c r="J2433" s="25"/>
      <c r="K2433" s="114"/>
      <c r="L2433" s="25"/>
      <c r="M2433" s="25"/>
      <c r="N2433" s="25"/>
      <c r="O2433" s="25"/>
      <c r="P2433" s="25"/>
      <c r="Q2433" s="25"/>
      <c r="R2433" s="25"/>
      <c r="S2433" s="25"/>
      <c r="T2433" s="25"/>
      <c r="U2433" s="25"/>
      <c r="V2433" s="25"/>
      <c r="W2433" s="25"/>
      <c r="X2433" s="25"/>
      <c r="Y2433" s="25"/>
      <c r="Z2433" s="25"/>
      <c r="AA2433" s="25"/>
      <c r="AB2433" s="25"/>
      <c r="AC2433" s="25"/>
      <c r="AD2433" s="25"/>
      <c r="AE2433" s="25"/>
      <c r="AF2433" s="25"/>
      <c r="AG2433" s="25"/>
      <c r="AH2433" s="25"/>
    </row>
    <row r="2434" spans="1:34">
      <c r="A2434" s="25"/>
      <c r="B2434" s="25"/>
      <c r="C2434" s="25"/>
      <c r="D2434" s="114"/>
      <c r="E2434" s="25"/>
      <c r="F2434" s="25"/>
      <c r="G2434" s="25"/>
      <c r="H2434" s="25"/>
      <c r="I2434" s="25"/>
      <c r="J2434" s="25"/>
      <c r="K2434" s="114"/>
      <c r="L2434" s="25"/>
      <c r="M2434" s="25"/>
      <c r="N2434" s="25"/>
      <c r="O2434" s="25"/>
      <c r="P2434" s="25"/>
      <c r="Q2434" s="25"/>
      <c r="R2434" s="25"/>
      <c r="S2434" s="25"/>
      <c r="T2434" s="25"/>
      <c r="U2434" s="25"/>
      <c r="V2434" s="25"/>
      <c r="W2434" s="25"/>
      <c r="X2434" s="25"/>
      <c r="Y2434" s="25"/>
      <c r="Z2434" s="25"/>
      <c r="AA2434" s="25"/>
      <c r="AB2434" s="25"/>
      <c r="AC2434" s="25"/>
      <c r="AD2434" s="25"/>
      <c r="AE2434" s="25"/>
      <c r="AF2434" s="25"/>
      <c r="AG2434" s="25"/>
      <c r="AH2434" s="25"/>
    </row>
    <row r="2435" spans="1:34">
      <c r="A2435" s="25"/>
      <c r="B2435" s="25"/>
      <c r="C2435" s="25"/>
      <c r="D2435" s="114"/>
      <c r="E2435" s="25"/>
      <c r="F2435" s="25"/>
      <c r="G2435" s="25"/>
      <c r="H2435" s="25"/>
      <c r="I2435" s="25"/>
      <c r="J2435" s="25"/>
      <c r="K2435" s="114"/>
      <c r="L2435" s="25"/>
      <c r="M2435" s="25"/>
      <c r="N2435" s="25"/>
      <c r="O2435" s="25"/>
      <c r="P2435" s="25"/>
      <c r="Q2435" s="25"/>
      <c r="R2435" s="25"/>
      <c r="S2435" s="25"/>
      <c r="T2435" s="25"/>
      <c r="U2435" s="25"/>
      <c r="V2435" s="25"/>
      <c r="W2435" s="25"/>
      <c r="X2435" s="25"/>
      <c r="Y2435" s="25"/>
      <c r="Z2435" s="25"/>
      <c r="AA2435" s="25"/>
      <c r="AB2435" s="25"/>
      <c r="AC2435" s="25"/>
      <c r="AD2435" s="25"/>
      <c r="AE2435" s="25"/>
      <c r="AF2435" s="25"/>
      <c r="AG2435" s="25"/>
      <c r="AH2435" s="25"/>
    </row>
    <row r="2436" spans="1:34">
      <c r="A2436" s="25"/>
      <c r="B2436" s="25"/>
      <c r="C2436" s="25"/>
      <c r="D2436" s="114"/>
      <c r="E2436" s="25"/>
      <c r="F2436" s="25"/>
      <c r="G2436" s="25"/>
      <c r="H2436" s="25"/>
      <c r="I2436" s="25"/>
      <c r="J2436" s="25"/>
      <c r="K2436" s="114"/>
      <c r="L2436" s="25"/>
      <c r="M2436" s="25"/>
      <c r="N2436" s="25"/>
      <c r="O2436" s="25"/>
      <c r="P2436" s="25"/>
      <c r="Q2436" s="25"/>
      <c r="R2436" s="25"/>
      <c r="S2436" s="25"/>
      <c r="T2436" s="25"/>
      <c r="U2436" s="25"/>
      <c r="V2436" s="25"/>
      <c r="W2436" s="25"/>
      <c r="X2436" s="25"/>
      <c r="Y2436" s="25"/>
      <c r="Z2436" s="25"/>
      <c r="AA2436" s="25"/>
      <c r="AB2436" s="25"/>
      <c r="AC2436" s="25"/>
      <c r="AD2436" s="25"/>
      <c r="AE2436" s="25"/>
      <c r="AF2436" s="25"/>
      <c r="AG2436" s="25"/>
      <c r="AH2436" s="25"/>
    </row>
    <row r="2437" spans="1:34">
      <c r="A2437" s="25"/>
      <c r="B2437" s="25"/>
      <c r="C2437" s="25"/>
      <c r="D2437" s="114"/>
      <c r="E2437" s="25"/>
      <c r="F2437" s="25"/>
      <c r="G2437" s="25"/>
      <c r="H2437" s="25"/>
      <c r="I2437" s="25"/>
      <c r="J2437" s="25"/>
      <c r="K2437" s="114"/>
      <c r="L2437" s="25"/>
      <c r="M2437" s="25"/>
      <c r="N2437" s="25"/>
      <c r="O2437" s="25"/>
      <c r="P2437" s="25"/>
      <c r="Q2437" s="25"/>
      <c r="R2437" s="25"/>
      <c r="S2437" s="25"/>
      <c r="T2437" s="25"/>
      <c r="U2437" s="25"/>
      <c r="V2437" s="25"/>
      <c r="W2437" s="25"/>
      <c r="X2437" s="25"/>
      <c r="Y2437" s="25"/>
      <c r="Z2437" s="25"/>
      <c r="AA2437" s="25"/>
      <c r="AB2437" s="25"/>
      <c r="AC2437" s="25"/>
      <c r="AD2437" s="25"/>
      <c r="AE2437" s="25"/>
      <c r="AF2437" s="25"/>
      <c r="AG2437" s="25"/>
      <c r="AH2437" s="25"/>
    </row>
    <row r="2438" spans="1:34">
      <c r="A2438" s="25"/>
      <c r="B2438" s="25"/>
      <c r="C2438" s="25"/>
      <c r="D2438" s="114"/>
      <c r="E2438" s="25"/>
      <c r="F2438" s="25"/>
      <c r="G2438" s="25"/>
      <c r="H2438" s="25"/>
      <c r="I2438" s="25"/>
      <c r="J2438" s="25"/>
      <c r="K2438" s="114"/>
      <c r="L2438" s="25"/>
      <c r="M2438" s="25"/>
      <c r="N2438" s="25"/>
      <c r="O2438" s="25"/>
      <c r="P2438" s="25"/>
      <c r="Q2438" s="25"/>
      <c r="R2438" s="25"/>
      <c r="S2438" s="25"/>
      <c r="T2438" s="25"/>
      <c r="U2438" s="25"/>
      <c r="V2438" s="25"/>
      <c r="W2438" s="25"/>
      <c r="X2438" s="25"/>
      <c r="Y2438" s="25"/>
      <c r="Z2438" s="25"/>
      <c r="AA2438" s="25"/>
      <c r="AB2438" s="25"/>
      <c r="AC2438" s="25"/>
      <c r="AD2438" s="25"/>
      <c r="AE2438" s="25"/>
      <c r="AF2438" s="25"/>
      <c r="AG2438" s="25"/>
      <c r="AH2438" s="25"/>
    </row>
    <row r="2439" spans="1:34">
      <c r="A2439" s="25"/>
      <c r="B2439" s="25"/>
      <c r="C2439" s="25"/>
      <c r="D2439" s="114"/>
      <c r="E2439" s="25"/>
      <c r="F2439" s="25"/>
      <c r="G2439" s="25"/>
      <c r="H2439" s="25"/>
      <c r="I2439" s="25"/>
      <c r="J2439" s="25"/>
      <c r="K2439" s="114"/>
      <c r="L2439" s="25"/>
      <c r="M2439" s="25"/>
      <c r="N2439" s="25"/>
      <c r="O2439" s="25"/>
      <c r="P2439" s="25"/>
      <c r="Q2439" s="25"/>
      <c r="R2439" s="25"/>
      <c r="S2439" s="25"/>
      <c r="T2439" s="25"/>
      <c r="U2439" s="25"/>
      <c r="V2439" s="25"/>
      <c r="W2439" s="25"/>
      <c r="X2439" s="25"/>
      <c r="Y2439" s="25"/>
      <c r="Z2439" s="25"/>
      <c r="AA2439" s="25"/>
      <c r="AB2439" s="25"/>
      <c r="AC2439" s="25"/>
      <c r="AD2439" s="25"/>
      <c r="AE2439" s="25"/>
      <c r="AF2439" s="25"/>
      <c r="AG2439" s="25"/>
      <c r="AH2439" s="25"/>
    </row>
    <row r="2440" spans="1:34">
      <c r="A2440" s="25"/>
      <c r="B2440" s="25"/>
      <c r="C2440" s="25"/>
      <c r="D2440" s="114"/>
      <c r="E2440" s="25"/>
      <c r="F2440" s="25"/>
      <c r="G2440" s="25"/>
      <c r="H2440" s="25"/>
      <c r="I2440" s="25"/>
      <c r="J2440" s="25"/>
      <c r="K2440" s="114"/>
      <c r="L2440" s="25"/>
      <c r="M2440" s="25"/>
      <c r="N2440" s="25"/>
      <c r="O2440" s="25"/>
      <c r="P2440" s="25"/>
      <c r="Q2440" s="25"/>
      <c r="R2440" s="25"/>
      <c r="S2440" s="25"/>
      <c r="T2440" s="25"/>
      <c r="U2440" s="25"/>
      <c r="V2440" s="25"/>
      <c r="W2440" s="25"/>
      <c r="X2440" s="25"/>
      <c r="Y2440" s="25"/>
      <c r="Z2440" s="25"/>
      <c r="AA2440" s="25"/>
      <c r="AB2440" s="25"/>
      <c r="AC2440" s="25"/>
      <c r="AD2440" s="25"/>
      <c r="AE2440" s="25"/>
      <c r="AF2440" s="25"/>
      <c r="AG2440" s="25"/>
      <c r="AH2440" s="25"/>
    </row>
    <row r="2441" spans="1:34">
      <c r="A2441" s="25"/>
      <c r="B2441" s="25"/>
      <c r="C2441" s="25"/>
      <c r="D2441" s="114"/>
      <c r="E2441" s="25"/>
      <c r="F2441" s="25"/>
      <c r="G2441" s="25"/>
      <c r="H2441" s="25"/>
      <c r="I2441" s="25"/>
      <c r="J2441" s="25"/>
      <c r="K2441" s="114"/>
      <c r="L2441" s="25"/>
      <c r="M2441" s="25"/>
      <c r="N2441" s="25"/>
      <c r="O2441" s="25"/>
      <c r="P2441" s="25"/>
      <c r="Q2441" s="25"/>
      <c r="R2441" s="25"/>
      <c r="S2441" s="25"/>
      <c r="T2441" s="25"/>
      <c r="U2441" s="25"/>
      <c r="V2441" s="25"/>
      <c r="W2441" s="25"/>
      <c r="X2441" s="25"/>
      <c r="Y2441" s="25"/>
      <c r="Z2441" s="25"/>
      <c r="AA2441" s="25"/>
      <c r="AB2441" s="25"/>
      <c r="AC2441" s="25"/>
      <c r="AD2441" s="25"/>
      <c r="AE2441" s="25"/>
      <c r="AF2441" s="25"/>
      <c r="AG2441" s="25"/>
      <c r="AH2441" s="25"/>
    </row>
    <row r="2442" spans="1:34">
      <c r="A2442" s="25"/>
      <c r="B2442" s="25"/>
      <c r="C2442" s="25"/>
      <c r="D2442" s="114"/>
      <c r="E2442" s="25"/>
      <c r="F2442" s="25"/>
      <c r="G2442" s="25"/>
      <c r="H2442" s="25"/>
      <c r="I2442" s="25"/>
      <c r="J2442" s="25"/>
      <c r="K2442" s="114"/>
      <c r="L2442" s="25"/>
      <c r="M2442" s="25"/>
      <c r="N2442" s="25"/>
      <c r="O2442" s="25"/>
      <c r="P2442" s="25"/>
      <c r="Q2442" s="25"/>
      <c r="R2442" s="25"/>
      <c r="S2442" s="25"/>
      <c r="T2442" s="25"/>
      <c r="U2442" s="25"/>
      <c r="V2442" s="25"/>
      <c r="W2442" s="25"/>
      <c r="X2442" s="25"/>
      <c r="Y2442" s="25"/>
      <c r="Z2442" s="25"/>
      <c r="AA2442" s="25"/>
      <c r="AB2442" s="25"/>
      <c r="AC2442" s="25"/>
      <c r="AD2442" s="25"/>
      <c r="AE2442" s="25"/>
      <c r="AF2442" s="25"/>
      <c r="AG2442" s="25"/>
      <c r="AH2442" s="25"/>
    </row>
    <row r="2443" spans="1:34">
      <c r="A2443" s="25"/>
      <c r="B2443" s="25"/>
      <c r="C2443" s="25"/>
      <c r="D2443" s="114"/>
      <c r="E2443" s="25"/>
      <c r="F2443" s="25"/>
      <c r="G2443" s="25"/>
      <c r="H2443" s="25"/>
      <c r="I2443" s="25"/>
      <c r="J2443" s="25"/>
      <c r="K2443" s="114"/>
      <c r="L2443" s="25"/>
      <c r="M2443" s="25"/>
      <c r="N2443" s="25"/>
      <c r="O2443" s="25"/>
      <c r="P2443" s="25"/>
      <c r="Q2443" s="25"/>
      <c r="R2443" s="25"/>
      <c r="S2443" s="25"/>
      <c r="T2443" s="25"/>
      <c r="U2443" s="25"/>
      <c r="V2443" s="25"/>
      <c r="W2443" s="25"/>
      <c r="X2443" s="25"/>
      <c r="Y2443" s="25"/>
      <c r="Z2443" s="25"/>
      <c r="AA2443" s="25"/>
      <c r="AB2443" s="25"/>
      <c r="AC2443" s="25"/>
      <c r="AD2443" s="25"/>
      <c r="AE2443" s="25"/>
      <c r="AF2443" s="25"/>
      <c r="AG2443" s="25"/>
      <c r="AH2443" s="25"/>
    </row>
    <row r="2444" spans="1:34">
      <c r="A2444" s="25"/>
      <c r="B2444" s="25"/>
      <c r="C2444" s="25"/>
      <c r="D2444" s="114"/>
      <c r="E2444" s="25"/>
      <c r="F2444" s="25"/>
      <c r="G2444" s="25"/>
      <c r="H2444" s="25"/>
      <c r="I2444" s="25"/>
      <c r="J2444" s="25"/>
      <c r="K2444" s="114"/>
      <c r="L2444" s="25"/>
      <c r="M2444" s="25"/>
      <c r="N2444" s="25"/>
      <c r="O2444" s="25"/>
      <c r="P2444" s="25"/>
      <c r="Q2444" s="25"/>
      <c r="R2444" s="25"/>
      <c r="S2444" s="25"/>
      <c r="T2444" s="25"/>
      <c r="U2444" s="25"/>
      <c r="V2444" s="25"/>
      <c r="W2444" s="25"/>
      <c r="X2444" s="25"/>
      <c r="Y2444" s="25"/>
      <c r="Z2444" s="25"/>
      <c r="AA2444" s="25"/>
      <c r="AB2444" s="25"/>
      <c r="AC2444" s="25"/>
      <c r="AD2444" s="25"/>
      <c r="AE2444" s="25"/>
      <c r="AF2444" s="25"/>
      <c r="AG2444" s="25"/>
      <c r="AH2444" s="25"/>
    </row>
    <row r="2445" spans="1:34">
      <c r="A2445" s="25"/>
      <c r="B2445" s="25"/>
      <c r="C2445" s="25"/>
      <c r="D2445" s="114"/>
      <c r="E2445" s="25"/>
      <c r="F2445" s="25"/>
      <c r="G2445" s="25"/>
      <c r="H2445" s="25"/>
      <c r="I2445" s="25"/>
      <c r="J2445" s="25"/>
      <c r="K2445" s="114"/>
      <c r="L2445" s="25"/>
      <c r="M2445" s="25"/>
      <c r="N2445" s="25"/>
      <c r="O2445" s="25"/>
      <c r="P2445" s="25"/>
      <c r="Q2445" s="25"/>
      <c r="R2445" s="25"/>
      <c r="S2445" s="25"/>
      <c r="T2445" s="25"/>
      <c r="U2445" s="25"/>
      <c r="V2445" s="25"/>
      <c r="W2445" s="25"/>
      <c r="X2445" s="25"/>
      <c r="Y2445" s="25"/>
      <c r="Z2445" s="25"/>
      <c r="AA2445" s="25"/>
      <c r="AB2445" s="25"/>
      <c r="AC2445" s="25"/>
      <c r="AD2445" s="25"/>
      <c r="AE2445" s="25"/>
      <c r="AF2445" s="25"/>
      <c r="AG2445" s="25"/>
      <c r="AH2445" s="25"/>
    </row>
    <row r="2446" spans="1:34">
      <c r="A2446" s="25"/>
      <c r="B2446" s="25"/>
      <c r="C2446" s="25"/>
      <c r="D2446" s="114"/>
      <c r="E2446" s="25"/>
      <c r="F2446" s="25"/>
      <c r="G2446" s="25"/>
      <c r="H2446" s="25"/>
      <c r="I2446" s="25"/>
      <c r="J2446" s="25"/>
      <c r="K2446" s="114"/>
      <c r="L2446" s="25"/>
      <c r="M2446" s="25"/>
      <c r="N2446" s="25"/>
      <c r="O2446" s="25"/>
      <c r="P2446" s="25"/>
      <c r="Q2446" s="25"/>
      <c r="R2446" s="25"/>
      <c r="S2446" s="25"/>
      <c r="T2446" s="25"/>
      <c r="U2446" s="25"/>
      <c r="V2446" s="25"/>
      <c r="W2446" s="25"/>
      <c r="X2446" s="25"/>
      <c r="Y2446" s="25"/>
      <c r="Z2446" s="25"/>
      <c r="AA2446" s="25"/>
      <c r="AB2446" s="25"/>
      <c r="AC2446" s="25"/>
      <c r="AD2446" s="25"/>
      <c r="AE2446" s="25"/>
      <c r="AF2446" s="25"/>
      <c r="AG2446" s="25"/>
      <c r="AH2446" s="25"/>
    </row>
    <row r="2447" spans="1:34">
      <c r="A2447" s="25"/>
      <c r="B2447" s="25"/>
      <c r="C2447" s="25"/>
      <c r="D2447" s="114"/>
      <c r="E2447" s="25"/>
      <c r="F2447" s="25"/>
      <c r="G2447" s="25"/>
      <c r="H2447" s="25"/>
      <c r="I2447" s="25"/>
      <c r="J2447" s="25"/>
      <c r="K2447" s="114"/>
      <c r="L2447" s="25"/>
      <c r="M2447" s="25"/>
      <c r="N2447" s="25"/>
      <c r="O2447" s="25"/>
      <c r="P2447" s="25"/>
      <c r="Q2447" s="25"/>
      <c r="R2447" s="25"/>
      <c r="S2447" s="25"/>
      <c r="T2447" s="25"/>
      <c r="U2447" s="25"/>
      <c r="V2447" s="25"/>
      <c r="W2447" s="25"/>
      <c r="X2447" s="25"/>
      <c r="Y2447" s="25"/>
      <c r="Z2447" s="25"/>
      <c r="AA2447" s="25"/>
      <c r="AB2447" s="25"/>
      <c r="AC2447" s="25"/>
      <c r="AD2447" s="25"/>
      <c r="AE2447" s="25"/>
      <c r="AF2447" s="25"/>
      <c r="AG2447" s="25"/>
      <c r="AH2447" s="25"/>
    </row>
    <row r="2448" spans="1:34">
      <c r="A2448" s="25"/>
      <c r="B2448" s="25"/>
      <c r="C2448" s="25"/>
      <c r="D2448" s="114"/>
      <c r="E2448" s="25"/>
      <c r="F2448" s="25"/>
      <c r="G2448" s="25"/>
      <c r="H2448" s="25"/>
      <c r="I2448" s="25"/>
      <c r="J2448" s="25"/>
      <c r="K2448" s="114"/>
      <c r="L2448" s="25"/>
      <c r="M2448" s="25"/>
      <c r="N2448" s="25"/>
      <c r="O2448" s="25"/>
      <c r="P2448" s="25"/>
      <c r="Q2448" s="25"/>
      <c r="R2448" s="25"/>
      <c r="S2448" s="25"/>
      <c r="T2448" s="25"/>
      <c r="U2448" s="25"/>
      <c r="V2448" s="25"/>
      <c r="W2448" s="25"/>
      <c r="X2448" s="25"/>
      <c r="Y2448" s="25"/>
      <c r="Z2448" s="25"/>
      <c r="AA2448" s="25"/>
      <c r="AB2448" s="25"/>
      <c r="AC2448" s="25"/>
      <c r="AD2448" s="25"/>
      <c r="AE2448" s="25"/>
      <c r="AF2448" s="25"/>
      <c r="AG2448" s="25"/>
      <c r="AH2448" s="25"/>
    </row>
    <row r="2449" spans="1:34">
      <c r="A2449" s="25"/>
      <c r="B2449" s="25"/>
      <c r="C2449" s="25"/>
      <c r="D2449" s="114"/>
      <c r="E2449" s="25"/>
      <c r="F2449" s="25"/>
      <c r="G2449" s="25"/>
      <c r="H2449" s="25"/>
      <c r="I2449" s="25"/>
      <c r="J2449" s="25"/>
      <c r="K2449" s="114"/>
      <c r="L2449" s="25"/>
      <c r="M2449" s="25"/>
      <c r="N2449" s="25"/>
      <c r="O2449" s="25"/>
      <c r="P2449" s="25"/>
      <c r="Q2449" s="25"/>
      <c r="R2449" s="25"/>
      <c r="S2449" s="25"/>
      <c r="T2449" s="25"/>
      <c r="U2449" s="25"/>
      <c r="V2449" s="25"/>
      <c r="W2449" s="25"/>
      <c r="X2449" s="25"/>
      <c r="Y2449" s="25"/>
      <c r="Z2449" s="25"/>
      <c r="AA2449" s="25"/>
      <c r="AB2449" s="25"/>
      <c r="AC2449" s="25"/>
      <c r="AD2449" s="25"/>
      <c r="AE2449" s="25"/>
      <c r="AF2449" s="25"/>
      <c r="AG2449" s="25"/>
      <c r="AH2449" s="25"/>
    </row>
    <row r="2450" spans="1:34">
      <c r="A2450" s="25"/>
      <c r="B2450" s="25"/>
      <c r="C2450" s="25"/>
      <c r="D2450" s="114"/>
      <c r="E2450" s="25"/>
      <c r="F2450" s="25"/>
      <c r="G2450" s="25"/>
      <c r="H2450" s="25"/>
      <c r="I2450" s="25"/>
      <c r="J2450" s="25"/>
      <c r="K2450" s="114"/>
      <c r="L2450" s="25"/>
      <c r="M2450" s="25"/>
      <c r="N2450" s="25"/>
      <c r="O2450" s="25"/>
      <c r="P2450" s="25"/>
      <c r="Q2450" s="25"/>
      <c r="R2450" s="25"/>
      <c r="S2450" s="25"/>
      <c r="T2450" s="25"/>
      <c r="U2450" s="25"/>
      <c r="V2450" s="25"/>
      <c r="W2450" s="25"/>
      <c r="X2450" s="25"/>
      <c r="Y2450" s="25"/>
      <c r="Z2450" s="25"/>
      <c r="AA2450" s="25"/>
      <c r="AB2450" s="25"/>
      <c r="AC2450" s="25"/>
      <c r="AD2450" s="25"/>
      <c r="AE2450" s="25"/>
      <c r="AF2450" s="25"/>
      <c r="AG2450" s="25"/>
      <c r="AH2450" s="25"/>
    </row>
    <row r="2451" spans="1:34">
      <c r="A2451" s="25"/>
      <c r="B2451" s="25"/>
      <c r="C2451" s="25"/>
      <c r="D2451" s="114"/>
      <c r="E2451" s="25"/>
      <c r="F2451" s="25"/>
      <c r="G2451" s="25"/>
      <c r="H2451" s="25"/>
      <c r="I2451" s="25"/>
      <c r="J2451" s="25"/>
      <c r="K2451" s="114"/>
      <c r="L2451" s="25"/>
      <c r="M2451" s="25"/>
      <c r="N2451" s="25"/>
      <c r="O2451" s="25"/>
      <c r="P2451" s="25"/>
      <c r="Q2451" s="25"/>
      <c r="R2451" s="25"/>
      <c r="S2451" s="25"/>
      <c r="T2451" s="25"/>
      <c r="U2451" s="25"/>
      <c r="V2451" s="25"/>
      <c r="W2451" s="25"/>
      <c r="X2451" s="25"/>
      <c r="Y2451" s="25"/>
      <c r="Z2451" s="25"/>
      <c r="AA2451" s="25"/>
      <c r="AB2451" s="25"/>
      <c r="AC2451" s="25"/>
      <c r="AD2451" s="25"/>
      <c r="AE2451" s="25"/>
      <c r="AF2451" s="25"/>
      <c r="AG2451" s="25"/>
      <c r="AH2451" s="25"/>
    </row>
    <row r="2452" spans="1:34">
      <c r="A2452" s="25"/>
      <c r="B2452" s="25"/>
      <c r="C2452" s="25"/>
      <c r="D2452" s="114"/>
      <c r="E2452" s="25"/>
      <c r="F2452" s="25"/>
      <c r="G2452" s="25"/>
      <c r="H2452" s="25"/>
      <c r="I2452" s="25"/>
      <c r="J2452" s="25"/>
      <c r="K2452" s="114"/>
      <c r="L2452" s="25"/>
      <c r="M2452" s="25"/>
      <c r="N2452" s="25"/>
      <c r="O2452" s="25"/>
      <c r="P2452" s="25"/>
      <c r="Q2452" s="25"/>
      <c r="R2452" s="25"/>
      <c r="S2452" s="25"/>
      <c r="T2452" s="25"/>
      <c r="U2452" s="25"/>
      <c r="V2452" s="25"/>
      <c r="W2452" s="25"/>
      <c r="X2452" s="25"/>
      <c r="Y2452" s="25"/>
      <c r="Z2452" s="25"/>
      <c r="AA2452" s="25"/>
      <c r="AB2452" s="25"/>
      <c r="AC2452" s="25"/>
      <c r="AD2452" s="25"/>
      <c r="AE2452" s="25"/>
      <c r="AF2452" s="25"/>
      <c r="AG2452" s="25"/>
      <c r="AH2452" s="25"/>
    </row>
    <row r="2453" spans="1:34">
      <c r="A2453" s="25"/>
      <c r="B2453" s="25"/>
      <c r="C2453" s="25"/>
      <c r="D2453" s="114"/>
      <c r="E2453" s="25"/>
      <c r="F2453" s="25"/>
      <c r="G2453" s="25"/>
      <c r="H2453" s="25"/>
      <c r="I2453" s="25"/>
      <c r="J2453" s="25"/>
      <c r="K2453" s="114"/>
      <c r="L2453" s="25"/>
      <c r="M2453" s="25"/>
      <c r="N2453" s="25"/>
      <c r="O2453" s="25"/>
      <c r="P2453" s="25"/>
      <c r="Q2453" s="25"/>
      <c r="R2453" s="25"/>
      <c r="S2453" s="25"/>
      <c r="T2453" s="25"/>
      <c r="U2453" s="25"/>
      <c r="V2453" s="25"/>
      <c r="W2453" s="25"/>
      <c r="X2453" s="25"/>
      <c r="Y2453" s="25"/>
      <c r="Z2453" s="25"/>
      <c r="AA2453" s="25"/>
      <c r="AB2453" s="25"/>
      <c r="AC2453" s="25"/>
      <c r="AD2453" s="25"/>
      <c r="AE2453" s="25"/>
      <c r="AF2453" s="25"/>
      <c r="AG2453" s="25"/>
      <c r="AH2453" s="25"/>
    </row>
    <row r="2454" spans="1:34">
      <c r="A2454" s="25"/>
      <c r="B2454" s="25"/>
      <c r="C2454" s="25"/>
      <c r="D2454" s="114"/>
      <c r="E2454" s="25"/>
      <c r="F2454" s="25"/>
      <c r="G2454" s="25"/>
      <c r="H2454" s="25"/>
      <c r="I2454" s="25"/>
      <c r="J2454" s="25"/>
      <c r="K2454" s="114"/>
      <c r="L2454" s="25"/>
      <c r="M2454" s="25"/>
      <c r="N2454" s="25"/>
      <c r="O2454" s="25"/>
      <c r="P2454" s="25"/>
      <c r="Q2454" s="25"/>
      <c r="R2454" s="25"/>
      <c r="S2454" s="25"/>
      <c r="T2454" s="25"/>
      <c r="U2454" s="25"/>
      <c r="V2454" s="25"/>
      <c r="W2454" s="25"/>
      <c r="X2454" s="25"/>
      <c r="Y2454" s="25"/>
      <c r="Z2454" s="25"/>
      <c r="AA2454" s="25"/>
      <c r="AB2454" s="25"/>
      <c r="AC2454" s="25"/>
      <c r="AD2454" s="25"/>
      <c r="AE2454" s="25"/>
      <c r="AF2454" s="25"/>
      <c r="AG2454" s="25"/>
      <c r="AH2454" s="25"/>
    </row>
    <row r="2455" spans="1:34">
      <c r="A2455" s="25"/>
      <c r="B2455" s="25"/>
      <c r="C2455" s="25"/>
      <c r="D2455" s="114"/>
      <c r="E2455" s="25"/>
      <c r="F2455" s="25"/>
      <c r="G2455" s="25"/>
      <c r="H2455" s="25"/>
      <c r="I2455" s="25"/>
      <c r="J2455" s="25"/>
      <c r="K2455" s="114"/>
      <c r="L2455" s="25"/>
      <c r="M2455" s="25"/>
      <c r="N2455" s="25"/>
      <c r="O2455" s="25"/>
      <c r="P2455" s="25"/>
      <c r="Q2455" s="25"/>
      <c r="R2455" s="25"/>
      <c r="S2455" s="25"/>
      <c r="T2455" s="25"/>
      <c r="U2455" s="25"/>
      <c r="V2455" s="25"/>
      <c r="W2455" s="25"/>
      <c r="X2455" s="25"/>
      <c r="Y2455" s="25"/>
      <c r="Z2455" s="25"/>
      <c r="AA2455" s="25"/>
      <c r="AB2455" s="25"/>
      <c r="AC2455" s="25"/>
      <c r="AD2455" s="25"/>
      <c r="AE2455" s="25"/>
      <c r="AF2455" s="25"/>
      <c r="AG2455" s="25"/>
      <c r="AH2455" s="25"/>
    </row>
    <row r="2456" spans="1:34">
      <c r="A2456" s="25"/>
      <c r="B2456" s="25"/>
      <c r="C2456" s="25"/>
      <c r="D2456" s="114"/>
      <c r="E2456" s="25"/>
      <c r="F2456" s="25"/>
      <c r="G2456" s="25"/>
      <c r="H2456" s="25"/>
      <c r="I2456" s="25"/>
      <c r="J2456" s="25"/>
      <c r="K2456" s="114"/>
      <c r="L2456" s="25"/>
      <c r="M2456" s="25"/>
      <c r="N2456" s="25"/>
      <c r="O2456" s="25"/>
      <c r="P2456" s="25"/>
      <c r="Q2456" s="25"/>
      <c r="R2456" s="25"/>
      <c r="S2456" s="25"/>
      <c r="T2456" s="25"/>
      <c r="U2456" s="25"/>
      <c r="V2456" s="25"/>
      <c r="W2456" s="25"/>
      <c r="X2456" s="25"/>
      <c r="Y2456" s="25"/>
      <c r="Z2456" s="25"/>
      <c r="AA2456" s="25"/>
      <c r="AB2456" s="25"/>
      <c r="AC2456" s="25"/>
      <c r="AD2456" s="25"/>
      <c r="AE2456" s="25"/>
      <c r="AF2456" s="25"/>
      <c r="AG2456" s="25"/>
      <c r="AH2456" s="25"/>
    </row>
    <row r="2457" spans="1:34">
      <c r="A2457" s="25"/>
      <c r="B2457" s="25"/>
      <c r="C2457" s="25"/>
      <c r="D2457" s="114"/>
      <c r="E2457" s="25"/>
      <c r="F2457" s="25"/>
      <c r="G2457" s="25"/>
      <c r="H2457" s="25"/>
      <c r="I2457" s="25"/>
      <c r="J2457" s="25"/>
      <c r="K2457" s="114"/>
      <c r="L2457" s="25"/>
      <c r="M2457" s="25"/>
      <c r="N2457" s="25"/>
      <c r="O2457" s="25"/>
      <c r="P2457" s="25"/>
      <c r="Q2457" s="25"/>
      <c r="R2457" s="25"/>
      <c r="S2457" s="25"/>
      <c r="T2457" s="25"/>
      <c r="U2457" s="25"/>
      <c r="V2457" s="25"/>
      <c r="W2457" s="25"/>
      <c r="X2457" s="25"/>
      <c r="Y2457" s="25"/>
      <c r="Z2457" s="25"/>
      <c r="AA2457" s="25"/>
      <c r="AB2457" s="25"/>
      <c r="AC2457" s="25"/>
      <c r="AD2457" s="25"/>
      <c r="AE2457" s="25"/>
      <c r="AF2457" s="25"/>
      <c r="AG2457" s="25"/>
      <c r="AH2457" s="25"/>
    </row>
    <row r="2458" spans="1:34">
      <c r="A2458" s="25"/>
      <c r="B2458" s="25"/>
      <c r="C2458" s="25"/>
      <c r="D2458" s="114"/>
      <c r="E2458" s="25"/>
      <c r="F2458" s="25"/>
      <c r="G2458" s="25"/>
      <c r="H2458" s="25"/>
      <c r="I2458" s="25"/>
      <c r="J2458" s="25"/>
      <c r="K2458" s="114"/>
      <c r="L2458" s="25"/>
      <c r="M2458" s="25"/>
      <c r="N2458" s="25"/>
      <c r="O2458" s="25"/>
      <c r="P2458" s="25"/>
      <c r="Q2458" s="25"/>
      <c r="R2458" s="25"/>
      <c r="S2458" s="25"/>
      <c r="T2458" s="25"/>
      <c r="U2458" s="25"/>
      <c r="V2458" s="25"/>
      <c r="W2458" s="25"/>
      <c r="X2458" s="25"/>
      <c r="Y2458" s="25"/>
      <c r="Z2458" s="25"/>
      <c r="AA2458" s="25"/>
      <c r="AB2458" s="25"/>
      <c r="AC2458" s="25"/>
      <c r="AD2458" s="25"/>
      <c r="AE2458" s="25"/>
      <c r="AF2458" s="25"/>
      <c r="AG2458" s="25"/>
      <c r="AH2458" s="25"/>
    </row>
    <row r="2459" spans="1:34">
      <c r="A2459" s="25"/>
      <c r="B2459" s="25"/>
      <c r="C2459" s="25"/>
      <c r="D2459" s="114"/>
      <c r="E2459" s="25"/>
      <c r="F2459" s="25"/>
      <c r="G2459" s="25"/>
      <c r="H2459" s="25"/>
      <c r="I2459" s="25"/>
      <c r="J2459" s="25"/>
      <c r="K2459" s="114"/>
      <c r="L2459" s="25"/>
      <c r="M2459" s="25"/>
      <c r="N2459" s="25"/>
      <c r="O2459" s="25"/>
      <c r="P2459" s="25"/>
      <c r="Q2459" s="25"/>
      <c r="R2459" s="25"/>
      <c r="S2459" s="25"/>
      <c r="T2459" s="25"/>
      <c r="U2459" s="25"/>
      <c r="V2459" s="25"/>
      <c r="W2459" s="25"/>
      <c r="X2459" s="25"/>
      <c r="Y2459" s="25"/>
      <c r="Z2459" s="25"/>
      <c r="AA2459" s="25"/>
      <c r="AB2459" s="25"/>
      <c r="AC2459" s="25"/>
      <c r="AD2459" s="25"/>
      <c r="AE2459" s="25"/>
      <c r="AF2459" s="25"/>
      <c r="AG2459" s="25"/>
      <c r="AH2459" s="25"/>
    </row>
    <row r="2460" spans="1:34">
      <c r="A2460" s="25"/>
      <c r="B2460" s="25"/>
      <c r="C2460" s="25"/>
      <c r="D2460" s="114"/>
      <c r="E2460" s="25"/>
      <c r="F2460" s="25"/>
      <c r="G2460" s="25"/>
      <c r="H2460" s="25"/>
      <c r="I2460" s="25"/>
      <c r="J2460" s="25"/>
      <c r="K2460" s="114"/>
      <c r="L2460" s="25"/>
      <c r="M2460" s="25"/>
      <c r="N2460" s="25"/>
      <c r="O2460" s="25"/>
      <c r="P2460" s="25"/>
      <c r="Q2460" s="25"/>
      <c r="R2460" s="25"/>
      <c r="S2460" s="25"/>
      <c r="T2460" s="25"/>
      <c r="U2460" s="25"/>
      <c r="V2460" s="25"/>
      <c r="W2460" s="25"/>
      <c r="X2460" s="25"/>
      <c r="Y2460" s="25"/>
      <c r="Z2460" s="25"/>
      <c r="AA2460" s="25"/>
      <c r="AB2460" s="25"/>
      <c r="AC2460" s="25"/>
      <c r="AD2460" s="25"/>
      <c r="AE2460" s="25"/>
      <c r="AF2460" s="25"/>
      <c r="AG2460" s="25"/>
      <c r="AH2460" s="25"/>
    </row>
    <row r="2461" spans="1:34">
      <c r="A2461" s="25"/>
      <c r="B2461" s="25"/>
      <c r="C2461" s="25"/>
      <c r="D2461" s="114"/>
      <c r="E2461" s="25"/>
      <c r="F2461" s="25"/>
      <c r="G2461" s="25"/>
      <c r="H2461" s="25"/>
      <c r="I2461" s="25"/>
      <c r="J2461" s="25"/>
      <c r="K2461" s="114"/>
      <c r="L2461" s="25"/>
      <c r="M2461" s="25"/>
      <c r="N2461" s="25"/>
      <c r="O2461" s="25"/>
      <c r="P2461" s="25"/>
      <c r="Q2461" s="25"/>
      <c r="R2461" s="25"/>
      <c r="S2461" s="25"/>
      <c r="T2461" s="25"/>
      <c r="U2461" s="25"/>
      <c r="V2461" s="25"/>
      <c r="W2461" s="25"/>
      <c r="X2461" s="25"/>
      <c r="Y2461" s="25"/>
      <c r="Z2461" s="25"/>
      <c r="AA2461" s="25"/>
      <c r="AB2461" s="25"/>
      <c r="AC2461" s="25"/>
      <c r="AD2461" s="25"/>
      <c r="AE2461" s="25"/>
      <c r="AF2461" s="25"/>
      <c r="AG2461" s="25"/>
      <c r="AH2461" s="25"/>
    </row>
    <row r="2462" spans="1:34">
      <c r="A2462" s="25"/>
      <c r="B2462" s="25"/>
      <c r="C2462" s="25"/>
      <c r="D2462" s="114"/>
      <c r="E2462" s="25"/>
      <c r="F2462" s="25"/>
      <c r="G2462" s="25"/>
      <c r="H2462" s="25"/>
      <c r="I2462" s="25"/>
      <c r="J2462" s="25"/>
      <c r="K2462" s="114"/>
      <c r="L2462" s="25"/>
      <c r="M2462" s="25"/>
      <c r="N2462" s="25"/>
      <c r="O2462" s="25"/>
      <c r="P2462" s="25"/>
      <c r="Q2462" s="25"/>
      <c r="R2462" s="25"/>
      <c r="S2462" s="25"/>
      <c r="T2462" s="25"/>
      <c r="U2462" s="25"/>
      <c r="V2462" s="25"/>
      <c r="W2462" s="25"/>
      <c r="X2462" s="25"/>
      <c r="Y2462" s="25"/>
      <c r="Z2462" s="25"/>
      <c r="AA2462" s="25"/>
      <c r="AB2462" s="25"/>
      <c r="AC2462" s="25"/>
      <c r="AD2462" s="25"/>
      <c r="AE2462" s="25"/>
      <c r="AF2462" s="25"/>
      <c r="AG2462" s="25"/>
      <c r="AH2462" s="25"/>
    </row>
    <row r="2463" spans="1:34">
      <c r="A2463" s="25"/>
      <c r="B2463" s="25"/>
      <c r="C2463" s="25"/>
      <c r="D2463" s="114"/>
      <c r="E2463" s="25"/>
      <c r="F2463" s="25"/>
      <c r="G2463" s="25"/>
      <c r="H2463" s="25"/>
      <c r="I2463" s="25"/>
      <c r="J2463" s="25"/>
      <c r="K2463" s="114"/>
      <c r="L2463" s="25"/>
      <c r="M2463" s="25"/>
      <c r="N2463" s="25"/>
      <c r="O2463" s="25"/>
      <c r="P2463" s="25"/>
      <c r="Q2463" s="25"/>
      <c r="R2463" s="25"/>
      <c r="S2463" s="25"/>
      <c r="T2463" s="25"/>
      <c r="U2463" s="25"/>
      <c r="V2463" s="25"/>
      <c r="W2463" s="25"/>
      <c r="X2463" s="25"/>
      <c r="Y2463" s="25"/>
      <c r="Z2463" s="25"/>
      <c r="AA2463" s="25"/>
      <c r="AB2463" s="25"/>
      <c r="AC2463" s="25"/>
      <c r="AD2463" s="25"/>
      <c r="AE2463" s="25"/>
      <c r="AF2463" s="25"/>
      <c r="AG2463" s="25"/>
      <c r="AH2463" s="25"/>
    </row>
    <row r="2464" spans="1:34">
      <c r="A2464" s="25"/>
      <c r="B2464" s="25"/>
      <c r="C2464" s="25"/>
      <c r="D2464" s="114"/>
      <c r="E2464" s="25"/>
      <c r="F2464" s="25"/>
      <c r="G2464" s="25"/>
      <c r="H2464" s="25"/>
      <c r="I2464" s="25"/>
      <c r="J2464" s="25"/>
      <c r="K2464" s="114"/>
      <c r="L2464" s="25"/>
      <c r="M2464" s="25"/>
      <c r="N2464" s="25"/>
      <c r="O2464" s="25"/>
      <c r="P2464" s="25"/>
      <c r="Q2464" s="25"/>
      <c r="R2464" s="25"/>
      <c r="S2464" s="25"/>
      <c r="T2464" s="25"/>
      <c r="U2464" s="25"/>
      <c r="V2464" s="25"/>
      <c r="W2464" s="25"/>
      <c r="X2464" s="25"/>
      <c r="Y2464" s="25"/>
      <c r="Z2464" s="25"/>
      <c r="AA2464" s="25"/>
      <c r="AB2464" s="25"/>
      <c r="AC2464" s="25"/>
      <c r="AD2464" s="25"/>
      <c r="AE2464" s="25"/>
      <c r="AF2464" s="25"/>
      <c r="AG2464" s="25"/>
      <c r="AH2464" s="25"/>
    </row>
    <row r="2465" spans="1:34">
      <c r="A2465" s="25"/>
      <c r="B2465" s="25"/>
      <c r="C2465" s="25"/>
      <c r="D2465" s="114"/>
      <c r="E2465" s="25"/>
      <c r="F2465" s="25"/>
      <c r="G2465" s="25"/>
      <c r="H2465" s="25"/>
      <c r="I2465" s="25"/>
      <c r="J2465" s="25"/>
      <c r="K2465" s="114"/>
      <c r="L2465" s="25"/>
      <c r="M2465" s="25"/>
      <c r="N2465" s="25"/>
      <c r="O2465" s="25"/>
      <c r="P2465" s="25"/>
      <c r="Q2465" s="25"/>
      <c r="R2465" s="25"/>
      <c r="S2465" s="25"/>
      <c r="T2465" s="25"/>
      <c r="U2465" s="25"/>
      <c r="V2465" s="25"/>
      <c r="W2465" s="25"/>
      <c r="X2465" s="25"/>
      <c r="Y2465" s="25"/>
      <c r="Z2465" s="25"/>
      <c r="AA2465" s="25"/>
      <c r="AB2465" s="25"/>
      <c r="AC2465" s="25"/>
      <c r="AD2465" s="25"/>
      <c r="AE2465" s="25"/>
      <c r="AF2465" s="25"/>
      <c r="AG2465" s="25"/>
      <c r="AH2465" s="25"/>
    </row>
    <row r="2466" spans="1:34">
      <c r="A2466" s="25"/>
      <c r="B2466" s="25"/>
      <c r="C2466" s="25"/>
      <c r="D2466" s="114"/>
      <c r="E2466" s="25"/>
      <c r="F2466" s="25"/>
      <c r="G2466" s="25"/>
      <c r="H2466" s="25"/>
      <c r="I2466" s="25"/>
      <c r="J2466" s="25"/>
      <c r="K2466" s="114"/>
      <c r="L2466" s="25"/>
      <c r="M2466" s="25"/>
      <c r="N2466" s="25"/>
      <c r="O2466" s="25"/>
      <c r="P2466" s="25"/>
      <c r="Q2466" s="25"/>
      <c r="R2466" s="25"/>
      <c r="S2466" s="25"/>
      <c r="T2466" s="25"/>
      <c r="U2466" s="25"/>
      <c r="V2466" s="25"/>
      <c r="W2466" s="25"/>
      <c r="X2466" s="25"/>
      <c r="Y2466" s="25"/>
      <c r="Z2466" s="25"/>
      <c r="AA2466" s="25"/>
      <c r="AB2466" s="25"/>
      <c r="AC2466" s="25"/>
      <c r="AD2466" s="25"/>
      <c r="AE2466" s="25"/>
      <c r="AF2466" s="25"/>
      <c r="AG2466" s="25"/>
      <c r="AH2466" s="25"/>
    </row>
    <row r="2467" spans="1:34">
      <c r="A2467" s="25"/>
      <c r="B2467" s="25"/>
      <c r="C2467" s="25"/>
      <c r="D2467" s="114"/>
      <c r="E2467" s="25"/>
      <c r="F2467" s="25"/>
      <c r="G2467" s="25"/>
      <c r="H2467" s="25"/>
      <c r="I2467" s="25"/>
      <c r="J2467" s="25"/>
      <c r="K2467" s="114"/>
      <c r="L2467" s="25"/>
      <c r="M2467" s="25"/>
      <c r="N2467" s="25"/>
      <c r="O2467" s="25"/>
      <c r="P2467" s="25"/>
      <c r="Q2467" s="25"/>
      <c r="R2467" s="25"/>
      <c r="S2467" s="25"/>
      <c r="T2467" s="25"/>
      <c r="U2467" s="25"/>
      <c r="V2467" s="25"/>
      <c r="W2467" s="25"/>
      <c r="X2467" s="25"/>
      <c r="Y2467" s="25"/>
      <c r="Z2467" s="25"/>
      <c r="AA2467" s="25"/>
      <c r="AB2467" s="25"/>
      <c r="AC2467" s="25"/>
      <c r="AD2467" s="25"/>
      <c r="AE2467" s="25"/>
      <c r="AF2467" s="25"/>
      <c r="AG2467" s="25"/>
      <c r="AH2467" s="25"/>
    </row>
    <row r="2468" spans="1:34">
      <c r="A2468" s="25"/>
      <c r="B2468" s="25"/>
      <c r="C2468" s="25"/>
      <c r="D2468" s="114"/>
      <c r="E2468" s="25"/>
      <c r="F2468" s="25"/>
      <c r="G2468" s="25"/>
      <c r="H2468" s="25"/>
      <c r="I2468" s="25"/>
      <c r="J2468" s="25"/>
      <c r="K2468" s="114"/>
      <c r="L2468" s="25"/>
      <c r="M2468" s="25"/>
      <c r="N2468" s="25"/>
      <c r="O2468" s="25"/>
      <c r="P2468" s="25"/>
      <c r="Q2468" s="25"/>
      <c r="R2468" s="25"/>
      <c r="S2468" s="25"/>
      <c r="T2468" s="25"/>
      <c r="U2468" s="25"/>
      <c r="V2468" s="25"/>
      <c r="W2468" s="25"/>
      <c r="X2468" s="25"/>
      <c r="Y2468" s="25"/>
      <c r="Z2468" s="25"/>
      <c r="AA2468" s="25"/>
      <c r="AB2468" s="25"/>
      <c r="AC2468" s="25"/>
      <c r="AD2468" s="25"/>
      <c r="AE2468" s="25"/>
      <c r="AF2468" s="25"/>
      <c r="AG2468" s="25"/>
      <c r="AH2468" s="25"/>
    </row>
    <row r="2469" spans="1:34">
      <c r="A2469" s="25"/>
      <c r="B2469" s="25"/>
      <c r="C2469" s="25"/>
      <c r="D2469" s="114"/>
      <c r="E2469" s="25"/>
      <c r="F2469" s="25"/>
      <c r="G2469" s="25"/>
      <c r="H2469" s="25"/>
      <c r="I2469" s="25"/>
      <c r="J2469" s="25"/>
      <c r="K2469" s="114"/>
      <c r="L2469" s="25"/>
      <c r="M2469" s="25"/>
      <c r="N2469" s="25"/>
      <c r="O2469" s="25"/>
      <c r="P2469" s="25"/>
      <c r="Q2469" s="25"/>
      <c r="R2469" s="25"/>
      <c r="S2469" s="25"/>
      <c r="T2469" s="25"/>
      <c r="U2469" s="25"/>
      <c r="V2469" s="25"/>
      <c r="W2469" s="25"/>
      <c r="X2469" s="25"/>
      <c r="Y2469" s="25"/>
      <c r="Z2469" s="25"/>
      <c r="AA2469" s="25"/>
      <c r="AB2469" s="25"/>
      <c r="AC2469" s="25"/>
      <c r="AD2469" s="25"/>
      <c r="AE2469" s="25"/>
      <c r="AF2469" s="25"/>
      <c r="AG2469" s="25"/>
      <c r="AH2469" s="25"/>
    </row>
    <row r="2470" spans="1:34">
      <c r="A2470" s="25"/>
      <c r="B2470" s="25"/>
      <c r="C2470" s="25"/>
      <c r="D2470" s="114"/>
      <c r="E2470" s="25"/>
      <c r="F2470" s="25"/>
      <c r="G2470" s="25"/>
      <c r="H2470" s="25"/>
      <c r="I2470" s="25"/>
      <c r="J2470" s="25"/>
      <c r="K2470" s="114"/>
      <c r="L2470" s="25"/>
      <c r="M2470" s="25"/>
      <c r="N2470" s="25"/>
      <c r="O2470" s="25"/>
      <c r="P2470" s="25"/>
      <c r="Q2470" s="25"/>
      <c r="R2470" s="25"/>
      <c r="S2470" s="25"/>
      <c r="T2470" s="25"/>
      <c r="U2470" s="25"/>
      <c r="V2470" s="25"/>
      <c r="W2470" s="25"/>
      <c r="X2470" s="25"/>
      <c r="Y2470" s="25"/>
      <c r="Z2470" s="25"/>
      <c r="AA2470" s="25"/>
      <c r="AB2470" s="25"/>
      <c r="AC2470" s="25"/>
      <c r="AD2470" s="25"/>
      <c r="AE2470" s="25"/>
      <c r="AF2470" s="25"/>
      <c r="AG2470" s="25"/>
      <c r="AH2470" s="25"/>
    </row>
    <row r="2471" spans="1:34">
      <c r="A2471" s="25"/>
      <c r="B2471" s="25"/>
      <c r="C2471" s="25"/>
      <c r="D2471" s="114"/>
      <c r="E2471" s="25"/>
      <c r="F2471" s="25"/>
      <c r="G2471" s="25"/>
      <c r="H2471" s="25"/>
      <c r="I2471" s="25"/>
      <c r="J2471" s="25"/>
      <c r="K2471" s="114"/>
      <c r="L2471" s="25"/>
      <c r="M2471" s="25"/>
      <c r="N2471" s="25"/>
      <c r="O2471" s="25"/>
      <c r="P2471" s="25"/>
      <c r="Q2471" s="25"/>
      <c r="R2471" s="25"/>
      <c r="S2471" s="25"/>
      <c r="T2471" s="25"/>
      <c r="U2471" s="25"/>
      <c r="V2471" s="25"/>
      <c r="W2471" s="25"/>
      <c r="X2471" s="25"/>
      <c r="Y2471" s="25"/>
      <c r="Z2471" s="25"/>
      <c r="AA2471" s="25"/>
      <c r="AB2471" s="25"/>
      <c r="AC2471" s="25"/>
      <c r="AD2471" s="25"/>
      <c r="AE2471" s="25"/>
      <c r="AF2471" s="25"/>
      <c r="AG2471" s="25"/>
      <c r="AH2471" s="25"/>
    </row>
    <row r="2472" spans="1:34">
      <c r="A2472" s="25"/>
      <c r="B2472" s="25"/>
      <c r="C2472" s="25"/>
      <c r="D2472" s="114"/>
      <c r="E2472" s="25"/>
      <c r="F2472" s="25"/>
      <c r="G2472" s="25"/>
      <c r="H2472" s="25"/>
      <c r="I2472" s="25"/>
      <c r="J2472" s="25"/>
      <c r="K2472" s="114"/>
      <c r="L2472" s="25"/>
      <c r="M2472" s="25"/>
      <c r="N2472" s="25"/>
      <c r="O2472" s="25"/>
      <c r="P2472" s="25"/>
      <c r="Q2472" s="25"/>
      <c r="R2472" s="25"/>
      <c r="S2472" s="25"/>
      <c r="T2472" s="25"/>
      <c r="U2472" s="25"/>
      <c r="V2472" s="25"/>
      <c r="W2472" s="25"/>
      <c r="X2472" s="25"/>
      <c r="Y2472" s="25"/>
      <c r="Z2472" s="25"/>
      <c r="AA2472" s="25"/>
      <c r="AB2472" s="25"/>
      <c r="AC2472" s="25"/>
      <c r="AD2472" s="25"/>
      <c r="AE2472" s="25"/>
      <c r="AF2472" s="25"/>
      <c r="AG2472" s="25"/>
      <c r="AH2472" s="25"/>
    </row>
    <row r="2473" spans="1:34">
      <c r="A2473" s="25"/>
      <c r="B2473" s="25"/>
      <c r="C2473" s="25"/>
      <c r="D2473" s="114"/>
      <c r="E2473" s="25"/>
      <c r="F2473" s="25"/>
      <c r="G2473" s="25"/>
      <c r="H2473" s="25"/>
      <c r="I2473" s="25"/>
      <c r="J2473" s="25"/>
      <c r="K2473" s="114"/>
      <c r="L2473" s="25"/>
      <c r="M2473" s="25"/>
      <c r="N2473" s="25"/>
      <c r="O2473" s="25"/>
      <c r="P2473" s="25"/>
      <c r="Q2473" s="25"/>
      <c r="R2473" s="25"/>
      <c r="S2473" s="25"/>
      <c r="T2473" s="25"/>
      <c r="U2473" s="25"/>
      <c r="V2473" s="25"/>
      <c r="W2473" s="25"/>
      <c r="X2473" s="25"/>
      <c r="Y2473" s="25"/>
      <c r="Z2473" s="25"/>
      <c r="AA2473" s="25"/>
      <c r="AB2473" s="25"/>
      <c r="AC2473" s="25"/>
      <c r="AD2473" s="25"/>
      <c r="AE2473" s="25"/>
      <c r="AF2473" s="25"/>
      <c r="AG2473" s="25"/>
      <c r="AH2473" s="25"/>
    </row>
    <row r="2474" spans="1:34">
      <c r="A2474" s="25"/>
      <c r="B2474" s="25"/>
      <c r="C2474" s="25"/>
      <c r="D2474" s="114"/>
      <c r="E2474" s="25"/>
      <c r="F2474" s="25"/>
      <c r="G2474" s="25"/>
      <c r="H2474" s="25"/>
      <c r="I2474" s="25"/>
      <c r="J2474" s="25"/>
      <c r="K2474" s="114"/>
      <c r="L2474" s="25"/>
      <c r="M2474" s="25"/>
      <c r="N2474" s="25"/>
      <c r="O2474" s="25"/>
      <c r="P2474" s="25"/>
      <c r="Q2474" s="25"/>
      <c r="R2474" s="25"/>
      <c r="S2474" s="25"/>
      <c r="T2474" s="25"/>
      <c r="U2474" s="25"/>
      <c r="V2474" s="25"/>
      <c r="W2474" s="25"/>
      <c r="X2474" s="25"/>
      <c r="Y2474" s="25"/>
      <c r="Z2474" s="25"/>
      <c r="AA2474" s="25"/>
      <c r="AB2474" s="25"/>
      <c r="AC2474" s="25"/>
      <c r="AD2474" s="25"/>
      <c r="AE2474" s="25"/>
      <c r="AF2474" s="25"/>
      <c r="AG2474" s="25"/>
      <c r="AH2474" s="25"/>
    </row>
    <row r="2475" spans="1:34">
      <c r="A2475" s="25"/>
      <c r="B2475" s="25"/>
      <c r="C2475" s="25"/>
      <c r="D2475" s="114"/>
      <c r="E2475" s="25"/>
      <c r="F2475" s="25"/>
      <c r="G2475" s="25"/>
      <c r="H2475" s="25"/>
      <c r="I2475" s="25"/>
      <c r="J2475" s="25"/>
      <c r="K2475" s="114"/>
      <c r="L2475" s="25"/>
      <c r="M2475" s="25"/>
      <c r="N2475" s="25"/>
      <c r="O2475" s="25"/>
      <c r="P2475" s="25"/>
      <c r="Q2475" s="25"/>
      <c r="R2475" s="25"/>
      <c r="S2475" s="25"/>
      <c r="T2475" s="25"/>
      <c r="U2475" s="25"/>
      <c r="V2475" s="25"/>
      <c r="W2475" s="25"/>
      <c r="X2475" s="25"/>
      <c r="Y2475" s="25"/>
      <c r="Z2475" s="25"/>
      <c r="AA2475" s="25"/>
      <c r="AB2475" s="25"/>
      <c r="AC2475" s="25"/>
      <c r="AD2475" s="25"/>
      <c r="AE2475" s="25"/>
      <c r="AF2475" s="25"/>
      <c r="AG2475" s="25"/>
      <c r="AH2475" s="25"/>
    </row>
    <row r="2476" spans="1:34">
      <c r="A2476" s="25"/>
      <c r="B2476" s="25"/>
      <c r="C2476" s="25"/>
      <c r="D2476" s="114"/>
      <c r="E2476" s="25"/>
      <c r="F2476" s="25"/>
      <c r="G2476" s="25"/>
      <c r="H2476" s="25"/>
      <c r="I2476" s="25"/>
      <c r="J2476" s="25"/>
      <c r="K2476" s="114"/>
      <c r="L2476" s="25"/>
      <c r="M2476" s="25"/>
      <c r="N2476" s="25"/>
      <c r="O2476" s="25"/>
      <c r="P2476" s="25"/>
      <c r="Q2476" s="25"/>
      <c r="R2476" s="25"/>
      <c r="S2476" s="25"/>
      <c r="T2476" s="25"/>
      <c r="U2476" s="25"/>
      <c r="V2476" s="25"/>
      <c r="W2476" s="25"/>
      <c r="X2476" s="25"/>
      <c r="Y2476" s="25"/>
      <c r="Z2476" s="25"/>
      <c r="AA2476" s="25"/>
      <c r="AB2476" s="25"/>
      <c r="AC2476" s="25"/>
      <c r="AD2476" s="25"/>
      <c r="AE2476" s="25"/>
      <c r="AF2476" s="25"/>
      <c r="AG2476" s="25"/>
      <c r="AH2476" s="25"/>
    </row>
    <row r="2477" spans="1:34">
      <c r="A2477" s="25"/>
      <c r="B2477" s="25"/>
      <c r="C2477" s="25"/>
      <c r="D2477" s="114"/>
      <c r="E2477" s="25"/>
      <c r="F2477" s="25"/>
      <c r="G2477" s="25"/>
      <c r="H2477" s="25"/>
      <c r="I2477" s="25"/>
      <c r="J2477" s="25"/>
      <c r="K2477" s="114"/>
      <c r="L2477" s="25"/>
      <c r="M2477" s="25"/>
      <c r="N2477" s="25"/>
      <c r="O2477" s="25"/>
      <c r="P2477" s="25"/>
      <c r="Q2477" s="25"/>
      <c r="R2477" s="25"/>
      <c r="S2477" s="25"/>
      <c r="T2477" s="25"/>
      <c r="U2477" s="25"/>
      <c r="V2477" s="25"/>
      <c r="W2477" s="25"/>
      <c r="X2477" s="25"/>
      <c r="Y2477" s="25"/>
      <c r="Z2477" s="25"/>
      <c r="AA2477" s="25"/>
      <c r="AB2477" s="25"/>
      <c r="AC2477" s="25"/>
      <c r="AD2477" s="25"/>
      <c r="AE2477" s="25"/>
      <c r="AF2477" s="25"/>
      <c r="AG2477" s="25"/>
      <c r="AH2477" s="25"/>
    </row>
    <row r="2478" spans="1:34">
      <c r="A2478" s="25"/>
      <c r="B2478" s="25"/>
      <c r="C2478" s="25"/>
      <c r="D2478" s="114"/>
      <c r="E2478" s="25"/>
      <c r="F2478" s="25"/>
      <c r="G2478" s="25"/>
      <c r="H2478" s="25"/>
      <c r="I2478" s="25"/>
      <c r="J2478" s="25"/>
      <c r="K2478" s="114"/>
      <c r="L2478" s="25"/>
      <c r="M2478" s="25"/>
      <c r="N2478" s="25"/>
      <c r="O2478" s="25"/>
      <c r="P2478" s="25"/>
      <c r="Q2478" s="25"/>
      <c r="R2478" s="25"/>
      <c r="S2478" s="25"/>
      <c r="T2478" s="25"/>
      <c r="U2478" s="25"/>
      <c r="V2478" s="25"/>
      <c r="W2478" s="25"/>
      <c r="X2478" s="25"/>
      <c r="Y2478" s="25"/>
      <c r="Z2478" s="25"/>
      <c r="AA2478" s="25"/>
      <c r="AB2478" s="25"/>
      <c r="AC2478" s="25"/>
      <c r="AD2478" s="25"/>
      <c r="AE2478" s="25"/>
      <c r="AF2478" s="25"/>
      <c r="AG2478" s="25"/>
      <c r="AH2478" s="25"/>
    </row>
    <row r="2479" spans="1:34">
      <c r="A2479" s="25"/>
      <c r="B2479" s="25"/>
      <c r="C2479" s="25"/>
      <c r="D2479" s="114"/>
      <c r="E2479" s="25"/>
      <c r="F2479" s="25"/>
      <c r="G2479" s="25"/>
      <c r="H2479" s="25"/>
      <c r="I2479" s="25"/>
      <c r="J2479" s="25"/>
      <c r="K2479" s="114"/>
      <c r="L2479" s="25"/>
      <c r="M2479" s="25"/>
      <c r="N2479" s="25"/>
      <c r="O2479" s="25"/>
      <c r="P2479" s="25"/>
      <c r="Q2479" s="25"/>
      <c r="R2479" s="25"/>
      <c r="S2479" s="25"/>
      <c r="T2479" s="25"/>
      <c r="U2479" s="25"/>
      <c r="V2479" s="25"/>
      <c r="W2479" s="25"/>
      <c r="X2479" s="25"/>
      <c r="Y2479" s="25"/>
      <c r="Z2479" s="25"/>
      <c r="AA2479" s="25"/>
      <c r="AB2479" s="25"/>
      <c r="AC2479" s="25"/>
      <c r="AD2479" s="25"/>
      <c r="AE2479" s="25"/>
      <c r="AF2479" s="25"/>
      <c r="AG2479" s="25"/>
      <c r="AH2479" s="25"/>
    </row>
    <row r="2480" spans="1:34">
      <c r="A2480" s="25"/>
      <c r="B2480" s="25"/>
      <c r="C2480" s="25"/>
      <c r="D2480" s="114"/>
      <c r="E2480" s="25"/>
      <c r="F2480" s="25"/>
      <c r="G2480" s="25"/>
      <c r="H2480" s="25"/>
      <c r="I2480" s="25"/>
      <c r="J2480" s="25"/>
      <c r="K2480" s="114"/>
      <c r="L2480" s="25"/>
      <c r="M2480" s="25"/>
      <c r="N2480" s="25"/>
      <c r="O2480" s="25"/>
      <c r="P2480" s="25"/>
      <c r="Q2480" s="25"/>
      <c r="R2480" s="25"/>
      <c r="S2480" s="25"/>
      <c r="T2480" s="25"/>
      <c r="U2480" s="25"/>
      <c r="V2480" s="25"/>
      <c r="W2480" s="25"/>
      <c r="X2480" s="25"/>
      <c r="Y2480" s="25"/>
      <c r="Z2480" s="25"/>
      <c r="AA2480" s="25"/>
      <c r="AB2480" s="25"/>
      <c r="AC2480" s="25"/>
      <c r="AD2480" s="25"/>
      <c r="AE2480" s="25"/>
      <c r="AF2480" s="25"/>
      <c r="AG2480" s="25"/>
      <c r="AH2480" s="25"/>
    </row>
    <row r="2481" spans="1:34">
      <c r="A2481" s="25"/>
      <c r="B2481" s="25"/>
      <c r="C2481" s="25"/>
      <c r="D2481" s="114"/>
      <c r="E2481" s="25"/>
      <c r="F2481" s="25"/>
      <c r="G2481" s="25"/>
      <c r="H2481" s="25"/>
      <c r="I2481" s="25"/>
      <c r="J2481" s="25"/>
      <c r="K2481" s="114"/>
      <c r="L2481" s="25"/>
      <c r="M2481" s="25"/>
      <c r="N2481" s="25"/>
      <c r="O2481" s="25"/>
      <c r="P2481" s="25"/>
      <c r="Q2481" s="25"/>
      <c r="R2481" s="25"/>
      <c r="S2481" s="25"/>
      <c r="T2481" s="25"/>
      <c r="U2481" s="25"/>
      <c r="V2481" s="25"/>
      <c r="W2481" s="25"/>
      <c r="X2481" s="25"/>
      <c r="Y2481" s="25"/>
      <c r="Z2481" s="25"/>
      <c r="AA2481" s="25"/>
      <c r="AB2481" s="25"/>
      <c r="AC2481" s="25"/>
      <c r="AD2481" s="25"/>
      <c r="AE2481" s="25"/>
      <c r="AF2481" s="25"/>
      <c r="AG2481" s="25"/>
      <c r="AH2481" s="25"/>
    </row>
    <row r="2482" spans="1:34">
      <c r="A2482" s="25"/>
      <c r="B2482" s="25"/>
      <c r="C2482" s="25"/>
      <c r="D2482" s="114"/>
      <c r="E2482" s="25"/>
      <c r="F2482" s="25"/>
      <c r="G2482" s="25"/>
      <c r="H2482" s="25"/>
      <c r="I2482" s="25"/>
      <c r="J2482" s="25"/>
      <c r="K2482" s="114"/>
      <c r="L2482" s="25"/>
      <c r="M2482" s="25"/>
      <c r="N2482" s="25"/>
      <c r="O2482" s="25"/>
      <c r="P2482" s="25"/>
      <c r="Q2482" s="25"/>
      <c r="R2482" s="25"/>
      <c r="S2482" s="25"/>
      <c r="T2482" s="25"/>
      <c r="U2482" s="25"/>
      <c r="V2482" s="25"/>
      <c r="W2482" s="25"/>
      <c r="X2482" s="25"/>
      <c r="Y2482" s="25"/>
      <c r="Z2482" s="25"/>
      <c r="AA2482" s="25"/>
      <c r="AB2482" s="25"/>
      <c r="AC2482" s="25"/>
      <c r="AD2482" s="25"/>
      <c r="AE2482" s="25"/>
      <c r="AF2482" s="25"/>
      <c r="AG2482" s="25"/>
      <c r="AH2482" s="25"/>
    </row>
    <row r="2483" spans="1:34">
      <c r="A2483" s="25"/>
      <c r="B2483" s="25"/>
      <c r="C2483" s="25"/>
      <c r="D2483" s="114"/>
      <c r="E2483" s="25"/>
      <c r="F2483" s="25"/>
      <c r="G2483" s="25"/>
      <c r="H2483" s="25"/>
      <c r="I2483" s="25"/>
      <c r="J2483" s="25"/>
      <c r="K2483" s="114"/>
      <c r="L2483" s="25"/>
      <c r="M2483" s="25"/>
      <c r="N2483" s="25"/>
      <c r="O2483" s="25"/>
      <c r="P2483" s="25"/>
      <c r="Q2483" s="25"/>
      <c r="R2483" s="25"/>
      <c r="S2483" s="25"/>
      <c r="T2483" s="25"/>
      <c r="U2483" s="25"/>
      <c r="V2483" s="25"/>
      <c r="W2483" s="25"/>
      <c r="X2483" s="25"/>
      <c r="Y2483" s="25"/>
      <c r="Z2483" s="25"/>
      <c r="AA2483" s="25"/>
      <c r="AB2483" s="25"/>
      <c r="AC2483" s="25"/>
      <c r="AD2483" s="25"/>
      <c r="AE2483" s="25"/>
      <c r="AF2483" s="25"/>
      <c r="AG2483" s="25"/>
      <c r="AH2483" s="25"/>
    </row>
    <row r="2484" spans="1:34">
      <c r="A2484" s="25"/>
      <c r="B2484" s="25"/>
      <c r="C2484" s="25"/>
      <c r="D2484" s="114"/>
      <c r="E2484" s="25"/>
      <c r="F2484" s="25"/>
      <c r="G2484" s="25"/>
      <c r="H2484" s="25"/>
      <c r="I2484" s="25"/>
      <c r="J2484" s="25"/>
      <c r="K2484" s="114"/>
      <c r="L2484" s="25"/>
      <c r="M2484" s="25"/>
      <c r="N2484" s="25"/>
      <c r="O2484" s="25"/>
      <c r="P2484" s="25"/>
      <c r="Q2484" s="25"/>
      <c r="R2484" s="25"/>
      <c r="S2484" s="25"/>
      <c r="T2484" s="25"/>
      <c r="U2484" s="25"/>
      <c r="V2484" s="25"/>
      <c r="W2484" s="25"/>
      <c r="X2484" s="25"/>
      <c r="Y2484" s="25"/>
      <c r="Z2484" s="25"/>
      <c r="AA2484" s="25"/>
      <c r="AB2484" s="25"/>
      <c r="AC2484" s="25"/>
      <c r="AD2484" s="25"/>
      <c r="AE2484" s="25"/>
      <c r="AF2484" s="25"/>
      <c r="AG2484" s="25"/>
      <c r="AH2484" s="25"/>
    </row>
    <row r="2485" spans="1:34">
      <c r="A2485" s="25"/>
      <c r="B2485" s="25"/>
      <c r="C2485" s="25"/>
      <c r="D2485" s="114"/>
      <c r="E2485" s="25"/>
      <c r="F2485" s="25"/>
      <c r="G2485" s="25"/>
      <c r="H2485" s="25"/>
      <c r="I2485" s="25"/>
      <c r="J2485" s="25"/>
      <c r="K2485" s="114"/>
      <c r="L2485" s="25"/>
      <c r="M2485" s="25"/>
      <c r="N2485" s="25"/>
      <c r="O2485" s="25"/>
      <c r="P2485" s="25"/>
      <c r="Q2485" s="25"/>
      <c r="R2485" s="25"/>
      <c r="S2485" s="25"/>
      <c r="T2485" s="25"/>
      <c r="U2485" s="25"/>
      <c r="V2485" s="25"/>
      <c r="W2485" s="25"/>
      <c r="X2485" s="25"/>
      <c r="Y2485" s="25"/>
      <c r="Z2485" s="25"/>
      <c r="AA2485" s="25"/>
      <c r="AB2485" s="25"/>
      <c r="AC2485" s="25"/>
      <c r="AD2485" s="25"/>
      <c r="AE2485" s="25"/>
      <c r="AF2485" s="25"/>
      <c r="AG2485" s="25"/>
      <c r="AH2485" s="25"/>
    </row>
    <row r="2486" spans="1:34">
      <c r="A2486" s="25"/>
      <c r="B2486" s="25"/>
      <c r="C2486" s="25"/>
      <c r="D2486" s="114"/>
      <c r="E2486" s="25"/>
      <c r="F2486" s="25"/>
      <c r="G2486" s="25"/>
      <c r="H2486" s="25"/>
      <c r="I2486" s="25"/>
      <c r="J2486" s="25"/>
      <c r="K2486" s="114"/>
      <c r="L2486" s="25"/>
      <c r="M2486" s="25"/>
      <c r="N2486" s="25"/>
      <c r="O2486" s="25"/>
      <c r="P2486" s="25"/>
      <c r="Q2486" s="25"/>
      <c r="R2486" s="25"/>
      <c r="S2486" s="25"/>
      <c r="T2486" s="25"/>
      <c r="U2486" s="25"/>
      <c r="V2486" s="25"/>
      <c r="W2486" s="25"/>
      <c r="X2486" s="25"/>
      <c r="Y2486" s="25"/>
      <c r="Z2486" s="25"/>
      <c r="AA2486" s="25"/>
      <c r="AB2486" s="25"/>
      <c r="AC2486" s="25"/>
      <c r="AD2486" s="25"/>
      <c r="AE2486" s="25"/>
      <c r="AF2486" s="25"/>
      <c r="AG2486" s="25"/>
      <c r="AH2486" s="25"/>
    </row>
    <row r="2487" spans="1:34">
      <c r="A2487" s="25"/>
      <c r="B2487" s="25"/>
      <c r="C2487" s="25"/>
      <c r="D2487" s="114"/>
      <c r="E2487" s="25"/>
      <c r="F2487" s="25"/>
      <c r="G2487" s="25"/>
      <c r="H2487" s="25"/>
      <c r="I2487" s="25"/>
      <c r="J2487" s="25"/>
      <c r="K2487" s="114"/>
      <c r="L2487" s="25"/>
      <c r="M2487" s="25"/>
      <c r="N2487" s="25"/>
      <c r="O2487" s="25"/>
      <c r="P2487" s="25"/>
      <c r="Q2487" s="25"/>
      <c r="R2487" s="25"/>
      <c r="S2487" s="25"/>
      <c r="T2487" s="25"/>
      <c r="U2487" s="25"/>
      <c r="V2487" s="25"/>
      <c r="W2487" s="25"/>
      <c r="X2487" s="25"/>
      <c r="Y2487" s="25"/>
      <c r="Z2487" s="25"/>
      <c r="AA2487" s="25"/>
      <c r="AB2487" s="25"/>
      <c r="AC2487" s="25"/>
      <c r="AD2487" s="25"/>
      <c r="AE2487" s="25"/>
      <c r="AF2487" s="25"/>
      <c r="AG2487" s="25"/>
      <c r="AH2487" s="25"/>
    </row>
    <row r="2488" spans="1:34">
      <c r="A2488" s="25"/>
      <c r="B2488" s="25"/>
      <c r="C2488" s="25"/>
      <c r="D2488" s="114"/>
      <c r="E2488" s="25"/>
      <c r="F2488" s="25"/>
      <c r="G2488" s="25"/>
      <c r="H2488" s="25"/>
      <c r="I2488" s="25"/>
      <c r="J2488" s="25"/>
      <c r="K2488" s="114"/>
      <c r="L2488" s="25"/>
      <c r="M2488" s="25"/>
      <c r="N2488" s="25"/>
      <c r="O2488" s="25"/>
      <c r="P2488" s="25"/>
      <c r="Q2488" s="25"/>
      <c r="R2488" s="25"/>
      <c r="S2488" s="25"/>
      <c r="T2488" s="25"/>
      <c r="U2488" s="25"/>
      <c r="V2488" s="25"/>
      <c r="W2488" s="25"/>
      <c r="X2488" s="25"/>
      <c r="Y2488" s="25"/>
      <c r="Z2488" s="25"/>
      <c r="AA2488" s="25"/>
      <c r="AB2488" s="25"/>
      <c r="AC2488" s="25"/>
      <c r="AD2488" s="25"/>
      <c r="AE2488" s="25"/>
      <c r="AF2488" s="25"/>
      <c r="AG2488" s="25"/>
      <c r="AH2488" s="25"/>
    </row>
    <row r="2489" spans="1:34">
      <c r="A2489" s="25"/>
      <c r="B2489" s="25"/>
      <c r="C2489" s="25"/>
      <c r="D2489" s="114"/>
      <c r="E2489" s="25"/>
      <c r="F2489" s="25"/>
      <c r="G2489" s="25"/>
      <c r="H2489" s="25"/>
      <c r="I2489" s="25"/>
      <c r="J2489" s="25"/>
      <c r="K2489" s="114"/>
      <c r="L2489" s="25"/>
      <c r="M2489" s="25"/>
      <c r="N2489" s="25"/>
      <c r="O2489" s="25"/>
      <c r="P2489" s="25"/>
      <c r="Q2489" s="25"/>
      <c r="R2489" s="25"/>
      <c r="S2489" s="25"/>
      <c r="T2489" s="25"/>
      <c r="U2489" s="25"/>
      <c r="V2489" s="25"/>
      <c r="W2489" s="25"/>
      <c r="X2489" s="25"/>
      <c r="Y2489" s="25"/>
      <c r="Z2489" s="25"/>
      <c r="AA2489" s="25"/>
      <c r="AB2489" s="25"/>
      <c r="AC2489" s="25"/>
      <c r="AD2489" s="25"/>
      <c r="AE2489" s="25"/>
      <c r="AF2489" s="25"/>
      <c r="AG2489" s="25"/>
      <c r="AH2489" s="25"/>
    </row>
    <row r="2490" spans="1:34">
      <c r="A2490" s="25"/>
      <c r="B2490" s="25"/>
      <c r="C2490" s="25"/>
      <c r="D2490" s="114"/>
      <c r="E2490" s="25"/>
      <c r="F2490" s="25"/>
      <c r="G2490" s="25"/>
      <c r="H2490" s="25"/>
      <c r="I2490" s="25"/>
      <c r="J2490" s="25"/>
      <c r="K2490" s="114"/>
      <c r="L2490" s="25"/>
      <c r="M2490" s="25"/>
      <c r="N2490" s="25"/>
      <c r="O2490" s="25"/>
      <c r="P2490" s="25"/>
      <c r="Q2490" s="25"/>
      <c r="R2490" s="25"/>
      <c r="S2490" s="25"/>
      <c r="T2490" s="25"/>
      <c r="U2490" s="25"/>
      <c r="V2490" s="25"/>
      <c r="W2490" s="25"/>
      <c r="X2490" s="25"/>
      <c r="Y2490" s="25"/>
      <c r="Z2490" s="25"/>
      <c r="AA2490" s="25"/>
      <c r="AB2490" s="25"/>
      <c r="AC2490" s="25"/>
      <c r="AD2490" s="25"/>
      <c r="AE2490" s="25"/>
      <c r="AF2490" s="25"/>
      <c r="AG2490" s="25"/>
      <c r="AH2490" s="25"/>
    </row>
    <row r="2491" spans="1:34">
      <c r="A2491" s="25"/>
      <c r="B2491" s="25"/>
      <c r="C2491" s="25"/>
      <c r="D2491" s="114"/>
      <c r="E2491" s="25"/>
      <c r="F2491" s="25"/>
      <c r="G2491" s="25"/>
      <c r="H2491" s="25"/>
      <c r="I2491" s="25"/>
      <c r="J2491" s="25"/>
      <c r="K2491" s="114"/>
      <c r="L2491" s="25"/>
      <c r="M2491" s="25"/>
      <c r="N2491" s="25"/>
      <c r="O2491" s="25"/>
      <c r="P2491" s="25"/>
      <c r="Q2491" s="25"/>
      <c r="R2491" s="25"/>
      <c r="S2491" s="25"/>
      <c r="T2491" s="25"/>
      <c r="U2491" s="25"/>
      <c r="V2491" s="25"/>
      <c r="W2491" s="25"/>
      <c r="X2491" s="25"/>
      <c r="Y2491" s="25"/>
      <c r="Z2491" s="25"/>
      <c r="AA2491" s="25"/>
      <c r="AB2491" s="25"/>
      <c r="AC2491" s="25"/>
      <c r="AD2491" s="25"/>
      <c r="AE2491" s="25"/>
      <c r="AF2491" s="25"/>
      <c r="AG2491" s="25"/>
      <c r="AH2491" s="25"/>
    </row>
    <row r="2492" spans="1:34">
      <c r="A2492" s="25"/>
      <c r="B2492" s="25"/>
      <c r="C2492" s="25"/>
      <c r="D2492" s="114"/>
      <c r="E2492" s="25"/>
      <c r="F2492" s="25"/>
      <c r="G2492" s="25"/>
      <c r="H2492" s="25"/>
      <c r="I2492" s="25"/>
      <c r="J2492" s="25"/>
      <c r="K2492" s="114"/>
      <c r="L2492" s="25"/>
      <c r="M2492" s="25"/>
      <c r="N2492" s="25"/>
      <c r="O2492" s="25"/>
      <c r="P2492" s="25"/>
      <c r="Q2492" s="25"/>
      <c r="R2492" s="25"/>
      <c r="S2492" s="25"/>
      <c r="T2492" s="25"/>
      <c r="U2492" s="25"/>
      <c r="V2492" s="25"/>
      <c r="W2492" s="25"/>
      <c r="X2492" s="25"/>
      <c r="Y2492" s="25"/>
      <c r="Z2492" s="25"/>
      <c r="AA2492" s="25"/>
      <c r="AB2492" s="25"/>
      <c r="AC2492" s="25"/>
      <c r="AD2492" s="25"/>
      <c r="AE2492" s="25"/>
      <c r="AF2492" s="25"/>
      <c r="AG2492" s="25"/>
      <c r="AH2492" s="25"/>
    </row>
    <row r="2493" spans="1:34">
      <c r="A2493" s="25"/>
      <c r="B2493" s="25"/>
      <c r="C2493" s="25"/>
      <c r="D2493" s="114"/>
      <c r="E2493" s="25"/>
      <c r="F2493" s="25"/>
      <c r="G2493" s="25"/>
      <c r="H2493" s="25"/>
      <c r="I2493" s="25"/>
      <c r="J2493" s="25"/>
      <c r="K2493" s="114"/>
      <c r="L2493" s="25"/>
      <c r="M2493" s="25"/>
      <c r="N2493" s="25"/>
      <c r="O2493" s="25"/>
      <c r="P2493" s="25"/>
      <c r="Q2493" s="25"/>
      <c r="R2493" s="25"/>
      <c r="S2493" s="25"/>
      <c r="T2493" s="25"/>
      <c r="U2493" s="25"/>
      <c r="V2493" s="25"/>
      <c r="W2493" s="25"/>
      <c r="X2493" s="25"/>
      <c r="Y2493" s="25"/>
      <c r="Z2493" s="25"/>
      <c r="AA2493" s="25"/>
      <c r="AB2493" s="25"/>
      <c r="AC2493" s="25"/>
      <c r="AD2493" s="25"/>
      <c r="AE2493" s="25"/>
      <c r="AF2493" s="25"/>
      <c r="AG2493" s="25"/>
      <c r="AH2493" s="25"/>
    </row>
    <row r="2494" spans="1:34">
      <c r="A2494" s="25"/>
      <c r="B2494" s="25"/>
      <c r="C2494" s="25"/>
      <c r="D2494" s="114"/>
      <c r="E2494" s="25"/>
      <c r="F2494" s="25"/>
      <c r="G2494" s="25"/>
      <c r="H2494" s="25"/>
      <c r="I2494" s="25"/>
      <c r="J2494" s="25"/>
      <c r="K2494" s="114"/>
      <c r="L2494" s="25"/>
      <c r="M2494" s="25"/>
      <c r="N2494" s="25"/>
      <c r="O2494" s="25"/>
      <c r="P2494" s="25"/>
      <c r="Q2494" s="25"/>
      <c r="R2494" s="25"/>
      <c r="S2494" s="25"/>
      <c r="T2494" s="25"/>
      <c r="U2494" s="25"/>
      <c r="V2494" s="25"/>
      <c r="W2494" s="25"/>
      <c r="X2494" s="25"/>
      <c r="Y2494" s="25"/>
      <c r="Z2494" s="25"/>
      <c r="AA2494" s="25"/>
      <c r="AB2494" s="25"/>
      <c r="AC2494" s="25"/>
      <c r="AD2494" s="25"/>
      <c r="AE2494" s="25"/>
      <c r="AF2494" s="25"/>
      <c r="AG2494" s="25"/>
      <c r="AH2494" s="25"/>
    </row>
    <row r="2495" spans="1:34">
      <c r="A2495" s="25"/>
      <c r="B2495" s="25"/>
      <c r="C2495" s="25"/>
      <c r="D2495" s="114"/>
      <c r="E2495" s="25"/>
      <c r="F2495" s="25"/>
      <c r="G2495" s="25"/>
      <c r="H2495" s="25"/>
      <c r="I2495" s="25"/>
      <c r="J2495" s="25"/>
      <c r="K2495" s="114"/>
      <c r="L2495" s="25"/>
      <c r="M2495" s="25"/>
      <c r="N2495" s="25"/>
      <c r="O2495" s="25"/>
      <c r="P2495" s="25"/>
      <c r="Q2495" s="25"/>
      <c r="R2495" s="25"/>
      <c r="S2495" s="25"/>
      <c r="T2495" s="25"/>
      <c r="U2495" s="25"/>
      <c r="V2495" s="25"/>
      <c r="W2495" s="25"/>
      <c r="X2495" s="25"/>
      <c r="Y2495" s="25"/>
      <c r="Z2495" s="25"/>
      <c r="AA2495" s="25"/>
      <c r="AB2495" s="25"/>
      <c r="AC2495" s="25"/>
      <c r="AD2495" s="25"/>
      <c r="AE2495" s="25"/>
      <c r="AF2495" s="25"/>
      <c r="AG2495" s="25"/>
      <c r="AH2495" s="25"/>
    </row>
    <row r="2496" spans="1:34">
      <c r="A2496" s="25"/>
      <c r="B2496" s="25"/>
      <c r="C2496" s="25"/>
      <c r="D2496" s="114"/>
      <c r="E2496" s="25"/>
      <c r="F2496" s="25"/>
      <c r="G2496" s="25"/>
      <c r="H2496" s="25"/>
      <c r="I2496" s="25"/>
      <c r="J2496" s="25"/>
      <c r="K2496" s="114"/>
      <c r="L2496" s="25"/>
      <c r="M2496" s="25"/>
      <c r="N2496" s="25"/>
      <c r="O2496" s="25"/>
      <c r="P2496" s="25"/>
      <c r="Q2496" s="25"/>
      <c r="R2496" s="25"/>
      <c r="S2496" s="25"/>
      <c r="T2496" s="25"/>
      <c r="U2496" s="25"/>
      <c r="V2496" s="25"/>
      <c r="W2496" s="25"/>
      <c r="X2496" s="25"/>
      <c r="Y2496" s="25"/>
      <c r="Z2496" s="25"/>
      <c r="AA2496" s="25"/>
      <c r="AB2496" s="25"/>
      <c r="AC2496" s="25"/>
      <c r="AD2496" s="25"/>
      <c r="AE2496" s="25"/>
      <c r="AF2496" s="25"/>
      <c r="AG2496" s="25"/>
      <c r="AH2496" s="25"/>
    </row>
    <row r="2497" spans="1:34">
      <c r="A2497" s="25"/>
      <c r="B2497" s="25"/>
      <c r="C2497" s="25"/>
      <c r="D2497" s="114"/>
      <c r="E2497" s="25"/>
      <c r="F2497" s="25"/>
      <c r="G2497" s="25"/>
      <c r="H2497" s="25"/>
      <c r="I2497" s="25"/>
      <c r="J2497" s="25"/>
      <c r="K2497" s="114"/>
      <c r="L2497" s="25"/>
      <c r="M2497" s="25"/>
      <c r="N2497" s="25"/>
      <c r="O2497" s="25"/>
      <c r="P2497" s="25"/>
      <c r="Q2497" s="25"/>
      <c r="R2497" s="25"/>
      <c r="S2497" s="25"/>
      <c r="T2497" s="25"/>
      <c r="U2497" s="25"/>
      <c r="V2497" s="25"/>
      <c r="W2497" s="25"/>
      <c r="X2497" s="25"/>
      <c r="Y2497" s="25"/>
      <c r="Z2497" s="25"/>
      <c r="AA2497" s="25"/>
      <c r="AB2497" s="25"/>
      <c r="AC2497" s="25"/>
      <c r="AD2497" s="25"/>
      <c r="AE2497" s="25"/>
      <c r="AF2497" s="25"/>
      <c r="AG2497" s="25"/>
      <c r="AH2497" s="25"/>
    </row>
    <row r="2498" spans="1:34">
      <c r="A2498" s="25"/>
      <c r="B2498" s="25"/>
      <c r="C2498" s="25"/>
      <c r="D2498" s="114"/>
      <c r="E2498" s="25"/>
      <c r="F2498" s="25"/>
      <c r="G2498" s="25"/>
      <c r="H2498" s="25"/>
      <c r="I2498" s="25"/>
      <c r="J2498" s="25"/>
      <c r="K2498" s="114"/>
      <c r="L2498" s="25"/>
      <c r="M2498" s="25"/>
      <c r="N2498" s="25"/>
      <c r="O2498" s="25"/>
      <c r="P2498" s="25"/>
      <c r="Q2498" s="25"/>
      <c r="R2498" s="25"/>
      <c r="S2498" s="25"/>
      <c r="T2498" s="25"/>
      <c r="U2498" s="25"/>
      <c r="V2498" s="25"/>
      <c r="W2498" s="25"/>
      <c r="X2498" s="25"/>
      <c r="Y2498" s="25"/>
      <c r="Z2498" s="25"/>
      <c r="AA2498" s="25"/>
      <c r="AB2498" s="25"/>
      <c r="AC2498" s="25"/>
      <c r="AD2498" s="25"/>
      <c r="AE2498" s="25"/>
      <c r="AF2498" s="25"/>
      <c r="AG2498" s="25"/>
      <c r="AH2498" s="25"/>
    </row>
    <row r="2499" spans="1:34">
      <c r="A2499" s="25"/>
      <c r="B2499" s="25"/>
      <c r="C2499" s="25"/>
      <c r="D2499" s="114"/>
      <c r="E2499" s="25"/>
      <c r="F2499" s="25"/>
      <c r="G2499" s="25"/>
      <c r="H2499" s="25"/>
      <c r="I2499" s="25"/>
      <c r="J2499" s="25"/>
      <c r="K2499" s="114"/>
      <c r="L2499" s="25"/>
      <c r="M2499" s="25"/>
      <c r="N2499" s="25"/>
      <c r="O2499" s="25"/>
      <c r="P2499" s="25"/>
      <c r="Q2499" s="25"/>
      <c r="R2499" s="25"/>
      <c r="S2499" s="25"/>
      <c r="T2499" s="25"/>
      <c r="U2499" s="25"/>
      <c r="V2499" s="25"/>
      <c r="W2499" s="25"/>
      <c r="X2499" s="25"/>
      <c r="Y2499" s="25"/>
      <c r="Z2499" s="25"/>
      <c r="AA2499" s="25"/>
      <c r="AB2499" s="25"/>
      <c r="AC2499" s="25"/>
      <c r="AD2499" s="25"/>
      <c r="AE2499" s="25"/>
      <c r="AF2499" s="25"/>
      <c r="AG2499" s="25"/>
      <c r="AH2499" s="25"/>
    </row>
    <row r="2500" spans="1:34">
      <c r="A2500" s="25"/>
      <c r="B2500" s="25"/>
      <c r="C2500" s="25"/>
      <c r="D2500" s="114"/>
      <c r="E2500" s="25"/>
      <c r="F2500" s="25"/>
      <c r="G2500" s="25"/>
      <c r="H2500" s="25"/>
      <c r="I2500" s="25"/>
      <c r="J2500" s="25"/>
      <c r="K2500" s="114"/>
      <c r="L2500" s="25"/>
      <c r="M2500" s="25"/>
      <c r="N2500" s="25"/>
      <c r="O2500" s="25"/>
      <c r="P2500" s="25"/>
      <c r="Q2500" s="25"/>
      <c r="R2500" s="25"/>
      <c r="S2500" s="25"/>
      <c r="T2500" s="25"/>
      <c r="U2500" s="25"/>
      <c r="V2500" s="25"/>
      <c r="W2500" s="25"/>
      <c r="X2500" s="25"/>
      <c r="Y2500" s="25"/>
      <c r="Z2500" s="25"/>
      <c r="AA2500" s="25"/>
      <c r="AB2500" s="25"/>
      <c r="AC2500" s="25"/>
      <c r="AD2500" s="25"/>
      <c r="AE2500" s="25"/>
      <c r="AF2500" s="25"/>
      <c r="AG2500" s="25"/>
      <c r="AH2500" s="25"/>
    </row>
    <row r="2501" spans="1:34">
      <c r="A2501" s="25"/>
      <c r="B2501" s="25"/>
      <c r="C2501" s="25"/>
      <c r="D2501" s="114"/>
      <c r="E2501" s="25"/>
      <c r="F2501" s="25"/>
      <c r="G2501" s="25"/>
      <c r="H2501" s="25"/>
      <c r="I2501" s="25"/>
      <c r="J2501" s="25"/>
      <c r="K2501" s="114"/>
      <c r="L2501" s="25"/>
      <c r="M2501" s="25"/>
      <c r="N2501" s="25"/>
      <c r="O2501" s="25"/>
      <c r="P2501" s="25"/>
      <c r="Q2501" s="25"/>
      <c r="R2501" s="25"/>
      <c r="S2501" s="25"/>
      <c r="T2501" s="25"/>
      <c r="U2501" s="25"/>
      <c r="V2501" s="25"/>
      <c r="W2501" s="25"/>
      <c r="X2501" s="25"/>
      <c r="Y2501" s="25"/>
      <c r="Z2501" s="25"/>
      <c r="AA2501" s="25"/>
      <c r="AB2501" s="25"/>
      <c r="AC2501" s="25"/>
      <c r="AD2501" s="25"/>
      <c r="AE2501" s="25"/>
      <c r="AF2501" s="25"/>
      <c r="AG2501" s="25"/>
      <c r="AH2501" s="25"/>
    </row>
    <row r="2502" spans="1:34">
      <c r="A2502" s="25"/>
      <c r="B2502" s="25"/>
      <c r="C2502" s="25"/>
      <c r="D2502" s="114"/>
      <c r="E2502" s="25"/>
      <c r="F2502" s="25"/>
      <c r="G2502" s="25"/>
      <c r="H2502" s="25"/>
      <c r="I2502" s="25"/>
      <c r="J2502" s="25"/>
      <c r="K2502" s="114"/>
      <c r="L2502" s="25"/>
      <c r="M2502" s="25"/>
      <c r="N2502" s="25"/>
      <c r="O2502" s="25"/>
      <c r="P2502" s="25"/>
      <c r="Q2502" s="25"/>
      <c r="R2502" s="25"/>
      <c r="S2502" s="25"/>
      <c r="T2502" s="25"/>
      <c r="U2502" s="25"/>
      <c r="V2502" s="25"/>
      <c r="W2502" s="25"/>
      <c r="X2502" s="25"/>
      <c r="Y2502" s="25"/>
      <c r="Z2502" s="25"/>
      <c r="AA2502" s="25"/>
      <c r="AB2502" s="25"/>
      <c r="AC2502" s="25"/>
      <c r="AD2502" s="25"/>
      <c r="AE2502" s="25"/>
      <c r="AF2502" s="25"/>
      <c r="AG2502" s="25"/>
      <c r="AH2502" s="25"/>
    </row>
    <row r="2503" spans="1:34">
      <c r="A2503" s="25"/>
      <c r="B2503" s="25"/>
      <c r="C2503" s="25"/>
      <c r="D2503" s="114"/>
      <c r="E2503" s="25"/>
      <c r="F2503" s="25"/>
      <c r="G2503" s="25"/>
      <c r="H2503" s="25"/>
      <c r="I2503" s="25"/>
      <c r="J2503" s="25"/>
      <c r="K2503" s="114"/>
      <c r="L2503" s="25"/>
      <c r="M2503" s="25"/>
      <c r="N2503" s="25"/>
      <c r="O2503" s="25"/>
      <c r="P2503" s="25"/>
      <c r="Q2503" s="25"/>
      <c r="R2503" s="25"/>
      <c r="S2503" s="25"/>
      <c r="T2503" s="25"/>
      <c r="U2503" s="25"/>
      <c r="V2503" s="25"/>
      <c r="W2503" s="25"/>
      <c r="X2503" s="25"/>
      <c r="Y2503" s="25"/>
      <c r="Z2503" s="25"/>
      <c r="AA2503" s="25"/>
      <c r="AB2503" s="25"/>
      <c r="AC2503" s="25"/>
      <c r="AD2503" s="25"/>
      <c r="AE2503" s="25"/>
      <c r="AF2503" s="25"/>
      <c r="AG2503" s="25"/>
      <c r="AH2503" s="25"/>
    </row>
    <row r="2504" spans="1:34">
      <c r="A2504" s="25"/>
      <c r="B2504" s="25"/>
      <c r="C2504" s="25"/>
      <c r="D2504" s="114"/>
      <c r="E2504" s="25"/>
      <c r="F2504" s="25"/>
      <c r="G2504" s="25"/>
      <c r="H2504" s="25"/>
      <c r="I2504" s="25"/>
      <c r="J2504" s="25"/>
      <c r="K2504" s="114"/>
      <c r="L2504" s="25"/>
      <c r="M2504" s="25"/>
      <c r="N2504" s="25"/>
      <c r="O2504" s="25"/>
      <c r="P2504" s="25"/>
      <c r="Q2504" s="25"/>
      <c r="R2504" s="25"/>
      <c r="S2504" s="25"/>
      <c r="T2504" s="25"/>
      <c r="U2504" s="25"/>
      <c r="V2504" s="25"/>
      <c r="W2504" s="25"/>
      <c r="X2504" s="25"/>
      <c r="Y2504" s="25"/>
      <c r="Z2504" s="25"/>
      <c r="AA2504" s="25"/>
      <c r="AB2504" s="25"/>
      <c r="AC2504" s="25"/>
      <c r="AD2504" s="25"/>
      <c r="AE2504" s="25"/>
      <c r="AF2504" s="25"/>
      <c r="AG2504" s="25"/>
      <c r="AH2504" s="25"/>
    </row>
    <row r="2505" spans="1:34">
      <c r="A2505" s="25"/>
      <c r="B2505" s="25"/>
      <c r="C2505" s="25"/>
      <c r="D2505" s="114"/>
      <c r="E2505" s="25"/>
      <c r="F2505" s="25"/>
      <c r="G2505" s="25"/>
      <c r="H2505" s="25"/>
      <c r="I2505" s="25"/>
      <c r="J2505" s="25"/>
      <c r="K2505" s="114"/>
      <c r="L2505" s="25"/>
      <c r="M2505" s="25"/>
      <c r="N2505" s="25"/>
      <c r="O2505" s="25"/>
      <c r="P2505" s="25"/>
      <c r="Q2505" s="25"/>
      <c r="R2505" s="25"/>
      <c r="S2505" s="25"/>
      <c r="T2505" s="25"/>
      <c r="U2505" s="25"/>
      <c r="V2505" s="25"/>
      <c r="W2505" s="25"/>
      <c r="X2505" s="25"/>
      <c r="Y2505" s="25"/>
      <c r="Z2505" s="25"/>
      <c r="AA2505" s="25"/>
      <c r="AB2505" s="25"/>
      <c r="AC2505" s="25"/>
      <c r="AD2505" s="25"/>
      <c r="AE2505" s="25"/>
      <c r="AF2505" s="25"/>
      <c r="AG2505" s="25"/>
      <c r="AH2505" s="25"/>
    </row>
    <row r="2506" spans="1:34">
      <c r="A2506" s="25"/>
      <c r="B2506" s="25"/>
      <c r="C2506" s="25"/>
      <c r="D2506" s="114"/>
      <c r="E2506" s="25"/>
      <c r="F2506" s="25"/>
      <c r="G2506" s="25"/>
      <c r="H2506" s="25"/>
      <c r="I2506" s="25"/>
      <c r="J2506" s="25"/>
      <c r="K2506" s="114"/>
      <c r="L2506" s="25"/>
      <c r="M2506" s="25"/>
      <c r="N2506" s="25"/>
      <c r="O2506" s="25"/>
      <c r="P2506" s="25"/>
      <c r="Q2506" s="25"/>
      <c r="R2506" s="25"/>
      <c r="S2506" s="25"/>
      <c r="T2506" s="25"/>
      <c r="U2506" s="25"/>
      <c r="V2506" s="25"/>
      <c r="W2506" s="25"/>
      <c r="X2506" s="25"/>
      <c r="Y2506" s="25"/>
      <c r="Z2506" s="25"/>
      <c r="AA2506" s="25"/>
      <c r="AB2506" s="25"/>
      <c r="AC2506" s="25"/>
      <c r="AD2506" s="25"/>
      <c r="AE2506" s="25"/>
      <c r="AF2506" s="25"/>
      <c r="AG2506" s="25"/>
      <c r="AH2506" s="25"/>
    </row>
    <row r="2507" spans="1:34">
      <c r="A2507" s="25"/>
      <c r="B2507" s="25"/>
      <c r="C2507" s="25"/>
      <c r="D2507" s="114"/>
      <c r="E2507" s="25"/>
      <c r="F2507" s="25"/>
      <c r="G2507" s="25"/>
      <c r="H2507" s="25"/>
      <c r="I2507" s="25"/>
      <c r="J2507" s="25"/>
      <c r="K2507" s="114"/>
      <c r="L2507" s="25"/>
      <c r="M2507" s="25"/>
      <c r="N2507" s="25"/>
      <c r="O2507" s="25"/>
      <c r="P2507" s="25"/>
      <c r="Q2507" s="25"/>
      <c r="R2507" s="25"/>
      <c r="S2507" s="25"/>
      <c r="T2507" s="25"/>
      <c r="U2507" s="25"/>
      <c r="V2507" s="25"/>
      <c r="W2507" s="25"/>
      <c r="X2507" s="25"/>
      <c r="Y2507" s="25"/>
      <c r="Z2507" s="25"/>
      <c r="AA2507" s="25"/>
      <c r="AB2507" s="25"/>
      <c r="AC2507" s="25"/>
      <c r="AD2507" s="25"/>
      <c r="AE2507" s="25"/>
      <c r="AF2507" s="25"/>
      <c r="AG2507" s="25"/>
      <c r="AH2507" s="25"/>
    </row>
    <row r="2508" spans="1:34">
      <c r="A2508" s="25"/>
      <c r="B2508" s="25"/>
      <c r="C2508" s="25"/>
      <c r="D2508" s="114"/>
      <c r="E2508" s="25"/>
      <c r="F2508" s="25"/>
      <c r="G2508" s="25"/>
      <c r="H2508" s="25"/>
      <c r="I2508" s="25"/>
      <c r="J2508" s="25"/>
      <c r="K2508" s="114"/>
      <c r="L2508" s="25"/>
      <c r="M2508" s="25"/>
      <c r="N2508" s="25"/>
      <c r="O2508" s="25"/>
      <c r="P2508" s="25"/>
      <c r="Q2508" s="25"/>
      <c r="R2508" s="25"/>
      <c r="S2508" s="25"/>
      <c r="T2508" s="25"/>
      <c r="U2508" s="25"/>
      <c r="V2508" s="25"/>
      <c r="W2508" s="25"/>
      <c r="X2508" s="25"/>
      <c r="Y2508" s="25"/>
      <c r="Z2508" s="25"/>
      <c r="AA2508" s="25"/>
      <c r="AB2508" s="25"/>
      <c r="AC2508" s="25"/>
      <c r="AD2508" s="25"/>
      <c r="AE2508" s="25"/>
      <c r="AF2508" s="25"/>
      <c r="AG2508" s="25"/>
      <c r="AH2508" s="25"/>
    </row>
    <row r="2509" spans="1:34">
      <c r="A2509" s="25"/>
      <c r="B2509" s="25"/>
      <c r="C2509" s="25"/>
      <c r="D2509" s="114"/>
      <c r="E2509" s="25"/>
      <c r="F2509" s="25"/>
      <c r="G2509" s="25"/>
      <c r="H2509" s="25"/>
      <c r="I2509" s="25"/>
      <c r="J2509" s="25"/>
      <c r="K2509" s="114"/>
      <c r="L2509" s="25"/>
      <c r="M2509" s="25"/>
      <c r="N2509" s="25"/>
      <c r="O2509" s="25"/>
      <c r="P2509" s="25"/>
      <c r="Q2509" s="25"/>
      <c r="R2509" s="25"/>
      <c r="S2509" s="25"/>
      <c r="T2509" s="25"/>
      <c r="U2509" s="25"/>
      <c r="V2509" s="25"/>
      <c r="W2509" s="25"/>
      <c r="X2509" s="25"/>
      <c r="Y2509" s="25"/>
      <c r="Z2509" s="25"/>
      <c r="AA2509" s="25"/>
      <c r="AB2509" s="25"/>
      <c r="AC2509" s="25"/>
      <c r="AD2509" s="25"/>
      <c r="AE2509" s="25"/>
      <c r="AF2509" s="25"/>
      <c r="AG2509" s="25"/>
      <c r="AH2509" s="25"/>
    </row>
    <row r="2510" spans="1:34">
      <c r="A2510" s="25"/>
      <c r="B2510" s="25"/>
      <c r="C2510" s="25"/>
      <c r="D2510" s="114"/>
      <c r="E2510" s="25"/>
      <c r="F2510" s="25"/>
      <c r="G2510" s="25"/>
      <c r="H2510" s="25"/>
      <c r="I2510" s="25"/>
      <c r="J2510" s="25"/>
      <c r="K2510" s="114"/>
      <c r="L2510" s="25"/>
      <c r="M2510" s="25"/>
      <c r="N2510" s="25"/>
      <c r="O2510" s="25"/>
      <c r="P2510" s="25"/>
      <c r="Q2510" s="25"/>
      <c r="R2510" s="25"/>
      <c r="S2510" s="25"/>
      <c r="T2510" s="25"/>
      <c r="U2510" s="25"/>
      <c r="V2510" s="25"/>
      <c r="W2510" s="25"/>
      <c r="X2510" s="25"/>
      <c r="Y2510" s="25"/>
      <c r="Z2510" s="25"/>
      <c r="AA2510" s="25"/>
      <c r="AB2510" s="25"/>
      <c r="AC2510" s="25"/>
      <c r="AD2510" s="25"/>
      <c r="AE2510" s="25"/>
      <c r="AF2510" s="25"/>
      <c r="AG2510" s="25"/>
      <c r="AH2510" s="25"/>
    </row>
    <row r="2511" spans="1:34">
      <c r="A2511" s="25"/>
      <c r="B2511" s="25"/>
      <c r="C2511" s="25"/>
      <c r="D2511" s="114"/>
      <c r="E2511" s="25"/>
      <c r="F2511" s="25"/>
      <c r="G2511" s="25"/>
      <c r="H2511" s="25"/>
      <c r="I2511" s="25"/>
      <c r="J2511" s="25"/>
      <c r="K2511" s="114"/>
      <c r="L2511" s="25"/>
      <c r="M2511" s="25"/>
      <c r="N2511" s="25"/>
      <c r="O2511" s="25"/>
      <c r="P2511" s="25"/>
      <c r="Q2511" s="25"/>
      <c r="R2511" s="25"/>
      <c r="S2511" s="25"/>
      <c r="T2511" s="25"/>
      <c r="U2511" s="25"/>
      <c r="V2511" s="25"/>
      <c r="W2511" s="25"/>
      <c r="X2511" s="25"/>
      <c r="Y2511" s="25"/>
      <c r="Z2511" s="25"/>
      <c r="AA2511" s="25"/>
      <c r="AB2511" s="25"/>
      <c r="AC2511" s="25"/>
      <c r="AD2511" s="25"/>
      <c r="AE2511" s="25"/>
      <c r="AF2511" s="25"/>
      <c r="AG2511" s="25"/>
      <c r="AH2511" s="25"/>
    </row>
    <row r="2512" spans="1:34">
      <c r="A2512" s="25"/>
      <c r="B2512" s="25"/>
      <c r="C2512" s="25"/>
      <c r="D2512" s="114"/>
      <c r="E2512" s="25"/>
      <c r="F2512" s="25"/>
      <c r="G2512" s="25"/>
      <c r="H2512" s="25"/>
      <c r="I2512" s="25"/>
      <c r="J2512" s="25"/>
      <c r="K2512" s="114"/>
      <c r="L2512" s="25"/>
      <c r="M2512" s="25"/>
      <c r="N2512" s="25"/>
      <c r="O2512" s="25"/>
      <c r="P2512" s="25"/>
      <c r="Q2512" s="25"/>
      <c r="R2512" s="25"/>
      <c r="S2512" s="25"/>
      <c r="T2512" s="25"/>
      <c r="U2512" s="25"/>
      <c r="V2512" s="25"/>
      <c r="W2512" s="25"/>
      <c r="X2512" s="25"/>
      <c r="Y2512" s="25"/>
      <c r="Z2512" s="25"/>
      <c r="AA2512" s="25"/>
      <c r="AB2512" s="25"/>
      <c r="AC2512" s="25"/>
      <c r="AD2512" s="25"/>
      <c r="AE2512" s="25"/>
      <c r="AF2512" s="25"/>
      <c r="AG2512" s="25"/>
      <c r="AH2512" s="25"/>
    </row>
    <row r="2513" spans="1:34">
      <c r="A2513" s="25"/>
      <c r="B2513" s="25"/>
      <c r="C2513" s="25"/>
      <c r="D2513" s="114"/>
      <c r="E2513" s="25"/>
      <c r="F2513" s="25"/>
      <c r="G2513" s="25"/>
      <c r="H2513" s="25"/>
      <c r="I2513" s="25"/>
      <c r="J2513" s="25"/>
      <c r="K2513" s="114"/>
      <c r="L2513" s="25"/>
      <c r="M2513" s="25"/>
      <c r="N2513" s="25"/>
      <c r="O2513" s="25"/>
      <c r="P2513" s="25"/>
      <c r="Q2513" s="25"/>
      <c r="R2513" s="25"/>
      <c r="S2513" s="25"/>
      <c r="T2513" s="25"/>
      <c r="U2513" s="25"/>
      <c r="V2513" s="25"/>
      <c r="W2513" s="25"/>
      <c r="X2513" s="25"/>
      <c r="Y2513" s="25"/>
      <c r="Z2513" s="25"/>
      <c r="AA2513" s="25"/>
      <c r="AB2513" s="25"/>
      <c r="AC2513" s="25"/>
      <c r="AD2513" s="25"/>
      <c r="AE2513" s="25"/>
      <c r="AF2513" s="25"/>
      <c r="AG2513" s="25"/>
      <c r="AH2513" s="25"/>
    </row>
    <row r="2514" spans="1:34">
      <c r="A2514" s="25"/>
      <c r="B2514" s="25"/>
      <c r="C2514" s="25"/>
      <c r="D2514" s="114"/>
      <c r="E2514" s="25"/>
      <c r="F2514" s="25"/>
      <c r="G2514" s="25"/>
      <c r="H2514" s="25"/>
      <c r="I2514" s="25"/>
      <c r="J2514" s="25"/>
      <c r="K2514" s="114"/>
      <c r="L2514" s="25"/>
      <c r="M2514" s="25"/>
      <c r="N2514" s="25"/>
      <c r="O2514" s="25"/>
      <c r="P2514" s="25"/>
      <c r="Q2514" s="25"/>
      <c r="R2514" s="25"/>
      <c r="S2514" s="25"/>
      <c r="T2514" s="25"/>
      <c r="U2514" s="25"/>
      <c r="V2514" s="25"/>
      <c r="W2514" s="25"/>
      <c r="X2514" s="25"/>
      <c r="Y2514" s="25"/>
      <c r="Z2514" s="25"/>
      <c r="AA2514" s="25"/>
      <c r="AB2514" s="25"/>
      <c r="AC2514" s="25"/>
      <c r="AD2514" s="25"/>
      <c r="AE2514" s="25"/>
      <c r="AF2514" s="25"/>
      <c r="AG2514" s="25"/>
      <c r="AH2514" s="25"/>
    </row>
    <row r="2515" spans="1:34">
      <c r="A2515" s="25"/>
      <c r="B2515" s="25"/>
      <c r="C2515" s="25"/>
      <c r="D2515" s="114"/>
      <c r="E2515" s="25"/>
      <c r="F2515" s="25"/>
      <c r="G2515" s="25"/>
      <c r="H2515" s="25"/>
      <c r="I2515" s="25"/>
      <c r="J2515" s="25"/>
      <c r="K2515" s="114"/>
      <c r="L2515" s="25"/>
      <c r="M2515" s="25"/>
      <c r="N2515" s="25"/>
      <c r="O2515" s="25"/>
      <c r="P2515" s="25"/>
      <c r="Q2515" s="25"/>
      <c r="R2515" s="25"/>
      <c r="S2515" s="25"/>
      <c r="T2515" s="25"/>
      <c r="U2515" s="25"/>
      <c r="V2515" s="25"/>
      <c r="W2515" s="25"/>
      <c r="X2515" s="25"/>
      <c r="Y2515" s="25"/>
      <c r="Z2515" s="25"/>
      <c r="AA2515" s="25"/>
      <c r="AB2515" s="25"/>
      <c r="AC2515" s="25"/>
      <c r="AD2515" s="25"/>
      <c r="AE2515" s="25"/>
      <c r="AF2515" s="25"/>
      <c r="AG2515" s="25"/>
      <c r="AH2515" s="25"/>
    </row>
    <row r="2516" spans="1:34">
      <c r="A2516" s="25"/>
      <c r="B2516" s="25"/>
      <c r="C2516" s="25"/>
      <c r="D2516" s="114"/>
      <c r="E2516" s="25"/>
      <c r="F2516" s="25"/>
      <c r="G2516" s="25"/>
      <c r="H2516" s="25"/>
      <c r="I2516" s="25"/>
      <c r="J2516" s="25"/>
      <c r="K2516" s="114"/>
      <c r="L2516" s="25"/>
      <c r="M2516" s="25"/>
      <c r="N2516" s="25"/>
      <c r="O2516" s="25"/>
      <c r="P2516" s="25"/>
      <c r="Q2516" s="25"/>
      <c r="R2516" s="25"/>
      <c r="S2516" s="25"/>
      <c r="T2516" s="25"/>
      <c r="U2516" s="25"/>
      <c r="V2516" s="25"/>
      <c r="W2516" s="25"/>
      <c r="X2516" s="25"/>
      <c r="Y2516" s="25"/>
      <c r="Z2516" s="25"/>
      <c r="AA2516" s="25"/>
      <c r="AB2516" s="25"/>
      <c r="AC2516" s="25"/>
      <c r="AD2516" s="25"/>
      <c r="AE2516" s="25"/>
      <c r="AF2516" s="25"/>
      <c r="AG2516" s="25"/>
      <c r="AH2516" s="25"/>
    </row>
    <row r="2517" spans="1:34">
      <c r="A2517" s="25"/>
      <c r="B2517" s="25"/>
      <c r="C2517" s="25"/>
      <c r="D2517" s="114"/>
      <c r="E2517" s="25"/>
      <c r="F2517" s="25"/>
      <c r="G2517" s="25"/>
      <c r="H2517" s="25"/>
      <c r="I2517" s="25"/>
      <c r="J2517" s="25"/>
      <c r="K2517" s="114"/>
      <c r="L2517" s="25"/>
      <c r="M2517" s="25"/>
      <c r="N2517" s="25"/>
      <c r="O2517" s="25"/>
      <c r="P2517" s="25"/>
      <c r="Q2517" s="25"/>
      <c r="R2517" s="25"/>
      <c r="S2517" s="25"/>
      <c r="T2517" s="25"/>
      <c r="U2517" s="25"/>
      <c r="V2517" s="25"/>
      <c r="W2517" s="25"/>
      <c r="X2517" s="25"/>
      <c r="Y2517" s="25"/>
      <c r="Z2517" s="25"/>
      <c r="AA2517" s="25"/>
      <c r="AB2517" s="25"/>
      <c r="AC2517" s="25"/>
      <c r="AD2517" s="25"/>
      <c r="AE2517" s="25"/>
      <c r="AF2517" s="25"/>
      <c r="AG2517" s="25"/>
      <c r="AH2517" s="25"/>
    </row>
    <row r="2518" spans="1:34">
      <c r="A2518" s="25"/>
      <c r="B2518" s="25"/>
      <c r="C2518" s="25"/>
      <c r="D2518" s="114"/>
      <c r="E2518" s="25"/>
      <c r="F2518" s="25"/>
      <c r="G2518" s="25"/>
      <c r="H2518" s="25"/>
      <c r="I2518" s="25"/>
      <c r="J2518" s="25"/>
      <c r="K2518" s="114"/>
      <c r="L2518" s="25"/>
      <c r="M2518" s="25"/>
      <c r="N2518" s="25"/>
      <c r="O2518" s="25"/>
      <c r="P2518" s="25"/>
      <c r="Q2518" s="25"/>
      <c r="R2518" s="25"/>
      <c r="S2518" s="25"/>
      <c r="T2518" s="25"/>
      <c r="U2518" s="25"/>
      <c r="V2518" s="25"/>
      <c r="W2518" s="25"/>
      <c r="X2518" s="25"/>
      <c r="Y2518" s="25"/>
      <c r="Z2518" s="25"/>
      <c r="AA2518" s="25"/>
      <c r="AB2518" s="25"/>
      <c r="AC2518" s="25"/>
      <c r="AD2518" s="25"/>
      <c r="AE2518" s="25"/>
      <c r="AF2518" s="25"/>
      <c r="AG2518" s="25"/>
      <c r="AH2518" s="25"/>
    </row>
    <row r="2519" spans="1:34">
      <c r="A2519" s="25"/>
      <c r="B2519" s="25"/>
      <c r="C2519" s="25"/>
      <c r="D2519" s="114"/>
      <c r="E2519" s="25"/>
      <c r="F2519" s="25"/>
      <c r="G2519" s="25"/>
      <c r="H2519" s="25"/>
      <c r="I2519" s="25"/>
      <c r="J2519" s="25"/>
      <c r="K2519" s="114"/>
      <c r="L2519" s="25"/>
      <c r="M2519" s="25"/>
      <c r="N2519" s="25"/>
      <c r="O2519" s="25"/>
      <c r="P2519" s="25"/>
      <c r="Q2519" s="25"/>
      <c r="R2519" s="25"/>
      <c r="S2519" s="25"/>
      <c r="T2519" s="25"/>
      <c r="U2519" s="25"/>
      <c r="V2519" s="25"/>
      <c r="W2519" s="25"/>
      <c r="X2519" s="25"/>
      <c r="Y2519" s="25"/>
      <c r="Z2519" s="25"/>
      <c r="AA2519" s="25"/>
      <c r="AB2519" s="25"/>
      <c r="AC2519" s="25"/>
      <c r="AD2519" s="25"/>
      <c r="AE2519" s="25"/>
      <c r="AF2519" s="25"/>
      <c r="AG2519" s="25"/>
      <c r="AH2519" s="25"/>
    </row>
    <row r="2520" spans="1:34">
      <c r="A2520" s="25"/>
      <c r="B2520" s="25"/>
      <c r="C2520" s="25"/>
      <c r="D2520" s="114"/>
      <c r="E2520" s="25"/>
      <c r="F2520" s="25"/>
      <c r="G2520" s="25"/>
      <c r="H2520" s="25"/>
      <c r="I2520" s="25"/>
      <c r="J2520" s="25"/>
      <c r="K2520" s="114"/>
      <c r="L2520" s="25"/>
      <c r="M2520" s="25"/>
      <c r="N2520" s="25"/>
      <c r="O2520" s="25"/>
      <c r="P2520" s="25"/>
      <c r="Q2520" s="25"/>
      <c r="R2520" s="25"/>
      <c r="S2520" s="25"/>
      <c r="T2520" s="25"/>
      <c r="U2520" s="25"/>
      <c r="V2520" s="25"/>
      <c r="W2520" s="25"/>
      <c r="X2520" s="25"/>
      <c r="Y2520" s="25"/>
      <c r="Z2520" s="25"/>
      <c r="AA2520" s="25"/>
      <c r="AB2520" s="25"/>
      <c r="AC2520" s="25"/>
      <c r="AD2520" s="25"/>
      <c r="AE2520" s="25"/>
      <c r="AF2520" s="25"/>
      <c r="AG2520" s="25"/>
      <c r="AH2520" s="25"/>
    </row>
    <row r="2521" spans="1:34">
      <c r="A2521" s="25"/>
      <c r="B2521" s="25"/>
      <c r="C2521" s="25"/>
      <c r="D2521" s="114"/>
      <c r="E2521" s="25"/>
      <c r="F2521" s="25"/>
      <c r="G2521" s="25"/>
      <c r="H2521" s="25"/>
      <c r="I2521" s="25"/>
      <c r="J2521" s="25"/>
      <c r="K2521" s="114"/>
      <c r="L2521" s="25"/>
      <c r="M2521" s="25"/>
      <c r="N2521" s="25"/>
      <c r="O2521" s="25"/>
      <c r="P2521" s="25"/>
      <c r="Q2521" s="25"/>
      <c r="R2521" s="25"/>
      <c r="S2521" s="25"/>
      <c r="T2521" s="25"/>
      <c r="U2521" s="25"/>
      <c r="V2521" s="25"/>
      <c r="W2521" s="25"/>
      <c r="X2521" s="25"/>
      <c r="Y2521" s="25"/>
      <c r="Z2521" s="25"/>
      <c r="AA2521" s="25"/>
      <c r="AB2521" s="25"/>
      <c r="AC2521" s="25"/>
      <c r="AD2521" s="25"/>
      <c r="AE2521" s="25"/>
      <c r="AF2521" s="25"/>
      <c r="AG2521" s="25"/>
      <c r="AH2521" s="25"/>
    </row>
    <row r="2522" spans="1:34">
      <c r="A2522" s="25"/>
      <c r="B2522" s="25"/>
      <c r="C2522" s="25"/>
      <c r="D2522" s="114"/>
      <c r="E2522" s="25"/>
      <c r="F2522" s="25"/>
      <c r="G2522" s="25"/>
      <c r="H2522" s="25"/>
      <c r="I2522" s="25"/>
      <c r="J2522" s="25"/>
      <c r="K2522" s="114"/>
      <c r="L2522" s="25"/>
      <c r="M2522" s="25"/>
      <c r="N2522" s="25"/>
      <c r="O2522" s="25"/>
      <c r="P2522" s="25"/>
      <c r="Q2522" s="25"/>
      <c r="R2522" s="25"/>
      <c r="S2522" s="25"/>
      <c r="T2522" s="25"/>
      <c r="U2522" s="25"/>
      <c r="V2522" s="25"/>
      <c r="W2522" s="25"/>
      <c r="X2522" s="25"/>
      <c r="Y2522" s="25"/>
      <c r="Z2522" s="25"/>
      <c r="AA2522" s="25"/>
      <c r="AB2522" s="25"/>
      <c r="AC2522" s="25"/>
      <c r="AD2522" s="25"/>
      <c r="AE2522" s="25"/>
      <c r="AF2522" s="25"/>
      <c r="AG2522" s="25"/>
      <c r="AH2522" s="25"/>
    </row>
    <row r="2523" spans="1:34">
      <c r="A2523" s="25"/>
      <c r="B2523" s="25"/>
      <c r="C2523" s="25"/>
      <c r="D2523" s="114"/>
      <c r="E2523" s="25"/>
      <c r="F2523" s="25"/>
      <c r="G2523" s="25"/>
      <c r="H2523" s="25"/>
      <c r="I2523" s="25"/>
      <c r="J2523" s="25"/>
      <c r="K2523" s="114"/>
      <c r="L2523" s="25"/>
      <c r="M2523" s="25"/>
      <c r="N2523" s="25"/>
      <c r="O2523" s="25"/>
      <c r="P2523" s="25"/>
      <c r="Q2523" s="25"/>
      <c r="R2523" s="25"/>
      <c r="S2523" s="25"/>
      <c r="T2523" s="25"/>
      <c r="U2523" s="25"/>
      <c r="V2523" s="25"/>
      <c r="W2523" s="25"/>
      <c r="X2523" s="25"/>
      <c r="Y2523" s="25"/>
      <c r="Z2523" s="25"/>
      <c r="AA2523" s="25"/>
      <c r="AB2523" s="25"/>
      <c r="AC2523" s="25"/>
      <c r="AD2523" s="25"/>
      <c r="AE2523" s="25"/>
      <c r="AF2523" s="25"/>
      <c r="AG2523" s="25"/>
      <c r="AH2523" s="25"/>
    </row>
    <row r="2524" spans="1:34">
      <c r="A2524" s="25"/>
      <c r="B2524" s="25"/>
      <c r="C2524" s="25"/>
      <c r="D2524" s="114"/>
      <c r="E2524" s="25"/>
      <c r="F2524" s="25"/>
      <c r="G2524" s="25"/>
      <c r="H2524" s="25"/>
      <c r="I2524" s="25"/>
      <c r="J2524" s="25"/>
      <c r="K2524" s="114"/>
      <c r="L2524" s="25"/>
      <c r="M2524" s="25"/>
      <c r="N2524" s="25"/>
      <c r="O2524" s="25"/>
      <c r="P2524" s="25"/>
      <c r="Q2524" s="25"/>
      <c r="R2524" s="25"/>
      <c r="S2524" s="25"/>
      <c r="T2524" s="25"/>
      <c r="U2524" s="25"/>
      <c r="V2524" s="25"/>
      <c r="W2524" s="25"/>
      <c r="X2524" s="25"/>
      <c r="Y2524" s="25"/>
      <c r="Z2524" s="25"/>
      <c r="AA2524" s="25"/>
      <c r="AB2524" s="25"/>
      <c r="AC2524" s="25"/>
      <c r="AD2524" s="25"/>
      <c r="AE2524" s="25"/>
      <c r="AF2524" s="25"/>
      <c r="AG2524" s="25"/>
      <c r="AH2524" s="25"/>
    </row>
    <row r="2525" spans="1:34">
      <c r="A2525" s="25"/>
      <c r="B2525" s="25"/>
      <c r="C2525" s="25"/>
      <c r="D2525" s="114"/>
      <c r="E2525" s="25"/>
      <c r="F2525" s="25"/>
      <c r="G2525" s="25"/>
      <c r="H2525" s="25"/>
      <c r="I2525" s="25"/>
      <c r="J2525" s="25"/>
      <c r="K2525" s="114"/>
      <c r="L2525" s="25"/>
      <c r="M2525" s="25"/>
      <c r="N2525" s="25"/>
      <c r="O2525" s="25"/>
      <c r="P2525" s="25"/>
      <c r="Q2525" s="25"/>
      <c r="R2525" s="25"/>
      <c r="S2525" s="25"/>
      <c r="T2525" s="25"/>
      <c r="U2525" s="25"/>
      <c r="V2525" s="25"/>
      <c r="W2525" s="25"/>
      <c r="X2525" s="25"/>
      <c r="Y2525" s="25"/>
      <c r="Z2525" s="25"/>
      <c r="AA2525" s="25"/>
      <c r="AB2525" s="25"/>
      <c r="AC2525" s="25"/>
      <c r="AD2525" s="25"/>
      <c r="AE2525" s="25"/>
      <c r="AF2525" s="25"/>
      <c r="AG2525" s="25"/>
      <c r="AH2525" s="25"/>
    </row>
    <row r="2526" spans="1:34">
      <c r="A2526" s="25"/>
      <c r="B2526" s="25"/>
      <c r="C2526" s="25"/>
      <c r="D2526" s="114"/>
      <c r="E2526" s="25"/>
      <c r="F2526" s="25"/>
      <c r="G2526" s="25"/>
      <c r="H2526" s="25"/>
      <c r="I2526" s="25"/>
      <c r="J2526" s="25"/>
      <c r="K2526" s="114"/>
      <c r="L2526" s="25"/>
      <c r="M2526" s="25"/>
      <c r="N2526" s="25"/>
      <c r="O2526" s="25"/>
      <c r="P2526" s="25"/>
      <c r="Q2526" s="25"/>
      <c r="R2526" s="25"/>
      <c r="S2526" s="25"/>
      <c r="T2526" s="25"/>
      <c r="U2526" s="25"/>
      <c r="V2526" s="25"/>
      <c r="W2526" s="25"/>
      <c r="X2526" s="25"/>
      <c r="Y2526" s="25"/>
      <c r="Z2526" s="25"/>
      <c r="AA2526" s="25"/>
      <c r="AB2526" s="25"/>
      <c r="AC2526" s="25"/>
      <c r="AD2526" s="25"/>
      <c r="AE2526" s="25"/>
      <c r="AF2526" s="25"/>
      <c r="AG2526" s="25"/>
      <c r="AH2526" s="25"/>
    </row>
    <row r="2527" spans="1:34">
      <c r="A2527" s="25"/>
      <c r="B2527" s="25"/>
      <c r="C2527" s="25"/>
      <c r="D2527" s="114"/>
      <c r="E2527" s="25"/>
      <c r="F2527" s="25"/>
      <c r="G2527" s="25"/>
      <c r="H2527" s="25"/>
      <c r="I2527" s="25"/>
      <c r="J2527" s="25"/>
      <c r="K2527" s="114"/>
      <c r="L2527" s="25"/>
      <c r="M2527" s="25"/>
      <c r="N2527" s="25"/>
      <c r="O2527" s="25"/>
      <c r="P2527" s="25"/>
      <c r="Q2527" s="25"/>
      <c r="R2527" s="25"/>
      <c r="S2527" s="25"/>
      <c r="T2527" s="25"/>
      <c r="U2527" s="25"/>
      <c r="V2527" s="25"/>
      <c r="W2527" s="25"/>
      <c r="X2527" s="25"/>
      <c r="Y2527" s="25"/>
      <c r="Z2527" s="25"/>
      <c r="AA2527" s="25"/>
      <c r="AB2527" s="25"/>
      <c r="AC2527" s="25"/>
      <c r="AD2527" s="25"/>
      <c r="AE2527" s="25"/>
      <c r="AF2527" s="25"/>
      <c r="AG2527" s="25"/>
      <c r="AH2527" s="25"/>
    </row>
    <row r="2528" spans="1:34">
      <c r="A2528" s="25"/>
      <c r="B2528" s="25"/>
      <c r="C2528" s="25"/>
      <c r="D2528" s="114"/>
      <c r="E2528" s="25"/>
      <c r="F2528" s="25"/>
      <c r="G2528" s="25"/>
      <c r="H2528" s="25"/>
      <c r="I2528" s="25"/>
      <c r="J2528" s="25"/>
      <c r="K2528" s="114"/>
      <c r="L2528" s="25"/>
      <c r="M2528" s="25"/>
      <c r="N2528" s="25"/>
      <c r="O2528" s="25"/>
      <c r="P2528" s="25"/>
      <c r="Q2528" s="25"/>
      <c r="R2528" s="25"/>
      <c r="S2528" s="25"/>
      <c r="T2528" s="25"/>
      <c r="U2528" s="25"/>
      <c r="V2528" s="25"/>
      <c r="W2528" s="25"/>
      <c r="X2528" s="25"/>
      <c r="Y2528" s="25"/>
      <c r="Z2528" s="25"/>
      <c r="AA2528" s="25"/>
      <c r="AB2528" s="25"/>
      <c r="AC2528" s="25"/>
      <c r="AD2528" s="25"/>
      <c r="AE2528" s="25"/>
      <c r="AF2528" s="25"/>
      <c r="AG2528" s="25"/>
      <c r="AH2528" s="25"/>
    </row>
    <row r="2529" spans="1:34">
      <c r="A2529" s="25"/>
      <c r="B2529" s="25"/>
      <c r="C2529" s="25"/>
      <c r="D2529" s="114"/>
      <c r="E2529" s="25"/>
      <c r="F2529" s="25"/>
      <c r="G2529" s="25"/>
      <c r="H2529" s="25"/>
      <c r="I2529" s="25"/>
      <c r="J2529" s="25"/>
      <c r="K2529" s="114"/>
      <c r="L2529" s="25"/>
      <c r="M2529" s="25"/>
      <c r="N2529" s="25"/>
      <c r="O2529" s="25"/>
      <c r="P2529" s="25"/>
      <c r="Q2529" s="25"/>
      <c r="R2529" s="25"/>
      <c r="S2529" s="25"/>
      <c r="T2529" s="25"/>
      <c r="U2529" s="25"/>
      <c r="V2529" s="25"/>
      <c r="W2529" s="25"/>
      <c r="X2529" s="25"/>
      <c r="Y2529" s="25"/>
      <c r="Z2529" s="25"/>
      <c r="AA2529" s="25"/>
      <c r="AB2529" s="25"/>
      <c r="AC2529" s="25"/>
      <c r="AD2529" s="25"/>
      <c r="AE2529" s="25"/>
      <c r="AF2529" s="25"/>
      <c r="AG2529" s="25"/>
      <c r="AH2529" s="25"/>
    </row>
    <row r="2530" spans="1:34">
      <c r="A2530" s="25"/>
      <c r="B2530" s="25"/>
      <c r="C2530" s="25"/>
      <c r="D2530" s="114"/>
      <c r="E2530" s="25"/>
      <c r="F2530" s="25"/>
      <c r="G2530" s="25"/>
      <c r="H2530" s="25"/>
      <c r="I2530" s="25"/>
      <c r="J2530" s="25"/>
      <c r="K2530" s="114"/>
      <c r="L2530" s="25"/>
      <c r="M2530" s="25"/>
      <c r="N2530" s="25"/>
      <c r="O2530" s="25"/>
      <c r="P2530" s="25"/>
      <c r="Q2530" s="25"/>
      <c r="R2530" s="25"/>
      <c r="S2530" s="25"/>
      <c r="T2530" s="25"/>
      <c r="U2530" s="25"/>
      <c r="V2530" s="25"/>
      <c r="W2530" s="25"/>
      <c r="X2530" s="25"/>
      <c r="Y2530" s="25"/>
      <c r="Z2530" s="25"/>
      <c r="AA2530" s="25"/>
      <c r="AB2530" s="25"/>
      <c r="AC2530" s="25"/>
      <c r="AD2530" s="25"/>
      <c r="AE2530" s="25"/>
      <c r="AF2530" s="25"/>
      <c r="AG2530" s="25"/>
      <c r="AH2530" s="25"/>
    </row>
    <row r="2531" spans="1:34">
      <c r="A2531" s="25"/>
      <c r="B2531" s="25"/>
      <c r="C2531" s="25"/>
      <c r="D2531" s="114"/>
      <c r="E2531" s="25"/>
      <c r="F2531" s="25"/>
      <c r="G2531" s="25"/>
      <c r="H2531" s="25"/>
      <c r="I2531" s="25"/>
      <c r="J2531" s="25"/>
      <c r="K2531" s="114"/>
      <c r="L2531" s="25"/>
      <c r="M2531" s="25"/>
      <c r="N2531" s="25"/>
      <c r="O2531" s="25"/>
      <c r="P2531" s="25"/>
      <c r="Q2531" s="25"/>
      <c r="R2531" s="25"/>
      <c r="S2531" s="25"/>
      <c r="T2531" s="25"/>
      <c r="U2531" s="25"/>
      <c r="V2531" s="25"/>
      <c r="W2531" s="25"/>
      <c r="X2531" s="25"/>
      <c r="Y2531" s="25"/>
      <c r="Z2531" s="25"/>
      <c r="AA2531" s="25"/>
      <c r="AB2531" s="25"/>
      <c r="AC2531" s="25"/>
      <c r="AD2531" s="25"/>
      <c r="AE2531" s="25"/>
      <c r="AF2531" s="25"/>
      <c r="AG2531" s="25"/>
      <c r="AH2531" s="25"/>
    </row>
    <row r="2532" spans="1:34">
      <c r="A2532" s="25"/>
      <c r="B2532" s="25"/>
      <c r="C2532" s="25"/>
      <c r="D2532" s="114"/>
      <c r="E2532" s="25"/>
      <c r="F2532" s="25"/>
      <c r="G2532" s="25"/>
      <c r="H2532" s="25"/>
      <c r="I2532" s="25"/>
      <c r="J2532" s="25"/>
      <c r="K2532" s="114"/>
      <c r="L2532" s="25"/>
      <c r="M2532" s="25"/>
      <c r="N2532" s="25"/>
      <c r="O2532" s="25"/>
      <c r="P2532" s="25"/>
      <c r="Q2532" s="25"/>
      <c r="R2532" s="25"/>
      <c r="S2532" s="25"/>
      <c r="T2532" s="25"/>
      <c r="U2532" s="25"/>
      <c r="V2532" s="25"/>
      <c r="W2532" s="25"/>
      <c r="X2532" s="25"/>
      <c r="Y2532" s="25"/>
      <c r="Z2532" s="25"/>
      <c r="AA2532" s="25"/>
      <c r="AB2532" s="25"/>
      <c r="AC2532" s="25"/>
      <c r="AD2532" s="25"/>
      <c r="AE2532" s="25"/>
      <c r="AF2532" s="25"/>
      <c r="AG2532" s="25"/>
      <c r="AH2532" s="25"/>
    </row>
    <row r="2533" spans="1:34">
      <c r="A2533" s="25"/>
      <c r="B2533" s="25"/>
      <c r="C2533" s="25"/>
      <c r="D2533" s="114"/>
      <c r="E2533" s="25"/>
      <c r="F2533" s="25"/>
      <c r="G2533" s="25"/>
      <c r="H2533" s="25"/>
      <c r="I2533" s="25"/>
      <c r="J2533" s="25"/>
      <c r="K2533" s="114"/>
      <c r="L2533" s="25"/>
      <c r="M2533" s="25"/>
      <c r="N2533" s="25"/>
      <c r="O2533" s="25"/>
      <c r="P2533" s="25"/>
      <c r="Q2533" s="25"/>
      <c r="R2533" s="25"/>
      <c r="S2533" s="25"/>
      <c r="T2533" s="25"/>
      <c r="U2533" s="25"/>
      <c r="V2533" s="25"/>
      <c r="W2533" s="25"/>
      <c r="X2533" s="25"/>
      <c r="Y2533" s="25"/>
      <c r="Z2533" s="25"/>
      <c r="AA2533" s="25"/>
      <c r="AB2533" s="25"/>
      <c r="AC2533" s="25"/>
      <c r="AD2533" s="25"/>
      <c r="AE2533" s="25"/>
      <c r="AF2533" s="25"/>
      <c r="AG2533" s="25"/>
      <c r="AH2533" s="25"/>
    </row>
    <row r="2534" spans="1:34">
      <c r="A2534" s="25"/>
      <c r="B2534" s="25"/>
      <c r="C2534" s="25"/>
      <c r="D2534" s="114"/>
      <c r="E2534" s="25"/>
      <c r="F2534" s="25"/>
      <c r="G2534" s="25"/>
      <c r="H2534" s="25"/>
      <c r="I2534" s="25"/>
      <c r="J2534" s="25"/>
      <c r="K2534" s="114"/>
      <c r="L2534" s="25"/>
      <c r="M2534" s="25"/>
      <c r="N2534" s="25"/>
      <c r="O2534" s="25"/>
      <c r="P2534" s="25"/>
      <c r="Q2534" s="25"/>
      <c r="R2534" s="25"/>
      <c r="S2534" s="25"/>
      <c r="T2534" s="25"/>
      <c r="U2534" s="25"/>
      <c r="V2534" s="25"/>
      <c r="W2534" s="25"/>
      <c r="X2534" s="25"/>
      <c r="Y2534" s="25"/>
      <c r="Z2534" s="25"/>
      <c r="AA2534" s="25"/>
      <c r="AB2534" s="25"/>
      <c r="AC2534" s="25"/>
      <c r="AD2534" s="25"/>
      <c r="AE2534" s="25"/>
      <c r="AF2534" s="25"/>
      <c r="AG2534" s="25"/>
      <c r="AH2534" s="25"/>
    </row>
    <row r="2535" spans="1:34">
      <c r="A2535" s="25"/>
      <c r="B2535" s="25"/>
      <c r="C2535" s="25"/>
      <c r="D2535" s="114"/>
      <c r="E2535" s="25"/>
      <c r="F2535" s="25"/>
      <c r="G2535" s="25"/>
      <c r="H2535" s="25"/>
      <c r="I2535" s="25"/>
      <c r="J2535" s="25"/>
      <c r="K2535" s="114"/>
      <c r="L2535" s="25"/>
      <c r="M2535" s="25"/>
      <c r="N2535" s="25"/>
      <c r="O2535" s="25"/>
      <c r="P2535" s="25"/>
      <c r="Q2535" s="25"/>
      <c r="R2535" s="25"/>
      <c r="S2535" s="25"/>
      <c r="T2535" s="25"/>
      <c r="U2535" s="25"/>
      <c r="V2535" s="25"/>
      <c r="W2535" s="25"/>
      <c r="X2535" s="25"/>
      <c r="Y2535" s="25"/>
      <c r="Z2535" s="25"/>
      <c r="AA2535" s="25"/>
      <c r="AB2535" s="25"/>
      <c r="AC2535" s="25"/>
      <c r="AD2535" s="25"/>
      <c r="AE2535" s="25"/>
      <c r="AF2535" s="25"/>
      <c r="AG2535" s="25"/>
      <c r="AH2535" s="25"/>
    </row>
    <row r="2536" spans="1:34">
      <c r="A2536" s="25"/>
      <c r="B2536" s="25"/>
      <c r="C2536" s="25"/>
      <c r="D2536" s="114"/>
      <c r="E2536" s="25"/>
      <c r="F2536" s="25"/>
      <c r="G2536" s="25"/>
      <c r="H2536" s="25"/>
      <c r="I2536" s="25"/>
      <c r="J2536" s="25"/>
      <c r="K2536" s="114"/>
      <c r="L2536" s="25"/>
      <c r="M2536" s="25"/>
      <c r="N2536" s="25"/>
      <c r="O2536" s="25"/>
      <c r="P2536" s="25"/>
      <c r="Q2536" s="25"/>
      <c r="R2536" s="25"/>
      <c r="S2536" s="25"/>
      <c r="T2536" s="25"/>
      <c r="U2536" s="25"/>
      <c r="V2536" s="25"/>
      <c r="W2536" s="25"/>
      <c r="X2536" s="25"/>
      <c r="Y2536" s="25"/>
      <c r="Z2536" s="25"/>
      <c r="AA2536" s="25"/>
      <c r="AB2536" s="25"/>
      <c r="AC2536" s="25"/>
      <c r="AD2536" s="25"/>
      <c r="AE2536" s="25"/>
      <c r="AF2536" s="25"/>
      <c r="AG2536" s="25"/>
      <c r="AH2536" s="25"/>
    </row>
    <row r="2537" spans="1:34">
      <c r="A2537" s="25"/>
      <c r="B2537" s="25"/>
      <c r="C2537" s="25"/>
      <c r="D2537" s="114"/>
      <c r="E2537" s="25"/>
      <c r="F2537" s="25"/>
      <c r="G2537" s="25"/>
      <c r="H2537" s="25"/>
      <c r="I2537" s="25"/>
      <c r="J2537" s="25"/>
      <c r="K2537" s="114"/>
      <c r="L2537" s="25"/>
      <c r="M2537" s="25"/>
      <c r="N2537" s="25"/>
      <c r="O2537" s="25"/>
      <c r="P2537" s="25"/>
      <c r="Q2537" s="25"/>
      <c r="R2537" s="25"/>
      <c r="S2537" s="25"/>
      <c r="T2537" s="25"/>
      <c r="U2537" s="25"/>
      <c r="V2537" s="25"/>
      <c r="W2537" s="25"/>
      <c r="X2537" s="25"/>
      <c r="Y2537" s="25"/>
      <c r="Z2537" s="25"/>
      <c r="AA2537" s="25"/>
      <c r="AB2537" s="25"/>
      <c r="AC2537" s="25"/>
      <c r="AD2537" s="25"/>
      <c r="AE2537" s="25"/>
      <c r="AF2537" s="25"/>
      <c r="AG2537" s="25"/>
      <c r="AH2537" s="25"/>
    </row>
    <row r="2538" spans="1:34">
      <c r="A2538" s="25"/>
      <c r="B2538" s="25"/>
      <c r="C2538" s="25"/>
      <c r="D2538" s="114"/>
      <c r="E2538" s="25"/>
      <c r="F2538" s="25"/>
      <c r="G2538" s="25"/>
      <c r="H2538" s="25"/>
      <c r="I2538" s="25"/>
      <c r="J2538" s="25"/>
      <c r="K2538" s="114"/>
      <c r="L2538" s="25"/>
      <c r="M2538" s="25"/>
      <c r="N2538" s="25"/>
      <c r="O2538" s="25"/>
      <c r="P2538" s="25"/>
      <c r="Q2538" s="25"/>
      <c r="R2538" s="25"/>
      <c r="S2538" s="25"/>
      <c r="T2538" s="25"/>
      <c r="U2538" s="25"/>
      <c r="V2538" s="25"/>
      <c r="W2538" s="25"/>
      <c r="X2538" s="25"/>
      <c r="Y2538" s="25"/>
      <c r="Z2538" s="25"/>
      <c r="AA2538" s="25"/>
      <c r="AB2538" s="25"/>
      <c r="AC2538" s="25"/>
      <c r="AD2538" s="25"/>
      <c r="AE2538" s="25"/>
      <c r="AF2538" s="25"/>
      <c r="AG2538" s="25"/>
      <c r="AH2538" s="25"/>
    </row>
    <row r="2539" spans="1:34">
      <c r="A2539" s="25"/>
      <c r="B2539" s="25"/>
      <c r="C2539" s="25"/>
      <c r="D2539" s="114"/>
      <c r="E2539" s="25"/>
      <c r="F2539" s="25"/>
      <c r="G2539" s="25"/>
      <c r="H2539" s="25"/>
      <c r="I2539" s="25"/>
      <c r="J2539" s="25"/>
      <c r="K2539" s="114"/>
      <c r="L2539" s="25"/>
      <c r="M2539" s="25"/>
      <c r="N2539" s="25"/>
      <c r="O2539" s="25"/>
      <c r="P2539" s="25"/>
      <c r="Q2539" s="25"/>
      <c r="R2539" s="25"/>
      <c r="S2539" s="25"/>
      <c r="T2539" s="25"/>
      <c r="U2539" s="25"/>
      <c r="V2539" s="25"/>
      <c r="W2539" s="25"/>
      <c r="X2539" s="25"/>
      <c r="Y2539" s="25"/>
      <c r="Z2539" s="25"/>
      <c r="AA2539" s="25"/>
      <c r="AB2539" s="25"/>
      <c r="AC2539" s="25"/>
      <c r="AD2539" s="25"/>
      <c r="AE2539" s="25"/>
      <c r="AF2539" s="25"/>
      <c r="AG2539" s="25"/>
      <c r="AH2539" s="25"/>
    </row>
    <row r="2540" spans="1:34">
      <c r="A2540" s="25"/>
      <c r="B2540" s="25"/>
      <c r="C2540" s="25"/>
      <c r="D2540" s="114"/>
      <c r="E2540" s="25"/>
      <c r="F2540" s="25"/>
      <c r="G2540" s="25"/>
      <c r="H2540" s="25"/>
      <c r="I2540" s="25"/>
      <c r="J2540" s="25"/>
      <c r="K2540" s="114"/>
      <c r="L2540" s="25"/>
      <c r="M2540" s="25"/>
      <c r="N2540" s="25"/>
      <c r="O2540" s="25"/>
      <c r="P2540" s="25"/>
      <c r="Q2540" s="25"/>
      <c r="R2540" s="25"/>
      <c r="S2540" s="25"/>
      <c r="T2540" s="25"/>
      <c r="U2540" s="25"/>
      <c r="V2540" s="25"/>
      <c r="W2540" s="25"/>
      <c r="X2540" s="25"/>
      <c r="Y2540" s="25"/>
      <c r="Z2540" s="25"/>
      <c r="AA2540" s="25"/>
      <c r="AB2540" s="25"/>
      <c r="AC2540" s="25"/>
      <c r="AD2540" s="25"/>
      <c r="AE2540" s="25"/>
      <c r="AF2540" s="25"/>
      <c r="AG2540" s="25"/>
      <c r="AH2540" s="25"/>
    </row>
    <row r="2541" spans="1:34">
      <c r="A2541" s="25"/>
      <c r="B2541" s="25"/>
      <c r="C2541" s="25"/>
      <c r="D2541" s="114"/>
      <c r="E2541" s="25"/>
      <c r="F2541" s="25"/>
      <c r="G2541" s="25"/>
      <c r="H2541" s="25"/>
      <c r="I2541" s="25"/>
      <c r="J2541" s="25"/>
      <c r="K2541" s="114"/>
      <c r="L2541" s="25"/>
      <c r="M2541" s="25"/>
      <c r="N2541" s="25"/>
      <c r="O2541" s="25"/>
      <c r="P2541" s="25"/>
      <c r="Q2541" s="25"/>
      <c r="R2541" s="25"/>
      <c r="S2541" s="25"/>
      <c r="T2541" s="25"/>
      <c r="U2541" s="25"/>
      <c r="V2541" s="25"/>
      <c r="W2541" s="25"/>
      <c r="X2541" s="25"/>
      <c r="Y2541" s="25"/>
      <c r="Z2541" s="25"/>
      <c r="AA2541" s="25"/>
      <c r="AB2541" s="25"/>
      <c r="AC2541" s="25"/>
      <c r="AD2541" s="25"/>
      <c r="AE2541" s="25"/>
      <c r="AF2541" s="25"/>
      <c r="AG2541" s="25"/>
      <c r="AH2541" s="25"/>
    </row>
    <row r="2542" spans="1:34">
      <c r="A2542" s="25"/>
      <c r="B2542" s="25"/>
      <c r="C2542" s="25"/>
      <c r="D2542" s="114"/>
      <c r="E2542" s="25"/>
      <c r="F2542" s="25"/>
      <c r="G2542" s="25"/>
      <c r="H2542" s="25"/>
      <c r="I2542" s="25"/>
      <c r="J2542" s="25"/>
      <c r="K2542" s="114"/>
      <c r="L2542" s="25"/>
      <c r="M2542" s="25"/>
      <c r="N2542" s="25"/>
      <c r="O2542" s="25"/>
      <c r="P2542" s="25"/>
      <c r="Q2542" s="25"/>
      <c r="R2542" s="25"/>
      <c r="S2542" s="25"/>
      <c r="T2542" s="25"/>
      <c r="U2542" s="25"/>
      <c r="V2542" s="25"/>
      <c r="W2542" s="25"/>
      <c r="X2542" s="25"/>
      <c r="Y2542" s="25"/>
      <c r="Z2542" s="25"/>
      <c r="AA2542" s="25"/>
      <c r="AB2542" s="25"/>
      <c r="AC2542" s="25"/>
      <c r="AD2542" s="25"/>
      <c r="AE2542" s="25"/>
      <c r="AF2542" s="25"/>
      <c r="AG2542" s="25"/>
      <c r="AH2542" s="25"/>
    </row>
    <row r="2543" spans="1:34">
      <c r="A2543" s="25"/>
      <c r="B2543" s="25"/>
      <c r="C2543" s="25"/>
      <c r="D2543" s="114"/>
      <c r="E2543" s="25"/>
      <c r="F2543" s="25"/>
      <c r="G2543" s="25"/>
      <c r="H2543" s="25"/>
      <c r="I2543" s="25"/>
      <c r="J2543" s="25"/>
      <c r="K2543" s="114"/>
      <c r="L2543" s="25"/>
      <c r="M2543" s="25"/>
      <c r="N2543" s="25"/>
      <c r="O2543" s="25"/>
      <c r="P2543" s="25"/>
      <c r="Q2543" s="25"/>
      <c r="R2543" s="25"/>
      <c r="S2543" s="25"/>
      <c r="T2543" s="25"/>
      <c r="U2543" s="25"/>
      <c r="V2543" s="25"/>
      <c r="W2543" s="25"/>
      <c r="X2543" s="25"/>
      <c r="Y2543" s="25"/>
      <c r="Z2543" s="25"/>
      <c r="AA2543" s="25"/>
      <c r="AB2543" s="25"/>
      <c r="AC2543" s="25"/>
      <c r="AD2543" s="25"/>
      <c r="AE2543" s="25"/>
      <c r="AF2543" s="25"/>
      <c r="AG2543" s="25"/>
      <c r="AH2543" s="25"/>
    </row>
    <row r="2544" spans="1:34">
      <c r="A2544" s="25"/>
      <c r="B2544" s="25"/>
      <c r="C2544" s="25"/>
      <c r="D2544" s="114"/>
      <c r="E2544" s="25"/>
      <c r="F2544" s="25"/>
      <c r="G2544" s="25"/>
      <c r="H2544" s="25"/>
      <c r="I2544" s="25"/>
      <c r="J2544" s="25"/>
      <c r="K2544" s="114"/>
      <c r="L2544" s="25"/>
      <c r="M2544" s="25"/>
      <c r="N2544" s="25"/>
      <c r="O2544" s="25"/>
      <c r="P2544" s="25"/>
      <c r="Q2544" s="25"/>
      <c r="R2544" s="25"/>
      <c r="S2544" s="25"/>
      <c r="T2544" s="25"/>
      <c r="U2544" s="25"/>
      <c r="V2544" s="25"/>
      <c r="W2544" s="25"/>
      <c r="X2544" s="25"/>
      <c r="Y2544" s="25"/>
      <c r="Z2544" s="25"/>
      <c r="AA2544" s="25"/>
      <c r="AB2544" s="25"/>
      <c r="AC2544" s="25"/>
      <c r="AD2544" s="25"/>
      <c r="AE2544" s="25"/>
      <c r="AF2544" s="25"/>
      <c r="AG2544" s="25"/>
      <c r="AH2544" s="25"/>
    </row>
    <row r="2545" spans="1:34">
      <c r="A2545" s="25"/>
      <c r="B2545" s="25"/>
      <c r="C2545" s="25"/>
      <c r="D2545" s="114"/>
      <c r="E2545" s="25"/>
      <c r="F2545" s="25"/>
      <c r="G2545" s="25"/>
      <c r="H2545" s="25"/>
      <c r="I2545" s="25"/>
      <c r="J2545" s="25"/>
      <c r="K2545" s="114"/>
      <c r="L2545" s="25"/>
      <c r="M2545" s="25"/>
      <c r="N2545" s="25"/>
      <c r="O2545" s="25"/>
      <c r="P2545" s="25"/>
      <c r="Q2545" s="25"/>
      <c r="R2545" s="25"/>
      <c r="S2545" s="25"/>
      <c r="T2545" s="25"/>
      <c r="U2545" s="25"/>
      <c r="V2545" s="25"/>
      <c r="W2545" s="25"/>
      <c r="X2545" s="25"/>
      <c r="Y2545" s="25"/>
      <c r="Z2545" s="25"/>
      <c r="AA2545" s="25"/>
      <c r="AB2545" s="25"/>
      <c r="AC2545" s="25"/>
      <c r="AD2545" s="25"/>
      <c r="AE2545" s="25"/>
      <c r="AF2545" s="25"/>
      <c r="AG2545" s="25"/>
      <c r="AH2545" s="25"/>
    </row>
    <row r="2546" spans="1:34">
      <c r="A2546" s="25"/>
      <c r="B2546" s="25"/>
      <c r="C2546" s="25"/>
      <c r="D2546" s="114"/>
      <c r="E2546" s="25"/>
      <c r="F2546" s="25"/>
      <c r="G2546" s="25"/>
      <c r="H2546" s="25"/>
      <c r="I2546" s="25"/>
      <c r="J2546" s="25"/>
      <c r="K2546" s="114"/>
      <c r="L2546" s="25"/>
      <c r="M2546" s="25"/>
      <c r="N2546" s="25"/>
      <c r="O2546" s="25"/>
      <c r="P2546" s="25"/>
      <c r="Q2546" s="25"/>
      <c r="R2546" s="25"/>
      <c r="S2546" s="25"/>
      <c r="T2546" s="25"/>
      <c r="U2546" s="25"/>
      <c r="V2546" s="25"/>
      <c r="W2546" s="25"/>
      <c r="X2546" s="25"/>
      <c r="Y2546" s="25"/>
      <c r="Z2546" s="25"/>
      <c r="AA2546" s="25"/>
      <c r="AB2546" s="25"/>
      <c r="AC2546" s="25"/>
      <c r="AD2546" s="25"/>
      <c r="AE2546" s="25"/>
      <c r="AF2546" s="25"/>
      <c r="AG2546" s="25"/>
      <c r="AH2546" s="25"/>
    </row>
    <row r="2547" spans="1:34">
      <c r="A2547" s="25"/>
      <c r="B2547" s="25"/>
      <c r="C2547" s="25"/>
      <c r="D2547" s="114"/>
      <c r="E2547" s="25"/>
      <c r="F2547" s="25"/>
      <c r="G2547" s="25"/>
      <c r="H2547" s="25"/>
      <c r="I2547" s="25"/>
      <c r="J2547" s="25"/>
      <c r="K2547" s="114"/>
      <c r="L2547" s="25"/>
      <c r="M2547" s="25"/>
      <c r="N2547" s="25"/>
      <c r="O2547" s="25"/>
      <c r="P2547" s="25"/>
      <c r="Q2547" s="25"/>
      <c r="R2547" s="25"/>
      <c r="S2547" s="25"/>
      <c r="T2547" s="25"/>
      <c r="U2547" s="25"/>
      <c r="V2547" s="25"/>
      <c r="W2547" s="25"/>
      <c r="X2547" s="25"/>
      <c r="Y2547" s="25"/>
      <c r="Z2547" s="25"/>
      <c r="AA2547" s="25"/>
      <c r="AB2547" s="25"/>
      <c r="AC2547" s="25"/>
      <c r="AD2547" s="25"/>
      <c r="AE2547" s="25"/>
      <c r="AF2547" s="25"/>
      <c r="AG2547" s="25"/>
      <c r="AH2547" s="25"/>
    </row>
    <row r="2548" spans="1:34">
      <c r="A2548" s="25"/>
      <c r="B2548" s="25"/>
      <c r="C2548" s="25"/>
      <c r="D2548" s="114"/>
      <c r="E2548" s="25"/>
      <c r="F2548" s="25"/>
      <c r="G2548" s="25"/>
      <c r="H2548" s="25"/>
      <c r="I2548" s="25"/>
      <c r="J2548" s="25"/>
      <c r="K2548" s="114"/>
      <c r="L2548" s="25"/>
      <c r="M2548" s="25"/>
      <c r="N2548" s="25"/>
      <c r="O2548" s="25"/>
      <c r="P2548" s="25"/>
      <c r="Q2548" s="25"/>
      <c r="R2548" s="25"/>
      <c r="S2548" s="25"/>
      <c r="T2548" s="25"/>
      <c r="U2548" s="25"/>
      <c r="V2548" s="25"/>
      <c r="W2548" s="25"/>
      <c r="X2548" s="25"/>
      <c r="Y2548" s="25"/>
      <c r="Z2548" s="25"/>
      <c r="AA2548" s="25"/>
      <c r="AB2548" s="25"/>
      <c r="AC2548" s="25"/>
      <c r="AD2548" s="25"/>
      <c r="AE2548" s="25"/>
      <c r="AF2548" s="25"/>
      <c r="AG2548" s="25"/>
      <c r="AH2548" s="25"/>
    </row>
    <row r="2549" spans="1:34">
      <c r="A2549" s="25"/>
      <c r="B2549" s="25"/>
      <c r="C2549" s="25"/>
      <c r="D2549" s="114"/>
      <c r="E2549" s="25"/>
      <c r="F2549" s="25"/>
      <c r="G2549" s="25"/>
      <c r="H2549" s="25"/>
      <c r="I2549" s="25"/>
      <c r="J2549" s="25"/>
      <c r="K2549" s="114"/>
      <c r="L2549" s="25"/>
      <c r="M2549" s="25"/>
      <c r="N2549" s="25"/>
      <c r="O2549" s="25"/>
      <c r="P2549" s="25"/>
      <c r="Q2549" s="25"/>
      <c r="R2549" s="25"/>
      <c r="S2549" s="25"/>
      <c r="T2549" s="25"/>
      <c r="U2549" s="25"/>
      <c r="V2549" s="25"/>
      <c r="W2549" s="25"/>
      <c r="X2549" s="25"/>
      <c r="Y2549" s="25"/>
      <c r="Z2549" s="25"/>
      <c r="AA2549" s="25"/>
      <c r="AB2549" s="25"/>
      <c r="AC2549" s="25"/>
      <c r="AD2549" s="25"/>
      <c r="AE2549" s="25"/>
      <c r="AF2549" s="25"/>
      <c r="AG2549" s="25"/>
      <c r="AH2549" s="25"/>
    </row>
    <row r="2550" spans="1:34">
      <c r="A2550" s="25"/>
      <c r="B2550" s="25"/>
      <c r="C2550" s="25"/>
      <c r="D2550" s="114"/>
      <c r="E2550" s="25"/>
      <c r="F2550" s="25"/>
      <c r="G2550" s="25"/>
      <c r="H2550" s="25"/>
      <c r="I2550" s="25"/>
      <c r="J2550" s="25"/>
      <c r="K2550" s="114"/>
      <c r="L2550" s="25"/>
      <c r="M2550" s="25"/>
      <c r="N2550" s="25"/>
      <c r="O2550" s="25"/>
      <c r="P2550" s="25"/>
      <c r="Q2550" s="25"/>
      <c r="R2550" s="25"/>
      <c r="S2550" s="25"/>
      <c r="T2550" s="25"/>
      <c r="U2550" s="25"/>
      <c r="V2550" s="25"/>
      <c r="W2550" s="25"/>
      <c r="X2550" s="25"/>
      <c r="Y2550" s="25"/>
      <c r="Z2550" s="25"/>
      <c r="AA2550" s="25"/>
      <c r="AB2550" s="25"/>
      <c r="AC2550" s="25"/>
      <c r="AD2550" s="25"/>
      <c r="AE2550" s="25"/>
      <c r="AF2550" s="25"/>
      <c r="AG2550" s="25"/>
      <c r="AH2550" s="25"/>
    </row>
    <row r="2551" spans="1:34">
      <c r="A2551" s="25"/>
      <c r="B2551" s="25"/>
      <c r="C2551" s="25"/>
      <c r="D2551" s="114"/>
      <c r="E2551" s="25"/>
      <c r="F2551" s="25"/>
      <c r="G2551" s="25"/>
      <c r="H2551" s="25"/>
      <c r="I2551" s="25"/>
      <c r="J2551" s="25"/>
      <c r="K2551" s="114"/>
      <c r="L2551" s="25"/>
      <c r="M2551" s="25"/>
      <c r="N2551" s="25"/>
      <c r="O2551" s="25"/>
      <c r="P2551" s="25"/>
      <c r="Q2551" s="25"/>
      <c r="R2551" s="25"/>
      <c r="S2551" s="25"/>
      <c r="T2551" s="25"/>
      <c r="U2551" s="25"/>
      <c r="V2551" s="25"/>
      <c r="W2551" s="25"/>
      <c r="X2551" s="25"/>
      <c r="Y2551" s="25"/>
      <c r="Z2551" s="25"/>
      <c r="AA2551" s="25"/>
      <c r="AB2551" s="25"/>
      <c r="AC2551" s="25"/>
      <c r="AD2551" s="25"/>
      <c r="AE2551" s="25"/>
      <c r="AF2551" s="25"/>
      <c r="AG2551" s="25"/>
      <c r="AH2551" s="25"/>
    </row>
    <row r="2552" spans="1:34">
      <c r="A2552" s="25"/>
      <c r="B2552" s="25"/>
      <c r="C2552" s="25"/>
      <c r="D2552" s="114"/>
      <c r="E2552" s="25"/>
      <c r="F2552" s="25"/>
      <c r="G2552" s="25"/>
      <c r="H2552" s="25"/>
      <c r="I2552" s="25"/>
      <c r="J2552" s="25"/>
      <c r="K2552" s="114"/>
      <c r="L2552" s="25"/>
      <c r="M2552" s="25"/>
      <c r="N2552" s="25"/>
      <c r="O2552" s="25"/>
      <c r="P2552" s="25"/>
      <c r="Q2552" s="25"/>
      <c r="R2552" s="25"/>
      <c r="S2552" s="25"/>
      <c r="T2552" s="25"/>
      <c r="U2552" s="25"/>
      <c r="V2552" s="25"/>
      <c r="W2552" s="25"/>
      <c r="X2552" s="25"/>
      <c r="Y2552" s="25"/>
      <c r="Z2552" s="25"/>
      <c r="AA2552" s="25"/>
      <c r="AB2552" s="25"/>
      <c r="AC2552" s="25"/>
      <c r="AD2552" s="25"/>
      <c r="AE2552" s="25"/>
      <c r="AF2552" s="25"/>
      <c r="AG2552" s="25"/>
      <c r="AH2552" s="25"/>
    </row>
    <row r="2553" spans="1:34">
      <c r="A2553" s="25"/>
      <c r="B2553" s="25"/>
      <c r="C2553" s="25"/>
      <c r="D2553" s="114"/>
      <c r="E2553" s="25"/>
      <c r="F2553" s="25"/>
      <c r="G2553" s="25"/>
      <c r="H2553" s="25"/>
      <c r="I2553" s="25"/>
      <c r="J2553" s="25"/>
      <c r="K2553" s="114"/>
      <c r="L2553" s="25"/>
      <c r="M2553" s="25"/>
      <c r="N2553" s="25"/>
      <c r="O2553" s="25"/>
      <c r="P2553" s="25"/>
      <c r="Q2553" s="25"/>
      <c r="R2553" s="25"/>
      <c r="S2553" s="25"/>
      <c r="T2553" s="25"/>
      <c r="U2553" s="25"/>
      <c r="V2553" s="25"/>
      <c r="W2553" s="25"/>
      <c r="X2553" s="25"/>
      <c r="Y2553" s="25"/>
      <c r="Z2553" s="25"/>
      <c r="AA2553" s="25"/>
      <c r="AB2553" s="25"/>
      <c r="AC2553" s="25"/>
      <c r="AD2553" s="25"/>
      <c r="AE2553" s="25"/>
      <c r="AF2553" s="25"/>
      <c r="AG2553" s="25"/>
      <c r="AH2553" s="25"/>
    </row>
    <row r="2554" spans="1:34">
      <c r="A2554" s="25"/>
      <c r="B2554" s="25"/>
      <c r="C2554" s="25"/>
      <c r="D2554" s="114"/>
      <c r="E2554" s="25"/>
      <c r="F2554" s="25"/>
      <c r="G2554" s="25"/>
      <c r="H2554" s="25"/>
      <c r="I2554" s="25"/>
      <c r="J2554" s="25"/>
      <c r="K2554" s="114"/>
      <c r="L2554" s="25"/>
      <c r="M2554" s="25"/>
      <c r="N2554" s="25"/>
      <c r="O2554" s="25"/>
      <c r="P2554" s="25"/>
      <c r="Q2554" s="25"/>
      <c r="R2554" s="25"/>
      <c r="S2554" s="25"/>
      <c r="T2554" s="25"/>
      <c r="U2554" s="25"/>
      <c r="V2554" s="25"/>
      <c r="W2554" s="25"/>
      <c r="X2554" s="25"/>
      <c r="Y2554" s="25"/>
      <c r="Z2554" s="25"/>
      <c r="AA2554" s="25"/>
      <c r="AB2554" s="25"/>
      <c r="AC2554" s="25"/>
      <c r="AD2554" s="25"/>
      <c r="AE2554" s="25"/>
      <c r="AF2554" s="25"/>
      <c r="AG2554" s="25"/>
      <c r="AH2554" s="25"/>
    </row>
    <row r="2555" spans="1:34">
      <c r="A2555" s="25"/>
      <c r="B2555" s="25"/>
      <c r="C2555" s="25"/>
      <c r="D2555" s="114"/>
      <c r="E2555" s="25"/>
      <c r="F2555" s="25"/>
      <c r="G2555" s="25"/>
      <c r="H2555" s="25"/>
      <c r="I2555" s="25"/>
      <c r="J2555" s="25"/>
      <c r="K2555" s="114"/>
      <c r="L2555" s="25"/>
      <c r="M2555" s="25"/>
      <c r="N2555" s="25"/>
      <c r="O2555" s="25"/>
      <c r="P2555" s="25"/>
      <c r="Q2555" s="25"/>
      <c r="R2555" s="25"/>
      <c r="S2555" s="25"/>
      <c r="T2555" s="25"/>
      <c r="U2555" s="25"/>
      <c r="V2555" s="25"/>
      <c r="W2555" s="25"/>
      <c r="X2555" s="25"/>
      <c r="Y2555" s="25"/>
      <c r="Z2555" s="25"/>
      <c r="AA2555" s="25"/>
      <c r="AB2555" s="25"/>
      <c r="AC2555" s="25"/>
      <c r="AD2555" s="25"/>
      <c r="AE2555" s="25"/>
      <c r="AF2555" s="25"/>
      <c r="AG2555" s="25"/>
      <c r="AH2555" s="25"/>
    </row>
    <row r="2556" spans="1:34">
      <c r="A2556" s="25"/>
      <c r="B2556" s="25"/>
      <c r="C2556" s="25"/>
      <c r="D2556" s="114"/>
      <c r="E2556" s="25"/>
      <c r="F2556" s="25"/>
      <c r="G2556" s="25"/>
      <c r="H2556" s="25"/>
      <c r="I2556" s="25"/>
      <c r="J2556" s="25"/>
      <c r="K2556" s="114"/>
      <c r="L2556" s="25"/>
      <c r="M2556" s="25"/>
      <c r="N2556" s="25"/>
      <c r="O2556" s="25"/>
      <c r="P2556" s="25"/>
      <c r="Q2556" s="25"/>
      <c r="R2556" s="25"/>
      <c r="S2556" s="25"/>
      <c r="T2556" s="25"/>
      <c r="U2556" s="25"/>
      <c r="V2556" s="25"/>
      <c r="W2556" s="25"/>
      <c r="X2556" s="25"/>
      <c r="Y2556" s="25"/>
      <c r="Z2556" s="25"/>
      <c r="AA2556" s="25"/>
      <c r="AB2556" s="25"/>
      <c r="AC2556" s="25"/>
      <c r="AD2556" s="25"/>
      <c r="AE2556" s="25"/>
      <c r="AF2556" s="25"/>
      <c r="AG2556" s="25"/>
      <c r="AH2556" s="25"/>
    </row>
    <row r="2557" spans="1:34">
      <c r="A2557" s="25"/>
      <c r="B2557" s="25"/>
      <c r="C2557" s="25"/>
      <c r="D2557" s="114"/>
      <c r="E2557" s="25"/>
      <c r="F2557" s="25"/>
      <c r="G2557" s="25"/>
      <c r="H2557" s="25"/>
      <c r="I2557" s="25"/>
      <c r="J2557" s="25"/>
      <c r="K2557" s="114"/>
      <c r="L2557" s="25"/>
      <c r="M2557" s="25"/>
      <c r="N2557" s="25"/>
      <c r="O2557" s="25"/>
      <c r="P2557" s="25"/>
      <c r="Q2557" s="25"/>
      <c r="R2557" s="25"/>
      <c r="S2557" s="25"/>
      <c r="T2557" s="25"/>
      <c r="U2557" s="25"/>
      <c r="V2557" s="25"/>
      <c r="W2557" s="25"/>
      <c r="X2557" s="25"/>
      <c r="Y2557" s="25"/>
      <c r="Z2557" s="25"/>
      <c r="AA2557" s="25"/>
      <c r="AB2557" s="25"/>
      <c r="AC2557" s="25"/>
      <c r="AD2557" s="25"/>
      <c r="AE2557" s="25"/>
      <c r="AF2557" s="25"/>
      <c r="AG2557" s="25"/>
      <c r="AH2557" s="25"/>
    </row>
    <row r="2558" spans="1:34">
      <c r="A2558" s="25"/>
      <c r="B2558" s="25"/>
      <c r="C2558" s="25"/>
      <c r="D2558" s="114"/>
      <c r="E2558" s="25"/>
      <c r="F2558" s="25"/>
      <c r="G2558" s="25"/>
      <c r="H2558" s="25"/>
      <c r="I2558" s="25"/>
      <c r="J2558" s="25"/>
      <c r="K2558" s="114"/>
      <c r="L2558" s="25"/>
      <c r="M2558" s="25"/>
      <c r="N2558" s="25"/>
      <c r="O2558" s="25"/>
      <c r="P2558" s="25"/>
      <c r="Q2558" s="25"/>
      <c r="R2558" s="25"/>
      <c r="S2558" s="25"/>
      <c r="T2558" s="25"/>
      <c r="U2558" s="25"/>
      <c r="V2558" s="25"/>
      <c r="W2558" s="25"/>
      <c r="X2558" s="25"/>
      <c r="Y2558" s="25"/>
      <c r="Z2558" s="25"/>
      <c r="AA2558" s="25"/>
      <c r="AB2558" s="25"/>
      <c r="AC2558" s="25"/>
      <c r="AD2558" s="25"/>
      <c r="AE2558" s="25"/>
      <c r="AF2558" s="25"/>
      <c r="AG2558" s="25"/>
      <c r="AH2558" s="25"/>
    </row>
    <row r="2559" spans="1:34">
      <c r="A2559" s="25"/>
      <c r="B2559" s="25"/>
      <c r="C2559" s="25"/>
      <c r="D2559" s="114"/>
      <c r="E2559" s="25"/>
      <c r="F2559" s="25"/>
      <c r="G2559" s="25"/>
      <c r="H2559" s="25"/>
      <c r="I2559" s="25"/>
      <c r="J2559" s="25"/>
      <c r="K2559" s="114"/>
      <c r="L2559" s="25"/>
      <c r="M2559" s="25"/>
      <c r="N2559" s="25"/>
      <c r="O2559" s="25"/>
      <c r="P2559" s="25"/>
      <c r="Q2559" s="25"/>
      <c r="R2559" s="25"/>
      <c r="S2559" s="25"/>
      <c r="T2559" s="25"/>
      <c r="U2559" s="25"/>
      <c r="V2559" s="25"/>
      <c r="W2559" s="25"/>
      <c r="X2559" s="25"/>
      <c r="Y2559" s="25"/>
      <c r="Z2559" s="25"/>
      <c r="AA2559" s="25"/>
      <c r="AB2559" s="25"/>
      <c r="AC2559" s="25"/>
      <c r="AD2559" s="25"/>
      <c r="AE2559" s="25"/>
      <c r="AF2559" s="25"/>
      <c r="AG2559" s="25"/>
      <c r="AH2559" s="25"/>
    </row>
    <row r="2560" spans="1:34">
      <c r="A2560" s="25"/>
      <c r="B2560" s="25"/>
      <c r="C2560" s="25"/>
      <c r="D2560" s="114"/>
      <c r="E2560" s="25"/>
      <c r="F2560" s="25"/>
      <c r="G2560" s="25"/>
      <c r="H2560" s="25"/>
      <c r="I2560" s="25"/>
      <c r="J2560" s="25"/>
      <c r="K2560" s="114"/>
      <c r="L2560" s="25"/>
      <c r="M2560" s="25"/>
      <c r="N2560" s="25"/>
      <c r="O2560" s="25"/>
      <c r="P2560" s="25"/>
      <c r="Q2560" s="25"/>
      <c r="R2560" s="25"/>
      <c r="S2560" s="25"/>
      <c r="T2560" s="25"/>
      <c r="U2560" s="25"/>
      <c r="V2560" s="25"/>
      <c r="W2560" s="25"/>
      <c r="X2560" s="25"/>
      <c r="Y2560" s="25"/>
      <c r="Z2560" s="25"/>
      <c r="AA2560" s="25"/>
      <c r="AB2560" s="25"/>
      <c r="AC2560" s="25"/>
      <c r="AD2560" s="25"/>
      <c r="AE2560" s="25"/>
      <c r="AF2560" s="25"/>
      <c r="AG2560" s="25"/>
      <c r="AH2560" s="25"/>
    </row>
    <row r="2561" spans="1:34">
      <c r="A2561" s="25"/>
      <c r="B2561" s="25"/>
      <c r="C2561" s="25"/>
      <c r="D2561" s="114"/>
      <c r="E2561" s="25"/>
      <c r="F2561" s="25"/>
      <c r="G2561" s="25"/>
      <c r="H2561" s="25"/>
      <c r="I2561" s="25"/>
      <c r="J2561" s="25"/>
      <c r="K2561" s="114"/>
      <c r="L2561" s="25"/>
      <c r="M2561" s="25"/>
      <c r="N2561" s="25"/>
      <c r="O2561" s="25"/>
      <c r="P2561" s="25"/>
      <c r="Q2561" s="25"/>
      <c r="R2561" s="25"/>
      <c r="S2561" s="25"/>
      <c r="T2561" s="25"/>
      <c r="U2561" s="25"/>
      <c r="V2561" s="25"/>
      <c r="W2561" s="25"/>
      <c r="X2561" s="25"/>
      <c r="Y2561" s="25"/>
      <c r="Z2561" s="25"/>
      <c r="AA2561" s="25"/>
      <c r="AB2561" s="25"/>
      <c r="AC2561" s="25"/>
      <c r="AD2561" s="25"/>
      <c r="AE2561" s="25"/>
      <c r="AF2561" s="25"/>
      <c r="AG2561" s="25"/>
      <c r="AH2561" s="25"/>
    </row>
    <row r="2562" spans="1:34">
      <c r="A2562" s="25"/>
      <c r="B2562" s="25"/>
      <c r="C2562" s="25"/>
      <c r="D2562" s="114"/>
      <c r="E2562" s="25"/>
      <c r="F2562" s="25"/>
      <c r="G2562" s="25"/>
      <c r="H2562" s="25"/>
      <c r="I2562" s="25"/>
      <c r="J2562" s="25"/>
      <c r="K2562" s="114"/>
      <c r="L2562" s="25"/>
      <c r="M2562" s="25"/>
      <c r="N2562" s="25"/>
      <c r="O2562" s="25"/>
      <c r="P2562" s="25"/>
      <c r="Q2562" s="25"/>
      <c r="R2562" s="25"/>
      <c r="S2562" s="25"/>
      <c r="T2562" s="25"/>
      <c r="U2562" s="25"/>
      <c r="V2562" s="25"/>
      <c r="W2562" s="25"/>
      <c r="X2562" s="25"/>
      <c r="Y2562" s="25"/>
      <c r="Z2562" s="25"/>
      <c r="AA2562" s="25"/>
      <c r="AB2562" s="25"/>
      <c r="AC2562" s="25"/>
      <c r="AD2562" s="25"/>
      <c r="AE2562" s="25"/>
      <c r="AF2562" s="25"/>
      <c r="AG2562" s="25"/>
      <c r="AH2562" s="25"/>
    </row>
    <row r="2563" spans="1:34">
      <c r="A2563" s="25"/>
      <c r="B2563" s="25"/>
      <c r="C2563" s="25"/>
      <c r="D2563" s="114"/>
      <c r="E2563" s="25"/>
      <c r="F2563" s="25"/>
      <c r="G2563" s="25"/>
      <c r="H2563" s="25"/>
      <c r="I2563" s="25"/>
      <c r="J2563" s="25"/>
      <c r="K2563" s="114"/>
      <c r="L2563" s="25"/>
      <c r="M2563" s="25"/>
      <c r="N2563" s="25"/>
      <c r="O2563" s="25"/>
      <c r="P2563" s="25"/>
      <c r="Q2563" s="25"/>
      <c r="R2563" s="25"/>
      <c r="S2563" s="25"/>
      <c r="T2563" s="25"/>
      <c r="U2563" s="25"/>
      <c r="V2563" s="25"/>
      <c r="W2563" s="25"/>
      <c r="X2563" s="25"/>
      <c r="Y2563" s="25"/>
      <c r="Z2563" s="25"/>
      <c r="AA2563" s="25"/>
      <c r="AB2563" s="25"/>
      <c r="AC2563" s="25"/>
      <c r="AD2563" s="25"/>
      <c r="AE2563" s="25"/>
      <c r="AF2563" s="25"/>
      <c r="AG2563" s="25"/>
      <c r="AH2563" s="25"/>
    </row>
    <row r="2564" spans="1:34">
      <c r="A2564" s="25"/>
      <c r="B2564" s="25"/>
      <c r="C2564" s="25"/>
      <c r="D2564" s="114"/>
      <c r="E2564" s="25"/>
      <c r="F2564" s="25"/>
      <c r="G2564" s="25"/>
      <c r="H2564" s="25"/>
      <c r="I2564" s="25"/>
      <c r="J2564" s="25"/>
      <c r="K2564" s="114"/>
      <c r="L2564" s="25"/>
      <c r="M2564" s="25"/>
      <c r="N2564" s="25"/>
      <c r="O2564" s="25"/>
      <c r="P2564" s="25"/>
      <c r="Q2564" s="25"/>
      <c r="R2564" s="25"/>
      <c r="S2564" s="25"/>
      <c r="T2564" s="25"/>
      <c r="U2564" s="25"/>
      <c r="V2564" s="25"/>
      <c r="W2564" s="25"/>
      <c r="X2564" s="25"/>
      <c r="Y2564" s="25"/>
      <c r="Z2564" s="25"/>
      <c r="AA2564" s="25"/>
      <c r="AB2564" s="25"/>
      <c r="AC2564" s="25"/>
      <c r="AD2564" s="25"/>
      <c r="AE2564" s="25"/>
      <c r="AF2564" s="25"/>
      <c r="AG2564" s="25"/>
      <c r="AH2564" s="25"/>
    </row>
    <row r="2565" spans="1:34">
      <c r="A2565" s="25"/>
      <c r="B2565" s="25"/>
      <c r="C2565" s="25"/>
      <c r="D2565" s="114"/>
      <c r="E2565" s="25"/>
      <c r="F2565" s="25"/>
      <c r="G2565" s="25"/>
      <c r="H2565" s="25"/>
      <c r="I2565" s="25"/>
      <c r="J2565" s="25"/>
      <c r="K2565" s="114"/>
      <c r="L2565" s="25"/>
      <c r="M2565" s="25"/>
      <c r="N2565" s="25"/>
      <c r="O2565" s="25"/>
      <c r="P2565" s="25"/>
      <c r="Q2565" s="25"/>
      <c r="R2565" s="25"/>
      <c r="S2565" s="25"/>
      <c r="T2565" s="25"/>
      <c r="U2565" s="25"/>
      <c r="V2565" s="25"/>
      <c r="W2565" s="25"/>
      <c r="X2565" s="25"/>
      <c r="Y2565" s="25"/>
      <c r="Z2565" s="25"/>
      <c r="AA2565" s="25"/>
      <c r="AB2565" s="25"/>
      <c r="AC2565" s="25"/>
      <c r="AD2565" s="25"/>
      <c r="AE2565" s="25"/>
      <c r="AF2565" s="25"/>
      <c r="AG2565" s="25"/>
      <c r="AH2565" s="25"/>
    </row>
    <row r="2566" spans="1:34">
      <c r="A2566" s="25"/>
      <c r="B2566" s="25"/>
      <c r="C2566" s="25"/>
      <c r="D2566" s="114"/>
      <c r="E2566" s="25"/>
      <c r="F2566" s="25"/>
      <c r="G2566" s="25"/>
      <c r="H2566" s="25"/>
      <c r="I2566" s="25"/>
      <c r="J2566" s="25"/>
      <c r="K2566" s="114"/>
      <c r="L2566" s="25"/>
      <c r="M2566" s="25"/>
      <c r="N2566" s="25"/>
      <c r="O2566" s="25"/>
      <c r="P2566" s="25"/>
      <c r="Q2566" s="25"/>
      <c r="R2566" s="25"/>
      <c r="S2566" s="25"/>
      <c r="T2566" s="25"/>
      <c r="U2566" s="25"/>
      <c r="V2566" s="25"/>
      <c r="W2566" s="25"/>
      <c r="X2566" s="25"/>
      <c r="Y2566" s="25"/>
      <c r="Z2566" s="25"/>
      <c r="AA2566" s="25"/>
      <c r="AB2566" s="25"/>
      <c r="AC2566" s="25"/>
      <c r="AD2566" s="25"/>
      <c r="AE2566" s="25"/>
      <c r="AF2566" s="25"/>
      <c r="AG2566" s="25"/>
      <c r="AH2566" s="25"/>
    </row>
    <row r="2567" spans="1:34">
      <c r="A2567" s="25"/>
      <c r="B2567" s="25"/>
      <c r="C2567" s="25"/>
      <c r="D2567" s="114"/>
      <c r="E2567" s="25"/>
      <c r="F2567" s="25"/>
      <c r="G2567" s="25"/>
      <c r="H2567" s="25"/>
      <c r="I2567" s="25"/>
      <c r="J2567" s="25"/>
      <c r="K2567" s="114"/>
      <c r="L2567" s="25"/>
      <c r="M2567" s="25"/>
      <c r="N2567" s="25"/>
      <c r="O2567" s="25"/>
      <c r="P2567" s="25"/>
      <c r="Q2567" s="25"/>
      <c r="R2567" s="25"/>
      <c r="S2567" s="25"/>
      <c r="T2567" s="25"/>
      <c r="U2567" s="25"/>
      <c r="V2567" s="25"/>
      <c r="W2567" s="25"/>
      <c r="X2567" s="25"/>
      <c r="Y2567" s="25"/>
      <c r="Z2567" s="25"/>
      <c r="AA2567" s="25"/>
      <c r="AB2567" s="25"/>
      <c r="AC2567" s="25"/>
      <c r="AD2567" s="25"/>
      <c r="AE2567" s="25"/>
      <c r="AF2567" s="25"/>
      <c r="AG2567" s="25"/>
      <c r="AH2567" s="25"/>
    </row>
    <row r="2568" spans="1:34">
      <c r="A2568" s="25"/>
      <c r="B2568" s="25"/>
      <c r="C2568" s="25"/>
      <c r="D2568" s="114"/>
      <c r="E2568" s="25"/>
      <c r="F2568" s="25"/>
      <c r="G2568" s="25"/>
      <c r="H2568" s="25"/>
      <c r="I2568" s="25"/>
      <c r="J2568" s="25"/>
      <c r="K2568" s="114"/>
      <c r="L2568" s="25"/>
      <c r="M2568" s="25"/>
      <c r="N2568" s="25"/>
      <c r="O2568" s="25"/>
      <c r="P2568" s="25"/>
      <c r="Q2568" s="25"/>
      <c r="R2568" s="25"/>
      <c r="S2568" s="25"/>
      <c r="T2568" s="25"/>
      <c r="U2568" s="25"/>
      <c r="V2568" s="25"/>
      <c r="W2568" s="25"/>
      <c r="X2568" s="25"/>
      <c r="Y2568" s="25"/>
      <c r="Z2568" s="25"/>
      <c r="AA2568" s="25"/>
      <c r="AB2568" s="25"/>
      <c r="AC2568" s="25"/>
      <c r="AD2568" s="25"/>
      <c r="AE2568" s="25"/>
      <c r="AF2568" s="25"/>
      <c r="AG2568" s="25"/>
      <c r="AH2568" s="25"/>
    </row>
    <row r="2569" spans="1:34">
      <c r="A2569" s="25"/>
      <c r="B2569" s="25"/>
      <c r="C2569" s="25"/>
      <c r="D2569" s="114"/>
      <c r="E2569" s="25"/>
      <c r="F2569" s="25"/>
      <c r="G2569" s="25"/>
      <c r="H2569" s="25"/>
      <c r="I2569" s="25"/>
      <c r="J2569" s="25"/>
      <c r="K2569" s="114"/>
      <c r="L2569" s="25"/>
      <c r="M2569" s="25"/>
      <c r="N2569" s="25"/>
      <c r="O2569" s="25"/>
      <c r="P2569" s="25"/>
      <c r="Q2569" s="25"/>
      <c r="R2569" s="25"/>
      <c r="S2569" s="25"/>
      <c r="T2569" s="25"/>
      <c r="U2569" s="25"/>
      <c r="V2569" s="25"/>
      <c r="W2569" s="25"/>
      <c r="X2569" s="25"/>
      <c r="Y2569" s="25"/>
      <c r="Z2569" s="25"/>
      <c r="AA2569" s="25"/>
      <c r="AB2569" s="25"/>
      <c r="AC2569" s="25"/>
      <c r="AD2569" s="25"/>
      <c r="AE2569" s="25"/>
      <c r="AF2569" s="25"/>
      <c r="AG2569" s="25"/>
      <c r="AH2569" s="25"/>
    </row>
    <row r="2570" spans="1:34">
      <c r="A2570" s="25"/>
      <c r="B2570" s="25"/>
      <c r="C2570" s="25"/>
      <c r="D2570" s="114"/>
      <c r="E2570" s="25"/>
      <c r="F2570" s="25"/>
      <c r="G2570" s="25"/>
      <c r="H2570" s="25"/>
      <c r="I2570" s="25"/>
      <c r="J2570" s="25"/>
      <c r="K2570" s="114"/>
      <c r="L2570" s="25"/>
      <c r="M2570" s="25"/>
      <c r="N2570" s="25"/>
      <c r="O2570" s="25"/>
      <c r="P2570" s="25"/>
      <c r="Q2570" s="25"/>
      <c r="R2570" s="25"/>
      <c r="S2570" s="25"/>
      <c r="T2570" s="25"/>
      <c r="U2570" s="25"/>
      <c r="V2570" s="25"/>
      <c r="W2570" s="25"/>
      <c r="X2570" s="25"/>
      <c r="Y2570" s="25"/>
      <c r="Z2570" s="25"/>
      <c r="AA2570" s="25"/>
      <c r="AB2570" s="25"/>
      <c r="AC2570" s="25"/>
      <c r="AD2570" s="25"/>
      <c r="AE2570" s="25"/>
      <c r="AF2570" s="25"/>
      <c r="AG2570" s="25"/>
      <c r="AH2570" s="25"/>
    </row>
    <row r="2571" spans="1:34">
      <c r="A2571" s="25"/>
      <c r="B2571" s="25"/>
      <c r="C2571" s="25"/>
      <c r="D2571" s="114"/>
      <c r="E2571" s="25"/>
      <c r="F2571" s="25"/>
      <c r="G2571" s="25"/>
      <c r="H2571" s="25"/>
      <c r="I2571" s="25"/>
      <c r="J2571" s="25"/>
      <c r="K2571" s="114"/>
      <c r="L2571" s="25"/>
      <c r="M2571" s="25"/>
      <c r="N2571" s="25"/>
      <c r="O2571" s="25"/>
      <c r="P2571" s="25"/>
      <c r="Q2571" s="25"/>
      <c r="R2571" s="25"/>
      <c r="S2571" s="25"/>
      <c r="T2571" s="25"/>
      <c r="U2571" s="25"/>
      <c r="V2571" s="25"/>
      <c r="W2571" s="25"/>
      <c r="X2571" s="25"/>
      <c r="Y2571" s="25"/>
      <c r="Z2571" s="25"/>
      <c r="AA2571" s="25"/>
      <c r="AB2571" s="25"/>
      <c r="AC2571" s="25"/>
      <c r="AD2571" s="25"/>
      <c r="AE2571" s="25"/>
      <c r="AF2571" s="25"/>
      <c r="AG2571" s="25"/>
      <c r="AH2571" s="25"/>
    </row>
    <row r="2572" spans="1:34">
      <c r="A2572" s="25"/>
      <c r="B2572" s="25"/>
      <c r="C2572" s="25"/>
      <c r="D2572" s="114"/>
      <c r="E2572" s="25"/>
      <c r="F2572" s="25"/>
      <c r="G2572" s="25"/>
      <c r="H2572" s="25"/>
      <c r="I2572" s="25"/>
      <c r="J2572" s="25"/>
      <c r="K2572" s="114"/>
      <c r="L2572" s="25"/>
      <c r="M2572" s="25"/>
      <c r="N2572" s="25"/>
      <c r="O2572" s="25"/>
      <c r="P2572" s="25"/>
      <c r="Q2572" s="25"/>
      <c r="R2572" s="25"/>
      <c r="S2572" s="25"/>
      <c r="T2572" s="25"/>
      <c r="U2572" s="25"/>
      <c r="V2572" s="25"/>
      <c r="W2572" s="25"/>
      <c r="X2572" s="25"/>
      <c r="Y2572" s="25"/>
      <c r="Z2572" s="25"/>
      <c r="AA2572" s="25"/>
      <c r="AB2572" s="25"/>
      <c r="AC2572" s="25"/>
      <c r="AD2572" s="25"/>
      <c r="AE2572" s="25"/>
      <c r="AF2572" s="25"/>
      <c r="AG2572" s="25"/>
      <c r="AH2572" s="25"/>
    </row>
    <row r="2573" spans="1:34">
      <c r="A2573" s="25"/>
      <c r="B2573" s="25"/>
      <c r="C2573" s="25"/>
      <c r="D2573" s="114"/>
      <c r="E2573" s="25"/>
      <c r="F2573" s="25"/>
      <c r="G2573" s="25"/>
      <c r="H2573" s="25"/>
      <c r="I2573" s="25"/>
      <c r="J2573" s="25"/>
      <c r="K2573" s="114"/>
      <c r="L2573" s="25"/>
      <c r="M2573" s="25"/>
      <c r="N2573" s="25"/>
      <c r="O2573" s="25"/>
      <c r="P2573" s="25"/>
      <c r="Q2573" s="25"/>
      <c r="R2573" s="25"/>
      <c r="S2573" s="25"/>
      <c r="T2573" s="25"/>
      <c r="U2573" s="25"/>
      <c r="V2573" s="25"/>
      <c r="W2573" s="25"/>
      <c r="X2573" s="25"/>
      <c r="Y2573" s="25"/>
      <c r="Z2573" s="25"/>
      <c r="AA2573" s="25"/>
      <c r="AB2573" s="25"/>
      <c r="AC2573" s="25"/>
      <c r="AD2573" s="25"/>
      <c r="AE2573" s="25"/>
      <c r="AF2573" s="25"/>
      <c r="AG2573" s="25"/>
      <c r="AH2573" s="25"/>
    </row>
    <row r="2574" spans="1:34">
      <c r="A2574" s="25"/>
      <c r="B2574" s="25"/>
      <c r="C2574" s="25"/>
      <c r="D2574" s="114"/>
      <c r="E2574" s="25"/>
      <c r="F2574" s="25"/>
      <c r="G2574" s="25"/>
      <c r="H2574" s="25"/>
      <c r="I2574" s="25"/>
      <c r="J2574" s="25"/>
      <c r="K2574" s="114"/>
      <c r="L2574" s="25"/>
      <c r="M2574" s="25"/>
      <c r="N2574" s="25"/>
      <c r="O2574" s="25"/>
      <c r="P2574" s="25"/>
      <c r="Q2574" s="25"/>
      <c r="R2574" s="25"/>
      <c r="S2574" s="25"/>
      <c r="T2574" s="25"/>
      <c r="U2574" s="25"/>
      <c r="V2574" s="25"/>
      <c r="W2574" s="25"/>
      <c r="X2574" s="25"/>
      <c r="Y2574" s="25"/>
      <c r="Z2574" s="25"/>
      <c r="AA2574" s="25"/>
      <c r="AB2574" s="25"/>
      <c r="AC2574" s="25"/>
      <c r="AD2574" s="25"/>
      <c r="AE2574" s="25"/>
      <c r="AF2574" s="25"/>
      <c r="AG2574" s="25"/>
      <c r="AH2574" s="25"/>
    </row>
    <row r="2575" spans="1:34">
      <c r="A2575" s="25"/>
      <c r="B2575" s="25"/>
      <c r="C2575" s="25"/>
      <c r="D2575" s="114"/>
      <c r="E2575" s="25"/>
      <c r="F2575" s="25"/>
      <c r="G2575" s="25"/>
      <c r="H2575" s="25"/>
      <c r="I2575" s="25"/>
      <c r="J2575" s="25"/>
      <c r="K2575" s="114"/>
      <c r="L2575" s="25"/>
      <c r="M2575" s="25"/>
      <c r="N2575" s="25"/>
      <c r="O2575" s="25"/>
      <c r="P2575" s="25"/>
      <c r="Q2575" s="25"/>
      <c r="R2575" s="25"/>
      <c r="S2575" s="25"/>
      <c r="T2575" s="25"/>
      <c r="U2575" s="25"/>
      <c r="V2575" s="25"/>
      <c r="W2575" s="25"/>
      <c r="X2575" s="25"/>
      <c r="Y2575" s="25"/>
      <c r="Z2575" s="25"/>
      <c r="AA2575" s="25"/>
      <c r="AB2575" s="25"/>
      <c r="AC2575" s="25"/>
      <c r="AD2575" s="25"/>
      <c r="AE2575" s="25"/>
      <c r="AF2575" s="25"/>
      <c r="AG2575" s="25"/>
      <c r="AH2575" s="25"/>
    </row>
    <row r="2576" spans="1:34">
      <c r="A2576" s="25"/>
      <c r="B2576" s="25"/>
      <c r="C2576" s="25"/>
      <c r="D2576" s="114"/>
      <c r="E2576" s="25"/>
      <c r="F2576" s="25"/>
      <c r="G2576" s="25"/>
      <c r="H2576" s="25"/>
      <c r="I2576" s="25"/>
      <c r="J2576" s="25"/>
      <c r="K2576" s="114"/>
      <c r="L2576" s="25"/>
      <c r="M2576" s="25"/>
      <c r="N2576" s="25"/>
      <c r="O2576" s="25"/>
      <c r="P2576" s="25"/>
      <c r="Q2576" s="25"/>
      <c r="R2576" s="25"/>
      <c r="S2576" s="25"/>
      <c r="T2576" s="25"/>
      <c r="U2576" s="25"/>
      <c r="V2576" s="25"/>
      <c r="W2576" s="25"/>
      <c r="X2576" s="25"/>
      <c r="Y2576" s="25"/>
      <c r="Z2576" s="25"/>
      <c r="AA2576" s="25"/>
      <c r="AB2576" s="25"/>
      <c r="AC2576" s="25"/>
      <c r="AD2576" s="25"/>
      <c r="AE2576" s="25"/>
      <c r="AF2576" s="25"/>
      <c r="AG2576" s="25"/>
      <c r="AH2576" s="25"/>
    </row>
    <row r="2577" spans="1:34">
      <c r="A2577" s="25"/>
      <c r="B2577" s="25"/>
      <c r="C2577" s="25"/>
      <c r="D2577" s="114"/>
      <c r="E2577" s="25"/>
      <c r="F2577" s="25"/>
      <c r="G2577" s="25"/>
      <c r="H2577" s="25"/>
      <c r="I2577" s="25"/>
      <c r="J2577" s="25"/>
      <c r="K2577" s="114"/>
      <c r="L2577" s="25"/>
      <c r="M2577" s="25"/>
      <c r="N2577" s="25"/>
      <c r="O2577" s="25"/>
      <c r="P2577" s="25"/>
      <c r="Q2577" s="25"/>
      <c r="R2577" s="25"/>
      <c r="S2577" s="25"/>
      <c r="T2577" s="25"/>
      <c r="U2577" s="25"/>
      <c r="V2577" s="25"/>
      <c r="W2577" s="25"/>
      <c r="X2577" s="25"/>
      <c r="Y2577" s="25"/>
      <c r="Z2577" s="25"/>
      <c r="AA2577" s="25"/>
      <c r="AB2577" s="25"/>
      <c r="AC2577" s="25"/>
      <c r="AD2577" s="25"/>
      <c r="AE2577" s="25"/>
      <c r="AF2577" s="25"/>
      <c r="AG2577" s="25"/>
      <c r="AH2577" s="25"/>
    </row>
    <row r="2578" spans="1:34">
      <c r="A2578" s="25"/>
      <c r="B2578" s="25"/>
      <c r="C2578" s="25"/>
      <c r="D2578" s="114"/>
      <c r="E2578" s="25"/>
      <c r="F2578" s="25"/>
      <c r="G2578" s="25"/>
      <c r="H2578" s="25"/>
      <c r="I2578" s="25"/>
      <c r="J2578" s="25"/>
      <c r="K2578" s="114"/>
      <c r="L2578" s="25"/>
      <c r="M2578" s="25"/>
      <c r="N2578" s="25"/>
      <c r="O2578" s="25"/>
      <c r="P2578" s="25"/>
      <c r="Q2578" s="25"/>
      <c r="R2578" s="25"/>
      <c r="S2578" s="25"/>
      <c r="T2578" s="25"/>
      <c r="U2578" s="25"/>
      <c r="V2578" s="25"/>
      <c r="W2578" s="25"/>
      <c r="X2578" s="25"/>
      <c r="Y2578" s="25"/>
      <c r="Z2578" s="25"/>
      <c r="AA2578" s="25"/>
      <c r="AB2578" s="25"/>
      <c r="AC2578" s="25"/>
      <c r="AD2578" s="25"/>
      <c r="AE2578" s="25"/>
      <c r="AF2578" s="25"/>
      <c r="AG2578" s="25"/>
      <c r="AH2578" s="25"/>
    </row>
    <row r="2579" spans="1:34">
      <c r="A2579" s="25"/>
      <c r="B2579" s="25"/>
      <c r="C2579" s="25"/>
      <c r="D2579" s="114"/>
      <c r="E2579" s="25"/>
      <c r="F2579" s="25"/>
      <c r="G2579" s="25"/>
      <c r="H2579" s="25"/>
      <c r="I2579" s="25"/>
      <c r="J2579" s="25"/>
      <c r="K2579" s="114"/>
      <c r="L2579" s="25"/>
      <c r="M2579" s="25"/>
      <c r="N2579" s="25"/>
      <c r="O2579" s="25"/>
      <c r="P2579" s="25"/>
      <c r="Q2579" s="25"/>
      <c r="R2579" s="25"/>
      <c r="S2579" s="25"/>
      <c r="T2579" s="25"/>
      <c r="U2579" s="25"/>
      <c r="V2579" s="25"/>
      <c r="W2579" s="25"/>
      <c r="X2579" s="25"/>
      <c r="Y2579" s="25"/>
      <c r="Z2579" s="25"/>
      <c r="AA2579" s="25"/>
      <c r="AB2579" s="25"/>
      <c r="AC2579" s="25"/>
      <c r="AD2579" s="25"/>
      <c r="AE2579" s="25"/>
      <c r="AF2579" s="25"/>
      <c r="AG2579" s="25"/>
      <c r="AH2579" s="25"/>
    </row>
    <row r="2580" spans="1:34">
      <c r="A2580" s="25"/>
      <c r="B2580" s="25"/>
      <c r="C2580" s="25"/>
      <c r="D2580" s="114"/>
      <c r="E2580" s="25"/>
      <c r="F2580" s="25"/>
      <c r="G2580" s="25"/>
      <c r="H2580" s="25"/>
      <c r="I2580" s="25"/>
      <c r="J2580" s="25"/>
      <c r="K2580" s="114"/>
      <c r="L2580" s="25"/>
      <c r="M2580" s="25"/>
      <c r="N2580" s="25"/>
      <c r="O2580" s="25"/>
      <c r="P2580" s="25"/>
      <c r="Q2580" s="25"/>
      <c r="R2580" s="25"/>
      <c r="S2580" s="25"/>
      <c r="T2580" s="25"/>
      <c r="U2580" s="25"/>
      <c r="V2580" s="25"/>
      <c r="W2580" s="25"/>
      <c r="X2580" s="25"/>
      <c r="Y2580" s="25"/>
      <c r="Z2580" s="25"/>
      <c r="AA2580" s="25"/>
      <c r="AB2580" s="25"/>
      <c r="AC2580" s="25"/>
      <c r="AD2580" s="25"/>
      <c r="AE2580" s="25"/>
      <c r="AF2580" s="25"/>
      <c r="AG2580" s="25"/>
      <c r="AH2580" s="25"/>
    </row>
    <row r="2581" spans="1:34">
      <c r="A2581" s="25"/>
      <c r="B2581" s="25"/>
      <c r="C2581" s="25"/>
      <c r="D2581" s="114"/>
      <c r="E2581" s="25"/>
      <c r="F2581" s="25"/>
      <c r="G2581" s="25"/>
      <c r="H2581" s="25"/>
      <c r="I2581" s="25"/>
      <c r="J2581" s="25"/>
      <c r="K2581" s="114"/>
      <c r="L2581" s="25"/>
      <c r="M2581" s="25"/>
      <c r="N2581" s="25"/>
      <c r="O2581" s="25"/>
      <c r="P2581" s="25"/>
      <c r="Q2581" s="25"/>
      <c r="R2581" s="25"/>
      <c r="S2581" s="25"/>
      <c r="T2581" s="25"/>
      <c r="U2581" s="25"/>
      <c r="V2581" s="25"/>
      <c r="W2581" s="25"/>
      <c r="X2581" s="25"/>
      <c r="Y2581" s="25"/>
      <c r="Z2581" s="25"/>
      <c r="AA2581" s="25"/>
      <c r="AB2581" s="25"/>
      <c r="AC2581" s="25"/>
      <c r="AD2581" s="25"/>
      <c r="AE2581" s="25"/>
      <c r="AF2581" s="25"/>
      <c r="AG2581" s="25"/>
      <c r="AH2581" s="25"/>
    </row>
    <row r="2582" spans="1:34">
      <c r="A2582" s="25"/>
      <c r="B2582" s="25"/>
      <c r="C2582" s="25"/>
      <c r="D2582" s="114"/>
      <c r="E2582" s="25"/>
      <c r="F2582" s="25"/>
      <c r="G2582" s="25"/>
      <c r="H2582" s="25"/>
      <c r="I2582" s="25"/>
      <c r="J2582" s="25"/>
      <c r="K2582" s="114"/>
      <c r="L2582" s="25"/>
      <c r="M2582" s="25"/>
      <c r="N2582" s="25"/>
      <c r="O2582" s="25"/>
      <c r="P2582" s="25"/>
      <c r="Q2582" s="25"/>
      <c r="R2582" s="25"/>
      <c r="S2582" s="25"/>
      <c r="T2582" s="25"/>
      <c r="U2582" s="25"/>
      <c r="V2582" s="25"/>
      <c r="W2582" s="25"/>
      <c r="X2582" s="25"/>
      <c r="Y2582" s="25"/>
      <c r="Z2582" s="25"/>
      <c r="AA2582" s="25"/>
      <c r="AB2582" s="25"/>
      <c r="AC2582" s="25"/>
      <c r="AD2582" s="25"/>
      <c r="AE2582" s="25"/>
      <c r="AF2582" s="25"/>
      <c r="AG2582" s="25"/>
      <c r="AH2582" s="25"/>
    </row>
    <row r="2583" spans="1:34">
      <c r="A2583" s="25"/>
      <c r="B2583" s="25"/>
      <c r="C2583" s="25"/>
      <c r="D2583" s="114"/>
      <c r="E2583" s="25"/>
      <c r="F2583" s="25"/>
      <c r="G2583" s="25"/>
      <c r="H2583" s="25"/>
      <c r="I2583" s="25"/>
      <c r="J2583" s="25"/>
      <c r="K2583" s="114"/>
      <c r="L2583" s="25"/>
      <c r="M2583" s="25"/>
      <c r="N2583" s="25"/>
      <c r="O2583" s="25"/>
      <c r="P2583" s="25"/>
      <c r="Q2583" s="25"/>
      <c r="R2583" s="25"/>
      <c r="S2583" s="25"/>
      <c r="T2583" s="25"/>
      <c r="U2583" s="25"/>
      <c r="V2583" s="25"/>
      <c r="W2583" s="25"/>
      <c r="X2583" s="25"/>
      <c r="Y2583" s="25"/>
      <c r="Z2583" s="25"/>
      <c r="AA2583" s="25"/>
      <c r="AB2583" s="25"/>
      <c r="AC2583" s="25"/>
      <c r="AD2583" s="25"/>
      <c r="AE2583" s="25"/>
      <c r="AF2583" s="25"/>
      <c r="AG2583" s="25"/>
      <c r="AH2583" s="25"/>
    </row>
    <row r="2584" spans="1:34">
      <c r="A2584" s="25"/>
      <c r="B2584" s="25"/>
      <c r="C2584" s="25"/>
      <c r="D2584" s="114"/>
      <c r="E2584" s="25"/>
      <c r="F2584" s="25"/>
      <c r="G2584" s="25"/>
      <c r="H2584" s="25"/>
      <c r="I2584" s="25"/>
      <c r="J2584" s="25"/>
      <c r="K2584" s="114"/>
      <c r="L2584" s="25"/>
      <c r="M2584" s="25"/>
      <c r="N2584" s="25"/>
      <c r="O2584" s="25"/>
      <c r="P2584" s="25"/>
      <c r="Q2584" s="25"/>
      <c r="R2584" s="25"/>
      <c r="S2584" s="25"/>
      <c r="T2584" s="25"/>
      <c r="U2584" s="25"/>
      <c r="V2584" s="25"/>
      <c r="W2584" s="25"/>
      <c r="X2584" s="25"/>
      <c r="Y2584" s="25"/>
      <c r="Z2584" s="25"/>
      <c r="AA2584" s="25"/>
      <c r="AB2584" s="25"/>
      <c r="AC2584" s="25"/>
      <c r="AD2584" s="25"/>
      <c r="AE2584" s="25"/>
      <c r="AF2584" s="25"/>
      <c r="AG2584" s="25"/>
      <c r="AH2584" s="25"/>
    </row>
    <row r="2585" spans="1:34">
      <c r="A2585" s="25"/>
      <c r="B2585" s="25"/>
      <c r="C2585" s="25"/>
      <c r="D2585" s="114"/>
      <c r="E2585" s="25"/>
      <c r="F2585" s="25"/>
      <c r="G2585" s="25"/>
      <c r="H2585" s="25"/>
      <c r="I2585" s="25"/>
      <c r="J2585" s="25"/>
      <c r="K2585" s="114"/>
      <c r="L2585" s="25"/>
      <c r="M2585" s="25"/>
      <c r="N2585" s="25"/>
      <c r="O2585" s="25"/>
      <c r="P2585" s="25"/>
      <c r="Q2585" s="25"/>
      <c r="R2585" s="25"/>
      <c r="S2585" s="25"/>
      <c r="T2585" s="25"/>
      <c r="U2585" s="25"/>
      <c r="V2585" s="25"/>
      <c r="W2585" s="25"/>
      <c r="X2585" s="25"/>
      <c r="Y2585" s="25"/>
      <c r="Z2585" s="25"/>
      <c r="AA2585" s="25"/>
      <c r="AB2585" s="25"/>
      <c r="AC2585" s="25"/>
      <c r="AD2585" s="25"/>
      <c r="AE2585" s="25"/>
      <c r="AF2585" s="25"/>
      <c r="AG2585" s="25"/>
      <c r="AH2585" s="25"/>
    </row>
    <row r="2586" spans="1:34">
      <c r="A2586" s="25"/>
      <c r="B2586" s="25"/>
      <c r="C2586" s="25"/>
      <c r="D2586" s="114"/>
      <c r="E2586" s="25"/>
      <c r="F2586" s="25"/>
      <c r="G2586" s="25"/>
      <c r="H2586" s="25"/>
      <c r="I2586" s="25"/>
      <c r="J2586" s="25"/>
      <c r="K2586" s="114"/>
      <c r="L2586" s="25"/>
      <c r="M2586" s="25"/>
      <c r="N2586" s="25"/>
      <c r="O2586" s="25"/>
      <c r="P2586" s="25"/>
      <c r="Q2586" s="25"/>
      <c r="R2586" s="25"/>
      <c r="S2586" s="25"/>
      <c r="T2586" s="25"/>
      <c r="U2586" s="25"/>
      <c r="V2586" s="25"/>
      <c r="W2586" s="25"/>
      <c r="X2586" s="25"/>
      <c r="Y2586" s="25"/>
      <c r="Z2586" s="25"/>
      <c r="AA2586" s="25"/>
      <c r="AB2586" s="25"/>
      <c r="AC2586" s="25"/>
      <c r="AD2586" s="25"/>
      <c r="AE2586" s="25"/>
      <c r="AF2586" s="25"/>
      <c r="AG2586" s="25"/>
      <c r="AH2586" s="25"/>
    </row>
    <row r="2587" spans="1:34">
      <c r="A2587" s="25"/>
      <c r="B2587" s="25"/>
      <c r="C2587" s="25"/>
      <c r="D2587" s="114"/>
      <c r="E2587" s="25"/>
      <c r="F2587" s="25"/>
      <c r="G2587" s="25"/>
      <c r="H2587" s="25"/>
      <c r="I2587" s="25"/>
      <c r="J2587" s="25"/>
      <c r="K2587" s="114"/>
      <c r="L2587" s="25"/>
      <c r="M2587" s="25"/>
      <c r="N2587" s="25"/>
      <c r="O2587" s="25"/>
      <c r="P2587" s="25"/>
      <c r="Q2587" s="25"/>
      <c r="R2587" s="25"/>
      <c r="S2587" s="25"/>
      <c r="T2587" s="25"/>
      <c r="U2587" s="25"/>
      <c r="V2587" s="25"/>
      <c r="W2587" s="25"/>
      <c r="X2587" s="25"/>
      <c r="Y2587" s="25"/>
      <c r="Z2587" s="25"/>
      <c r="AA2587" s="25"/>
      <c r="AB2587" s="25"/>
      <c r="AC2587" s="25"/>
      <c r="AD2587" s="25"/>
      <c r="AE2587" s="25"/>
      <c r="AF2587" s="25"/>
      <c r="AG2587" s="25"/>
      <c r="AH2587" s="25"/>
    </row>
    <row r="2588" spans="1:34">
      <c r="A2588" s="25"/>
      <c r="B2588" s="25"/>
      <c r="C2588" s="25"/>
      <c r="D2588" s="114"/>
      <c r="E2588" s="25"/>
      <c r="F2588" s="25"/>
      <c r="G2588" s="25"/>
      <c r="H2588" s="25"/>
      <c r="I2588" s="25"/>
      <c r="J2588" s="25"/>
      <c r="K2588" s="114"/>
      <c r="L2588" s="25"/>
      <c r="M2588" s="25"/>
      <c r="N2588" s="25"/>
      <c r="O2588" s="25"/>
      <c r="P2588" s="25"/>
      <c r="Q2588" s="25"/>
      <c r="R2588" s="25"/>
      <c r="S2588" s="25"/>
      <c r="T2588" s="25"/>
      <c r="U2588" s="25"/>
      <c r="V2588" s="25"/>
      <c r="W2588" s="25"/>
      <c r="X2588" s="25"/>
      <c r="Y2588" s="25"/>
      <c r="Z2588" s="25"/>
      <c r="AA2588" s="25"/>
      <c r="AB2588" s="25"/>
      <c r="AC2588" s="25"/>
      <c r="AD2588" s="25"/>
      <c r="AE2588" s="25"/>
      <c r="AF2588" s="25"/>
      <c r="AG2588" s="25"/>
      <c r="AH2588" s="25"/>
    </row>
    <row r="2589" spans="1:34">
      <c r="A2589" s="25"/>
      <c r="B2589" s="25"/>
      <c r="C2589" s="25"/>
      <c r="D2589" s="114"/>
      <c r="E2589" s="25"/>
      <c r="F2589" s="25"/>
      <c r="G2589" s="25"/>
      <c r="H2589" s="25"/>
      <c r="I2589" s="25"/>
      <c r="J2589" s="25"/>
      <c r="K2589" s="114"/>
      <c r="L2589" s="25"/>
      <c r="M2589" s="25"/>
      <c r="N2589" s="25"/>
      <c r="O2589" s="25"/>
      <c r="P2589" s="25"/>
      <c r="Q2589" s="25"/>
      <c r="R2589" s="25"/>
      <c r="S2589" s="25"/>
      <c r="T2589" s="25"/>
      <c r="U2589" s="25"/>
      <c r="V2589" s="25"/>
      <c r="W2589" s="25"/>
      <c r="X2589" s="25"/>
      <c r="Y2589" s="25"/>
      <c r="Z2589" s="25"/>
      <c r="AA2589" s="25"/>
      <c r="AB2589" s="25"/>
      <c r="AC2589" s="25"/>
      <c r="AD2589" s="25"/>
      <c r="AE2589" s="25"/>
      <c r="AF2589" s="25"/>
      <c r="AG2589" s="25"/>
      <c r="AH2589" s="25"/>
    </row>
    <row r="2590" spans="1:34">
      <c r="A2590" s="25"/>
      <c r="B2590" s="25"/>
      <c r="C2590" s="25"/>
      <c r="D2590" s="114"/>
      <c r="E2590" s="25"/>
      <c r="F2590" s="25"/>
      <c r="G2590" s="25"/>
      <c r="H2590" s="25"/>
      <c r="I2590" s="25"/>
      <c r="J2590" s="25"/>
      <c r="K2590" s="114"/>
      <c r="L2590" s="25"/>
      <c r="M2590" s="25"/>
      <c r="N2590" s="25"/>
      <c r="O2590" s="25"/>
      <c r="P2590" s="25"/>
      <c r="Q2590" s="25"/>
      <c r="R2590" s="25"/>
      <c r="S2590" s="25"/>
      <c r="T2590" s="25"/>
      <c r="U2590" s="25"/>
      <c r="V2590" s="25"/>
      <c r="W2590" s="25"/>
      <c r="X2590" s="25"/>
      <c r="Y2590" s="25"/>
      <c r="Z2590" s="25"/>
      <c r="AA2590" s="25"/>
      <c r="AB2590" s="25"/>
      <c r="AC2590" s="25"/>
      <c r="AD2590" s="25"/>
      <c r="AE2590" s="25"/>
      <c r="AF2590" s="25"/>
      <c r="AG2590" s="25"/>
      <c r="AH2590" s="25"/>
    </row>
    <row r="2591" spans="1:34">
      <c r="A2591" s="25"/>
      <c r="B2591" s="25"/>
      <c r="C2591" s="25"/>
      <c r="D2591" s="114"/>
      <c r="E2591" s="25"/>
      <c r="F2591" s="25"/>
      <c r="G2591" s="25"/>
      <c r="H2591" s="25"/>
      <c r="I2591" s="25"/>
      <c r="J2591" s="25"/>
      <c r="K2591" s="114"/>
      <c r="L2591" s="25"/>
      <c r="M2591" s="25"/>
      <c r="N2591" s="25"/>
      <c r="O2591" s="25"/>
      <c r="P2591" s="25"/>
      <c r="Q2591" s="25"/>
      <c r="R2591" s="25"/>
      <c r="S2591" s="25"/>
      <c r="T2591" s="25"/>
      <c r="U2591" s="25"/>
      <c r="V2591" s="25"/>
      <c r="W2591" s="25"/>
      <c r="X2591" s="25"/>
      <c r="Y2591" s="25"/>
      <c r="Z2591" s="25"/>
      <c r="AA2591" s="25"/>
      <c r="AB2591" s="25"/>
      <c r="AC2591" s="25"/>
      <c r="AD2591" s="25"/>
      <c r="AE2591" s="25"/>
      <c r="AF2591" s="25"/>
      <c r="AG2591" s="25"/>
      <c r="AH2591" s="25"/>
    </row>
    <row r="2592" spans="1:34">
      <c r="A2592" s="25"/>
      <c r="B2592" s="25"/>
      <c r="C2592" s="25"/>
      <c r="D2592" s="114"/>
      <c r="E2592" s="25"/>
      <c r="F2592" s="25"/>
      <c r="G2592" s="25"/>
      <c r="H2592" s="25"/>
      <c r="I2592" s="25"/>
      <c r="J2592" s="25"/>
      <c r="K2592" s="114"/>
      <c r="L2592" s="25"/>
      <c r="M2592" s="25"/>
      <c r="N2592" s="25"/>
      <c r="O2592" s="25"/>
      <c r="P2592" s="25"/>
      <c r="Q2592" s="25"/>
      <c r="R2592" s="25"/>
      <c r="S2592" s="25"/>
      <c r="T2592" s="25"/>
      <c r="U2592" s="25"/>
      <c r="V2592" s="25"/>
      <c r="W2592" s="25"/>
      <c r="X2592" s="25"/>
      <c r="Y2592" s="25"/>
      <c r="Z2592" s="25"/>
      <c r="AA2592" s="25"/>
      <c r="AB2592" s="25"/>
      <c r="AC2592" s="25"/>
      <c r="AD2592" s="25"/>
      <c r="AE2592" s="25"/>
      <c r="AF2592" s="25"/>
      <c r="AG2592" s="25"/>
      <c r="AH2592" s="25"/>
    </row>
    <row r="2593" spans="1:34">
      <c r="A2593" s="25"/>
      <c r="B2593" s="25"/>
      <c r="C2593" s="25"/>
      <c r="D2593" s="114"/>
      <c r="E2593" s="25"/>
      <c r="F2593" s="25"/>
      <c r="G2593" s="25"/>
      <c r="H2593" s="25"/>
      <c r="I2593" s="25"/>
      <c r="J2593" s="25"/>
      <c r="K2593" s="114"/>
      <c r="L2593" s="25"/>
      <c r="M2593" s="25"/>
      <c r="N2593" s="25"/>
      <c r="O2593" s="25"/>
      <c r="P2593" s="25"/>
      <c r="Q2593" s="25"/>
      <c r="R2593" s="25"/>
      <c r="S2593" s="25"/>
      <c r="T2593" s="25"/>
      <c r="U2593" s="25"/>
      <c r="V2593" s="25"/>
      <c r="W2593" s="25"/>
      <c r="X2593" s="25"/>
      <c r="Y2593" s="25"/>
      <c r="Z2593" s="25"/>
      <c r="AA2593" s="25"/>
      <c r="AB2593" s="25"/>
      <c r="AC2593" s="25"/>
      <c r="AD2593" s="25"/>
      <c r="AE2593" s="25"/>
      <c r="AF2593" s="25"/>
      <c r="AG2593" s="25"/>
      <c r="AH2593" s="25"/>
    </row>
    <row r="2594" spans="1:34">
      <c r="A2594" s="25"/>
      <c r="B2594" s="25"/>
      <c r="C2594" s="25"/>
      <c r="D2594" s="114"/>
      <c r="E2594" s="25"/>
      <c r="F2594" s="25"/>
      <c r="G2594" s="25"/>
      <c r="H2594" s="25"/>
      <c r="I2594" s="25"/>
      <c r="J2594" s="25"/>
      <c r="K2594" s="114"/>
      <c r="L2594" s="25"/>
      <c r="M2594" s="25"/>
      <c r="N2594" s="25"/>
      <c r="O2594" s="25"/>
      <c r="P2594" s="25"/>
      <c r="Q2594" s="25"/>
      <c r="R2594" s="25"/>
      <c r="S2594" s="25"/>
      <c r="T2594" s="25"/>
      <c r="U2594" s="25"/>
      <c r="V2594" s="25"/>
      <c r="W2594" s="25"/>
      <c r="X2594" s="25"/>
      <c r="Y2594" s="25"/>
      <c r="Z2594" s="25"/>
      <c r="AA2594" s="25"/>
      <c r="AB2594" s="25"/>
      <c r="AC2594" s="25"/>
      <c r="AD2594" s="25"/>
      <c r="AE2594" s="25"/>
      <c r="AF2594" s="25"/>
      <c r="AG2594" s="25"/>
      <c r="AH2594" s="25"/>
    </row>
    <row r="2595" spans="1:34">
      <c r="A2595" s="25"/>
      <c r="B2595" s="25"/>
      <c r="C2595" s="25"/>
      <c r="D2595" s="114"/>
      <c r="E2595" s="25"/>
      <c r="F2595" s="25"/>
      <c r="G2595" s="25"/>
      <c r="H2595" s="25"/>
      <c r="I2595" s="25"/>
      <c r="J2595" s="25"/>
      <c r="K2595" s="114"/>
      <c r="L2595" s="25"/>
      <c r="M2595" s="25"/>
      <c r="N2595" s="25"/>
      <c r="O2595" s="25"/>
      <c r="P2595" s="25"/>
      <c r="Q2595" s="25"/>
      <c r="R2595" s="25"/>
      <c r="S2595" s="25"/>
      <c r="T2595" s="25"/>
      <c r="U2595" s="25"/>
      <c r="V2595" s="25"/>
      <c r="W2595" s="25"/>
      <c r="X2595" s="25"/>
      <c r="Y2595" s="25"/>
      <c r="Z2595" s="25"/>
      <c r="AA2595" s="25"/>
      <c r="AB2595" s="25"/>
      <c r="AC2595" s="25"/>
      <c r="AD2595" s="25"/>
      <c r="AE2595" s="25"/>
      <c r="AF2595" s="25"/>
      <c r="AG2595" s="25"/>
      <c r="AH2595" s="25"/>
    </row>
    <row r="2596" spans="1:34">
      <c r="A2596" s="25"/>
      <c r="B2596" s="25"/>
      <c r="C2596" s="25"/>
      <c r="D2596" s="114"/>
      <c r="E2596" s="25"/>
      <c r="F2596" s="25"/>
      <c r="G2596" s="25"/>
      <c r="H2596" s="25"/>
      <c r="I2596" s="25"/>
      <c r="J2596" s="25"/>
      <c r="K2596" s="114"/>
      <c r="L2596" s="25"/>
      <c r="M2596" s="25"/>
      <c r="N2596" s="25"/>
      <c r="O2596" s="25"/>
      <c r="P2596" s="25"/>
      <c r="Q2596" s="25"/>
      <c r="R2596" s="25"/>
      <c r="S2596" s="25"/>
      <c r="T2596" s="25"/>
      <c r="U2596" s="25"/>
      <c r="V2596" s="25"/>
      <c r="W2596" s="25"/>
      <c r="X2596" s="25"/>
      <c r="Y2596" s="25"/>
      <c r="Z2596" s="25"/>
      <c r="AA2596" s="25"/>
      <c r="AB2596" s="25"/>
      <c r="AC2596" s="25"/>
      <c r="AD2596" s="25"/>
      <c r="AE2596" s="25"/>
      <c r="AF2596" s="25"/>
      <c r="AG2596" s="25"/>
      <c r="AH2596" s="25"/>
    </row>
    <row r="2597" spans="1:34">
      <c r="A2597" s="25"/>
      <c r="B2597" s="25"/>
      <c r="C2597" s="25"/>
      <c r="D2597" s="114"/>
      <c r="E2597" s="25"/>
      <c r="F2597" s="25"/>
      <c r="G2597" s="25"/>
      <c r="H2597" s="25"/>
      <c r="I2597" s="25"/>
      <c r="J2597" s="25"/>
      <c r="K2597" s="114"/>
      <c r="L2597" s="25"/>
      <c r="M2597" s="25"/>
      <c r="N2597" s="25"/>
      <c r="O2597" s="25"/>
      <c r="P2597" s="25"/>
      <c r="Q2597" s="25"/>
      <c r="R2597" s="25"/>
      <c r="S2597" s="25"/>
      <c r="T2597" s="25"/>
      <c r="U2597" s="25"/>
      <c r="V2597" s="25"/>
      <c r="W2597" s="25"/>
      <c r="X2597" s="25"/>
      <c r="Y2597" s="25"/>
      <c r="Z2597" s="25"/>
      <c r="AA2597" s="25"/>
      <c r="AB2597" s="25"/>
      <c r="AC2597" s="25"/>
      <c r="AD2597" s="25"/>
      <c r="AE2597" s="25"/>
      <c r="AF2597" s="25"/>
      <c r="AG2597" s="25"/>
      <c r="AH2597" s="25"/>
    </row>
    <row r="2598" spans="1:34">
      <c r="A2598" s="25"/>
      <c r="B2598" s="25"/>
      <c r="C2598" s="25"/>
      <c r="D2598" s="114"/>
      <c r="E2598" s="25"/>
      <c r="F2598" s="25"/>
      <c r="G2598" s="25"/>
      <c r="H2598" s="25"/>
      <c r="I2598" s="25"/>
      <c r="J2598" s="25"/>
      <c r="K2598" s="114"/>
      <c r="L2598" s="25"/>
      <c r="M2598" s="25"/>
      <c r="N2598" s="25"/>
      <c r="O2598" s="25"/>
      <c r="P2598" s="25"/>
      <c r="Q2598" s="25"/>
      <c r="R2598" s="25"/>
      <c r="S2598" s="25"/>
      <c r="T2598" s="25"/>
      <c r="U2598" s="25"/>
      <c r="V2598" s="25"/>
      <c r="W2598" s="25"/>
      <c r="X2598" s="25"/>
      <c r="Y2598" s="25"/>
      <c r="Z2598" s="25"/>
      <c r="AA2598" s="25"/>
      <c r="AB2598" s="25"/>
      <c r="AC2598" s="25"/>
      <c r="AD2598" s="25"/>
      <c r="AE2598" s="25"/>
      <c r="AF2598" s="25"/>
      <c r="AG2598" s="25"/>
      <c r="AH2598" s="25"/>
    </row>
    <row r="2599" spans="1:34">
      <c r="A2599" s="25"/>
      <c r="B2599" s="25"/>
      <c r="C2599" s="25"/>
      <c r="D2599" s="114"/>
      <c r="E2599" s="25"/>
      <c r="F2599" s="25"/>
      <c r="G2599" s="25"/>
      <c r="H2599" s="25"/>
      <c r="I2599" s="25"/>
      <c r="J2599" s="25"/>
      <c r="K2599" s="114"/>
      <c r="L2599" s="25"/>
      <c r="M2599" s="25"/>
      <c r="N2599" s="25"/>
      <c r="O2599" s="25"/>
      <c r="P2599" s="25"/>
      <c r="Q2599" s="25"/>
      <c r="R2599" s="25"/>
      <c r="S2599" s="25"/>
      <c r="T2599" s="25"/>
      <c r="U2599" s="25"/>
      <c r="V2599" s="25"/>
      <c r="W2599" s="25"/>
      <c r="X2599" s="25"/>
      <c r="Y2599" s="25"/>
      <c r="Z2599" s="25"/>
      <c r="AA2599" s="25"/>
      <c r="AB2599" s="25"/>
      <c r="AC2599" s="25"/>
      <c r="AD2599" s="25"/>
      <c r="AE2599" s="25"/>
      <c r="AF2599" s="25"/>
      <c r="AG2599" s="25"/>
      <c r="AH2599" s="25"/>
    </row>
    <row r="2600" spans="1:34">
      <c r="A2600" s="25"/>
      <c r="B2600" s="25"/>
      <c r="C2600" s="25"/>
      <c r="D2600" s="114"/>
      <c r="E2600" s="25"/>
      <c r="F2600" s="25"/>
      <c r="G2600" s="25"/>
      <c r="H2600" s="25"/>
      <c r="I2600" s="25"/>
      <c r="J2600" s="25"/>
      <c r="K2600" s="114"/>
      <c r="L2600" s="25"/>
      <c r="M2600" s="25"/>
      <c r="N2600" s="25"/>
      <c r="O2600" s="25"/>
      <c r="P2600" s="25"/>
      <c r="Q2600" s="25"/>
      <c r="R2600" s="25"/>
      <c r="S2600" s="25"/>
      <c r="T2600" s="25"/>
      <c r="U2600" s="25"/>
      <c r="V2600" s="25"/>
      <c r="W2600" s="25"/>
      <c r="X2600" s="25"/>
      <c r="Y2600" s="25"/>
      <c r="Z2600" s="25"/>
      <c r="AA2600" s="25"/>
      <c r="AB2600" s="25"/>
      <c r="AC2600" s="25"/>
      <c r="AD2600" s="25"/>
      <c r="AE2600" s="25"/>
      <c r="AF2600" s="25"/>
      <c r="AG2600" s="25"/>
      <c r="AH2600" s="25"/>
    </row>
    <row r="2601" spans="1:34">
      <c r="A2601" s="25"/>
      <c r="B2601" s="25"/>
      <c r="C2601" s="25"/>
      <c r="D2601" s="114"/>
      <c r="E2601" s="25"/>
      <c r="F2601" s="25"/>
      <c r="G2601" s="25"/>
      <c r="H2601" s="25"/>
      <c r="I2601" s="25"/>
      <c r="J2601" s="25"/>
      <c r="K2601" s="114"/>
      <c r="L2601" s="25"/>
      <c r="M2601" s="25"/>
      <c r="N2601" s="25"/>
      <c r="O2601" s="25"/>
      <c r="P2601" s="25"/>
      <c r="Q2601" s="25"/>
      <c r="R2601" s="25"/>
      <c r="S2601" s="25"/>
      <c r="T2601" s="25"/>
      <c r="U2601" s="25"/>
      <c r="V2601" s="25"/>
      <c r="W2601" s="25"/>
      <c r="X2601" s="25"/>
      <c r="Y2601" s="25"/>
      <c r="Z2601" s="25"/>
      <c r="AA2601" s="25"/>
      <c r="AB2601" s="25"/>
      <c r="AC2601" s="25"/>
      <c r="AD2601" s="25"/>
      <c r="AE2601" s="25"/>
      <c r="AF2601" s="25"/>
      <c r="AG2601" s="25"/>
      <c r="AH2601" s="25"/>
    </row>
    <row r="2602" spans="1:34">
      <c r="A2602" s="25"/>
      <c r="B2602" s="25"/>
      <c r="C2602" s="25"/>
      <c r="D2602" s="114"/>
      <c r="E2602" s="25"/>
      <c r="F2602" s="25"/>
      <c r="G2602" s="25"/>
      <c r="H2602" s="25"/>
      <c r="I2602" s="25"/>
      <c r="J2602" s="25"/>
      <c r="K2602" s="114"/>
      <c r="L2602" s="25"/>
      <c r="M2602" s="25"/>
      <c r="N2602" s="25"/>
      <c r="O2602" s="25"/>
      <c r="P2602" s="25"/>
      <c r="Q2602" s="25"/>
      <c r="R2602" s="25"/>
      <c r="S2602" s="25"/>
      <c r="T2602" s="25"/>
      <c r="U2602" s="25"/>
      <c r="V2602" s="25"/>
      <c r="W2602" s="25"/>
      <c r="X2602" s="25"/>
      <c r="Y2602" s="25"/>
      <c r="Z2602" s="25"/>
      <c r="AA2602" s="25"/>
      <c r="AB2602" s="25"/>
      <c r="AC2602" s="25"/>
      <c r="AD2602" s="25"/>
      <c r="AE2602" s="25"/>
      <c r="AF2602" s="25"/>
      <c r="AG2602" s="25"/>
      <c r="AH2602" s="25"/>
    </row>
    <row r="2603" spans="1:34">
      <c r="A2603" s="25"/>
      <c r="B2603" s="25"/>
      <c r="C2603" s="25"/>
      <c r="D2603" s="114"/>
      <c r="E2603" s="25"/>
      <c r="F2603" s="25"/>
      <c r="G2603" s="25"/>
      <c r="H2603" s="25"/>
      <c r="I2603" s="25"/>
      <c r="J2603" s="25"/>
      <c r="K2603" s="114"/>
      <c r="L2603" s="25"/>
      <c r="M2603" s="25"/>
      <c r="N2603" s="25"/>
      <c r="O2603" s="25"/>
      <c r="P2603" s="25"/>
      <c r="Q2603" s="25"/>
      <c r="R2603" s="25"/>
      <c r="S2603" s="25"/>
      <c r="T2603" s="25"/>
      <c r="U2603" s="25"/>
      <c r="V2603" s="25"/>
      <c r="W2603" s="25"/>
      <c r="X2603" s="25"/>
      <c r="Y2603" s="25"/>
      <c r="Z2603" s="25"/>
      <c r="AA2603" s="25"/>
      <c r="AB2603" s="25"/>
      <c r="AC2603" s="25"/>
      <c r="AD2603" s="25"/>
      <c r="AE2603" s="25"/>
      <c r="AF2603" s="25"/>
      <c r="AG2603" s="25"/>
      <c r="AH2603" s="25"/>
    </row>
    <row r="2604" spans="1:34">
      <c r="A2604" s="25"/>
      <c r="B2604" s="25"/>
      <c r="C2604" s="25"/>
      <c r="D2604" s="114"/>
      <c r="E2604" s="25"/>
      <c r="F2604" s="25"/>
      <c r="G2604" s="25"/>
      <c r="H2604" s="25"/>
      <c r="I2604" s="25"/>
      <c r="J2604" s="25"/>
      <c r="K2604" s="114"/>
      <c r="L2604" s="25"/>
      <c r="M2604" s="25"/>
      <c r="N2604" s="25"/>
      <c r="O2604" s="25"/>
      <c r="P2604" s="25"/>
      <c r="Q2604" s="25"/>
      <c r="R2604" s="25"/>
      <c r="S2604" s="25"/>
      <c r="T2604" s="25"/>
      <c r="U2604" s="25"/>
      <c r="V2604" s="25"/>
      <c r="W2604" s="25"/>
      <c r="X2604" s="25"/>
      <c r="Y2604" s="25"/>
      <c r="Z2604" s="25"/>
      <c r="AA2604" s="25"/>
      <c r="AB2604" s="25"/>
      <c r="AC2604" s="25"/>
      <c r="AD2604" s="25"/>
      <c r="AE2604" s="25"/>
      <c r="AF2604" s="25"/>
      <c r="AG2604" s="25"/>
      <c r="AH2604" s="25"/>
    </row>
    <row r="2605" spans="1:34">
      <c r="A2605" s="25"/>
      <c r="B2605" s="25"/>
      <c r="C2605" s="25"/>
      <c r="D2605" s="114"/>
      <c r="E2605" s="25"/>
      <c r="F2605" s="25"/>
      <c r="G2605" s="25"/>
      <c r="H2605" s="25"/>
      <c r="I2605" s="25"/>
      <c r="J2605" s="25"/>
      <c r="K2605" s="114"/>
      <c r="L2605" s="25"/>
      <c r="M2605" s="25"/>
      <c r="N2605" s="25"/>
      <c r="O2605" s="25"/>
      <c r="P2605" s="25"/>
      <c r="Q2605" s="25"/>
      <c r="R2605" s="25"/>
      <c r="S2605" s="25"/>
      <c r="T2605" s="25"/>
      <c r="U2605" s="25"/>
      <c r="V2605" s="25"/>
      <c r="W2605" s="25"/>
      <c r="X2605" s="25"/>
      <c r="Y2605" s="25"/>
      <c r="Z2605" s="25"/>
      <c r="AA2605" s="25"/>
      <c r="AB2605" s="25"/>
      <c r="AC2605" s="25"/>
      <c r="AD2605" s="25"/>
      <c r="AE2605" s="25"/>
      <c r="AF2605" s="25"/>
      <c r="AG2605" s="25"/>
      <c r="AH2605" s="25"/>
    </row>
    <row r="2606" spans="1:34">
      <c r="A2606" s="25"/>
      <c r="B2606" s="25"/>
      <c r="C2606" s="25"/>
      <c r="D2606" s="114"/>
      <c r="E2606" s="25"/>
      <c r="F2606" s="25"/>
      <c r="G2606" s="25"/>
      <c r="H2606" s="25"/>
      <c r="I2606" s="25"/>
      <c r="J2606" s="25"/>
      <c r="K2606" s="114"/>
      <c r="L2606" s="25"/>
      <c r="M2606" s="25"/>
      <c r="N2606" s="25"/>
      <c r="O2606" s="25"/>
      <c r="P2606" s="25"/>
      <c r="Q2606" s="25"/>
      <c r="R2606" s="25"/>
      <c r="S2606" s="25"/>
      <c r="T2606" s="25"/>
      <c r="U2606" s="25"/>
      <c r="V2606" s="25"/>
      <c r="W2606" s="25"/>
      <c r="X2606" s="25"/>
      <c r="Y2606" s="25"/>
      <c r="Z2606" s="25"/>
      <c r="AA2606" s="25"/>
      <c r="AB2606" s="25"/>
      <c r="AC2606" s="25"/>
      <c r="AD2606" s="25"/>
      <c r="AE2606" s="25"/>
      <c r="AF2606" s="25"/>
      <c r="AG2606" s="25"/>
      <c r="AH2606" s="25"/>
    </row>
    <row r="2607" spans="1:34">
      <c r="A2607" s="25"/>
      <c r="B2607" s="25"/>
      <c r="C2607" s="25"/>
      <c r="D2607" s="114"/>
      <c r="E2607" s="25"/>
      <c r="F2607" s="25"/>
      <c r="G2607" s="25"/>
      <c r="H2607" s="25"/>
      <c r="I2607" s="25"/>
      <c r="J2607" s="25"/>
      <c r="K2607" s="114"/>
      <c r="L2607" s="25"/>
      <c r="M2607" s="25"/>
      <c r="N2607" s="25"/>
      <c r="O2607" s="25"/>
      <c r="P2607" s="25"/>
      <c r="Q2607" s="25"/>
      <c r="R2607" s="25"/>
      <c r="S2607" s="25"/>
      <c r="T2607" s="25"/>
      <c r="U2607" s="25"/>
      <c r="V2607" s="25"/>
      <c r="W2607" s="25"/>
      <c r="X2607" s="25"/>
      <c r="Y2607" s="25"/>
      <c r="Z2607" s="25"/>
      <c r="AA2607" s="25"/>
      <c r="AB2607" s="25"/>
      <c r="AC2607" s="25"/>
      <c r="AD2607" s="25"/>
      <c r="AE2607" s="25"/>
      <c r="AF2607" s="25"/>
      <c r="AG2607" s="25"/>
      <c r="AH2607" s="25"/>
    </row>
    <row r="2608" spans="1:34">
      <c r="A2608" s="25"/>
      <c r="B2608" s="25"/>
      <c r="C2608" s="25"/>
      <c r="D2608" s="114"/>
      <c r="E2608" s="25"/>
      <c r="F2608" s="25"/>
      <c r="G2608" s="25"/>
      <c r="H2608" s="25"/>
      <c r="I2608" s="25"/>
      <c r="J2608" s="25"/>
      <c r="K2608" s="114"/>
      <c r="L2608" s="25"/>
      <c r="M2608" s="25"/>
      <c r="N2608" s="25"/>
      <c r="O2608" s="25"/>
      <c r="P2608" s="25"/>
      <c r="Q2608" s="25"/>
      <c r="R2608" s="25"/>
      <c r="S2608" s="25"/>
      <c r="T2608" s="25"/>
      <c r="U2608" s="25"/>
      <c r="V2608" s="25"/>
      <c r="W2608" s="25"/>
      <c r="X2608" s="25"/>
      <c r="Y2608" s="25"/>
      <c r="Z2608" s="25"/>
      <c r="AA2608" s="25"/>
      <c r="AB2608" s="25"/>
      <c r="AC2608" s="25"/>
      <c r="AD2608" s="25"/>
      <c r="AE2608" s="25"/>
      <c r="AF2608" s="25"/>
      <c r="AG2608" s="25"/>
      <c r="AH2608" s="25"/>
    </row>
    <row r="2609" spans="1:34">
      <c r="A2609" s="25"/>
      <c r="B2609" s="25"/>
      <c r="C2609" s="25"/>
      <c r="D2609" s="114"/>
      <c r="E2609" s="25"/>
      <c r="F2609" s="25"/>
      <c r="G2609" s="25"/>
      <c r="H2609" s="25"/>
      <c r="I2609" s="25"/>
      <c r="J2609" s="25"/>
      <c r="K2609" s="114"/>
      <c r="L2609" s="25"/>
      <c r="M2609" s="25"/>
      <c r="N2609" s="25"/>
      <c r="O2609" s="25"/>
      <c r="P2609" s="25"/>
      <c r="Q2609" s="25"/>
      <c r="R2609" s="25"/>
      <c r="S2609" s="25"/>
      <c r="T2609" s="25"/>
      <c r="U2609" s="25"/>
      <c r="V2609" s="25"/>
      <c r="W2609" s="25"/>
      <c r="X2609" s="25"/>
      <c r="Y2609" s="25"/>
      <c r="Z2609" s="25"/>
      <c r="AA2609" s="25"/>
      <c r="AB2609" s="25"/>
      <c r="AC2609" s="25"/>
      <c r="AD2609" s="25"/>
      <c r="AE2609" s="25"/>
      <c r="AF2609" s="25"/>
      <c r="AG2609" s="25"/>
      <c r="AH2609" s="25"/>
    </row>
    <row r="2610" spans="1:34">
      <c r="A2610" s="25"/>
      <c r="B2610" s="25"/>
      <c r="C2610" s="25"/>
      <c r="D2610" s="114"/>
      <c r="E2610" s="25"/>
      <c r="F2610" s="25"/>
      <c r="G2610" s="25"/>
      <c r="H2610" s="25"/>
      <c r="I2610" s="25"/>
      <c r="J2610" s="25"/>
      <c r="K2610" s="114"/>
      <c r="L2610" s="25"/>
      <c r="M2610" s="25"/>
      <c r="N2610" s="25"/>
      <c r="O2610" s="25"/>
      <c r="P2610" s="25"/>
      <c r="Q2610" s="25"/>
      <c r="R2610" s="25"/>
      <c r="S2610" s="25"/>
      <c r="T2610" s="25"/>
      <c r="U2610" s="25"/>
      <c r="V2610" s="25"/>
      <c r="W2610" s="25"/>
      <c r="X2610" s="25"/>
      <c r="Y2610" s="25"/>
      <c r="Z2610" s="25"/>
      <c r="AA2610" s="25"/>
      <c r="AB2610" s="25"/>
      <c r="AC2610" s="25"/>
      <c r="AD2610" s="25"/>
      <c r="AE2610" s="25"/>
      <c r="AF2610" s="25"/>
      <c r="AG2610" s="25"/>
      <c r="AH2610" s="25"/>
    </row>
    <row r="2611" spans="1:34">
      <c r="A2611" s="25"/>
      <c r="B2611" s="25"/>
      <c r="C2611" s="25"/>
      <c r="D2611" s="114"/>
      <c r="E2611" s="25"/>
      <c r="F2611" s="25"/>
      <c r="G2611" s="25"/>
      <c r="H2611" s="25"/>
      <c r="I2611" s="25"/>
      <c r="J2611" s="25"/>
      <c r="K2611" s="114"/>
      <c r="L2611" s="25"/>
      <c r="M2611" s="25"/>
      <c r="N2611" s="25"/>
      <c r="O2611" s="25"/>
      <c r="P2611" s="25"/>
      <c r="Q2611" s="25"/>
      <c r="R2611" s="25"/>
      <c r="S2611" s="25"/>
      <c r="T2611" s="25"/>
      <c r="U2611" s="25"/>
      <c r="V2611" s="25"/>
      <c r="W2611" s="25"/>
      <c r="X2611" s="25"/>
      <c r="Y2611" s="25"/>
      <c r="Z2611" s="25"/>
      <c r="AA2611" s="25"/>
      <c r="AB2611" s="25"/>
      <c r="AC2611" s="25"/>
      <c r="AD2611" s="25"/>
      <c r="AE2611" s="25"/>
      <c r="AF2611" s="25"/>
      <c r="AG2611" s="25"/>
      <c r="AH2611" s="25"/>
    </row>
    <row r="2612" spans="1:34">
      <c r="A2612" s="25"/>
      <c r="B2612" s="25"/>
      <c r="C2612" s="25"/>
      <c r="D2612" s="114"/>
      <c r="E2612" s="25"/>
      <c r="F2612" s="25"/>
      <c r="G2612" s="25"/>
      <c r="H2612" s="25"/>
      <c r="I2612" s="25"/>
      <c r="J2612" s="25"/>
      <c r="K2612" s="114"/>
      <c r="L2612" s="25"/>
      <c r="M2612" s="25"/>
      <c r="N2612" s="25"/>
      <c r="O2612" s="25"/>
      <c r="P2612" s="25"/>
      <c r="Q2612" s="25"/>
      <c r="R2612" s="25"/>
      <c r="S2612" s="25"/>
      <c r="T2612" s="25"/>
      <c r="U2612" s="25"/>
      <c r="V2612" s="25"/>
      <c r="W2612" s="25"/>
      <c r="X2612" s="25"/>
      <c r="Y2612" s="25"/>
      <c r="Z2612" s="25"/>
      <c r="AA2612" s="25"/>
      <c r="AB2612" s="25"/>
      <c r="AC2612" s="25"/>
      <c r="AD2612" s="25"/>
      <c r="AE2612" s="25"/>
      <c r="AF2612" s="25"/>
      <c r="AG2612" s="25"/>
      <c r="AH2612" s="25"/>
    </row>
    <row r="2613" spans="1:34">
      <c r="A2613" s="25"/>
      <c r="B2613" s="25"/>
      <c r="C2613" s="25"/>
      <c r="D2613" s="114"/>
      <c r="E2613" s="25"/>
      <c r="F2613" s="25"/>
      <c r="G2613" s="25"/>
      <c r="H2613" s="25"/>
      <c r="I2613" s="25"/>
      <c r="J2613" s="25"/>
      <c r="K2613" s="114"/>
      <c r="L2613" s="25"/>
      <c r="M2613" s="25"/>
      <c r="N2613" s="25"/>
      <c r="O2613" s="25"/>
      <c r="P2613" s="25"/>
      <c r="Q2613" s="25"/>
      <c r="R2613" s="25"/>
      <c r="S2613" s="25"/>
      <c r="T2613" s="25"/>
      <c r="U2613" s="25"/>
      <c r="V2613" s="25"/>
      <c r="W2613" s="25"/>
      <c r="X2613" s="25"/>
      <c r="Y2613" s="25"/>
      <c r="Z2613" s="25"/>
      <c r="AA2613" s="25"/>
      <c r="AB2613" s="25"/>
      <c r="AC2613" s="25"/>
      <c r="AD2613" s="25"/>
      <c r="AE2613" s="25"/>
      <c r="AF2613" s="25"/>
      <c r="AG2613" s="25"/>
      <c r="AH2613" s="25"/>
    </row>
    <row r="2614" spans="1:34">
      <c r="A2614" s="25"/>
      <c r="B2614" s="25"/>
      <c r="C2614" s="25"/>
      <c r="D2614" s="114"/>
      <c r="E2614" s="25"/>
      <c r="F2614" s="25"/>
      <c r="G2614" s="25"/>
      <c r="H2614" s="25"/>
      <c r="I2614" s="25"/>
      <c r="J2614" s="25"/>
      <c r="K2614" s="114"/>
      <c r="L2614" s="25"/>
      <c r="M2614" s="25"/>
      <c r="N2614" s="25"/>
      <c r="O2614" s="25"/>
      <c r="P2614" s="25"/>
      <c r="Q2614" s="25"/>
      <c r="R2614" s="25"/>
      <c r="S2614" s="25"/>
      <c r="T2614" s="25"/>
      <c r="U2614" s="25"/>
      <c r="V2614" s="25"/>
      <c r="W2614" s="25"/>
      <c r="X2614" s="25"/>
      <c r="Y2614" s="25"/>
      <c r="Z2614" s="25"/>
      <c r="AA2614" s="25"/>
      <c r="AB2614" s="25"/>
      <c r="AC2614" s="25"/>
      <c r="AD2614" s="25"/>
      <c r="AE2614" s="25"/>
      <c r="AF2614" s="25"/>
      <c r="AG2614" s="25"/>
      <c r="AH2614" s="25"/>
    </row>
    <row r="2615" spans="1:34">
      <c r="A2615" s="25"/>
      <c r="B2615" s="25"/>
      <c r="C2615" s="25"/>
      <c r="D2615" s="114"/>
      <c r="E2615" s="25"/>
      <c r="F2615" s="25"/>
      <c r="G2615" s="25"/>
      <c r="H2615" s="25"/>
      <c r="I2615" s="25"/>
      <c r="J2615" s="25"/>
      <c r="K2615" s="114"/>
      <c r="L2615" s="25"/>
      <c r="M2615" s="25"/>
      <c r="N2615" s="25"/>
      <c r="O2615" s="25"/>
      <c r="P2615" s="25"/>
      <c r="Q2615" s="25"/>
      <c r="R2615" s="25"/>
      <c r="S2615" s="25"/>
      <c r="T2615" s="25"/>
      <c r="U2615" s="25"/>
      <c r="V2615" s="25"/>
      <c r="W2615" s="25"/>
      <c r="X2615" s="25"/>
      <c r="Y2615" s="25"/>
      <c r="Z2615" s="25"/>
      <c r="AA2615" s="25"/>
      <c r="AB2615" s="25"/>
      <c r="AC2615" s="25"/>
      <c r="AD2615" s="25"/>
      <c r="AE2615" s="25"/>
      <c r="AF2615" s="25"/>
      <c r="AG2615" s="25"/>
      <c r="AH2615" s="25"/>
    </row>
    <row r="2616" spans="1:34">
      <c r="A2616" s="25"/>
      <c r="B2616" s="25"/>
      <c r="C2616" s="25"/>
      <c r="D2616" s="114"/>
      <c r="E2616" s="25"/>
      <c r="F2616" s="25"/>
      <c r="G2616" s="25"/>
      <c r="H2616" s="25"/>
      <c r="I2616" s="25"/>
      <c r="J2616" s="25"/>
      <c r="K2616" s="114"/>
      <c r="L2616" s="25"/>
      <c r="M2616" s="25"/>
      <c r="N2616" s="25"/>
      <c r="O2616" s="25"/>
      <c r="P2616" s="25"/>
      <c r="Q2616" s="25"/>
      <c r="R2616" s="25"/>
      <c r="S2616" s="25"/>
      <c r="T2616" s="25"/>
      <c r="U2616" s="25"/>
      <c r="V2616" s="25"/>
      <c r="W2616" s="25"/>
      <c r="X2616" s="25"/>
      <c r="Y2616" s="25"/>
      <c r="Z2616" s="25"/>
      <c r="AA2616" s="25"/>
      <c r="AB2616" s="25"/>
      <c r="AC2616" s="25"/>
      <c r="AD2616" s="25"/>
      <c r="AE2616" s="25"/>
      <c r="AF2616" s="25"/>
      <c r="AG2616" s="25"/>
      <c r="AH2616" s="25"/>
    </row>
    <row r="2617" spans="1:34">
      <c r="A2617" s="25"/>
      <c r="B2617" s="25"/>
      <c r="C2617" s="25"/>
      <c r="D2617" s="114"/>
      <c r="E2617" s="25"/>
      <c r="F2617" s="25"/>
      <c r="G2617" s="25"/>
      <c r="H2617" s="25"/>
      <c r="I2617" s="25"/>
      <c r="J2617" s="25"/>
      <c r="K2617" s="114"/>
      <c r="L2617" s="25"/>
      <c r="M2617" s="25"/>
      <c r="N2617" s="25"/>
      <c r="O2617" s="25"/>
      <c r="P2617" s="25"/>
      <c r="Q2617" s="25"/>
      <c r="R2617" s="25"/>
      <c r="S2617" s="25"/>
      <c r="T2617" s="25"/>
      <c r="U2617" s="25"/>
      <c r="V2617" s="25"/>
      <c r="W2617" s="25"/>
      <c r="X2617" s="25"/>
      <c r="Y2617" s="25"/>
      <c r="Z2617" s="25"/>
      <c r="AA2617" s="25"/>
      <c r="AB2617" s="25"/>
      <c r="AC2617" s="25"/>
      <c r="AD2617" s="25"/>
      <c r="AE2617" s="25"/>
      <c r="AF2617" s="25"/>
      <c r="AG2617" s="25"/>
      <c r="AH2617" s="25"/>
    </row>
    <row r="2618" spans="1:34">
      <c r="A2618" s="25"/>
      <c r="B2618" s="25"/>
      <c r="C2618" s="25"/>
      <c r="D2618" s="114"/>
      <c r="E2618" s="25"/>
      <c r="F2618" s="25"/>
      <c r="G2618" s="25"/>
      <c r="H2618" s="25"/>
      <c r="I2618" s="25"/>
      <c r="J2618" s="25"/>
      <c r="K2618" s="114"/>
      <c r="L2618" s="25"/>
      <c r="M2618" s="25"/>
      <c r="N2618" s="25"/>
      <c r="O2618" s="25"/>
      <c r="P2618" s="25"/>
      <c r="Q2618" s="25"/>
      <c r="R2618" s="25"/>
      <c r="S2618" s="25"/>
      <c r="T2618" s="25"/>
      <c r="U2618" s="25"/>
      <c r="V2618" s="25"/>
      <c r="W2618" s="25"/>
      <c r="X2618" s="25"/>
      <c r="Y2618" s="25"/>
      <c r="Z2618" s="25"/>
      <c r="AA2618" s="25"/>
      <c r="AB2618" s="25"/>
      <c r="AC2618" s="25"/>
      <c r="AD2618" s="25"/>
      <c r="AE2618" s="25"/>
      <c r="AF2618" s="25"/>
      <c r="AG2618" s="25"/>
      <c r="AH2618" s="25"/>
    </row>
    <row r="2619" spans="1:34">
      <c r="A2619" s="25"/>
      <c r="B2619" s="25"/>
      <c r="C2619" s="25"/>
      <c r="D2619" s="114"/>
      <c r="E2619" s="25"/>
      <c r="F2619" s="25"/>
      <c r="G2619" s="25"/>
      <c r="H2619" s="25"/>
      <c r="I2619" s="25"/>
      <c r="J2619" s="25"/>
      <c r="K2619" s="114"/>
      <c r="L2619" s="25"/>
      <c r="M2619" s="25"/>
      <c r="N2619" s="25"/>
      <c r="O2619" s="25"/>
      <c r="P2619" s="25"/>
      <c r="Q2619" s="25"/>
      <c r="R2619" s="25"/>
      <c r="S2619" s="25"/>
      <c r="T2619" s="25"/>
      <c r="U2619" s="25"/>
      <c r="V2619" s="25"/>
      <c r="W2619" s="25"/>
      <c r="X2619" s="25"/>
      <c r="Y2619" s="25"/>
      <c r="Z2619" s="25"/>
      <c r="AA2619" s="25"/>
      <c r="AB2619" s="25"/>
      <c r="AC2619" s="25"/>
      <c r="AD2619" s="25"/>
      <c r="AE2619" s="25"/>
      <c r="AF2619" s="25"/>
      <c r="AG2619" s="25"/>
      <c r="AH2619" s="25"/>
    </row>
    <row r="2620" spans="1:34">
      <c r="A2620" s="25"/>
      <c r="B2620" s="25"/>
      <c r="C2620" s="25"/>
      <c r="D2620" s="114"/>
      <c r="E2620" s="25"/>
      <c r="F2620" s="25"/>
      <c r="G2620" s="25"/>
      <c r="H2620" s="25"/>
      <c r="I2620" s="25"/>
      <c r="J2620" s="25"/>
      <c r="K2620" s="114"/>
      <c r="L2620" s="25"/>
      <c r="M2620" s="25"/>
      <c r="N2620" s="25"/>
      <c r="O2620" s="25"/>
      <c r="P2620" s="25"/>
      <c r="Q2620" s="25"/>
      <c r="R2620" s="25"/>
      <c r="S2620" s="25"/>
      <c r="T2620" s="25"/>
      <c r="U2620" s="25"/>
      <c r="V2620" s="25"/>
      <c r="W2620" s="25"/>
      <c r="X2620" s="25"/>
      <c r="Y2620" s="25"/>
      <c r="Z2620" s="25"/>
      <c r="AA2620" s="25"/>
      <c r="AB2620" s="25"/>
      <c r="AC2620" s="25"/>
      <c r="AD2620" s="25"/>
      <c r="AE2620" s="25"/>
      <c r="AF2620" s="25"/>
      <c r="AG2620" s="25"/>
      <c r="AH2620" s="25"/>
    </row>
    <row r="2621" spans="1:34">
      <c r="A2621" s="25"/>
      <c r="B2621" s="25"/>
      <c r="C2621" s="25"/>
      <c r="D2621" s="114"/>
      <c r="E2621" s="25"/>
      <c r="F2621" s="25"/>
      <c r="G2621" s="25"/>
      <c r="H2621" s="25"/>
      <c r="I2621" s="25"/>
      <c r="J2621" s="25"/>
      <c r="K2621" s="114"/>
      <c r="L2621" s="25"/>
      <c r="M2621" s="25"/>
      <c r="N2621" s="25"/>
      <c r="O2621" s="25"/>
      <c r="P2621" s="25"/>
      <c r="Q2621" s="25"/>
      <c r="R2621" s="25"/>
      <c r="S2621" s="25"/>
      <c r="T2621" s="25"/>
      <c r="U2621" s="25"/>
      <c r="V2621" s="25"/>
      <c r="W2621" s="25"/>
      <c r="X2621" s="25"/>
      <c r="Y2621" s="25"/>
      <c r="Z2621" s="25"/>
      <c r="AA2621" s="25"/>
      <c r="AB2621" s="25"/>
      <c r="AC2621" s="25"/>
      <c r="AD2621" s="25"/>
      <c r="AE2621" s="25"/>
      <c r="AF2621" s="25"/>
      <c r="AG2621" s="25"/>
      <c r="AH2621" s="25"/>
    </row>
    <row r="2622" spans="1:34">
      <c r="A2622" s="25"/>
      <c r="B2622" s="25"/>
      <c r="C2622" s="25"/>
      <c r="D2622" s="114"/>
      <c r="E2622" s="25"/>
      <c r="F2622" s="25"/>
      <c r="G2622" s="25"/>
      <c r="H2622" s="25"/>
      <c r="I2622" s="25"/>
      <c r="J2622" s="25"/>
      <c r="K2622" s="114"/>
      <c r="L2622" s="25"/>
      <c r="M2622" s="25"/>
      <c r="N2622" s="25"/>
      <c r="O2622" s="25"/>
      <c r="P2622" s="25"/>
      <c r="Q2622" s="25"/>
      <c r="R2622" s="25"/>
      <c r="S2622" s="25"/>
      <c r="T2622" s="25"/>
      <c r="U2622" s="25"/>
      <c r="V2622" s="25"/>
      <c r="W2622" s="25"/>
      <c r="X2622" s="25"/>
      <c r="Y2622" s="25"/>
      <c r="Z2622" s="25"/>
      <c r="AA2622" s="25"/>
      <c r="AB2622" s="25"/>
      <c r="AC2622" s="25"/>
      <c r="AD2622" s="25"/>
      <c r="AE2622" s="25"/>
      <c r="AF2622" s="25"/>
      <c r="AG2622" s="25"/>
      <c r="AH2622" s="25"/>
    </row>
    <row r="2623" spans="1:34">
      <c r="A2623" s="25"/>
      <c r="B2623" s="25"/>
      <c r="C2623" s="25"/>
      <c r="D2623" s="114"/>
      <c r="E2623" s="25"/>
      <c r="F2623" s="25"/>
      <c r="G2623" s="25"/>
      <c r="H2623" s="25"/>
      <c r="I2623" s="25"/>
      <c r="J2623" s="25"/>
      <c r="K2623" s="114"/>
      <c r="L2623" s="25"/>
      <c r="M2623" s="25"/>
      <c r="N2623" s="25"/>
      <c r="O2623" s="25"/>
      <c r="P2623" s="25"/>
      <c r="Q2623" s="25"/>
      <c r="R2623" s="25"/>
      <c r="S2623" s="25"/>
      <c r="T2623" s="25"/>
      <c r="U2623" s="25"/>
      <c r="V2623" s="25"/>
      <c r="W2623" s="25"/>
      <c r="X2623" s="25"/>
      <c r="Y2623" s="25"/>
      <c r="Z2623" s="25"/>
      <c r="AA2623" s="25"/>
      <c r="AB2623" s="25"/>
      <c r="AC2623" s="25"/>
      <c r="AD2623" s="25"/>
      <c r="AE2623" s="25"/>
      <c r="AF2623" s="25"/>
      <c r="AG2623" s="25"/>
      <c r="AH2623" s="25"/>
    </row>
    <row r="2624" spans="1:34">
      <c r="A2624" s="25"/>
      <c r="B2624" s="25"/>
      <c r="C2624" s="25"/>
      <c r="D2624" s="114"/>
      <c r="E2624" s="25"/>
      <c r="F2624" s="25"/>
      <c r="G2624" s="25"/>
      <c r="H2624" s="25"/>
      <c r="I2624" s="25"/>
      <c r="J2624" s="25"/>
      <c r="K2624" s="114"/>
      <c r="L2624" s="25"/>
      <c r="M2624" s="25"/>
      <c r="N2624" s="25"/>
      <c r="O2624" s="25"/>
      <c r="P2624" s="25"/>
      <c r="Q2624" s="25"/>
      <c r="R2624" s="25"/>
      <c r="S2624" s="25"/>
      <c r="T2624" s="25"/>
      <c r="U2624" s="25"/>
      <c r="V2624" s="25"/>
      <c r="W2624" s="25"/>
      <c r="X2624" s="25"/>
      <c r="Y2624" s="25"/>
      <c r="Z2624" s="25"/>
      <c r="AA2624" s="25"/>
      <c r="AB2624" s="25"/>
      <c r="AC2624" s="25"/>
      <c r="AD2624" s="25"/>
      <c r="AE2624" s="25"/>
      <c r="AF2624" s="25"/>
      <c r="AG2624" s="25"/>
      <c r="AH2624" s="25"/>
    </row>
    <row r="2625" spans="1:34">
      <c r="A2625" s="25"/>
      <c r="B2625" s="25"/>
      <c r="C2625" s="25"/>
      <c r="D2625" s="114"/>
      <c r="E2625" s="25"/>
      <c r="F2625" s="25"/>
      <c r="G2625" s="25"/>
      <c r="H2625" s="25"/>
      <c r="I2625" s="25"/>
      <c r="J2625" s="25"/>
      <c r="K2625" s="114"/>
      <c r="L2625" s="25"/>
      <c r="M2625" s="25"/>
      <c r="N2625" s="25"/>
      <c r="O2625" s="25"/>
      <c r="P2625" s="25"/>
      <c r="Q2625" s="25"/>
      <c r="R2625" s="25"/>
      <c r="S2625" s="25"/>
      <c r="T2625" s="25"/>
      <c r="U2625" s="25"/>
      <c r="V2625" s="25"/>
      <c r="W2625" s="25"/>
      <c r="X2625" s="25"/>
      <c r="Y2625" s="25"/>
      <c r="Z2625" s="25"/>
      <c r="AA2625" s="25"/>
      <c r="AB2625" s="25"/>
      <c r="AC2625" s="25"/>
      <c r="AD2625" s="25"/>
      <c r="AE2625" s="25"/>
      <c r="AF2625" s="25"/>
      <c r="AG2625" s="25"/>
      <c r="AH2625" s="25"/>
    </row>
    <row r="2626" spans="1:34">
      <c r="A2626" s="25"/>
      <c r="B2626" s="25"/>
      <c r="C2626" s="25"/>
      <c r="D2626" s="114"/>
      <c r="E2626" s="25"/>
      <c r="F2626" s="25"/>
      <c r="G2626" s="25"/>
      <c r="H2626" s="25"/>
      <c r="I2626" s="25"/>
      <c r="J2626" s="25"/>
      <c r="K2626" s="114"/>
      <c r="L2626" s="25"/>
      <c r="M2626" s="25"/>
      <c r="N2626" s="25"/>
      <c r="O2626" s="25"/>
      <c r="P2626" s="25"/>
      <c r="Q2626" s="25"/>
      <c r="R2626" s="25"/>
      <c r="S2626" s="25"/>
      <c r="T2626" s="25"/>
      <c r="U2626" s="25"/>
      <c r="V2626" s="25"/>
      <c r="W2626" s="25"/>
      <c r="X2626" s="25"/>
      <c r="Y2626" s="25"/>
      <c r="Z2626" s="25"/>
      <c r="AA2626" s="25"/>
      <c r="AB2626" s="25"/>
      <c r="AC2626" s="25"/>
      <c r="AD2626" s="25"/>
      <c r="AE2626" s="25"/>
      <c r="AF2626" s="25"/>
      <c r="AG2626" s="25"/>
      <c r="AH2626" s="25"/>
    </row>
    <row r="2627" spans="1:34">
      <c r="A2627" s="25"/>
      <c r="B2627" s="25"/>
      <c r="C2627" s="25"/>
      <c r="D2627" s="114"/>
      <c r="E2627" s="25"/>
      <c r="F2627" s="25"/>
      <c r="G2627" s="25"/>
      <c r="H2627" s="25"/>
      <c r="I2627" s="25"/>
      <c r="J2627" s="25"/>
      <c r="K2627" s="114"/>
      <c r="L2627" s="25"/>
      <c r="M2627" s="25"/>
      <c r="N2627" s="25"/>
      <c r="O2627" s="25"/>
      <c r="P2627" s="25"/>
      <c r="Q2627" s="25"/>
      <c r="R2627" s="25"/>
      <c r="S2627" s="25"/>
      <c r="T2627" s="25"/>
      <c r="U2627" s="25"/>
      <c r="V2627" s="25"/>
      <c r="W2627" s="25"/>
      <c r="X2627" s="25"/>
      <c r="Y2627" s="25"/>
      <c r="Z2627" s="25"/>
      <c r="AA2627" s="25"/>
      <c r="AB2627" s="25"/>
      <c r="AC2627" s="25"/>
      <c r="AD2627" s="25"/>
      <c r="AE2627" s="25"/>
      <c r="AF2627" s="25"/>
      <c r="AG2627" s="25"/>
      <c r="AH2627" s="25"/>
    </row>
    <row r="2628" spans="1:34">
      <c r="A2628" s="25"/>
      <c r="B2628" s="25"/>
      <c r="C2628" s="25"/>
      <c r="D2628" s="114"/>
      <c r="E2628" s="25"/>
      <c r="F2628" s="25"/>
      <c r="G2628" s="25"/>
      <c r="H2628" s="25"/>
      <c r="I2628" s="25"/>
      <c r="J2628" s="25"/>
      <c r="K2628" s="114"/>
      <c r="L2628" s="25"/>
      <c r="M2628" s="25"/>
      <c r="N2628" s="25"/>
      <c r="O2628" s="25"/>
      <c r="P2628" s="25"/>
      <c r="Q2628" s="25"/>
      <c r="R2628" s="25"/>
      <c r="S2628" s="25"/>
      <c r="T2628" s="25"/>
      <c r="U2628" s="25"/>
      <c r="V2628" s="25"/>
      <c r="W2628" s="25"/>
      <c r="X2628" s="25"/>
      <c r="Y2628" s="25"/>
      <c r="Z2628" s="25"/>
      <c r="AA2628" s="25"/>
      <c r="AB2628" s="25"/>
      <c r="AC2628" s="25"/>
      <c r="AD2628" s="25"/>
      <c r="AE2628" s="25"/>
      <c r="AF2628" s="25"/>
      <c r="AG2628" s="25"/>
      <c r="AH2628" s="25"/>
    </row>
    <row r="2629" spans="1:34">
      <c r="A2629" s="25"/>
      <c r="B2629" s="25"/>
      <c r="C2629" s="25"/>
      <c r="D2629" s="114"/>
      <c r="E2629" s="25"/>
      <c r="F2629" s="25"/>
      <c r="G2629" s="25"/>
      <c r="H2629" s="25"/>
      <c r="I2629" s="25"/>
      <c r="J2629" s="25"/>
      <c r="K2629" s="114"/>
      <c r="L2629" s="25"/>
      <c r="M2629" s="25"/>
      <c r="N2629" s="25"/>
      <c r="O2629" s="25"/>
      <c r="P2629" s="25"/>
      <c r="Q2629" s="25"/>
      <c r="R2629" s="25"/>
      <c r="S2629" s="25"/>
      <c r="T2629" s="25"/>
      <c r="U2629" s="25"/>
      <c r="V2629" s="25"/>
      <c r="W2629" s="25"/>
      <c r="X2629" s="25"/>
      <c r="Y2629" s="25"/>
      <c r="Z2629" s="25"/>
      <c r="AA2629" s="25"/>
      <c r="AB2629" s="25"/>
      <c r="AC2629" s="25"/>
      <c r="AD2629" s="25"/>
      <c r="AE2629" s="25"/>
      <c r="AF2629" s="25"/>
      <c r="AG2629" s="25"/>
      <c r="AH2629" s="25"/>
    </row>
    <row r="2630" spans="1:34">
      <c r="A2630" s="25"/>
      <c r="B2630" s="25"/>
      <c r="C2630" s="25"/>
      <c r="D2630" s="114"/>
      <c r="E2630" s="25"/>
      <c r="F2630" s="25"/>
      <c r="G2630" s="25"/>
      <c r="H2630" s="25"/>
      <c r="I2630" s="25"/>
      <c r="J2630" s="25"/>
      <c r="K2630" s="114"/>
      <c r="L2630" s="25"/>
      <c r="M2630" s="25"/>
      <c r="N2630" s="25"/>
      <c r="O2630" s="25"/>
      <c r="P2630" s="25"/>
      <c r="Q2630" s="25"/>
      <c r="R2630" s="25"/>
      <c r="S2630" s="25"/>
      <c r="T2630" s="25"/>
      <c r="U2630" s="25"/>
      <c r="V2630" s="25"/>
      <c r="W2630" s="25"/>
      <c r="X2630" s="25"/>
      <c r="Y2630" s="25"/>
      <c r="Z2630" s="25"/>
      <c r="AA2630" s="25"/>
      <c r="AB2630" s="25"/>
      <c r="AC2630" s="25"/>
      <c r="AD2630" s="25"/>
      <c r="AE2630" s="25"/>
      <c r="AF2630" s="25"/>
      <c r="AG2630" s="25"/>
      <c r="AH2630" s="25"/>
    </row>
    <row r="2631" spans="1:34">
      <c r="A2631" s="25"/>
      <c r="B2631" s="25"/>
      <c r="C2631" s="25"/>
      <c r="D2631" s="114"/>
      <c r="E2631" s="25"/>
      <c r="F2631" s="25"/>
      <c r="G2631" s="25"/>
      <c r="H2631" s="25"/>
      <c r="I2631" s="25"/>
      <c r="J2631" s="25"/>
      <c r="K2631" s="114"/>
      <c r="L2631" s="25"/>
      <c r="M2631" s="25"/>
      <c r="N2631" s="25"/>
      <c r="O2631" s="25"/>
      <c r="P2631" s="25"/>
      <c r="Q2631" s="25"/>
      <c r="R2631" s="25"/>
      <c r="S2631" s="25"/>
      <c r="T2631" s="25"/>
      <c r="U2631" s="25"/>
      <c r="V2631" s="25"/>
      <c r="W2631" s="25"/>
      <c r="X2631" s="25"/>
      <c r="Y2631" s="25"/>
      <c r="Z2631" s="25"/>
      <c r="AA2631" s="25"/>
      <c r="AB2631" s="25"/>
      <c r="AC2631" s="25"/>
      <c r="AD2631" s="25"/>
      <c r="AE2631" s="25"/>
      <c r="AF2631" s="25"/>
      <c r="AG2631" s="25"/>
      <c r="AH2631" s="25"/>
    </row>
    <row r="2632" spans="1:34">
      <c r="A2632" s="25"/>
      <c r="B2632" s="25"/>
      <c r="C2632" s="25"/>
      <c r="D2632" s="114"/>
      <c r="E2632" s="25"/>
      <c r="F2632" s="25"/>
      <c r="G2632" s="25"/>
      <c r="H2632" s="25"/>
      <c r="I2632" s="25"/>
      <c r="J2632" s="25"/>
      <c r="K2632" s="114"/>
      <c r="L2632" s="25"/>
      <c r="M2632" s="25"/>
      <c r="N2632" s="25"/>
      <c r="O2632" s="25"/>
      <c r="P2632" s="25"/>
      <c r="Q2632" s="25"/>
      <c r="R2632" s="25"/>
      <c r="S2632" s="25"/>
      <c r="T2632" s="25"/>
      <c r="U2632" s="25"/>
      <c r="V2632" s="25"/>
      <c r="W2632" s="25"/>
      <c r="X2632" s="25"/>
      <c r="Y2632" s="25"/>
      <c r="Z2632" s="25"/>
      <c r="AA2632" s="25"/>
      <c r="AB2632" s="25"/>
      <c r="AC2632" s="25"/>
      <c r="AD2632" s="25"/>
      <c r="AE2632" s="25"/>
      <c r="AF2632" s="25"/>
      <c r="AG2632" s="25"/>
      <c r="AH2632" s="25"/>
    </row>
    <row r="2633" spans="1:34">
      <c r="A2633" s="25"/>
      <c r="B2633" s="25"/>
      <c r="C2633" s="25"/>
      <c r="D2633" s="114"/>
      <c r="E2633" s="25"/>
      <c r="F2633" s="25"/>
      <c r="G2633" s="25"/>
      <c r="H2633" s="25"/>
      <c r="I2633" s="25"/>
      <c r="J2633" s="25"/>
      <c r="K2633" s="114"/>
      <c r="L2633" s="25"/>
      <c r="M2633" s="25"/>
      <c r="N2633" s="25"/>
      <c r="O2633" s="25"/>
      <c r="P2633" s="25"/>
      <c r="Q2633" s="25"/>
      <c r="R2633" s="25"/>
      <c r="S2633" s="25"/>
      <c r="T2633" s="25"/>
      <c r="U2633" s="25"/>
      <c r="V2633" s="25"/>
      <c r="W2633" s="25"/>
      <c r="X2633" s="25"/>
      <c r="Y2633" s="25"/>
      <c r="Z2633" s="25"/>
      <c r="AA2633" s="25"/>
      <c r="AB2633" s="25"/>
      <c r="AC2633" s="25"/>
      <c r="AD2633" s="25"/>
      <c r="AE2633" s="25"/>
      <c r="AF2633" s="25"/>
      <c r="AG2633" s="25"/>
      <c r="AH2633" s="25"/>
    </row>
    <row r="2634" spans="1:34">
      <c r="A2634" s="25"/>
      <c r="B2634" s="25"/>
      <c r="C2634" s="25"/>
      <c r="D2634" s="114"/>
      <c r="E2634" s="25"/>
      <c r="F2634" s="25"/>
      <c r="G2634" s="25"/>
      <c r="H2634" s="25"/>
      <c r="I2634" s="25"/>
      <c r="J2634" s="25"/>
      <c r="K2634" s="114"/>
      <c r="L2634" s="25"/>
      <c r="M2634" s="25"/>
      <c r="N2634" s="25"/>
      <c r="O2634" s="25"/>
      <c r="P2634" s="25"/>
      <c r="Q2634" s="25"/>
      <c r="R2634" s="25"/>
      <c r="S2634" s="25"/>
      <c r="T2634" s="25"/>
      <c r="U2634" s="25"/>
      <c r="V2634" s="25"/>
      <c r="W2634" s="25"/>
      <c r="X2634" s="25"/>
      <c r="Y2634" s="25"/>
      <c r="Z2634" s="25"/>
      <c r="AA2634" s="25"/>
      <c r="AB2634" s="25"/>
      <c r="AC2634" s="25"/>
      <c r="AD2634" s="25"/>
      <c r="AE2634" s="25"/>
      <c r="AF2634" s="25"/>
      <c r="AG2634" s="25"/>
      <c r="AH2634" s="25"/>
    </row>
    <row r="2635" spans="1:34">
      <c r="A2635" s="25"/>
      <c r="B2635" s="25"/>
      <c r="C2635" s="25"/>
      <c r="D2635" s="114"/>
      <c r="E2635" s="25"/>
      <c r="F2635" s="25"/>
      <c r="G2635" s="25"/>
      <c r="H2635" s="25"/>
      <c r="I2635" s="25"/>
      <c r="J2635" s="25"/>
      <c r="K2635" s="114"/>
      <c r="L2635" s="25"/>
      <c r="M2635" s="25"/>
      <c r="N2635" s="25"/>
      <c r="O2635" s="25"/>
      <c r="P2635" s="25"/>
      <c r="Q2635" s="25"/>
      <c r="R2635" s="25"/>
      <c r="S2635" s="25"/>
      <c r="T2635" s="25"/>
      <c r="U2635" s="25"/>
      <c r="V2635" s="25"/>
      <c r="W2635" s="25"/>
      <c r="X2635" s="25"/>
      <c r="Y2635" s="25"/>
      <c r="Z2635" s="25"/>
      <c r="AA2635" s="25"/>
      <c r="AB2635" s="25"/>
      <c r="AC2635" s="25"/>
      <c r="AD2635" s="25"/>
      <c r="AE2635" s="25"/>
      <c r="AF2635" s="25"/>
      <c r="AG2635" s="25"/>
      <c r="AH2635" s="25"/>
    </row>
    <row r="2636" spans="1:34">
      <c r="A2636" s="25"/>
      <c r="B2636" s="25"/>
      <c r="C2636" s="25"/>
      <c r="D2636" s="114"/>
      <c r="E2636" s="25"/>
      <c r="F2636" s="25"/>
      <c r="G2636" s="25"/>
      <c r="H2636" s="25"/>
      <c r="I2636" s="25"/>
      <c r="J2636" s="25"/>
      <c r="K2636" s="114"/>
      <c r="L2636" s="25"/>
      <c r="M2636" s="25"/>
      <c r="N2636" s="25"/>
      <c r="O2636" s="25"/>
      <c r="P2636" s="25"/>
      <c r="Q2636" s="25"/>
      <c r="R2636" s="25"/>
      <c r="S2636" s="25"/>
      <c r="T2636" s="25"/>
      <c r="U2636" s="25"/>
      <c r="V2636" s="25"/>
      <c r="W2636" s="25"/>
      <c r="X2636" s="25"/>
      <c r="Y2636" s="25"/>
      <c r="Z2636" s="25"/>
      <c r="AA2636" s="25"/>
      <c r="AB2636" s="25"/>
      <c r="AC2636" s="25"/>
      <c r="AD2636" s="25"/>
      <c r="AE2636" s="25"/>
      <c r="AF2636" s="25"/>
      <c r="AG2636" s="25"/>
      <c r="AH2636" s="25"/>
    </row>
    <row r="2637" spans="1:34">
      <c r="A2637" s="25"/>
      <c r="B2637" s="25"/>
      <c r="C2637" s="25"/>
      <c r="D2637" s="114"/>
      <c r="E2637" s="25"/>
      <c r="F2637" s="25"/>
      <c r="G2637" s="25"/>
      <c r="H2637" s="25"/>
      <c r="I2637" s="25"/>
      <c r="J2637" s="25"/>
      <c r="K2637" s="114"/>
      <c r="L2637" s="25"/>
      <c r="M2637" s="25"/>
      <c r="N2637" s="25"/>
      <c r="O2637" s="25"/>
      <c r="P2637" s="25"/>
      <c r="Q2637" s="25"/>
      <c r="R2637" s="25"/>
      <c r="S2637" s="25"/>
      <c r="T2637" s="25"/>
      <c r="U2637" s="25"/>
      <c r="V2637" s="25"/>
      <c r="W2637" s="25"/>
      <c r="X2637" s="25"/>
      <c r="Y2637" s="25"/>
      <c r="Z2637" s="25"/>
      <c r="AA2637" s="25"/>
      <c r="AB2637" s="25"/>
      <c r="AC2637" s="25"/>
      <c r="AD2637" s="25"/>
      <c r="AE2637" s="25"/>
      <c r="AF2637" s="25"/>
      <c r="AG2637" s="25"/>
      <c r="AH2637" s="25"/>
    </row>
    <row r="2638" spans="1:34">
      <c r="A2638" s="25"/>
      <c r="B2638" s="25"/>
      <c r="C2638" s="25"/>
      <c r="D2638" s="114"/>
      <c r="E2638" s="25"/>
      <c r="F2638" s="25"/>
      <c r="G2638" s="25"/>
      <c r="H2638" s="25"/>
      <c r="I2638" s="25"/>
      <c r="J2638" s="25"/>
      <c r="K2638" s="114"/>
      <c r="L2638" s="25"/>
      <c r="M2638" s="25"/>
      <c r="N2638" s="25"/>
      <c r="O2638" s="25"/>
      <c r="P2638" s="25"/>
      <c r="Q2638" s="25"/>
      <c r="R2638" s="25"/>
      <c r="S2638" s="25"/>
      <c r="T2638" s="25"/>
      <c r="U2638" s="25"/>
      <c r="V2638" s="25"/>
      <c r="W2638" s="25"/>
      <c r="X2638" s="25"/>
      <c r="Y2638" s="25"/>
      <c r="Z2638" s="25"/>
      <c r="AA2638" s="25"/>
      <c r="AB2638" s="25"/>
      <c r="AC2638" s="25"/>
      <c r="AD2638" s="25"/>
      <c r="AE2638" s="25"/>
      <c r="AF2638" s="25"/>
      <c r="AG2638" s="25"/>
      <c r="AH2638" s="25"/>
    </row>
    <row r="2639" spans="1:34">
      <c r="A2639" s="25"/>
      <c r="B2639" s="25"/>
      <c r="C2639" s="25"/>
      <c r="D2639" s="114"/>
      <c r="E2639" s="25"/>
      <c r="F2639" s="25"/>
      <c r="G2639" s="25"/>
      <c r="H2639" s="25"/>
      <c r="I2639" s="25"/>
      <c r="J2639" s="25"/>
      <c r="K2639" s="114"/>
      <c r="L2639" s="25"/>
      <c r="M2639" s="25"/>
      <c r="N2639" s="25"/>
      <c r="O2639" s="25"/>
      <c r="P2639" s="25"/>
      <c r="Q2639" s="25"/>
      <c r="R2639" s="25"/>
      <c r="S2639" s="25"/>
      <c r="T2639" s="25"/>
      <c r="U2639" s="25"/>
      <c r="V2639" s="25"/>
      <c r="W2639" s="25"/>
      <c r="X2639" s="25"/>
      <c r="Y2639" s="25"/>
      <c r="Z2639" s="25"/>
      <c r="AA2639" s="25"/>
      <c r="AB2639" s="25"/>
      <c r="AC2639" s="25"/>
      <c r="AD2639" s="25"/>
      <c r="AE2639" s="25"/>
      <c r="AF2639" s="25"/>
      <c r="AG2639" s="25"/>
      <c r="AH2639" s="25"/>
    </row>
    <row r="2640" spans="1:34">
      <c r="A2640" s="25"/>
      <c r="B2640" s="25"/>
      <c r="C2640" s="25"/>
      <c r="D2640" s="114"/>
      <c r="E2640" s="25"/>
      <c r="F2640" s="25"/>
      <c r="G2640" s="25"/>
      <c r="H2640" s="25"/>
      <c r="I2640" s="25"/>
      <c r="J2640" s="25"/>
      <c r="K2640" s="114"/>
      <c r="L2640" s="25"/>
      <c r="M2640" s="25"/>
      <c r="N2640" s="25"/>
      <c r="O2640" s="25"/>
      <c r="P2640" s="25"/>
      <c r="Q2640" s="25"/>
      <c r="R2640" s="25"/>
      <c r="S2640" s="25"/>
      <c r="T2640" s="25"/>
      <c r="U2640" s="25"/>
      <c r="V2640" s="25"/>
      <c r="W2640" s="25"/>
      <c r="X2640" s="25"/>
      <c r="Y2640" s="25"/>
      <c r="Z2640" s="25"/>
      <c r="AA2640" s="25"/>
      <c r="AB2640" s="25"/>
      <c r="AC2640" s="25"/>
      <c r="AD2640" s="25"/>
      <c r="AE2640" s="25"/>
      <c r="AF2640" s="25"/>
      <c r="AG2640" s="25"/>
      <c r="AH2640" s="25"/>
    </row>
    <row r="2641" spans="1:34">
      <c r="A2641" s="25"/>
      <c r="B2641" s="25"/>
      <c r="C2641" s="25"/>
      <c r="D2641" s="114"/>
      <c r="E2641" s="25"/>
      <c r="F2641" s="25"/>
      <c r="G2641" s="25"/>
      <c r="H2641" s="25"/>
      <c r="I2641" s="25"/>
      <c r="J2641" s="25"/>
      <c r="K2641" s="114"/>
      <c r="L2641" s="25"/>
      <c r="M2641" s="25"/>
      <c r="N2641" s="25"/>
      <c r="O2641" s="25"/>
      <c r="P2641" s="25"/>
      <c r="Q2641" s="25"/>
      <c r="R2641" s="25"/>
      <c r="S2641" s="25"/>
      <c r="T2641" s="25"/>
      <c r="U2641" s="25"/>
      <c r="V2641" s="25"/>
      <c r="W2641" s="25"/>
      <c r="X2641" s="25"/>
      <c r="Y2641" s="25"/>
      <c r="Z2641" s="25"/>
      <c r="AA2641" s="25"/>
      <c r="AB2641" s="25"/>
      <c r="AC2641" s="25"/>
      <c r="AD2641" s="25"/>
      <c r="AE2641" s="25"/>
      <c r="AF2641" s="25"/>
      <c r="AG2641" s="25"/>
      <c r="AH2641" s="25"/>
    </row>
    <row r="2642" spans="1:34">
      <c r="A2642" s="25"/>
      <c r="B2642" s="25"/>
      <c r="C2642" s="25"/>
      <c r="D2642" s="114"/>
      <c r="E2642" s="25"/>
      <c r="F2642" s="25"/>
      <c r="G2642" s="25"/>
      <c r="H2642" s="25"/>
      <c r="I2642" s="25"/>
      <c r="J2642" s="25"/>
      <c r="K2642" s="114"/>
      <c r="L2642" s="25"/>
      <c r="M2642" s="25"/>
      <c r="N2642" s="25"/>
      <c r="O2642" s="25"/>
      <c r="P2642" s="25"/>
      <c r="Q2642" s="25"/>
      <c r="R2642" s="25"/>
      <c r="S2642" s="25"/>
      <c r="T2642" s="25"/>
      <c r="U2642" s="25"/>
      <c r="V2642" s="25"/>
      <c r="W2642" s="25"/>
      <c r="X2642" s="25"/>
      <c r="Y2642" s="25"/>
      <c r="Z2642" s="25"/>
      <c r="AA2642" s="25"/>
      <c r="AB2642" s="25"/>
      <c r="AC2642" s="25"/>
      <c r="AD2642" s="25"/>
      <c r="AE2642" s="25"/>
      <c r="AF2642" s="25"/>
      <c r="AG2642" s="25"/>
      <c r="AH2642" s="25"/>
    </row>
    <row r="2643" spans="1:34">
      <c r="A2643" s="25"/>
      <c r="B2643" s="25"/>
      <c r="C2643" s="25"/>
      <c r="D2643" s="114"/>
      <c r="E2643" s="25"/>
      <c r="F2643" s="25"/>
      <c r="G2643" s="25"/>
      <c r="H2643" s="25"/>
      <c r="I2643" s="25"/>
      <c r="J2643" s="25"/>
      <c r="K2643" s="114"/>
      <c r="L2643" s="25"/>
      <c r="M2643" s="25"/>
      <c r="N2643" s="25"/>
      <c r="O2643" s="25"/>
      <c r="P2643" s="25"/>
      <c r="Q2643" s="25"/>
      <c r="R2643" s="25"/>
      <c r="S2643" s="25"/>
      <c r="T2643" s="25"/>
      <c r="U2643" s="25"/>
      <c r="V2643" s="25"/>
      <c r="W2643" s="25"/>
      <c r="X2643" s="25"/>
      <c r="Y2643" s="25"/>
      <c r="Z2643" s="25"/>
      <c r="AA2643" s="25"/>
      <c r="AB2643" s="25"/>
      <c r="AC2643" s="25"/>
      <c r="AD2643" s="25"/>
      <c r="AE2643" s="25"/>
      <c r="AF2643" s="25"/>
      <c r="AG2643" s="25"/>
      <c r="AH2643" s="25"/>
    </row>
    <row r="2644" spans="1:34">
      <c r="A2644" s="25"/>
      <c r="B2644" s="25"/>
      <c r="C2644" s="25"/>
      <c r="D2644" s="114"/>
      <c r="E2644" s="25"/>
      <c r="F2644" s="25"/>
      <c r="G2644" s="25"/>
      <c r="H2644" s="25"/>
      <c r="I2644" s="25"/>
      <c r="J2644" s="25"/>
      <c r="K2644" s="114"/>
      <c r="L2644" s="25"/>
      <c r="M2644" s="25"/>
      <c r="N2644" s="25"/>
      <c r="O2644" s="25"/>
      <c r="P2644" s="25"/>
      <c r="Q2644" s="25"/>
      <c r="R2644" s="25"/>
      <c r="S2644" s="25"/>
      <c r="T2644" s="25"/>
      <c r="U2644" s="25"/>
      <c r="V2644" s="25"/>
      <c r="W2644" s="25"/>
      <c r="X2644" s="25"/>
      <c r="Y2644" s="25"/>
      <c r="Z2644" s="25"/>
      <c r="AA2644" s="25"/>
      <c r="AB2644" s="25"/>
      <c r="AC2644" s="25"/>
      <c r="AD2644" s="25"/>
      <c r="AE2644" s="25"/>
      <c r="AF2644" s="25"/>
      <c r="AG2644" s="25"/>
      <c r="AH2644" s="25"/>
    </row>
    <row r="2645" spans="1:34">
      <c r="A2645" s="25"/>
      <c r="B2645" s="25"/>
      <c r="C2645" s="25"/>
      <c r="D2645" s="114"/>
      <c r="E2645" s="25"/>
      <c r="F2645" s="25"/>
      <c r="G2645" s="25"/>
      <c r="H2645" s="25"/>
      <c r="I2645" s="25"/>
      <c r="J2645" s="25"/>
      <c r="K2645" s="114"/>
      <c r="L2645" s="25"/>
      <c r="M2645" s="25"/>
      <c r="N2645" s="25"/>
      <c r="O2645" s="25"/>
      <c r="P2645" s="25"/>
      <c r="Q2645" s="25"/>
      <c r="R2645" s="25"/>
      <c r="S2645" s="25"/>
      <c r="T2645" s="25"/>
      <c r="U2645" s="25"/>
      <c r="V2645" s="25"/>
      <c r="W2645" s="25"/>
      <c r="X2645" s="25"/>
      <c r="Y2645" s="25"/>
      <c r="Z2645" s="25"/>
      <c r="AA2645" s="25"/>
      <c r="AB2645" s="25"/>
      <c r="AC2645" s="25"/>
      <c r="AD2645" s="25"/>
      <c r="AE2645" s="25"/>
      <c r="AF2645" s="25"/>
      <c r="AG2645" s="25"/>
      <c r="AH2645" s="25"/>
    </row>
    <row r="2646" spans="1:34">
      <c r="A2646" s="25"/>
      <c r="B2646" s="25"/>
      <c r="C2646" s="25"/>
      <c r="D2646" s="114"/>
      <c r="E2646" s="25"/>
      <c r="F2646" s="25"/>
      <c r="G2646" s="25"/>
      <c r="H2646" s="25"/>
      <c r="I2646" s="25"/>
      <c r="J2646" s="25"/>
      <c r="K2646" s="114"/>
      <c r="L2646" s="25"/>
      <c r="M2646" s="25"/>
      <c r="N2646" s="25"/>
      <c r="O2646" s="25"/>
      <c r="P2646" s="25"/>
      <c r="Q2646" s="25"/>
      <c r="R2646" s="25"/>
      <c r="S2646" s="25"/>
      <c r="T2646" s="25"/>
      <c r="U2646" s="25"/>
      <c r="V2646" s="25"/>
      <c r="W2646" s="25"/>
      <c r="X2646" s="25"/>
      <c r="Y2646" s="25"/>
      <c r="Z2646" s="25"/>
      <c r="AA2646" s="25"/>
      <c r="AB2646" s="25"/>
      <c r="AC2646" s="25"/>
      <c r="AD2646" s="25"/>
      <c r="AE2646" s="25"/>
      <c r="AF2646" s="25"/>
      <c r="AG2646" s="25"/>
      <c r="AH2646" s="25"/>
    </row>
    <row r="2647" spans="1:34">
      <c r="A2647" s="25"/>
      <c r="B2647" s="25"/>
      <c r="C2647" s="25"/>
      <c r="D2647" s="114"/>
      <c r="E2647" s="25"/>
      <c r="F2647" s="25"/>
      <c r="G2647" s="25"/>
      <c r="H2647" s="25"/>
      <c r="I2647" s="25"/>
      <c r="J2647" s="25"/>
      <c r="K2647" s="114"/>
      <c r="L2647" s="25"/>
      <c r="M2647" s="25"/>
      <c r="N2647" s="25"/>
      <c r="O2647" s="25"/>
      <c r="P2647" s="25"/>
      <c r="Q2647" s="25"/>
      <c r="R2647" s="25"/>
      <c r="S2647" s="25"/>
      <c r="T2647" s="25"/>
      <c r="U2647" s="25"/>
      <c r="V2647" s="25"/>
      <c r="W2647" s="25"/>
      <c r="X2647" s="25"/>
      <c r="Y2647" s="25"/>
      <c r="Z2647" s="25"/>
      <c r="AA2647" s="25"/>
      <c r="AB2647" s="25"/>
      <c r="AC2647" s="25"/>
      <c r="AD2647" s="25"/>
      <c r="AE2647" s="25"/>
      <c r="AF2647" s="25"/>
      <c r="AG2647" s="25"/>
      <c r="AH2647" s="25"/>
    </row>
    <row r="2648" spans="1:34">
      <c r="A2648" s="25"/>
      <c r="B2648" s="25"/>
      <c r="C2648" s="25"/>
      <c r="D2648" s="114"/>
      <c r="E2648" s="25"/>
      <c r="F2648" s="25"/>
      <c r="G2648" s="25"/>
      <c r="H2648" s="25"/>
      <c r="I2648" s="25"/>
      <c r="J2648" s="25"/>
      <c r="K2648" s="114"/>
      <c r="L2648" s="25"/>
      <c r="M2648" s="25"/>
      <c r="N2648" s="25"/>
      <c r="O2648" s="25"/>
      <c r="P2648" s="25"/>
      <c r="Q2648" s="25"/>
      <c r="R2648" s="25"/>
      <c r="S2648" s="25"/>
      <c r="T2648" s="25"/>
      <c r="U2648" s="25"/>
      <c r="V2648" s="25"/>
      <c r="W2648" s="25"/>
      <c r="X2648" s="25"/>
      <c r="Y2648" s="25"/>
      <c r="Z2648" s="25"/>
      <c r="AA2648" s="25"/>
      <c r="AB2648" s="25"/>
      <c r="AC2648" s="25"/>
      <c r="AD2648" s="25"/>
      <c r="AE2648" s="25"/>
      <c r="AF2648" s="25"/>
      <c r="AG2648" s="25"/>
      <c r="AH2648" s="25"/>
    </row>
    <row r="2649" spans="1:34">
      <c r="A2649" s="25"/>
      <c r="B2649" s="25"/>
      <c r="C2649" s="25"/>
      <c r="D2649" s="114"/>
      <c r="E2649" s="25"/>
      <c r="F2649" s="25"/>
      <c r="G2649" s="25"/>
      <c r="H2649" s="25"/>
      <c r="I2649" s="25"/>
      <c r="J2649" s="25"/>
      <c r="K2649" s="114"/>
      <c r="L2649" s="25"/>
      <c r="M2649" s="25"/>
      <c r="N2649" s="25"/>
      <c r="O2649" s="25"/>
      <c r="P2649" s="25"/>
      <c r="Q2649" s="25"/>
      <c r="R2649" s="25"/>
      <c r="S2649" s="25"/>
      <c r="T2649" s="25"/>
      <c r="U2649" s="25"/>
      <c r="V2649" s="25"/>
      <c r="W2649" s="25"/>
      <c r="X2649" s="25"/>
      <c r="Y2649" s="25"/>
      <c r="Z2649" s="25"/>
      <c r="AA2649" s="25"/>
      <c r="AB2649" s="25"/>
      <c r="AC2649" s="25"/>
      <c r="AD2649" s="25"/>
      <c r="AE2649" s="25"/>
      <c r="AF2649" s="25"/>
      <c r="AG2649" s="25"/>
      <c r="AH2649" s="25"/>
    </row>
    <row r="2650" spans="1:34">
      <c r="A2650" s="25"/>
      <c r="B2650" s="25"/>
      <c r="C2650" s="25"/>
      <c r="D2650" s="114"/>
      <c r="E2650" s="25"/>
      <c r="F2650" s="25"/>
      <c r="G2650" s="25"/>
      <c r="H2650" s="25"/>
      <c r="I2650" s="25"/>
      <c r="J2650" s="25"/>
      <c r="K2650" s="114"/>
      <c r="L2650" s="25"/>
      <c r="M2650" s="25"/>
      <c r="N2650" s="25"/>
      <c r="O2650" s="25"/>
      <c r="P2650" s="25"/>
      <c r="Q2650" s="25"/>
      <c r="R2650" s="25"/>
      <c r="S2650" s="25"/>
      <c r="T2650" s="25"/>
      <c r="U2650" s="25"/>
      <c r="V2650" s="25"/>
      <c r="W2650" s="25"/>
      <c r="X2650" s="25"/>
      <c r="Y2650" s="25"/>
      <c r="Z2650" s="25"/>
      <c r="AA2650" s="25"/>
      <c r="AB2650" s="25"/>
      <c r="AC2650" s="25"/>
      <c r="AD2650" s="25"/>
      <c r="AE2650" s="25"/>
      <c r="AF2650" s="25"/>
      <c r="AG2650" s="25"/>
      <c r="AH2650" s="25"/>
    </row>
    <row r="2651" spans="1:34">
      <c r="A2651" s="25"/>
      <c r="B2651" s="25"/>
      <c r="C2651" s="25"/>
      <c r="D2651" s="114"/>
      <c r="E2651" s="25"/>
      <c r="F2651" s="25"/>
      <c r="G2651" s="25"/>
      <c r="H2651" s="25"/>
      <c r="I2651" s="25"/>
      <c r="J2651" s="25"/>
      <c r="K2651" s="114"/>
      <c r="L2651" s="25"/>
      <c r="M2651" s="25"/>
      <c r="N2651" s="25"/>
      <c r="O2651" s="25"/>
      <c r="P2651" s="25"/>
      <c r="Q2651" s="25"/>
      <c r="R2651" s="25"/>
      <c r="S2651" s="25"/>
      <c r="T2651" s="25"/>
      <c r="U2651" s="25"/>
      <c r="V2651" s="25"/>
      <c r="W2651" s="25"/>
      <c r="X2651" s="25"/>
      <c r="Y2651" s="25"/>
      <c r="Z2651" s="25"/>
      <c r="AA2651" s="25"/>
      <c r="AB2651" s="25"/>
      <c r="AC2651" s="25"/>
      <c r="AD2651" s="25"/>
      <c r="AE2651" s="25"/>
      <c r="AF2651" s="25"/>
      <c r="AG2651" s="25"/>
      <c r="AH2651" s="25"/>
    </row>
    <row r="2652" spans="1:34">
      <c r="A2652" s="25"/>
      <c r="B2652" s="25"/>
      <c r="C2652" s="25"/>
      <c r="D2652" s="114"/>
      <c r="E2652" s="25"/>
      <c r="F2652" s="25"/>
      <c r="G2652" s="25"/>
      <c r="H2652" s="25"/>
      <c r="I2652" s="25"/>
      <c r="J2652" s="25"/>
      <c r="K2652" s="114"/>
      <c r="L2652" s="25"/>
      <c r="M2652" s="25"/>
      <c r="N2652" s="25"/>
      <c r="O2652" s="25"/>
      <c r="P2652" s="25"/>
      <c r="Q2652" s="25"/>
      <c r="R2652" s="25"/>
      <c r="S2652" s="25"/>
      <c r="T2652" s="25"/>
      <c r="U2652" s="25"/>
      <c r="V2652" s="25"/>
      <c r="W2652" s="25"/>
      <c r="X2652" s="25"/>
      <c r="Y2652" s="25"/>
      <c r="Z2652" s="25"/>
      <c r="AA2652" s="25"/>
      <c r="AB2652" s="25"/>
      <c r="AC2652" s="25"/>
      <c r="AD2652" s="25"/>
      <c r="AE2652" s="25"/>
      <c r="AF2652" s="25"/>
      <c r="AG2652" s="25"/>
      <c r="AH2652" s="25"/>
    </row>
    <row r="2653" spans="1:34">
      <c r="A2653" s="25"/>
      <c r="B2653" s="25"/>
      <c r="C2653" s="25"/>
      <c r="D2653" s="114"/>
      <c r="E2653" s="25"/>
      <c r="F2653" s="25"/>
      <c r="G2653" s="25"/>
      <c r="H2653" s="25"/>
      <c r="I2653" s="25"/>
      <c r="J2653" s="25"/>
      <c r="K2653" s="114"/>
      <c r="L2653" s="25"/>
      <c r="M2653" s="25"/>
      <c r="N2653" s="25"/>
      <c r="O2653" s="25"/>
      <c r="P2653" s="25"/>
      <c r="Q2653" s="25"/>
      <c r="R2653" s="25"/>
      <c r="S2653" s="25"/>
      <c r="T2653" s="25"/>
      <c r="U2653" s="25"/>
      <c r="V2653" s="25"/>
      <c r="W2653" s="25"/>
      <c r="X2653" s="25"/>
      <c r="Y2653" s="25"/>
      <c r="Z2653" s="25"/>
      <c r="AA2653" s="25"/>
      <c r="AB2653" s="25"/>
      <c r="AC2653" s="25"/>
      <c r="AD2653" s="25"/>
      <c r="AE2653" s="25"/>
      <c r="AF2653" s="25"/>
      <c r="AG2653" s="25"/>
      <c r="AH2653" s="25"/>
    </row>
    <row r="2654" spans="1:34">
      <c r="A2654" s="25"/>
      <c r="B2654" s="25"/>
      <c r="C2654" s="25"/>
      <c r="D2654" s="114"/>
      <c r="E2654" s="25"/>
      <c r="F2654" s="25"/>
      <c r="G2654" s="25"/>
      <c r="H2654" s="25"/>
      <c r="I2654" s="25"/>
      <c r="J2654" s="25"/>
      <c r="K2654" s="114"/>
      <c r="L2654" s="25"/>
      <c r="M2654" s="25"/>
      <c r="N2654" s="25"/>
      <c r="O2654" s="25"/>
      <c r="P2654" s="25"/>
      <c r="Q2654" s="25"/>
      <c r="R2654" s="25"/>
      <c r="S2654" s="25"/>
      <c r="T2654" s="25"/>
      <c r="U2654" s="25"/>
      <c r="V2654" s="25"/>
      <c r="W2654" s="25"/>
      <c r="X2654" s="25"/>
      <c r="Y2654" s="25"/>
      <c r="Z2654" s="25"/>
      <c r="AA2654" s="25"/>
      <c r="AB2654" s="25"/>
      <c r="AC2654" s="25"/>
      <c r="AD2654" s="25"/>
      <c r="AE2654" s="25"/>
      <c r="AF2654" s="25"/>
      <c r="AG2654" s="25"/>
      <c r="AH2654" s="25"/>
    </row>
    <row r="2655" spans="1:34">
      <c r="A2655" s="25"/>
      <c r="B2655" s="25"/>
      <c r="C2655" s="25"/>
      <c r="D2655" s="114"/>
      <c r="E2655" s="25"/>
      <c r="F2655" s="25"/>
      <c r="G2655" s="25"/>
      <c r="H2655" s="25"/>
      <c r="I2655" s="25"/>
      <c r="J2655" s="25"/>
      <c r="K2655" s="114"/>
      <c r="L2655" s="25"/>
      <c r="M2655" s="25"/>
      <c r="N2655" s="25"/>
      <c r="O2655" s="25"/>
      <c r="P2655" s="25"/>
      <c r="Q2655" s="25"/>
      <c r="R2655" s="25"/>
      <c r="S2655" s="25"/>
      <c r="T2655" s="25"/>
      <c r="U2655" s="25"/>
      <c r="V2655" s="25"/>
      <c r="W2655" s="25"/>
      <c r="X2655" s="25"/>
      <c r="Y2655" s="25"/>
      <c r="Z2655" s="25"/>
      <c r="AA2655" s="25"/>
      <c r="AB2655" s="25"/>
      <c r="AC2655" s="25"/>
      <c r="AD2655" s="25"/>
      <c r="AE2655" s="25"/>
      <c r="AF2655" s="25"/>
      <c r="AG2655" s="25"/>
      <c r="AH2655" s="25"/>
    </row>
    <row r="2656" spans="1:34">
      <c r="A2656" s="25"/>
      <c r="B2656" s="25"/>
      <c r="C2656" s="25"/>
      <c r="D2656" s="114"/>
      <c r="E2656" s="25"/>
      <c r="F2656" s="25"/>
      <c r="G2656" s="25"/>
      <c r="H2656" s="25"/>
      <c r="I2656" s="25"/>
      <c r="J2656" s="25"/>
      <c r="K2656" s="114"/>
      <c r="L2656" s="25"/>
      <c r="M2656" s="25"/>
      <c r="N2656" s="25"/>
      <c r="O2656" s="25"/>
      <c r="P2656" s="25"/>
      <c r="Q2656" s="25"/>
      <c r="R2656" s="25"/>
      <c r="S2656" s="25"/>
      <c r="T2656" s="25"/>
      <c r="U2656" s="25"/>
      <c r="V2656" s="25"/>
      <c r="W2656" s="25"/>
      <c r="X2656" s="25"/>
      <c r="Y2656" s="25"/>
      <c r="Z2656" s="25"/>
      <c r="AA2656" s="25"/>
      <c r="AB2656" s="25"/>
      <c r="AC2656" s="25"/>
      <c r="AD2656" s="25"/>
      <c r="AE2656" s="25"/>
      <c r="AF2656" s="25"/>
      <c r="AG2656" s="25"/>
      <c r="AH2656" s="25"/>
    </row>
    <row r="2657" spans="1:34">
      <c r="A2657" s="25"/>
      <c r="B2657" s="25"/>
      <c r="C2657" s="25"/>
      <c r="D2657" s="114"/>
      <c r="E2657" s="25"/>
      <c r="F2657" s="25"/>
      <c r="G2657" s="25"/>
      <c r="H2657" s="25"/>
      <c r="I2657" s="25"/>
      <c r="J2657" s="25"/>
      <c r="K2657" s="114"/>
      <c r="L2657" s="25"/>
      <c r="M2657" s="25"/>
      <c r="N2657" s="25"/>
      <c r="O2657" s="25"/>
      <c r="P2657" s="25"/>
      <c r="Q2657" s="25"/>
      <c r="R2657" s="25"/>
      <c r="S2657" s="25"/>
      <c r="T2657" s="25"/>
      <c r="U2657" s="25"/>
      <c r="V2657" s="25"/>
      <c r="W2657" s="25"/>
      <c r="X2657" s="25"/>
      <c r="Y2657" s="25"/>
      <c r="Z2657" s="25"/>
      <c r="AA2657" s="25"/>
      <c r="AB2657" s="25"/>
      <c r="AC2657" s="25"/>
      <c r="AD2657" s="25"/>
      <c r="AE2657" s="25"/>
      <c r="AF2657" s="25"/>
      <c r="AG2657" s="25"/>
      <c r="AH2657" s="25"/>
    </row>
    <row r="2658" spans="1:34">
      <c r="A2658" s="25"/>
      <c r="B2658" s="25"/>
      <c r="C2658" s="25"/>
      <c r="D2658" s="114"/>
      <c r="E2658" s="25"/>
      <c r="F2658" s="25"/>
      <c r="G2658" s="25"/>
      <c r="H2658" s="25"/>
      <c r="I2658" s="25"/>
      <c r="J2658" s="25"/>
      <c r="K2658" s="114"/>
      <c r="L2658" s="25"/>
      <c r="M2658" s="25"/>
      <c r="N2658" s="25"/>
      <c r="O2658" s="25"/>
      <c r="P2658" s="25"/>
      <c r="Q2658" s="25"/>
      <c r="R2658" s="25"/>
      <c r="S2658" s="25"/>
      <c r="T2658" s="25"/>
      <c r="U2658" s="25"/>
      <c r="V2658" s="25"/>
      <c r="W2658" s="25"/>
      <c r="X2658" s="25"/>
      <c r="Y2658" s="25"/>
      <c r="Z2658" s="25"/>
      <c r="AA2658" s="25"/>
      <c r="AB2658" s="25"/>
      <c r="AC2658" s="25"/>
      <c r="AD2658" s="25"/>
      <c r="AE2658" s="25"/>
      <c r="AF2658" s="25"/>
      <c r="AG2658" s="25"/>
      <c r="AH2658" s="25"/>
    </row>
    <row r="2659" spans="1:34">
      <c r="A2659" s="25"/>
      <c r="B2659" s="25"/>
      <c r="C2659" s="25"/>
      <c r="D2659" s="114"/>
      <c r="E2659" s="25"/>
      <c r="F2659" s="25"/>
      <c r="G2659" s="25"/>
      <c r="H2659" s="25"/>
      <c r="I2659" s="25"/>
      <c r="J2659" s="25"/>
      <c r="K2659" s="114"/>
      <c r="L2659" s="25"/>
      <c r="M2659" s="25"/>
      <c r="N2659" s="25"/>
      <c r="O2659" s="25"/>
      <c r="P2659" s="25"/>
      <c r="Q2659" s="25"/>
      <c r="R2659" s="25"/>
      <c r="S2659" s="25"/>
      <c r="T2659" s="25"/>
      <c r="U2659" s="25"/>
      <c r="V2659" s="25"/>
      <c r="W2659" s="25"/>
      <c r="X2659" s="25"/>
      <c r="Y2659" s="25"/>
      <c r="Z2659" s="25"/>
      <c r="AA2659" s="25"/>
      <c r="AB2659" s="25"/>
      <c r="AC2659" s="25"/>
      <c r="AD2659" s="25"/>
      <c r="AE2659" s="25"/>
      <c r="AF2659" s="25"/>
      <c r="AG2659" s="25"/>
      <c r="AH2659" s="25"/>
    </row>
    <row r="2660" spans="1:34">
      <c r="A2660" s="25"/>
      <c r="B2660" s="25"/>
      <c r="C2660" s="25"/>
      <c r="D2660" s="114"/>
      <c r="E2660" s="25"/>
      <c r="F2660" s="25"/>
      <c r="G2660" s="25"/>
      <c r="H2660" s="25"/>
      <c r="I2660" s="25"/>
      <c r="J2660" s="25"/>
      <c r="K2660" s="114"/>
      <c r="L2660" s="25"/>
      <c r="M2660" s="25"/>
      <c r="N2660" s="25"/>
      <c r="O2660" s="25"/>
      <c r="P2660" s="25"/>
      <c r="Q2660" s="25"/>
      <c r="R2660" s="25"/>
      <c r="S2660" s="25"/>
      <c r="T2660" s="25"/>
      <c r="U2660" s="25"/>
      <c r="V2660" s="25"/>
      <c r="W2660" s="25"/>
      <c r="X2660" s="25"/>
      <c r="Y2660" s="25"/>
      <c r="Z2660" s="25"/>
      <c r="AA2660" s="25"/>
      <c r="AB2660" s="25"/>
      <c r="AC2660" s="25"/>
      <c r="AD2660" s="25"/>
      <c r="AE2660" s="25"/>
      <c r="AF2660" s="25"/>
      <c r="AG2660" s="25"/>
      <c r="AH2660" s="25"/>
    </row>
    <row r="2661" spans="1:34">
      <c r="A2661" s="25"/>
      <c r="B2661" s="25"/>
      <c r="C2661" s="25"/>
      <c r="D2661" s="114"/>
      <c r="E2661" s="25"/>
      <c r="F2661" s="25"/>
      <c r="G2661" s="25"/>
      <c r="H2661" s="25"/>
      <c r="I2661" s="25"/>
      <c r="J2661" s="25"/>
      <c r="K2661" s="114"/>
      <c r="L2661" s="25"/>
      <c r="M2661" s="25"/>
      <c r="N2661" s="25"/>
      <c r="O2661" s="25"/>
      <c r="P2661" s="25"/>
      <c r="Q2661" s="25"/>
      <c r="R2661" s="25"/>
      <c r="S2661" s="25"/>
      <c r="T2661" s="25"/>
      <c r="U2661" s="25"/>
      <c r="V2661" s="25"/>
      <c r="W2661" s="25"/>
      <c r="X2661" s="25"/>
      <c r="Y2661" s="25"/>
      <c r="Z2661" s="25"/>
      <c r="AA2661" s="25"/>
      <c r="AB2661" s="25"/>
      <c r="AC2661" s="25"/>
      <c r="AD2661" s="25"/>
      <c r="AE2661" s="25"/>
      <c r="AF2661" s="25"/>
      <c r="AG2661" s="25"/>
      <c r="AH2661" s="25"/>
    </row>
    <row r="2662" spans="1:34">
      <c r="A2662" s="25"/>
      <c r="B2662" s="25"/>
      <c r="C2662" s="25"/>
      <c r="D2662" s="114"/>
      <c r="E2662" s="25"/>
      <c r="F2662" s="25"/>
      <c r="G2662" s="25"/>
      <c r="H2662" s="25"/>
      <c r="I2662" s="25"/>
      <c r="J2662" s="25"/>
      <c r="K2662" s="114"/>
      <c r="L2662" s="25"/>
      <c r="M2662" s="25"/>
      <c r="N2662" s="25"/>
      <c r="O2662" s="25"/>
      <c r="P2662" s="25"/>
      <c r="Q2662" s="25"/>
      <c r="R2662" s="25"/>
      <c r="S2662" s="25"/>
      <c r="T2662" s="25"/>
      <c r="U2662" s="25"/>
      <c r="V2662" s="25"/>
      <c r="W2662" s="25"/>
      <c r="X2662" s="25"/>
      <c r="Y2662" s="25"/>
      <c r="Z2662" s="25"/>
      <c r="AA2662" s="25"/>
      <c r="AB2662" s="25"/>
      <c r="AC2662" s="25"/>
      <c r="AD2662" s="25"/>
      <c r="AE2662" s="25"/>
      <c r="AF2662" s="25"/>
      <c r="AG2662" s="25"/>
      <c r="AH2662" s="25"/>
    </row>
    <row r="2663" spans="1:34">
      <c r="A2663" s="25"/>
      <c r="B2663" s="25"/>
      <c r="C2663" s="25"/>
      <c r="D2663" s="114"/>
      <c r="E2663" s="25"/>
      <c r="F2663" s="25"/>
      <c r="G2663" s="25"/>
      <c r="H2663" s="25"/>
      <c r="I2663" s="25"/>
      <c r="J2663" s="25"/>
      <c r="K2663" s="114"/>
      <c r="L2663" s="25"/>
      <c r="M2663" s="25"/>
      <c r="N2663" s="25"/>
      <c r="O2663" s="25"/>
      <c r="P2663" s="25"/>
      <c r="Q2663" s="25"/>
      <c r="R2663" s="25"/>
      <c r="S2663" s="25"/>
      <c r="T2663" s="25"/>
      <c r="U2663" s="25"/>
      <c r="V2663" s="25"/>
      <c r="W2663" s="25"/>
      <c r="X2663" s="25"/>
      <c r="Y2663" s="25"/>
      <c r="Z2663" s="25"/>
      <c r="AA2663" s="25"/>
      <c r="AB2663" s="25"/>
      <c r="AC2663" s="25"/>
      <c r="AD2663" s="25"/>
      <c r="AE2663" s="25"/>
      <c r="AF2663" s="25"/>
      <c r="AG2663" s="25"/>
      <c r="AH2663" s="25"/>
    </row>
    <row r="2664" spans="1:34">
      <c r="A2664" s="25"/>
      <c r="B2664" s="25"/>
      <c r="C2664" s="25"/>
      <c r="D2664" s="114"/>
      <c r="E2664" s="25"/>
      <c r="F2664" s="25"/>
      <c r="G2664" s="25"/>
      <c r="H2664" s="25"/>
      <c r="I2664" s="25"/>
      <c r="J2664" s="25"/>
      <c r="K2664" s="114"/>
      <c r="L2664" s="25"/>
      <c r="M2664" s="25"/>
      <c r="N2664" s="25"/>
      <c r="O2664" s="25"/>
      <c r="P2664" s="25"/>
      <c r="Q2664" s="25"/>
      <c r="R2664" s="25"/>
      <c r="S2664" s="25"/>
      <c r="T2664" s="25"/>
      <c r="U2664" s="25"/>
      <c r="V2664" s="25"/>
      <c r="W2664" s="25"/>
      <c r="X2664" s="25"/>
      <c r="Y2664" s="25"/>
      <c r="Z2664" s="25"/>
      <c r="AA2664" s="25"/>
      <c r="AB2664" s="25"/>
      <c r="AC2664" s="25"/>
      <c r="AD2664" s="25"/>
      <c r="AE2664" s="25"/>
      <c r="AF2664" s="25"/>
      <c r="AG2664" s="25"/>
      <c r="AH2664" s="25"/>
    </row>
    <row r="2665" spans="1:34">
      <c r="A2665" s="25"/>
      <c r="B2665" s="25"/>
      <c r="C2665" s="25"/>
      <c r="D2665" s="114"/>
      <c r="E2665" s="25"/>
      <c r="F2665" s="25"/>
      <c r="G2665" s="25"/>
      <c r="H2665" s="25"/>
      <c r="I2665" s="25"/>
      <c r="J2665" s="25"/>
      <c r="K2665" s="114"/>
      <c r="L2665" s="25"/>
      <c r="M2665" s="25"/>
      <c r="N2665" s="25"/>
      <c r="O2665" s="25"/>
      <c r="P2665" s="25"/>
      <c r="Q2665" s="25"/>
      <c r="R2665" s="25"/>
      <c r="S2665" s="25"/>
      <c r="T2665" s="25"/>
      <c r="U2665" s="25"/>
      <c r="V2665" s="25"/>
      <c r="W2665" s="25"/>
      <c r="X2665" s="25"/>
      <c r="Y2665" s="25"/>
      <c r="Z2665" s="25"/>
      <c r="AA2665" s="25"/>
      <c r="AB2665" s="25"/>
      <c r="AC2665" s="25"/>
      <c r="AD2665" s="25"/>
      <c r="AE2665" s="25"/>
      <c r="AF2665" s="25"/>
      <c r="AG2665" s="25"/>
      <c r="AH2665" s="25"/>
    </row>
    <row r="2666" spans="1:34">
      <c r="A2666" s="25"/>
      <c r="B2666" s="25"/>
      <c r="C2666" s="25"/>
      <c r="D2666" s="114"/>
      <c r="E2666" s="25"/>
      <c r="F2666" s="25"/>
      <c r="G2666" s="25"/>
      <c r="H2666" s="25"/>
      <c r="I2666" s="25"/>
      <c r="J2666" s="25"/>
      <c r="K2666" s="114"/>
      <c r="L2666" s="25"/>
      <c r="M2666" s="25"/>
      <c r="N2666" s="25"/>
      <c r="O2666" s="25"/>
      <c r="P2666" s="25"/>
      <c r="Q2666" s="25"/>
      <c r="R2666" s="25"/>
      <c r="S2666" s="25"/>
      <c r="T2666" s="25"/>
      <c r="U2666" s="25"/>
      <c r="V2666" s="25"/>
      <c r="W2666" s="25"/>
      <c r="X2666" s="25"/>
      <c r="Y2666" s="25"/>
      <c r="Z2666" s="25"/>
      <c r="AA2666" s="25"/>
      <c r="AB2666" s="25"/>
      <c r="AC2666" s="25"/>
      <c r="AD2666" s="25"/>
      <c r="AE2666" s="25"/>
      <c r="AF2666" s="25"/>
      <c r="AG2666" s="25"/>
      <c r="AH2666" s="25"/>
    </row>
    <row r="2667" spans="1:34">
      <c r="A2667" s="25"/>
      <c r="B2667" s="25"/>
      <c r="C2667" s="25"/>
      <c r="D2667" s="114"/>
      <c r="E2667" s="25"/>
      <c r="F2667" s="25"/>
      <c r="G2667" s="25"/>
      <c r="H2667" s="25"/>
      <c r="I2667" s="25"/>
      <c r="J2667" s="25"/>
      <c r="K2667" s="114"/>
      <c r="L2667" s="25"/>
      <c r="M2667" s="25"/>
      <c r="N2667" s="25"/>
      <c r="O2667" s="25"/>
      <c r="P2667" s="25"/>
      <c r="Q2667" s="25"/>
      <c r="R2667" s="25"/>
      <c r="S2667" s="25"/>
      <c r="T2667" s="25"/>
      <c r="U2667" s="25"/>
      <c r="V2667" s="25"/>
      <c r="W2667" s="25"/>
      <c r="X2667" s="25"/>
      <c r="Y2667" s="25"/>
      <c r="Z2667" s="25"/>
      <c r="AA2667" s="25"/>
      <c r="AB2667" s="25"/>
      <c r="AC2667" s="25"/>
      <c r="AD2667" s="25"/>
      <c r="AE2667" s="25"/>
      <c r="AF2667" s="25"/>
      <c r="AG2667" s="25"/>
      <c r="AH2667" s="25"/>
    </row>
    <row r="2668" spans="1:34">
      <c r="A2668" s="25"/>
      <c r="B2668" s="25"/>
      <c r="C2668" s="25"/>
      <c r="D2668" s="114"/>
      <c r="E2668" s="25"/>
      <c r="F2668" s="25"/>
      <c r="G2668" s="25"/>
      <c r="H2668" s="25"/>
      <c r="I2668" s="25"/>
      <c r="J2668" s="25"/>
      <c r="K2668" s="114"/>
      <c r="L2668" s="25"/>
      <c r="M2668" s="25"/>
      <c r="N2668" s="25"/>
      <c r="O2668" s="25"/>
      <c r="P2668" s="25"/>
      <c r="Q2668" s="25"/>
      <c r="R2668" s="25"/>
      <c r="S2668" s="25"/>
      <c r="T2668" s="25"/>
      <c r="U2668" s="25"/>
      <c r="V2668" s="25"/>
      <c r="W2668" s="25"/>
      <c r="X2668" s="25"/>
      <c r="Y2668" s="25"/>
      <c r="Z2668" s="25"/>
      <c r="AA2668" s="25"/>
      <c r="AB2668" s="25"/>
      <c r="AC2668" s="25"/>
      <c r="AD2668" s="25"/>
      <c r="AE2668" s="25"/>
      <c r="AF2668" s="25"/>
      <c r="AG2668" s="25"/>
      <c r="AH2668" s="25"/>
    </row>
    <row r="2669" spans="1:34">
      <c r="A2669" s="25"/>
      <c r="B2669" s="25"/>
      <c r="C2669" s="25"/>
      <c r="D2669" s="114"/>
      <c r="E2669" s="25"/>
      <c r="F2669" s="25"/>
      <c r="G2669" s="25"/>
      <c r="H2669" s="25"/>
      <c r="I2669" s="25"/>
      <c r="J2669" s="25"/>
      <c r="K2669" s="114"/>
      <c r="L2669" s="25"/>
      <c r="M2669" s="25"/>
      <c r="N2669" s="25"/>
      <c r="O2669" s="25"/>
      <c r="P2669" s="25"/>
      <c r="Q2669" s="25"/>
      <c r="R2669" s="25"/>
      <c r="S2669" s="25"/>
      <c r="T2669" s="25"/>
      <c r="U2669" s="25"/>
      <c r="V2669" s="25"/>
      <c r="W2669" s="25"/>
      <c r="X2669" s="25"/>
      <c r="Y2669" s="25"/>
      <c r="Z2669" s="25"/>
      <c r="AA2669" s="25"/>
      <c r="AB2669" s="25"/>
      <c r="AC2669" s="25"/>
      <c r="AD2669" s="25"/>
      <c r="AE2669" s="25"/>
      <c r="AF2669" s="25"/>
      <c r="AG2669" s="25"/>
      <c r="AH2669" s="25"/>
    </row>
    <row r="2670" spans="1:34">
      <c r="A2670" s="25"/>
      <c r="B2670" s="25"/>
      <c r="C2670" s="25"/>
      <c r="D2670" s="114"/>
      <c r="E2670" s="25"/>
      <c r="F2670" s="25"/>
      <c r="G2670" s="25"/>
      <c r="H2670" s="25"/>
      <c r="I2670" s="25"/>
      <c r="J2670" s="25"/>
      <c r="K2670" s="114"/>
      <c r="L2670" s="25"/>
      <c r="M2670" s="25"/>
      <c r="N2670" s="25"/>
      <c r="O2670" s="25"/>
      <c r="P2670" s="25"/>
      <c r="Q2670" s="25"/>
      <c r="R2670" s="25"/>
      <c r="S2670" s="25"/>
      <c r="T2670" s="25"/>
      <c r="U2670" s="25"/>
      <c r="V2670" s="25"/>
      <c r="W2670" s="25"/>
      <c r="X2670" s="25"/>
      <c r="Y2670" s="25"/>
      <c r="Z2670" s="25"/>
      <c r="AA2670" s="25"/>
      <c r="AB2670" s="25"/>
      <c r="AC2670" s="25"/>
      <c r="AD2670" s="25"/>
      <c r="AE2670" s="25"/>
      <c r="AF2670" s="25"/>
      <c r="AG2670" s="25"/>
      <c r="AH2670" s="25"/>
    </row>
    <row r="2671" spans="1:34">
      <c r="A2671" s="25"/>
      <c r="B2671" s="25"/>
      <c r="C2671" s="25"/>
      <c r="D2671" s="114"/>
      <c r="E2671" s="25"/>
      <c r="F2671" s="25"/>
      <c r="G2671" s="25"/>
      <c r="H2671" s="25"/>
      <c r="I2671" s="25"/>
      <c r="J2671" s="25"/>
      <c r="K2671" s="114"/>
      <c r="L2671" s="25"/>
      <c r="M2671" s="25"/>
      <c r="N2671" s="25"/>
      <c r="O2671" s="25"/>
      <c r="P2671" s="25"/>
      <c r="Q2671" s="25"/>
      <c r="R2671" s="25"/>
      <c r="S2671" s="25"/>
      <c r="T2671" s="25"/>
      <c r="U2671" s="25"/>
      <c r="V2671" s="25"/>
      <c r="W2671" s="25"/>
      <c r="X2671" s="25"/>
      <c r="Y2671" s="25"/>
      <c r="Z2671" s="25"/>
      <c r="AA2671" s="25"/>
      <c r="AB2671" s="25"/>
      <c r="AC2671" s="25"/>
      <c r="AD2671" s="25"/>
      <c r="AE2671" s="25"/>
      <c r="AF2671" s="25"/>
      <c r="AG2671" s="25"/>
      <c r="AH2671" s="25"/>
    </row>
    <row r="2672" spans="1:34">
      <c r="A2672" s="25"/>
      <c r="B2672" s="25"/>
      <c r="C2672" s="25"/>
      <c r="D2672" s="114"/>
      <c r="E2672" s="25"/>
      <c r="F2672" s="25"/>
      <c r="G2672" s="25"/>
      <c r="H2672" s="25"/>
      <c r="I2672" s="25"/>
      <c r="J2672" s="25"/>
      <c r="K2672" s="114"/>
      <c r="L2672" s="25"/>
      <c r="M2672" s="25"/>
      <c r="N2672" s="25"/>
      <c r="O2672" s="25"/>
      <c r="P2672" s="25"/>
      <c r="Q2672" s="25"/>
      <c r="R2672" s="25"/>
      <c r="S2672" s="25"/>
      <c r="T2672" s="25"/>
      <c r="U2672" s="25"/>
      <c r="V2672" s="25"/>
      <c r="W2672" s="25"/>
      <c r="X2672" s="25"/>
      <c r="Y2672" s="25"/>
      <c r="Z2672" s="25"/>
      <c r="AA2672" s="25"/>
      <c r="AB2672" s="25"/>
      <c r="AC2672" s="25"/>
      <c r="AD2672" s="25"/>
      <c r="AE2672" s="25"/>
      <c r="AF2672" s="25"/>
      <c r="AG2672" s="25"/>
      <c r="AH2672" s="25"/>
    </row>
    <row r="2673" spans="1:34">
      <c r="A2673" s="25"/>
      <c r="B2673" s="25"/>
      <c r="C2673" s="25"/>
      <c r="D2673" s="114"/>
      <c r="E2673" s="25"/>
      <c r="F2673" s="25"/>
      <c r="G2673" s="25"/>
      <c r="H2673" s="25"/>
      <c r="I2673" s="25"/>
      <c r="J2673" s="25"/>
      <c r="K2673" s="114"/>
      <c r="L2673" s="25"/>
      <c r="M2673" s="25"/>
      <c r="N2673" s="25"/>
      <c r="O2673" s="25"/>
      <c r="P2673" s="25"/>
      <c r="Q2673" s="25"/>
      <c r="R2673" s="25"/>
      <c r="S2673" s="25"/>
      <c r="T2673" s="25"/>
      <c r="U2673" s="25"/>
      <c r="V2673" s="25"/>
      <c r="W2673" s="25"/>
      <c r="X2673" s="25"/>
      <c r="Y2673" s="25"/>
      <c r="Z2673" s="25"/>
      <c r="AA2673" s="25"/>
      <c r="AB2673" s="25"/>
      <c r="AC2673" s="25"/>
      <c r="AD2673" s="25"/>
      <c r="AE2673" s="25"/>
      <c r="AF2673" s="25"/>
      <c r="AG2673" s="25"/>
      <c r="AH2673" s="25"/>
    </row>
    <row r="2674" spans="1:34">
      <c r="A2674" s="25"/>
      <c r="B2674" s="25"/>
      <c r="C2674" s="25"/>
      <c r="D2674" s="114"/>
      <c r="E2674" s="25"/>
      <c r="F2674" s="25"/>
      <c r="G2674" s="25"/>
      <c r="H2674" s="25"/>
      <c r="I2674" s="25"/>
      <c r="J2674" s="25"/>
      <c r="K2674" s="114"/>
      <c r="L2674" s="25"/>
      <c r="M2674" s="25"/>
      <c r="N2674" s="25"/>
      <c r="O2674" s="25"/>
      <c r="P2674" s="25"/>
      <c r="Q2674" s="25"/>
      <c r="R2674" s="25"/>
      <c r="S2674" s="25"/>
      <c r="T2674" s="25"/>
      <c r="U2674" s="25"/>
      <c r="V2674" s="25"/>
      <c r="W2674" s="25"/>
      <c r="X2674" s="25"/>
      <c r="Y2674" s="25"/>
      <c r="Z2674" s="25"/>
      <c r="AA2674" s="25"/>
      <c r="AB2674" s="25"/>
      <c r="AC2674" s="25"/>
      <c r="AD2674" s="25"/>
      <c r="AE2674" s="25"/>
      <c r="AF2674" s="25"/>
      <c r="AG2674" s="25"/>
      <c r="AH2674" s="25"/>
    </row>
    <row r="2675" spans="1:34">
      <c r="A2675" s="25"/>
      <c r="B2675" s="25"/>
      <c r="C2675" s="25"/>
      <c r="D2675" s="114"/>
      <c r="E2675" s="25"/>
      <c r="F2675" s="25"/>
      <c r="G2675" s="25"/>
      <c r="H2675" s="25"/>
      <c r="I2675" s="25"/>
      <c r="J2675" s="25"/>
      <c r="K2675" s="114"/>
      <c r="L2675" s="25"/>
      <c r="M2675" s="25"/>
      <c r="N2675" s="25"/>
      <c r="O2675" s="25"/>
      <c r="P2675" s="25"/>
      <c r="Q2675" s="25"/>
      <c r="R2675" s="25"/>
      <c r="S2675" s="25"/>
      <c r="T2675" s="25"/>
      <c r="U2675" s="25"/>
      <c r="V2675" s="25"/>
      <c r="W2675" s="25"/>
      <c r="X2675" s="25"/>
      <c r="Y2675" s="25"/>
      <c r="Z2675" s="25"/>
      <c r="AA2675" s="25"/>
      <c r="AB2675" s="25"/>
      <c r="AC2675" s="25"/>
      <c r="AD2675" s="25"/>
      <c r="AE2675" s="25"/>
      <c r="AF2675" s="25"/>
      <c r="AG2675" s="25"/>
      <c r="AH2675" s="25"/>
    </row>
    <row r="2676" spans="1:34">
      <c r="A2676" s="25"/>
      <c r="B2676" s="25"/>
      <c r="C2676" s="25"/>
      <c r="D2676" s="114"/>
      <c r="E2676" s="25"/>
      <c r="F2676" s="25"/>
      <c r="G2676" s="25"/>
      <c r="H2676" s="25"/>
      <c r="I2676" s="25"/>
      <c r="J2676" s="25"/>
      <c r="K2676" s="114"/>
      <c r="L2676" s="25"/>
      <c r="M2676" s="25"/>
      <c r="N2676" s="25"/>
      <c r="O2676" s="25"/>
      <c r="P2676" s="25"/>
      <c r="Q2676" s="25"/>
      <c r="R2676" s="25"/>
      <c r="S2676" s="25"/>
      <c r="T2676" s="25"/>
      <c r="U2676" s="25"/>
      <c r="V2676" s="25"/>
      <c r="W2676" s="25"/>
      <c r="X2676" s="25"/>
      <c r="Y2676" s="25"/>
      <c r="Z2676" s="25"/>
      <c r="AA2676" s="25"/>
      <c r="AB2676" s="25"/>
      <c r="AC2676" s="25"/>
      <c r="AD2676" s="25"/>
      <c r="AE2676" s="25"/>
      <c r="AF2676" s="25"/>
      <c r="AG2676" s="25"/>
      <c r="AH2676" s="25"/>
    </row>
    <row r="2677" spans="1:34">
      <c r="A2677" s="25"/>
      <c r="B2677" s="25"/>
      <c r="C2677" s="25"/>
      <c r="D2677" s="114"/>
      <c r="E2677" s="25"/>
      <c r="F2677" s="25"/>
      <c r="G2677" s="25"/>
      <c r="H2677" s="25"/>
      <c r="I2677" s="25"/>
      <c r="J2677" s="25"/>
      <c r="K2677" s="114"/>
      <c r="L2677" s="25"/>
      <c r="M2677" s="25"/>
      <c r="N2677" s="25"/>
      <c r="O2677" s="25"/>
      <c r="P2677" s="25"/>
      <c r="Q2677" s="25"/>
      <c r="R2677" s="25"/>
      <c r="S2677" s="25"/>
      <c r="T2677" s="25"/>
      <c r="U2677" s="25"/>
      <c r="V2677" s="25"/>
      <c r="W2677" s="25"/>
      <c r="X2677" s="25"/>
      <c r="Y2677" s="25"/>
      <c r="Z2677" s="25"/>
      <c r="AA2677" s="25"/>
      <c r="AB2677" s="25"/>
      <c r="AC2677" s="25"/>
      <c r="AD2677" s="25"/>
      <c r="AE2677" s="25"/>
      <c r="AF2677" s="25"/>
      <c r="AG2677" s="25"/>
      <c r="AH2677" s="25"/>
    </row>
    <row r="2678" spans="1:34">
      <c r="A2678" s="25"/>
      <c r="B2678" s="25"/>
      <c r="C2678" s="25"/>
      <c r="D2678" s="114"/>
      <c r="E2678" s="25"/>
      <c r="F2678" s="25"/>
      <c r="G2678" s="25"/>
      <c r="H2678" s="25"/>
      <c r="I2678" s="25"/>
      <c r="J2678" s="25"/>
      <c r="K2678" s="114"/>
      <c r="L2678" s="25"/>
      <c r="M2678" s="25"/>
      <c r="N2678" s="25"/>
      <c r="O2678" s="25"/>
      <c r="P2678" s="25"/>
      <c r="Q2678" s="25"/>
      <c r="R2678" s="25"/>
      <c r="S2678" s="25"/>
      <c r="T2678" s="25"/>
      <c r="U2678" s="25"/>
      <c r="V2678" s="25"/>
      <c r="W2678" s="25"/>
      <c r="X2678" s="25"/>
      <c r="Y2678" s="25"/>
      <c r="Z2678" s="25"/>
      <c r="AA2678" s="25"/>
      <c r="AB2678" s="25"/>
      <c r="AC2678" s="25"/>
      <c r="AD2678" s="25"/>
      <c r="AE2678" s="25"/>
      <c r="AF2678" s="25"/>
      <c r="AG2678" s="25"/>
      <c r="AH2678" s="25"/>
    </row>
    <row r="2679" spans="1:34">
      <c r="A2679" s="25"/>
      <c r="B2679" s="25"/>
      <c r="C2679" s="25"/>
      <c r="D2679" s="114"/>
      <c r="E2679" s="25"/>
      <c r="F2679" s="25"/>
      <c r="G2679" s="25"/>
      <c r="H2679" s="25"/>
      <c r="I2679" s="25"/>
      <c r="J2679" s="25"/>
      <c r="K2679" s="114"/>
      <c r="L2679" s="25"/>
      <c r="M2679" s="25"/>
      <c r="N2679" s="25"/>
      <c r="O2679" s="25"/>
      <c r="P2679" s="25"/>
      <c r="Q2679" s="25"/>
      <c r="R2679" s="25"/>
      <c r="S2679" s="25"/>
      <c r="T2679" s="25"/>
      <c r="U2679" s="25"/>
      <c r="V2679" s="25"/>
      <c r="W2679" s="25"/>
      <c r="X2679" s="25"/>
      <c r="Y2679" s="25"/>
      <c r="Z2679" s="25"/>
      <c r="AA2679" s="25"/>
      <c r="AB2679" s="25"/>
      <c r="AC2679" s="25"/>
      <c r="AD2679" s="25"/>
      <c r="AE2679" s="25"/>
      <c r="AF2679" s="25"/>
      <c r="AG2679" s="25"/>
      <c r="AH2679" s="25"/>
    </row>
    <row r="2680" spans="1:34">
      <c r="A2680" s="25"/>
      <c r="B2680" s="25"/>
      <c r="C2680" s="25"/>
      <c r="D2680" s="114"/>
      <c r="E2680" s="25"/>
      <c r="F2680" s="25"/>
      <c r="G2680" s="25"/>
      <c r="H2680" s="25"/>
      <c r="I2680" s="25"/>
      <c r="J2680" s="25"/>
      <c r="K2680" s="114"/>
      <c r="L2680" s="25"/>
      <c r="M2680" s="25"/>
      <c r="N2680" s="25"/>
      <c r="O2680" s="25"/>
      <c r="P2680" s="25"/>
      <c r="Q2680" s="25"/>
      <c r="R2680" s="25"/>
      <c r="S2680" s="25"/>
      <c r="T2680" s="25"/>
      <c r="U2680" s="25"/>
      <c r="V2680" s="25"/>
      <c r="W2680" s="25"/>
      <c r="X2680" s="25"/>
      <c r="Y2680" s="25"/>
      <c r="Z2680" s="25"/>
      <c r="AA2680" s="25"/>
      <c r="AB2680" s="25"/>
      <c r="AC2680" s="25"/>
      <c r="AD2680" s="25"/>
      <c r="AE2680" s="25"/>
      <c r="AF2680" s="25"/>
      <c r="AG2680" s="25"/>
      <c r="AH2680" s="25"/>
    </row>
    <row r="2681" spans="1:34">
      <c r="A2681" s="25"/>
      <c r="B2681" s="25"/>
      <c r="C2681" s="25"/>
      <c r="D2681" s="114"/>
      <c r="E2681" s="25"/>
      <c r="F2681" s="25"/>
      <c r="G2681" s="25"/>
      <c r="H2681" s="25"/>
      <c r="I2681" s="25"/>
      <c r="J2681" s="25"/>
      <c r="K2681" s="114"/>
      <c r="L2681" s="25"/>
      <c r="M2681" s="25"/>
      <c r="N2681" s="25"/>
      <c r="O2681" s="25"/>
      <c r="P2681" s="25"/>
      <c r="Q2681" s="25"/>
      <c r="R2681" s="25"/>
      <c r="S2681" s="25"/>
      <c r="T2681" s="25"/>
      <c r="U2681" s="25"/>
      <c r="V2681" s="25"/>
      <c r="W2681" s="25"/>
      <c r="X2681" s="25"/>
      <c r="Y2681" s="25"/>
      <c r="Z2681" s="25"/>
      <c r="AA2681" s="25"/>
      <c r="AB2681" s="25"/>
      <c r="AC2681" s="25"/>
      <c r="AD2681" s="25"/>
      <c r="AE2681" s="25"/>
      <c r="AF2681" s="25"/>
      <c r="AG2681" s="25"/>
      <c r="AH2681" s="25"/>
    </row>
    <row r="2682" spans="1:34">
      <c r="A2682" s="25"/>
      <c r="B2682" s="25"/>
      <c r="C2682" s="25"/>
      <c r="D2682" s="114"/>
      <c r="E2682" s="25"/>
      <c r="F2682" s="25"/>
      <c r="G2682" s="25"/>
      <c r="H2682" s="25"/>
      <c r="I2682" s="25"/>
      <c r="J2682" s="25"/>
      <c r="K2682" s="114"/>
      <c r="L2682" s="25"/>
      <c r="M2682" s="25"/>
      <c r="N2682" s="25"/>
      <c r="O2682" s="25"/>
      <c r="P2682" s="25"/>
      <c r="Q2682" s="25"/>
      <c r="R2682" s="25"/>
      <c r="S2682" s="25"/>
      <c r="T2682" s="25"/>
      <c r="U2682" s="25"/>
      <c r="V2682" s="25"/>
      <c r="W2682" s="25"/>
      <c r="X2682" s="25"/>
      <c r="Y2682" s="25"/>
      <c r="Z2682" s="25"/>
      <c r="AA2682" s="25"/>
      <c r="AB2682" s="25"/>
      <c r="AC2682" s="25"/>
      <c r="AD2682" s="25"/>
      <c r="AE2682" s="25"/>
      <c r="AF2682" s="25"/>
      <c r="AG2682" s="25"/>
      <c r="AH2682" s="25"/>
    </row>
    <row r="2683" spans="1:34">
      <c r="A2683" s="25"/>
      <c r="B2683" s="25"/>
      <c r="C2683" s="25"/>
      <c r="D2683" s="114"/>
      <c r="E2683" s="25"/>
      <c r="F2683" s="25"/>
      <c r="G2683" s="25"/>
      <c r="H2683" s="25"/>
      <c r="I2683" s="25"/>
      <c r="J2683" s="25"/>
      <c r="K2683" s="114"/>
      <c r="L2683" s="25"/>
      <c r="M2683" s="25"/>
      <c r="N2683" s="25"/>
      <c r="O2683" s="25"/>
      <c r="P2683" s="25"/>
      <c r="Q2683" s="25"/>
      <c r="R2683" s="25"/>
      <c r="S2683" s="25"/>
      <c r="T2683" s="25"/>
      <c r="U2683" s="25"/>
      <c r="V2683" s="25"/>
      <c r="W2683" s="25"/>
      <c r="X2683" s="25"/>
      <c r="Y2683" s="25"/>
      <c r="Z2683" s="25"/>
      <c r="AA2683" s="25"/>
      <c r="AB2683" s="25"/>
      <c r="AC2683" s="25"/>
      <c r="AD2683" s="25"/>
      <c r="AE2683" s="25"/>
      <c r="AF2683" s="25"/>
      <c r="AG2683" s="25"/>
      <c r="AH2683" s="25"/>
    </row>
    <row r="2684" spans="1:34">
      <c r="A2684" s="25"/>
      <c r="B2684" s="25"/>
      <c r="C2684" s="25"/>
      <c r="D2684" s="114"/>
      <c r="E2684" s="25"/>
      <c r="F2684" s="25"/>
      <c r="G2684" s="25"/>
      <c r="H2684" s="25"/>
      <c r="I2684" s="25"/>
      <c r="J2684" s="25"/>
      <c r="K2684" s="114"/>
      <c r="L2684" s="25"/>
      <c r="M2684" s="25"/>
      <c r="N2684" s="25"/>
      <c r="O2684" s="25"/>
      <c r="P2684" s="25"/>
      <c r="Q2684" s="25"/>
      <c r="R2684" s="25"/>
      <c r="S2684" s="25"/>
      <c r="T2684" s="25"/>
      <c r="U2684" s="25"/>
      <c r="V2684" s="25"/>
      <c r="W2684" s="25"/>
      <c r="X2684" s="25"/>
      <c r="Y2684" s="25"/>
      <c r="Z2684" s="25"/>
      <c r="AA2684" s="25"/>
      <c r="AB2684" s="25"/>
      <c r="AC2684" s="25"/>
      <c r="AD2684" s="25"/>
      <c r="AE2684" s="25"/>
      <c r="AF2684" s="25"/>
      <c r="AG2684" s="25"/>
      <c r="AH2684" s="25"/>
    </row>
    <row r="2685" spans="1:34">
      <c r="A2685" s="25"/>
      <c r="B2685" s="25"/>
      <c r="C2685" s="25"/>
      <c r="D2685" s="114"/>
      <c r="E2685" s="25"/>
      <c r="F2685" s="25"/>
      <c r="G2685" s="25"/>
      <c r="H2685" s="25"/>
      <c r="I2685" s="25"/>
      <c r="J2685" s="25"/>
      <c r="K2685" s="114"/>
      <c r="L2685" s="25"/>
      <c r="M2685" s="25"/>
      <c r="N2685" s="25"/>
      <c r="O2685" s="25"/>
      <c r="P2685" s="25"/>
      <c r="Q2685" s="25"/>
      <c r="R2685" s="25"/>
      <c r="S2685" s="25"/>
      <c r="T2685" s="25"/>
      <c r="U2685" s="25"/>
      <c r="V2685" s="25"/>
      <c r="W2685" s="25"/>
      <c r="X2685" s="25"/>
      <c r="Y2685" s="25"/>
      <c r="Z2685" s="25"/>
      <c r="AA2685" s="25"/>
      <c r="AB2685" s="25"/>
      <c r="AC2685" s="25"/>
      <c r="AD2685" s="25"/>
      <c r="AE2685" s="25"/>
      <c r="AF2685" s="25"/>
      <c r="AG2685" s="25"/>
      <c r="AH2685" s="25"/>
    </row>
    <row r="2686" spans="1:34">
      <c r="A2686" s="25"/>
      <c r="B2686" s="25"/>
      <c r="C2686" s="25"/>
      <c r="D2686" s="114"/>
      <c r="E2686" s="25"/>
      <c r="F2686" s="25"/>
      <c r="G2686" s="25"/>
      <c r="H2686" s="25"/>
      <c r="I2686" s="25"/>
      <c r="J2686" s="25"/>
      <c r="K2686" s="114"/>
      <c r="L2686" s="25"/>
      <c r="M2686" s="25"/>
      <c r="N2686" s="25"/>
      <c r="O2686" s="25"/>
      <c r="P2686" s="25"/>
      <c r="Q2686" s="25"/>
      <c r="R2686" s="25"/>
      <c r="S2686" s="25"/>
      <c r="T2686" s="25"/>
      <c r="U2686" s="25"/>
      <c r="V2686" s="25"/>
      <c r="W2686" s="25"/>
      <c r="X2686" s="25"/>
      <c r="Y2686" s="25"/>
      <c r="Z2686" s="25"/>
      <c r="AA2686" s="25"/>
      <c r="AB2686" s="25"/>
      <c r="AC2686" s="25"/>
      <c r="AD2686" s="25"/>
      <c r="AE2686" s="25"/>
      <c r="AF2686" s="25"/>
      <c r="AG2686" s="25"/>
      <c r="AH2686" s="25"/>
    </row>
    <row r="2687" spans="1:34">
      <c r="A2687" s="25"/>
      <c r="B2687" s="25"/>
      <c r="C2687" s="25"/>
      <c r="D2687" s="114"/>
      <c r="E2687" s="25"/>
      <c r="F2687" s="25"/>
      <c r="G2687" s="25"/>
      <c r="H2687" s="25"/>
      <c r="I2687" s="25"/>
      <c r="J2687" s="25"/>
      <c r="K2687" s="114"/>
      <c r="L2687" s="25"/>
      <c r="M2687" s="25"/>
      <c r="N2687" s="25"/>
      <c r="O2687" s="25"/>
      <c r="P2687" s="25"/>
      <c r="Q2687" s="25"/>
      <c r="R2687" s="25"/>
      <c r="S2687" s="25"/>
      <c r="T2687" s="25"/>
      <c r="U2687" s="25"/>
      <c r="V2687" s="25"/>
      <c r="W2687" s="25"/>
      <c r="X2687" s="25"/>
      <c r="Y2687" s="25"/>
      <c r="Z2687" s="25"/>
      <c r="AA2687" s="25"/>
      <c r="AB2687" s="25"/>
      <c r="AC2687" s="25"/>
      <c r="AD2687" s="25"/>
      <c r="AE2687" s="25"/>
      <c r="AF2687" s="25"/>
      <c r="AG2687" s="25"/>
      <c r="AH2687" s="25"/>
    </row>
    <row r="2688" spans="1:34">
      <c r="A2688" s="25"/>
      <c r="B2688" s="25"/>
      <c r="C2688" s="25"/>
      <c r="D2688" s="114"/>
      <c r="E2688" s="25"/>
      <c r="F2688" s="25"/>
      <c r="G2688" s="25"/>
      <c r="H2688" s="25"/>
      <c r="I2688" s="25"/>
      <c r="J2688" s="25"/>
      <c r="K2688" s="114"/>
      <c r="L2688" s="25"/>
      <c r="M2688" s="25"/>
      <c r="N2688" s="25"/>
      <c r="O2688" s="25"/>
      <c r="P2688" s="25"/>
      <c r="Q2688" s="25"/>
      <c r="R2688" s="25"/>
      <c r="S2688" s="25"/>
      <c r="T2688" s="25"/>
      <c r="U2688" s="25"/>
      <c r="V2688" s="25"/>
      <c r="W2688" s="25"/>
      <c r="X2688" s="25"/>
      <c r="Y2688" s="25"/>
      <c r="Z2688" s="25"/>
      <c r="AA2688" s="25"/>
      <c r="AB2688" s="25"/>
      <c r="AC2688" s="25"/>
      <c r="AD2688" s="25"/>
      <c r="AE2688" s="25"/>
      <c r="AF2688" s="25"/>
      <c r="AG2688" s="25"/>
      <c r="AH2688" s="25"/>
    </row>
    <row r="2689" spans="1:34">
      <c r="A2689" s="25"/>
      <c r="B2689" s="25"/>
      <c r="C2689" s="25"/>
      <c r="D2689" s="114"/>
      <c r="E2689" s="25"/>
      <c r="F2689" s="25"/>
      <c r="G2689" s="25"/>
      <c r="H2689" s="25"/>
      <c r="I2689" s="25"/>
      <c r="J2689" s="25"/>
      <c r="K2689" s="114"/>
      <c r="L2689" s="25"/>
      <c r="M2689" s="25"/>
      <c r="N2689" s="25"/>
      <c r="O2689" s="25"/>
      <c r="P2689" s="25"/>
      <c r="Q2689" s="25"/>
      <c r="R2689" s="25"/>
      <c r="S2689" s="25"/>
      <c r="T2689" s="25"/>
      <c r="U2689" s="25"/>
      <c r="V2689" s="25"/>
      <c r="W2689" s="25"/>
      <c r="X2689" s="25"/>
      <c r="Y2689" s="25"/>
      <c r="Z2689" s="25"/>
      <c r="AA2689" s="25"/>
      <c r="AB2689" s="25"/>
      <c r="AC2689" s="25"/>
      <c r="AD2689" s="25"/>
      <c r="AE2689" s="25"/>
      <c r="AF2689" s="25"/>
      <c r="AG2689" s="25"/>
      <c r="AH2689" s="25"/>
    </row>
    <row r="2690" spans="1:34">
      <c r="A2690" s="25"/>
      <c r="B2690" s="25"/>
      <c r="C2690" s="25"/>
      <c r="D2690" s="114"/>
      <c r="E2690" s="25"/>
      <c r="F2690" s="25"/>
      <c r="G2690" s="25"/>
      <c r="H2690" s="25"/>
      <c r="I2690" s="25"/>
      <c r="J2690" s="25"/>
      <c r="K2690" s="114"/>
      <c r="L2690" s="25"/>
      <c r="M2690" s="25"/>
      <c r="N2690" s="25"/>
      <c r="O2690" s="25"/>
      <c r="P2690" s="25"/>
      <c r="Q2690" s="25"/>
      <c r="R2690" s="25"/>
      <c r="S2690" s="25"/>
      <c r="T2690" s="25"/>
      <c r="U2690" s="25"/>
      <c r="V2690" s="25"/>
      <c r="W2690" s="25"/>
      <c r="X2690" s="25"/>
      <c r="Y2690" s="25"/>
      <c r="Z2690" s="25"/>
      <c r="AA2690" s="25"/>
      <c r="AB2690" s="25"/>
      <c r="AC2690" s="25"/>
      <c r="AD2690" s="25"/>
      <c r="AE2690" s="25"/>
      <c r="AF2690" s="25"/>
      <c r="AG2690" s="25"/>
      <c r="AH2690" s="25"/>
    </row>
    <row r="2691" spans="1:34">
      <c r="A2691" s="25"/>
      <c r="B2691" s="25"/>
      <c r="C2691" s="25"/>
      <c r="D2691" s="114"/>
      <c r="E2691" s="25"/>
      <c r="F2691" s="25"/>
      <c r="G2691" s="25"/>
      <c r="H2691" s="25"/>
      <c r="I2691" s="25"/>
      <c r="J2691" s="25"/>
      <c r="K2691" s="114"/>
      <c r="L2691" s="25"/>
      <c r="M2691" s="25"/>
      <c r="N2691" s="25"/>
      <c r="O2691" s="25"/>
      <c r="P2691" s="25"/>
      <c r="Q2691" s="25"/>
      <c r="R2691" s="25"/>
      <c r="S2691" s="25"/>
      <c r="T2691" s="25"/>
      <c r="U2691" s="25"/>
      <c r="V2691" s="25"/>
      <c r="W2691" s="25"/>
      <c r="X2691" s="25"/>
      <c r="Y2691" s="25"/>
      <c r="Z2691" s="25"/>
      <c r="AA2691" s="25"/>
      <c r="AB2691" s="25"/>
      <c r="AC2691" s="25"/>
      <c r="AD2691" s="25"/>
      <c r="AE2691" s="25"/>
      <c r="AF2691" s="25"/>
      <c r="AG2691" s="25"/>
      <c r="AH2691" s="25"/>
    </row>
    <row r="2692" spans="1:34">
      <c r="A2692" s="25"/>
      <c r="B2692" s="25"/>
      <c r="C2692" s="25"/>
      <c r="D2692" s="114"/>
      <c r="E2692" s="25"/>
      <c r="F2692" s="25"/>
      <c r="G2692" s="25"/>
      <c r="H2692" s="25"/>
      <c r="I2692" s="25"/>
      <c r="J2692" s="25"/>
      <c r="K2692" s="114"/>
      <c r="L2692" s="25"/>
      <c r="M2692" s="25"/>
      <c r="N2692" s="25"/>
      <c r="O2692" s="25"/>
      <c r="P2692" s="25"/>
      <c r="Q2692" s="25"/>
      <c r="R2692" s="25"/>
      <c r="S2692" s="25"/>
      <c r="T2692" s="25"/>
      <c r="U2692" s="25"/>
      <c r="V2692" s="25"/>
      <c r="W2692" s="25"/>
      <c r="X2692" s="25"/>
      <c r="Y2692" s="25"/>
      <c r="Z2692" s="25"/>
      <c r="AA2692" s="25"/>
      <c r="AB2692" s="25"/>
      <c r="AC2692" s="25"/>
      <c r="AD2692" s="25"/>
      <c r="AE2692" s="25"/>
      <c r="AF2692" s="25"/>
      <c r="AG2692" s="25"/>
      <c r="AH2692" s="25"/>
    </row>
    <row r="2693" spans="1:34">
      <c r="A2693" s="25"/>
      <c r="B2693" s="25"/>
      <c r="C2693" s="25"/>
      <c r="D2693" s="114"/>
      <c r="E2693" s="25"/>
      <c r="F2693" s="25"/>
      <c r="G2693" s="25"/>
      <c r="H2693" s="25"/>
      <c r="I2693" s="25"/>
      <c r="J2693" s="25"/>
      <c r="K2693" s="114"/>
      <c r="L2693" s="25"/>
      <c r="M2693" s="25"/>
      <c r="N2693" s="25"/>
      <c r="O2693" s="25"/>
      <c r="P2693" s="25"/>
      <c r="Q2693" s="25"/>
      <c r="R2693" s="25"/>
      <c r="S2693" s="25"/>
      <c r="T2693" s="25"/>
      <c r="U2693" s="25"/>
      <c r="V2693" s="25"/>
      <c r="W2693" s="25"/>
      <c r="X2693" s="25"/>
      <c r="Y2693" s="25"/>
      <c r="Z2693" s="25"/>
      <c r="AA2693" s="25"/>
      <c r="AB2693" s="25"/>
      <c r="AC2693" s="25"/>
      <c r="AD2693" s="25"/>
      <c r="AE2693" s="25"/>
      <c r="AF2693" s="25"/>
      <c r="AG2693" s="25"/>
      <c r="AH2693" s="25"/>
    </row>
    <row r="2694" spans="1:34">
      <c r="A2694" s="25"/>
      <c r="B2694" s="25"/>
      <c r="C2694" s="25"/>
      <c r="D2694" s="114"/>
      <c r="E2694" s="25"/>
      <c r="F2694" s="25"/>
      <c r="G2694" s="25"/>
      <c r="H2694" s="25"/>
      <c r="I2694" s="25"/>
      <c r="J2694" s="25"/>
      <c r="K2694" s="114"/>
      <c r="L2694" s="25"/>
      <c r="M2694" s="25"/>
      <c r="N2694" s="25"/>
      <c r="O2694" s="25"/>
      <c r="P2694" s="25"/>
      <c r="Q2694" s="25"/>
      <c r="R2694" s="25"/>
      <c r="S2694" s="25"/>
      <c r="T2694" s="25"/>
      <c r="U2694" s="25"/>
      <c r="V2694" s="25"/>
      <c r="W2694" s="25"/>
      <c r="X2694" s="25"/>
      <c r="Y2694" s="25"/>
      <c r="Z2694" s="25"/>
      <c r="AA2694" s="25"/>
      <c r="AB2694" s="25"/>
      <c r="AC2694" s="25"/>
      <c r="AD2694" s="25"/>
      <c r="AE2694" s="25"/>
      <c r="AF2694" s="25"/>
      <c r="AG2694" s="25"/>
      <c r="AH2694" s="25"/>
    </row>
    <row r="2695" spans="1:34">
      <c r="A2695" s="25"/>
      <c r="B2695" s="25"/>
      <c r="C2695" s="25"/>
      <c r="D2695" s="114"/>
      <c r="E2695" s="25"/>
      <c r="F2695" s="25"/>
      <c r="G2695" s="25"/>
      <c r="H2695" s="25"/>
      <c r="I2695" s="25"/>
      <c r="J2695" s="25"/>
      <c r="K2695" s="114"/>
      <c r="L2695" s="25"/>
      <c r="M2695" s="25"/>
      <c r="N2695" s="25"/>
      <c r="O2695" s="25"/>
      <c r="P2695" s="25"/>
      <c r="Q2695" s="25"/>
      <c r="R2695" s="25"/>
      <c r="S2695" s="25"/>
      <c r="T2695" s="25"/>
      <c r="U2695" s="25"/>
      <c r="V2695" s="25"/>
      <c r="W2695" s="25"/>
      <c r="X2695" s="25"/>
      <c r="Y2695" s="25"/>
      <c r="Z2695" s="25"/>
      <c r="AA2695" s="25"/>
      <c r="AB2695" s="25"/>
      <c r="AC2695" s="25"/>
      <c r="AD2695" s="25"/>
      <c r="AE2695" s="25"/>
      <c r="AF2695" s="25"/>
      <c r="AG2695" s="25"/>
      <c r="AH2695" s="25"/>
    </row>
    <row r="2696" spans="1:34">
      <c r="A2696" s="25"/>
      <c r="B2696" s="25"/>
      <c r="C2696" s="25"/>
      <c r="D2696" s="114"/>
      <c r="E2696" s="25"/>
      <c r="F2696" s="25"/>
      <c r="G2696" s="25"/>
      <c r="H2696" s="25"/>
      <c r="I2696" s="25"/>
      <c r="J2696" s="25"/>
      <c r="K2696" s="114"/>
      <c r="L2696" s="25"/>
      <c r="M2696" s="25"/>
      <c r="N2696" s="25"/>
      <c r="O2696" s="25"/>
      <c r="P2696" s="25"/>
      <c r="Q2696" s="25"/>
      <c r="R2696" s="25"/>
      <c r="S2696" s="25"/>
      <c r="T2696" s="25"/>
      <c r="U2696" s="25"/>
      <c r="V2696" s="25"/>
      <c r="W2696" s="25"/>
      <c r="X2696" s="25"/>
      <c r="Y2696" s="25"/>
      <c r="Z2696" s="25"/>
      <c r="AA2696" s="25"/>
      <c r="AB2696" s="25"/>
      <c r="AC2696" s="25"/>
      <c r="AD2696" s="25"/>
      <c r="AE2696" s="25"/>
      <c r="AF2696" s="25"/>
      <c r="AG2696" s="25"/>
      <c r="AH2696" s="25"/>
    </row>
    <row r="2697" spans="1:34">
      <c r="A2697" s="25"/>
      <c r="B2697" s="25"/>
      <c r="C2697" s="25"/>
      <c r="D2697" s="114"/>
      <c r="E2697" s="25"/>
      <c r="F2697" s="25"/>
      <c r="G2697" s="25"/>
      <c r="H2697" s="25"/>
      <c r="I2697" s="25"/>
      <c r="J2697" s="25"/>
      <c r="K2697" s="114"/>
      <c r="L2697" s="25"/>
      <c r="M2697" s="25"/>
      <c r="N2697" s="25"/>
      <c r="O2697" s="25"/>
      <c r="P2697" s="25"/>
      <c r="Q2697" s="25"/>
      <c r="R2697" s="25"/>
      <c r="S2697" s="25"/>
      <c r="T2697" s="25"/>
      <c r="U2697" s="25"/>
      <c r="V2697" s="25"/>
      <c r="W2697" s="25"/>
      <c r="X2697" s="25"/>
      <c r="Y2697" s="25"/>
      <c r="Z2697" s="25"/>
      <c r="AA2697" s="25"/>
      <c r="AB2697" s="25"/>
      <c r="AC2697" s="25"/>
      <c r="AD2697" s="25"/>
      <c r="AE2697" s="25"/>
      <c r="AF2697" s="25"/>
      <c r="AG2697" s="25"/>
      <c r="AH2697" s="25"/>
    </row>
    <row r="2698" spans="1:34">
      <c r="A2698" s="25"/>
      <c r="B2698" s="25"/>
      <c r="C2698" s="25"/>
      <c r="D2698" s="114"/>
      <c r="E2698" s="25"/>
      <c r="F2698" s="25"/>
      <c r="G2698" s="25"/>
      <c r="H2698" s="25"/>
      <c r="I2698" s="25"/>
      <c r="J2698" s="25"/>
      <c r="K2698" s="114"/>
      <c r="L2698" s="25"/>
      <c r="M2698" s="25"/>
      <c r="N2698" s="25"/>
      <c r="O2698" s="25"/>
      <c r="P2698" s="25"/>
      <c r="Q2698" s="25"/>
      <c r="R2698" s="25"/>
      <c r="S2698" s="25"/>
      <c r="T2698" s="25"/>
      <c r="U2698" s="25"/>
      <c r="V2698" s="25"/>
      <c r="W2698" s="25"/>
      <c r="X2698" s="25"/>
      <c r="Y2698" s="25"/>
      <c r="Z2698" s="25"/>
      <c r="AA2698" s="25"/>
      <c r="AB2698" s="25"/>
      <c r="AC2698" s="25"/>
      <c r="AD2698" s="25"/>
      <c r="AE2698" s="25"/>
      <c r="AF2698" s="25"/>
      <c r="AG2698" s="25"/>
      <c r="AH2698" s="25"/>
    </row>
    <row r="2699" spans="1:34">
      <c r="A2699" s="25"/>
      <c r="B2699" s="25"/>
      <c r="C2699" s="25"/>
      <c r="D2699" s="114"/>
      <c r="E2699" s="25"/>
      <c r="F2699" s="25"/>
      <c r="G2699" s="25"/>
      <c r="H2699" s="25"/>
      <c r="I2699" s="25"/>
      <c r="J2699" s="25"/>
      <c r="K2699" s="114"/>
      <c r="L2699" s="25"/>
      <c r="M2699" s="25"/>
      <c r="N2699" s="25"/>
      <c r="O2699" s="25"/>
      <c r="P2699" s="25"/>
      <c r="Q2699" s="25"/>
      <c r="R2699" s="25"/>
      <c r="S2699" s="25"/>
      <c r="T2699" s="25"/>
      <c r="U2699" s="25"/>
      <c r="V2699" s="25"/>
      <c r="W2699" s="25"/>
      <c r="X2699" s="25"/>
      <c r="Y2699" s="25"/>
      <c r="Z2699" s="25"/>
      <c r="AA2699" s="25"/>
      <c r="AB2699" s="25"/>
      <c r="AC2699" s="25"/>
      <c r="AD2699" s="25"/>
      <c r="AE2699" s="25"/>
      <c r="AF2699" s="25"/>
      <c r="AG2699" s="25"/>
      <c r="AH2699" s="25"/>
    </row>
    <row r="2700" spans="1:34">
      <c r="A2700" s="25"/>
      <c r="B2700" s="25"/>
      <c r="C2700" s="25"/>
      <c r="D2700" s="114"/>
      <c r="E2700" s="25"/>
      <c r="F2700" s="25"/>
      <c r="G2700" s="25"/>
      <c r="H2700" s="25"/>
      <c r="I2700" s="25"/>
      <c r="J2700" s="25"/>
      <c r="K2700" s="114"/>
      <c r="L2700" s="25"/>
      <c r="M2700" s="25"/>
      <c r="N2700" s="25"/>
      <c r="O2700" s="25"/>
      <c r="P2700" s="25"/>
      <c r="Q2700" s="25"/>
      <c r="R2700" s="25"/>
      <c r="S2700" s="25"/>
      <c r="T2700" s="25"/>
      <c r="U2700" s="25"/>
      <c r="V2700" s="25"/>
      <c r="W2700" s="25"/>
      <c r="X2700" s="25"/>
      <c r="Y2700" s="25"/>
      <c r="Z2700" s="25"/>
      <c r="AA2700" s="25"/>
      <c r="AB2700" s="25"/>
      <c r="AC2700" s="25"/>
      <c r="AD2700" s="25"/>
      <c r="AE2700" s="25"/>
      <c r="AF2700" s="25"/>
      <c r="AG2700" s="25"/>
      <c r="AH2700" s="25"/>
    </row>
    <row r="2701" spans="1:34">
      <c r="A2701" s="25"/>
      <c r="B2701" s="25"/>
      <c r="C2701" s="25"/>
      <c r="D2701" s="114"/>
      <c r="E2701" s="25"/>
      <c r="F2701" s="25"/>
      <c r="G2701" s="25"/>
      <c r="H2701" s="25"/>
      <c r="I2701" s="25"/>
      <c r="J2701" s="25"/>
      <c r="K2701" s="114"/>
      <c r="L2701" s="25"/>
      <c r="M2701" s="25"/>
      <c r="N2701" s="25"/>
      <c r="O2701" s="25"/>
      <c r="P2701" s="25"/>
      <c r="Q2701" s="25"/>
      <c r="R2701" s="25"/>
      <c r="S2701" s="25"/>
      <c r="T2701" s="25"/>
      <c r="U2701" s="25"/>
      <c r="V2701" s="25"/>
      <c r="W2701" s="25"/>
      <c r="X2701" s="25"/>
      <c r="Y2701" s="25"/>
      <c r="Z2701" s="25"/>
      <c r="AA2701" s="25"/>
      <c r="AB2701" s="25"/>
      <c r="AC2701" s="25"/>
      <c r="AD2701" s="25"/>
      <c r="AE2701" s="25"/>
      <c r="AF2701" s="25"/>
      <c r="AG2701" s="25"/>
      <c r="AH2701" s="25"/>
    </row>
    <row r="2702" spans="1:34">
      <c r="A2702" s="25"/>
      <c r="B2702" s="25"/>
      <c r="C2702" s="25"/>
      <c r="D2702" s="114"/>
      <c r="E2702" s="25"/>
      <c r="F2702" s="25"/>
      <c r="G2702" s="25"/>
      <c r="H2702" s="25"/>
      <c r="I2702" s="25"/>
      <c r="J2702" s="25"/>
      <c r="K2702" s="114"/>
      <c r="L2702" s="25"/>
      <c r="M2702" s="25"/>
      <c r="N2702" s="25"/>
      <c r="O2702" s="25"/>
      <c r="P2702" s="25"/>
      <c r="Q2702" s="25"/>
      <c r="R2702" s="25"/>
      <c r="S2702" s="25"/>
      <c r="T2702" s="25"/>
      <c r="U2702" s="25"/>
      <c r="V2702" s="25"/>
      <c r="W2702" s="25"/>
      <c r="X2702" s="25"/>
      <c r="Y2702" s="25"/>
      <c r="Z2702" s="25"/>
      <c r="AA2702" s="25"/>
      <c r="AB2702" s="25"/>
      <c r="AC2702" s="25"/>
      <c r="AD2702" s="25"/>
      <c r="AE2702" s="25"/>
      <c r="AF2702" s="25"/>
      <c r="AG2702" s="25"/>
      <c r="AH2702" s="25"/>
    </row>
    <row r="2703" spans="1:34">
      <c r="A2703" s="25"/>
      <c r="B2703" s="25"/>
      <c r="C2703" s="25"/>
      <c r="D2703" s="114"/>
      <c r="E2703" s="25"/>
      <c r="F2703" s="25"/>
      <c r="G2703" s="25"/>
      <c r="H2703" s="25"/>
      <c r="I2703" s="25"/>
      <c r="J2703" s="25"/>
      <c r="K2703" s="114"/>
      <c r="L2703" s="25"/>
      <c r="M2703" s="25"/>
      <c r="N2703" s="25"/>
      <c r="O2703" s="25"/>
      <c r="P2703" s="25"/>
      <c r="Q2703" s="25"/>
      <c r="R2703" s="25"/>
      <c r="S2703" s="25"/>
      <c r="T2703" s="25"/>
      <c r="U2703" s="25"/>
      <c r="V2703" s="25"/>
      <c r="W2703" s="25"/>
      <c r="X2703" s="25"/>
      <c r="Y2703" s="25"/>
      <c r="Z2703" s="25"/>
      <c r="AA2703" s="25"/>
      <c r="AB2703" s="25"/>
      <c r="AC2703" s="25"/>
      <c r="AD2703" s="25"/>
      <c r="AE2703" s="25"/>
      <c r="AF2703" s="25"/>
      <c r="AG2703" s="25"/>
      <c r="AH2703" s="25"/>
    </row>
    <row r="2704" spans="1:34">
      <c r="A2704" s="25"/>
      <c r="B2704" s="25"/>
      <c r="C2704" s="25"/>
      <c r="D2704" s="114"/>
      <c r="E2704" s="25"/>
      <c r="F2704" s="25"/>
      <c r="G2704" s="25"/>
      <c r="H2704" s="25"/>
      <c r="I2704" s="25"/>
      <c r="J2704" s="25"/>
      <c r="K2704" s="114"/>
      <c r="L2704" s="25"/>
      <c r="M2704" s="25"/>
      <c r="N2704" s="25"/>
      <c r="O2704" s="25"/>
      <c r="P2704" s="25"/>
      <c r="Q2704" s="25"/>
      <c r="R2704" s="25"/>
      <c r="S2704" s="25"/>
      <c r="T2704" s="25"/>
      <c r="U2704" s="25"/>
      <c r="V2704" s="25"/>
      <c r="W2704" s="25"/>
      <c r="X2704" s="25"/>
      <c r="Y2704" s="25"/>
      <c r="Z2704" s="25"/>
      <c r="AA2704" s="25"/>
      <c r="AB2704" s="25"/>
      <c r="AC2704" s="25"/>
      <c r="AD2704" s="25"/>
      <c r="AE2704" s="25"/>
      <c r="AF2704" s="25"/>
      <c r="AG2704" s="25"/>
      <c r="AH2704" s="25"/>
    </row>
    <row r="2705" spans="1:34">
      <c r="A2705" s="25"/>
      <c r="B2705" s="25"/>
      <c r="C2705" s="25"/>
      <c r="D2705" s="114"/>
      <c r="E2705" s="25"/>
      <c r="F2705" s="25"/>
      <c r="G2705" s="25"/>
      <c r="H2705" s="25"/>
      <c r="I2705" s="25"/>
      <c r="J2705" s="25"/>
      <c r="K2705" s="114"/>
      <c r="L2705" s="25"/>
      <c r="M2705" s="25"/>
      <c r="N2705" s="25"/>
      <c r="O2705" s="25"/>
      <c r="P2705" s="25"/>
      <c r="Q2705" s="25"/>
      <c r="R2705" s="25"/>
      <c r="S2705" s="25"/>
      <c r="T2705" s="25"/>
      <c r="U2705" s="25"/>
      <c r="V2705" s="25"/>
      <c r="W2705" s="25"/>
      <c r="X2705" s="25"/>
      <c r="Y2705" s="25"/>
      <c r="Z2705" s="25"/>
      <c r="AA2705" s="25"/>
      <c r="AB2705" s="25"/>
      <c r="AC2705" s="25"/>
      <c r="AD2705" s="25"/>
      <c r="AE2705" s="25"/>
      <c r="AF2705" s="25"/>
      <c r="AG2705" s="25"/>
      <c r="AH2705" s="25"/>
    </row>
    <row r="2706" spans="1:34">
      <c r="A2706" s="25"/>
      <c r="B2706" s="25"/>
      <c r="C2706" s="25"/>
      <c r="D2706" s="114"/>
      <c r="E2706" s="25"/>
      <c r="F2706" s="25"/>
      <c r="G2706" s="25"/>
      <c r="H2706" s="25"/>
      <c r="I2706" s="25"/>
      <c r="J2706" s="25"/>
      <c r="K2706" s="114"/>
      <c r="L2706" s="25"/>
      <c r="M2706" s="25"/>
      <c r="N2706" s="25"/>
      <c r="O2706" s="25"/>
      <c r="P2706" s="25"/>
      <c r="Q2706" s="25"/>
      <c r="R2706" s="25"/>
      <c r="S2706" s="25"/>
      <c r="T2706" s="25"/>
      <c r="U2706" s="25"/>
      <c r="V2706" s="25"/>
      <c r="W2706" s="25"/>
      <c r="X2706" s="25"/>
      <c r="Y2706" s="25"/>
      <c r="Z2706" s="25"/>
      <c r="AA2706" s="25"/>
      <c r="AB2706" s="25"/>
      <c r="AC2706" s="25"/>
      <c r="AD2706" s="25"/>
      <c r="AE2706" s="25"/>
      <c r="AF2706" s="25"/>
      <c r="AG2706" s="25"/>
      <c r="AH2706" s="25"/>
    </row>
    <row r="2707" spans="1:34">
      <c r="A2707" s="25"/>
      <c r="B2707" s="25"/>
      <c r="C2707" s="25"/>
      <c r="D2707" s="114"/>
      <c r="E2707" s="25"/>
      <c r="F2707" s="25"/>
      <c r="G2707" s="25"/>
      <c r="H2707" s="25"/>
      <c r="I2707" s="25"/>
      <c r="J2707" s="25"/>
      <c r="K2707" s="114"/>
      <c r="L2707" s="25"/>
      <c r="M2707" s="25"/>
      <c r="N2707" s="25"/>
      <c r="O2707" s="25"/>
      <c r="P2707" s="25"/>
      <c r="Q2707" s="25"/>
      <c r="R2707" s="25"/>
      <c r="S2707" s="25"/>
      <c r="T2707" s="25"/>
      <c r="U2707" s="25"/>
      <c r="V2707" s="25"/>
      <c r="W2707" s="25"/>
      <c r="X2707" s="25"/>
      <c r="Y2707" s="25"/>
      <c r="Z2707" s="25"/>
      <c r="AA2707" s="25"/>
      <c r="AB2707" s="25"/>
      <c r="AC2707" s="25"/>
      <c r="AD2707" s="25"/>
      <c r="AE2707" s="25"/>
      <c r="AF2707" s="25"/>
      <c r="AG2707" s="25"/>
      <c r="AH2707" s="25"/>
    </row>
    <row r="2708" spans="1:34">
      <c r="A2708" s="25"/>
      <c r="B2708" s="25"/>
      <c r="C2708" s="25"/>
      <c r="D2708" s="114"/>
      <c r="E2708" s="25"/>
      <c r="F2708" s="25"/>
      <c r="G2708" s="25"/>
      <c r="H2708" s="25"/>
      <c r="I2708" s="25"/>
      <c r="J2708" s="25"/>
      <c r="K2708" s="114"/>
      <c r="L2708" s="25"/>
      <c r="M2708" s="25"/>
      <c r="N2708" s="25"/>
      <c r="O2708" s="25"/>
      <c r="P2708" s="25"/>
      <c r="Q2708" s="25"/>
      <c r="R2708" s="25"/>
      <c r="S2708" s="25"/>
      <c r="T2708" s="25"/>
      <c r="U2708" s="25"/>
      <c r="V2708" s="25"/>
      <c r="W2708" s="25"/>
      <c r="X2708" s="25"/>
      <c r="Y2708" s="25"/>
      <c r="Z2708" s="25"/>
      <c r="AA2708" s="25"/>
      <c r="AB2708" s="25"/>
      <c r="AC2708" s="25"/>
      <c r="AD2708" s="25"/>
      <c r="AE2708" s="25"/>
      <c r="AF2708" s="25"/>
      <c r="AG2708" s="25"/>
      <c r="AH2708" s="25"/>
    </row>
    <row r="2709" spans="1:34">
      <c r="A2709" s="25"/>
      <c r="B2709" s="25"/>
      <c r="C2709" s="25"/>
      <c r="D2709" s="114"/>
      <c r="E2709" s="25"/>
      <c r="F2709" s="25"/>
      <c r="G2709" s="25"/>
      <c r="H2709" s="25"/>
      <c r="I2709" s="25"/>
      <c r="J2709" s="25"/>
      <c r="K2709" s="114"/>
      <c r="L2709" s="25"/>
      <c r="M2709" s="25"/>
      <c r="N2709" s="25"/>
      <c r="O2709" s="25"/>
      <c r="P2709" s="25"/>
      <c r="Q2709" s="25"/>
      <c r="R2709" s="25"/>
      <c r="S2709" s="25"/>
      <c r="T2709" s="25"/>
      <c r="U2709" s="25"/>
      <c r="V2709" s="25"/>
      <c r="W2709" s="25"/>
      <c r="X2709" s="25"/>
      <c r="Y2709" s="25"/>
      <c r="Z2709" s="25"/>
      <c r="AA2709" s="25"/>
      <c r="AB2709" s="25"/>
      <c r="AC2709" s="25"/>
      <c r="AD2709" s="25"/>
      <c r="AE2709" s="25"/>
      <c r="AF2709" s="25"/>
      <c r="AG2709" s="25"/>
      <c r="AH2709" s="25"/>
    </row>
    <row r="2710" spans="1:34">
      <c r="A2710" s="25"/>
      <c r="B2710" s="25"/>
      <c r="C2710" s="25"/>
      <c r="D2710" s="114"/>
      <c r="E2710" s="25"/>
      <c r="F2710" s="25"/>
      <c r="G2710" s="25"/>
      <c r="H2710" s="25"/>
      <c r="I2710" s="25"/>
      <c r="J2710" s="25"/>
      <c r="K2710" s="114"/>
      <c r="L2710" s="25"/>
      <c r="M2710" s="25"/>
      <c r="N2710" s="25"/>
      <c r="O2710" s="25"/>
      <c r="P2710" s="25"/>
      <c r="Q2710" s="25"/>
      <c r="R2710" s="25"/>
      <c r="S2710" s="25"/>
      <c r="T2710" s="25"/>
      <c r="U2710" s="25"/>
      <c r="V2710" s="25"/>
      <c r="W2710" s="25"/>
      <c r="X2710" s="25"/>
      <c r="Y2710" s="25"/>
      <c r="Z2710" s="25"/>
      <c r="AA2710" s="25"/>
      <c r="AB2710" s="25"/>
      <c r="AC2710" s="25"/>
      <c r="AD2710" s="25"/>
      <c r="AE2710" s="25"/>
      <c r="AF2710" s="25"/>
      <c r="AG2710" s="25"/>
      <c r="AH2710" s="25"/>
    </row>
    <row r="2711" spans="1:34">
      <c r="A2711" s="25"/>
      <c r="B2711" s="25"/>
      <c r="C2711" s="25"/>
      <c r="D2711" s="114"/>
      <c r="E2711" s="25"/>
      <c r="F2711" s="25"/>
      <c r="G2711" s="25"/>
      <c r="H2711" s="25"/>
      <c r="I2711" s="25"/>
      <c r="J2711" s="25"/>
      <c r="K2711" s="114"/>
      <c r="L2711" s="25"/>
      <c r="M2711" s="25"/>
      <c r="N2711" s="25"/>
      <c r="O2711" s="25"/>
      <c r="P2711" s="25"/>
      <c r="Q2711" s="25"/>
      <c r="R2711" s="25"/>
      <c r="S2711" s="25"/>
      <c r="T2711" s="25"/>
      <c r="U2711" s="25"/>
      <c r="V2711" s="25"/>
      <c r="W2711" s="25"/>
      <c r="X2711" s="25"/>
      <c r="Y2711" s="25"/>
      <c r="Z2711" s="25"/>
      <c r="AA2711" s="25"/>
      <c r="AB2711" s="25"/>
      <c r="AC2711" s="25"/>
      <c r="AD2711" s="25"/>
      <c r="AE2711" s="25"/>
      <c r="AF2711" s="25"/>
      <c r="AG2711" s="25"/>
      <c r="AH2711" s="25"/>
    </row>
    <row r="2712" spans="1:34">
      <c r="A2712" s="25"/>
      <c r="B2712" s="25"/>
      <c r="C2712" s="25"/>
      <c r="D2712" s="114"/>
      <c r="E2712" s="25"/>
      <c r="F2712" s="25"/>
      <c r="G2712" s="25"/>
      <c r="H2712" s="25"/>
      <c r="I2712" s="25"/>
      <c r="J2712" s="25"/>
      <c r="K2712" s="114"/>
      <c r="L2712" s="25"/>
      <c r="M2712" s="25"/>
      <c r="N2712" s="25"/>
      <c r="O2712" s="25"/>
      <c r="P2712" s="25"/>
      <c r="Q2712" s="25"/>
      <c r="R2712" s="25"/>
      <c r="S2712" s="25"/>
      <c r="T2712" s="25"/>
      <c r="U2712" s="25"/>
      <c r="V2712" s="25"/>
      <c r="W2712" s="25"/>
      <c r="X2712" s="25"/>
      <c r="Y2712" s="25"/>
      <c r="Z2712" s="25"/>
      <c r="AA2712" s="25"/>
      <c r="AB2712" s="25"/>
      <c r="AC2712" s="25"/>
      <c r="AD2712" s="25"/>
      <c r="AE2712" s="25"/>
      <c r="AF2712" s="25"/>
      <c r="AG2712" s="25"/>
      <c r="AH2712" s="25"/>
    </row>
    <row r="2713" spans="1:34">
      <c r="A2713" s="25"/>
      <c r="B2713" s="25"/>
      <c r="C2713" s="25"/>
      <c r="D2713" s="114"/>
      <c r="E2713" s="25"/>
      <c r="F2713" s="25"/>
      <c r="G2713" s="25"/>
      <c r="H2713" s="25"/>
      <c r="I2713" s="25"/>
      <c r="J2713" s="25"/>
      <c r="K2713" s="114"/>
      <c r="L2713" s="25"/>
      <c r="M2713" s="25"/>
      <c r="N2713" s="25"/>
      <c r="O2713" s="25"/>
      <c r="P2713" s="25"/>
      <c r="Q2713" s="25"/>
      <c r="R2713" s="25"/>
      <c r="S2713" s="25"/>
      <c r="T2713" s="25"/>
      <c r="U2713" s="25"/>
      <c r="V2713" s="25"/>
      <c r="W2713" s="25"/>
      <c r="X2713" s="25"/>
      <c r="Y2713" s="25"/>
      <c r="Z2713" s="25"/>
      <c r="AA2713" s="25"/>
      <c r="AB2713" s="25"/>
      <c r="AC2713" s="25"/>
      <c r="AD2713" s="25"/>
      <c r="AE2713" s="25"/>
      <c r="AF2713" s="25"/>
      <c r="AG2713" s="25"/>
      <c r="AH2713" s="25"/>
    </row>
    <row r="2714" spans="1:34">
      <c r="A2714" s="25"/>
      <c r="B2714" s="25"/>
      <c r="C2714" s="25"/>
      <c r="D2714" s="114"/>
      <c r="E2714" s="25"/>
      <c r="F2714" s="25"/>
      <c r="G2714" s="25"/>
      <c r="H2714" s="25"/>
      <c r="I2714" s="25"/>
      <c r="J2714" s="25"/>
      <c r="K2714" s="114"/>
      <c r="L2714" s="25"/>
      <c r="M2714" s="25"/>
      <c r="N2714" s="25"/>
      <c r="O2714" s="25"/>
      <c r="P2714" s="25"/>
      <c r="Q2714" s="25"/>
      <c r="R2714" s="25"/>
      <c r="S2714" s="25"/>
      <c r="T2714" s="25"/>
      <c r="U2714" s="25"/>
      <c r="V2714" s="25"/>
      <c r="W2714" s="25"/>
      <c r="X2714" s="25"/>
      <c r="Y2714" s="25"/>
      <c r="Z2714" s="25"/>
      <c r="AA2714" s="25"/>
      <c r="AB2714" s="25"/>
      <c r="AC2714" s="25"/>
      <c r="AD2714" s="25"/>
      <c r="AE2714" s="25"/>
      <c r="AF2714" s="25"/>
      <c r="AG2714" s="25"/>
      <c r="AH2714" s="25"/>
    </row>
    <row r="2715" spans="1:34">
      <c r="A2715" s="25"/>
      <c r="B2715" s="25"/>
      <c r="C2715" s="25"/>
      <c r="D2715" s="114"/>
      <c r="E2715" s="25"/>
      <c r="F2715" s="25"/>
      <c r="G2715" s="25"/>
      <c r="H2715" s="25"/>
      <c r="I2715" s="25"/>
      <c r="J2715" s="25"/>
      <c r="K2715" s="114"/>
      <c r="L2715" s="25"/>
      <c r="M2715" s="25"/>
      <c r="N2715" s="25"/>
      <c r="O2715" s="25"/>
      <c r="P2715" s="25"/>
      <c r="Q2715" s="25"/>
      <c r="R2715" s="25"/>
      <c r="S2715" s="25"/>
      <c r="T2715" s="25"/>
      <c r="U2715" s="25"/>
      <c r="V2715" s="25"/>
      <c r="W2715" s="25"/>
      <c r="X2715" s="25"/>
      <c r="Y2715" s="25"/>
      <c r="Z2715" s="25"/>
      <c r="AA2715" s="25"/>
      <c r="AB2715" s="25"/>
      <c r="AC2715" s="25"/>
      <c r="AD2715" s="25"/>
      <c r="AE2715" s="25"/>
      <c r="AF2715" s="25"/>
      <c r="AG2715" s="25"/>
      <c r="AH2715" s="25"/>
    </row>
    <row r="2716" spans="1:34">
      <c r="A2716" s="25"/>
      <c r="B2716" s="25"/>
      <c r="C2716" s="25"/>
      <c r="D2716" s="114"/>
      <c r="E2716" s="25"/>
      <c r="F2716" s="25"/>
      <c r="G2716" s="25"/>
      <c r="H2716" s="25"/>
      <c r="I2716" s="25"/>
      <c r="J2716" s="25"/>
      <c r="K2716" s="114"/>
      <c r="L2716" s="25"/>
      <c r="M2716" s="25"/>
      <c r="N2716" s="25"/>
      <c r="O2716" s="25"/>
      <c r="P2716" s="25"/>
      <c r="Q2716" s="25"/>
      <c r="R2716" s="25"/>
      <c r="S2716" s="25"/>
      <c r="T2716" s="25"/>
      <c r="U2716" s="25"/>
      <c r="V2716" s="25"/>
      <c r="W2716" s="25"/>
      <c r="X2716" s="25"/>
      <c r="Y2716" s="25"/>
      <c r="Z2716" s="25"/>
      <c r="AA2716" s="25"/>
      <c r="AB2716" s="25"/>
      <c r="AC2716" s="25"/>
      <c r="AD2716" s="25"/>
      <c r="AE2716" s="25"/>
      <c r="AF2716" s="25"/>
      <c r="AG2716" s="25"/>
      <c r="AH2716" s="25"/>
    </row>
    <row r="2717" spans="1:34">
      <c r="A2717" s="25"/>
      <c r="B2717" s="25"/>
      <c r="C2717" s="25"/>
      <c r="D2717" s="114"/>
      <c r="E2717" s="25"/>
      <c r="F2717" s="25"/>
      <c r="G2717" s="25"/>
      <c r="H2717" s="25"/>
      <c r="I2717" s="25"/>
      <c r="J2717" s="25"/>
      <c r="K2717" s="114"/>
      <c r="L2717" s="25"/>
      <c r="M2717" s="25"/>
      <c r="N2717" s="25"/>
      <c r="O2717" s="25"/>
      <c r="P2717" s="25"/>
      <c r="Q2717" s="25"/>
      <c r="R2717" s="25"/>
      <c r="S2717" s="25"/>
      <c r="T2717" s="25"/>
      <c r="U2717" s="25"/>
      <c r="V2717" s="25"/>
      <c r="W2717" s="25"/>
      <c r="X2717" s="25"/>
      <c r="Y2717" s="25"/>
      <c r="Z2717" s="25"/>
      <c r="AA2717" s="25"/>
      <c r="AB2717" s="25"/>
      <c r="AC2717" s="25"/>
      <c r="AD2717" s="25"/>
      <c r="AE2717" s="25"/>
      <c r="AF2717" s="25"/>
      <c r="AG2717" s="25"/>
      <c r="AH2717" s="25"/>
    </row>
    <row r="2718" spans="1:34">
      <c r="A2718" s="25"/>
      <c r="B2718" s="25"/>
      <c r="C2718" s="25"/>
      <c r="D2718" s="114"/>
      <c r="E2718" s="25"/>
      <c r="F2718" s="25"/>
      <c r="G2718" s="25"/>
      <c r="H2718" s="25"/>
      <c r="I2718" s="25"/>
      <c r="J2718" s="25"/>
      <c r="K2718" s="114"/>
      <c r="L2718" s="25"/>
      <c r="M2718" s="25"/>
      <c r="N2718" s="25"/>
      <c r="O2718" s="25"/>
      <c r="P2718" s="25"/>
      <c r="Q2718" s="25"/>
      <c r="R2718" s="25"/>
      <c r="S2718" s="25"/>
      <c r="T2718" s="25"/>
      <c r="U2718" s="25"/>
      <c r="V2718" s="25"/>
      <c r="W2718" s="25"/>
      <c r="X2718" s="25"/>
      <c r="Y2718" s="25"/>
      <c r="Z2718" s="25"/>
      <c r="AA2718" s="25"/>
      <c r="AB2718" s="25"/>
      <c r="AC2718" s="25"/>
      <c r="AD2718" s="25"/>
      <c r="AE2718" s="25"/>
      <c r="AF2718" s="25"/>
      <c r="AG2718" s="25"/>
      <c r="AH2718" s="25"/>
    </row>
    <row r="2719" spans="1:34">
      <c r="A2719" s="25"/>
      <c r="B2719" s="25"/>
      <c r="C2719" s="25"/>
      <c r="D2719" s="114"/>
      <c r="E2719" s="25"/>
      <c r="F2719" s="25"/>
      <c r="G2719" s="25"/>
      <c r="H2719" s="25"/>
      <c r="I2719" s="25"/>
      <c r="J2719" s="25"/>
      <c r="K2719" s="114"/>
      <c r="L2719" s="25"/>
      <c r="M2719" s="25"/>
      <c r="N2719" s="25"/>
      <c r="O2719" s="25"/>
      <c r="P2719" s="25"/>
      <c r="Q2719" s="25"/>
      <c r="R2719" s="25"/>
      <c r="S2719" s="25"/>
      <c r="T2719" s="25"/>
      <c r="U2719" s="25"/>
      <c r="V2719" s="25"/>
      <c r="W2719" s="25"/>
      <c r="X2719" s="25"/>
      <c r="Y2719" s="25"/>
      <c r="Z2719" s="25"/>
      <c r="AA2719" s="25"/>
      <c r="AB2719" s="25"/>
      <c r="AC2719" s="25"/>
      <c r="AD2719" s="25"/>
      <c r="AE2719" s="25"/>
      <c r="AF2719" s="25"/>
      <c r="AG2719" s="25"/>
      <c r="AH2719" s="25"/>
    </row>
    <row r="2720" spans="1:34">
      <c r="A2720" s="25"/>
      <c r="B2720" s="25"/>
      <c r="C2720" s="25"/>
      <c r="D2720" s="114"/>
      <c r="E2720" s="25"/>
      <c r="F2720" s="25"/>
      <c r="G2720" s="25"/>
      <c r="H2720" s="25"/>
      <c r="I2720" s="25"/>
      <c r="J2720" s="25"/>
      <c r="K2720" s="114"/>
      <c r="L2720" s="25"/>
      <c r="M2720" s="25"/>
      <c r="N2720" s="25"/>
      <c r="O2720" s="25"/>
      <c r="P2720" s="25"/>
      <c r="Q2720" s="25"/>
      <c r="R2720" s="25"/>
      <c r="S2720" s="25"/>
      <c r="T2720" s="25"/>
      <c r="U2720" s="25"/>
      <c r="V2720" s="25"/>
      <c r="W2720" s="25"/>
      <c r="X2720" s="25"/>
      <c r="Y2720" s="25"/>
      <c r="Z2720" s="25"/>
      <c r="AA2720" s="25"/>
      <c r="AB2720" s="25"/>
      <c r="AC2720" s="25"/>
      <c r="AD2720" s="25"/>
      <c r="AE2720" s="25"/>
      <c r="AF2720" s="25"/>
      <c r="AG2720" s="25"/>
      <c r="AH2720" s="25"/>
    </row>
    <row r="2721" spans="1:34">
      <c r="A2721" s="25"/>
      <c r="B2721" s="25"/>
      <c r="C2721" s="25"/>
      <c r="D2721" s="114"/>
      <c r="E2721" s="25"/>
      <c r="F2721" s="25"/>
      <c r="G2721" s="25"/>
      <c r="H2721" s="25"/>
      <c r="I2721" s="25"/>
      <c r="J2721" s="25"/>
      <c r="K2721" s="114"/>
      <c r="L2721" s="25"/>
      <c r="M2721" s="25"/>
      <c r="N2721" s="25"/>
      <c r="O2721" s="25"/>
      <c r="P2721" s="25"/>
      <c r="Q2721" s="25"/>
      <c r="R2721" s="25"/>
      <c r="S2721" s="25"/>
      <c r="T2721" s="25"/>
      <c r="U2721" s="25"/>
      <c r="V2721" s="25"/>
      <c r="W2721" s="25"/>
      <c r="X2721" s="25"/>
      <c r="Y2721" s="25"/>
      <c r="Z2721" s="25"/>
      <c r="AA2721" s="25"/>
      <c r="AB2721" s="25"/>
      <c r="AC2721" s="25"/>
      <c r="AD2721" s="25"/>
      <c r="AE2721" s="25"/>
      <c r="AF2721" s="25"/>
      <c r="AG2721" s="25"/>
      <c r="AH2721" s="25"/>
    </row>
    <row r="2722" spans="1:34">
      <c r="A2722" s="25"/>
      <c r="B2722" s="25"/>
      <c r="C2722" s="25"/>
      <c r="D2722" s="114"/>
      <c r="E2722" s="25"/>
      <c r="F2722" s="25"/>
      <c r="G2722" s="25"/>
      <c r="H2722" s="25"/>
      <c r="I2722" s="25"/>
      <c r="J2722" s="25"/>
      <c r="K2722" s="114"/>
      <c r="L2722" s="25"/>
      <c r="M2722" s="25"/>
      <c r="N2722" s="25"/>
      <c r="O2722" s="25"/>
      <c r="P2722" s="25"/>
      <c r="Q2722" s="25"/>
      <c r="R2722" s="25"/>
      <c r="S2722" s="25"/>
      <c r="T2722" s="25"/>
      <c r="U2722" s="25"/>
      <c r="V2722" s="25"/>
      <c r="W2722" s="25"/>
      <c r="X2722" s="25"/>
      <c r="Y2722" s="25"/>
      <c r="Z2722" s="25"/>
      <c r="AA2722" s="25"/>
      <c r="AB2722" s="25"/>
      <c r="AC2722" s="25"/>
      <c r="AD2722" s="25"/>
      <c r="AE2722" s="25"/>
      <c r="AF2722" s="25"/>
      <c r="AG2722" s="25"/>
      <c r="AH2722" s="25"/>
    </row>
    <row r="2723" spans="1:34">
      <c r="A2723" s="25"/>
      <c r="B2723" s="25"/>
      <c r="C2723" s="25"/>
      <c r="D2723" s="114"/>
      <c r="E2723" s="25"/>
      <c r="F2723" s="25"/>
      <c r="G2723" s="25"/>
      <c r="H2723" s="25"/>
      <c r="I2723" s="25"/>
      <c r="J2723" s="25"/>
      <c r="K2723" s="114"/>
      <c r="L2723" s="25"/>
      <c r="M2723" s="25"/>
      <c r="N2723" s="25"/>
      <c r="O2723" s="25"/>
      <c r="P2723" s="25"/>
      <c r="Q2723" s="25"/>
      <c r="R2723" s="25"/>
      <c r="S2723" s="25"/>
      <c r="T2723" s="25"/>
      <c r="U2723" s="25"/>
      <c r="V2723" s="25"/>
      <c r="W2723" s="25"/>
      <c r="X2723" s="25"/>
      <c r="Y2723" s="25"/>
      <c r="Z2723" s="25"/>
      <c r="AA2723" s="25"/>
      <c r="AB2723" s="25"/>
      <c r="AC2723" s="25"/>
      <c r="AD2723" s="25"/>
      <c r="AE2723" s="25"/>
      <c r="AF2723" s="25"/>
      <c r="AG2723" s="25"/>
      <c r="AH2723" s="25"/>
    </row>
    <row r="2724" spans="1:34">
      <c r="A2724" s="25"/>
      <c r="B2724" s="25"/>
      <c r="C2724" s="25"/>
      <c r="D2724" s="114"/>
      <c r="E2724" s="25"/>
      <c r="F2724" s="25"/>
      <c r="G2724" s="25"/>
      <c r="H2724" s="25"/>
      <c r="I2724" s="25"/>
      <c r="J2724" s="25"/>
      <c r="K2724" s="114"/>
      <c r="L2724" s="25"/>
      <c r="M2724" s="25"/>
      <c r="N2724" s="25"/>
      <c r="O2724" s="25"/>
      <c r="P2724" s="25"/>
      <c r="Q2724" s="25"/>
      <c r="R2724" s="25"/>
      <c r="S2724" s="25"/>
      <c r="T2724" s="25"/>
      <c r="U2724" s="25"/>
      <c r="V2724" s="25"/>
      <c r="W2724" s="25"/>
      <c r="X2724" s="25"/>
      <c r="Y2724" s="25"/>
      <c r="Z2724" s="25"/>
      <c r="AA2724" s="25"/>
      <c r="AB2724" s="25"/>
      <c r="AC2724" s="25"/>
      <c r="AD2724" s="25"/>
      <c r="AE2724" s="25"/>
      <c r="AF2724" s="25"/>
      <c r="AG2724" s="25"/>
      <c r="AH2724" s="25"/>
    </row>
    <row r="2725" spans="1:34">
      <c r="A2725" s="25"/>
      <c r="B2725" s="25"/>
      <c r="C2725" s="25"/>
      <c r="D2725" s="114"/>
      <c r="E2725" s="25"/>
      <c r="F2725" s="25"/>
      <c r="G2725" s="25"/>
      <c r="H2725" s="25"/>
      <c r="I2725" s="25"/>
      <c r="J2725" s="25"/>
      <c r="K2725" s="114"/>
      <c r="L2725" s="25"/>
      <c r="M2725" s="25"/>
      <c r="N2725" s="25"/>
      <c r="O2725" s="25"/>
      <c r="P2725" s="25"/>
      <c r="Q2725" s="25"/>
      <c r="R2725" s="25"/>
      <c r="S2725" s="25"/>
      <c r="T2725" s="25"/>
      <c r="U2725" s="25"/>
      <c r="V2725" s="25"/>
      <c r="W2725" s="25"/>
      <c r="X2725" s="25"/>
      <c r="Y2725" s="25"/>
      <c r="Z2725" s="25"/>
      <c r="AA2725" s="25"/>
      <c r="AB2725" s="25"/>
      <c r="AC2725" s="25"/>
      <c r="AD2725" s="25"/>
      <c r="AE2725" s="25"/>
      <c r="AF2725" s="25"/>
      <c r="AG2725" s="25"/>
      <c r="AH2725" s="25"/>
    </row>
    <row r="2726" spans="1:34">
      <c r="A2726" s="25"/>
      <c r="B2726" s="25"/>
      <c r="C2726" s="25"/>
      <c r="D2726" s="114"/>
      <c r="E2726" s="25"/>
      <c r="F2726" s="25"/>
      <c r="G2726" s="25"/>
      <c r="H2726" s="25"/>
      <c r="I2726" s="25"/>
      <c r="J2726" s="25"/>
      <c r="K2726" s="114"/>
      <c r="L2726" s="25"/>
      <c r="M2726" s="25"/>
      <c r="N2726" s="25"/>
      <c r="O2726" s="25"/>
      <c r="P2726" s="25"/>
      <c r="Q2726" s="25"/>
      <c r="R2726" s="25"/>
      <c r="S2726" s="25"/>
      <c r="T2726" s="25"/>
      <c r="U2726" s="25"/>
      <c r="V2726" s="25"/>
      <c r="W2726" s="25"/>
      <c r="X2726" s="25"/>
      <c r="Y2726" s="25"/>
      <c r="Z2726" s="25"/>
      <c r="AA2726" s="25"/>
      <c r="AB2726" s="25"/>
      <c r="AC2726" s="25"/>
      <c r="AD2726" s="25"/>
      <c r="AE2726" s="25"/>
      <c r="AF2726" s="25"/>
      <c r="AG2726" s="25"/>
      <c r="AH2726" s="25"/>
    </row>
    <row r="2727" spans="1:34">
      <c r="A2727" s="25"/>
      <c r="B2727" s="25"/>
      <c r="C2727" s="25"/>
      <c r="D2727" s="114"/>
      <c r="E2727" s="25"/>
      <c r="F2727" s="25"/>
      <c r="G2727" s="25"/>
      <c r="H2727" s="25"/>
      <c r="I2727" s="25"/>
      <c r="J2727" s="25"/>
      <c r="K2727" s="114"/>
      <c r="L2727" s="25"/>
      <c r="M2727" s="25"/>
      <c r="N2727" s="25"/>
      <c r="O2727" s="25"/>
      <c r="P2727" s="25"/>
      <c r="Q2727" s="25"/>
      <c r="R2727" s="25"/>
      <c r="S2727" s="25"/>
      <c r="T2727" s="25"/>
      <c r="U2727" s="25"/>
      <c r="V2727" s="25"/>
      <c r="W2727" s="25"/>
      <c r="X2727" s="25"/>
      <c r="Y2727" s="25"/>
      <c r="Z2727" s="25"/>
      <c r="AA2727" s="25"/>
      <c r="AB2727" s="25"/>
      <c r="AC2727" s="25"/>
      <c r="AD2727" s="25"/>
      <c r="AE2727" s="25"/>
      <c r="AF2727" s="25"/>
      <c r="AG2727" s="25"/>
      <c r="AH2727" s="25"/>
    </row>
    <row r="2728" spans="1:34">
      <c r="A2728" s="25"/>
      <c r="B2728" s="25"/>
      <c r="C2728" s="25"/>
      <c r="D2728" s="114"/>
      <c r="E2728" s="25"/>
      <c r="F2728" s="25"/>
      <c r="G2728" s="25"/>
      <c r="H2728" s="25"/>
      <c r="I2728" s="25"/>
      <c r="J2728" s="25"/>
      <c r="K2728" s="114"/>
      <c r="L2728" s="25"/>
      <c r="M2728" s="25"/>
      <c r="N2728" s="25"/>
      <c r="O2728" s="25"/>
      <c r="P2728" s="25"/>
      <c r="Q2728" s="25"/>
      <c r="R2728" s="25"/>
      <c r="S2728" s="25"/>
      <c r="T2728" s="25"/>
      <c r="U2728" s="25"/>
      <c r="V2728" s="25"/>
      <c r="W2728" s="25"/>
      <c r="X2728" s="25"/>
      <c r="Y2728" s="25"/>
      <c r="Z2728" s="25"/>
      <c r="AA2728" s="25"/>
      <c r="AB2728" s="25"/>
      <c r="AC2728" s="25"/>
      <c r="AD2728" s="25"/>
      <c r="AE2728" s="25"/>
      <c r="AF2728" s="25"/>
      <c r="AG2728" s="25"/>
      <c r="AH2728" s="25"/>
    </row>
    <row r="2729" spans="1:34">
      <c r="A2729" s="25"/>
      <c r="B2729" s="25"/>
      <c r="C2729" s="25"/>
      <c r="D2729" s="114"/>
      <c r="E2729" s="25"/>
      <c r="F2729" s="25"/>
      <c r="G2729" s="25"/>
      <c r="H2729" s="25"/>
      <c r="I2729" s="25"/>
      <c r="J2729" s="25"/>
      <c r="K2729" s="114"/>
      <c r="L2729" s="25"/>
      <c r="M2729" s="25"/>
      <c r="N2729" s="25"/>
      <c r="O2729" s="25"/>
      <c r="P2729" s="25"/>
      <c r="Q2729" s="25"/>
      <c r="R2729" s="25"/>
      <c r="S2729" s="25"/>
      <c r="T2729" s="25"/>
      <c r="U2729" s="25"/>
      <c r="V2729" s="25"/>
      <c r="W2729" s="25"/>
      <c r="X2729" s="25"/>
      <c r="Y2729" s="25"/>
      <c r="Z2729" s="25"/>
      <c r="AA2729" s="25"/>
      <c r="AB2729" s="25"/>
      <c r="AC2729" s="25"/>
      <c r="AD2729" s="25"/>
      <c r="AE2729" s="25"/>
      <c r="AF2729" s="25"/>
      <c r="AG2729" s="25"/>
      <c r="AH2729" s="25"/>
    </row>
    <row r="2730" spans="1:34">
      <c r="A2730" s="25"/>
      <c r="B2730" s="25"/>
      <c r="C2730" s="25"/>
      <c r="D2730" s="114"/>
      <c r="E2730" s="25"/>
      <c r="F2730" s="25"/>
      <c r="G2730" s="25"/>
      <c r="H2730" s="25"/>
      <c r="I2730" s="25"/>
      <c r="J2730" s="25"/>
      <c r="K2730" s="114"/>
      <c r="L2730" s="25"/>
      <c r="M2730" s="25"/>
      <c r="N2730" s="25"/>
      <c r="O2730" s="25"/>
      <c r="P2730" s="25"/>
      <c r="Q2730" s="25"/>
      <c r="R2730" s="25"/>
      <c r="S2730" s="25"/>
      <c r="T2730" s="25"/>
      <c r="U2730" s="25"/>
      <c r="V2730" s="25"/>
      <c r="W2730" s="25"/>
      <c r="X2730" s="25"/>
      <c r="Y2730" s="25"/>
      <c r="Z2730" s="25"/>
      <c r="AA2730" s="25"/>
      <c r="AB2730" s="25"/>
      <c r="AC2730" s="25"/>
      <c r="AD2730" s="25"/>
      <c r="AE2730" s="25"/>
      <c r="AF2730" s="25"/>
      <c r="AG2730" s="25"/>
      <c r="AH2730" s="25"/>
    </row>
    <row r="2731" spans="1:34">
      <c r="A2731" s="25"/>
      <c r="B2731" s="25"/>
      <c r="C2731" s="25"/>
      <c r="D2731" s="114"/>
      <c r="E2731" s="25"/>
      <c r="F2731" s="25"/>
      <c r="G2731" s="25"/>
      <c r="H2731" s="25"/>
      <c r="I2731" s="25"/>
      <c r="J2731" s="25"/>
      <c r="K2731" s="114"/>
      <c r="L2731" s="25"/>
      <c r="M2731" s="25"/>
      <c r="N2731" s="25"/>
      <c r="O2731" s="25"/>
      <c r="P2731" s="25"/>
      <c r="Q2731" s="25"/>
      <c r="R2731" s="25"/>
      <c r="S2731" s="25"/>
      <c r="T2731" s="25"/>
      <c r="U2731" s="25"/>
      <c r="V2731" s="25"/>
      <c r="W2731" s="25"/>
      <c r="X2731" s="25"/>
      <c r="Y2731" s="25"/>
      <c r="Z2731" s="25"/>
      <c r="AA2731" s="25"/>
      <c r="AB2731" s="25"/>
      <c r="AC2731" s="25"/>
      <c r="AD2731" s="25"/>
      <c r="AE2731" s="25"/>
      <c r="AF2731" s="25"/>
      <c r="AG2731" s="25"/>
      <c r="AH2731" s="25"/>
    </row>
    <row r="2732" spans="1:34">
      <c r="A2732" s="25"/>
      <c r="B2732" s="25"/>
      <c r="C2732" s="25"/>
      <c r="D2732" s="114"/>
      <c r="E2732" s="25"/>
      <c r="F2732" s="25"/>
      <c r="G2732" s="25"/>
      <c r="H2732" s="25"/>
      <c r="I2732" s="25"/>
      <c r="J2732" s="25"/>
      <c r="K2732" s="114"/>
      <c r="L2732" s="25"/>
      <c r="M2732" s="25"/>
      <c r="N2732" s="25"/>
      <c r="O2732" s="25"/>
      <c r="P2732" s="25"/>
      <c r="Q2732" s="25"/>
      <c r="R2732" s="25"/>
      <c r="S2732" s="25"/>
      <c r="T2732" s="25"/>
      <c r="U2732" s="25"/>
      <c r="V2732" s="25"/>
      <c r="W2732" s="25"/>
      <c r="X2732" s="25"/>
      <c r="Y2732" s="25"/>
      <c r="Z2732" s="25"/>
      <c r="AA2732" s="25"/>
      <c r="AB2732" s="25"/>
      <c r="AC2732" s="25"/>
      <c r="AD2732" s="25"/>
      <c r="AE2732" s="25"/>
      <c r="AF2732" s="25"/>
      <c r="AG2732" s="25"/>
      <c r="AH2732" s="25"/>
    </row>
    <row r="2733" spans="1:34">
      <c r="A2733" s="25"/>
      <c r="B2733" s="25"/>
      <c r="C2733" s="25"/>
      <c r="D2733" s="114"/>
      <c r="E2733" s="25"/>
      <c r="F2733" s="25"/>
      <c r="G2733" s="25"/>
      <c r="H2733" s="25"/>
      <c r="I2733" s="25"/>
      <c r="J2733" s="25"/>
      <c r="K2733" s="114"/>
      <c r="L2733" s="25"/>
      <c r="M2733" s="25"/>
      <c r="N2733" s="25"/>
      <c r="O2733" s="25"/>
      <c r="P2733" s="25"/>
      <c r="Q2733" s="25"/>
      <c r="R2733" s="25"/>
      <c r="S2733" s="25"/>
      <c r="T2733" s="25"/>
      <c r="U2733" s="25"/>
      <c r="V2733" s="25"/>
      <c r="W2733" s="25"/>
      <c r="X2733" s="25"/>
      <c r="Y2733" s="25"/>
      <c r="Z2733" s="25"/>
      <c r="AA2733" s="25"/>
      <c r="AB2733" s="25"/>
      <c r="AC2733" s="25"/>
      <c r="AD2733" s="25"/>
      <c r="AE2733" s="25"/>
      <c r="AF2733" s="25"/>
      <c r="AG2733" s="25"/>
      <c r="AH2733" s="25"/>
    </row>
    <row r="2734" spans="1:34">
      <c r="A2734" s="25"/>
      <c r="B2734" s="25"/>
      <c r="C2734" s="25"/>
      <c r="D2734" s="114"/>
      <c r="E2734" s="25"/>
      <c r="F2734" s="25"/>
      <c r="G2734" s="25"/>
      <c r="H2734" s="25"/>
      <c r="I2734" s="25"/>
      <c r="J2734" s="25"/>
      <c r="K2734" s="114"/>
      <c r="L2734" s="25"/>
      <c r="M2734" s="25"/>
      <c r="N2734" s="25"/>
      <c r="O2734" s="25"/>
      <c r="P2734" s="25"/>
      <c r="Q2734" s="25"/>
      <c r="R2734" s="25"/>
      <c r="S2734" s="25"/>
      <c r="T2734" s="25"/>
      <c r="U2734" s="25"/>
      <c r="V2734" s="25"/>
      <c r="W2734" s="25"/>
      <c r="X2734" s="25"/>
      <c r="Y2734" s="25"/>
      <c r="Z2734" s="25"/>
      <c r="AA2734" s="25"/>
      <c r="AB2734" s="25"/>
      <c r="AC2734" s="25"/>
      <c r="AD2734" s="25"/>
      <c r="AE2734" s="25"/>
      <c r="AF2734" s="25"/>
      <c r="AG2734" s="25"/>
      <c r="AH2734" s="25"/>
    </row>
    <row r="2735" spans="1:34">
      <c r="A2735" s="25"/>
      <c r="B2735" s="25"/>
      <c r="C2735" s="25"/>
      <c r="D2735" s="114"/>
      <c r="E2735" s="25"/>
      <c r="F2735" s="25"/>
      <c r="G2735" s="25"/>
      <c r="H2735" s="25"/>
      <c r="I2735" s="25"/>
      <c r="J2735" s="25"/>
      <c r="K2735" s="114"/>
      <c r="L2735" s="25"/>
      <c r="M2735" s="25"/>
      <c r="N2735" s="25"/>
      <c r="O2735" s="25"/>
      <c r="P2735" s="25"/>
      <c r="Q2735" s="25"/>
      <c r="R2735" s="25"/>
      <c r="S2735" s="25"/>
      <c r="T2735" s="25"/>
      <c r="U2735" s="25"/>
      <c r="V2735" s="25"/>
      <c r="W2735" s="25"/>
      <c r="X2735" s="25"/>
      <c r="Y2735" s="25"/>
      <c r="Z2735" s="25"/>
      <c r="AA2735" s="25"/>
      <c r="AB2735" s="25"/>
      <c r="AC2735" s="25"/>
      <c r="AD2735" s="25"/>
      <c r="AE2735" s="25"/>
      <c r="AF2735" s="25"/>
      <c r="AG2735" s="25"/>
      <c r="AH2735" s="25"/>
    </row>
    <row r="2736" spans="1:34">
      <c r="A2736" s="25"/>
      <c r="B2736" s="25"/>
      <c r="C2736" s="25"/>
      <c r="D2736" s="114"/>
      <c r="E2736" s="25"/>
      <c r="F2736" s="25"/>
      <c r="G2736" s="25"/>
      <c r="H2736" s="25"/>
      <c r="I2736" s="25"/>
      <c r="J2736" s="25"/>
      <c r="K2736" s="114"/>
      <c r="L2736" s="25"/>
      <c r="M2736" s="25"/>
      <c r="N2736" s="25"/>
      <c r="O2736" s="25"/>
      <c r="P2736" s="25"/>
      <c r="Q2736" s="25"/>
      <c r="R2736" s="25"/>
      <c r="S2736" s="25"/>
      <c r="T2736" s="25"/>
      <c r="U2736" s="25"/>
      <c r="V2736" s="25"/>
      <c r="W2736" s="25"/>
      <c r="X2736" s="25"/>
      <c r="Y2736" s="25"/>
      <c r="Z2736" s="25"/>
      <c r="AA2736" s="25"/>
      <c r="AB2736" s="25"/>
      <c r="AC2736" s="25"/>
      <c r="AD2736" s="25"/>
      <c r="AE2736" s="25"/>
      <c r="AF2736" s="25"/>
      <c r="AG2736" s="25"/>
      <c r="AH2736" s="25"/>
    </row>
    <row r="2737" spans="1:34">
      <c r="A2737" s="25"/>
      <c r="B2737" s="25"/>
      <c r="C2737" s="25"/>
      <c r="D2737" s="114"/>
      <c r="E2737" s="25"/>
      <c r="F2737" s="25"/>
      <c r="G2737" s="25"/>
      <c r="H2737" s="25"/>
      <c r="I2737" s="25"/>
      <c r="J2737" s="25"/>
      <c r="K2737" s="114"/>
      <c r="L2737" s="25"/>
      <c r="M2737" s="25"/>
      <c r="N2737" s="25"/>
      <c r="O2737" s="25"/>
      <c r="P2737" s="25"/>
      <c r="Q2737" s="25"/>
      <c r="R2737" s="25"/>
      <c r="S2737" s="25"/>
      <c r="T2737" s="25"/>
      <c r="U2737" s="25"/>
      <c r="V2737" s="25"/>
      <c r="W2737" s="25"/>
      <c r="X2737" s="25"/>
      <c r="Y2737" s="25"/>
      <c r="Z2737" s="25"/>
      <c r="AA2737" s="25"/>
      <c r="AB2737" s="25"/>
      <c r="AC2737" s="25"/>
      <c r="AD2737" s="25"/>
      <c r="AE2737" s="25"/>
      <c r="AF2737" s="25"/>
      <c r="AG2737" s="25"/>
      <c r="AH2737" s="25"/>
    </row>
    <row r="2738" spans="1:34">
      <c r="A2738" s="25"/>
      <c r="B2738" s="25"/>
      <c r="C2738" s="25"/>
      <c r="D2738" s="114"/>
      <c r="E2738" s="25"/>
      <c r="F2738" s="25"/>
      <c r="G2738" s="25"/>
      <c r="H2738" s="25"/>
      <c r="I2738" s="25"/>
      <c r="J2738" s="25"/>
      <c r="K2738" s="114"/>
      <c r="L2738" s="25"/>
      <c r="M2738" s="25"/>
      <c r="N2738" s="25"/>
      <c r="O2738" s="25"/>
      <c r="P2738" s="25"/>
      <c r="Q2738" s="25"/>
      <c r="R2738" s="25"/>
      <c r="S2738" s="25"/>
      <c r="T2738" s="25"/>
      <c r="U2738" s="25"/>
      <c r="V2738" s="25"/>
      <c r="W2738" s="25"/>
      <c r="X2738" s="25"/>
      <c r="Y2738" s="25"/>
      <c r="Z2738" s="25"/>
      <c r="AA2738" s="25"/>
      <c r="AB2738" s="25"/>
      <c r="AC2738" s="25"/>
      <c r="AD2738" s="25"/>
      <c r="AE2738" s="25"/>
      <c r="AF2738" s="25"/>
      <c r="AG2738" s="25"/>
      <c r="AH2738" s="25"/>
    </row>
    <row r="2739" spans="1:34">
      <c r="A2739" s="25"/>
      <c r="B2739" s="25"/>
      <c r="C2739" s="25"/>
      <c r="D2739" s="114"/>
      <c r="E2739" s="25"/>
      <c r="F2739" s="25"/>
      <c r="G2739" s="25"/>
      <c r="H2739" s="25"/>
      <c r="I2739" s="25"/>
      <c r="J2739" s="25"/>
      <c r="K2739" s="114"/>
      <c r="L2739" s="25"/>
      <c r="M2739" s="25"/>
      <c r="N2739" s="25"/>
      <c r="O2739" s="25"/>
      <c r="P2739" s="25"/>
      <c r="Q2739" s="25"/>
      <c r="R2739" s="25"/>
      <c r="S2739" s="25"/>
      <c r="T2739" s="25"/>
      <c r="U2739" s="25"/>
      <c r="V2739" s="25"/>
      <c r="W2739" s="25"/>
      <c r="X2739" s="25"/>
      <c r="Y2739" s="25"/>
      <c r="Z2739" s="25"/>
      <c r="AA2739" s="25"/>
      <c r="AB2739" s="25"/>
      <c r="AC2739" s="25"/>
      <c r="AD2739" s="25"/>
      <c r="AE2739" s="25"/>
      <c r="AF2739" s="25"/>
      <c r="AG2739" s="25"/>
      <c r="AH2739" s="25"/>
    </row>
    <row r="2740" spans="1:34">
      <c r="A2740" s="25"/>
      <c r="B2740" s="25"/>
      <c r="C2740" s="25"/>
      <c r="D2740" s="114"/>
      <c r="E2740" s="25"/>
      <c r="F2740" s="25"/>
      <c r="G2740" s="25"/>
      <c r="H2740" s="25"/>
      <c r="I2740" s="25"/>
      <c r="J2740" s="25"/>
      <c r="K2740" s="114"/>
      <c r="L2740" s="25"/>
      <c r="M2740" s="25"/>
      <c r="N2740" s="25"/>
      <c r="O2740" s="25"/>
      <c r="P2740" s="25"/>
      <c r="Q2740" s="25"/>
      <c r="R2740" s="25"/>
      <c r="S2740" s="25"/>
      <c r="T2740" s="25"/>
      <c r="U2740" s="25"/>
      <c r="V2740" s="25"/>
      <c r="W2740" s="25"/>
      <c r="X2740" s="25"/>
      <c r="Y2740" s="25"/>
      <c r="Z2740" s="25"/>
      <c r="AA2740" s="25"/>
      <c r="AB2740" s="25"/>
      <c r="AC2740" s="25"/>
      <c r="AD2740" s="25"/>
      <c r="AE2740" s="25"/>
      <c r="AF2740" s="25"/>
      <c r="AG2740" s="25"/>
      <c r="AH2740" s="25"/>
    </row>
    <row r="2741" spans="1:34">
      <c r="A2741" s="25"/>
      <c r="B2741" s="25"/>
      <c r="C2741" s="25"/>
      <c r="D2741" s="114"/>
      <c r="E2741" s="25"/>
      <c r="F2741" s="25"/>
      <c r="G2741" s="25"/>
      <c r="H2741" s="25"/>
      <c r="I2741" s="25"/>
      <c r="J2741" s="25"/>
      <c r="K2741" s="114"/>
      <c r="L2741" s="25"/>
      <c r="M2741" s="25"/>
      <c r="N2741" s="25"/>
      <c r="O2741" s="25"/>
      <c r="P2741" s="25"/>
      <c r="Q2741" s="25"/>
      <c r="R2741" s="25"/>
      <c r="S2741" s="25"/>
      <c r="T2741" s="25"/>
      <c r="U2741" s="25"/>
      <c r="V2741" s="25"/>
      <c r="W2741" s="25"/>
      <c r="X2741" s="25"/>
      <c r="Y2741" s="25"/>
      <c r="Z2741" s="25"/>
      <c r="AA2741" s="25"/>
      <c r="AB2741" s="25"/>
      <c r="AC2741" s="25"/>
      <c r="AD2741" s="25"/>
      <c r="AE2741" s="25"/>
      <c r="AF2741" s="25"/>
      <c r="AG2741" s="25"/>
      <c r="AH2741" s="25"/>
    </row>
    <row r="2742" spans="1:34">
      <c r="A2742" s="25"/>
      <c r="B2742" s="25"/>
      <c r="C2742" s="25"/>
      <c r="D2742" s="114"/>
      <c r="E2742" s="25"/>
      <c r="F2742" s="25"/>
      <c r="G2742" s="25"/>
      <c r="H2742" s="25"/>
      <c r="I2742" s="25"/>
      <c r="J2742" s="25"/>
      <c r="K2742" s="114"/>
      <c r="L2742" s="25"/>
      <c r="M2742" s="25"/>
      <c r="N2742" s="25"/>
      <c r="O2742" s="25"/>
      <c r="P2742" s="25"/>
      <c r="Q2742" s="25"/>
      <c r="R2742" s="25"/>
      <c r="S2742" s="25"/>
      <c r="T2742" s="25"/>
      <c r="U2742" s="25"/>
      <c r="V2742" s="25"/>
      <c r="W2742" s="25"/>
      <c r="X2742" s="25"/>
      <c r="Y2742" s="25"/>
      <c r="Z2742" s="25"/>
      <c r="AA2742" s="25"/>
      <c r="AB2742" s="25"/>
      <c r="AC2742" s="25"/>
      <c r="AD2742" s="25"/>
      <c r="AE2742" s="25"/>
      <c r="AF2742" s="25"/>
      <c r="AG2742" s="25"/>
      <c r="AH2742" s="25"/>
    </row>
    <row r="2743" spans="1:34">
      <c r="A2743" s="25"/>
      <c r="B2743" s="25"/>
      <c r="C2743" s="25"/>
      <c r="D2743" s="114"/>
      <c r="E2743" s="25"/>
      <c r="F2743" s="25"/>
      <c r="G2743" s="25"/>
      <c r="H2743" s="25"/>
      <c r="I2743" s="25"/>
      <c r="J2743" s="25"/>
      <c r="K2743" s="114"/>
      <c r="L2743" s="25"/>
      <c r="M2743" s="25"/>
      <c r="N2743" s="25"/>
      <c r="O2743" s="25"/>
      <c r="P2743" s="25"/>
      <c r="Q2743" s="25"/>
      <c r="R2743" s="25"/>
      <c r="S2743" s="25"/>
      <c r="T2743" s="25"/>
      <c r="U2743" s="25"/>
      <c r="V2743" s="25"/>
      <c r="W2743" s="25"/>
      <c r="X2743" s="25"/>
      <c r="Y2743" s="25"/>
      <c r="Z2743" s="25"/>
      <c r="AA2743" s="25"/>
      <c r="AB2743" s="25"/>
      <c r="AC2743" s="25"/>
      <c r="AD2743" s="25"/>
      <c r="AE2743" s="25"/>
      <c r="AF2743" s="25"/>
      <c r="AG2743" s="25"/>
      <c r="AH2743" s="25"/>
    </row>
    <row r="2744" spans="1:34">
      <c r="A2744" s="25"/>
      <c r="B2744" s="25"/>
      <c r="C2744" s="25"/>
      <c r="D2744" s="114"/>
      <c r="E2744" s="25"/>
      <c r="F2744" s="25"/>
      <c r="G2744" s="25"/>
      <c r="H2744" s="25"/>
      <c r="I2744" s="25"/>
      <c r="J2744" s="25"/>
      <c r="K2744" s="114"/>
      <c r="L2744" s="25"/>
      <c r="M2744" s="25"/>
      <c r="N2744" s="25"/>
      <c r="O2744" s="25"/>
      <c r="P2744" s="25"/>
      <c r="Q2744" s="25"/>
      <c r="R2744" s="25"/>
      <c r="S2744" s="25"/>
      <c r="T2744" s="25"/>
      <c r="U2744" s="25"/>
      <c r="V2744" s="25"/>
      <c r="W2744" s="25"/>
      <c r="X2744" s="25"/>
      <c r="Y2744" s="25"/>
      <c r="Z2744" s="25"/>
      <c r="AA2744" s="25"/>
      <c r="AB2744" s="25"/>
      <c r="AC2744" s="25"/>
      <c r="AD2744" s="25"/>
      <c r="AE2744" s="25"/>
      <c r="AF2744" s="25"/>
      <c r="AG2744" s="25"/>
      <c r="AH2744" s="25"/>
    </row>
    <row r="2745" spans="1:34">
      <c r="A2745" s="25"/>
      <c r="B2745" s="25"/>
      <c r="C2745" s="25"/>
      <c r="D2745" s="114"/>
      <c r="E2745" s="25"/>
      <c r="F2745" s="25"/>
      <c r="G2745" s="25"/>
      <c r="H2745" s="25"/>
      <c r="I2745" s="25"/>
      <c r="J2745" s="25"/>
      <c r="K2745" s="114"/>
      <c r="L2745" s="25"/>
      <c r="M2745" s="25"/>
      <c r="N2745" s="25"/>
      <c r="O2745" s="25"/>
      <c r="P2745" s="25"/>
      <c r="Q2745" s="25"/>
      <c r="R2745" s="25"/>
      <c r="S2745" s="25"/>
      <c r="T2745" s="25"/>
      <c r="U2745" s="25"/>
      <c r="V2745" s="25"/>
      <c r="W2745" s="25"/>
      <c r="X2745" s="25"/>
      <c r="Y2745" s="25"/>
      <c r="Z2745" s="25"/>
      <c r="AA2745" s="25"/>
      <c r="AB2745" s="25"/>
      <c r="AC2745" s="25"/>
      <c r="AD2745" s="25"/>
      <c r="AE2745" s="25"/>
      <c r="AF2745" s="25"/>
      <c r="AG2745" s="25"/>
      <c r="AH2745" s="25"/>
    </row>
    <row r="2746" spans="1:34">
      <c r="A2746" s="25"/>
      <c r="B2746" s="25"/>
      <c r="C2746" s="25"/>
      <c r="D2746" s="114"/>
      <c r="E2746" s="25"/>
      <c r="F2746" s="25"/>
      <c r="G2746" s="25"/>
      <c r="H2746" s="25"/>
      <c r="I2746" s="25"/>
      <c r="J2746" s="25"/>
      <c r="K2746" s="114"/>
      <c r="L2746" s="25"/>
      <c r="M2746" s="25"/>
      <c r="N2746" s="25"/>
      <c r="O2746" s="25"/>
      <c r="P2746" s="25"/>
      <c r="Q2746" s="25"/>
      <c r="R2746" s="25"/>
      <c r="S2746" s="25"/>
      <c r="T2746" s="25"/>
      <c r="U2746" s="25"/>
      <c r="V2746" s="25"/>
      <c r="W2746" s="25"/>
      <c r="X2746" s="25"/>
      <c r="Y2746" s="25"/>
      <c r="Z2746" s="25"/>
      <c r="AA2746" s="25"/>
      <c r="AB2746" s="25"/>
      <c r="AC2746" s="25"/>
      <c r="AD2746" s="25"/>
      <c r="AE2746" s="25"/>
      <c r="AF2746" s="25"/>
      <c r="AG2746" s="25"/>
      <c r="AH2746" s="25"/>
    </row>
    <row r="2747" spans="1:34">
      <c r="A2747" s="25"/>
      <c r="B2747" s="25"/>
      <c r="C2747" s="25"/>
      <c r="D2747" s="114"/>
      <c r="E2747" s="25"/>
      <c r="F2747" s="25"/>
      <c r="G2747" s="25"/>
      <c r="H2747" s="25"/>
      <c r="I2747" s="25"/>
      <c r="J2747" s="25"/>
      <c r="K2747" s="114"/>
      <c r="L2747" s="25"/>
      <c r="M2747" s="25"/>
      <c r="N2747" s="25"/>
      <c r="O2747" s="25"/>
      <c r="P2747" s="25"/>
      <c r="Q2747" s="25"/>
      <c r="R2747" s="25"/>
      <c r="S2747" s="25"/>
      <c r="T2747" s="25"/>
      <c r="U2747" s="25"/>
      <c r="V2747" s="25"/>
      <c r="W2747" s="25"/>
      <c r="X2747" s="25"/>
      <c r="Y2747" s="25"/>
      <c r="Z2747" s="25"/>
      <c r="AA2747" s="25"/>
      <c r="AB2747" s="25"/>
      <c r="AC2747" s="25"/>
      <c r="AD2747" s="25"/>
      <c r="AE2747" s="25"/>
      <c r="AF2747" s="25"/>
      <c r="AG2747" s="25"/>
      <c r="AH2747" s="25"/>
    </row>
    <row r="2748" spans="1:34">
      <c r="A2748" s="25"/>
      <c r="B2748" s="25"/>
      <c r="C2748" s="25"/>
      <c r="D2748" s="114"/>
      <c r="E2748" s="25"/>
      <c r="F2748" s="25"/>
      <c r="G2748" s="25"/>
      <c r="H2748" s="25"/>
      <c r="I2748" s="25"/>
      <c r="J2748" s="25"/>
      <c r="K2748" s="114"/>
      <c r="L2748" s="25"/>
      <c r="M2748" s="25"/>
      <c r="N2748" s="25"/>
      <c r="O2748" s="25"/>
      <c r="P2748" s="25"/>
      <c r="Q2748" s="25"/>
      <c r="R2748" s="25"/>
      <c r="S2748" s="25"/>
      <c r="T2748" s="25"/>
      <c r="U2748" s="25"/>
      <c r="V2748" s="25"/>
      <c r="W2748" s="25"/>
      <c r="X2748" s="25"/>
      <c r="Y2748" s="25"/>
      <c r="Z2748" s="25"/>
      <c r="AA2748" s="25"/>
      <c r="AB2748" s="25"/>
      <c r="AC2748" s="25"/>
      <c r="AD2748" s="25"/>
      <c r="AE2748" s="25"/>
      <c r="AF2748" s="25"/>
      <c r="AG2748" s="25"/>
      <c r="AH2748" s="25"/>
    </row>
    <row r="2749" spans="1:34">
      <c r="A2749" s="25"/>
      <c r="B2749" s="25"/>
      <c r="C2749" s="25"/>
      <c r="D2749" s="114"/>
      <c r="E2749" s="25"/>
      <c r="F2749" s="25"/>
      <c r="G2749" s="25"/>
      <c r="H2749" s="25"/>
      <c r="I2749" s="25"/>
      <c r="J2749" s="25"/>
      <c r="K2749" s="114"/>
      <c r="L2749" s="25"/>
      <c r="M2749" s="25"/>
      <c r="N2749" s="25"/>
      <c r="O2749" s="25"/>
      <c r="P2749" s="25"/>
      <c r="Q2749" s="25"/>
      <c r="R2749" s="25"/>
      <c r="S2749" s="25"/>
      <c r="T2749" s="25"/>
      <c r="U2749" s="25"/>
      <c r="V2749" s="25"/>
      <c r="W2749" s="25"/>
      <c r="X2749" s="25"/>
      <c r="Y2749" s="25"/>
      <c r="Z2749" s="25"/>
      <c r="AA2749" s="25"/>
      <c r="AB2749" s="25"/>
      <c r="AC2749" s="25"/>
      <c r="AD2749" s="25"/>
      <c r="AE2749" s="25"/>
      <c r="AF2749" s="25"/>
      <c r="AG2749" s="25"/>
      <c r="AH2749" s="25"/>
    </row>
    <row r="2750" spans="1:34">
      <c r="A2750" s="25"/>
      <c r="B2750" s="25"/>
      <c r="C2750" s="25"/>
      <c r="D2750" s="114"/>
      <c r="E2750" s="25"/>
      <c r="F2750" s="25"/>
      <c r="G2750" s="25"/>
      <c r="H2750" s="25"/>
      <c r="I2750" s="25"/>
      <c r="J2750" s="25"/>
      <c r="K2750" s="114"/>
      <c r="L2750" s="25"/>
      <c r="M2750" s="25"/>
      <c r="N2750" s="25"/>
      <c r="O2750" s="25"/>
      <c r="P2750" s="25"/>
      <c r="Q2750" s="25"/>
      <c r="R2750" s="25"/>
      <c r="S2750" s="25"/>
      <c r="T2750" s="25"/>
      <c r="U2750" s="25"/>
      <c r="V2750" s="25"/>
      <c r="W2750" s="25"/>
      <c r="X2750" s="25"/>
      <c r="Y2750" s="25"/>
      <c r="Z2750" s="25"/>
      <c r="AA2750" s="25"/>
      <c r="AB2750" s="25"/>
      <c r="AC2750" s="25"/>
      <c r="AD2750" s="25"/>
      <c r="AE2750" s="25"/>
      <c r="AF2750" s="25"/>
      <c r="AG2750" s="25"/>
      <c r="AH2750" s="25"/>
    </row>
    <row r="2751" spans="1:34">
      <c r="A2751" s="25"/>
      <c r="B2751" s="25"/>
      <c r="C2751" s="25"/>
      <c r="D2751" s="114"/>
      <c r="E2751" s="25"/>
      <c r="F2751" s="25"/>
      <c r="G2751" s="25"/>
      <c r="H2751" s="25"/>
      <c r="I2751" s="25"/>
      <c r="J2751" s="25"/>
      <c r="K2751" s="114"/>
      <c r="L2751" s="25"/>
      <c r="M2751" s="25"/>
      <c r="N2751" s="25"/>
      <c r="O2751" s="25"/>
      <c r="P2751" s="25"/>
      <c r="Q2751" s="25"/>
      <c r="R2751" s="25"/>
      <c r="S2751" s="25"/>
      <c r="T2751" s="25"/>
      <c r="U2751" s="25"/>
      <c r="V2751" s="25"/>
      <c r="W2751" s="25"/>
      <c r="X2751" s="25"/>
      <c r="Y2751" s="25"/>
      <c r="Z2751" s="25"/>
      <c r="AA2751" s="25"/>
      <c r="AB2751" s="25"/>
      <c r="AC2751" s="25"/>
      <c r="AD2751" s="25"/>
      <c r="AE2751" s="25"/>
      <c r="AF2751" s="25"/>
      <c r="AG2751" s="25"/>
      <c r="AH2751" s="25"/>
    </row>
    <row r="2752" spans="1:34">
      <c r="A2752" s="25"/>
      <c r="B2752" s="25"/>
      <c r="C2752" s="25"/>
      <c r="D2752" s="114"/>
      <c r="E2752" s="25"/>
      <c r="F2752" s="25"/>
      <c r="G2752" s="25"/>
      <c r="H2752" s="25"/>
      <c r="I2752" s="25"/>
      <c r="J2752" s="25"/>
      <c r="K2752" s="114"/>
      <c r="L2752" s="25"/>
      <c r="M2752" s="25"/>
      <c r="N2752" s="25"/>
      <c r="O2752" s="25"/>
      <c r="P2752" s="25"/>
      <c r="Q2752" s="25"/>
      <c r="R2752" s="25"/>
      <c r="S2752" s="25"/>
      <c r="T2752" s="25"/>
      <c r="U2752" s="25"/>
      <c r="V2752" s="25"/>
      <c r="W2752" s="25"/>
      <c r="X2752" s="25"/>
      <c r="Y2752" s="25"/>
      <c r="Z2752" s="25"/>
      <c r="AA2752" s="25"/>
      <c r="AB2752" s="25"/>
      <c r="AC2752" s="25"/>
      <c r="AD2752" s="25"/>
      <c r="AE2752" s="25"/>
      <c r="AF2752" s="25"/>
      <c r="AG2752" s="25"/>
      <c r="AH2752" s="25"/>
    </row>
    <row r="2753" spans="1:34">
      <c r="A2753" s="25"/>
      <c r="B2753" s="25"/>
      <c r="C2753" s="25"/>
      <c r="D2753" s="114"/>
      <c r="E2753" s="25"/>
      <c r="F2753" s="25"/>
      <c r="G2753" s="25"/>
      <c r="H2753" s="25"/>
      <c r="I2753" s="25"/>
      <c r="J2753" s="25"/>
      <c r="K2753" s="114"/>
      <c r="L2753" s="25"/>
      <c r="M2753" s="25"/>
      <c r="N2753" s="25"/>
      <c r="O2753" s="25"/>
      <c r="P2753" s="25"/>
      <c r="Q2753" s="25"/>
      <c r="R2753" s="25"/>
      <c r="S2753" s="25"/>
      <c r="T2753" s="25"/>
      <c r="U2753" s="25"/>
      <c r="V2753" s="25"/>
      <c r="W2753" s="25"/>
      <c r="X2753" s="25"/>
      <c r="Y2753" s="25"/>
      <c r="Z2753" s="25"/>
      <c r="AA2753" s="25"/>
      <c r="AB2753" s="25"/>
      <c r="AC2753" s="25"/>
      <c r="AD2753" s="25"/>
      <c r="AE2753" s="25"/>
      <c r="AF2753" s="25"/>
      <c r="AG2753" s="25"/>
      <c r="AH2753" s="25"/>
    </row>
    <row r="2754" spans="1:34">
      <c r="A2754" s="25"/>
      <c r="B2754" s="25"/>
      <c r="C2754" s="25"/>
      <c r="D2754" s="114"/>
      <c r="E2754" s="25"/>
      <c r="F2754" s="25"/>
      <c r="G2754" s="25"/>
      <c r="H2754" s="25"/>
      <c r="I2754" s="25"/>
      <c r="J2754" s="25"/>
      <c r="K2754" s="114"/>
      <c r="L2754" s="25"/>
      <c r="M2754" s="25"/>
      <c r="N2754" s="25"/>
      <c r="O2754" s="25"/>
      <c r="P2754" s="25"/>
      <c r="Q2754" s="25"/>
      <c r="R2754" s="25"/>
      <c r="S2754" s="25"/>
      <c r="T2754" s="25"/>
      <c r="U2754" s="25"/>
      <c r="V2754" s="25"/>
      <c r="W2754" s="25"/>
      <c r="X2754" s="25"/>
      <c r="Y2754" s="25"/>
      <c r="Z2754" s="25"/>
      <c r="AA2754" s="25"/>
      <c r="AB2754" s="25"/>
      <c r="AC2754" s="25"/>
      <c r="AD2754" s="25"/>
      <c r="AE2754" s="25"/>
      <c r="AF2754" s="25"/>
      <c r="AG2754" s="25"/>
      <c r="AH2754" s="25"/>
    </row>
    <row r="2755" spans="1:34">
      <c r="A2755" s="25"/>
      <c r="B2755" s="25"/>
      <c r="C2755" s="25"/>
      <c r="D2755" s="114"/>
      <c r="E2755" s="25"/>
      <c r="F2755" s="25"/>
      <c r="G2755" s="25"/>
      <c r="H2755" s="25"/>
      <c r="I2755" s="25"/>
      <c r="J2755" s="25"/>
      <c r="K2755" s="114"/>
      <c r="L2755" s="25"/>
      <c r="M2755" s="25"/>
      <c r="N2755" s="25"/>
      <c r="O2755" s="25"/>
      <c r="P2755" s="25"/>
      <c r="Q2755" s="25"/>
      <c r="R2755" s="25"/>
      <c r="S2755" s="25"/>
      <c r="T2755" s="25"/>
      <c r="U2755" s="25"/>
      <c r="V2755" s="25"/>
      <c r="W2755" s="25"/>
      <c r="X2755" s="25"/>
      <c r="Y2755" s="25"/>
      <c r="Z2755" s="25"/>
      <c r="AA2755" s="25"/>
      <c r="AB2755" s="25"/>
      <c r="AC2755" s="25"/>
      <c r="AD2755" s="25"/>
      <c r="AE2755" s="25"/>
      <c r="AF2755" s="25"/>
      <c r="AG2755" s="25"/>
      <c r="AH2755" s="25"/>
    </row>
    <row r="2756" spans="1:34">
      <c r="A2756" s="25"/>
      <c r="B2756" s="25"/>
      <c r="C2756" s="25"/>
      <c r="D2756" s="114"/>
      <c r="E2756" s="25"/>
      <c r="F2756" s="25"/>
      <c r="G2756" s="25"/>
      <c r="H2756" s="25"/>
      <c r="I2756" s="25"/>
      <c r="J2756" s="25"/>
      <c r="K2756" s="114"/>
      <c r="L2756" s="25"/>
      <c r="M2756" s="25"/>
      <c r="N2756" s="25"/>
      <c r="O2756" s="25"/>
      <c r="P2756" s="25"/>
      <c r="Q2756" s="25"/>
      <c r="R2756" s="25"/>
      <c r="S2756" s="25"/>
      <c r="T2756" s="25"/>
      <c r="U2756" s="25"/>
      <c r="V2756" s="25"/>
      <c r="W2756" s="25"/>
      <c r="X2756" s="25"/>
      <c r="Y2756" s="25"/>
      <c r="Z2756" s="25"/>
      <c r="AA2756" s="25"/>
      <c r="AB2756" s="25"/>
      <c r="AC2756" s="25"/>
      <c r="AD2756" s="25"/>
      <c r="AE2756" s="25"/>
      <c r="AF2756" s="25"/>
      <c r="AG2756" s="25"/>
      <c r="AH2756" s="25"/>
    </row>
    <row r="2757" spans="1:34">
      <c r="A2757" s="25"/>
      <c r="B2757" s="25"/>
      <c r="C2757" s="25"/>
      <c r="D2757" s="114"/>
      <c r="E2757" s="25"/>
      <c r="F2757" s="25"/>
      <c r="G2757" s="25"/>
      <c r="H2757" s="25"/>
      <c r="I2757" s="25"/>
      <c r="J2757" s="25"/>
      <c r="K2757" s="114"/>
      <c r="L2757" s="25"/>
      <c r="M2757" s="25"/>
      <c r="N2757" s="25"/>
      <c r="O2757" s="25"/>
      <c r="P2757" s="25"/>
      <c r="Q2757" s="25"/>
      <c r="R2757" s="25"/>
      <c r="S2757" s="25"/>
      <c r="T2757" s="25"/>
      <c r="U2757" s="25"/>
      <c r="V2757" s="25"/>
      <c r="W2757" s="25"/>
      <c r="X2757" s="25"/>
      <c r="Y2757" s="25"/>
      <c r="Z2757" s="25"/>
      <c r="AA2757" s="25"/>
      <c r="AB2757" s="25"/>
      <c r="AC2757" s="25"/>
      <c r="AD2757" s="25"/>
      <c r="AE2757" s="25"/>
      <c r="AF2757" s="25"/>
      <c r="AG2757" s="25"/>
      <c r="AH2757" s="25"/>
    </row>
    <row r="2758" spans="1:34">
      <c r="A2758" s="25"/>
      <c r="B2758" s="25"/>
      <c r="C2758" s="25"/>
      <c r="D2758" s="114"/>
      <c r="E2758" s="25"/>
      <c r="F2758" s="25"/>
      <c r="G2758" s="25"/>
      <c r="H2758" s="25"/>
      <c r="I2758" s="25"/>
      <c r="J2758" s="25"/>
      <c r="K2758" s="114"/>
      <c r="L2758" s="25"/>
      <c r="M2758" s="25"/>
      <c r="N2758" s="25"/>
      <c r="O2758" s="25"/>
      <c r="P2758" s="25"/>
      <c r="Q2758" s="25"/>
      <c r="R2758" s="25"/>
      <c r="S2758" s="25"/>
      <c r="T2758" s="25"/>
      <c r="U2758" s="25"/>
      <c r="V2758" s="25"/>
      <c r="W2758" s="25"/>
      <c r="X2758" s="25"/>
      <c r="Y2758" s="25"/>
      <c r="Z2758" s="25"/>
      <c r="AA2758" s="25"/>
      <c r="AB2758" s="25"/>
      <c r="AC2758" s="25"/>
      <c r="AD2758" s="25"/>
      <c r="AE2758" s="25"/>
      <c r="AF2758" s="25"/>
      <c r="AG2758" s="25"/>
      <c r="AH2758" s="25"/>
    </row>
    <row r="2759" spans="1:34">
      <c r="A2759" s="25"/>
      <c r="B2759" s="25"/>
      <c r="C2759" s="25"/>
      <c r="D2759" s="114"/>
      <c r="E2759" s="25"/>
      <c r="F2759" s="25"/>
      <c r="G2759" s="25"/>
      <c r="H2759" s="25"/>
      <c r="I2759" s="25"/>
      <c r="J2759" s="25"/>
      <c r="K2759" s="114"/>
      <c r="L2759" s="25"/>
      <c r="M2759" s="25"/>
      <c r="N2759" s="25"/>
      <c r="O2759" s="25"/>
      <c r="P2759" s="25"/>
      <c r="Q2759" s="25"/>
      <c r="R2759" s="25"/>
      <c r="S2759" s="25"/>
      <c r="T2759" s="25"/>
      <c r="U2759" s="25"/>
      <c r="V2759" s="25"/>
      <c r="W2759" s="25"/>
      <c r="X2759" s="25"/>
      <c r="Y2759" s="25"/>
      <c r="Z2759" s="25"/>
      <c r="AA2759" s="25"/>
      <c r="AB2759" s="25"/>
      <c r="AC2759" s="25"/>
      <c r="AD2759" s="25"/>
      <c r="AE2759" s="25"/>
      <c r="AF2759" s="25"/>
      <c r="AG2759" s="25"/>
      <c r="AH2759" s="25"/>
    </row>
    <row r="2760" spans="1:34">
      <c r="A2760" s="25"/>
      <c r="B2760" s="25"/>
      <c r="C2760" s="25"/>
      <c r="D2760" s="114"/>
      <c r="E2760" s="25"/>
      <c r="F2760" s="25"/>
      <c r="G2760" s="25"/>
      <c r="H2760" s="25"/>
      <c r="I2760" s="25"/>
      <c r="J2760" s="25"/>
      <c r="K2760" s="114"/>
      <c r="L2760" s="25"/>
      <c r="M2760" s="25"/>
      <c r="N2760" s="25"/>
      <c r="O2760" s="25"/>
      <c r="P2760" s="25"/>
      <c r="Q2760" s="25"/>
      <c r="R2760" s="25"/>
      <c r="S2760" s="25"/>
      <c r="T2760" s="25"/>
      <c r="U2760" s="25"/>
      <c r="V2760" s="25"/>
      <c r="W2760" s="25"/>
      <c r="X2760" s="25"/>
      <c r="Y2760" s="25"/>
      <c r="Z2760" s="25"/>
      <c r="AA2760" s="25"/>
      <c r="AB2760" s="25"/>
      <c r="AC2760" s="25"/>
      <c r="AD2760" s="25"/>
      <c r="AE2760" s="25"/>
      <c r="AF2760" s="25"/>
      <c r="AG2760" s="25"/>
      <c r="AH2760" s="25"/>
    </row>
    <row r="2761" spans="1:34">
      <c r="A2761" s="25"/>
      <c r="B2761" s="25"/>
      <c r="C2761" s="25"/>
      <c r="D2761" s="114"/>
      <c r="E2761" s="25"/>
      <c r="F2761" s="25"/>
      <c r="G2761" s="25"/>
      <c r="H2761" s="25"/>
      <c r="I2761" s="25"/>
      <c r="J2761" s="25"/>
      <c r="K2761" s="114"/>
      <c r="L2761" s="25"/>
      <c r="M2761" s="25"/>
      <c r="N2761" s="25"/>
      <c r="O2761" s="25"/>
      <c r="P2761" s="25"/>
      <c r="Q2761" s="25"/>
      <c r="R2761" s="25"/>
      <c r="S2761" s="25"/>
      <c r="T2761" s="25"/>
      <c r="U2761" s="25"/>
      <c r="V2761" s="25"/>
      <c r="W2761" s="25"/>
      <c r="X2761" s="25"/>
      <c r="Y2761" s="25"/>
      <c r="Z2761" s="25"/>
      <c r="AA2761" s="25"/>
      <c r="AB2761" s="25"/>
      <c r="AC2761" s="25"/>
      <c r="AD2761" s="25"/>
      <c r="AE2761" s="25"/>
      <c r="AF2761" s="25"/>
      <c r="AG2761" s="25"/>
      <c r="AH2761" s="25"/>
    </row>
    <row r="2762" spans="1:34">
      <c r="A2762" s="25"/>
      <c r="B2762" s="25"/>
      <c r="C2762" s="25"/>
      <c r="D2762" s="114"/>
      <c r="E2762" s="25"/>
      <c r="F2762" s="25"/>
      <c r="G2762" s="25"/>
      <c r="H2762" s="25"/>
      <c r="I2762" s="25"/>
      <c r="J2762" s="25"/>
      <c r="K2762" s="114"/>
      <c r="L2762" s="25"/>
      <c r="M2762" s="25"/>
      <c r="N2762" s="25"/>
      <c r="O2762" s="25"/>
      <c r="P2762" s="25"/>
      <c r="Q2762" s="25"/>
      <c r="R2762" s="25"/>
      <c r="S2762" s="25"/>
      <c r="T2762" s="25"/>
      <c r="U2762" s="25"/>
      <c r="V2762" s="25"/>
      <c r="W2762" s="25"/>
      <c r="X2762" s="25"/>
      <c r="Y2762" s="25"/>
      <c r="Z2762" s="25"/>
      <c r="AA2762" s="25"/>
      <c r="AB2762" s="25"/>
      <c r="AC2762" s="25"/>
      <c r="AD2762" s="25"/>
      <c r="AE2762" s="25"/>
      <c r="AF2762" s="25"/>
      <c r="AG2762" s="25"/>
      <c r="AH2762" s="25"/>
    </row>
    <row r="2763" spans="1:34">
      <c r="A2763" s="25"/>
      <c r="B2763" s="25"/>
      <c r="C2763" s="25"/>
      <c r="D2763" s="114"/>
      <c r="E2763" s="25"/>
      <c r="F2763" s="25"/>
      <c r="G2763" s="25"/>
      <c r="H2763" s="25"/>
      <c r="I2763" s="25"/>
      <c r="J2763" s="25"/>
      <c r="K2763" s="114"/>
      <c r="L2763" s="25"/>
      <c r="M2763" s="25"/>
      <c r="N2763" s="25"/>
      <c r="O2763" s="25"/>
      <c r="P2763" s="25"/>
      <c r="Q2763" s="25"/>
      <c r="R2763" s="25"/>
      <c r="S2763" s="25"/>
      <c r="T2763" s="25"/>
      <c r="U2763" s="25"/>
      <c r="V2763" s="25"/>
      <c r="W2763" s="25"/>
      <c r="X2763" s="25"/>
      <c r="Y2763" s="25"/>
      <c r="Z2763" s="25"/>
      <c r="AA2763" s="25"/>
      <c r="AB2763" s="25"/>
      <c r="AC2763" s="25"/>
      <c r="AD2763" s="25"/>
      <c r="AE2763" s="25"/>
      <c r="AF2763" s="25"/>
      <c r="AG2763" s="25"/>
      <c r="AH2763" s="25"/>
    </row>
    <row r="2764" spans="1:34">
      <c r="A2764" s="25"/>
      <c r="B2764" s="25"/>
      <c r="C2764" s="25"/>
      <c r="D2764" s="114"/>
      <c r="E2764" s="25"/>
      <c r="F2764" s="25"/>
      <c r="G2764" s="25"/>
      <c r="H2764" s="25"/>
      <c r="I2764" s="25"/>
      <c r="J2764" s="25"/>
      <c r="K2764" s="114"/>
      <c r="L2764" s="25"/>
      <c r="M2764" s="25"/>
      <c r="N2764" s="25"/>
      <c r="O2764" s="25"/>
      <c r="P2764" s="25"/>
      <c r="Q2764" s="25"/>
      <c r="R2764" s="25"/>
      <c r="S2764" s="25"/>
      <c r="T2764" s="25"/>
      <c r="U2764" s="25"/>
      <c r="V2764" s="25"/>
      <c r="W2764" s="25"/>
      <c r="X2764" s="25"/>
      <c r="Y2764" s="25"/>
      <c r="Z2764" s="25"/>
      <c r="AA2764" s="25"/>
      <c r="AB2764" s="25"/>
      <c r="AC2764" s="25"/>
      <c r="AD2764" s="25"/>
      <c r="AE2764" s="25"/>
      <c r="AF2764" s="25"/>
      <c r="AG2764" s="25"/>
      <c r="AH2764" s="25"/>
    </row>
    <row r="2765" spans="1:34">
      <c r="A2765" s="25"/>
      <c r="B2765" s="25"/>
      <c r="C2765" s="25"/>
      <c r="D2765" s="114"/>
      <c r="E2765" s="25"/>
      <c r="F2765" s="25"/>
      <c r="G2765" s="25"/>
      <c r="H2765" s="25"/>
      <c r="I2765" s="25"/>
      <c r="J2765" s="25"/>
      <c r="K2765" s="114"/>
      <c r="L2765" s="25"/>
      <c r="M2765" s="25"/>
      <c r="N2765" s="25"/>
      <c r="O2765" s="25"/>
      <c r="P2765" s="25"/>
      <c r="Q2765" s="25"/>
      <c r="R2765" s="25"/>
      <c r="S2765" s="25"/>
      <c r="T2765" s="25"/>
      <c r="U2765" s="25"/>
      <c r="V2765" s="25"/>
      <c r="W2765" s="25"/>
      <c r="X2765" s="25"/>
      <c r="Y2765" s="25"/>
      <c r="Z2765" s="25"/>
      <c r="AA2765" s="25"/>
      <c r="AB2765" s="25"/>
      <c r="AC2765" s="25"/>
      <c r="AD2765" s="25"/>
      <c r="AE2765" s="25"/>
      <c r="AF2765" s="25"/>
      <c r="AG2765" s="25"/>
      <c r="AH2765" s="25"/>
    </row>
    <row r="2766" spans="1:34">
      <c r="A2766" s="25"/>
      <c r="B2766" s="25"/>
      <c r="C2766" s="25"/>
      <c r="D2766" s="114"/>
      <c r="E2766" s="25"/>
      <c r="F2766" s="25"/>
      <c r="G2766" s="25"/>
      <c r="H2766" s="25"/>
      <c r="I2766" s="25"/>
      <c r="J2766" s="25"/>
      <c r="K2766" s="114"/>
      <c r="L2766" s="25"/>
      <c r="M2766" s="25"/>
      <c r="N2766" s="25"/>
      <c r="O2766" s="25"/>
      <c r="P2766" s="25"/>
      <c r="Q2766" s="25"/>
      <c r="R2766" s="25"/>
      <c r="S2766" s="25"/>
      <c r="T2766" s="25"/>
      <c r="U2766" s="25"/>
      <c r="V2766" s="25"/>
      <c r="W2766" s="25"/>
      <c r="X2766" s="25"/>
      <c r="Y2766" s="25"/>
      <c r="Z2766" s="25"/>
      <c r="AA2766" s="25"/>
      <c r="AB2766" s="25"/>
      <c r="AC2766" s="25"/>
      <c r="AD2766" s="25"/>
      <c r="AE2766" s="25"/>
      <c r="AF2766" s="25"/>
      <c r="AG2766" s="25"/>
      <c r="AH2766" s="25"/>
    </row>
    <row r="2767" spans="1:34">
      <c r="A2767" s="25"/>
      <c r="B2767" s="25"/>
      <c r="C2767" s="25"/>
      <c r="D2767" s="114"/>
      <c r="E2767" s="25"/>
      <c r="F2767" s="25"/>
      <c r="G2767" s="25"/>
      <c r="H2767" s="25"/>
      <c r="I2767" s="25"/>
      <c r="J2767" s="25"/>
      <c r="K2767" s="114"/>
      <c r="L2767" s="25"/>
      <c r="M2767" s="25"/>
      <c r="N2767" s="25"/>
      <c r="O2767" s="25"/>
      <c r="P2767" s="25"/>
      <c r="Q2767" s="25"/>
      <c r="R2767" s="25"/>
      <c r="S2767" s="25"/>
      <c r="T2767" s="25"/>
      <c r="U2767" s="25"/>
      <c r="V2767" s="25"/>
      <c r="W2767" s="25"/>
      <c r="X2767" s="25"/>
      <c r="Y2767" s="25"/>
      <c r="Z2767" s="25"/>
      <c r="AA2767" s="25"/>
      <c r="AB2767" s="25"/>
      <c r="AC2767" s="25"/>
      <c r="AD2767" s="25"/>
      <c r="AE2767" s="25"/>
      <c r="AF2767" s="25"/>
      <c r="AG2767" s="25"/>
      <c r="AH2767" s="25"/>
    </row>
    <row r="2768" spans="1:34">
      <c r="A2768" s="25"/>
      <c r="B2768" s="25"/>
      <c r="C2768" s="25"/>
      <c r="D2768" s="114"/>
      <c r="E2768" s="25"/>
      <c r="F2768" s="25"/>
      <c r="G2768" s="25"/>
      <c r="H2768" s="25"/>
      <c r="I2768" s="25"/>
      <c r="J2768" s="25"/>
      <c r="K2768" s="114"/>
      <c r="L2768" s="25"/>
      <c r="M2768" s="25"/>
      <c r="N2768" s="25"/>
      <c r="O2768" s="25"/>
      <c r="P2768" s="25"/>
      <c r="Q2768" s="25"/>
      <c r="R2768" s="25"/>
      <c r="S2768" s="25"/>
      <c r="T2768" s="25"/>
      <c r="U2768" s="25"/>
      <c r="V2768" s="25"/>
      <c r="W2768" s="25"/>
      <c r="X2768" s="25"/>
      <c r="Y2768" s="25"/>
      <c r="Z2768" s="25"/>
      <c r="AA2768" s="25"/>
      <c r="AB2768" s="25"/>
      <c r="AC2768" s="25"/>
      <c r="AD2768" s="25"/>
      <c r="AE2768" s="25"/>
      <c r="AF2768" s="25"/>
      <c r="AG2768" s="25"/>
      <c r="AH2768" s="25"/>
    </row>
    <row r="2769" spans="1:34">
      <c r="A2769" s="25"/>
      <c r="B2769" s="25"/>
      <c r="C2769" s="25"/>
      <c r="D2769" s="114"/>
      <c r="E2769" s="25"/>
      <c r="F2769" s="25"/>
      <c r="G2769" s="25"/>
      <c r="H2769" s="25"/>
      <c r="I2769" s="25"/>
      <c r="J2769" s="25"/>
      <c r="K2769" s="114"/>
      <c r="L2769" s="25"/>
      <c r="M2769" s="25"/>
      <c r="N2769" s="25"/>
      <c r="O2769" s="25"/>
      <c r="P2769" s="25"/>
      <c r="Q2769" s="25"/>
      <c r="R2769" s="25"/>
      <c r="S2769" s="25"/>
      <c r="T2769" s="25"/>
      <c r="U2769" s="25"/>
      <c r="V2769" s="25"/>
      <c r="W2769" s="25"/>
      <c r="X2769" s="25"/>
      <c r="Y2769" s="25"/>
      <c r="Z2769" s="25"/>
      <c r="AA2769" s="25"/>
      <c r="AB2769" s="25"/>
      <c r="AC2769" s="25"/>
      <c r="AD2769" s="25"/>
      <c r="AE2769" s="25"/>
      <c r="AF2769" s="25"/>
      <c r="AG2769" s="25"/>
      <c r="AH2769" s="25"/>
    </row>
    <row r="2770" spans="1:34">
      <c r="A2770" s="25"/>
      <c r="B2770" s="25"/>
      <c r="C2770" s="25"/>
      <c r="D2770" s="114"/>
      <c r="E2770" s="25"/>
      <c r="F2770" s="25"/>
      <c r="G2770" s="25"/>
      <c r="H2770" s="25"/>
      <c r="I2770" s="25"/>
      <c r="J2770" s="25"/>
      <c r="K2770" s="114"/>
      <c r="L2770" s="25"/>
      <c r="M2770" s="25"/>
      <c r="N2770" s="25"/>
      <c r="O2770" s="25"/>
      <c r="P2770" s="25"/>
      <c r="Q2770" s="25"/>
      <c r="R2770" s="25"/>
      <c r="S2770" s="25"/>
      <c r="T2770" s="25"/>
      <c r="U2770" s="25"/>
      <c r="V2770" s="25"/>
      <c r="W2770" s="25"/>
      <c r="X2770" s="25"/>
      <c r="Y2770" s="25"/>
      <c r="Z2770" s="25"/>
      <c r="AA2770" s="25"/>
      <c r="AB2770" s="25"/>
      <c r="AC2770" s="25"/>
      <c r="AD2770" s="25"/>
      <c r="AE2770" s="25"/>
      <c r="AF2770" s="25"/>
      <c r="AG2770" s="25"/>
      <c r="AH2770" s="25"/>
    </row>
    <row r="2771" spans="1:34">
      <c r="A2771" s="25"/>
      <c r="B2771" s="25"/>
      <c r="C2771" s="25"/>
      <c r="D2771" s="114"/>
      <c r="E2771" s="25"/>
      <c r="F2771" s="25"/>
      <c r="G2771" s="25"/>
      <c r="H2771" s="25"/>
      <c r="I2771" s="25"/>
      <c r="J2771" s="25"/>
      <c r="K2771" s="114"/>
      <c r="L2771" s="25"/>
      <c r="M2771" s="25"/>
      <c r="N2771" s="25"/>
      <c r="O2771" s="25"/>
      <c r="P2771" s="25"/>
      <c r="Q2771" s="25"/>
      <c r="R2771" s="25"/>
      <c r="S2771" s="25"/>
      <c r="T2771" s="25"/>
      <c r="U2771" s="25"/>
      <c r="V2771" s="25"/>
      <c r="W2771" s="25"/>
      <c r="X2771" s="25"/>
      <c r="Y2771" s="25"/>
      <c r="Z2771" s="25"/>
      <c r="AA2771" s="25"/>
      <c r="AB2771" s="25"/>
      <c r="AC2771" s="25"/>
      <c r="AD2771" s="25"/>
      <c r="AE2771" s="25"/>
      <c r="AF2771" s="25"/>
      <c r="AG2771" s="25"/>
      <c r="AH2771" s="25"/>
    </row>
    <row r="2772" spans="1:34">
      <c r="A2772" s="25"/>
      <c r="B2772" s="25"/>
      <c r="C2772" s="25"/>
      <c r="D2772" s="114"/>
      <c r="E2772" s="25"/>
      <c r="F2772" s="25"/>
      <c r="G2772" s="25"/>
      <c r="H2772" s="25"/>
      <c r="I2772" s="25"/>
      <c r="J2772" s="25"/>
      <c r="K2772" s="114"/>
      <c r="L2772" s="25"/>
      <c r="M2772" s="25"/>
      <c r="N2772" s="25"/>
      <c r="O2772" s="25"/>
      <c r="P2772" s="25"/>
      <c r="Q2772" s="25"/>
      <c r="R2772" s="25"/>
      <c r="S2772" s="25"/>
      <c r="T2772" s="25"/>
      <c r="U2772" s="25"/>
      <c r="V2772" s="25"/>
      <c r="W2772" s="25"/>
      <c r="X2772" s="25"/>
      <c r="Y2772" s="25"/>
      <c r="Z2772" s="25"/>
      <c r="AA2772" s="25"/>
      <c r="AB2772" s="25"/>
      <c r="AC2772" s="25"/>
      <c r="AD2772" s="25"/>
      <c r="AE2772" s="25"/>
      <c r="AF2772" s="25"/>
      <c r="AG2772" s="25"/>
      <c r="AH2772" s="25"/>
    </row>
    <row r="2773" spans="1:34">
      <c r="A2773" s="25"/>
      <c r="B2773" s="25"/>
      <c r="C2773" s="25"/>
      <c r="D2773" s="114"/>
      <c r="E2773" s="25"/>
      <c r="F2773" s="25"/>
      <c r="G2773" s="25"/>
      <c r="H2773" s="25"/>
      <c r="I2773" s="25"/>
      <c r="J2773" s="25"/>
      <c r="K2773" s="114"/>
      <c r="L2773" s="25"/>
      <c r="M2773" s="25"/>
      <c r="N2773" s="25"/>
      <c r="O2773" s="25"/>
      <c r="P2773" s="25"/>
      <c r="Q2773" s="25"/>
      <c r="R2773" s="25"/>
      <c r="S2773" s="25"/>
      <c r="T2773" s="25"/>
      <c r="U2773" s="25"/>
      <c r="V2773" s="25"/>
      <c r="W2773" s="25"/>
      <c r="X2773" s="25"/>
      <c r="Y2773" s="25"/>
      <c r="Z2773" s="25"/>
      <c r="AA2773" s="25"/>
      <c r="AB2773" s="25"/>
      <c r="AC2773" s="25"/>
      <c r="AD2773" s="25"/>
      <c r="AE2773" s="25"/>
      <c r="AF2773" s="25"/>
      <c r="AG2773" s="25"/>
      <c r="AH2773" s="25"/>
    </row>
    <row r="2774" spans="1:34">
      <c r="A2774" s="25"/>
      <c r="B2774" s="25"/>
      <c r="C2774" s="25"/>
      <c r="D2774" s="114"/>
      <c r="E2774" s="25"/>
      <c r="F2774" s="25"/>
      <c r="G2774" s="25"/>
      <c r="H2774" s="25"/>
      <c r="I2774" s="25"/>
      <c r="J2774" s="25"/>
      <c r="K2774" s="114"/>
      <c r="L2774" s="25"/>
      <c r="M2774" s="25"/>
      <c r="N2774" s="25"/>
      <c r="O2774" s="25"/>
      <c r="P2774" s="25"/>
      <c r="Q2774" s="25"/>
      <c r="R2774" s="25"/>
      <c r="S2774" s="25"/>
      <c r="T2774" s="25"/>
      <c r="U2774" s="25"/>
      <c r="V2774" s="25"/>
      <c r="W2774" s="25"/>
      <c r="X2774" s="25"/>
      <c r="Y2774" s="25"/>
      <c r="Z2774" s="25"/>
      <c r="AA2774" s="25"/>
      <c r="AB2774" s="25"/>
      <c r="AC2774" s="25"/>
      <c r="AD2774" s="25"/>
      <c r="AE2774" s="25"/>
      <c r="AF2774" s="25"/>
      <c r="AG2774" s="25"/>
      <c r="AH2774" s="25"/>
    </row>
    <row r="2775" spans="1:34">
      <c r="A2775" s="25"/>
      <c r="B2775" s="25"/>
      <c r="C2775" s="25"/>
      <c r="D2775" s="114"/>
      <c r="E2775" s="25"/>
      <c r="F2775" s="25"/>
      <c r="G2775" s="25"/>
      <c r="H2775" s="25"/>
      <c r="I2775" s="25"/>
      <c r="J2775" s="25"/>
      <c r="K2775" s="114"/>
      <c r="L2775" s="25"/>
      <c r="M2775" s="25"/>
      <c r="N2775" s="25"/>
      <c r="O2775" s="25"/>
      <c r="P2775" s="25"/>
      <c r="Q2775" s="25"/>
      <c r="R2775" s="25"/>
      <c r="S2775" s="25"/>
      <c r="T2775" s="25"/>
      <c r="U2775" s="25"/>
      <c r="V2775" s="25"/>
      <c r="W2775" s="25"/>
      <c r="X2775" s="25"/>
      <c r="Y2775" s="25"/>
      <c r="Z2775" s="25"/>
      <c r="AA2775" s="25"/>
      <c r="AB2775" s="25"/>
      <c r="AC2775" s="25"/>
      <c r="AD2775" s="25"/>
      <c r="AE2775" s="25"/>
      <c r="AF2775" s="25"/>
      <c r="AG2775" s="25"/>
      <c r="AH2775" s="25"/>
    </row>
    <row r="2776" spans="1:34">
      <c r="A2776" s="25"/>
      <c r="B2776" s="25"/>
      <c r="C2776" s="25"/>
      <c r="D2776" s="114"/>
      <c r="E2776" s="25"/>
      <c r="F2776" s="25"/>
      <c r="G2776" s="25"/>
      <c r="H2776" s="25"/>
      <c r="I2776" s="25"/>
      <c r="J2776" s="25"/>
      <c r="K2776" s="114"/>
      <c r="L2776" s="25"/>
      <c r="M2776" s="25"/>
      <c r="N2776" s="25"/>
      <c r="O2776" s="25"/>
      <c r="P2776" s="25"/>
      <c r="Q2776" s="25"/>
      <c r="R2776" s="25"/>
      <c r="S2776" s="25"/>
      <c r="T2776" s="25"/>
      <c r="U2776" s="25"/>
      <c r="V2776" s="25"/>
      <c r="W2776" s="25"/>
      <c r="X2776" s="25"/>
      <c r="Y2776" s="25"/>
      <c r="Z2776" s="25"/>
      <c r="AA2776" s="25"/>
      <c r="AB2776" s="25"/>
      <c r="AC2776" s="25"/>
      <c r="AD2776" s="25"/>
      <c r="AE2776" s="25"/>
      <c r="AF2776" s="25"/>
      <c r="AG2776" s="25"/>
      <c r="AH2776" s="25"/>
    </row>
    <row r="2777" spans="1:34">
      <c r="A2777" s="25"/>
      <c r="B2777" s="25"/>
      <c r="C2777" s="25"/>
      <c r="D2777" s="114"/>
      <c r="E2777" s="25"/>
      <c r="F2777" s="25"/>
      <c r="G2777" s="25"/>
      <c r="H2777" s="25"/>
      <c r="I2777" s="25"/>
      <c r="J2777" s="25"/>
      <c r="K2777" s="114"/>
      <c r="L2777" s="25"/>
      <c r="M2777" s="25"/>
      <c r="N2777" s="25"/>
      <c r="O2777" s="25"/>
      <c r="P2777" s="25"/>
      <c r="Q2777" s="25"/>
      <c r="R2777" s="25"/>
      <c r="S2777" s="25"/>
      <c r="T2777" s="25"/>
      <c r="U2777" s="25"/>
      <c r="V2777" s="25"/>
      <c r="W2777" s="25"/>
      <c r="X2777" s="25"/>
      <c r="Y2777" s="25"/>
      <c r="Z2777" s="25"/>
      <c r="AA2777" s="25"/>
      <c r="AB2777" s="25"/>
      <c r="AC2777" s="25"/>
      <c r="AD2777" s="25"/>
      <c r="AE2777" s="25"/>
      <c r="AF2777" s="25"/>
      <c r="AG2777" s="25"/>
      <c r="AH2777" s="25"/>
    </row>
    <row r="2778" spans="1:34">
      <c r="A2778" s="25"/>
      <c r="B2778" s="25"/>
      <c r="C2778" s="25"/>
      <c r="D2778" s="114"/>
      <c r="E2778" s="25"/>
      <c r="F2778" s="25"/>
      <c r="G2778" s="25"/>
      <c r="H2778" s="25"/>
      <c r="I2778" s="25"/>
      <c r="J2778" s="25"/>
      <c r="K2778" s="114"/>
      <c r="L2778" s="25"/>
      <c r="M2778" s="25"/>
      <c r="N2778" s="25"/>
      <c r="O2778" s="25"/>
      <c r="P2778" s="25"/>
      <c r="Q2778" s="25"/>
      <c r="R2778" s="25"/>
      <c r="S2778" s="25"/>
      <c r="T2778" s="25"/>
      <c r="U2778" s="25"/>
      <c r="V2778" s="25"/>
      <c r="W2778" s="25"/>
      <c r="X2778" s="25"/>
      <c r="Y2778" s="25"/>
      <c r="Z2778" s="25"/>
      <c r="AA2778" s="25"/>
      <c r="AB2778" s="25"/>
      <c r="AC2778" s="25"/>
      <c r="AD2778" s="25"/>
      <c r="AE2778" s="25"/>
      <c r="AF2778" s="25"/>
      <c r="AG2778" s="25"/>
      <c r="AH2778" s="25"/>
    </row>
    <row r="2779" spans="1:34">
      <c r="A2779" s="25"/>
      <c r="B2779" s="25"/>
      <c r="C2779" s="25"/>
      <c r="D2779" s="114"/>
      <c r="E2779" s="25"/>
      <c r="F2779" s="25"/>
      <c r="G2779" s="25"/>
      <c r="H2779" s="25"/>
      <c r="I2779" s="25"/>
      <c r="J2779" s="25"/>
      <c r="K2779" s="114"/>
      <c r="L2779" s="25"/>
      <c r="M2779" s="25"/>
      <c r="N2779" s="25"/>
      <c r="O2779" s="25"/>
      <c r="P2779" s="25"/>
      <c r="Q2779" s="25"/>
      <c r="R2779" s="25"/>
      <c r="S2779" s="25"/>
      <c r="T2779" s="25"/>
      <c r="U2779" s="25"/>
      <c r="V2779" s="25"/>
      <c r="W2779" s="25"/>
      <c r="X2779" s="25"/>
      <c r="Y2779" s="25"/>
      <c r="Z2779" s="25"/>
      <c r="AA2779" s="25"/>
      <c r="AB2779" s="25"/>
      <c r="AC2779" s="25"/>
      <c r="AD2779" s="25"/>
      <c r="AE2779" s="25"/>
      <c r="AF2779" s="25"/>
      <c r="AG2779" s="25"/>
      <c r="AH2779" s="25"/>
    </row>
    <row r="2780" spans="1:34">
      <c r="A2780" s="25"/>
      <c r="B2780" s="25"/>
      <c r="C2780" s="25"/>
      <c r="D2780" s="114"/>
      <c r="E2780" s="25"/>
      <c r="F2780" s="25"/>
      <c r="G2780" s="25"/>
      <c r="H2780" s="25"/>
      <c r="I2780" s="25"/>
      <c r="J2780" s="25"/>
      <c r="K2780" s="114"/>
      <c r="L2780" s="25"/>
      <c r="M2780" s="25"/>
      <c r="N2780" s="25"/>
      <c r="O2780" s="25"/>
      <c r="P2780" s="25"/>
      <c r="Q2780" s="25"/>
      <c r="R2780" s="25"/>
      <c r="S2780" s="25"/>
      <c r="T2780" s="25"/>
      <c r="U2780" s="25"/>
      <c r="V2780" s="25"/>
      <c r="W2780" s="25"/>
      <c r="X2780" s="25"/>
      <c r="Y2780" s="25"/>
      <c r="Z2780" s="25"/>
      <c r="AA2780" s="25"/>
      <c r="AB2780" s="25"/>
      <c r="AC2780" s="25"/>
      <c r="AD2780" s="25"/>
      <c r="AE2780" s="25"/>
      <c r="AF2780" s="25"/>
      <c r="AG2780" s="25"/>
      <c r="AH2780" s="25"/>
    </row>
    <row r="2781" spans="1:34">
      <c r="A2781" s="25"/>
      <c r="B2781" s="25"/>
      <c r="C2781" s="25"/>
      <c r="D2781" s="114"/>
      <c r="E2781" s="25"/>
      <c r="F2781" s="25"/>
      <c r="G2781" s="25"/>
      <c r="H2781" s="25"/>
      <c r="I2781" s="25"/>
      <c r="J2781" s="25"/>
      <c r="K2781" s="114"/>
      <c r="L2781" s="25"/>
      <c r="M2781" s="25"/>
      <c r="N2781" s="25"/>
      <c r="O2781" s="25"/>
      <c r="P2781" s="25"/>
      <c r="Q2781" s="25"/>
      <c r="R2781" s="25"/>
      <c r="S2781" s="25"/>
      <c r="T2781" s="25"/>
      <c r="U2781" s="25"/>
      <c r="V2781" s="25"/>
      <c r="W2781" s="25"/>
      <c r="X2781" s="25"/>
      <c r="Y2781" s="25"/>
      <c r="Z2781" s="25"/>
      <c r="AA2781" s="25"/>
      <c r="AB2781" s="25"/>
      <c r="AC2781" s="25"/>
      <c r="AD2781" s="25"/>
      <c r="AE2781" s="25"/>
      <c r="AF2781" s="25"/>
      <c r="AG2781" s="25"/>
      <c r="AH2781" s="25"/>
    </row>
    <row r="2782" spans="1:34">
      <c r="A2782" s="25"/>
      <c r="B2782" s="25"/>
      <c r="C2782" s="25"/>
      <c r="D2782" s="114"/>
      <c r="E2782" s="25"/>
      <c r="F2782" s="25"/>
      <c r="G2782" s="25"/>
      <c r="H2782" s="25"/>
      <c r="I2782" s="25"/>
      <c r="J2782" s="25"/>
      <c r="K2782" s="114"/>
      <c r="L2782" s="25"/>
      <c r="M2782" s="25"/>
      <c r="N2782" s="25"/>
      <c r="O2782" s="25"/>
      <c r="P2782" s="25"/>
      <c r="Q2782" s="25"/>
      <c r="R2782" s="25"/>
      <c r="S2782" s="25"/>
      <c r="T2782" s="25"/>
      <c r="U2782" s="25"/>
      <c r="V2782" s="25"/>
      <c r="W2782" s="25"/>
      <c r="X2782" s="25"/>
      <c r="Y2782" s="25"/>
      <c r="Z2782" s="25"/>
      <c r="AA2782" s="25"/>
      <c r="AB2782" s="25"/>
      <c r="AC2782" s="25"/>
      <c r="AD2782" s="25"/>
      <c r="AE2782" s="25"/>
      <c r="AF2782" s="25"/>
      <c r="AG2782" s="25"/>
      <c r="AH2782" s="25"/>
    </row>
    <row r="2783" spans="1:34">
      <c r="A2783" s="25"/>
      <c r="B2783" s="25"/>
      <c r="C2783" s="25"/>
      <c r="D2783" s="114"/>
      <c r="E2783" s="25"/>
      <c r="F2783" s="25"/>
      <c r="G2783" s="25"/>
      <c r="H2783" s="25"/>
      <c r="I2783" s="25"/>
      <c r="J2783" s="25"/>
      <c r="K2783" s="114"/>
      <c r="L2783" s="25"/>
      <c r="M2783" s="25"/>
      <c r="N2783" s="25"/>
      <c r="O2783" s="25"/>
      <c r="P2783" s="25"/>
      <c r="Q2783" s="25"/>
      <c r="R2783" s="25"/>
      <c r="S2783" s="25"/>
      <c r="T2783" s="25"/>
      <c r="U2783" s="25"/>
      <c r="V2783" s="25"/>
      <c r="W2783" s="25"/>
      <c r="X2783" s="25"/>
      <c r="Y2783" s="25"/>
      <c r="Z2783" s="25"/>
      <c r="AA2783" s="25"/>
      <c r="AB2783" s="25"/>
      <c r="AC2783" s="25"/>
      <c r="AD2783" s="25"/>
      <c r="AE2783" s="25"/>
      <c r="AF2783" s="25"/>
      <c r="AG2783" s="25"/>
      <c r="AH2783" s="25"/>
    </row>
    <row r="2784" spans="1:34">
      <c r="A2784" s="25"/>
      <c r="B2784" s="25"/>
      <c r="C2784" s="25"/>
      <c r="D2784" s="114"/>
      <c r="E2784" s="25"/>
      <c r="F2784" s="25"/>
      <c r="G2784" s="25"/>
      <c r="H2784" s="25"/>
      <c r="I2784" s="25"/>
      <c r="J2784" s="25"/>
      <c r="K2784" s="114"/>
      <c r="L2784" s="25"/>
      <c r="M2784" s="25"/>
      <c r="N2784" s="25"/>
      <c r="O2784" s="25"/>
      <c r="P2784" s="25"/>
      <c r="Q2784" s="25"/>
      <c r="R2784" s="25"/>
      <c r="S2784" s="25"/>
      <c r="T2784" s="25"/>
      <c r="U2784" s="25"/>
      <c r="V2784" s="25"/>
      <c r="W2784" s="25"/>
      <c r="X2784" s="25"/>
      <c r="Y2784" s="25"/>
      <c r="Z2784" s="25"/>
      <c r="AA2784" s="25"/>
      <c r="AB2784" s="25"/>
      <c r="AC2784" s="25"/>
      <c r="AD2784" s="25"/>
      <c r="AE2784" s="25"/>
      <c r="AF2784" s="25"/>
      <c r="AG2784" s="25"/>
      <c r="AH2784" s="25"/>
    </row>
    <row r="2785" spans="1:34">
      <c r="A2785" s="25"/>
      <c r="B2785" s="25"/>
      <c r="C2785" s="25"/>
      <c r="D2785" s="114"/>
      <c r="E2785" s="25"/>
      <c r="F2785" s="25"/>
      <c r="G2785" s="25"/>
      <c r="H2785" s="25"/>
      <c r="I2785" s="25"/>
      <c r="J2785" s="25"/>
      <c r="K2785" s="114"/>
      <c r="L2785" s="25"/>
      <c r="M2785" s="25"/>
      <c r="N2785" s="25"/>
      <c r="O2785" s="25"/>
      <c r="P2785" s="25"/>
      <c r="Q2785" s="25"/>
      <c r="R2785" s="25"/>
      <c r="S2785" s="25"/>
      <c r="T2785" s="25"/>
      <c r="U2785" s="25"/>
      <c r="V2785" s="25"/>
      <c r="W2785" s="25"/>
      <c r="X2785" s="25"/>
      <c r="Y2785" s="25"/>
      <c r="Z2785" s="25"/>
      <c r="AA2785" s="25"/>
      <c r="AB2785" s="25"/>
      <c r="AC2785" s="25"/>
      <c r="AD2785" s="25"/>
      <c r="AE2785" s="25"/>
      <c r="AF2785" s="25"/>
      <c r="AG2785" s="25"/>
      <c r="AH2785" s="25"/>
    </row>
    <row r="2786" spans="1:34">
      <c r="A2786" s="25"/>
      <c r="B2786" s="25"/>
      <c r="C2786" s="25"/>
      <c r="D2786" s="114"/>
      <c r="E2786" s="25"/>
      <c r="F2786" s="25"/>
      <c r="G2786" s="25"/>
      <c r="H2786" s="25"/>
      <c r="I2786" s="25"/>
      <c r="J2786" s="25"/>
      <c r="K2786" s="114"/>
      <c r="L2786" s="25"/>
      <c r="M2786" s="25"/>
      <c r="N2786" s="25"/>
      <c r="O2786" s="25"/>
      <c r="P2786" s="25"/>
      <c r="Q2786" s="25"/>
      <c r="R2786" s="25"/>
      <c r="S2786" s="25"/>
      <c r="T2786" s="25"/>
      <c r="U2786" s="25"/>
      <c r="V2786" s="25"/>
      <c r="W2786" s="25"/>
      <c r="X2786" s="25"/>
      <c r="Y2786" s="25"/>
      <c r="Z2786" s="25"/>
      <c r="AA2786" s="25"/>
      <c r="AB2786" s="25"/>
      <c r="AC2786" s="25"/>
      <c r="AD2786" s="25"/>
      <c r="AE2786" s="25"/>
      <c r="AF2786" s="25"/>
      <c r="AG2786" s="25"/>
      <c r="AH2786" s="25"/>
    </row>
    <row r="2787" spans="1:34">
      <c r="A2787" s="25"/>
      <c r="B2787" s="25"/>
      <c r="C2787" s="25"/>
      <c r="D2787" s="114"/>
      <c r="E2787" s="25"/>
      <c r="F2787" s="25"/>
      <c r="G2787" s="25"/>
      <c r="H2787" s="25"/>
      <c r="I2787" s="25"/>
      <c r="J2787" s="25"/>
      <c r="K2787" s="114"/>
      <c r="L2787" s="25"/>
      <c r="M2787" s="25"/>
      <c r="N2787" s="25"/>
      <c r="O2787" s="25"/>
      <c r="P2787" s="25"/>
      <c r="Q2787" s="25"/>
      <c r="R2787" s="25"/>
      <c r="S2787" s="25"/>
      <c r="T2787" s="25"/>
      <c r="U2787" s="25"/>
      <c r="V2787" s="25"/>
      <c r="W2787" s="25"/>
      <c r="X2787" s="25"/>
      <c r="Y2787" s="25"/>
      <c r="Z2787" s="25"/>
      <c r="AA2787" s="25"/>
      <c r="AB2787" s="25"/>
      <c r="AC2787" s="25"/>
      <c r="AD2787" s="25"/>
      <c r="AE2787" s="25"/>
      <c r="AF2787" s="25"/>
      <c r="AG2787" s="25"/>
      <c r="AH2787" s="25"/>
    </row>
    <row r="2788" spans="1:34">
      <c r="A2788" s="25"/>
      <c r="B2788" s="25"/>
      <c r="C2788" s="25"/>
      <c r="D2788" s="114"/>
      <c r="E2788" s="25"/>
      <c r="F2788" s="25"/>
      <c r="G2788" s="25"/>
      <c r="H2788" s="25"/>
      <c r="I2788" s="25"/>
      <c r="J2788" s="25"/>
      <c r="K2788" s="114"/>
      <c r="L2788" s="25"/>
      <c r="M2788" s="25"/>
      <c r="N2788" s="25"/>
      <c r="O2788" s="25"/>
      <c r="P2788" s="25"/>
      <c r="Q2788" s="25"/>
      <c r="R2788" s="25"/>
      <c r="S2788" s="25"/>
      <c r="T2788" s="25"/>
      <c r="U2788" s="25"/>
      <c r="V2788" s="25"/>
      <c r="W2788" s="25"/>
      <c r="X2788" s="25"/>
      <c r="Y2788" s="25"/>
      <c r="Z2788" s="25"/>
      <c r="AA2788" s="25"/>
      <c r="AB2788" s="25"/>
      <c r="AC2788" s="25"/>
      <c r="AD2788" s="25"/>
      <c r="AE2788" s="25"/>
      <c r="AF2788" s="25"/>
      <c r="AG2788" s="25"/>
      <c r="AH2788" s="25"/>
    </row>
    <row r="2789" spans="1:34">
      <c r="A2789" s="25"/>
      <c r="B2789" s="25"/>
      <c r="C2789" s="25"/>
      <c r="D2789" s="114"/>
      <c r="E2789" s="25"/>
      <c r="F2789" s="25"/>
      <c r="G2789" s="25"/>
      <c r="H2789" s="25"/>
      <c r="I2789" s="25"/>
      <c r="J2789" s="25"/>
      <c r="K2789" s="114"/>
      <c r="L2789" s="25"/>
      <c r="M2789" s="25"/>
      <c r="N2789" s="25"/>
      <c r="O2789" s="25"/>
      <c r="P2789" s="25"/>
      <c r="Q2789" s="25"/>
      <c r="R2789" s="25"/>
      <c r="S2789" s="25"/>
      <c r="T2789" s="25"/>
      <c r="U2789" s="25"/>
      <c r="V2789" s="25"/>
      <c r="W2789" s="25"/>
      <c r="X2789" s="25"/>
      <c r="Y2789" s="25"/>
      <c r="Z2789" s="25"/>
      <c r="AA2789" s="25"/>
      <c r="AB2789" s="25"/>
      <c r="AC2789" s="25"/>
      <c r="AD2789" s="25"/>
      <c r="AE2789" s="25"/>
      <c r="AF2789" s="25"/>
      <c r="AG2789" s="25"/>
      <c r="AH2789" s="25"/>
    </row>
    <row r="2790" spans="1:34">
      <c r="A2790" s="25"/>
      <c r="B2790" s="25"/>
      <c r="C2790" s="25"/>
      <c r="D2790" s="114"/>
      <c r="E2790" s="25"/>
      <c r="F2790" s="25"/>
      <c r="G2790" s="25"/>
      <c r="H2790" s="25"/>
      <c r="I2790" s="25"/>
      <c r="J2790" s="25"/>
      <c r="K2790" s="114"/>
      <c r="L2790" s="25"/>
      <c r="M2790" s="25"/>
      <c r="N2790" s="25"/>
      <c r="O2790" s="25"/>
      <c r="P2790" s="25"/>
      <c r="Q2790" s="25"/>
      <c r="R2790" s="25"/>
      <c r="S2790" s="25"/>
      <c r="T2790" s="25"/>
      <c r="U2790" s="25"/>
      <c r="V2790" s="25"/>
      <c r="W2790" s="25"/>
      <c r="X2790" s="25"/>
      <c r="Y2790" s="25"/>
      <c r="Z2790" s="25"/>
      <c r="AA2790" s="25"/>
      <c r="AB2790" s="25"/>
      <c r="AC2790" s="25"/>
      <c r="AD2790" s="25"/>
      <c r="AE2790" s="25"/>
      <c r="AF2790" s="25"/>
      <c r="AG2790" s="25"/>
      <c r="AH2790" s="25"/>
    </row>
    <row r="2791" spans="1:34">
      <c r="A2791" s="25"/>
      <c r="B2791" s="25"/>
      <c r="C2791" s="25"/>
      <c r="D2791" s="114"/>
      <c r="E2791" s="25"/>
      <c r="F2791" s="25"/>
      <c r="G2791" s="25"/>
      <c r="H2791" s="25"/>
      <c r="I2791" s="25"/>
      <c r="J2791" s="25"/>
      <c r="K2791" s="114"/>
      <c r="L2791" s="25"/>
      <c r="M2791" s="25"/>
      <c r="N2791" s="25"/>
      <c r="O2791" s="25"/>
      <c r="P2791" s="25"/>
      <c r="Q2791" s="25"/>
      <c r="R2791" s="25"/>
      <c r="S2791" s="25"/>
      <c r="T2791" s="25"/>
      <c r="U2791" s="25"/>
      <c r="V2791" s="25"/>
      <c r="W2791" s="25"/>
      <c r="X2791" s="25"/>
      <c r="Y2791" s="25"/>
      <c r="Z2791" s="25"/>
      <c r="AA2791" s="25"/>
      <c r="AB2791" s="25"/>
      <c r="AC2791" s="25"/>
      <c r="AD2791" s="25"/>
      <c r="AE2791" s="25"/>
      <c r="AF2791" s="25"/>
      <c r="AG2791" s="25"/>
      <c r="AH2791" s="25"/>
    </row>
    <row r="2792" spans="1:34">
      <c r="A2792" s="25"/>
      <c r="B2792" s="25"/>
      <c r="C2792" s="25"/>
      <c r="D2792" s="114"/>
      <c r="E2792" s="25"/>
      <c r="F2792" s="25"/>
      <c r="G2792" s="25"/>
      <c r="H2792" s="25"/>
      <c r="I2792" s="25"/>
      <c r="J2792" s="25"/>
      <c r="K2792" s="114"/>
      <c r="L2792" s="25"/>
      <c r="M2792" s="25"/>
      <c r="N2792" s="25"/>
      <c r="O2792" s="25"/>
      <c r="P2792" s="25"/>
      <c r="Q2792" s="25"/>
      <c r="R2792" s="25"/>
      <c r="S2792" s="25"/>
      <c r="T2792" s="25"/>
      <c r="U2792" s="25"/>
      <c r="V2792" s="25"/>
      <c r="W2792" s="25"/>
      <c r="X2792" s="25"/>
      <c r="Y2792" s="25"/>
      <c r="Z2792" s="25"/>
      <c r="AA2792" s="25"/>
      <c r="AB2792" s="25"/>
      <c r="AC2792" s="25"/>
      <c r="AD2792" s="25"/>
      <c r="AE2792" s="25"/>
      <c r="AF2792" s="25"/>
      <c r="AG2792" s="25"/>
      <c r="AH2792" s="25"/>
    </row>
    <row r="2793" spans="1:34">
      <c r="A2793" s="25"/>
      <c r="B2793" s="25"/>
      <c r="C2793" s="25"/>
      <c r="D2793" s="114"/>
      <c r="E2793" s="25"/>
      <c r="F2793" s="25"/>
      <c r="G2793" s="25"/>
      <c r="H2793" s="25"/>
      <c r="I2793" s="25"/>
      <c r="J2793" s="25"/>
      <c r="K2793" s="114"/>
      <c r="L2793" s="25"/>
      <c r="M2793" s="25"/>
      <c r="N2793" s="25"/>
      <c r="O2793" s="25"/>
      <c r="P2793" s="25"/>
      <c r="Q2793" s="25"/>
      <c r="R2793" s="25"/>
      <c r="S2793" s="25"/>
      <c r="T2793" s="25"/>
      <c r="U2793" s="25"/>
      <c r="V2793" s="25"/>
      <c r="W2793" s="25"/>
      <c r="X2793" s="25"/>
      <c r="Y2793" s="25"/>
      <c r="Z2793" s="25"/>
      <c r="AA2793" s="25"/>
      <c r="AB2793" s="25"/>
      <c r="AC2793" s="25"/>
      <c r="AD2793" s="25"/>
      <c r="AE2793" s="25"/>
      <c r="AF2793" s="25"/>
      <c r="AG2793" s="25"/>
      <c r="AH2793" s="25"/>
    </row>
    <row r="2794" spans="1:34">
      <c r="A2794" s="25"/>
      <c r="B2794" s="25"/>
      <c r="C2794" s="25"/>
      <c r="D2794" s="114"/>
      <c r="E2794" s="25"/>
      <c r="F2794" s="25"/>
      <c r="G2794" s="25"/>
      <c r="H2794" s="25"/>
      <c r="I2794" s="25"/>
      <c r="J2794" s="25"/>
      <c r="K2794" s="114"/>
      <c r="L2794" s="25"/>
      <c r="M2794" s="25"/>
      <c r="N2794" s="25"/>
      <c r="O2794" s="25"/>
      <c r="P2794" s="25"/>
      <c r="Q2794" s="25"/>
      <c r="R2794" s="25"/>
      <c r="S2794" s="25"/>
      <c r="T2794" s="25"/>
      <c r="U2794" s="25"/>
      <c r="V2794" s="25"/>
      <c r="W2794" s="25"/>
      <c r="X2794" s="25"/>
      <c r="Y2794" s="25"/>
      <c r="Z2794" s="25"/>
      <c r="AA2794" s="25"/>
      <c r="AB2794" s="25"/>
      <c r="AC2794" s="25"/>
      <c r="AD2794" s="25"/>
      <c r="AE2794" s="25"/>
      <c r="AF2794" s="25"/>
      <c r="AG2794" s="25"/>
      <c r="AH2794" s="25"/>
    </row>
    <row r="2795" spans="1:34">
      <c r="A2795" s="25"/>
      <c r="B2795" s="25"/>
      <c r="C2795" s="25"/>
      <c r="D2795" s="114"/>
      <c r="E2795" s="25"/>
      <c r="F2795" s="25"/>
      <c r="G2795" s="25"/>
      <c r="H2795" s="25"/>
      <c r="I2795" s="25"/>
      <c r="J2795" s="25"/>
      <c r="K2795" s="114"/>
      <c r="L2795" s="25"/>
      <c r="M2795" s="25"/>
      <c r="N2795" s="25"/>
      <c r="O2795" s="25"/>
      <c r="P2795" s="25"/>
      <c r="Q2795" s="25"/>
      <c r="R2795" s="25"/>
      <c r="S2795" s="25"/>
      <c r="T2795" s="25"/>
      <c r="U2795" s="25"/>
      <c r="V2795" s="25"/>
      <c r="W2795" s="25"/>
      <c r="X2795" s="25"/>
      <c r="Y2795" s="25"/>
      <c r="Z2795" s="25"/>
      <c r="AA2795" s="25"/>
      <c r="AB2795" s="25"/>
      <c r="AC2795" s="25"/>
      <c r="AD2795" s="25"/>
      <c r="AE2795" s="25"/>
      <c r="AF2795" s="25"/>
      <c r="AG2795" s="25"/>
      <c r="AH2795" s="25"/>
    </row>
    <row r="2796" spans="1:34">
      <c r="A2796" s="25"/>
      <c r="B2796" s="25"/>
      <c r="C2796" s="25"/>
      <c r="D2796" s="114"/>
      <c r="E2796" s="25"/>
      <c r="F2796" s="25"/>
      <c r="G2796" s="25"/>
      <c r="H2796" s="25"/>
      <c r="I2796" s="25"/>
      <c r="J2796" s="25"/>
      <c r="K2796" s="114"/>
      <c r="L2796" s="25"/>
      <c r="M2796" s="25"/>
      <c r="N2796" s="25"/>
      <c r="O2796" s="25"/>
      <c r="P2796" s="25"/>
      <c r="Q2796" s="25"/>
      <c r="R2796" s="25"/>
      <c r="S2796" s="25"/>
      <c r="T2796" s="25"/>
      <c r="U2796" s="25"/>
      <c r="V2796" s="25"/>
      <c r="W2796" s="25"/>
      <c r="X2796" s="25"/>
      <c r="Y2796" s="25"/>
      <c r="Z2796" s="25"/>
      <c r="AA2796" s="25"/>
      <c r="AB2796" s="25"/>
      <c r="AC2796" s="25"/>
      <c r="AD2796" s="25"/>
      <c r="AE2796" s="25"/>
      <c r="AF2796" s="25"/>
      <c r="AG2796" s="25"/>
      <c r="AH2796" s="25"/>
    </row>
    <row r="2797" spans="1:34">
      <c r="A2797" s="25"/>
      <c r="B2797" s="25"/>
      <c r="C2797" s="25"/>
      <c r="D2797" s="114"/>
      <c r="E2797" s="25"/>
      <c r="F2797" s="25"/>
      <c r="G2797" s="25"/>
      <c r="H2797" s="25"/>
      <c r="I2797" s="25"/>
      <c r="J2797" s="25"/>
      <c r="K2797" s="114"/>
      <c r="L2797" s="25"/>
      <c r="M2797" s="25"/>
      <c r="N2797" s="25"/>
      <c r="O2797" s="25"/>
      <c r="P2797" s="25"/>
      <c r="Q2797" s="25"/>
      <c r="R2797" s="25"/>
      <c r="S2797" s="25"/>
      <c r="T2797" s="25"/>
      <c r="U2797" s="25"/>
      <c r="V2797" s="25"/>
      <c r="W2797" s="25"/>
      <c r="X2797" s="25"/>
      <c r="Y2797" s="25"/>
      <c r="Z2797" s="25"/>
      <c r="AA2797" s="25"/>
      <c r="AB2797" s="25"/>
      <c r="AC2797" s="25"/>
      <c r="AD2797" s="25"/>
      <c r="AE2797" s="25"/>
      <c r="AF2797" s="25"/>
      <c r="AG2797" s="25"/>
      <c r="AH2797" s="25"/>
    </row>
    <row r="2798" spans="1:34">
      <c r="A2798" s="25"/>
      <c r="B2798" s="25"/>
      <c r="C2798" s="25"/>
      <c r="D2798" s="114"/>
      <c r="E2798" s="25"/>
      <c r="F2798" s="25"/>
      <c r="G2798" s="25"/>
      <c r="H2798" s="25"/>
      <c r="I2798" s="25"/>
      <c r="J2798" s="25"/>
      <c r="K2798" s="114"/>
      <c r="L2798" s="25"/>
      <c r="M2798" s="25"/>
      <c r="N2798" s="25"/>
      <c r="O2798" s="25"/>
      <c r="P2798" s="25"/>
      <c r="Q2798" s="25"/>
      <c r="R2798" s="25"/>
      <c r="S2798" s="25"/>
      <c r="T2798" s="25"/>
      <c r="U2798" s="25"/>
      <c r="V2798" s="25"/>
      <c r="W2798" s="25"/>
      <c r="X2798" s="25"/>
      <c r="Y2798" s="25"/>
      <c r="Z2798" s="25"/>
      <c r="AA2798" s="25"/>
      <c r="AB2798" s="25"/>
      <c r="AC2798" s="25"/>
      <c r="AD2798" s="25"/>
      <c r="AE2798" s="25"/>
      <c r="AF2798" s="25"/>
      <c r="AG2798" s="25"/>
      <c r="AH2798" s="25"/>
    </row>
    <row r="2799" spans="1:34">
      <c r="A2799" s="25"/>
      <c r="B2799" s="25"/>
      <c r="C2799" s="25"/>
      <c r="D2799" s="114"/>
      <c r="E2799" s="25"/>
      <c r="F2799" s="25"/>
      <c r="G2799" s="25"/>
      <c r="H2799" s="25"/>
      <c r="I2799" s="25"/>
      <c r="J2799" s="25"/>
      <c r="K2799" s="114"/>
      <c r="L2799" s="25"/>
      <c r="M2799" s="25"/>
      <c r="N2799" s="25"/>
      <c r="O2799" s="25"/>
      <c r="P2799" s="25"/>
      <c r="Q2799" s="25"/>
      <c r="R2799" s="25"/>
      <c r="S2799" s="25"/>
      <c r="T2799" s="25"/>
      <c r="U2799" s="25"/>
      <c r="V2799" s="25"/>
      <c r="W2799" s="25"/>
      <c r="X2799" s="25"/>
      <c r="Y2799" s="25"/>
      <c r="Z2799" s="25"/>
      <c r="AA2799" s="25"/>
      <c r="AB2799" s="25"/>
      <c r="AC2799" s="25"/>
      <c r="AD2799" s="25"/>
      <c r="AE2799" s="25"/>
      <c r="AF2799" s="25"/>
      <c r="AG2799" s="25"/>
      <c r="AH2799" s="25"/>
    </row>
    <row r="2800" spans="1:34">
      <c r="A2800" s="25"/>
      <c r="B2800" s="25"/>
      <c r="C2800" s="25"/>
      <c r="D2800" s="114"/>
      <c r="E2800" s="25"/>
      <c r="F2800" s="25"/>
      <c r="G2800" s="25"/>
      <c r="H2800" s="25"/>
      <c r="I2800" s="25"/>
      <c r="J2800" s="25"/>
      <c r="K2800" s="114"/>
      <c r="L2800" s="25"/>
      <c r="M2800" s="25"/>
      <c r="N2800" s="25"/>
      <c r="O2800" s="25"/>
      <c r="P2800" s="25"/>
      <c r="Q2800" s="25"/>
      <c r="R2800" s="25"/>
      <c r="S2800" s="25"/>
      <c r="T2800" s="25"/>
      <c r="U2800" s="25"/>
      <c r="V2800" s="25"/>
      <c r="W2800" s="25"/>
      <c r="X2800" s="25"/>
      <c r="Y2800" s="25"/>
      <c r="Z2800" s="25"/>
      <c r="AA2800" s="25"/>
      <c r="AB2800" s="25"/>
      <c r="AC2800" s="25"/>
      <c r="AD2800" s="25"/>
      <c r="AE2800" s="25"/>
      <c r="AF2800" s="25"/>
      <c r="AG2800" s="25"/>
      <c r="AH2800" s="25"/>
    </row>
    <row r="2801" spans="1:34">
      <c r="A2801" s="25"/>
      <c r="B2801" s="25"/>
      <c r="C2801" s="25"/>
      <c r="D2801" s="114"/>
      <c r="E2801" s="25"/>
      <c r="F2801" s="25"/>
      <c r="G2801" s="25"/>
      <c r="H2801" s="25"/>
      <c r="I2801" s="25"/>
      <c r="J2801" s="25"/>
      <c r="K2801" s="114"/>
      <c r="L2801" s="25"/>
      <c r="M2801" s="25"/>
      <c r="N2801" s="25"/>
      <c r="O2801" s="25"/>
      <c r="P2801" s="25"/>
      <c r="Q2801" s="25"/>
      <c r="R2801" s="25"/>
      <c r="S2801" s="25"/>
      <c r="T2801" s="25"/>
      <c r="U2801" s="25"/>
      <c r="V2801" s="25"/>
      <c r="W2801" s="25"/>
      <c r="X2801" s="25"/>
      <c r="Y2801" s="25"/>
      <c r="Z2801" s="25"/>
      <c r="AA2801" s="25"/>
      <c r="AB2801" s="25"/>
      <c r="AC2801" s="25"/>
      <c r="AD2801" s="25"/>
      <c r="AE2801" s="25"/>
      <c r="AF2801" s="25"/>
      <c r="AG2801" s="25"/>
      <c r="AH2801" s="25"/>
    </row>
    <row r="2802" spans="1:34">
      <c r="A2802" s="25"/>
      <c r="B2802" s="25"/>
      <c r="C2802" s="25"/>
      <c r="D2802" s="114"/>
      <c r="E2802" s="25"/>
      <c r="F2802" s="25"/>
      <c r="G2802" s="25"/>
      <c r="H2802" s="25"/>
      <c r="I2802" s="25"/>
      <c r="J2802" s="25"/>
      <c r="K2802" s="114"/>
      <c r="L2802" s="25"/>
      <c r="M2802" s="25"/>
      <c r="N2802" s="25"/>
      <c r="O2802" s="25"/>
      <c r="P2802" s="25"/>
      <c r="Q2802" s="25"/>
      <c r="R2802" s="25"/>
      <c r="S2802" s="25"/>
      <c r="T2802" s="25"/>
      <c r="U2802" s="25"/>
      <c r="V2802" s="25"/>
      <c r="W2802" s="25"/>
      <c r="X2802" s="25"/>
      <c r="Y2802" s="25"/>
      <c r="Z2802" s="25"/>
      <c r="AA2802" s="25"/>
      <c r="AB2802" s="25"/>
      <c r="AC2802" s="25"/>
      <c r="AD2802" s="25"/>
      <c r="AE2802" s="25"/>
      <c r="AF2802" s="25"/>
      <c r="AG2802" s="25"/>
      <c r="AH2802" s="25"/>
    </row>
    <row r="2803" spans="1:34">
      <c r="A2803" s="25"/>
      <c r="B2803" s="25"/>
      <c r="C2803" s="25"/>
      <c r="D2803" s="114"/>
      <c r="E2803" s="25"/>
      <c r="F2803" s="25"/>
      <c r="G2803" s="25"/>
      <c r="H2803" s="25"/>
      <c r="I2803" s="25"/>
      <c r="J2803" s="25"/>
      <c r="K2803" s="114"/>
      <c r="L2803" s="25"/>
      <c r="M2803" s="25"/>
      <c r="N2803" s="25"/>
      <c r="O2803" s="25"/>
      <c r="P2803" s="25"/>
      <c r="Q2803" s="25"/>
      <c r="R2803" s="25"/>
      <c r="S2803" s="25"/>
      <c r="T2803" s="25"/>
      <c r="U2803" s="25"/>
      <c r="V2803" s="25"/>
      <c r="W2803" s="25"/>
      <c r="X2803" s="25"/>
      <c r="Y2803" s="25"/>
      <c r="Z2803" s="25"/>
      <c r="AA2803" s="25"/>
      <c r="AB2803" s="25"/>
      <c r="AC2803" s="25"/>
      <c r="AD2803" s="25"/>
      <c r="AE2803" s="25"/>
      <c r="AF2803" s="25"/>
      <c r="AG2803" s="25"/>
      <c r="AH2803" s="25"/>
    </row>
    <row r="2804" spans="1:34">
      <c r="A2804" s="25"/>
      <c r="B2804" s="25"/>
      <c r="C2804" s="25"/>
      <c r="D2804" s="114"/>
      <c r="E2804" s="25"/>
      <c r="F2804" s="25"/>
      <c r="G2804" s="25"/>
      <c r="H2804" s="25"/>
      <c r="I2804" s="25"/>
      <c r="J2804" s="25"/>
      <c r="K2804" s="114"/>
      <c r="L2804" s="25"/>
      <c r="M2804" s="25"/>
      <c r="N2804" s="25"/>
      <c r="O2804" s="25"/>
      <c r="P2804" s="25"/>
      <c r="Q2804" s="25"/>
      <c r="R2804" s="25"/>
      <c r="S2804" s="25"/>
      <c r="T2804" s="25"/>
      <c r="U2804" s="25"/>
      <c r="V2804" s="25"/>
      <c r="W2804" s="25"/>
      <c r="X2804" s="25"/>
      <c r="Y2804" s="25"/>
      <c r="Z2804" s="25"/>
      <c r="AA2804" s="25"/>
      <c r="AB2804" s="25"/>
      <c r="AC2804" s="25"/>
      <c r="AD2804" s="25"/>
      <c r="AE2804" s="25"/>
      <c r="AF2804" s="25"/>
      <c r="AG2804" s="25"/>
      <c r="AH2804" s="25"/>
    </row>
    <row r="2805" spans="1:34">
      <c r="A2805" s="25"/>
      <c r="B2805" s="25"/>
      <c r="C2805" s="25"/>
      <c r="D2805" s="114"/>
      <c r="E2805" s="25"/>
      <c r="F2805" s="25"/>
      <c r="G2805" s="25"/>
      <c r="H2805" s="25"/>
      <c r="I2805" s="25"/>
      <c r="J2805" s="25"/>
      <c r="K2805" s="114"/>
      <c r="L2805" s="25"/>
      <c r="M2805" s="25"/>
      <c r="N2805" s="25"/>
      <c r="O2805" s="25"/>
      <c r="P2805" s="25"/>
      <c r="Q2805" s="25"/>
      <c r="R2805" s="25"/>
      <c r="S2805" s="25"/>
      <c r="T2805" s="25"/>
      <c r="U2805" s="25"/>
      <c r="V2805" s="25"/>
      <c r="W2805" s="25"/>
      <c r="X2805" s="25"/>
      <c r="Y2805" s="25"/>
      <c r="Z2805" s="25"/>
      <c r="AA2805" s="25"/>
      <c r="AB2805" s="25"/>
      <c r="AC2805" s="25"/>
      <c r="AD2805" s="25"/>
      <c r="AE2805" s="25"/>
      <c r="AF2805" s="25"/>
      <c r="AG2805" s="25"/>
      <c r="AH2805" s="25"/>
    </row>
    <row r="2806" spans="1:34">
      <c r="A2806" s="25"/>
      <c r="B2806" s="25"/>
      <c r="C2806" s="25"/>
      <c r="D2806" s="114"/>
      <c r="E2806" s="25"/>
      <c r="F2806" s="25"/>
      <c r="G2806" s="25"/>
      <c r="H2806" s="25"/>
      <c r="I2806" s="25"/>
      <c r="J2806" s="25"/>
      <c r="K2806" s="114"/>
      <c r="L2806" s="25"/>
      <c r="M2806" s="25"/>
      <c r="N2806" s="25"/>
      <c r="O2806" s="25"/>
      <c r="P2806" s="25"/>
      <c r="Q2806" s="25"/>
      <c r="R2806" s="25"/>
      <c r="S2806" s="25"/>
      <c r="T2806" s="25"/>
      <c r="U2806" s="25"/>
      <c r="V2806" s="25"/>
      <c r="W2806" s="25"/>
      <c r="X2806" s="25"/>
      <c r="Y2806" s="25"/>
      <c r="Z2806" s="25"/>
      <c r="AA2806" s="25"/>
      <c r="AB2806" s="25"/>
      <c r="AC2806" s="25"/>
      <c r="AD2806" s="25"/>
      <c r="AE2806" s="25"/>
      <c r="AF2806" s="25"/>
      <c r="AG2806" s="25"/>
      <c r="AH2806" s="25"/>
    </row>
    <row r="2807" spans="1:34">
      <c r="A2807" s="25"/>
      <c r="B2807" s="25"/>
      <c r="C2807" s="25"/>
      <c r="D2807" s="114"/>
      <c r="E2807" s="25"/>
      <c r="F2807" s="25"/>
      <c r="G2807" s="25"/>
      <c r="H2807" s="25"/>
      <c r="I2807" s="25"/>
      <c r="J2807" s="25"/>
      <c r="K2807" s="114"/>
      <c r="L2807" s="25"/>
      <c r="M2807" s="25"/>
      <c r="N2807" s="25"/>
      <c r="O2807" s="25"/>
      <c r="P2807" s="25"/>
      <c r="Q2807" s="25"/>
      <c r="R2807" s="25"/>
      <c r="S2807" s="25"/>
      <c r="T2807" s="25"/>
      <c r="U2807" s="25"/>
      <c r="V2807" s="25"/>
      <c r="W2807" s="25"/>
      <c r="X2807" s="25"/>
      <c r="Y2807" s="25"/>
      <c r="Z2807" s="25"/>
      <c r="AA2807" s="25"/>
      <c r="AB2807" s="25"/>
      <c r="AC2807" s="25"/>
      <c r="AD2807" s="25"/>
      <c r="AE2807" s="25"/>
      <c r="AF2807" s="25"/>
      <c r="AG2807" s="25"/>
      <c r="AH2807" s="25"/>
    </row>
    <row r="2808" spans="1:34">
      <c r="A2808" s="25"/>
      <c r="B2808" s="25"/>
      <c r="C2808" s="25"/>
      <c r="D2808" s="114"/>
      <c r="E2808" s="25"/>
      <c r="F2808" s="25"/>
      <c r="G2808" s="25"/>
      <c r="H2808" s="25"/>
      <c r="I2808" s="25"/>
      <c r="J2808" s="25"/>
      <c r="K2808" s="114"/>
      <c r="L2808" s="25"/>
      <c r="M2808" s="25"/>
      <c r="N2808" s="25"/>
      <c r="O2808" s="25"/>
      <c r="P2808" s="25"/>
      <c r="Q2808" s="25"/>
      <c r="R2808" s="25"/>
      <c r="S2808" s="25"/>
      <c r="T2808" s="25"/>
      <c r="U2808" s="25"/>
      <c r="V2808" s="25"/>
      <c r="W2808" s="25"/>
      <c r="X2808" s="25"/>
      <c r="Y2808" s="25"/>
      <c r="Z2808" s="25"/>
      <c r="AA2808" s="25"/>
      <c r="AB2808" s="25"/>
      <c r="AC2808" s="25"/>
      <c r="AD2808" s="25"/>
      <c r="AE2808" s="25"/>
      <c r="AF2808" s="25"/>
      <c r="AG2808" s="25"/>
      <c r="AH2808" s="25"/>
    </row>
    <row r="2809" spans="1:34">
      <c r="A2809" s="25"/>
      <c r="B2809" s="25"/>
      <c r="C2809" s="25"/>
      <c r="D2809" s="114"/>
      <c r="E2809" s="25"/>
      <c r="F2809" s="25"/>
      <c r="G2809" s="25"/>
      <c r="H2809" s="25"/>
      <c r="I2809" s="25"/>
      <c r="J2809" s="25"/>
      <c r="K2809" s="114"/>
      <c r="L2809" s="25"/>
      <c r="M2809" s="25"/>
      <c r="N2809" s="25"/>
      <c r="O2809" s="25"/>
      <c r="P2809" s="25"/>
      <c r="Q2809" s="25"/>
      <c r="R2809" s="25"/>
      <c r="S2809" s="25"/>
      <c r="T2809" s="25"/>
      <c r="U2809" s="25"/>
      <c r="V2809" s="25"/>
      <c r="W2809" s="25"/>
      <c r="X2809" s="25"/>
      <c r="Y2809" s="25"/>
      <c r="Z2809" s="25"/>
      <c r="AA2809" s="25"/>
      <c r="AB2809" s="25"/>
      <c r="AC2809" s="25"/>
      <c r="AD2809" s="25"/>
      <c r="AE2809" s="25"/>
      <c r="AF2809" s="25"/>
      <c r="AG2809" s="25"/>
      <c r="AH2809" s="25"/>
    </row>
    <row r="2810" spans="1:34">
      <c r="A2810" s="25"/>
      <c r="B2810" s="25"/>
      <c r="C2810" s="25"/>
      <c r="D2810" s="114"/>
      <c r="E2810" s="25"/>
      <c r="F2810" s="25"/>
      <c r="G2810" s="25"/>
      <c r="H2810" s="25"/>
      <c r="I2810" s="25"/>
      <c r="J2810" s="25"/>
      <c r="K2810" s="114"/>
      <c r="L2810" s="25"/>
      <c r="M2810" s="25"/>
      <c r="N2810" s="25"/>
      <c r="O2810" s="25"/>
      <c r="P2810" s="25"/>
      <c r="Q2810" s="25"/>
      <c r="R2810" s="25"/>
      <c r="S2810" s="25"/>
      <c r="T2810" s="25"/>
      <c r="U2810" s="25"/>
      <c r="V2810" s="25"/>
      <c r="W2810" s="25"/>
      <c r="X2810" s="25"/>
      <c r="Y2810" s="25"/>
      <c r="Z2810" s="25"/>
      <c r="AA2810" s="25"/>
      <c r="AB2810" s="25"/>
      <c r="AC2810" s="25"/>
      <c r="AD2810" s="25"/>
      <c r="AE2810" s="25"/>
      <c r="AF2810" s="25"/>
      <c r="AG2810" s="25"/>
      <c r="AH2810" s="25"/>
    </row>
    <row r="2811" spans="1:34">
      <c r="A2811" s="25"/>
      <c r="B2811" s="25"/>
      <c r="C2811" s="25"/>
      <c r="D2811" s="114"/>
      <c r="E2811" s="25"/>
      <c r="F2811" s="25"/>
      <c r="G2811" s="25"/>
      <c r="H2811" s="25"/>
      <c r="I2811" s="25"/>
      <c r="J2811" s="25"/>
      <c r="K2811" s="114"/>
      <c r="L2811" s="25"/>
      <c r="M2811" s="25"/>
      <c r="N2811" s="25"/>
      <c r="O2811" s="25"/>
      <c r="P2811" s="25"/>
      <c r="Q2811" s="25"/>
      <c r="R2811" s="25"/>
      <c r="S2811" s="25"/>
      <c r="T2811" s="25"/>
      <c r="U2811" s="25"/>
      <c r="V2811" s="25"/>
      <c r="W2811" s="25"/>
      <c r="X2811" s="25"/>
      <c r="Y2811" s="25"/>
      <c r="Z2811" s="25"/>
      <c r="AA2811" s="25"/>
      <c r="AB2811" s="25"/>
      <c r="AC2811" s="25"/>
      <c r="AD2811" s="25"/>
      <c r="AE2811" s="25"/>
      <c r="AF2811" s="25"/>
      <c r="AG2811" s="25"/>
      <c r="AH2811" s="25"/>
    </row>
    <row r="2812" spans="1:34">
      <c r="A2812" s="25"/>
      <c r="B2812" s="25"/>
      <c r="C2812" s="25"/>
      <c r="D2812" s="114"/>
      <c r="E2812" s="25"/>
      <c r="F2812" s="25"/>
      <c r="G2812" s="25"/>
      <c r="H2812" s="25"/>
      <c r="I2812" s="25"/>
      <c r="J2812" s="25"/>
      <c r="K2812" s="114"/>
      <c r="L2812" s="25"/>
      <c r="M2812" s="25"/>
      <c r="N2812" s="25"/>
      <c r="O2812" s="25"/>
      <c r="P2812" s="25"/>
      <c r="Q2812" s="25"/>
      <c r="R2812" s="25"/>
      <c r="S2812" s="25"/>
      <c r="T2812" s="25"/>
      <c r="U2812" s="25"/>
      <c r="V2812" s="25"/>
      <c r="W2812" s="25"/>
      <c r="X2812" s="25"/>
      <c r="Y2812" s="25"/>
      <c r="Z2812" s="25"/>
      <c r="AA2812" s="25"/>
      <c r="AB2812" s="25"/>
      <c r="AC2812" s="25"/>
      <c r="AD2812" s="25"/>
      <c r="AE2812" s="25"/>
      <c r="AF2812" s="25"/>
      <c r="AG2812" s="25"/>
      <c r="AH2812" s="25"/>
    </row>
    <row r="2813" spans="1:34">
      <c r="A2813" s="25"/>
      <c r="B2813" s="25"/>
      <c r="C2813" s="25"/>
      <c r="D2813" s="114"/>
      <c r="E2813" s="25"/>
      <c r="F2813" s="25"/>
      <c r="G2813" s="25"/>
      <c r="H2813" s="25"/>
      <c r="I2813" s="25"/>
      <c r="J2813" s="25"/>
      <c r="K2813" s="114"/>
      <c r="L2813" s="25"/>
      <c r="M2813" s="25"/>
      <c r="N2813" s="25"/>
      <c r="O2813" s="25"/>
      <c r="P2813" s="25"/>
      <c r="Q2813" s="25"/>
      <c r="R2813" s="25"/>
      <c r="S2813" s="25"/>
      <c r="T2813" s="25"/>
      <c r="U2813" s="25"/>
      <c r="V2813" s="25"/>
      <c r="W2813" s="25"/>
      <c r="X2813" s="25"/>
      <c r="Y2813" s="25"/>
      <c r="Z2813" s="25"/>
      <c r="AA2813" s="25"/>
      <c r="AB2813" s="25"/>
      <c r="AC2813" s="25"/>
      <c r="AD2813" s="25"/>
      <c r="AE2813" s="25"/>
      <c r="AF2813" s="25"/>
      <c r="AG2813" s="25"/>
      <c r="AH2813" s="25"/>
    </row>
    <row r="2814" spans="1:34">
      <c r="A2814" s="25"/>
      <c r="B2814" s="25"/>
      <c r="C2814" s="25"/>
      <c r="D2814" s="114"/>
      <c r="E2814" s="25"/>
      <c r="F2814" s="25"/>
      <c r="G2814" s="25"/>
      <c r="H2814" s="25"/>
      <c r="I2814" s="25"/>
      <c r="J2814" s="25"/>
      <c r="K2814" s="114"/>
      <c r="L2814" s="25"/>
      <c r="M2814" s="25"/>
      <c r="N2814" s="25"/>
      <c r="O2814" s="25"/>
      <c r="P2814" s="25"/>
      <c r="Q2814" s="25"/>
      <c r="R2814" s="25"/>
      <c r="S2814" s="25"/>
      <c r="T2814" s="25"/>
      <c r="U2814" s="25"/>
      <c r="V2814" s="25"/>
      <c r="W2814" s="25"/>
      <c r="X2814" s="25"/>
      <c r="Y2814" s="25"/>
      <c r="Z2814" s="25"/>
      <c r="AA2814" s="25"/>
      <c r="AB2814" s="25"/>
      <c r="AC2814" s="25"/>
      <c r="AD2814" s="25"/>
      <c r="AE2814" s="25"/>
      <c r="AF2814" s="25"/>
      <c r="AG2814" s="25"/>
      <c r="AH2814" s="25"/>
    </row>
    <row r="2815" spans="1:34">
      <c r="A2815" s="25"/>
      <c r="B2815" s="25"/>
      <c r="C2815" s="25"/>
      <c r="D2815" s="114"/>
      <c r="E2815" s="25"/>
      <c r="F2815" s="25"/>
      <c r="G2815" s="25"/>
      <c r="H2815" s="25"/>
      <c r="I2815" s="25"/>
      <c r="J2815" s="25"/>
      <c r="K2815" s="114"/>
      <c r="L2815" s="25"/>
      <c r="M2815" s="25"/>
      <c r="N2815" s="25"/>
      <c r="O2815" s="25"/>
      <c r="P2815" s="25"/>
      <c r="Q2815" s="25"/>
      <c r="R2815" s="25"/>
      <c r="S2815" s="25"/>
      <c r="T2815" s="25"/>
      <c r="U2815" s="25"/>
      <c r="V2815" s="25"/>
      <c r="W2815" s="25"/>
      <c r="X2815" s="25"/>
      <c r="Y2815" s="25"/>
      <c r="Z2815" s="25"/>
      <c r="AA2815" s="25"/>
      <c r="AB2815" s="25"/>
      <c r="AC2815" s="25"/>
      <c r="AD2815" s="25"/>
      <c r="AE2815" s="25"/>
      <c r="AF2815" s="25"/>
      <c r="AG2815" s="25"/>
      <c r="AH2815" s="25"/>
    </row>
    <row r="2816" spans="1:34">
      <c r="A2816" s="25"/>
      <c r="B2816" s="25"/>
      <c r="C2816" s="25"/>
      <c r="D2816" s="114"/>
      <c r="E2816" s="25"/>
      <c r="F2816" s="25"/>
      <c r="G2816" s="25"/>
      <c r="H2816" s="25"/>
      <c r="I2816" s="25"/>
      <c r="J2816" s="25"/>
      <c r="K2816" s="114"/>
      <c r="L2816" s="25"/>
      <c r="M2816" s="25"/>
      <c r="N2816" s="25"/>
      <c r="O2816" s="25"/>
      <c r="P2816" s="25"/>
      <c r="Q2816" s="25"/>
      <c r="R2816" s="25"/>
      <c r="S2816" s="25"/>
      <c r="T2816" s="25"/>
      <c r="U2816" s="25"/>
      <c r="V2816" s="25"/>
      <c r="W2816" s="25"/>
      <c r="X2816" s="25"/>
      <c r="Y2816" s="25"/>
      <c r="Z2816" s="25"/>
      <c r="AA2816" s="25"/>
      <c r="AB2816" s="25"/>
      <c r="AC2816" s="25"/>
      <c r="AD2816" s="25"/>
      <c r="AE2816" s="25"/>
      <c r="AF2816" s="25"/>
      <c r="AG2816" s="25"/>
      <c r="AH2816" s="25"/>
    </row>
    <row r="2817" spans="1:34">
      <c r="A2817" s="25"/>
      <c r="B2817" s="25"/>
      <c r="C2817" s="25"/>
      <c r="D2817" s="114"/>
      <c r="E2817" s="25"/>
      <c r="F2817" s="25"/>
      <c r="G2817" s="25"/>
      <c r="H2817" s="25"/>
      <c r="I2817" s="25"/>
      <c r="J2817" s="25"/>
      <c r="K2817" s="114"/>
      <c r="L2817" s="25"/>
      <c r="M2817" s="25"/>
      <c r="N2817" s="25"/>
      <c r="O2817" s="25"/>
      <c r="P2817" s="25"/>
      <c r="Q2817" s="25"/>
      <c r="R2817" s="25"/>
      <c r="S2817" s="25"/>
      <c r="T2817" s="25"/>
      <c r="U2817" s="25"/>
      <c r="V2817" s="25"/>
      <c r="W2817" s="25"/>
      <c r="X2817" s="25"/>
      <c r="Y2817" s="25"/>
      <c r="Z2817" s="25"/>
      <c r="AA2817" s="25"/>
      <c r="AB2817" s="25"/>
      <c r="AC2817" s="25"/>
      <c r="AD2817" s="25"/>
      <c r="AE2817" s="25"/>
      <c r="AF2817" s="25"/>
      <c r="AG2817" s="25"/>
      <c r="AH2817" s="25"/>
    </row>
    <row r="2818" spans="1:34">
      <c r="A2818" s="25"/>
      <c r="B2818" s="25"/>
      <c r="C2818" s="25"/>
      <c r="D2818" s="114"/>
      <c r="E2818" s="25"/>
      <c r="F2818" s="25"/>
      <c r="G2818" s="25"/>
      <c r="H2818" s="25"/>
      <c r="I2818" s="25"/>
      <c r="J2818" s="25"/>
      <c r="K2818" s="114"/>
      <c r="L2818" s="25"/>
      <c r="M2818" s="25"/>
      <c r="N2818" s="25"/>
      <c r="O2818" s="25"/>
      <c r="P2818" s="25"/>
      <c r="Q2818" s="25"/>
      <c r="R2818" s="25"/>
      <c r="S2818" s="25"/>
      <c r="T2818" s="25"/>
      <c r="U2818" s="25"/>
      <c r="V2818" s="25"/>
      <c r="W2818" s="25"/>
      <c r="X2818" s="25"/>
      <c r="Y2818" s="25"/>
      <c r="Z2818" s="25"/>
      <c r="AA2818" s="25"/>
      <c r="AB2818" s="25"/>
      <c r="AC2818" s="25"/>
      <c r="AD2818" s="25"/>
      <c r="AE2818" s="25"/>
      <c r="AF2818" s="25"/>
      <c r="AG2818" s="25"/>
      <c r="AH2818" s="25"/>
    </row>
    <row r="2819" spans="1:34">
      <c r="A2819" s="25"/>
      <c r="B2819" s="25"/>
      <c r="C2819" s="25"/>
      <c r="D2819" s="114"/>
      <c r="E2819" s="25"/>
      <c r="F2819" s="25"/>
      <c r="G2819" s="25"/>
      <c r="H2819" s="25"/>
      <c r="I2819" s="25"/>
      <c r="J2819" s="25"/>
      <c r="K2819" s="114"/>
      <c r="L2819" s="25"/>
      <c r="M2819" s="25"/>
      <c r="N2819" s="25"/>
      <c r="O2819" s="25"/>
      <c r="P2819" s="25"/>
      <c r="Q2819" s="25"/>
      <c r="R2819" s="25"/>
      <c r="S2819" s="25"/>
      <c r="T2819" s="25"/>
      <c r="U2819" s="25"/>
      <c r="V2819" s="25"/>
      <c r="W2819" s="25"/>
      <c r="X2819" s="25"/>
      <c r="Y2819" s="25"/>
      <c r="Z2819" s="25"/>
      <c r="AA2819" s="25"/>
      <c r="AB2819" s="25"/>
      <c r="AC2819" s="25"/>
      <c r="AD2819" s="25"/>
      <c r="AE2819" s="25"/>
      <c r="AF2819" s="25"/>
      <c r="AG2819" s="25"/>
      <c r="AH2819" s="25"/>
    </row>
    <row r="2820" spans="1:34">
      <c r="A2820" s="25"/>
      <c r="B2820" s="25"/>
      <c r="C2820" s="25"/>
      <c r="D2820" s="114"/>
      <c r="E2820" s="25"/>
      <c r="F2820" s="25"/>
      <c r="G2820" s="25"/>
      <c r="H2820" s="25"/>
      <c r="I2820" s="25"/>
      <c r="J2820" s="25"/>
      <c r="K2820" s="114"/>
      <c r="L2820" s="25"/>
      <c r="M2820" s="25"/>
      <c r="N2820" s="25"/>
      <c r="O2820" s="25"/>
      <c r="P2820" s="25"/>
      <c r="Q2820" s="25"/>
      <c r="R2820" s="25"/>
      <c r="S2820" s="25"/>
      <c r="T2820" s="25"/>
      <c r="U2820" s="25"/>
      <c r="V2820" s="25"/>
      <c r="W2820" s="25"/>
      <c r="X2820" s="25"/>
      <c r="Y2820" s="25"/>
      <c r="Z2820" s="25"/>
      <c r="AA2820" s="25"/>
      <c r="AB2820" s="25"/>
      <c r="AC2820" s="25"/>
      <c r="AD2820" s="25"/>
      <c r="AE2820" s="25"/>
      <c r="AF2820" s="25"/>
      <c r="AG2820" s="25"/>
      <c r="AH2820" s="25"/>
    </row>
    <row r="2821" spans="1:34">
      <c r="A2821" s="25"/>
      <c r="B2821" s="25"/>
      <c r="C2821" s="25"/>
      <c r="D2821" s="114"/>
      <c r="E2821" s="25"/>
      <c r="F2821" s="25"/>
      <c r="G2821" s="25"/>
      <c r="H2821" s="25"/>
      <c r="I2821" s="25"/>
      <c r="J2821" s="25"/>
      <c r="K2821" s="114"/>
      <c r="L2821" s="25"/>
      <c r="M2821" s="25"/>
      <c r="N2821" s="25"/>
      <c r="O2821" s="25"/>
      <c r="P2821" s="25"/>
      <c r="Q2821" s="25"/>
      <c r="R2821" s="25"/>
      <c r="S2821" s="25"/>
      <c r="T2821" s="25"/>
      <c r="U2821" s="25"/>
      <c r="V2821" s="25"/>
      <c r="W2821" s="25"/>
      <c r="X2821" s="25"/>
      <c r="Y2821" s="25"/>
      <c r="Z2821" s="25"/>
      <c r="AA2821" s="25"/>
      <c r="AB2821" s="25"/>
      <c r="AC2821" s="25"/>
      <c r="AD2821" s="25"/>
      <c r="AE2821" s="25"/>
      <c r="AF2821" s="25"/>
      <c r="AG2821" s="25"/>
      <c r="AH2821" s="25"/>
    </row>
    <row r="2822" spans="1:34">
      <c r="A2822" s="25"/>
      <c r="B2822" s="25"/>
      <c r="C2822" s="25"/>
      <c r="D2822" s="114"/>
      <c r="E2822" s="25"/>
      <c r="F2822" s="25"/>
      <c r="G2822" s="25"/>
      <c r="H2822" s="25"/>
      <c r="I2822" s="25"/>
      <c r="J2822" s="25"/>
      <c r="K2822" s="114"/>
      <c r="L2822" s="25"/>
      <c r="M2822" s="25"/>
      <c r="N2822" s="25"/>
      <c r="O2822" s="25"/>
      <c r="P2822" s="25"/>
      <c r="Q2822" s="25"/>
      <c r="R2822" s="25"/>
      <c r="S2822" s="25"/>
      <c r="T2822" s="25"/>
      <c r="U2822" s="25"/>
      <c r="V2822" s="25"/>
      <c r="W2822" s="25"/>
      <c r="X2822" s="25"/>
      <c r="Y2822" s="25"/>
      <c r="Z2822" s="25"/>
      <c r="AA2822" s="25"/>
      <c r="AB2822" s="25"/>
      <c r="AC2822" s="25"/>
      <c r="AD2822" s="25"/>
      <c r="AE2822" s="25"/>
      <c r="AF2822" s="25"/>
      <c r="AG2822" s="25"/>
      <c r="AH2822" s="25"/>
    </row>
    <row r="2823" spans="1:34">
      <c r="A2823" s="25"/>
      <c r="B2823" s="25"/>
      <c r="C2823" s="25"/>
      <c r="D2823" s="114"/>
      <c r="E2823" s="25"/>
      <c r="F2823" s="25"/>
      <c r="G2823" s="25"/>
      <c r="H2823" s="25"/>
      <c r="I2823" s="25"/>
      <c r="J2823" s="25"/>
      <c r="K2823" s="114"/>
      <c r="L2823" s="25"/>
      <c r="M2823" s="25"/>
      <c r="N2823" s="25"/>
      <c r="O2823" s="25"/>
      <c r="P2823" s="25"/>
      <c r="Q2823" s="25"/>
      <c r="R2823" s="25"/>
      <c r="S2823" s="25"/>
      <c r="T2823" s="25"/>
      <c r="U2823" s="25"/>
      <c r="V2823" s="25"/>
      <c r="W2823" s="25"/>
      <c r="X2823" s="25"/>
      <c r="Y2823" s="25"/>
      <c r="Z2823" s="25"/>
      <c r="AA2823" s="25"/>
      <c r="AB2823" s="25"/>
      <c r="AC2823" s="25"/>
      <c r="AD2823" s="25"/>
      <c r="AE2823" s="25"/>
      <c r="AF2823" s="25"/>
      <c r="AG2823" s="25"/>
      <c r="AH2823" s="25"/>
    </row>
    <row r="2824" spans="1:34">
      <c r="A2824" s="25"/>
      <c r="B2824" s="25"/>
      <c r="C2824" s="25"/>
      <c r="D2824" s="114"/>
      <c r="E2824" s="25"/>
      <c r="F2824" s="25"/>
      <c r="G2824" s="25"/>
      <c r="H2824" s="25"/>
      <c r="I2824" s="25"/>
      <c r="J2824" s="25"/>
      <c r="K2824" s="114"/>
      <c r="L2824" s="25"/>
      <c r="M2824" s="25"/>
      <c r="N2824" s="25"/>
      <c r="O2824" s="25"/>
      <c r="P2824" s="25"/>
      <c r="Q2824" s="25"/>
      <c r="R2824" s="25"/>
      <c r="S2824" s="25"/>
      <c r="T2824" s="25"/>
      <c r="U2824" s="25"/>
      <c r="V2824" s="25"/>
      <c r="W2824" s="25"/>
      <c r="X2824" s="25"/>
      <c r="Y2824" s="25"/>
      <c r="Z2824" s="25"/>
      <c r="AA2824" s="25"/>
      <c r="AB2824" s="25"/>
      <c r="AC2824" s="25"/>
      <c r="AD2824" s="25"/>
      <c r="AE2824" s="25"/>
      <c r="AF2824" s="25"/>
      <c r="AG2824" s="25"/>
      <c r="AH2824" s="25"/>
    </row>
    <row r="2825" spans="1:34">
      <c r="A2825" s="25"/>
      <c r="B2825" s="25"/>
      <c r="C2825" s="25"/>
      <c r="D2825" s="114"/>
      <c r="E2825" s="25"/>
      <c r="F2825" s="25"/>
      <c r="G2825" s="25"/>
      <c r="H2825" s="25"/>
      <c r="I2825" s="25"/>
      <c r="J2825" s="25"/>
      <c r="K2825" s="114"/>
      <c r="L2825" s="25"/>
      <c r="M2825" s="25"/>
      <c r="N2825" s="25"/>
      <c r="O2825" s="25"/>
      <c r="P2825" s="25"/>
      <c r="Q2825" s="25"/>
      <c r="R2825" s="25"/>
      <c r="S2825" s="25"/>
      <c r="T2825" s="25"/>
      <c r="U2825" s="25"/>
      <c r="V2825" s="25"/>
      <c r="W2825" s="25"/>
      <c r="X2825" s="25"/>
      <c r="Y2825" s="25"/>
      <c r="Z2825" s="25"/>
      <c r="AA2825" s="25"/>
      <c r="AB2825" s="25"/>
      <c r="AC2825" s="25"/>
      <c r="AD2825" s="25"/>
      <c r="AE2825" s="25"/>
      <c r="AF2825" s="25"/>
      <c r="AG2825" s="25"/>
      <c r="AH2825" s="25"/>
    </row>
    <row r="2826" spans="1:34">
      <c r="A2826" s="25"/>
      <c r="B2826" s="25"/>
      <c r="C2826" s="25"/>
      <c r="D2826" s="114"/>
      <c r="E2826" s="25"/>
      <c r="F2826" s="25"/>
      <c r="G2826" s="25"/>
      <c r="H2826" s="25"/>
      <c r="I2826" s="25"/>
      <c r="J2826" s="25"/>
      <c r="K2826" s="114"/>
      <c r="L2826" s="25"/>
      <c r="M2826" s="25"/>
      <c r="N2826" s="25"/>
      <c r="O2826" s="25"/>
      <c r="P2826" s="25"/>
      <c r="Q2826" s="25"/>
      <c r="R2826" s="25"/>
      <c r="S2826" s="25"/>
      <c r="T2826" s="25"/>
      <c r="U2826" s="25"/>
      <c r="V2826" s="25"/>
      <c r="W2826" s="25"/>
      <c r="X2826" s="25"/>
      <c r="Y2826" s="25"/>
      <c r="Z2826" s="25"/>
      <c r="AA2826" s="25"/>
      <c r="AB2826" s="25"/>
      <c r="AC2826" s="25"/>
      <c r="AD2826" s="25"/>
      <c r="AE2826" s="25"/>
      <c r="AF2826" s="25"/>
      <c r="AG2826" s="25"/>
      <c r="AH2826" s="25"/>
    </row>
    <row r="2827" spans="1:34">
      <c r="A2827" s="25"/>
      <c r="B2827" s="25"/>
      <c r="C2827" s="25"/>
      <c r="D2827" s="114"/>
      <c r="E2827" s="25"/>
      <c r="F2827" s="25"/>
      <c r="G2827" s="25"/>
      <c r="H2827" s="25"/>
      <c r="I2827" s="25"/>
      <c r="J2827" s="25"/>
      <c r="K2827" s="114"/>
      <c r="L2827" s="25"/>
      <c r="M2827" s="25"/>
      <c r="N2827" s="25"/>
      <c r="O2827" s="25"/>
      <c r="P2827" s="25"/>
      <c r="Q2827" s="25"/>
      <c r="R2827" s="25"/>
      <c r="S2827" s="25"/>
      <c r="T2827" s="25"/>
      <c r="U2827" s="25"/>
      <c r="V2827" s="25"/>
      <c r="W2827" s="25"/>
      <c r="X2827" s="25"/>
      <c r="Y2827" s="25"/>
      <c r="Z2827" s="25"/>
      <c r="AA2827" s="25"/>
      <c r="AB2827" s="25"/>
      <c r="AC2827" s="25"/>
      <c r="AD2827" s="25"/>
      <c r="AE2827" s="25"/>
      <c r="AF2827" s="25"/>
      <c r="AG2827" s="25"/>
      <c r="AH2827" s="25"/>
    </row>
    <row r="2828" spans="1:34">
      <c r="A2828" s="25"/>
      <c r="B2828" s="25"/>
      <c r="C2828" s="25"/>
      <c r="D2828" s="114"/>
      <c r="E2828" s="25"/>
      <c r="F2828" s="25"/>
      <c r="G2828" s="25"/>
      <c r="H2828" s="25"/>
      <c r="I2828" s="25"/>
      <c r="J2828" s="25"/>
      <c r="K2828" s="114"/>
      <c r="L2828" s="25"/>
      <c r="M2828" s="25"/>
      <c r="N2828" s="25"/>
      <c r="O2828" s="25"/>
      <c r="P2828" s="25"/>
      <c r="Q2828" s="25"/>
      <c r="R2828" s="25"/>
      <c r="S2828" s="25"/>
      <c r="T2828" s="25"/>
      <c r="U2828" s="25"/>
      <c r="V2828" s="25"/>
      <c r="W2828" s="25"/>
      <c r="X2828" s="25"/>
      <c r="Y2828" s="25"/>
      <c r="Z2828" s="25"/>
      <c r="AA2828" s="25"/>
      <c r="AB2828" s="25"/>
      <c r="AC2828" s="25"/>
      <c r="AD2828" s="25"/>
      <c r="AE2828" s="25"/>
      <c r="AF2828" s="25"/>
      <c r="AG2828" s="25"/>
      <c r="AH2828" s="25"/>
    </row>
    <row r="2829" spans="1:34">
      <c r="A2829" s="25"/>
      <c r="B2829" s="25"/>
      <c r="C2829" s="25"/>
      <c r="D2829" s="114"/>
      <c r="E2829" s="25"/>
      <c r="F2829" s="25"/>
      <c r="G2829" s="25"/>
      <c r="H2829" s="25"/>
      <c r="I2829" s="25"/>
      <c r="J2829" s="25"/>
      <c r="K2829" s="114"/>
      <c r="L2829" s="25"/>
      <c r="M2829" s="25"/>
      <c r="N2829" s="25"/>
      <c r="O2829" s="25"/>
      <c r="P2829" s="25"/>
      <c r="Q2829" s="25"/>
      <c r="R2829" s="25"/>
      <c r="S2829" s="25"/>
      <c r="T2829" s="25"/>
      <c r="U2829" s="25"/>
      <c r="V2829" s="25"/>
      <c r="W2829" s="25"/>
      <c r="X2829" s="25"/>
      <c r="Y2829" s="25"/>
      <c r="Z2829" s="25"/>
      <c r="AA2829" s="25"/>
      <c r="AB2829" s="25"/>
      <c r="AC2829" s="25"/>
      <c r="AD2829" s="25"/>
      <c r="AE2829" s="25"/>
      <c r="AF2829" s="25"/>
      <c r="AG2829" s="25"/>
      <c r="AH2829" s="25"/>
    </row>
    <row r="2830" spans="1:34">
      <c r="A2830" s="25"/>
      <c r="B2830" s="25"/>
      <c r="C2830" s="25"/>
      <c r="D2830" s="114"/>
      <c r="E2830" s="25"/>
      <c r="F2830" s="25"/>
      <c r="G2830" s="25"/>
      <c r="H2830" s="25"/>
      <c r="I2830" s="25"/>
      <c r="J2830" s="25"/>
      <c r="K2830" s="114"/>
      <c r="L2830" s="25"/>
      <c r="M2830" s="25"/>
      <c r="N2830" s="25"/>
      <c r="O2830" s="25"/>
      <c r="P2830" s="25"/>
      <c r="Q2830" s="25"/>
      <c r="R2830" s="25"/>
      <c r="S2830" s="25"/>
      <c r="T2830" s="25"/>
      <c r="U2830" s="25"/>
      <c r="V2830" s="25"/>
      <c r="W2830" s="25"/>
      <c r="X2830" s="25"/>
      <c r="Y2830" s="25"/>
      <c r="Z2830" s="25"/>
      <c r="AA2830" s="25"/>
      <c r="AB2830" s="25"/>
      <c r="AC2830" s="25"/>
      <c r="AD2830" s="25"/>
      <c r="AE2830" s="25"/>
      <c r="AF2830" s="25"/>
      <c r="AG2830" s="25"/>
      <c r="AH2830" s="25"/>
    </row>
    <row r="2831" spans="1:34">
      <c r="A2831" s="25"/>
      <c r="B2831" s="25"/>
      <c r="C2831" s="25"/>
      <c r="D2831" s="114"/>
      <c r="E2831" s="25"/>
      <c r="F2831" s="25"/>
      <c r="G2831" s="25"/>
      <c r="H2831" s="25"/>
      <c r="I2831" s="25"/>
      <c r="J2831" s="25"/>
      <c r="K2831" s="114"/>
      <c r="L2831" s="25"/>
      <c r="M2831" s="25"/>
      <c r="N2831" s="25"/>
      <c r="O2831" s="25"/>
      <c r="P2831" s="25"/>
      <c r="Q2831" s="25"/>
      <c r="R2831" s="25"/>
      <c r="S2831" s="25"/>
      <c r="T2831" s="25"/>
      <c r="U2831" s="25"/>
      <c r="V2831" s="25"/>
      <c r="W2831" s="25"/>
      <c r="X2831" s="25"/>
      <c r="Y2831" s="25"/>
      <c r="Z2831" s="25"/>
      <c r="AA2831" s="25"/>
      <c r="AB2831" s="25"/>
      <c r="AC2831" s="25"/>
      <c r="AD2831" s="25"/>
      <c r="AE2831" s="25"/>
      <c r="AF2831" s="25"/>
      <c r="AG2831" s="25"/>
      <c r="AH2831" s="25"/>
    </row>
    <row r="2832" spans="1:34">
      <c r="A2832" s="25"/>
      <c r="B2832" s="25"/>
      <c r="C2832" s="25"/>
      <c r="D2832" s="114"/>
      <c r="E2832" s="25"/>
      <c r="F2832" s="25"/>
      <c r="G2832" s="25"/>
      <c r="H2832" s="25"/>
      <c r="I2832" s="25"/>
      <c r="J2832" s="25"/>
      <c r="K2832" s="114"/>
      <c r="L2832" s="25"/>
      <c r="M2832" s="25"/>
      <c r="N2832" s="25"/>
      <c r="O2832" s="25"/>
      <c r="P2832" s="25"/>
      <c r="Q2832" s="25"/>
      <c r="R2832" s="25"/>
      <c r="S2832" s="25"/>
      <c r="T2832" s="25"/>
      <c r="U2832" s="25"/>
      <c r="V2832" s="25"/>
      <c r="W2832" s="25"/>
      <c r="X2832" s="25"/>
      <c r="Y2832" s="25"/>
      <c r="Z2832" s="25"/>
      <c r="AA2832" s="25"/>
      <c r="AB2832" s="25"/>
      <c r="AC2832" s="25"/>
      <c r="AD2832" s="25"/>
      <c r="AE2832" s="25"/>
      <c r="AF2832" s="25"/>
      <c r="AG2832" s="25"/>
      <c r="AH2832" s="25"/>
    </row>
    <row r="2833" spans="1:34">
      <c r="A2833" s="25"/>
      <c r="B2833" s="25"/>
      <c r="C2833" s="25"/>
      <c r="D2833" s="114"/>
      <c r="E2833" s="25"/>
      <c r="F2833" s="25"/>
      <c r="G2833" s="25"/>
      <c r="H2833" s="25"/>
      <c r="I2833" s="25"/>
      <c r="J2833" s="25"/>
      <c r="K2833" s="114"/>
      <c r="L2833" s="25"/>
      <c r="M2833" s="25"/>
      <c r="N2833" s="25"/>
      <c r="O2833" s="25"/>
      <c r="P2833" s="25"/>
      <c r="Q2833" s="25"/>
      <c r="R2833" s="25"/>
      <c r="S2833" s="25"/>
      <c r="T2833" s="25"/>
      <c r="U2833" s="25"/>
      <c r="V2833" s="25"/>
      <c r="W2833" s="25"/>
      <c r="X2833" s="25"/>
      <c r="Y2833" s="25"/>
      <c r="Z2833" s="25"/>
      <c r="AA2833" s="25"/>
      <c r="AB2833" s="25"/>
      <c r="AC2833" s="25"/>
      <c r="AD2833" s="25"/>
      <c r="AE2833" s="25"/>
      <c r="AF2833" s="25"/>
      <c r="AG2833" s="25"/>
      <c r="AH2833" s="25"/>
    </row>
    <row r="2834" spans="1:34">
      <c r="A2834" s="25"/>
      <c r="B2834" s="25"/>
      <c r="C2834" s="25"/>
      <c r="D2834" s="114"/>
      <c r="E2834" s="25"/>
      <c r="F2834" s="25"/>
      <c r="G2834" s="25"/>
      <c r="H2834" s="25"/>
      <c r="I2834" s="25"/>
      <c r="J2834" s="25"/>
      <c r="K2834" s="114"/>
      <c r="L2834" s="25"/>
      <c r="M2834" s="25"/>
      <c r="N2834" s="25"/>
      <c r="O2834" s="25"/>
      <c r="P2834" s="25"/>
      <c r="Q2834" s="25"/>
      <c r="R2834" s="25"/>
      <c r="S2834" s="25"/>
      <c r="T2834" s="25"/>
      <c r="U2834" s="25"/>
      <c r="V2834" s="25"/>
      <c r="W2834" s="25"/>
      <c r="X2834" s="25"/>
      <c r="Y2834" s="25"/>
      <c r="Z2834" s="25"/>
      <c r="AA2834" s="25"/>
      <c r="AB2834" s="25"/>
      <c r="AC2834" s="25"/>
      <c r="AD2834" s="25"/>
      <c r="AE2834" s="25"/>
      <c r="AF2834" s="25"/>
      <c r="AG2834" s="25"/>
      <c r="AH2834" s="25"/>
    </row>
    <row r="2835" spans="1:34">
      <c r="A2835" s="25"/>
      <c r="B2835" s="25"/>
      <c r="C2835" s="25"/>
      <c r="D2835" s="114"/>
      <c r="E2835" s="25"/>
      <c r="F2835" s="25"/>
      <c r="G2835" s="25"/>
      <c r="H2835" s="25"/>
      <c r="I2835" s="25"/>
      <c r="J2835" s="25"/>
      <c r="K2835" s="114"/>
      <c r="L2835" s="25"/>
      <c r="M2835" s="25"/>
      <c r="N2835" s="25"/>
      <c r="O2835" s="25"/>
      <c r="P2835" s="25"/>
      <c r="Q2835" s="25"/>
      <c r="R2835" s="25"/>
      <c r="S2835" s="25"/>
      <c r="T2835" s="25"/>
      <c r="U2835" s="25"/>
      <c r="V2835" s="25"/>
      <c r="W2835" s="25"/>
      <c r="X2835" s="25"/>
      <c r="Y2835" s="25"/>
      <c r="Z2835" s="25"/>
      <c r="AA2835" s="25"/>
      <c r="AB2835" s="25"/>
      <c r="AC2835" s="25"/>
      <c r="AD2835" s="25"/>
      <c r="AE2835" s="25"/>
      <c r="AF2835" s="25"/>
      <c r="AG2835" s="25"/>
      <c r="AH2835" s="25"/>
    </row>
    <row r="2836" spans="1:34">
      <c r="A2836" s="25"/>
      <c r="B2836" s="25"/>
      <c r="C2836" s="25"/>
      <c r="D2836" s="114"/>
      <c r="E2836" s="25"/>
      <c r="F2836" s="25"/>
      <c r="G2836" s="25"/>
      <c r="H2836" s="25"/>
      <c r="I2836" s="25"/>
      <c r="J2836" s="25"/>
      <c r="K2836" s="114"/>
      <c r="L2836" s="25"/>
      <c r="M2836" s="25"/>
      <c r="N2836" s="25"/>
      <c r="O2836" s="25"/>
      <c r="P2836" s="25"/>
      <c r="Q2836" s="25"/>
      <c r="R2836" s="25"/>
      <c r="S2836" s="25"/>
      <c r="T2836" s="25"/>
      <c r="U2836" s="25"/>
      <c r="V2836" s="25"/>
      <c r="W2836" s="25"/>
      <c r="X2836" s="25"/>
      <c r="Y2836" s="25"/>
      <c r="Z2836" s="25"/>
      <c r="AA2836" s="25"/>
      <c r="AB2836" s="25"/>
      <c r="AC2836" s="25"/>
      <c r="AD2836" s="25"/>
      <c r="AE2836" s="25"/>
      <c r="AF2836" s="25"/>
      <c r="AG2836" s="25"/>
      <c r="AH2836" s="25"/>
    </row>
    <row r="2837" spans="1:34">
      <c r="A2837" s="25"/>
      <c r="B2837" s="25"/>
      <c r="C2837" s="25"/>
      <c r="D2837" s="114"/>
      <c r="E2837" s="25"/>
      <c r="F2837" s="25"/>
      <c r="G2837" s="25"/>
      <c r="H2837" s="25"/>
      <c r="I2837" s="25"/>
      <c r="J2837" s="25"/>
      <c r="K2837" s="114"/>
      <c r="L2837" s="25"/>
      <c r="M2837" s="25"/>
      <c r="N2837" s="25"/>
      <c r="O2837" s="25"/>
      <c r="P2837" s="25"/>
      <c r="Q2837" s="25"/>
      <c r="R2837" s="25"/>
      <c r="S2837" s="25"/>
      <c r="T2837" s="25"/>
      <c r="U2837" s="25"/>
      <c r="V2837" s="25"/>
      <c r="W2837" s="25"/>
      <c r="X2837" s="25"/>
      <c r="Y2837" s="25"/>
      <c r="Z2837" s="25"/>
      <c r="AA2837" s="25"/>
      <c r="AB2837" s="25"/>
      <c r="AC2837" s="25"/>
      <c r="AD2837" s="25"/>
      <c r="AE2837" s="25"/>
      <c r="AF2837" s="25"/>
      <c r="AG2837" s="25"/>
      <c r="AH2837" s="25"/>
    </row>
    <row r="2838" spans="1:34">
      <c r="A2838" s="25"/>
      <c r="B2838" s="25"/>
      <c r="C2838" s="25"/>
      <c r="D2838" s="114"/>
      <c r="E2838" s="25"/>
      <c r="F2838" s="25"/>
      <c r="G2838" s="25"/>
      <c r="H2838" s="25"/>
      <c r="I2838" s="25"/>
      <c r="J2838" s="25"/>
      <c r="K2838" s="114"/>
      <c r="L2838" s="25"/>
      <c r="M2838" s="25"/>
      <c r="N2838" s="25"/>
      <c r="O2838" s="25"/>
      <c r="P2838" s="25"/>
      <c r="Q2838" s="25"/>
      <c r="R2838" s="25"/>
      <c r="S2838" s="25"/>
      <c r="T2838" s="25"/>
      <c r="U2838" s="25"/>
      <c r="V2838" s="25"/>
      <c r="W2838" s="25"/>
      <c r="X2838" s="25"/>
      <c r="Y2838" s="25"/>
      <c r="Z2838" s="25"/>
      <c r="AA2838" s="25"/>
      <c r="AB2838" s="25"/>
      <c r="AC2838" s="25"/>
      <c r="AD2838" s="25"/>
      <c r="AE2838" s="25"/>
      <c r="AF2838" s="25"/>
      <c r="AG2838" s="25"/>
      <c r="AH2838" s="25"/>
    </row>
    <row r="2839" spans="1:34">
      <c r="A2839" s="25"/>
      <c r="B2839" s="25"/>
      <c r="C2839" s="25"/>
      <c r="D2839" s="114"/>
      <c r="E2839" s="25"/>
      <c r="F2839" s="25"/>
      <c r="G2839" s="25"/>
      <c r="H2839" s="25"/>
      <c r="I2839" s="25"/>
      <c r="J2839" s="25"/>
      <c r="K2839" s="114"/>
      <c r="L2839" s="25"/>
      <c r="M2839" s="25"/>
      <c r="N2839" s="25"/>
      <c r="O2839" s="25"/>
      <c r="P2839" s="25"/>
      <c r="Q2839" s="25"/>
      <c r="R2839" s="25"/>
      <c r="S2839" s="25"/>
      <c r="T2839" s="25"/>
      <c r="U2839" s="25"/>
      <c r="V2839" s="25"/>
      <c r="W2839" s="25"/>
      <c r="X2839" s="25"/>
      <c r="Y2839" s="25"/>
      <c r="Z2839" s="25"/>
      <c r="AA2839" s="25"/>
      <c r="AB2839" s="25"/>
      <c r="AC2839" s="25"/>
      <c r="AD2839" s="25"/>
      <c r="AE2839" s="25"/>
      <c r="AF2839" s="25"/>
      <c r="AG2839" s="25"/>
      <c r="AH2839" s="25"/>
    </row>
    <row r="2840" spans="1:34">
      <c r="A2840" s="25"/>
      <c r="B2840" s="25"/>
      <c r="C2840" s="25"/>
      <c r="D2840" s="114"/>
      <c r="E2840" s="25"/>
      <c r="F2840" s="25"/>
      <c r="G2840" s="25"/>
      <c r="H2840" s="25"/>
      <c r="I2840" s="25"/>
      <c r="J2840" s="25"/>
      <c r="K2840" s="114"/>
      <c r="L2840" s="25"/>
      <c r="M2840" s="25"/>
      <c r="N2840" s="25"/>
      <c r="O2840" s="25"/>
      <c r="P2840" s="25"/>
      <c r="Q2840" s="25"/>
      <c r="R2840" s="25"/>
      <c r="S2840" s="25"/>
      <c r="T2840" s="25"/>
      <c r="U2840" s="25"/>
      <c r="V2840" s="25"/>
      <c r="W2840" s="25"/>
      <c r="X2840" s="25"/>
      <c r="Y2840" s="25"/>
      <c r="Z2840" s="25"/>
      <c r="AA2840" s="25"/>
      <c r="AB2840" s="25"/>
      <c r="AC2840" s="25"/>
      <c r="AD2840" s="25"/>
      <c r="AE2840" s="25"/>
      <c r="AF2840" s="25"/>
      <c r="AG2840" s="25"/>
      <c r="AH2840" s="25"/>
    </row>
    <row r="2841" spans="1:34">
      <c r="A2841" s="25"/>
      <c r="B2841" s="25"/>
      <c r="C2841" s="25"/>
      <c r="D2841" s="114"/>
      <c r="E2841" s="25"/>
      <c r="F2841" s="25"/>
      <c r="G2841" s="25"/>
      <c r="H2841" s="25"/>
      <c r="I2841" s="25"/>
      <c r="J2841" s="25"/>
      <c r="K2841" s="114"/>
      <c r="L2841" s="25"/>
      <c r="M2841" s="25"/>
      <c r="N2841" s="25"/>
      <c r="O2841" s="25"/>
      <c r="P2841" s="25"/>
      <c r="Q2841" s="25"/>
      <c r="R2841" s="25"/>
      <c r="S2841" s="25"/>
      <c r="T2841" s="25"/>
      <c r="U2841" s="25"/>
      <c r="V2841" s="25"/>
      <c r="W2841" s="25"/>
      <c r="X2841" s="25"/>
      <c r="Y2841" s="25"/>
      <c r="Z2841" s="25"/>
      <c r="AA2841" s="25"/>
      <c r="AB2841" s="25"/>
      <c r="AC2841" s="25"/>
      <c r="AD2841" s="25"/>
      <c r="AE2841" s="25"/>
      <c r="AF2841" s="25"/>
      <c r="AG2841" s="25"/>
      <c r="AH2841" s="25"/>
    </row>
    <row r="2842" spans="1:34">
      <c r="A2842" s="25"/>
      <c r="B2842" s="25"/>
      <c r="C2842" s="25"/>
      <c r="D2842" s="114"/>
      <c r="E2842" s="25"/>
      <c r="F2842" s="25"/>
      <c r="G2842" s="25"/>
      <c r="H2842" s="25"/>
      <c r="I2842" s="25"/>
      <c r="J2842" s="25"/>
      <c r="K2842" s="114"/>
      <c r="L2842" s="25"/>
      <c r="M2842" s="25"/>
      <c r="N2842" s="25"/>
      <c r="O2842" s="25"/>
      <c r="P2842" s="25"/>
      <c r="Q2842" s="25"/>
      <c r="R2842" s="25"/>
      <c r="S2842" s="25"/>
      <c r="T2842" s="25"/>
      <c r="U2842" s="25"/>
      <c r="V2842" s="25"/>
      <c r="W2842" s="25"/>
      <c r="X2842" s="25"/>
      <c r="Y2842" s="25"/>
      <c r="Z2842" s="25"/>
      <c r="AA2842" s="25"/>
      <c r="AB2842" s="25"/>
      <c r="AC2842" s="25"/>
      <c r="AD2842" s="25"/>
      <c r="AE2842" s="25"/>
      <c r="AF2842" s="25"/>
      <c r="AG2842" s="25"/>
      <c r="AH2842" s="25"/>
    </row>
    <row r="2843" spans="1:34">
      <c r="A2843" s="25"/>
      <c r="B2843" s="25"/>
      <c r="C2843" s="25"/>
      <c r="D2843" s="114"/>
      <c r="E2843" s="25"/>
      <c r="F2843" s="25"/>
      <c r="G2843" s="25"/>
      <c r="H2843" s="25"/>
      <c r="I2843" s="25"/>
      <c r="J2843" s="25"/>
      <c r="K2843" s="114"/>
      <c r="L2843" s="25"/>
      <c r="M2843" s="25"/>
      <c r="N2843" s="25"/>
      <c r="O2843" s="25"/>
      <c r="P2843" s="25"/>
      <c r="Q2843" s="25"/>
      <c r="R2843" s="25"/>
      <c r="S2843" s="25"/>
      <c r="T2843" s="25"/>
      <c r="U2843" s="25"/>
      <c r="V2843" s="25"/>
      <c r="W2843" s="25"/>
      <c r="X2843" s="25"/>
      <c r="Y2843" s="25"/>
      <c r="Z2843" s="25"/>
      <c r="AA2843" s="25"/>
      <c r="AB2843" s="25"/>
      <c r="AC2843" s="25"/>
      <c r="AD2843" s="25"/>
      <c r="AE2843" s="25"/>
      <c r="AF2843" s="25"/>
      <c r="AG2843" s="25"/>
      <c r="AH2843" s="25"/>
    </row>
    <row r="2844" spans="1:34">
      <c r="A2844" s="25"/>
      <c r="B2844" s="25"/>
      <c r="C2844" s="25"/>
      <c r="D2844" s="114"/>
      <c r="E2844" s="25"/>
      <c r="F2844" s="25"/>
      <c r="G2844" s="25"/>
      <c r="H2844" s="25"/>
      <c r="I2844" s="25"/>
      <c r="J2844" s="25"/>
      <c r="K2844" s="114"/>
      <c r="L2844" s="25"/>
      <c r="M2844" s="25"/>
      <c r="N2844" s="25"/>
      <c r="O2844" s="25"/>
      <c r="P2844" s="25"/>
      <c r="Q2844" s="25"/>
      <c r="R2844" s="25"/>
      <c r="S2844" s="25"/>
      <c r="T2844" s="25"/>
      <c r="U2844" s="25"/>
      <c r="V2844" s="25"/>
      <c r="W2844" s="25"/>
      <c r="X2844" s="25"/>
      <c r="Y2844" s="25"/>
      <c r="Z2844" s="25"/>
      <c r="AA2844" s="25"/>
      <c r="AB2844" s="25"/>
      <c r="AC2844" s="25"/>
      <c r="AD2844" s="25"/>
      <c r="AE2844" s="25"/>
      <c r="AF2844" s="25"/>
      <c r="AG2844" s="25"/>
      <c r="AH2844" s="25"/>
    </row>
    <row r="2845" spans="1:34">
      <c r="A2845" s="25"/>
      <c r="B2845" s="25"/>
      <c r="C2845" s="25"/>
      <c r="D2845" s="114"/>
      <c r="E2845" s="25"/>
      <c r="F2845" s="25"/>
      <c r="G2845" s="25"/>
      <c r="H2845" s="25"/>
      <c r="I2845" s="25"/>
      <c r="J2845" s="25"/>
      <c r="K2845" s="114"/>
      <c r="L2845" s="25"/>
      <c r="M2845" s="25"/>
      <c r="N2845" s="25"/>
      <c r="O2845" s="25"/>
      <c r="P2845" s="25"/>
      <c r="Q2845" s="25"/>
      <c r="R2845" s="25"/>
      <c r="S2845" s="25"/>
      <c r="T2845" s="25"/>
      <c r="U2845" s="25"/>
      <c r="V2845" s="25"/>
      <c r="W2845" s="25"/>
      <c r="X2845" s="25"/>
      <c r="Y2845" s="25"/>
      <c r="Z2845" s="25"/>
      <c r="AA2845" s="25"/>
      <c r="AB2845" s="25"/>
      <c r="AC2845" s="25"/>
      <c r="AD2845" s="25"/>
      <c r="AE2845" s="25"/>
      <c r="AF2845" s="25"/>
      <c r="AG2845" s="25"/>
      <c r="AH2845" s="25"/>
    </row>
    <row r="2846" spans="1:34">
      <c r="A2846" s="25"/>
      <c r="B2846" s="25"/>
      <c r="C2846" s="25"/>
      <c r="D2846" s="114"/>
      <c r="E2846" s="25"/>
      <c r="F2846" s="25"/>
      <c r="G2846" s="25"/>
      <c r="H2846" s="25"/>
      <c r="I2846" s="25"/>
      <c r="J2846" s="25"/>
      <c r="K2846" s="114"/>
      <c r="L2846" s="25"/>
      <c r="M2846" s="25"/>
      <c r="N2846" s="25"/>
      <c r="O2846" s="25"/>
      <c r="P2846" s="25"/>
      <c r="Q2846" s="25"/>
      <c r="R2846" s="25"/>
      <c r="S2846" s="25"/>
      <c r="T2846" s="25"/>
      <c r="U2846" s="25"/>
      <c r="V2846" s="25"/>
      <c r="W2846" s="25"/>
      <c r="X2846" s="25"/>
      <c r="Y2846" s="25"/>
      <c r="Z2846" s="25"/>
      <c r="AA2846" s="25"/>
      <c r="AB2846" s="25"/>
      <c r="AC2846" s="25"/>
      <c r="AD2846" s="25"/>
      <c r="AE2846" s="25"/>
      <c r="AF2846" s="25"/>
      <c r="AG2846" s="25"/>
      <c r="AH2846" s="25"/>
    </row>
    <row r="2847" spans="1:34">
      <c r="A2847" s="25"/>
      <c r="B2847" s="25"/>
      <c r="C2847" s="25"/>
      <c r="D2847" s="114"/>
      <c r="E2847" s="25"/>
      <c r="F2847" s="25"/>
      <c r="G2847" s="25"/>
      <c r="H2847" s="25"/>
      <c r="I2847" s="25"/>
      <c r="J2847" s="25"/>
      <c r="K2847" s="114"/>
      <c r="L2847" s="25"/>
      <c r="M2847" s="25"/>
      <c r="N2847" s="25"/>
      <c r="O2847" s="25"/>
      <c r="P2847" s="25"/>
      <c r="Q2847" s="25"/>
      <c r="R2847" s="25"/>
      <c r="S2847" s="25"/>
      <c r="T2847" s="25"/>
      <c r="U2847" s="25"/>
      <c r="V2847" s="25"/>
      <c r="W2847" s="25"/>
      <c r="X2847" s="25"/>
      <c r="Y2847" s="25"/>
      <c r="Z2847" s="25"/>
      <c r="AA2847" s="25"/>
      <c r="AB2847" s="25"/>
      <c r="AC2847" s="25"/>
      <c r="AD2847" s="25"/>
      <c r="AE2847" s="25"/>
      <c r="AF2847" s="25"/>
      <c r="AG2847" s="25"/>
      <c r="AH2847" s="25"/>
    </row>
    <row r="2848" spans="1:34">
      <c r="A2848" s="25"/>
      <c r="B2848" s="25"/>
      <c r="C2848" s="25"/>
      <c r="D2848" s="114"/>
      <c r="E2848" s="25"/>
      <c r="F2848" s="25"/>
      <c r="G2848" s="25"/>
      <c r="H2848" s="25"/>
      <c r="I2848" s="25"/>
      <c r="J2848" s="25"/>
      <c r="K2848" s="114"/>
      <c r="L2848" s="25"/>
      <c r="M2848" s="25"/>
      <c r="N2848" s="25"/>
      <c r="O2848" s="25"/>
      <c r="P2848" s="25"/>
      <c r="Q2848" s="25"/>
      <c r="R2848" s="25"/>
      <c r="S2848" s="25"/>
      <c r="T2848" s="25"/>
      <c r="U2848" s="25"/>
      <c r="V2848" s="25"/>
      <c r="W2848" s="25"/>
      <c r="X2848" s="25"/>
      <c r="Y2848" s="25"/>
      <c r="Z2848" s="25"/>
      <c r="AA2848" s="25"/>
      <c r="AB2848" s="25"/>
      <c r="AC2848" s="25"/>
      <c r="AD2848" s="25"/>
      <c r="AE2848" s="25"/>
      <c r="AF2848" s="25"/>
      <c r="AG2848" s="25"/>
      <c r="AH2848" s="25"/>
    </row>
    <row r="2849" spans="1:34">
      <c r="A2849" s="25"/>
      <c r="B2849" s="25"/>
      <c r="C2849" s="25"/>
      <c r="D2849" s="114"/>
      <c r="E2849" s="25"/>
      <c r="F2849" s="25"/>
      <c r="G2849" s="25"/>
      <c r="H2849" s="25"/>
      <c r="I2849" s="25"/>
      <c r="J2849" s="25"/>
      <c r="K2849" s="114"/>
      <c r="L2849" s="25"/>
      <c r="M2849" s="25"/>
      <c r="N2849" s="25"/>
      <c r="O2849" s="25"/>
      <c r="P2849" s="25"/>
      <c r="Q2849" s="25"/>
      <c r="R2849" s="25"/>
      <c r="S2849" s="25"/>
      <c r="T2849" s="25"/>
      <c r="U2849" s="25"/>
      <c r="V2849" s="25"/>
      <c r="W2849" s="25"/>
      <c r="X2849" s="25"/>
      <c r="Y2849" s="25"/>
      <c r="Z2849" s="25"/>
      <c r="AA2849" s="25"/>
      <c r="AB2849" s="25"/>
      <c r="AC2849" s="25"/>
      <c r="AD2849" s="25"/>
      <c r="AE2849" s="25"/>
      <c r="AF2849" s="25"/>
      <c r="AG2849" s="25"/>
      <c r="AH2849" s="25"/>
    </row>
    <row r="2850" spans="1:34">
      <c r="A2850" s="25"/>
      <c r="B2850" s="25"/>
      <c r="C2850" s="25"/>
      <c r="D2850" s="114"/>
      <c r="E2850" s="25"/>
      <c r="F2850" s="25"/>
      <c r="G2850" s="25"/>
      <c r="H2850" s="25"/>
      <c r="I2850" s="25"/>
      <c r="J2850" s="25"/>
      <c r="K2850" s="114"/>
      <c r="L2850" s="25"/>
      <c r="M2850" s="25"/>
      <c r="N2850" s="25"/>
      <c r="O2850" s="25"/>
      <c r="P2850" s="25"/>
      <c r="Q2850" s="25"/>
      <c r="R2850" s="25"/>
      <c r="S2850" s="25"/>
      <c r="T2850" s="25"/>
      <c r="U2850" s="25"/>
      <c r="V2850" s="25"/>
      <c r="W2850" s="25"/>
      <c r="X2850" s="25"/>
      <c r="Y2850" s="25"/>
      <c r="Z2850" s="25"/>
      <c r="AA2850" s="25"/>
      <c r="AB2850" s="25"/>
      <c r="AC2850" s="25"/>
      <c r="AD2850" s="25"/>
      <c r="AE2850" s="25"/>
      <c r="AF2850" s="25"/>
      <c r="AG2850" s="25"/>
      <c r="AH2850" s="25"/>
    </row>
    <row r="2851" spans="1:34">
      <c r="A2851" s="25"/>
      <c r="B2851" s="25"/>
      <c r="C2851" s="25"/>
      <c r="D2851" s="114"/>
      <c r="E2851" s="25"/>
      <c r="F2851" s="25"/>
      <c r="G2851" s="25"/>
      <c r="H2851" s="25"/>
      <c r="I2851" s="25"/>
      <c r="J2851" s="25"/>
      <c r="K2851" s="114"/>
      <c r="L2851" s="25"/>
      <c r="M2851" s="25"/>
      <c r="N2851" s="25"/>
      <c r="O2851" s="25"/>
      <c r="P2851" s="25"/>
      <c r="Q2851" s="25"/>
      <c r="R2851" s="25"/>
      <c r="S2851" s="25"/>
      <c r="T2851" s="25"/>
      <c r="U2851" s="25"/>
      <c r="V2851" s="25"/>
      <c r="W2851" s="25"/>
      <c r="X2851" s="25"/>
      <c r="Y2851" s="25"/>
      <c r="Z2851" s="25"/>
      <c r="AA2851" s="25"/>
      <c r="AB2851" s="25"/>
      <c r="AC2851" s="25"/>
      <c r="AD2851" s="25"/>
      <c r="AE2851" s="25"/>
      <c r="AF2851" s="25"/>
      <c r="AG2851" s="25"/>
      <c r="AH2851" s="25"/>
    </row>
    <row r="2852" spans="1:34">
      <c r="A2852" s="25"/>
      <c r="B2852" s="25"/>
      <c r="C2852" s="25"/>
      <c r="D2852" s="114"/>
      <c r="E2852" s="25"/>
      <c r="F2852" s="25"/>
      <c r="G2852" s="25"/>
      <c r="H2852" s="25"/>
      <c r="I2852" s="25"/>
      <c r="J2852" s="25"/>
      <c r="K2852" s="114"/>
      <c r="L2852" s="25"/>
      <c r="M2852" s="25"/>
      <c r="N2852" s="25"/>
      <c r="O2852" s="25"/>
      <c r="P2852" s="25"/>
      <c r="Q2852" s="25"/>
      <c r="R2852" s="25"/>
      <c r="S2852" s="25"/>
      <c r="T2852" s="25"/>
      <c r="U2852" s="25"/>
      <c r="V2852" s="25"/>
      <c r="W2852" s="25"/>
      <c r="X2852" s="25"/>
      <c r="Y2852" s="25"/>
      <c r="Z2852" s="25"/>
      <c r="AA2852" s="25"/>
      <c r="AB2852" s="25"/>
      <c r="AC2852" s="25"/>
      <c r="AD2852" s="25"/>
      <c r="AE2852" s="25"/>
      <c r="AF2852" s="25"/>
      <c r="AG2852" s="25"/>
      <c r="AH2852" s="25"/>
    </row>
    <row r="2853" spans="1:34">
      <c r="A2853" s="25"/>
      <c r="B2853" s="25"/>
      <c r="C2853" s="25"/>
      <c r="D2853" s="114"/>
      <c r="E2853" s="25"/>
      <c r="F2853" s="25"/>
      <c r="G2853" s="25"/>
      <c r="H2853" s="25"/>
      <c r="I2853" s="25"/>
      <c r="J2853" s="25"/>
      <c r="K2853" s="114"/>
      <c r="L2853" s="25"/>
      <c r="M2853" s="25"/>
      <c r="N2853" s="25"/>
      <c r="O2853" s="25"/>
      <c r="P2853" s="25"/>
      <c r="Q2853" s="25"/>
      <c r="R2853" s="25"/>
      <c r="S2853" s="25"/>
      <c r="T2853" s="25"/>
      <c r="U2853" s="25"/>
      <c r="V2853" s="25"/>
      <c r="W2853" s="25"/>
      <c r="X2853" s="25"/>
      <c r="Y2853" s="25"/>
      <c r="Z2853" s="25"/>
      <c r="AA2853" s="25"/>
      <c r="AB2853" s="25"/>
      <c r="AC2853" s="25"/>
      <c r="AD2853" s="25"/>
      <c r="AE2853" s="25"/>
      <c r="AF2853" s="25"/>
      <c r="AG2853" s="25"/>
      <c r="AH2853" s="25"/>
    </row>
    <row r="2854" spans="1:34">
      <c r="A2854" s="25"/>
      <c r="B2854" s="25"/>
      <c r="C2854" s="25"/>
      <c r="D2854" s="114"/>
      <c r="E2854" s="25"/>
      <c r="F2854" s="25"/>
      <c r="G2854" s="25"/>
      <c r="H2854" s="25"/>
      <c r="I2854" s="25"/>
      <c r="J2854" s="25"/>
      <c r="K2854" s="114"/>
      <c r="L2854" s="25"/>
      <c r="M2854" s="25"/>
      <c r="N2854" s="25"/>
      <c r="O2854" s="25"/>
      <c r="P2854" s="25"/>
      <c r="Q2854" s="25"/>
      <c r="R2854" s="25"/>
      <c r="S2854" s="25"/>
      <c r="T2854" s="25"/>
      <c r="U2854" s="25"/>
      <c r="V2854" s="25"/>
      <c r="W2854" s="25"/>
      <c r="X2854" s="25"/>
      <c r="Y2854" s="25"/>
      <c r="Z2854" s="25"/>
      <c r="AA2854" s="25"/>
      <c r="AB2854" s="25"/>
      <c r="AC2854" s="25"/>
      <c r="AD2854" s="25"/>
      <c r="AE2854" s="25"/>
      <c r="AF2854" s="25"/>
      <c r="AG2854" s="25"/>
      <c r="AH2854" s="25"/>
    </row>
    <row r="2855" spans="1:34">
      <c r="A2855" s="25"/>
      <c r="B2855" s="25"/>
      <c r="C2855" s="25"/>
      <c r="D2855" s="114"/>
      <c r="E2855" s="25"/>
      <c r="F2855" s="25"/>
      <c r="G2855" s="25"/>
      <c r="H2855" s="25"/>
      <c r="I2855" s="25"/>
      <c r="J2855" s="25"/>
      <c r="K2855" s="114"/>
      <c r="L2855" s="25"/>
      <c r="M2855" s="25"/>
      <c r="N2855" s="25"/>
      <c r="O2855" s="25"/>
      <c r="P2855" s="25"/>
      <c r="Q2855" s="25"/>
      <c r="R2855" s="25"/>
      <c r="S2855" s="25"/>
      <c r="T2855" s="25"/>
      <c r="U2855" s="25"/>
      <c r="V2855" s="25"/>
      <c r="W2855" s="25"/>
      <c r="X2855" s="25"/>
      <c r="Y2855" s="25"/>
      <c r="Z2855" s="25"/>
      <c r="AA2855" s="25"/>
      <c r="AB2855" s="25"/>
      <c r="AC2855" s="25"/>
      <c r="AD2855" s="25"/>
      <c r="AE2855" s="25"/>
      <c r="AF2855" s="25"/>
      <c r="AG2855" s="25"/>
      <c r="AH2855" s="25"/>
    </row>
    <row r="2856" spans="1:34">
      <c r="A2856" s="25"/>
      <c r="B2856" s="25"/>
      <c r="C2856" s="25"/>
      <c r="D2856" s="114"/>
      <c r="E2856" s="25"/>
      <c r="F2856" s="25"/>
      <c r="G2856" s="25"/>
      <c r="H2856" s="25"/>
      <c r="I2856" s="25"/>
      <c r="J2856" s="25"/>
      <c r="K2856" s="114"/>
      <c r="L2856" s="25"/>
      <c r="M2856" s="25"/>
      <c r="N2856" s="25"/>
      <c r="O2856" s="25"/>
      <c r="P2856" s="25"/>
      <c r="Q2856" s="25"/>
      <c r="R2856" s="25"/>
      <c r="S2856" s="25"/>
      <c r="T2856" s="25"/>
      <c r="U2856" s="25"/>
      <c r="V2856" s="25"/>
      <c r="W2856" s="25"/>
      <c r="X2856" s="25"/>
      <c r="Y2856" s="25"/>
      <c r="Z2856" s="25"/>
      <c r="AA2856" s="25"/>
      <c r="AB2856" s="25"/>
      <c r="AC2856" s="25"/>
      <c r="AD2856" s="25"/>
      <c r="AE2856" s="25"/>
      <c r="AF2856" s="25"/>
      <c r="AG2856" s="25"/>
      <c r="AH2856" s="25"/>
    </row>
    <row r="2857" spans="1:34">
      <c r="A2857" s="25"/>
      <c r="B2857" s="25"/>
      <c r="C2857" s="25"/>
      <c r="D2857" s="114"/>
      <c r="E2857" s="25"/>
      <c r="F2857" s="25"/>
      <c r="G2857" s="25"/>
      <c r="H2857" s="25"/>
      <c r="I2857" s="25"/>
      <c r="J2857" s="25"/>
      <c r="K2857" s="114"/>
      <c r="L2857" s="25"/>
      <c r="M2857" s="25"/>
      <c r="N2857" s="25"/>
      <c r="O2857" s="25"/>
      <c r="P2857" s="25"/>
      <c r="Q2857" s="25"/>
      <c r="R2857" s="25"/>
      <c r="S2857" s="25"/>
      <c r="T2857" s="25"/>
      <c r="U2857" s="25"/>
      <c r="V2857" s="25"/>
      <c r="W2857" s="25"/>
      <c r="X2857" s="25"/>
      <c r="Y2857" s="25"/>
      <c r="Z2857" s="25"/>
      <c r="AA2857" s="25"/>
      <c r="AB2857" s="25"/>
      <c r="AC2857" s="25"/>
      <c r="AD2857" s="25"/>
      <c r="AE2857" s="25"/>
      <c r="AF2857" s="25"/>
      <c r="AG2857" s="25"/>
      <c r="AH2857" s="25"/>
    </row>
    <row r="2858" spans="1:34">
      <c r="A2858" s="25"/>
      <c r="B2858" s="25"/>
      <c r="C2858" s="25"/>
      <c r="D2858" s="114"/>
      <c r="E2858" s="25"/>
      <c r="F2858" s="25"/>
      <c r="G2858" s="25"/>
      <c r="H2858" s="25"/>
      <c r="I2858" s="25"/>
      <c r="J2858" s="25"/>
      <c r="K2858" s="114"/>
      <c r="L2858" s="25"/>
      <c r="M2858" s="25"/>
      <c r="N2858" s="25"/>
      <c r="O2858" s="25"/>
      <c r="P2858" s="25"/>
      <c r="Q2858" s="25"/>
      <c r="R2858" s="25"/>
      <c r="S2858" s="25"/>
      <c r="T2858" s="25"/>
      <c r="U2858" s="25"/>
      <c r="V2858" s="25"/>
      <c r="W2858" s="25"/>
      <c r="X2858" s="25"/>
      <c r="Y2858" s="25"/>
      <c r="Z2858" s="25"/>
      <c r="AA2858" s="25"/>
      <c r="AB2858" s="25"/>
      <c r="AC2858" s="25"/>
      <c r="AD2858" s="25"/>
      <c r="AE2858" s="25"/>
      <c r="AF2858" s="25"/>
      <c r="AG2858" s="25"/>
      <c r="AH2858" s="25"/>
    </row>
    <row r="2859" spans="1:34">
      <c r="A2859" s="25"/>
      <c r="B2859" s="25"/>
      <c r="C2859" s="25"/>
      <c r="D2859" s="114"/>
      <c r="E2859" s="25"/>
      <c r="F2859" s="25"/>
      <c r="G2859" s="25"/>
      <c r="H2859" s="25"/>
      <c r="I2859" s="25"/>
      <c r="J2859" s="25"/>
      <c r="K2859" s="114"/>
      <c r="L2859" s="25"/>
      <c r="M2859" s="25"/>
      <c r="N2859" s="25"/>
      <c r="O2859" s="25"/>
      <c r="P2859" s="25"/>
      <c r="Q2859" s="25"/>
      <c r="R2859" s="25"/>
      <c r="S2859" s="25"/>
      <c r="T2859" s="25"/>
      <c r="U2859" s="25"/>
      <c r="V2859" s="25"/>
      <c r="W2859" s="25"/>
      <c r="X2859" s="25"/>
      <c r="Y2859" s="25"/>
      <c r="Z2859" s="25"/>
      <c r="AA2859" s="25"/>
      <c r="AB2859" s="25"/>
      <c r="AC2859" s="25"/>
      <c r="AD2859" s="25"/>
      <c r="AE2859" s="25"/>
      <c r="AF2859" s="25"/>
      <c r="AG2859" s="25"/>
      <c r="AH2859" s="25"/>
    </row>
    <row r="2860" spans="1:34">
      <c r="A2860" s="25"/>
      <c r="B2860" s="25"/>
      <c r="C2860" s="25"/>
      <c r="D2860" s="114"/>
      <c r="E2860" s="25"/>
      <c r="F2860" s="25"/>
      <c r="G2860" s="25"/>
      <c r="H2860" s="25"/>
      <c r="I2860" s="25"/>
      <c r="J2860" s="25"/>
      <c r="K2860" s="114"/>
      <c r="L2860" s="25"/>
      <c r="M2860" s="25"/>
      <c r="N2860" s="25"/>
      <c r="O2860" s="25"/>
      <c r="P2860" s="25"/>
      <c r="Q2860" s="25"/>
      <c r="R2860" s="25"/>
      <c r="S2860" s="25"/>
      <c r="T2860" s="25"/>
      <c r="U2860" s="25"/>
      <c r="V2860" s="25"/>
      <c r="W2860" s="25"/>
      <c r="X2860" s="25"/>
      <c r="Y2860" s="25"/>
      <c r="Z2860" s="25"/>
      <c r="AA2860" s="25"/>
      <c r="AB2860" s="25"/>
      <c r="AC2860" s="25"/>
      <c r="AD2860" s="25"/>
      <c r="AE2860" s="25"/>
      <c r="AF2860" s="25"/>
      <c r="AG2860" s="25"/>
      <c r="AH2860" s="25"/>
    </row>
    <row r="2861" spans="1:34">
      <c r="A2861" s="25"/>
      <c r="B2861" s="25"/>
      <c r="C2861" s="25"/>
      <c r="D2861" s="114"/>
      <c r="E2861" s="25"/>
      <c r="F2861" s="25"/>
      <c r="G2861" s="25"/>
      <c r="H2861" s="25"/>
      <c r="I2861" s="25"/>
      <c r="J2861" s="25"/>
      <c r="K2861" s="114"/>
      <c r="L2861" s="25"/>
      <c r="M2861" s="25"/>
      <c r="N2861" s="25"/>
      <c r="O2861" s="25"/>
      <c r="P2861" s="25"/>
      <c r="Q2861" s="25"/>
      <c r="R2861" s="25"/>
      <c r="S2861" s="25"/>
      <c r="T2861" s="25"/>
      <c r="U2861" s="25"/>
      <c r="V2861" s="25"/>
      <c r="W2861" s="25"/>
      <c r="X2861" s="25"/>
      <c r="Y2861" s="25"/>
      <c r="Z2861" s="25"/>
      <c r="AA2861" s="25"/>
      <c r="AB2861" s="25"/>
      <c r="AC2861" s="25"/>
      <c r="AD2861" s="25"/>
      <c r="AE2861" s="25"/>
      <c r="AF2861" s="25"/>
      <c r="AG2861" s="25"/>
      <c r="AH2861" s="25"/>
    </row>
    <row r="2862" spans="1:34">
      <c r="A2862" s="25"/>
      <c r="B2862" s="25"/>
      <c r="C2862" s="25"/>
      <c r="D2862" s="114"/>
      <c r="E2862" s="25"/>
      <c r="F2862" s="25"/>
      <c r="G2862" s="25"/>
      <c r="H2862" s="25"/>
      <c r="I2862" s="25"/>
      <c r="J2862" s="25"/>
      <c r="K2862" s="114"/>
      <c r="L2862" s="25"/>
      <c r="M2862" s="25"/>
      <c r="N2862" s="25"/>
      <c r="O2862" s="25"/>
      <c r="P2862" s="25"/>
      <c r="Q2862" s="25"/>
      <c r="R2862" s="25"/>
      <c r="S2862" s="25"/>
      <c r="T2862" s="25"/>
      <c r="U2862" s="25"/>
      <c r="V2862" s="25"/>
      <c r="W2862" s="25"/>
      <c r="X2862" s="25"/>
      <c r="Y2862" s="25"/>
      <c r="Z2862" s="25"/>
      <c r="AA2862" s="25"/>
      <c r="AB2862" s="25"/>
      <c r="AC2862" s="25"/>
      <c r="AD2862" s="25"/>
      <c r="AE2862" s="25"/>
      <c r="AF2862" s="25"/>
      <c r="AG2862" s="25"/>
      <c r="AH2862" s="25"/>
    </row>
    <row r="2863" spans="1:34">
      <c r="A2863" s="25"/>
      <c r="B2863" s="25"/>
      <c r="C2863" s="25"/>
      <c r="D2863" s="114"/>
      <c r="E2863" s="25"/>
      <c r="F2863" s="25"/>
      <c r="G2863" s="25"/>
      <c r="H2863" s="25"/>
      <c r="I2863" s="25"/>
      <c r="J2863" s="25"/>
      <c r="K2863" s="114"/>
      <c r="L2863" s="25"/>
      <c r="M2863" s="25"/>
      <c r="N2863" s="25"/>
      <c r="O2863" s="25"/>
      <c r="P2863" s="25"/>
      <c r="Q2863" s="25"/>
      <c r="R2863" s="25"/>
      <c r="S2863" s="25"/>
      <c r="T2863" s="25"/>
      <c r="U2863" s="25"/>
      <c r="V2863" s="25"/>
      <c r="W2863" s="25"/>
      <c r="X2863" s="25"/>
      <c r="Y2863" s="25"/>
      <c r="Z2863" s="25"/>
      <c r="AA2863" s="25"/>
      <c r="AB2863" s="25"/>
      <c r="AC2863" s="25"/>
      <c r="AD2863" s="25"/>
      <c r="AE2863" s="25"/>
      <c r="AF2863" s="25"/>
      <c r="AG2863" s="25"/>
      <c r="AH2863" s="25"/>
    </row>
    <row r="2864" spans="1:34">
      <c r="A2864" s="25"/>
      <c r="B2864" s="25"/>
      <c r="C2864" s="25"/>
      <c r="D2864" s="114"/>
      <c r="E2864" s="25"/>
      <c r="F2864" s="25"/>
      <c r="G2864" s="25"/>
      <c r="H2864" s="25"/>
      <c r="I2864" s="25"/>
      <c r="J2864" s="25"/>
      <c r="K2864" s="114"/>
      <c r="L2864" s="25"/>
      <c r="M2864" s="25"/>
      <c r="N2864" s="25"/>
      <c r="O2864" s="25"/>
      <c r="P2864" s="25"/>
      <c r="Q2864" s="25"/>
      <c r="R2864" s="25"/>
      <c r="S2864" s="25"/>
      <c r="T2864" s="25"/>
      <c r="U2864" s="25"/>
      <c r="V2864" s="25"/>
      <c r="W2864" s="25"/>
      <c r="X2864" s="25"/>
      <c r="Y2864" s="25"/>
      <c r="Z2864" s="25"/>
      <c r="AA2864" s="25"/>
      <c r="AB2864" s="25"/>
      <c r="AC2864" s="25"/>
      <c r="AD2864" s="25"/>
      <c r="AE2864" s="25"/>
      <c r="AF2864" s="25"/>
      <c r="AG2864" s="25"/>
      <c r="AH2864" s="25"/>
    </row>
    <row r="2865" spans="1:34">
      <c r="A2865" s="25"/>
      <c r="B2865" s="25"/>
      <c r="C2865" s="25"/>
      <c r="D2865" s="114"/>
      <c r="E2865" s="25"/>
      <c r="F2865" s="25"/>
      <c r="G2865" s="25"/>
      <c r="H2865" s="25"/>
      <c r="I2865" s="25"/>
      <c r="J2865" s="25"/>
      <c r="K2865" s="114"/>
      <c r="L2865" s="25"/>
      <c r="M2865" s="25"/>
      <c r="N2865" s="25"/>
      <c r="O2865" s="25"/>
      <c r="P2865" s="25"/>
      <c r="Q2865" s="25"/>
      <c r="R2865" s="25"/>
      <c r="S2865" s="25"/>
      <c r="T2865" s="25"/>
      <c r="U2865" s="25"/>
      <c r="V2865" s="25"/>
      <c r="W2865" s="25"/>
      <c r="X2865" s="25"/>
      <c r="Y2865" s="25"/>
      <c r="Z2865" s="25"/>
      <c r="AA2865" s="25"/>
      <c r="AB2865" s="25"/>
      <c r="AC2865" s="25"/>
      <c r="AD2865" s="25"/>
      <c r="AE2865" s="25"/>
      <c r="AF2865" s="25"/>
      <c r="AG2865" s="25"/>
      <c r="AH2865" s="25"/>
    </row>
    <row r="2866" spans="1:34">
      <c r="A2866" s="25"/>
      <c r="B2866" s="25"/>
      <c r="C2866" s="25"/>
      <c r="D2866" s="114"/>
      <c r="E2866" s="25"/>
      <c r="F2866" s="25"/>
      <c r="G2866" s="25"/>
      <c r="H2866" s="25"/>
      <c r="I2866" s="25"/>
      <c r="J2866" s="25"/>
      <c r="K2866" s="114"/>
      <c r="L2866" s="25"/>
      <c r="M2866" s="25"/>
      <c r="N2866" s="25"/>
      <c r="O2866" s="25"/>
      <c r="P2866" s="25"/>
      <c r="Q2866" s="25"/>
      <c r="R2866" s="25"/>
      <c r="S2866" s="25"/>
      <c r="T2866" s="25"/>
      <c r="U2866" s="25"/>
      <c r="V2866" s="25"/>
      <c r="W2866" s="25"/>
      <c r="X2866" s="25"/>
      <c r="Y2866" s="25"/>
      <c r="Z2866" s="25"/>
      <c r="AA2866" s="25"/>
      <c r="AB2866" s="25"/>
      <c r="AC2866" s="25"/>
      <c r="AD2866" s="25"/>
      <c r="AE2866" s="25"/>
      <c r="AF2866" s="25"/>
      <c r="AG2866" s="25"/>
      <c r="AH2866" s="25"/>
    </row>
    <row r="2867" spans="1:34">
      <c r="A2867" s="25"/>
      <c r="B2867" s="25"/>
      <c r="C2867" s="25"/>
      <c r="D2867" s="114"/>
      <c r="E2867" s="25"/>
      <c r="F2867" s="25"/>
      <c r="G2867" s="25"/>
      <c r="H2867" s="25"/>
      <c r="I2867" s="25"/>
      <c r="J2867" s="25"/>
      <c r="K2867" s="114"/>
      <c r="L2867" s="25"/>
      <c r="M2867" s="25"/>
      <c r="N2867" s="25"/>
      <c r="O2867" s="25"/>
      <c r="P2867" s="25"/>
      <c r="Q2867" s="25"/>
      <c r="R2867" s="25"/>
      <c r="S2867" s="25"/>
      <c r="T2867" s="25"/>
      <c r="U2867" s="25"/>
      <c r="V2867" s="25"/>
      <c r="W2867" s="25"/>
      <c r="X2867" s="25"/>
      <c r="Y2867" s="25"/>
      <c r="Z2867" s="25"/>
      <c r="AA2867" s="25"/>
      <c r="AB2867" s="25"/>
      <c r="AC2867" s="25"/>
      <c r="AD2867" s="25"/>
      <c r="AE2867" s="25"/>
      <c r="AF2867" s="25"/>
      <c r="AG2867" s="25"/>
      <c r="AH2867" s="25"/>
    </row>
    <row r="2868" spans="1:34">
      <c r="A2868" s="25"/>
      <c r="B2868" s="25"/>
      <c r="C2868" s="25"/>
      <c r="D2868" s="114"/>
      <c r="E2868" s="25"/>
      <c r="F2868" s="25"/>
      <c r="G2868" s="25"/>
      <c r="H2868" s="25"/>
      <c r="I2868" s="25"/>
      <c r="J2868" s="25"/>
      <c r="K2868" s="114"/>
      <c r="L2868" s="25"/>
      <c r="M2868" s="25"/>
      <c r="N2868" s="25"/>
      <c r="O2868" s="25"/>
      <c r="P2868" s="25"/>
      <c r="Q2868" s="25"/>
      <c r="R2868" s="25"/>
      <c r="S2868" s="25"/>
      <c r="T2868" s="25"/>
      <c r="U2868" s="25"/>
      <c r="V2868" s="25"/>
      <c r="W2868" s="25"/>
      <c r="X2868" s="25"/>
      <c r="Y2868" s="25"/>
      <c r="Z2868" s="25"/>
      <c r="AA2868" s="25"/>
      <c r="AB2868" s="25"/>
      <c r="AC2868" s="25"/>
      <c r="AD2868" s="25"/>
      <c r="AE2868" s="25"/>
      <c r="AF2868" s="25"/>
      <c r="AG2868" s="25"/>
      <c r="AH2868" s="25"/>
    </row>
    <row r="2869" spans="1:34">
      <c r="A2869" s="25"/>
      <c r="B2869" s="25"/>
      <c r="C2869" s="25"/>
      <c r="D2869" s="114"/>
      <c r="E2869" s="25"/>
      <c r="F2869" s="25"/>
      <c r="G2869" s="25"/>
      <c r="H2869" s="25"/>
      <c r="I2869" s="25"/>
      <c r="J2869" s="25"/>
      <c r="K2869" s="114"/>
      <c r="L2869" s="25"/>
      <c r="M2869" s="25"/>
      <c r="N2869" s="25"/>
      <c r="O2869" s="25"/>
      <c r="P2869" s="25"/>
      <c r="Q2869" s="25"/>
      <c r="R2869" s="25"/>
      <c r="S2869" s="25"/>
      <c r="T2869" s="25"/>
      <c r="U2869" s="25"/>
      <c r="V2869" s="25"/>
      <c r="W2869" s="25"/>
      <c r="X2869" s="25"/>
      <c r="Y2869" s="25"/>
      <c r="Z2869" s="25"/>
      <c r="AA2869" s="25"/>
      <c r="AB2869" s="25"/>
      <c r="AC2869" s="25"/>
      <c r="AD2869" s="25"/>
      <c r="AE2869" s="25"/>
      <c r="AF2869" s="25"/>
      <c r="AG2869" s="25"/>
      <c r="AH2869" s="25"/>
    </row>
    <row r="2870" spans="1:34">
      <c r="A2870" s="25"/>
      <c r="B2870" s="25"/>
      <c r="C2870" s="25"/>
      <c r="D2870" s="114"/>
      <c r="E2870" s="25"/>
      <c r="F2870" s="25"/>
      <c r="G2870" s="25"/>
      <c r="H2870" s="25"/>
      <c r="I2870" s="25"/>
      <c r="J2870" s="25"/>
      <c r="K2870" s="114"/>
      <c r="L2870" s="25"/>
      <c r="M2870" s="25"/>
      <c r="N2870" s="25"/>
      <c r="O2870" s="25"/>
      <c r="P2870" s="25"/>
      <c r="Q2870" s="25"/>
      <c r="R2870" s="25"/>
      <c r="S2870" s="25"/>
      <c r="T2870" s="25"/>
      <c r="U2870" s="25"/>
      <c r="V2870" s="25"/>
      <c r="W2870" s="25"/>
      <c r="X2870" s="25"/>
      <c r="Y2870" s="25"/>
      <c r="Z2870" s="25"/>
      <c r="AA2870" s="25"/>
      <c r="AB2870" s="25"/>
      <c r="AC2870" s="25"/>
      <c r="AD2870" s="25"/>
      <c r="AE2870" s="25"/>
      <c r="AF2870" s="25"/>
      <c r="AG2870" s="25"/>
      <c r="AH2870" s="25"/>
    </row>
    <row r="2871" spans="1:34">
      <c r="A2871" s="25"/>
      <c r="B2871" s="25"/>
      <c r="C2871" s="25"/>
      <c r="D2871" s="114"/>
      <c r="E2871" s="25"/>
      <c r="F2871" s="25"/>
      <c r="G2871" s="25"/>
      <c r="H2871" s="25"/>
      <c r="I2871" s="25"/>
      <c r="J2871" s="25"/>
      <c r="K2871" s="114"/>
      <c r="L2871" s="25"/>
      <c r="M2871" s="25"/>
      <c r="N2871" s="25"/>
      <c r="O2871" s="25"/>
      <c r="P2871" s="25"/>
      <c r="Q2871" s="25"/>
      <c r="R2871" s="25"/>
      <c r="S2871" s="25"/>
      <c r="T2871" s="25"/>
      <c r="U2871" s="25"/>
      <c r="V2871" s="25"/>
      <c r="W2871" s="25"/>
      <c r="X2871" s="25"/>
      <c r="Y2871" s="25"/>
      <c r="Z2871" s="25"/>
      <c r="AA2871" s="25"/>
      <c r="AB2871" s="25"/>
      <c r="AC2871" s="25"/>
      <c r="AD2871" s="25"/>
      <c r="AE2871" s="25"/>
      <c r="AF2871" s="25"/>
      <c r="AG2871" s="25"/>
      <c r="AH2871" s="25"/>
    </row>
    <row r="2872" spans="1:34">
      <c r="A2872" s="25"/>
      <c r="B2872" s="25"/>
      <c r="C2872" s="25"/>
      <c r="D2872" s="114"/>
      <c r="E2872" s="25"/>
      <c r="F2872" s="25"/>
      <c r="G2872" s="25"/>
      <c r="H2872" s="25"/>
      <c r="I2872" s="25"/>
      <c r="J2872" s="25"/>
      <c r="K2872" s="114"/>
      <c r="L2872" s="25"/>
      <c r="M2872" s="25"/>
      <c r="N2872" s="25"/>
      <c r="O2872" s="25"/>
      <c r="P2872" s="25"/>
      <c r="Q2872" s="25"/>
      <c r="R2872" s="25"/>
      <c r="S2872" s="25"/>
      <c r="T2872" s="25"/>
      <c r="U2872" s="25"/>
      <c r="V2872" s="25"/>
      <c r="W2872" s="25"/>
      <c r="X2872" s="25"/>
      <c r="Y2872" s="25"/>
      <c r="Z2872" s="25"/>
      <c r="AA2872" s="25"/>
      <c r="AB2872" s="25"/>
      <c r="AC2872" s="25"/>
      <c r="AD2872" s="25"/>
      <c r="AE2872" s="25"/>
      <c r="AF2872" s="25"/>
      <c r="AG2872" s="25"/>
      <c r="AH2872" s="25"/>
    </row>
    <row r="2873" spans="1:34">
      <c r="A2873" s="25"/>
      <c r="B2873" s="25"/>
      <c r="C2873" s="25"/>
      <c r="D2873" s="114"/>
      <c r="E2873" s="25"/>
      <c r="F2873" s="25"/>
      <c r="G2873" s="25"/>
      <c r="H2873" s="25"/>
      <c r="I2873" s="25"/>
      <c r="J2873" s="25"/>
      <c r="K2873" s="114"/>
      <c r="L2873" s="25"/>
      <c r="M2873" s="25"/>
      <c r="N2873" s="25"/>
      <c r="O2873" s="25"/>
      <c r="P2873" s="25"/>
      <c r="Q2873" s="25"/>
      <c r="R2873" s="25"/>
      <c r="S2873" s="25"/>
      <c r="T2873" s="25"/>
      <c r="U2873" s="25"/>
      <c r="V2873" s="25"/>
      <c r="W2873" s="25"/>
      <c r="X2873" s="25"/>
      <c r="Y2873" s="25"/>
      <c r="Z2873" s="25"/>
      <c r="AA2873" s="25"/>
      <c r="AB2873" s="25"/>
      <c r="AC2873" s="25"/>
      <c r="AD2873" s="25"/>
      <c r="AE2873" s="25"/>
      <c r="AF2873" s="25"/>
      <c r="AG2873" s="25"/>
      <c r="AH2873" s="25"/>
    </row>
    <row r="2874" spans="1:34">
      <c r="A2874" s="25"/>
      <c r="B2874" s="25"/>
      <c r="C2874" s="25"/>
      <c r="D2874" s="114"/>
      <c r="E2874" s="25"/>
      <c r="F2874" s="25"/>
      <c r="G2874" s="25"/>
      <c r="H2874" s="25"/>
      <c r="I2874" s="25"/>
      <c r="J2874" s="25"/>
      <c r="K2874" s="114"/>
      <c r="L2874" s="25"/>
      <c r="M2874" s="25"/>
      <c r="N2874" s="25"/>
      <c r="O2874" s="25"/>
      <c r="P2874" s="25"/>
      <c r="Q2874" s="25"/>
      <c r="R2874" s="25"/>
      <c r="S2874" s="25"/>
      <c r="T2874" s="25"/>
      <c r="U2874" s="25"/>
      <c r="V2874" s="25"/>
      <c r="W2874" s="25"/>
      <c r="X2874" s="25"/>
      <c r="Y2874" s="25"/>
      <c r="Z2874" s="25"/>
      <c r="AA2874" s="25"/>
      <c r="AB2874" s="25"/>
      <c r="AC2874" s="25"/>
      <c r="AD2874" s="25"/>
      <c r="AE2874" s="25"/>
      <c r="AF2874" s="25"/>
      <c r="AG2874" s="25"/>
      <c r="AH2874" s="25"/>
    </row>
    <row r="2875" spans="1:34">
      <c r="A2875" s="25"/>
      <c r="B2875" s="25"/>
      <c r="C2875" s="25"/>
      <c r="D2875" s="114"/>
      <c r="E2875" s="25"/>
      <c r="F2875" s="25"/>
      <c r="G2875" s="25"/>
      <c r="H2875" s="25"/>
      <c r="I2875" s="25"/>
      <c r="J2875" s="25"/>
      <c r="K2875" s="114"/>
      <c r="L2875" s="25"/>
      <c r="M2875" s="25"/>
      <c r="N2875" s="25"/>
      <c r="O2875" s="25"/>
      <c r="P2875" s="25"/>
      <c r="Q2875" s="25"/>
      <c r="R2875" s="25"/>
      <c r="S2875" s="25"/>
      <c r="T2875" s="25"/>
      <c r="U2875" s="25"/>
      <c r="V2875" s="25"/>
      <c r="W2875" s="25"/>
      <c r="X2875" s="25"/>
      <c r="Y2875" s="25"/>
      <c r="Z2875" s="25"/>
      <c r="AA2875" s="25"/>
      <c r="AB2875" s="25"/>
      <c r="AC2875" s="25"/>
      <c r="AD2875" s="25"/>
      <c r="AE2875" s="25"/>
      <c r="AF2875" s="25"/>
      <c r="AG2875" s="25"/>
      <c r="AH2875" s="25"/>
    </row>
    <row r="2876" spans="1:34">
      <c r="A2876" s="25"/>
      <c r="B2876" s="25"/>
      <c r="C2876" s="25"/>
      <c r="D2876" s="114"/>
      <c r="E2876" s="25"/>
      <c r="F2876" s="25"/>
      <c r="G2876" s="25"/>
      <c r="H2876" s="25"/>
      <c r="I2876" s="25"/>
      <c r="J2876" s="25"/>
      <c r="K2876" s="114"/>
      <c r="L2876" s="25"/>
      <c r="M2876" s="25"/>
      <c r="N2876" s="25"/>
      <c r="O2876" s="25"/>
      <c r="P2876" s="25"/>
      <c r="Q2876" s="25"/>
      <c r="R2876" s="25"/>
      <c r="S2876" s="25"/>
      <c r="T2876" s="25"/>
      <c r="U2876" s="25"/>
      <c r="V2876" s="25"/>
      <c r="W2876" s="25"/>
      <c r="X2876" s="25"/>
      <c r="Y2876" s="25"/>
      <c r="Z2876" s="25"/>
      <c r="AA2876" s="25"/>
      <c r="AB2876" s="25"/>
      <c r="AC2876" s="25"/>
      <c r="AD2876" s="25"/>
      <c r="AE2876" s="25"/>
      <c r="AF2876" s="25"/>
      <c r="AG2876" s="25"/>
      <c r="AH2876" s="25"/>
    </row>
    <row r="2877" spans="1:34">
      <c r="A2877" s="25"/>
      <c r="B2877" s="25"/>
      <c r="C2877" s="25"/>
      <c r="D2877" s="114"/>
      <c r="E2877" s="25"/>
      <c r="F2877" s="25"/>
      <c r="G2877" s="25"/>
      <c r="H2877" s="25"/>
      <c r="I2877" s="25"/>
      <c r="J2877" s="25"/>
      <c r="K2877" s="114"/>
      <c r="L2877" s="25"/>
      <c r="M2877" s="25"/>
      <c r="N2877" s="25"/>
      <c r="O2877" s="25"/>
      <c r="P2877" s="25"/>
      <c r="Q2877" s="25"/>
      <c r="R2877" s="25"/>
      <c r="S2877" s="25"/>
      <c r="T2877" s="25"/>
      <c r="U2877" s="25"/>
      <c r="V2877" s="25"/>
      <c r="W2877" s="25"/>
      <c r="X2877" s="25"/>
      <c r="Y2877" s="25"/>
      <c r="Z2877" s="25"/>
      <c r="AA2877" s="25"/>
      <c r="AB2877" s="25"/>
      <c r="AC2877" s="25"/>
      <c r="AD2877" s="25"/>
      <c r="AE2877" s="25"/>
      <c r="AF2877" s="25"/>
      <c r="AG2877" s="25"/>
      <c r="AH2877" s="25"/>
    </row>
    <row r="2878" spans="1:34">
      <c r="A2878" s="25"/>
      <c r="B2878" s="25"/>
      <c r="C2878" s="25"/>
      <c r="D2878" s="114"/>
      <c r="E2878" s="25"/>
      <c r="F2878" s="25"/>
      <c r="G2878" s="25"/>
      <c r="H2878" s="25"/>
      <c r="I2878" s="25"/>
      <c r="J2878" s="25"/>
      <c r="K2878" s="114"/>
      <c r="L2878" s="25"/>
      <c r="M2878" s="25"/>
      <c r="N2878" s="25"/>
      <c r="O2878" s="25"/>
      <c r="P2878" s="25"/>
      <c r="Q2878" s="25"/>
      <c r="R2878" s="25"/>
      <c r="S2878" s="25"/>
      <c r="T2878" s="25"/>
      <c r="U2878" s="25"/>
      <c r="V2878" s="25"/>
      <c r="W2878" s="25"/>
      <c r="X2878" s="25"/>
      <c r="Y2878" s="25"/>
      <c r="Z2878" s="25"/>
      <c r="AA2878" s="25"/>
      <c r="AB2878" s="25"/>
      <c r="AC2878" s="25"/>
      <c r="AD2878" s="25"/>
      <c r="AE2878" s="25"/>
      <c r="AF2878" s="25"/>
      <c r="AG2878" s="25"/>
      <c r="AH2878" s="25"/>
    </row>
    <row r="2879" spans="1:34">
      <c r="A2879" s="25"/>
      <c r="B2879" s="25"/>
      <c r="C2879" s="25"/>
      <c r="D2879" s="114"/>
      <c r="E2879" s="25"/>
      <c r="F2879" s="25"/>
      <c r="G2879" s="25"/>
      <c r="H2879" s="25"/>
      <c r="I2879" s="25"/>
      <c r="J2879" s="25"/>
      <c r="K2879" s="114"/>
      <c r="L2879" s="25"/>
      <c r="M2879" s="25"/>
      <c r="N2879" s="25"/>
      <c r="O2879" s="25"/>
      <c r="P2879" s="25"/>
      <c r="Q2879" s="25"/>
      <c r="R2879" s="25"/>
      <c r="S2879" s="25"/>
      <c r="T2879" s="25"/>
      <c r="U2879" s="25"/>
      <c r="V2879" s="25"/>
      <c r="W2879" s="25"/>
      <c r="X2879" s="25"/>
      <c r="Y2879" s="25"/>
      <c r="Z2879" s="25"/>
      <c r="AA2879" s="25"/>
      <c r="AB2879" s="25"/>
      <c r="AC2879" s="25"/>
      <c r="AD2879" s="25"/>
      <c r="AE2879" s="25"/>
      <c r="AF2879" s="25"/>
      <c r="AG2879" s="25"/>
      <c r="AH2879" s="25"/>
    </row>
    <row r="2880" spans="1:34">
      <c r="A2880" s="25"/>
      <c r="B2880" s="25"/>
      <c r="C2880" s="25"/>
      <c r="D2880" s="114"/>
      <c r="E2880" s="25"/>
      <c r="F2880" s="25"/>
      <c r="G2880" s="25"/>
      <c r="H2880" s="25"/>
      <c r="I2880" s="25"/>
      <c r="J2880" s="25"/>
      <c r="K2880" s="114"/>
      <c r="L2880" s="25"/>
      <c r="M2880" s="25"/>
      <c r="N2880" s="25"/>
      <c r="O2880" s="25"/>
      <c r="P2880" s="25"/>
      <c r="Q2880" s="25"/>
      <c r="R2880" s="25"/>
      <c r="S2880" s="25"/>
      <c r="T2880" s="25"/>
      <c r="U2880" s="25"/>
      <c r="V2880" s="25"/>
      <c r="W2880" s="25"/>
      <c r="X2880" s="25"/>
      <c r="Y2880" s="25"/>
      <c r="Z2880" s="25"/>
      <c r="AA2880" s="25"/>
      <c r="AB2880" s="25"/>
      <c r="AC2880" s="25"/>
      <c r="AD2880" s="25"/>
      <c r="AE2880" s="25"/>
      <c r="AF2880" s="25"/>
      <c r="AG2880" s="25"/>
      <c r="AH2880" s="25"/>
    </row>
    <row r="2881" spans="1:34">
      <c r="A2881" s="25"/>
      <c r="B2881" s="25"/>
      <c r="C2881" s="25"/>
      <c r="D2881" s="114"/>
      <c r="E2881" s="25"/>
      <c r="F2881" s="25"/>
      <c r="G2881" s="25"/>
      <c r="H2881" s="25"/>
      <c r="I2881" s="25"/>
      <c r="J2881" s="25"/>
      <c r="K2881" s="114"/>
      <c r="L2881" s="25"/>
      <c r="M2881" s="25"/>
      <c r="N2881" s="25"/>
      <c r="O2881" s="25"/>
      <c r="P2881" s="25"/>
      <c r="Q2881" s="25"/>
      <c r="R2881" s="25"/>
      <c r="S2881" s="25"/>
      <c r="T2881" s="25"/>
      <c r="U2881" s="25"/>
      <c r="V2881" s="25"/>
      <c r="W2881" s="25"/>
      <c r="X2881" s="25"/>
      <c r="Y2881" s="25"/>
      <c r="Z2881" s="25"/>
      <c r="AA2881" s="25"/>
      <c r="AB2881" s="25"/>
      <c r="AC2881" s="25"/>
      <c r="AD2881" s="25"/>
      <c r="AE2881" s="25"/>
      <c r="AF2881" s="25"/>
      <c r="AG2881" s="25"/>
      <c r="AH2881" s="25"/>
    </row>
    <row r="2882" spans="1:34">
      <c r="A2882" s="25"/>
      <c r="B2882" s="25"/>
      <c r="C2882" s="25"/>
      <c r="D2882" s="114"/>
      <c r="E2882" s="25"/>
      <c r="F2882" s="25"/>
      <c r="G2882" s="25"/>
      <c r="H2882" s="25"/>
      <c r="I2882" s="25"/>
      <c r="J2882" s="25"/>
      <c r="K2882" s="114"/>
      <c r="L2882" s="25"/>
      <c r="M2882" s="25"/>
      <c r="N2882" s="25"/>
      <c r="O2882" s="25"/>
      <c r="P2882" s="25"/>
      <c r="Q2882" s="25"/>
      <c r="R2882" s="25"/>
      <c r="S2882" s="25"/>
      <c r="T2882" s="25"/>
      <c r="U2882" s="25"/>
      <c r="V2882" s="25"/>
      <c r="W2882" s="25"/>
      <c r="X2882" s="25"/>
      <c r="Y2882" s="25"/>
      <c r="Z2882" s="25"/>
      <c r="AA2882" s="25"/>
      <c r="AB2882" s="25"/>
      <c r="AC2882" s="25"/>
      <c r="AD2882" s="25"/>
      <c r="AE2882" s="25"/>
      <c r="AF2882" s="25"/>
      <c r="AG2882" s="25"/>
      <c r="AH2882" s="25"/>
    </row>
    <row r="2883" spans="1:34">
      <c r="A2883" s="25"/>
      <c r="B2883" s="25"/>
      <c r="C2883" s="25"/>
      <c r="D2883" s="114"/>
      <c r="E2883" s="25"/>
      <c r="F2883" s="25"/>
      <c r="G2883" s="25"/>
      <c r="H2883" s="25"/>
      <c r="I2883" s="25"/>
      <c r="J2883" s="25"/>
      <c r="K2883" s="114"/>
      <c r="L2883" s="25"/>
      <c r="M2883" s="25"/>
      <c r="N2883" s="25"/>
      <c r="O2883" s="25"/>
      <c r="P2883" s="25"/>
      <c r="Q2883" s="25"/>
      <c r="R2883" s="25"/>
      <c r="S2883" s="25"/>
      <c r="T2883" s="25"/>
      <c r="U2883" s="25"/>
      <c r="V2883" s="25"/>
      <c r="W2883" s="25"/>
      <c r="X2883" s="25"/>
      <c r="Y2883" s="25"/>
      <c r="Z2883" s="25"/>
      <c r="AA2883" s="25"/>
      <c r="AB2883" s="25"/>
      <c r="AC2883" s="25"/>
      <c r="AD2883" s="25"/>
      <c r="AE2883" s="25"/>
      <c r="AF2883" s="25"/>
      <c r="AG2883" s="25"/>
      <c r="AH2883" s="25"/>
    </row>
    <row r="2884" spans="1:34">
      <c r="A2884" s="25"/>
      <c r="B2884" s="25"/>
      <c r="C2884" s="25"/>
      <c r="D2884" s="114"/>
      <c r="E2884" s="25"/>
      <c r="F2884" s="25"/>
      <c r="G2884" s="25"/>
      <c r="H2884" s="25"/>
      <c r="I2884" s="25"/>
      <c r="J2884" s="25"/>
      <c r="K2884" s="114"/>
      <c r="L2884" s="25"/>
      <c r="M2884" s="25"/>
      <c r="N2884" s="25"/>
      <c r="O2884" s="25"/>
      <c r="P2884" s="25"/>
      <c r="Q2884" s="25"/>
      <c r="R2884" s="25"/>
      <c r="S2884" s="25"/>
      <c r="T2884" s="25"/>
      <c r="U2884" s="25"/>
      <c r="V2884" s="25"/>
      <c r="W2884" s="25"/>
      <c r="X2884" s="25"/>
      <c r="Y2884" s="25"/>
      <c r="Z2884" s="25"/>
      <c r="AA2884" s="25"/>
      <c r="AB2884" s="25"/>
      <c r="AC2884" s="25"/>
      <c r="AD2884" s="25"/>
      <c r="AE2884" s="25"/>
      <c r="AF2884" s="25"/>
      <c r="AG2884" s="25"/>
      <c r="AH2884" s="25"/>
    </row>
    <row r="2885" spans="1:34">
      <c r="A2885" s="25"/>
      <c r="B2885" s="25"/>
      <c r="C2885" s="25"/>
      <c r="D2885" s="114"/>
      <c r="E2885" s="25"/>
      <c r="F2885" s="25"/>
      <c r="G2885" s="25"/>
      <c r="H2885" s="25"/>
      <c r="I2885" s="25"/>
      <c r="J2885" s="25"/>
      <c r="K2885" s="114"/>
      <c r="L2885" s="25"/>
      <c r="M2885" s="25"/>
      <c r="N2885" s="25"/>
      <c r="O2885" s="25"/>
      <c r="P2885" s="25"/>
      <c r="Q2885" s="25"/>
      <c r="R2885" s="25"/>
      <c r="S2885" s="25"/>
      <c r="T2885" s="25"/>
      <c r="U2885" s="25"/>
      <c r="V2885" s="25"/>
      <c r="W2885" s="25"/>
      <c r="X2885" s="25"/>
      <c r="Y2885" s="25"/>
      <c r="Z2885" s="25"/>
      <c r="AA2885" s="25"/>
      <c r="AB2885" s="25"/>
      <c r="AC2885" s="25"/>
      <c r="AD2885" s="25"/>
      <c r="AE2885" s="25"/>
      <c r="AF2885" s="25"/>
      <c r="AG2885" s="25"/>
      <c r="AH2885" s="25"/>
    </row>
    <row r="2886" spans="1:34">
      <c r="A2886" s="25"/>
      <c r="B2886" s="25"/>
      <c r="C2886" s="25"/>
      <c r="D2886" s="114"/>
      <c r="E2886" s="25"/>
      <c r="F2886" s="25"/>
      <c r="G2886" s="25"/>
      <c r="H2886" s="25"/>
      <c r="I2886" s="25"/>
      <c r="J2886" s="25"/>
      <c r="K2886" s="114"/>
      <c r="L2886" s="25"/>
      <c r="M2886" s="25"/>
      <c r="N2886" s="25"/>
      <c r="O2886" s="25"/>
      <c r="P2886" s="25"/>
      <c r="Q2886" s="25"/>
      <c r="R2886" s="25"/>
      <c r="S2886" s="25"/>
      <c r="T2886" s="25"/>
      <c r="U2886" s="25"/>
      <c r="V2886" s="25"/>
      <c r="W2886" s="25"/>
      <c r="X2886" s="25"/>
      <c r="Y2886" s="25"/>
      <c r="Z2886" s="25"/>
      <c r="AA2886" s="25"/>
      <c r="AB2886" s="25"/>
      <c r="AC2886" s="25"/>
      <c r="AD2886" s="25"/>
      <c r="AE2886" s="25"/>
      <c r="AF2886" s="25"/>
      <c r="AG2886" s="25"/>
      <c r="AH2886" s="25"/>
    </row>
    <row r="2887" spans="1:34">
      <c r="A2887" s="25"/>
      <c r="B2887" s="25"/>
      <c r="C2887" s="25"/>
      <c r="D2887" s="114"/>
      <c r="E2887" s="25"/>
      <c r="F2887" s="25"/>
      <c r="G2887" s="25"/>
      <c r="H2887" s="25"/>
      <c r="I2887" s="25"/>
      <c r="J2887" s="25"/>
      <c r="K2887" s="114"/>
      <c r="L2887" s="25"/>
      <c r="M2887" s="25"/>
      <c r="N2887" s="25"/>
      <c r="O2887" s="25"/>
      <c r="P2887" s="25"/>
      <c r="Q2887" s="25"/>
      <c r="R2887" s="25"/>
      <c r="S2887" s="25"/>
      <c r="T2887" s="25"/>
      <c r="U2887" s="25"/>
      <c r="V2887" s="25"/>
      <c r="W2887" s="25"/>
      <c r="X2887" s="25"/>
      <c r="Y2887" s="25"/>
      <c r="Z2887" s="25"/>
      <c r="AA2887" s="25"/>
      <c r="AB2887" s="25"/>
      <c r="AC2887" s="25"/>
      <c r="AD2887" s="25"/>
      <c r="AE2887" s="25"/>
      <c r="AF2887" s="25"/>
      <c r="AG2887" s="25"/>
      <c r="AH2887" s="25"/>
    </row>
    <row r="2888" spans="1:34">
      <c r="A2888" s="25"/>
      <c r="B2888" s="25"/>
      <c r="C2888" s="25"/>
      <c r="D2888" s="114"/>
      <c r="E2888" s="25"/>
      <c r="F2888" s="25"/>
      <c r="G2888" s="25"/>
      <c r="H2888" s="25"/>
      <c r="I2888" s="25"/>
      <c r="J2888" s="25"/>
      <c r="K2888" s="114"/>
      <c r="L2888" s="25"/>
      <c r="M2888" s="25"/>
      <c r="N2888" s="25"/>
      <c r="O2888" s="25"/>
      <c r="P2888" s="25"/>
      <c r="Q2888" s="25"/>
      <c r="R2888" s="25"/>
      <c r="S2888" s="25"/>
      <c r="T2888" s="25"/>
      <c r="U2888" s="25"/>
      <c r="V2888" s="25"/>
      <c r="W2888" s="25"/>
      <c r="X2888" s="25"/>
      <c r="Y2888" s="25"/>
      <c r="Z2888" s="25"/>
      <c r="AA2888" s="25"/>
      <c r="AB2888" s="25"/>
      <c r="AC2888" s="25"/>
      <c r="AD2888" s="25"/>
      <c r="AE2888" s="25"/>
      <c r="AF2888" s="25"/>
      <c r="AG2888" s="25"/>
      <c r="AH2888" s="25"/>
    </row>
    <row r="2889" spans="1:34">
      <c r="A2889" s="25"/>
      <c r="B2889" s="25"/>
      <c r="C2889" s="25"/>
      <c r="D2889" s="114"/>
      <c r="E2889" s="25"/>
      <c r="F2889" s="25"/>
      <c r="G2889" s="25"/>
      <c r="H2889" s="25"/>
      <c r="I2889" s="25"/>
      <c r="J2889" s="25"/>
      <c r="K2889" s="114"/>
      <c r="L2889" s="25"/>
      <c r="M2889" s="25"/>
      <c r="N2889" s="25"/>
      <c r="O2889" s="25"/>
      <c r="P2889" s="25"/>
      <c r="Q2889" s="25"/>
      <c r="R2889" s="25"/>
      <c r="S2889" s="25"/>
      <c r="T2889" s="25"/>
      <c r="U2889" s="25"/>
      <c r="V2889" s="25"/>
      <c r="W2889" s="25"/>
      <c r="X2889" s="25"/>
      <c r="Y2889" s="25"/>
      <c r="Z2889" s="25"/>
      <c r="AA2889" s="25"/>
      <c r="AB2889" s="25"/>
      <c r="AC2889" s="25"/>
      <c r="AD2889" s="25"/>
      <c r="AE2889" s="25"/>
      <c r="AF2889" s="25"/>
      <c r="AG2889" s="25"/>
      <c r="AH2889" s="25"/>
    </row>
    <row r="2890" spans="1:34">
      <c r="A2890" s="25"/>
      <c r="B2890" s="25"/>
      <c r="C2890" s="25"/>
      <c r="D2890" s="114"/>
      <c r="E2890" s="25"/>
      <c r="F2890" s="25"/>
      <c r="G2890" s="25"/>
      <c r="H2890" s="25"/>
      <c r="I2890" s="25"/>
      <c r="J2890" s="25"/>
      <c r="K2890" s="114"/>
      <c r="L2890" s="25"/>
      <c r="M2890" s="25"/>
      <c r="N2890" s="25"/>
      <c r="O2890" s="25"/>
      <c r="P2890" s="25"/>
      <c r="Q2890" s="25"/>
      <c r="R2890" s="25"/>
      <c r="S2890" s="25"/>
      <c r="T2890" s="25"/>
      <c r="U2890" s="25"/>
      <c r="V2890" s="25"/>
      <c r="W2890" s="25"/>
      <c r="X2890" s="25"/>
      <c r="Y2890" s="25"/>
      <c r="Z2890" s="25"/>
      <c r="AA2890" s="25"/>
      <c r="AB2890" s="25"/>
      <c r="AC2890" s="25"/>
      <c r="AD2890" s="25"/>
      <c r="AE2890" s="25"/>
      <c r="AF2890" s="25"/>
      <c r="AG2890" s="25"/>
      <c r="AH2890" s="25"/>
    </row>
    <row r="2891" spans="1:34">
      <c r="A2891" s="25"/>
      <c r="B2891" s="25"/>
      <c r="C2891" s="25"/>
      <c r="D2891" s="114"/>
      <c r="E2891" s="25"/>
      <c r="F2891" s="25"/>
      <c r="G2891" s="25"/>
      <c r="H2891" s="25"/>
      <c r="I2891" s="25"/>
      <c r="J2891" s="25"/>
      <c r="K2891" s="114"/>
      <c r="L2891" s="25"/>
      <c r="M2891" s="25"/>
      <c r="N2891" s="25"/>
      <c r="O2891" s="25"/>
      <c r="P2891" s="25"/>
      <c r="Q2891" s="25"/>
      <c r="R2891" s="25"/>
      <c r="S2891" s="25"/>
      <c r="T2891" s="25"/>
      <c r="U2891" s="25"/>
      <c r="V2891" s="25"/>
      <c r="W2891" s="25"/>
      <c r="X2891" s="25"/>
      <c r="Y2891" s="25"/>
      <c r="Z2891" s="25"/>
      <c r="AA2891" s="25"/>
      <c r="AB2891" s="25"/>
      <c r="AC2891" s="25"/>
      <c r="AD2891" s="25"/>
      <c r="AE2891" s="25"/>
      <c r="AF2891" s="25"/>
      <c r="AG2891" s="25"/>
      <c r="AH2891" s="25"/>
    </row>
    <row r="2892" spans="1:34">
      <c r="A2892" s="25"/>
      <c r="B2892" s="25"/>
      <c r="C2892" s="25"/>
      <c r="D2892" s="114"/>
      <c r="E2892" s="25"/>
      <c r="F2892" s="25"/>
      <c r="G2892" s="25"/>
      <c r="H2892" s="25"/>
      <c r="I2892" s="25"/>
      <c r="J2892" s="25"/>
      <c r="K2892" s="114"/>
      <c r="L2892" s="25"/>
      <c r="M2892" s="25"/>
      <c r="N2892" s="25"/>
      <c r="O2892" s="25"/>
      <c r="P2892" s="25"/>
      <c r="Q2892" s="25"/>
      <c r="R2892" s="25"/>
      <c r="S2892" s="25"/>
      <c r="T2892" s="25"/>
      <c r="U2892" s="25"/>
      <c r="V2892" s="25"/>
      <c r="W2892" s="25"/>
      <c r="X2892" s="25"/>
      <c r="Y2892" s="25"/>
      <c r="Z2892" s="25"/>
      <c r="AA2892" s="25"/>
      <c r="AB2892" s="25"/>
      <c r="AC2892" s="25"/>
      <c r="AD2892" s="25"/>
      <c r="AE2892" s="25"/>
      <c r="AF2892" s="25"/>
      <c r="AG2892" s="25"/>
      <c r="AH2892" s="25"/>
    </row>
    <row r="2893" spans="1:34">
      <c r="A2893" s="25"/>
      <c r="B2893" s="25"/>
      <c r="C2893" s="25"/>
      <c r="D2893" s="114"/>
      <c r="E2893" s="25"/>
      <c r="F2893" s="25"/>
      <c r="G2893" s="25"/>
      <c r="H2893" s="25"/>
      <c r="I2893" s="25"/>
      <c r="J2893" s="25"/>
      <c r="K2893" s="114"/>
      <c r="L2893" s="25"/>
      <c r="M2893" s="25"/>
      <c r="N2893" s="25"/>
      <c r="O2893" s="25"/>
      <c r="P2893" s="25"/>
      <c r="Q2893" s="25"/>
      <c r="R2893" s="25"/>
      <c r="S2893" s="25"/>
      <c r="T2893" s="25"/>
      <c r="U2893" s="25"/>
      <c r="V2893" s="25"/>
      <c r="W2893" s="25"/>
      <c r="X2893" s="25"/>
      <c r="Y2893" s="25"/>
      <c r="Z2893" s="25"/>
      <c r="AA2893" s="25"/>
      <c r="AB2893" s="25"/>
      <c r="AC2893" s="25"/>
      <c r="AD2893" s="25"/>
      <c r="AE2893" s="25"/>
      <c r="AF2893" s="25"/>
      <c r="AG2893" s="25"/>
      <c r="AH2893" s="25"/>
    </row>
    <row r="2894" spans="1:34">
      <c r="A2894" s="25"/>
      <c r="B2894" s="25"/>
      <c r="C2894" s="25"/>
      <c r="D2894" s="114"/>
      <c r="E2894" s="25"/>
      <c r="F2894" s="25"/>
      <c r="G2894" s="25"/>
      <c r="H2894" s="25"/>
      <c r="I2894" s="25"/>
      <c r="J2894" s="25"/>
      <c r="K2894" s="114"/>
      <c r="L2894" s="25"/>
      <c r="M2894" s="25"/>
      <c r="N2894" s="25"/>
      <c r="O2894" s="25"/>
      <c r="P2894" s="25"/>
      <c r="Q2894" s="25"/>
      <c r="R2894" s="25"/>
      <c r="S2894" s="25"/>
      <c r="T2894" s="25"/>
      <c r="U2894" s="25"/>
      <c r="V2894" s="25"/>
      <c r="W2894" s="25"/>
      <c r="X2894" s="25"/>
      <c r="Y2894" s="25"/>
      <c r="Z2894" s="25"/>
      <c r="AA2894" s="25"/>
      <c r="AB2894" s="25"/>
      <c r="AC2894" s="25"/>
      <c r="AD2894" s="25"/>
      <c r="AE2894" s="25"/>
      <c r="AF2894" s="25"/>
      <c r="AG2894" s="25"/>
      <c r="AH2894" s="25"/>
    </row>
    <row r="2895" spans="1:34">
      <c r="A2895" s="25"/>
      <c r="B2895" s="25"/>
      <c r="C2895" s="25"/>
      <c r="D2895" s="114"/>
      <c r="E2895" s="25"/>
      <c r="F2895" s="25"/>
      <c r="G2895" s="25"/>
      <c r="H2895" s="25"/>
      <c r="I2895" s="25"/>
      <c r="J2895" s="25"/>
      <c r="K2895" s="114"/>
      <c r="L2895" s="25"/>
      <c r="M2895" s="25"/>
      <c r="N2895" s="25"/>
      <c r="O2895" s="25"/>
      <c r="P2895" s="25"/>
      <c r="Q2895" s="25"/>
      <c r="R2895" s="25"/>
      <c r="S2895" s="25"/>
      <c r="T2895" s="25"/>
      <c r="U2895" s="25"/>
      <c r="V2895" s="25"/>
      <c r="W2895" s="25"/>
      <c r="X2895" s="25"/>
      <c r="Y2895" s="25"/>
      <c r="Z2895" s="25"/>
      <c r="AA2895" s="25"/>
      <c r="AB2895" s="25"/>
      <c r="AC2895" s="25"/>
      <c r="AD2895" s="25"/>
      <c r="AE2895" s="25"/>
      <c r="AF2895" s="25"/>
      <c r="AG2895" s="25"/>
      <c r="AH2895" s="25"/>
    </row>
    <row r="2896" spans="1:34">
      <c r="A2896" s="25"/>
      <c r="B2896" s="25"/>
      <c r="C2896" s="25"/>
      <c r="D2896" s="114"/>
      <c r="E2896" s="25"/>
      <c r="F2896" s="25"/>
      <c r="G2896" s="25"/>
      <c r="H2896" s="25"/>
      <c r="I2896" s="25"/>
      <c r="J2896" s="25"/>
      <c r="K2896" s="114"/>
      <c r="L2896" s="25"/>
      <c r="M2896" s="25"/>
      <c r="N2896" s="25"/>
      <c r="O2896" s="25"/>
      <c r="P2896" s="25"/>
      <c r="Q2896" s="25"/>
      <c r="R2896" s="25"/>
      <c r="S2896" s="25"/>
      <c r="T2896" s="25"/>
      <c r="U2896" s="25"/>
      <c r="V2896" s="25"/>
      <c r="W2896" s="25"/>
      <c r="X2896" s="25"/>
      <c r="Y2896" s="25"/>
      <c r="Z2896" s="25"/>
      <c r="AA2896" s="25"/>
      <c r="AB2896" s="25"/>
      <c r="AC2896" s="25"/>
      <c r="AD2896" s="25"/>
      <c r="AE2896" s="25"/>
      <c r="AF2896" s="25"/>
      <c r="AG2896" s="25"/>
      <c r="AH2896" s="25"/>
    </row>
    <row r="2897" spans="1:34">
      <c r="A2897" s="25"/>
      <c r="B2897" s="25"/>
      <c r="C2897" s="25"/>
      <c r="D2897" s="114"/>
      <c r="E2897" s="25"/>
      <c r="F2897" s="25"/>
      <c r="G2897" s="25"/>
      <c r="H2897" s="25"/>
      <c r="I2897" s="25"/>
      <c r="J2897" s="25"/>
      <c r="K2897" s="114"/>
      <c r="L2897" s="25"/>
      <c r="M2897" s="25"/>
      <c r="N2897" s="25"/>
      <c r="O2897" s="25"/>
      <c r="P2897" s="25"/>
      <c r="Q2897" s="25"/>
      <c r="R2897" s="25"/>
      <c r="S2897" s="25"/>
      <c r="T2897" s="25"/>
      <c r="U2897" s="25"/>
      <c r="V2897" s="25"/>
      <c r="W2897" s="25"/>
      <c r="X2897" s="25"/>
      <c r="Y2897" s="25"/>
      <c r="Z2897" s="25"/>
      <c r="AA2897" s="25"/>
      <c r="AB2897" s="25"/>
      <c r="AC2897" s="25"/>
      <c r="AD2897" s="25"/>
      <c r="AE2897" s="25"/>
      <c r="AF2897" s="25"/>
      <c r="AG2897" s="25"/>
      <c r="AH2897" s="25"/>
    </row>
    <row r="2898" spans="1:34">
      <c r="A2898" s="25"/>
      <c r="B2898" s="25"/>
      <c r="C2898" s="25"/>
      <c r="D2898" s="114"/>
      <c r="E2898" s="25"/>
      <c r="F2898" s="25"/>
      <c r="G2898" s="25"/>
      <c r="H2898" s="25"/>
      <c r="I2898" s="25"/>
      <c r="J2898" s="25"/>
      <c r="K2898" s="114"/>
      <c r="L2898" s="25"/>
      <c r="M2898" s="25"/>
      <c r="N2898" s="25"/>
      <c r="O2898" s="25"/>
      <c r="P2898" s="25"/>
      <c r="Q2898" s="25"/>
      <c r="R2898" s="25"/>
      <c r="S2898" s="25"/>
      <c r="T2898" s="25"/>
      <c r="U2898" s="25"/>
      <c r="V2898" s="25"/>
      <c r="W2898" s="25"/>
      <c r="X2898" s="25"/>
      <c r="Y2898" s="25"/>
      <c r="Z2898" s="25"/>
      <c r="AA2898" s="25"/>
      <c r="AB2898" s="25"/>
      <c r="AC2898" s="25"/>
      <c r="AD2898" s="25"/>
      <c r="AE2898" s="25"/>
      <c r="AF2898" s="25"/>
      <c r="AG2898" s="25"/>
      <c r="AH2898" s="25"/>
    </row>
    <row r="2899" spans="1:34">
      <c r="A2899" s="25"/>
      <c r="B2899" s="25"/>
      <c r="C2899" s="25"/>
      <c r="D2899" s="114"/>
      <c r="E2899" s="25"/>
      <c r="F2899" s="25"/>
      <c r="G2899" s="25"/>
      <c r="H2899" s="25"/>
      <c r="I2899" s="25"/>
      <c r="J2899" s="25"/>
      <c r="K2899" s="114"/>
      <c r="L2899" s="25"/>
      <c r="M2899" s="25"/>
      <c r="N2899" s="25"/>
      <c r="O2899" s="25"/>
      <c r="P2899" s="25"/>
      <c r="Q2899" s="25"/>
      <c r="R2899" s="25"/>
      <c r="S2899" s="25"/>
      <c r="T2899" s="25"/>
      <c r="U2899" s="25"/>
      <c r="V2899" s="25"/>
      <c r="W2899" s="25"/>
      <c r="X2899" s="25"/>
      <c r="Y2899" s="25"/>
      <c r="Z2899" s="25"/>
      <c r="AA2899" s="25"/>
      <c r="AB2899" s="25"/>
      <c r="AC2899" s="25"/>
      <c r="AD2899" s="25"/>
      <c r="AE2899" s="25"/>
      <c r="AF2899" s="25"/>
      <c r="AG2899" s="25"/>
      <c r="AH2899" s="25"/>
    </row>
    <row r="2900" spans="1:34">
      <c r="A2900" s="25"/>
      <c r="B2900" s="25"/>
      <c r="C2900" s="25"/>
      <c r="D2900" s="114"/>
      <c r="E2900" s="25"/>
      <c r="F2900" s="25"/>
      <c r="G2900" s="25"/>
      <c r="H2900" s="25"/>
      <c r="I2900" s="25"/>
      <c r="J2900" s="25"/>
      <c r="K2900" s="114"/>
      <c r="L2900" s="25"/>
      <c r="M2900" s="25"/>
      <c r="N2900" s="25"/>
      <c r="O2900" s="25"/>
      <c r="P2900" s="25"/>
      <c r="Q2900" s="25"/>
      <c r="R2900" s="25"/>
      <c r="S2900" s="25"/>
      <c r="T2900" s="25"/>
      <c r="U2900" s="25"/>
      <c r="V2900" s="25"/>
      <c r="W2900" s="25"/>
      <c r="X2900" s="25"/>
      <c r="Y2900" s="25"/>
      <c r="Z2900" s="25"/>
      <c r="AA2900" s="25"/>
      <c r="AB2900" s="25"/>
      <c r="AC2900" s="25"/>
      <c r="AD2900" s="25"/>
      <c r="AE2900" s="25"/>
      <c r="AF2900" s="25"/>
      <c r="AG2900" s="25"/>
      <c r="AH2900" s="25"/>
    </row>
    <row r="2901" spans="1:34">
      <c r="A2901" s="25"/>
      <c r="B2901" s="25"/>
      <c r="C2901" s="25"/>
      <c r="D2901" s="114"/>
      <c r="E2901" s="25"/>
      <c r="F2901" s="25"/>
      <c r="G2901" s="25"/>
      <c r="H2901" s="25"/>
      <c r="I2901" s="25"/>
      <c r="J2901" s="25"/>
      <c r="K2901" s="114"/>
      <c r="L2901" s="25"/>
      <c r="M2901" s="25"/>
      <c r="N2901" s="25"/>
      <c r="O2901" s="25"/>
      <c r="P2901" s="25"/>
      <c r="Q2901" s="25"/>
      <c r="R2901" s="25"/>
      <c r="S2901" s="25"/>
      <c r="T2901" s="25"/>
      <c r="U2901" s="25"/>
      <c r="V2901" s="25"/>
      <c r="W2901" s="25"/>
      <c r="X2901" s="25"/>
      <c r="Y2901" s="25"/>
      <c r="Z2901" s="25"/>
      <c r="AA2901" s="25"/>
      <c r="AB2901" s="25"/>
      <c r="AC2901" s="25"/>
      <c r="AD2901" s="25"/>
      <c r="AE2901" s="25"/>
      <c r="AF2901" s="25"/>
      <c r="AG2901" s="25"/>
      <c r="AH2901" s="25"/>
    </row>
    <row r="2902" spans="1:34">
      <c r="A2902" s="25"/>
      <c r="B2902" s="25"/>
      <c r="C2902" s="25"/>
      <c r="D2902" s="114"/>
      <c r="E2902" s="25"/>
      <c r="F2902" s="25"/>
      <c r="G2902" s="25"/>
      <c r="H2902" s="25"/>
      <c r="I2902" s="25"/>
      <c r="J2902" s="25"/>
      <c r="K2902" s="114"/>
      <c r="L2902" s="25"/>
      <c r="M2902" s="25"/>
      <c r="N2902" s="25"/>
      <c r="O2902" s="25"/>
      <c r="P2902" s="25"/>
      <c r="Q2902" s="25"/>
      <c r="R2902" s="25"/>
      <c r="S2902" s="25"/>
      <c r="T2902" s="25"/>
      <c r="U2902" s="25"/>
      <c r="V2902" s="25"/>
      <c r="W2902" s="25"/>
      <c r="X2902" s="25"/>
      <c r="Y2902" s="25"/>
      <c r="Z2902" s="25"/>
      <c r="AA2902" s="25"/>
      <c r="AB2902" s="25"/>
      <c r="AC2902" s="25"/>
      <c r="AD2902" s="25"/>
      <c r="AE2902" s="25"/>
      <c r="AF2902" s="25"/>
      <c r="AG2902" s="25"/>
      <c r="AH2902" s="25"/>
    </row>
    <row r="2903" spans="1:34">
      <c r="A2903" s="25"/>
      <c r="B2903" s="25"/>
      <c r="C2903" s="25"/>
      <c r="D2903" s="114"/>
      <c r="E2903" s="25"/>
      <c r="F2903" s="25"/>
      <c r="G2903" s="25"/>
      <c r="H2903" s="25"/>
      <c r="I2903" s="25"/>
      <c r="J2903" s="25"/>
      <c r="K2903" s="114"/>
      <c r="L2903" s="25"/>
      <c r="M2903" s="25"/>
      <c r="N2903" s="25"/>
      <c r="O2903" s="25"/>
      <c r="P2903" s="25"/>
      <c r="Q2903" s="25"/>
      <c r="R2903" s="25"/>
      <c r="S2903" s="25"/>
      <c r="T2903" s="25"/>
      <c r="U2903" s="25"/>
      <c r="V2903" s="25"/>
      <c r="W2903" s="25"/>
      <c r="X2903" s="25"/>
      <c r="Y2903" s="25"/>
      <c r="Z2903" s="25"/>
      <c r="AA2903" s="25"/>
      <c r="AB2903" s="25"/>
      <c r="AC2903" s="25"/>
      <c r="AD2903" s="25"/>
      <c r="AE2903" s="25"/>
      <c r="AF2903" s="25"/>
      <c r="AG2903" s="25"/>
      <c r="AH2903" s="25"/>
    </row>
    <row r="2904" spans="1:34">
      <c r="A2904" s="25"/>
      <c r="B2904" s="25"/>
      <c r="C2904" s="25"/>
      <c r="D2904" s="114"/>
      <c r="E2904" s="25"/>
      <c r="F2904" s="25"/>
      <c r="G2904" s="25"/>
      <c r="H2904" s="25"/>
      <c r="I2904" s="25"/>
      <c r="J2904" s="25"/>
      <c r="K2904" s="114"/>
      <c r="L2904" s="25"/>
      <c r="M2904" s="25"/>
      <c r="N2904" s="25"/>
      <c r="O2904" s="25"/>
      <c r="P2904" s="25"/>
      <c r="Q2904" s="25"/>
      <c r="R2904" s="25"/>
      <c r="S2904" s="25"/>
      <c r="T2904" s="25"/>
      <c r="U2904" s="25"/>
      <c r="V2904" s="25"/>
      <c r="W2904" s="25"/>
      <c r="X2904" s="25"/>
      <c r="Y2904" s="25"/>
      <c r="Z2904" s="25"/>
      <c r="AA2904" s="25"/>
      <c r="AB2904" s="25"/>
      <c r="AC2904" s="25"/>
      <c r="AD2904" s="25"/>
      <c r="AE2904" s="25"/>
      <c r="AF2904" s="25"/>
      <c r="AG2904" s="25"/>
      <c r="AH2904" s="25"/>
    </row>
    <row r="2905" spans="1:34">
      <c r="A2905" s="25"/>
      <c r="B2905" s="25"/>
      <c r="C2905" s="25"/>
      <c r="D2905" s="114"/>
      <c r="E2905" s="25"/>
      <c r="F2905" s="25"/>
      <c r="G2905" s="25"/>
      <c r="H2905" s="25"/>
      <c r="I2905" s="25"/>
      <c r="J2905" s="25"/>
      <c r="K2905" s="114"/>
      <c r="L2905" s="25"/>
      <c r="M2905" s="25"/>
      <c r="N2905" s="25"/>
      <c r="O2905" s="25"/>
      <c r="P2905" s="25"/>
      <c r="Q2905" s="25"/>
      <c r="R2905" s="25"/>
      <c r="S2905" s="25"/>
      <c r="T2905" s="25"/>
      <c r="U2905" s="25"/>
      <c r="V2905" s="25"/>
      <c r="W2905" s="25"/>
      <c r="X2905" s="25"/>
      <c r="Y2905" s="25"/>
      <c r="Z2905" s="25"/>
      <c r="AA2905" s="25"/>
      <c r="AB2905" s="25"/>
      <c r="AC2905" s="25"/>
      <c r="AD2905" s="25"/>
      <c r="AE2905" s="25"/>
      <c r="AF2905" s="25"/>
      <c r="AG2905" s="25"/>
      <c r="AH2905" s="25"/>
    </row>
    <row r="2906" spans="1:34">
      <c r="A2906" s="25"/>
      <c r="B2906" s="25"/>
      <c r="C2906" s="25"/>
      <c r="D2906" s="114"/>
      <c r="E2906" s="25"/>
      <c r="F2906" s="25"/>
      <c r="G2906" s="25"/>
      <c r="H2906" s="25"/>
      <c r="I2906" s="25"/>
      <c r="J2906" s="25"/>
      <c r="K2906" s="114"/>
      <c r="L2906" s="25"/>
      <c r="M2906" s="25"/>
      <c r="N2906" s="25"/>
      <c r="O2906" s="25"/>
      <c r="P2906" s="25"/>
      <c r="Q2906" s="25"/>
      <c r="R2906" s="25"/>
      <c r="S2906" s="25"/>
      <c r="T2906" s="25"/>
      <c r="U2906" s="25"/>
      <c r="V2906" s="25"/>
      <c r="W2906" s="25"/>
      <c r="X2906" s="25"/>
      <c r="Y2906" s="25"/>
      <c r="Z2906" s="25"/>
      <c r="AA2906" s="25"/>
      <c r="AB2906" s="25"/>
      <c r="AC2906" s="25"/>
      <c r="AD2906" s="25"/>
      <c r="AE2906" s="25"/>
      <c r="AF2906" s="25"/>
      <c r="AG2906" s="25"/>
      <c r="AH2906" s="25"/>
    </row>
    <row r="2907" spans="1:34">
      <c r="A2907" s="25"/>
      <c r="B2907" s="25"/>
      <c r="C2907" s="25"/>
      <c r="D2907" s="114"/>
      <c r="E2907" s="25"/>
      <c r="F2907" s="25"/>
      <c r="G2907" s="25"/>
      <c r="H2907" s="25"/>
      <c r="I2907" s="25"/>
      <c r="J2907" s="25"/>
      <c r="K2907" s="114"/>
      <c r="L2907" s="25"/>
      <c r="M2907" s="25"/>
      <c r="N2907" s="25"/>
      <c r="O2907" s="25"/>
      <c r="P2907" s="25"/>
      <c r="Q2907" s="25"/>
      <c r="R2907" s="25"/>
      <c r="S2907" s="25"/>
      <c r="T2907" s="25"/>
      <c r="U2907" s="25"/>
      <c r="V2907" s="25"/>
      <c r="W2907" s="25"/>
      <c r="X2907" s="25"/>
      <c r="Y2907" s="25"/>
      <c r="Z2907" s="25"/>
      <c r="AA2907" s="25"/>
      <c r="AB2907" s="25"/>
      <c r="AC2907" s="25"/>
      <c r="AD2907" s="25"/>
      <c r="AE2907" s="25"/>
      <c r="AF2907" s="25"/>
      <c r="AG2907" s="25"/>
      <c r="AH2907" s="25"/>
    </row>
    <row r="2908" spans="1:34">
      <c r="A2908" s="25"/>
      <c r="B2908" s="25"/>
      <c r="C2908" s="25"/>
      <c r="D2908" s="114"/>
      <c r="E2908" s="25"/>
      <c r="F2908" s="25"/>
      <c r="G2908" s="25"/>
      <c r="H2908" s="25"/>
      <c r="I2908" s="25"/>
      <c r="J2908" s="25"/>
      <c r="K2908" s="114"/>
      <c r="L2908" s="25"/>
      <c r="M2908" s="25"/>
      <c r="N2908" s="25"/>
      <c r="O2908" s="25"/>
      <c r="P2908" s="25"/>
      <c r="Q2908" s="25"/>
      <c r="R2908" s="25"/>
      <c r="S2908" s="25"/>
      <c r="T2908" s="25"/>
      <c r="U2908" s="25"/>
      <c r="V2908" s="25"/>
      <c r="W2908" s="25"/>
      <c r="X2908" s="25"/>
      <c r="Y2908" s="25"/>
      <c r="Z2908" s="25"/>
      <c r="AA2908" s="25"/>
      <c r="AB2908" s="25"/>
      <c r="AC2908" s="25"/>
      <c r="AD2908" s="25"/>
      <c r="AE2908" s="25"/>
      <c r="AF2908" s="25"/>
      <c r="AG2908" s="25"/>
      <c r="AH2908" s="25"/>
    </row>
    <row r="2909" spans="1:34">
      <c r="A2909" s="25"/>
      <c r="B2909" s="25"/>
      <c r="C2909" s="25"/>
      <c r="D2909" s="114"/>
      <c r="E2909" s="25"/>
      <c r="F2909" s="25"/>
      <c r="G2909" s="25"/>
      <c r="H2909" s="25"/>
      <c r="I2909" s="25"/>
      <c r="J2909" s="25"/>
      <c r="K2909" s="114"/>
      <c r="L2909" s="25"/>
      <c r="M2909" s="25"/>
      <c r="N2909" s="25"/>
      <c r="O2909" s="25"/>
      <c r="P2909" s="25"/>
      <c r="Q2909" s="25"/>
      <c r="R2909" s="25"/>
      <c r="S2909" s="25"/>
      <c r="T2909" s="25"/>
      <c r="U2909" s="25"/>
      <c r="V2909" s="25"/>
      <c r="W2909" s="25"/>
      <c r="X2909" s="25"/>
      <c r="Y2909" s="25"/>
      <c r="Z2909" s="25"/>
      <c r="AA2909" s="25"/>
      <c r="AB2909" s="25"/>
      <c r="AC2909" s="25"/>
      <c r="AD2909" s="25"/>
      <c r="AE2909" s="25"/>
      <c r="AF2909" s="25"/>
      <c r="AG2909" s="25"/>
      <c r="AH2909" s="25"/>
    </row>
    <row r="2910" spans="1:34">
      <c r="A2910" s="25"/>
      <c r="B2910" s="25"/>
      <c r="C2910" s="25"/>
      <c r="D2910" s="114"/>
      <c r="E2910" s="25"/>
      <c r="F2910" s="25"/>
      <c r="G2910" s="25"/>
      <c r="H2910" s="25"/>
      <c r="I2910" s="25"/>
      <c r="J2910" s="25"/>
      <c r="K2910" s="114"/>
      <c r="L2910" s="25"/>
      <c r="M2910" s="25"/>
      <c r="N2910" s="25"/>
      <c r="O2910" s="25"/>
      <c r="P2910" s="25"/>
      <c r="Q2910" s="25"/>
      <c r="R2910" s="25"/>
      <c r="S2910" s="25"/>
      <c r="T2910" s="25"/>
      <c r="U2910" s="25"/>
      <c r="V2910" s="25"/>
      <c r="W2910" s="25"/>
      <c r="X2910" s="25"/>
      <c r="Y2910" s="25"/>
      <c r="Z2910" s="25"/>
      <c r="AA2910" s="25"/>
      <c r="AB2910" s="25"/>
      <c r="AC2910" s="25"/>
      <c r="AD2910" s="25"/>
      <c r="AE2910" s="25"/>
      <c r="AF2910" s="25"/>
      <c r="AG2910" s="25"/>
      <c r="AH2910" s="25"/>
    </row>
    <row r="2911" spans="1:34">
      <c r="A2911" s="25"/>
      <c r="B2911" s="25"/>
      <c r="C2911" s="25"/>
      <c r="D2911" s="114"/>
      <c r="E2911" s="25"/>
      <c r="F2911" s="25"/>
      <c r="G2911" s="25"/>
      <c r="H2911" s="25"/>
      <c r="I2911" s="25"/>
      <c r="J2911" s="25"/>
      <c r="K2911" s="114"/>
      <c r="L2911" s="25"/>
      <c r="M2911" s="25"/>
      <c r="N2911" s="25"/>
      <c r="O2911" s="25"/>
      <c r="P2911" s="25"/>
      <c r="Q2911" s="25"/>
      <c r="R2911" s="25"/>
      <c r="S2911" s="25"/>
      <c r="T2911" s="25"/>
      <c r="U2911" s="25"/>
      <c r="V2911" s="25"/>
      <c r="W2911" s="25"/>
      <c r="X2911" s="25"/>
      <c r="Y2911" s="25"/>
      <c r="Z2911" s="25"/>
      <c r="AA2911" s="25"/>
      <c r="AB2911" s="25"/>
      <c r="AC2911" s="25"/>
      <c r="AD2911" s="25"/>
      <c r="AE2911" s="25"/>
      <c r="AF2911" s="25"/>
      <c r="AG2911" s="25"/>
      <c r="AH2911" s="25"/>
    </row>
    <row r="2912" spans="1:34">
      <c r="A2912" s="25"/>
      <c r="B2912" s="25"/>
      <c r="C2912" s="25"/>
      <c r="D2912" s="114"/>
      <c r="E2912" s="25"/>
      <c r="F2912" s="25"/>
      <c r="G2912" s="25"/>
      <c r="H2912" s="25"/>
      <c r="I2912" s="25"/>
      <c r="J2912" s="25"/>
      <c r="K2912" s="114"/>
      <c r="L2912" s="25"/>
      <c r="M2912" s="25"/>
      <c r="N2912" s="25"/>
      <c r="O2912" s="25"/>
      <c r="P2912" s="25"/>
      <c r="Q2912" s="25"/>
      <c r="R2912" s="25"/>
      <c r="S2912" s="25"/>
      <c r="T2912" s="25"/>
      <c r="U2912" s="25"/>
      <c r="V2912" s="25"/>
      <c r="W2912" s="25"/>
      <c r="X2912" s="25"/>
      <c r="Y2912" s="25"/>
      <c r="Z2912" s="25"/>
      <c r="AA2912" s="25"/>
      <c r="AB2912" s="25"/>
      <c r="AC2912" s="25"/>
      <c r="AD2912" s="25"/>
      <c r="AE2912" s="25"/>
      <c r="AF2912" s="25"/>
      <c r="AG2912" s="25"/>
      <c r="AH2912" s="25"/>
    </row>
    <row r="2913" spans="1:34">
      <c r="A2913" s="25"/>
      <c r="B2913" s="25"/>
      <c r="C2913" s="25"/>
      <c r="D2913" s="114"/>
      <c r="E2913" s="25"/>
      <c r="F2913" s="25"/>
      <c r="G2913" s="25"/>
      <c r="H2913" s="25"/>
      <c r="I2913" s="25"/>
      <c r="J2913" s="25"/>
      <c r="K2913" s="114"/>
      <c r="L2913" s="25"/>
      <c r="M2913" s="25"/>
      <c r="N2913" s="25"/>
      <c r="O2913" s="25"/>
      <c r="P2913" s="25"/>
      <c r="Q2913" s="25"/>
      <c r="R2913" s="25"/>
      <c r="S2913" s="25"/>
      <c r="T2913" s="25"/>
      <c r="U2913" s="25"/>
      <c r="V2913" s="25"/>
      <c r="W2913" s="25"/>
      <c r="X2913" s="25"/>
      <c r="Y2913" s="25"/>
      <c r="Z2913" s="25"/>
      <c r="AA2913" s="25"/>
      <c r="AB2913" s="25"/>
      <c r="AC2913" s="25"/>
      <c r="AD2913" s="25"/>
      <c r="AE2913" s="25"/>
      <c r="AF2913" s="25"/>
      <c r="AG2913" s="25"/>
      <c r="AH2913" s="25"/>
    </row>
    <row r="2914" spans="1:34">
      <c r="A2914" s="25"/>
      <c r="B2914" s="25"/>
      <c r="C2914" s="25"/>
      <c r="D2914" s="114"/>
      <c r="E2914" s="25"/>
      <c r="F2914" s="25"/>
      <c r="G2914" s="25"/>
      <c r="H2914" s="25"/>
      <c r="I2914" s="25"/>
      <c r="J2914" s="25"/>
      <c r="K2914" s="114"/>
      <c r="L2914" s="25"/>
      <c r="M2914" s="25"/>
      <c r="N2914" s="25"/>
      <c r="O2914" s="25"/>
      <c r="P2914" s="25"/>
      <c r="Q2914" s="25"/>
      <c r="R2914" s="25"/>
      <c r="S2914" s="25"/>
      <c r="T2914" s="25"/>
      <c r="U2914" s="25"/>
      <c r="V2914" s="25"/>
      <c r="W2914" s="25"/>
      <c r="X2914" s="25"/>
      <c r="Y2914" s="25"/>
      <c r="Z2914" s="25"/>
      <c r="AA2914" s="25"/>
      <c r="AB2914" s="25"/>
      <c r="AC2914" s="25"/>
      <c r="AD2914" s="25"/>
      <c r="AE2914" s="25"/>
      <c r="AF2914" s="25"/>
      <c r="AG2914" s="25"/>
      <c r="AH2914" s="25"/>
    </row>
    <row r="2915" spans="1:34">
      <c r="A2915" s="25"/>
      <c r="B2915" s="25"/>
      <c r="C2915" s="25"/>
      <c r="D2915" s="114"/>
      <c r="E2915" s="25"/>
      <c r="F2915" s="25"/>
      <c r="G2915" s="25"/>
      <c r="H2915" s="25"/>
      <c r="I2915" s="25"/>
      <c r="J2915" s="25"/>
      <c r="K2915" s="114"/>
      <c r="L2915" s="25"/>
      <c r="M2915" s="25"/>
      <c r="N2915" s="25"/>
      <c r="O2915" s="25"/>
      <c r="P2915" s="25"/>
      <c r="Q2915" s="25"/>
      <c r="R2915" s="25"/>
      <c r="S2915" s="25"/>
      <c r="T2915" s="25"/>
      <c r="U2915" s="25"/>
      <c r="V2915" s="25"/>
      <c r="W2915" s="25"/>
      <c r="X2915" s="25"/>
      <c r="Y2915" s="25"/>
      <c r="Z2915" s="25"/>
      <c r="AA2915" s="25"/>
      <c r="AB2915" s="25"/>
      <c r="AC2915" s="25"/>
      <c r="AD2915" s="25"/>
      <c r="AE2915" s="25"/>
      <c r="AF2915" s="25"/>
      <c r="AG2915" s="25"/>
      <c r="AH2915" s="25"/>
    </row>
    <row r="2916" spans="1:34">
      <c r="A2916" s="25"/>
      <c r="B2916" s="25"/>
      <c r="C2916" s="25"/>
      <c r="D2916" s="114"/>
      <c r="E2916" s="25"/>
      <c r="F2916" s="25"/>
      <c r="G2916" s="25"/>
      <c r="H2916" s="25"/>
      <c r="I2916" s="25"/>
      <c r="J2916" s="25"/>
      <c r="K2916" s="114"/>
      <c r="L2916" s="25"/>
      <c r="M2916" s="25"/>
      <c r="N2916" s="25"/>
      <c r="O2916" s="25"/>
      <c r="P2916" s="25"/>
      <c r="Q2916" s="25"/>
      <c r="R2916" s="25"/>
      <c r="S2916" s="25"/>
      <c r="T2916" s="25"/>
      <c r="U2916" s="25"/>
      <c r="V2916" s="25"/>
      <c r="W2916" s="25"/>
      <c r="X2916" s="25"/>
      <c r="Y2916" s="25"/>
      <c r="Z2916" s="25"/>
      <c r="AA2916" s="25"/>
      <c r="AB2916" s="25"/>
      <c r="AC2916" s="25"/>
      <c r="AD2916" s="25"/>
      <c r="AE2916" s="25"/>
      <c r="AF2916" s="25"/>
      <c r="AG2916" s="25"/>
      <c r="AH2916" s="25"/>
    </row>
    <row r="2917" spans="1:34">
      <c r="A2917" s="25"/>
      <c r="B2917" s="25"/>
      <c r="C2917" s="25"/>
      <c r="D2917" s="114"/>
      <c r="E2917" s="25"/>
      <c r="F2917" s="25"/>
      <c r="G2917" s="25"/>
      <c r="H2917" s="25"/>
      <c r="I2917" s="25"/>
      <c r="J2917" s="25"/>
      <c r="K2917" s="114"/>
      <c r="L2917" s="25"/>
      <c r="M2917" s="25"/>
      <c r="N2917" s="25"/>
      <c r="O2917" s="25"/>
      <c r="P2917" s="25"/>
      <c r="Q2917" s="25"/>
      <c r="R2917" s="25"/>
      <c r="S2917" s="25"/>
      <c r="T2917" s="25"/>
      <c r="U2917" s="25"/>
      <c r="V2917" s="25"/>
      <c r="W2917" s="25"/>
      <c r="X2917" s="25"/>
      <c r="Y2917" s="25"/>
      <c r="Z2917" s="25"/>
      <c r="AA2917" s="25"/>
      <c r="AB2917" s="25"/>
      <c r="AC2917" s="25"/>
      <c r="AD2917" s="25"/>
      <c r="AE2917" s="25"/>
      <c r="AF2917" s="25"/>
      <c r="AG2917" s="25"/>
      <c r="AH2917" s="25"/>
    </row>
    <row r="2918" spans="1:34">
      <c r="A2918" s="25"/>
      <c r="B2918" s="25"/>
      <c r="C2918" s="25"/>
      <c r="D2918" s="114"/>
      <c r="E2918" s="25"/>
      <c r="F2918" s="25"/>
      <c r="G2918" s="25"/>
      <c r="H2918" s="25"/>
      <c r="I2918" s="25"/>
      <c r="J2918" s="25"/>
      <c r="K2918" s="114"/>
      <c r="L2918" s="25"/>
      <c r="M2918" s="25"/>
      <c r="N2918" s="25"/>
      <c r="O2918" s="25"/>
      <c r="P2918" s="25"/>
      <c r="Q2918" s="25"/>
      <c r="R2918" s="25"/>
      <c r="S2918" s="25"/>
      <c r="T2918" s="25"/>
      <c r="U2918" s="25"/>
      <c r="V2918" s="25"/>
      <c r="W2918" s="25"/>
      <c r="X2918" s="25"/>
      <c r="Y2918" s="25"/>
      <c r="Z2918" s="25"/>
      <c r="AA2918" s="25"/>
      <c r="AB2918" s="25"/>
      <c r="AC2918" s="25"/>
      <c r="AD2918" s="25"/>
      <c r="AE2918" s="25"/>
      <c r="AF2918" s="25"/>
      <c r="AG2918" s="25"/>
      <c r="AH2918" s="25"/>
    </row>
    <row r="2919" spans="1:34">
      <c r="A2919" s="25"/>
      <c r="B2919" s="25"/>
      <c r="C2919" s="25"/>
      <c r="D2919" s="114"/>
      <c r="E2919" s="25"/>
      <c r="F2919" s="25"/>
      <c r="G2919" s="25"/>
      <c r="H2919" s="25"/>
      <c r="I2919" s="25"/>
      <c r="J2919" s="25"/>
      <c r="K2919" s="114"/>
      <c r="L2919" s="25"/>
      <c r="M2919" s="25"/>
      <c r="N2919" s="25"/>
      <c r="O2919" s="25"/>
      <c r="P2919" s="25"/>
      <c r="Q2919" s="25"/>
      <c r="R2919" s="25"/>
      <c r="S2919" s="25"/>
      <c r="T2919" s="25"/>
      <c r="U2919" s="25"/>
      <c r="V2919" s="25"/>
      <c r="W2919" s="25"/>
      <c r="X2919" s="25"/>
      <c r="Y2919" s="25"/>
      <c r="Z2919" s="25"/>
      <c r="AA2919" s="25"/>
      <c r="AB2919" s="25"/>
      <c r="AC2919" s="25"/>
      <c r="AD2919" s="25"/>
      <c r="AE2919" s="25"/>
      <c r="AF2919" s="25"/>
      <c r="AG2919" s="25"/>
      <c r="AH2919" s="25"/>
    </row>
    <row r="2920" spans="1:34">
      <c r="A2920" s="25"/>
      <c r="B2920" s="25"/>
      <c r="C2920" s="25"/>
      <c r="D2920" s="114"/>
      <c r="E2920" s="25"/>
      <c r="F2920" s="25"/>
      <c r="G2920" s="25"/>
      <c r="H2920" s="25"/>
      <c r="I2920" s="25"/>
      <c r="J2920" s="25"/>
      <c r="K2920" s="114"/>
      <c r="L2920" s="25"/>
      <c r="M2920" s="25"/>
      <c r="N2920" s="25"/>
      <c r="O2920" s="25"/>
      <c r="P2920" s="25"/>
      <c r="Q2920" s="25"/>
      <c r="R2920" s="25"/>
      <c r="S2920" s="25"/>
      <c r="T2920" s="25"/>
      <c r="U2920" s="25"/>
      <c r="V2920" s="25"/>
      <c r="W2920" s="25"/>
      <c r="X2920" s="25"/>
      <c r="Y2920" s="25"/>
      <c r="Z2920" s="25"/>
      <c r="AA2920" s="25"/>
      <c r="AB2920" s="25"/>
      <c r="AC2920" s="25"/>
      <c r="AD2920" s="25"/>
      <c r="AE2920" s="25"/>
      <c r="AF2920" s="25"/>
      <c r="AG2920" s="25"/>
      <c r="AH2920" s="25"/>
    </row>
    <row r="2921" spans="1:34">
      <c r="A2921" s="25"/>
      <c r="B2921" s="25"/>
      <c r="C2921" s="25"/>
      <c r="D2921" s="114"/>
      <c r="E2921" s="25"/>
      <c r="F2921" s="25"/>
      <c r="G2921" s="25"/>
      <c r="H2921" s="25"/>
      <c r="I2921" s="25"/>
      <c r="J2921" s="25"/>
      <c r="K2921" s="114"/>
      <c r="L2921" s="25"/>
      <c r="M2921" s="25"/>
      <c r="N2921" s="25"/>
      <c r="O2921" s="25"/>
      <c r="P2921" s="25"/>
      <c r="Q2921" s="25"/>
      <c r="R2921" s="25"/>
      <c r="S2921" s="25"/>
      <c r="T2921" s="25"/>
      <c r="U2921" s="25"/>
      <c r="V2921" s="25"/>
      <c r="W2921" s="25"/>
      <c r="X2921" s="25"/>
      <c r="Y2921" s="25"/>
      <c r="Z2921" s="25"/>
      <c r="AA2921" s="25"/>
      <c r="AB2921" s="25"/>
      <c r="AC2921" s="25"/>
      <c r="AD2921" s="25"/>
      <c r="AE2921" s="25"/>
      <c r="AF2921" s="25"/>
      <c r="AG2921" s="25"/>
      <c r="AH2921" s="25"/>
    </row>
    <row r="2922" spans="1:34">
      <c r="A2922" s="25"/>
      <c r="B2922" s="25"/>
      <c r="C2922" s="25"/>
      <c r="D2922" s="114"/>
      <c r="E2922" s="25"/>
      <c r="F2922" s="25"/>
      <c r="G2922" s="25"/>
      <c r="H2922" s="25"/>
      <c r="I2922" s="25"/>
      <c r="J2922" s="25"/>
      <c r="K2922" s="114"/>
      <c r="L2922" s="25"/>
      <c r="M2922" s="25"/>
      <c r="N2922" s="25"/>
      <c r="O2922" s="25"/>
      <c r="P2922" s="25"/>
      <c r="Q2922" s="25"/>
      <c r="R2922" s="25"/>
      <c r="S2922" s="25"/>
      <c r="T2922" s="25"/>
      <c r="U2922" s="25"/>
      <c r="V2922" s="25"/>
      <c r="W2922" s="25"/>
      <c r="X2922" s="25"/>
      <c r="Y2922" s="25"/>
      <c r="Z2922" s="25"/>
      <c r="AA2922" s="25"/>
      <c r="AB2922" s="25"/>
      <c r="AC2922" s="25"/>
      <c r="AD2922" s="25"/>
      <c r="AE2922" s="25"/>
      <c r="AF2922" s="25"/>
      <c r="AG2922" s="25"/>
      <c r="AH2922" s="25"/>
    </row>
    <row r="2923" spans="1:34">
      <c r="A2923" s="25"/>
      <c r="B2923" s="25"/>
      <c r="C2923" s="25"/>
      <c r="D2923" s="114"/>
      <c r="E2923" s="25"/>
      <c r="F2923" s="25"/>
      <c r="G2923" s="25"/>
      <c r="H2923" s="25"/>
      <c r="I2923" s="25"/>
      <c r="J2923" s="25"/>
      <c r="K2923" s="114"/>
      <c r="L2923" s="25"/>
      <c r="M2923" s="25"/>
      <c r="N2923" s="25"/>
      <c r="O2923" s="25"/>
      <c r="P2923" s="25"/>
      <c r="Q2923" s="25"/>
      <c r="R2923" s="25"/>
      <c r="S2923" s="25"/>
      <c r="T2923" s="25"/>
      <c r="U2923" s="25"/>
      <c r="V2923" s="25"/>
      <c r="W2923" s="25"/>
      <c r="X2923" s="25"/>
      <c r="Y2923" s="25"/>
      <c r="Z2923" s="25"/>
      <c r="AA2923" s="25"/>
      <c r="AB2923" s="25"/>
      <c r="AC2923" s="25"/>
      <c r="AD2923" s="25"/>
      <c r="AE2923" s="25"/>
      <c r="AF2923" s="25"/>
      <c r="AG2923" s="25"/>
      <c r="AH2923" s="25"/>
    </row>
    <row r="2924" spans="1:34">
      <c r="A2924" s="25"/>
      <c r="B2924" s="25"/>
      <c r="C2924" s="25"/>
      <c r="D2924" s="114"/>
      <c r="E2924" s="25"/>
      <c r="F2924" s="25"/>
      <c r="G2924" s="25"/>
      <c r="H2924" s="25"/>
      <c r="I2924" s="25"/>
      <c r="J2924" s="25"/>
      <c r="K2924" s="114"/>
      <c r="L2924" s="25"/>
      <c r="M2924" s="25"/>
      <c r="N2924" s="25"/>
      <c r="O2924" s="25"/>
      <c r="P2924" s="25"/>
      <c r="Q2924" s="25"/>
      <c r="R2924" s="25"/>
      <c r="S2924" s="25"/>
      <c r="T2924" s="25"/>
      <c r="U2924" s="25"/>
      <c r="V2924" s="25"/>
      <c r="W2924" s="25"/>
      <c r="X2924" s="25"/>
      <c r="Y2924" s="25"/>
      <c r="Z2924" s="25"/>
      <c r="AA2924" s="25"/>
      <c r="AB2924" s="25"/>
      <c r="AC2924" s="25"/>
      <c r="AD2924" s="25"/>
      <c r="AE2924" s="25"/>
      <c r="AF2924" s="25"/>
      <c r="AG2924" s="25"/>
      <c r="AH2924" s="25"/>
    </row>
    <row r="2925" spans="1:34">
      <c r="A2925" s="25"/>
      <c r="B2925" s="25"/>
      <c r="C2925" s="25"/>
      <c r="D2925" s="114"/>
      <c r="E2925" s="25"/>
      <c r="F2925" s="25"/>
      <c r="G2925" s="25"/>
      <c r="H2925" s="25"/>
      <c r="I2925" s="25"/>
      <c r="J2925" s="25"/>
      <c r="K2925" s="114"/>
      <c r="L2925" s="25"/>
      <c r="M2925" s="25"/>
      <c r="N2925" s="25"/>
      <c r="O2925" s="25"/>
      <c r="P2925" s="25"/>
      <c r="Q2925" s="25"/>
      <c r="R2925" s="25"/>
      <c r="S2925" s="25"/>
      <c r="T2925" s="25"/>
      <c r="U2925" s="25"/>
      <c r="V2925" s="25"/>
      <c r="W2925" s="25"/>
      <c r="X2925" s="25"/>
      <c r="Y2925" s="25"/>
      <c r="Z2925" s="25"/>
      <c r="AA2925" s="25"/>
      <c r="AB2925" s="25"/>
      <c r="AC2925" s="25"/>
      <c r="AD2925" s="25"/>
      <c r="AE2925" s="25"/>
      <c r="AF2925" s="25"/>
      <c r="AG2925" s="25"/>
      <c r="AH2925" s="25"/>
    </row>
    <row r="2926" spans="1:34">
      <c r="A2926" s="25"/>
      <c r="B2926" s="25"/>
      <c r="C2926" s="25"/>
      <c r="D2926" s="114"/>
      <c r="E2926" s="25"/>
      <c r="F2926" s="25"/>
      <c r="G2926" s="25"/>
      <c r="H2926" s="25"/>
      <c r="I2926" s="25"/>
      <c r="J2926" s="25"/>
      <c r="K2926" s="114"/>
      <c r="L2926" s="25"/>
      <c r="M2926" s="25"/>
      <c r="N2926" s="25"/>
      <c r="O2926" s="25"/>
      <c r="P2926" s="25"/>
      <c r="Q2926" s="25"/>
      <c r="R2926" s="25"/>
      <c r="S2926" s="25"/>
      <c r="T2926" s="25"/>
      <c r="U2926" s="25"/>
      <c r="V2926" s="25"/>
      <c r="W2926" s="25"/>
      <c r="X2926" s="25"/>
      <c r="Y2926" s="25"/>
      <c r="Z2926" s="25"/>
      <c r="AA2926" s="25"/>
      <c r="AB2926" s="25"/>
      <c r="AC2926" s="25"/>
      <c r="AD2926" s="25"/>
      <c r="AE2926" s="25"/>
      <c r="AF2926" s="25"/>
      <c r="AG2926" s="25"/>
      <c r="AH2926" s="25"/>
    </row>
    <row r="2927" spans="1:34">
      <c r="A2927" s="25"/>
      <c r="B2927" s="25"/>
      <c r="C2927" s="25"/>
      <c r="D2927" s="114"/>
      <c r="E2927" s="25"/>
      <c r="F2927" s="25"/>
      <c r="G2927" s="25"/>
      <c r="H2927" s="25"/>
      <c r="I2927" s="25"/>
      <c r="J2927" s="25"/>
      <c r="K2927" s="114"/>
      <c r="L2927" s="25"/>
      <c r="M2927" s="25"/>
      <c r="N2927" s="25"/>
      <c r="O2927" s="25"/>
      <c r="P2927" s="25"/>
      <c r="Q2927" s="25"/>
      <c r="R2927" s="25"/>
      <c r="S2927" s="25"/>
      <c r="T2927" s="25"/>
      <c r="U2927" s="25"/>
      <c r="V2927" s="25"/>
      <c r="W2927" s="25"/>
      <c r="X2927" s="25"/>
      <c r="Y2927" s="25"/>
      <c r="Z2927" s="25"/>
      <c r="AA2927" s="25"/>
      <c r="AB2927" s="25"/>
      <c r="AC2927" s="25"/>
      <c r="AD2927" s="25"/>
      <c r="AE2927" s="25"/>
      <c r="AF2927" s="25"/>
      <c r="AG2927" s="25"/>
      <c r="AH2927" s="25"/>
    </row>
    <row r="2928" spans="1:34">
      <c r="A2928" s="25"/>
      <c r="B2928" s="25"/>
      <c r="C2928" s="25"/>
      <c r="D2928" s="114"/>
      <c r="E2928" s="25"/>
      <c r="F2928" s="25"/>
      <c r="G2928" s="25"/>
      <c r="H2928" s="25"/>
      <c r="I2928" s="25"/>
      <c r="J2928" s="25"/>
      <c r="K2928" s="114"/>
      <c r="L2928" s="25"/>
      <c r="M2928" s="25"/>
      <c r="N2928" s="25"/>
      <c r="O2928" s="25"/>
      <c r="P2928" s="25"/>
      <c r="Q2928" s="25"/>
      <c r="R2928" s="25"/>
      <c r="S2928" s="25"/>
      <c r="T2928" s="25"/>
      <c r="U2928" s="25"/>
      <c r="V2928" s="25"/>
      <c r="W2928" s="25"/>
      <c r="X2928" s="25"/>
      <c r="Y2928" s="25"/>
      <c r="Z2928" s="25"/>
      <c r="AA2928" s="25"/>
      <c r="AB2928" s="25"/>
      <c r="AC2928" s="25"/>
      <c r="AD2928" s="25"/>
      <c r="AE2928" s="25"/>
      <c r="AF2928" s="25"/>
      <c r="AG2928" s="25"/>
      <c r="AH2928" s="25"/>
    </row>
    <row r="2929" spans="1:34">
      <c r="A2929" s="25"/>
      <c r="B2929" s="25"/>
      <c r="C2929" s="25"/>
      <c r="D2929" s="114"/>
      <c r="E2929" s="25"/>
      <c r="F2929" s="25"/>
      <c r="G2929" s="25"/>
      <c r="H2929" s="25"/>
      <c r="I2929" s="25"/>
      <c r="J2929" s="25"/>
      <c r="K2929" s="114"/>
      <c r="L2929" s="25"/>
      <c r="M2929" s="25"/>
      <c r="N2929" s="25"/>
      <c r="O2929" s="25"/>
      <c r="P2929" s="25"/>
      <c r="Q2929" s="25"/>
      <c r="R2929" s="25"/>
      <c r="S2929" s="25"/>
      <c r="T2929" s="25"/>
      <c r="U2929" s="25"/>
      <c r="V2929" s="25"/>
      <c r="W2929" s="25"/>
      <c r="X2929" s="25"/>
      <c r="Y2929" s="25"/>
      <c r="Z2929" s="25"/>
      <c r="AA2929" s="25"/>
      <c r="AB2929" s="25"/>
      <c r="AC2929" s="25"/>
      <c r="AD2929" s="25"/>
      <c r="AE2929" s="25"/>
      <c r="AF2929" s="25"/>
      <c r="AG2929" s="25"/>
      <c r="AH2929" s="25"/>
    </row>
    <row r="2930" spans="1:34">
      <c r="A2930" s="25"/>
      <c r="B2930" s="25"/>
      <c r="C2930" s="25"/>
      <c r="D2930" s="114"/>
      <c r="E2930" s="25"/>
      <c r="F2930" s="25"/>
      <c r="G2930" s="25"/>
      <c r="H2930" s="25"/>
      <c r="I2930" s="25"/>
      <c r="J2930" s="25"/>
      <c r="K2930" s="114"/>
      <c r="L2930" s="25"/>
      <c r="M2930" s="25"/>
      <c r="N2930" s="25"/>
      <c r="O2930" s="25"/>
      <c r="P2930" s="25"/>
      <c r="Q2930" s="25"/>
      <c r="R2930" s="25"/>
      <c r="S2930" s="25"/>
      <c r="T2930" s="25"/>
      <c r="U2930" s="25"/>
      <c r="V2930" s="25"/>
      <c r="W2930" s="25"/>
      <c r="X2930" s="25"/>
      <c r="Y2930" s="25"/>
      <c r="Z2930" s="25"/>
      <c r="AA2930" s="25"/>
      <c r="AB2930" s="25"/>
      <c r="AC2930" s="25"/>
      <c r="AD2930" s="25"/>
      <c r="AE2930" s="25"/>
      <c r="AF2930" s="25"/>
      <c r="AG2930" s="25"/>
      <c r="AH2930" s="25"/>
    </row>
    <row r="2931" spans="1:34">
      <c r="A2931" s="25"/>
      <c r="B2931" s="25"/>
      <c r="C2931" s="25"/>
      <c r="D2931" s="114"/>
      <c r="E2931" s="25"/>
      <c r="F2931" s="25"/>
      <c r="G2931" s="25"/>
      <c r="H2931" s="25"/>
      <c r="I2931" s="25"/>
      <c r="J2931" s="25"/>
      <c r="K2931" s="114"/>
      <c r="L2931" s="25"/>
      <c r="M2931" s="25"/>
      <c r="N2931" s="25"/>
      <c r="O2931" s="25"/>
      <c r="P2931" s="25"/>
      <c r="Q2931" s="25"/>
      <c r="R2931" s="25"/>
      <c r="S2931" s="25"/>
      <c r="T2931" s="25"/>
      <c r="U2931" s="25"/>
      <c r="V2931" s="25"/>
      <c r="W2931" s="25"/>
      <c r="X2931" s="25"/>
      <c r="Y2931" s="25"/>
      <c r="Z2931" s="25"/>
      <c r="AA2931" s="25"/>
      <c r="AB2931" s="25"/>
      <c r="AC2931" s="25"/>
      <c r="AD2931" s="25"/>
      <c r="AE2931" s="25"/>
      <c r="AF2931" s="25"/>
      <c r="AG2931" s="25"/>
      <c r="AH2931" s="25"/>
    </row>
    <row r="2932" spans="1:34">
      <c r="A2932" s="25"/>
      <c r="B2932" s="25"/>
      <c r="C2932" s="25"/>
      <c r="D2932" s="114"/>
      <c r="E2932" s="25"/>
      <c r="F2932" s="25"/>
      <c r="G2932" s="25"/>
      <c r="H2932" s="25"/>
      <c r="I2932" s="25"/>
      <c r="J2932" s="25"/>
      <c r="K2932" s="114"/>
      <c r="L2932" s="25"/>
      <c r="M2932" s="25"/>
      <c r="N2932" s="25"/>
      <c r="O2932" s="25"/>
      <c r="P2932" s="25"/>
      <c r="Q2932" s="25"/>
      <c r="R2932" s="25"/>
      <c r="S2932" s="25"/>
      <c r="T2932" s="25"/>
      <c r="U2932" s="25"/>
      <c r="V2932" s="25"/>
      <c r="W2932" s="25"/>
      <c r="X2932" s="25"/>
      <c r="Y2932" s="25"/>
      <c r="Z2932" s="25"/>
      <c r="AA2932" s="25"/>
      <c r="AB2932" s="25"/>
      <c r="AC2932" s="25"/>
      <c r="AD2932" s="25"/>
      <c r="AE2932" s="25"/>
      <c r="AF2932" s="25"/>
      <c r="AG2932" s="25"/>
      <c r="AH2932" s="25"/>
    </row>
    <row r="2933" spans="1:34">
      <c r="A2933" s="25"/>
      <c r="B2933" s="25"/>
      <c r="C2933" s="25"/>
      <c r="D2933" s="114"/>
      <c r="E2933" s="25"/>
      <c r="F2933" s="25"/>
      <c r="G2933" s="25"/>
      <c r="H2933" s="25"/>
      <c r="I2933" s="25"/>
      <c r="J2933" s="25"/>
      <c r="K2933" s="114"/>
      <c r="L2933" s="25"/>
      <c r="M2933" s="25"/>
      <c r="N2933" s="25"/>
      <c r="O2933" s="25"/>
      <c r="P2933" s="25"/>
      <c r="Q2933" s="25"/>
      <c r="R2933" s="25"/>
      <c r="S2933" s="25"/>
      <c r="T2933" s="25"/>
      <c r="U2933" s="25"/>
      <c r="V2933" s="25"/>
      <c r="W2933" s="25"/>
      <c r="X2933" s="25"/>
      <c r="Y2933" s="25"/>
      <c r="Z2933" s="25"/>
      <c r="AA2933" s="25"/>
      <c r="AB2933" s="25"/>
      <c r="AC2933" s="25"/>
      <c r="AD2933" s="25"/>
      <c r="AE2933" s="25"/>
      <c r="AF2933" s="25"/>
      <c r="AG2933" s="25"/>
      <c r="AH2933" s="25"/>
    </row>
    <row r="2934" spans="1:34">
      <c r="A2934" s="25"/>
      <c r="B2934" s="25"/>
      <c r="C2934" s="25"/>
      <c r="D2934" s="114"/>
      <c r="E2934" s="25"/>
      <c r="F2934" s="25"/>
      <c r="G2934" s="25"/>
      <c r="H2934" s="25"/>
      <c r="I2934" s="25"/>
      <c r="J2934" s="25"/>
      <c r="K2934" s="114"/>
      <c r="L2934" s="25"/>
      <c r="M2934" s="25"/>
      <c r="N2934" s="25"/>
      <c r="O2934" s="25"/>
      <c r="P2934" s="25"/>
      <c r="Q2934" s="25"/>
      <c r="R2934" s="25"/>
      <c r="S2934" s="25"/>
      <c r="T2934" s="25"/>
      <c r="U2934" s="25"/>
      <c r="V2934" s="25"/>
      <c r="W2934" s="25"/>
      <c r="X2934" s="25"/>
      <c r="Y2934" s="25"/>
      <c r="Z2934" s="25"/>
      <c r="AA2934" s="25"/>
      <c r="AB2934" s="25"/>
      <c r="AC2934" s="25"/>
      <c r="AD2934" s="25"/>
      <c r="AE2934" s="25"/>
      <c r="AF2934" s="25"/>
      <c r="AG2934" s="25"/>
      <c r="AH2934" s="25"/>
    </row>
    <row r="2935" spans="1:34">
      <c r="A2935" s="25"/>
      <c r="B2935" s="25"/>
      <c r="C2935" s="25"/>
      <c r="D2935" s="114"/>
      <c r="E2935" s="25"/>
      <c r="F2935" s="25"/>
      <c r="G2935" s="25"/>
      <c r="H2935" s="25"/>
      <c r="I2935" s="25"/>
      <c r="J2935" s="25"/>
      <c r="K2935" s="114"/>
      <c r="L2935" s="25"/>
      <c r="M2935" s="25"/>
      <c r="N2935" s="25"/>
      <c r="O2935" s="25"/>
      <c r="P2935" s="25"/>
      <c r="Q2935" s="25"/>
      <c r="R2935" s="25"/>
      <c r="S2935" s="25"/>
      <c r="T2935" s="25"/>
      <c r="U2935" s="25"/>
      <c r="V2935" s="25"/>
      <c r="W2935" s="25"/>
      <c r="X2935" s="25"/>
      <c r="Y2935" s="25"/>
      <c r="Z2935" s="25"/>
      <c r="AA2935" s="25"/>
      <c r="AB2935" s="25"/>
      <c r="AC2935" s="25"/>
      <c r="AD2935" s="25"/>
      <c r="AE2935" s="25"/>
      <c r="AF2935" s="25"/>
      <c r="AG2935" s="25"/>
      <c r="AH2935" s="25"/>
    </row>
    <row r="2936" spans="1:34">
      <c r="A2936" s="25"/>
      <c r="B2936" s="25"/>
      <c r="C2936" s="25"/>
      <c r="D2936" s="114"/>
      <c r="E2936" s="25"/>
      <c r="F2936" s="25"/>
      <c r="G2936" s="25"/>
      <c r="H2936" s="25"/>
      <c r="I2936" s="25"/>
      <c r="J2936" s="25"/>
      <c r="K2936" s="114"/>
      <c r="L2936" s="25"/>
      <c r="M2936" s="25"/>
      <c r="N2936" s="25"/>
      <c r="O2936" s="25"/>
      <c r="P2936" s="25"/>
      <c r="Q2936" s="25"/>
      <c r="R2936" s="25"/>
      <c r="S2936" s="25"/>
      <c r="T2936" s="25"/>
      <c r="U2936" s="25"/>
      <c r="V2936" s="25"/>
      <c r="W2936" s="25"/>
      <c r="X2936" s="25"/>
      <c r="Y2936" s="25"/>
      <c r="Z2936" s="25"/>
      <c r="AA2936" s="25"/>
      <c r="AB2936" s="25"/>
      <c r="AC2936" s="25"/>
      <c r="AD2936" s="25"/>
      <c r="AE2936" s="25"/>
      <c r="AF2936" s="25"/>
      <c r="AG2936" s="25"/>
      <c r="AH2936" s="25"/>
    </row>
    <row r="2937" spans="1:34">
      <c r="A2937" s="25"/>
      <c r="B2937" s="25"/>
      <c r="C2937" s="25"/>
      <c r="D2937" s="114"/>
      <c r="E2937" s="25"/>
      <c r="F2937" s="25"/>
      <c r="G2937" s="25"/>
      <c r="H2937" s="25"/>
      <c r="I2937" s="25"/>
      <c r="J2937" s="25"/>
      <c r="K2937" s="114"/>
      <c r="L2937" s="25"/>
      <c r="M2937" s="25"/>
      <c r="N2937" s="25"/>
      <c r="O2937" s="25"/>
      <c r="P2937" s="25"/>
      <c r="Q2937" s="25"/>
      <c r="R2937" s="25"/>
      <c r="S2937" s="25"/>
      <c r="T2937" s="25"/>
      <c r="U2937" s="25"/>
      <c r="V2937" s="25"/>
      <c r="W2937" s="25"/>
      <c r="X2937" s="25"/>
      <c r="Y2937" s="25"/>
      <c r="Z2937" s="25"/>
      <c r="AA2937" s="25"/>
      <c r="AB2937" s="25"/>
      <c r="AC2937" s="25"/>
      <c r="AD2937" s="25"/>
      <c r="AE2937" s="25"/>
      <c r="AF2937" s="25"/>
      <c r="AG2937" s="25"/>
      <c r="AH2937" s="25"/>
    </row>
    <row r="2938" spans="1:34">
      <c r="A2938" s="25"/>
      <c r="B2938" s="25"/>
      <c r="C2938" s="25"/>
      <c r="D2938" s="114"/>
      <c r="E2938" s="25"/>
      <c r="F2938" s="25"/>
      <c r="G2938" s="25"/>
      <c r="H2938" s="25"/>
      <c r="I2938" s="25"/>
      <c r="J2938" s="25"/>
      <c r="K2938" s="114"/>
      <c r="L2938" s="25"/>
      <c r="M2938" s="25"/>
      <c r="N2938" s="25"/>
      <c r="O2938" s="25"/>
      <c r="P2938" s="25"/>
      <c r="Q2938" s="25"/>
      <c r="R2938" s="25"/>
      <c r="S2938" s="25"/>
      <c r="T2938" s="25"/>
      <c r="U2938" s="25"/>
      <c r="V2938" s="25"/>
      <c r="W2938" s="25"/>
      <c r="X2938" s="25"/>
      <c r="Y2938" s="25"/>
      <c r="Z2938" s="25"/>
      <c r="AA2938" s="25"/>
      <c r="AB2938" s="25"/>
      <c r="AC2938" s="25"/>
      <c r="AD2938" s="25"/>
      <c r="AE2938" s="25"/>
      <c r="AF2938" s="25"/>
      <c r="AG2938" s="25"/>
      <c r="AH2938" s="25"/>
    </row>
    <row r="2939" spans="1:34">
      <c r="A2939" s="25"/>
      <c r="B2939" s="25"/>
      <c r="C2939" s="25"/>
      <c r="D2939" s="114"/>
      <c r="E2939" s="25"/>
      <c r="F2939" s="25"/>
      <c r="G2939" s="25"/>
      <c r="H2939" s="25"/>
      <c r="I2939" s="25"/>
      <c r="J2939" s="25"/>
      <c r="K2939" s="114"/>
      <c r="L2939" s="25"/>
      <c r="M2939" s="25"/>
      <c r="N2939" s="25"/>
      <c r="O2939" s="25"/>
      <c r="P2939" s="25"/>
      <c r="Q2939" s="25"/>
      <c r="R2939" s="25"/>
      <c r="S2939" s="25"/>
      <c r="T2939" s="25"/>
      <c r="U2939" s="25"/>
      <c r="V2939" s="25"/>
      <c r="W2939" s="25"/>
      <c r="X2939" s="25"/>
      <c r="Y2939" s="25"/>
      <c r="Z2939" s="25"/>
      <c r="AA2939" s="25"/>
      <c r="AB2939" s="25"/>
      <c r="AC2939" s="25"/>
      <c r="AD2939" s="25"/>
      <c r="AE2939" s="25"/>
      <c r="AF2939" s="25"/>
      <c r="AG2939" s="25"/>
      <c r="AH2939" s="25"/>
    </row>
    <row r="2940" spans="1:34">
      <c r="A2940" s="25"/>
      <c r="B2940" s="25"/>
      <c r="C2940" s="25"/>
      <c r="D2940" s="114"/>
      <c r="E2940" s="25"/>
      <c r="F2940" s="25"/>
      <c r="G2940" s="25"/>
      <c r="H2940" s="25"/>
      <c r="I2940" s="25"/>
      <c r="J2940" s="25"/>
      <c r="K2940" s="114"/>
      <c r="L2940" s="25"/>
      <c r="M2940" s="25"/>
      <c r="N2940" s="25"/>
      <c r="O2940" s="25"/>
      <c r="P2940" s="25"/>
      <c r="Q2940" s="25"/>
      <c r="R2940" s="25"/>
      <c r="S2940" s="25"/>
      <c r="T2940" s="25"/>
      <c r="U2940" s="25"/>
      <c r="V2940" s="25"/>
      <c r="W2940" s="25"/>
      <c r="X2940" s="25"/>
      <c r="Y2940" s="25"/>
      <c r="Z2940" s="25"/>
      <c r="AA2940" s="25"/>
      <c r="AB2940" s="25"/>
      <c r="AC2940" s="25"/>
      <c r="AD2940" s="25"/>
      <c r="AE2940" s="25"/>
      <c r="AF2940" s="25"/>
      <c r="AG2940" s="25"/>
      <c r="AH2940" s="25"/>
    </row>
    <row r="2941" spans="1:34">
      <c r="A2941" s="25"/>
      <c r="B2941" s="25"/>
      <c r="C2941" s="25"/>
      <c r="D2941" s="114"/>
      <c r="E2941" s="25"/>
      <c r="F2941" s="25"/>
      <c r="G2941" s="25"/>
      <c r="H2941" s="25"/>
      <c r="I2941" s="25"/>
      <c r="J2941" s="25"/>
      <c r="K2941" s="114"/>
      <c r="L2941" s="25"/>
      <c r="M2941" s="25"/>
      <c r="N2941" s="25"/>
      <c r="O2941" s="25"/>
      <c r="P2941" s="25"/>
      <c r="Q2941" s="25"/>
      <c r="R2941" s="25"/>
      <c r="S2941" s="25"/>
      <c r="T2941" s="25"/>
      <c r="U2941" s="25"/>
      <c r="V2941" s="25"/>
      <c r="W2941" s="25"/>
      <c r="X2941" s="25"/>
      <c r="Y2941" s="25"/>
      <c r="Z2941" s="25"/>
      <c r="AA2941" s="25"/>
      <c r="AB2941" s="25"/>
      <c r="AC2941" s="25"/>
      <c r="AD2941" s="25"/>
      <c r="AE2941" s="25"/>
      <c r="AF2941" s="25"/>
      <c r="AG2941" s="25"/>
      <c r="AH2941" s="25"/>
    </row>
    <row r="2942" spans="1:34">
      <c r="A2942" s="25"/>
      <c r="B2942" s="25"/>
      <c r="C2942" s="25"/>
      <c r="D2942" s="114"/>
      <c r="E2942" s="25"/>
      <c r="F2942" s="25"/>
      <c r="G2942" s="25"/>
      <c r="H2942" s="25"/>
      <c r="I2942" s="25"/>
      <c r="J2942" s="25"/>
      <c r="K2942" s="114"/>
      <c r="L2942" s="25"/>
      <c r="M2942" s="25"/>
      <c r="N2942" s="25"/>
      <c r="O2942" s="25"/>
      <c r="P2942" s="25"/>
      <c r="Q2942" s="25"/>
      <c r="R2942" s="25"/>
      <c r="S2942" s="25"/>
      <c r="T2942" s="25"/>
      <c r="U2942" s="25"/>
      <c r="V2942" s="25"/>
      <c r="W2942" s="25"/>
      <c r="X2942" s="25"/>
      <c r="Y2942" s="25"/>
      <c r="Z2942" s="25"/>
      <c r="AA2942" s="25"/>
      <c r="AB2942" s="25"/>
      <c r="AC2942" s="25"/>
      <c r="AD2942" s="25"/>
      <c r="AE2942" s="25"/>
      <c r="AF2942" s="25"/>
      <c r="AG2942" s="25"/>
      <c r="AH2942" s="25"/>
    </row>
    <row r="2943" spans="1:34">
      <c r="A2943" s="25"/>
      <c r="B2943" s="25"/>
      <c r="C2943" s="25"/>
      <c r="D2943" s="114"/>
      <c r="E2943" s="25"/>
      <c r="F2943" s="25"/>
      <c r="G2943" s="25"/>
      <c r="H2943" s="25"/>
      <c r="I2943" s="25"/>
      <c r="J2943" s="25"/>
      <c r="K2943" s="114"/>
      <c r="L2943" s="25"/>
      <c r="M2943" s="25"/>
      <c r="N2943" s="25"/>
      <c r="O2943" s="25"/>
      <c r="P2943" s="25"/>
      <c r="Q2943" s="25"/>
      <c r="R2943" s="25"/>
      <c r="S2943" s="25"/>
      <c r="T2943" s="25"/>
      <c r="U2943" s="25"/>
      <c r="V2943" s="25"/>
      <c r="W2943" s="25"/>
      <c r="X2943" s="25"/>
      <c r="Y2943" s="25"/>
      <c r="Z2943" s="25"/>
      <c r="AA2943" s="25"/>
      <c r="AB2943" s="25"/>
      <c r="AC2943" s="25"/>
      <c r="AD2943" s="25"/>
      <c r="AE2943" s="25"/>
      <c r="AF2943" s="25"/>
      <c r="AG2943" s="25"/>
      <c r="AH2943" s="25"/>
    </row>
    <row r="2944" spans="1:34">
      <c r="A2944" s="25"/>
      <c r="B2944" s="25"/>
      <c r="C2944" s="25"/>
      <c r="D2944" s="114"/>
      <c r="E2944" s="25"/>
      <c r="F2944" s="25"/>
      <c r="G2944" s="25"/>
      <c r="H2944" s="25"/>
      <c r="I2944" s="25"/>
      <c r="J2944" s="25"/>
      <c r="K2944" s="114"/>
      <c r="L2944" s="25"/>
      <c r="M2944" s="25"/>
      <c r="N2944" s="25"/>
      <c r="O2944" s="25"/>
      <c r="P2944" s="25"/>
      <c r="Q2944" s="25"/>
      <c r="R2944" s="25"/>
      <c r="S2944" s="25"/>
      <c r="T2944" s="25"/>
      <c r="U2944" s="25"/>
      <c r="V2944" s="25"/>
      <c r="W2944" s="25"/>
      <c r="X2944" s="25"/>
      <c r="Y2944" s="25"/>
      <c r="Z2944" s="25"/>
      <c r="AA2944" s="25"/>
      <c r="AB2944" s="25"/>
      <c r="AC2944" s="25"/>
      <c r="AD2944" s="25"/>
      <c r="AE2944" s="25"/>
      <c r="AF2944" s="25"/>
      <c r="AG2944" s="25"/>
      <c r="AH2944" s="25"/>
    </row>
    <row r="2945" spans="1:34">
      <c r="A2945" s="25"/>
      <c r="B2945" s="25"/>
      <c r="C2945" s="25"/>
      <c r="D2945" s="114"/>
      <c r="E2945" s="25"/>
      <c r="F2945" s="25"/>
      <c r="G2945" s="25"/>
      <c r="H2945" s="25"/>
      <c r="I2945" s="25"/>
      <c r="J2945" s="25"/>
      <c r="K2945" s="114"/>
      <c r="L2945" s="25"/>
      <c r="M2945" s="25"/>
      <c r="N2945" s="25"/>
      <c r="O2945" s="25"/>
      <c r="P2945" s="25"/>
      <c r="Q2945" s="25"/>
      <c r="R2945" s="25"/>
      <c r="S2945" s="25"/>
      <c r="T2945" s="25"/>
      <c r="U2945" s="25"/>
      <c r="V2945" s="25"/>
      <c r="W2945" s="25"/>
      <c r="X2945" s="25"/>
      <c r="Y2945" s="25"/>
      <c r="Z2945" s="25"/>
      <c r="AA2945" s="25"/>
      <c r="AB2945" s="25"/>
      <c r="AC2945" s="25"/>
      <c r="AD2945" s="25"/>
      <c r="AE2945" s="25"/>
      <c r="AF2945" s="25"/>
      <c r="AG2945" s="25"/>
      <c r="AH2945" s="25"/>
    </row>
    <row r="2946" spans="1:34">
      <c r="A2946" s="25"/>
      <c r="B2946" s="25"/>
      <c r="C2946" s="25"/>
      <c r="D2946" s="114"/>
      <c r="E2946" s="25"/>
      <c r="F2946" s="25"/>
      <c r="G2946" s="25"/>
      <c r="H2946" s="25"/>
      <c r="I2946" s="25"/>
      <c r="J2946" s="25"/>
      <c r="K2946" s="114"/>
      <c r="L2946" s="25"/>
      <c r="M2946" s="25"/>
      <c r="N2946" s="25"/>
      <c r="O2946" s="25"/>
      <c r="P2946" s="25"/>
      <c r="Q2946" s="25"/>
      <c r="R2946" s="25"/>
      <c r="S2946" s="25"/>
      <c r="T2946" s="25"/>
      <c r="U2946" s="25"/>
      <c r="V2946" s="25"/>
      <c r="W2946" s="25"/>
      <c r="X2946" s="25"/>
      <c r="Y2946" s="25"/>
      <c r="Z2946" s="25"/>
      <c r="AA2946" s="25"/>
      <c r="AB2946" s="25"/>
      <c r="AC2946" s="25"/>
      <c r="AD2946" s="25"/>
      <c r="AE2946" s="25"/>
      <c r="AF2946" s="25"/>
      <c r="AG2946" s="25"/>
      <c r="AH2946" s="25"/>
    </row>
    <row r="2947" spans="1:34">
      <c r="A2947" s="25"/>
      <c r="B2947" s="25"/>
      <c r="C2947" s="25"/>
      <c r="D2947" s="114"/>
      <c r="E2947" s="25"/>
      <c r="F2947" s="25"/>
      <c r="G2947" s="25"/>
      <c r="H2947" s="25"/>
      <c r="I2947" s="25"/>
      <c r="J2947" s="25"/>
      <c r="K2947" s="114"/>
      <c r="L2947" s="25"/>
      <c r="M2947" s="25"/>
      <c r="N2947" s="25"/>
      <c r="O2947" s="25"/>
      <c r="P2947" s="25"/>
      <c r="Q2947" s="25"/>
      <c r="R2947" s="25"/>
      <c r="S2947" s="25"/>
      <c r="T2947" s="25"/>
      <c r="U2947" s="25"/>
      <c r="V2947" s="25"/>
      <c r="W2947" s="25"/>
      <c r="X2947" s="25"/>
      <c r="Y2947" s="25"/>
      <c r="Z2947" s="25"/>
      <c r="AA2947" s="25"/>
      <c r="AB2947" s="25"/>
      <c r="AC2947" s="25"/>
      <c r="AD2947" s="25"/>
      <c r="AE2947" s="25"/>
      <c r="AF2947" s="25"/>
      <c r="AG2947" s="25"/>
      <c r="AH2947" s="25"/>
    </row>
    <row r="2948" spans="1:34">
      <c r="A2948" s="25"/>
      <c r="B2948" s="25"/>
      <c r="C2948" s="25"/>
      <c r="D2948" s="114"/>
      <c r="E2948" s="25"/>
      <c r="F2948" s="25"/>
      <c r="G2948" s="25"/>
      <c r="H2948" s="25"/>
      <c r="I2948" s="25"/>
      <c r="J2948" s="25"/>
      <c r="K2948" s="114"/>
      <c r="L2948" s="25"/>
      <c r="M2948" s="25"/>
      <c r="N2948" s="25"/>
      <c r="O2948" s="25"/>
      <c r="P2948" s="25"/>
      <c r="Q2948" s="25"/>
      <c r="R2948" s="25"/>
      <c r="S2948" s="25"/>
      <c r="T2948" s="25"/>
      <c r="U2948" s="25"/>
      <c r="V2948" s="25"/>
      <c r="W2948" s="25"/>
      <c r="X2948" s="25"/>
      <c r="Y2948" s="25"/>
      <c r="Z2948" s="25"/>
      <c r="AA2948" s="25"/>
      <c r="AB2948" s="25"/>
      <c r="AC2948" s="25"/>
      <c r="AD2948" s="25"/>
      <c r="AE2948" s="25"/>
      <c r="AF2948" s="25"/>
      <c r="AG2948" s="25"/>
      <c r="AH2948" s="25"/>
    </row>
    <row r="2949" spans="1:34">
      <c r="A2949" s="25"/>
      <c r="B2949" s="25"/>
      <c r="C2949" s="25"/>
      <c r="D2949" s="114"/>
      <c r="E2949" s="25"/>
      <c r="F2949" s="25"/>
      <c r="G2949" s="25"/>
      <c r="H2949" s="25"/>
      <c r="I2949" s="25"/>
      <c r="J2949" s="25"/>
      <c r="K2949" s="114"/>
      <c r="L2949" s="25"/>
      <c r="M2949" s="25"/>
      <c r="N2949" s="25"/>
      <c r="O2949" s="25"/>
      <c r="P2949" s="25"/>
      <c r="Q2949" s="25"/>
      <c r="R2949" s="25"/>
      <c r="S2949" s="25"/>
      <c r="T2949" s="25"/>
      <c r="U2949" s="25"/>
      <c r="V2949" s="25"/>
      <c r="W2949" s="25"/>
      <c r="X2949" s="25"/>
      <c r="Y2949" s="25"/>
      <c r="Z2949" s="25"/>
      <c r="AA2949" s="25"/>
      <c r="AB2949" s="25"/>
      <c r="AC2949" s="25"/>
      <c r="AD2949" s="25"/>
      <c r="AE2949" s="25"/>
      <c r="AF2949" s="25"/>
      <c r="AG2949" s="25"/>
      <c r="AH2949" s="25"/>
    </row>
    <row r="2950" spans="1:34">
      <c r="A2950" s="25"/>
      <c r="B2950" s="25"/>
      <c r="C2950" s="25"/>
      <c r="D2950" s="114"/>
      <c r="E2950" s="25"/>
      <c r="F2950" s="25"/>
      <c r="G2950" s="25"/>
      <c r="H2950" s="25"/>
      <c r="I2950" s="25"/>
      <c r="J2950" s="25"/>
      <c r="K2950" s="114"/>
      <c r="L2950" s="25"/>
      <c r="M2950" s="25"/>
      <c r="N2950" s="25"/>
      <c r="O2950" s="25"/>
      <c r="P2950" s="25"/>
      <c r="Q2950" s="25"/>
      <c r="R2950" s="25"/>
      <c r="S2950" s="25"/>
      <c r="T2950" s="25"/>
      <c r="U2950" s="25"/>
      <c r="V2950" s="25"/>
      <c r="W2950" s="25"/>
      <c r="X2950" s="25"/>
      <c r="Y2950" s="25"/>
      <c r="Z2950" s="25"/>
      <c r="AA2950" s="25"/>
      <c r="AB2950" s="25"/>
      <c r="AC2950" s="25"/>
      <c r="AD2950" s="25"/>
      <c r="AE2950" s="25"/>
      <c r="AF2950" s="25"/>
      <c r="AG2950" s="25"/>
      <c r="AH2950" s="25"/>
    </row>
    <row r="2951" spans="1:34">
      <c r="A2951" s="25"/>
      <c r="B2951" s="25"/>
      <c r="C2951" s="25"/>
      <c r="D2951" s="114"/>
      <c r="E2951" s="25"/>
      <c r="F2951" s="25"/>
      <c r="G2951" s="25"/>
      <c r="H2951" s="25"/>
      <c r="I2951" s="25"/>
      <c r="J2951" s="25"/>
      <c r="K2951" s="114"/>
      <c r="L2951" s="25"/>
      <c r="M2951" s="25"/>
      <c r="N2951" s="25"/>
      <c r="O2951" s="25"/>
      <c r="P2951" s="25"/>
      <c r="Q2951" s="25"/>
      <c r="R2951" s="25"/>
      <c r="S2951" s="25"/>
      <c r="T2951" s="25"/>
      <c r="U2951" s="25"/>
      <c r="V2951" s="25"/>
      <c r="W2951" s="25"/>
      <c r="X2951" s="25"/>
      <c r="Y2951" s="25"/>
      <c r="Z2951" s="25"/>
      <c r="AA2951" s="25"/>
      <c r="AB2951" s="25"/>
      <c r="AC2951" s="25"/>
      <c r="AD2951" s="25"/>
      <c r="AE2951" s="25"/>
      <c r="AF2951" s="25"/>
      <c r="AG2951" s="25"/>
      <c r="AH2951" s="25"/>
    </row>
    <row r="2952" spans="1:34">
      <c r="A2952" s="25"/>
      <c r="B2952" s="25"/>
      <c r="C2952" s="25"/>
      <c r="D2952" s="114"/>
      <c r="E2952" s="25"/>
      <c r="F2952" s="25"/>
      <c r="G2952" s="25"/>
      <c r="H2952" s="25"/>
      <c r="I2952" s="25"/>
      <c r="J2952" s="25"/>
      <c r="K2952" s="114"/>
      <c r="L2952" s="25"/>
      <c r="M2952" s="25"/>
      <c r="N2952" s="25"/>
      <c r="O2952" s="25"/>
      <c r="P2952" s="25"/>
      <c r="Q2952" s="25"/>
      <c r="R2952" s="25"/>
      <c r="S2952" s="25"/>
      <c r="T2952" s="25"/>
      <c r="U2952" s="25"/>
      <c r="V2952" s="25"/>
      <c r="W2952" s="25"/>
      <c r="X2952" s="25"/>
      <c r="Y2952" s="25"/>
      <c r="Z2952" s="25"/>
      <c r="AA2952" s="25"/>
      <c r="AB2952" s="25"/>
      <c r="AC2952" s="25"/>
      <c r="AD2952" s="25"/>
      <c r="AE2952" s="25"/>
      <c r="AF2952" s="25"/>
      <c r="AG2952" s="25"/>
      <c r="AH2952" s="25"/>
    </row>
    <row r="2953" spans="1:34">
      <c r="A2953" s="25"/>
      <c r="B2953" s="25"/>
      <c r="C2953" s="25"/>
      <c r="D2953" s="114"/>
      <c r="E2953" s="25"/>
      <c r="F2953" s="25"/>
      <c r="G2953" s="25"/>
      <c r="H2953" s="25"/>
      <c r="I2953" s="25"/>
      <c r="J2953" s="25"/>
      <c r="K2953" s="114"/>
      <c r="L2953" s="25"/>
      <c r="M2953" s="25"/>
      <c r="N2953" s="25"/>
      <c r="O2953" s="25"/>
      <c r="P2953" s="25"/>
      <c r="Q2953" s="25"/>
      <c r="R2953" s="25"/>
      <c r="S2953" s="25"/>
      <c r="T2953" s="25"/>
      <c r="U2953" s="25"/>
      <c r="V2953" s="25"/>
      <c r="W2953" s="25"/>
      <c r="X2953" s="25"/>
      <c r="Y2953" s="25"/>
      <c r="Z2953" s="25"/>
      <c r="AA2953" s="25"/>
      <c r="AB2953" s="25"/>
      <c r="AC2953" s="25"/>
      <c r="AD2953" s="25"/>
      <c r="AE2953" s="25"/>
      <c r="AF2953" s="25"/>
      <c r="AG2953" s="25"/>
      <c r="AH2953" s="25"/>
    </row>
    <row r="2954" spans="1:34">
      <c r="A2954" s="25"/>
      <c r="B2954" s="25"/>
      <c r="C2954" s="25"/>
      <c r="D2954" s="114"/>
      <c r="E2954" s="25"/>
      <c r="F2954" s="25"/>
      <c r="G2954" s="25"/>
      <c r="H2954" s="25"/>
      <c r="I2954" s="25"/>
      <c r="J2954" s="25"/>
      <c r="K2954" s="114"/>
      <c r="L2954" s="25"/>
      <c r="M2954" s="25"/>
      <c r="N2954" s="25"/>
      <c r="O2954" s="25"/>
      <c r="P2954" s="25"/>
      <c r="Q2954" s="25"/>
      <c r="R2954" s="25"/>
      <c r="S2954" s="25"/>
      <c r="T2954" s="25"/>
      <c r="U2954" s="25"/>
      <c r="V2954" s="25"/>
      <c r="W2954" s="25"/>
      <c r="X2954" s="25"/>
      <c r="Y2954" s="25"/>
      <c r="Z2954" s="25"/>
      <c r="AA2954" s="25"/>
      <c r="AB2954" s="25"/>
      <c r="AC2954" s="25"/>
      <c r="AD2954" s="25"/>
      <c r="AE2954" s="25"/>
      <c r="AF2954" s="25"/>
      <c r="AG2954" s="25"/>
      <c r="AH2954" s="25"/>
    </row>
    <row r="2955" spans="1:34">
      <c r="A2955" s="25"/>
      <c r="B2955" s="25"/>
      <c r="C2955" s="25"/>
      <c r="D2955" s="114"/>
      <c r="E2955" s="25"/>
      <c r="F2955" s="25"/>
      <c r="G2955" s="25"/>
      <c r="H2955" s="25"/>
      <c r="I2955" s="25"/>
      <c r="J2955" s="25"/>
      <c r="K2955" s="114"/>
      <c r="L2955" s="25"/>
      <c r="M2955" s="25"/>
      <c r="N2955" s="25"/>
      <c r="O2955" s="25"/>
      <c r="P2955" s="25"/>
      <c r="Q2955" s="25"/>
      <c r="R2955" s="25"/>
      <c r="S2955" s="25"/>
      <c r="T2955" s="25"/>
      <c r="U2955" s="25"/>
      <c r="V2955" s="25"/>
      <c r="W2955" s="25"/>
      <c r="X2955" s="25"/>
      <c r="Y2955" s="25"/>
      <c r="Z2955" s="25"/>
      <c r="AA2955" s="25"/>
      <c r="AB2955" s="25"/>
      <c r="AC2955" s="25"/>
      <c r="AD2955" s="25"/>
      <c r="AE2955" s="25"/>
      <c r="AF2955" s="25"/>
      <c r="AG2955" s="25"/>
      <c r="AH2955" s="25"/>
    </row>
    <row r="2956" spans="1:34">
      <c r="A2956" s="25"/>
      <c r="B2956" s="25"/>
      <c r="C2956" s="25"/>
      <c r="D2956" s="114"/>
      <c r="E2956" s="25"/>
      <c r="F2956" s="25"/>
      <c r="G2956" s="25"/>
      <c r="H2956" s="25"/>
      <c r="I2956" s="25"/>
      <c r="J2956" s="25"/>
      <c r="K2956" s="114"/>
      <c r="L2956" s="25"/>
      <c r="M2956" s="25"/>
      <c r="N2956" s="25"/>
      <c r="O2956" s="25"/>
      <c r="P2956" s="25"/>
      <c r="Q2956" s="25"/>
      <c r="R2956" s="25"/>
      <c r="S2956" s="25"/>
      <c r="T2956" s="25"/>
      <c r="U2956" s="25"/>
      <c r="V2956" s="25"/>
      <c r="W2956" s="25"/>
      <c r="X2956" s="25"/>
      <c r="Y2956" s="25"/>
      <c r="Z2956" s="25"/>
      <c r="AA2956" s="25"/>
      <c r="AB2956" s="25"/>
      <c r="AC2956" s="25"/>
      <c r="AD2956" s="25"/>
      <c r="AE2956" s="25"/>
      <c r="AF2956" s="25"/>
      <c r="AG2956" s="25"/>
      <c r="AH2956" s="25"/>
    </row>
    <row r="2957" spans="1:34">
      <c r="A2957" s="25"/>
      <c r="B2957" s="25"/>
      <c r="C2957" s="25"/>
      <c r="D2957" s="114"/>
      <c r="E2957" s="25"/>
      <c r="F2957" s="25"/>
      <c r="G2957" s="25"/>
      <c r="H2957" s="25"/>
      <c r="I2957" s="25"/>
      <c r="J2957" s="25"/>
      <c r="K2957" s="114"/>
      <c r="L2957" s="25"/>
      <c r="M2957" s="25"/>
      <c r="N2957" s="25"/>
      <c r="O2957" s="25"/>
      <c r="P2957" s="25"/>
      <c r="Q2957" s="25"/>
      <c r="R2957" s="25"/>
      <c r="S2957" s="25"/>
      <c r="T2957" s="25"/>
      <c r="U2957" s="25"/>
      <c r="V2957" s="25"/>
      <c r="W2957" s="25"/>
      <c r="X2957" s="25"/>
      <c r="Y2957" s="25"/>
      <c r="Z2957" s="25"/>
      <c r="AA2957" s="25"/>
      <c r="AB2957" s="25"/>
      <c r="AC2957" s="25"/>
      <c r="AD2957" s="25"/>
      <c r="AE2957" s="25"/>
      <c r="AF2957" s="25"/>
      <c r="AG2957" s="25"/>
      <c r="AH2957" s="25"/>
    </row>
    <row r="2958" spans="1:34">
      <c r="A2958" s="25"/>
      <c r="B2958" s="25"/>
      <c r="C2958" s="25"/>
      <c r="D2958" s="114"/>
      <c r="E2958" s="25"/>
      <c r="F2958" s="25"/>
      <c r="G2958" s="25"/>
      <c r="H2958" s="25"/>
      <c r="I2958" s="25"/>
      <c r="J2958" s="25"/>
      <c r="K2958" s="114"/>
      <c r="L2958" s="25"/>
      <c r="M2958" s="25"/>
      <c r="N2958" s="25"/>
      <c r="O2958" s="25"/>
      <c r="P2958" s="25"/>
      <c r="Q2958" s="25"/>
      <c r="R2958" s="25"/>
      <c r="S2958" s="25"/>
      <c r="T2958" s="25"/>
      <c r="U2958" s="25"/>
      <c r="V2958" s="25"/>
      <c r="W2958" s="25"/>
      <c r="X2958" s="25"/>
      <c r="Y2958" s="25"/>
      <c r="Z2958" s="25"/>
      <c r="AA2958" s="25"/>
      <c r="AB2958" s="25"/>
      <c r="AC2958" s="25"/>
      <c r="AD2958" s="25"/>
      <c r="AE2958" s="25"/>
      <c r="AF2958" s="25"/>
      <c r="AG2958" s="25"/>
      <c r="AH2958" s="25"/>
    </row>
    <row r="2959" spans="1:34">
      <c r="A2959" s="25"/>
      <c r="B2959" s="25"/>
      <c r="C2959" s="25"/>
      <c r="D2959" s="114"/>
      <c r="E2959" s="25"/>
      <c r="F2959" s="25"/>
      <c r="G2959" s="25"/>
      <c r="H2959" s="25"/>
      <c r="I2959" s="25"/>
      <c r="J2959" s="25"/>
      <c r="K2959" s="114"/>
      <c r="L2959" s="25"/>
      <c r="M2959" s="25"/>
      <c r="N2959" s="25"/>
      <c r="O2959" s="25"/>
      <c r="P2959" s="25"/>
      <c r="Q2959" s="25"/>
      <c r="R2959" s="25"/>
      <c r="S2959" s="25"/>
      <c r="T2959" s="25"/>
      <c r="U2959" s="25"/>
      <c r="V2959" s="25"/>
      <c r="W2959" s="25"/>
      <c r="X2959" s="25"/>
      <c r="Y2959" s="25"/>
      <c r="Z2959" s="25"/>
      <c r="AA2959" s="25"/>
      <c r="AB2959" s="25"/>
      <c r="AC2959" s="25"/>
      <c r="AD2959" s="25"/>
      <c r="AE2959" s="25"/>
      <c r="AF2959" s="25"/>
      <c r="AG2959" s="25"/>
      <c r="AH2959" s="25"/>
    </row>
    <row r="2960" spans="1:34">
      <c r="A2960" s="25"/>
      <c r="B2960" s="25"/>
      <c r="C2960" s="25"/>
      <c r="D2960" s="114"/>
      <c r="E2960" s="25"/>
      <c r="F2960" s="25"/>
      <c r="G2960" s="25"/>
      <c r="H2960" s="25"/>
      <c r="I2960" s="25"/>
      <c r="J2960" s="25"/>
      <c r="K2960" s="114"/>
      <c r="L2960" s="25"/>
      <c r="M2960" s="25"/>
      <c r="N2960" s="25"/>
      <c r="O2960" s="25"/>
      <c r="P2960" s="25"/>
      <c r="Q2960" s="25"/>
      <c r="R2960" s="25"/>
      <c r="S2960" s="25"/>
      <c r="T2960" s="25"/>
      <c r="U2960" s="25"/>
      <c r="V2960" s="25"/>
      <c r="W2960" s="25"/>
      <c r="X2960" s="25"/>
      <c r="Y2960" s="25"/>
      <c r="Z2960" s="25"/>
      <c r="AA2960" s="25"/>
      <c r="AB2960" s="25"/>
      <c r="AC2960" s="25"/>
      <c r="AD2960" s="25"/>
      <c r="AE2960" s="25"/>
      <c r="AF2960" s="25"/>
      <c r="AG2960" s="25"/>
      <c r="AH2960" s="25"/>
    </row>
    <row r="2961" spans="1:34">
      <c r="A2961" s="25"/>
      <c r="B2961" s="25"/>
      <c r="C2961" s="25"/>
      <c r="D2961" s="114"/>
      <c r="E2961" s="25"/>
      <c r="F2961" s="25"/>
      <c r="G2961" s="25"/>
      <c r="H2961" s="25"/>
      <c r="I2961" s="25"/>
      <c r="J2961" s="25"/>
      <c r="K2961" s="114"/>
      <c r="L2961" s="25"/>
      <c r="M2961" s="25"/>
      <c r="N2961" s="25"/>
      <c r="O2961" s="25"/>
      <c r="P2961" s="25"/>
      <c r="Q2961" s="25"/>
      <c r="R2961" s="25"/>
      <c r="S2961" s="25"/>
      <c r="T2961" s="25"/>
      <c r="U2961" s="25"/>
      <c r="V2961" s="25"/>
      <c r="W2961" s="25"/>
      <c r="X2961" s="25"/>
      <c r="Y2961" s="25"/>
      <c r="Z2961" s="25"/>
      <c r="AA2961" s="25"/>
      <c r="AB2961" s="25"/>
      <c r="AC2961" s="25"/>
      <c r="AD2961" s="25"/>
      <c r="AE2961" s="25"/>
      <c r="AF2961" s="25"/>
      <c r="AG2961" s="25"/>
      <c r="AH2961" s="25"/>
    </row>
    <row r="2962" spans="1:34">
      <c r="A2962" s="25"/>
      <c r="B2962" s="25"/>
      <c r="C2962" s="25"/>
      <c r="D2962" s="114"/>
      <c r="E2962" s="25"/>
      <c r="F2962" s="25"/>
      <c r="G2962" s="25"/>
      <c r="H2962" s="25"/>
      <c r="I2962" s="25"/>
      <c r="J2962" s="25"/>
      <c r="K2962" s="114"/>
      <c r="L2962" s="25"/>
      <c r="M2962" s="25"/>
      <c r="N2962" s="25"/>
      <c r="O2962" s="25"/>
      <c r="P2962" s="25"/>
      <c r="Q2962" s="25"/>
      <c r="R2962" s="25"/>
      <c r="S2962" s="25"/>
      <c r="T2962" s="25"/>
      <c r="U2962" s="25"/>
      <c r="V2962" s="25"/>
      <c r="W2962" s="25"/>
      <c r="X2962" s="25"/>
      <c r="Y2962" s="25"/>
      <c r="Z2962" s="25"/>
      <c r="AA2962" s="25"/>
      <c r="AB2962" s="25"/>
      <c r="AC2962" s="25"/>
      <c r="AD2962" s="25"/>
      <c r="AE2962" s="25"/>
      <c r="AF2962" s="25"/>
      <c r="AG2962" s="25"/>
      <c r="AH2962" s="25"/>
    </row>
    <row r="2963" spans="1:34">
      <c r="A2963" s="25"/>
      <c r="B2963" s="25"/>
      <c r="C2963" s="25"/>
      <c r="D2963" s="114"/>
      <c r="E2963" s="25"/>
      <c r="F2963" s="25"/>
      <c r="G2963" s="25"/>
      <c r="H2963" s="25"/>
      <c r="I2963" s="25"/>
      <c r="J2963" s="25"/>
      <c r="K2963" s="114"/>
      <c r="L2963" s="25"/>
      <c r="M2963" s="25"/>
      <c r="N2963" s="25"/>
      <c r="O2963" s="25"/>
      <c r="P2963" s="25"/>
      <c r="Q2963" s="25"/>
      <c r="R2963" s="25"/>
      <c r="S2963" s="25"/>
      <c r="T2963" s="25"/>
      <c r="U2963" s="25"/>
      <c r="V2963" s="25"/>
      <c r="W2963" s="25"/>
      <c r="X2963" s="25"/>
      <c r="Y2963" s="25"/>
      <c r="Z2963" s="25"/>
      <c r="AA2963" s="25"/>
      <c r="AB2963" s="25"/>
      <c r="AC2963" s="25"/>
      <c r="AD2963" s="25"/>
      <c r="AE2963" s="25"/>
      <c r="AF2963" s="25"/>
      <c r="AG2963" s="25"/>
      <c r="AH2963" s="25"/>
    </row>
    <row r="2964" spans="1:34">
      <c r="A2964" s="25"/>
      <c r="B2964" s="25"/>
      <c r="C2964" s="25"/>
      <c r="D2964" s="114"/>
      <c r="E2964" s="25"/>
      <c r="F2964" s="25"/>
      <c r="G2964" s="25"/>
      <c r="H2964" s="25"/>
      <c r="I2964" s="25"/>
      <c r="J2964" s="25"/>
      <c r="K2964" s="114"/>
      <c r="L2964" s="25"/>
      <c r="M2964" s="25"/>
      <c r="N2964" s="25"/>
      <c r="O2964" s="25"/>
      <c r="P2964" s="25"/>
      <c r="Q2964" s="25"/>
      <c r="R2964" s="25"/>
      <c r="S2964" s="25"/>
      <c r="T2964" s="25"/>
      <c r="U2964" s="25"/>
      <c r="V2964" s="25"/>
      <c r="W2964" s="25"/>
      <c r="X2964" s="25"/>
      <c r="Y2964" s="25"/>
      <c r="Z2964" s="25"/>
      <c r="AA2964" s="25"/>
      <c r="AB2964" s="25"/>
      <c r="AC2964" s="25"/>
      <c r="AD2964" s="25"/>
      <c r="AE2964" s="25"/>
      <c r="AF2964" s="25"/>
      <c r="AG2964" s="25"/>
      <c r="AH2964" s="25"/>
    </row>
    <row r="2965" spans="1:34">
      <c r="A2965" s="25"/>
      <c r="B2965" s="25"/>
      <c r="C2965" s="25"/>
      <c r="D2965" s="114"/>
      <c r="E2965" s="25"/>
      <c r="F2965" s="25"/>
      <c r="G2965" s="25"/>
      <c r="H2965" s="25"/>
      <c r="I2965" s="25"/>
      <c r="J2965" s="25"/>
      <c r="K2965" s="114"/>
      <c r="L2965" s="25"/>
      <c r="M2965" s="25"/>
      <c r="N2965" s="25"/>
      <c r="O2965" s="25"/>
      <c r="P2965" s="25"/>
      <c r="Q2965" s="25"/>
      <c r="R2965" s="25"/>
      <c r="S2965" s="25"/>
      <c r="T2965" s="25"/>
      <c r="U2965" s="25"/>
      <c r="V2965" s="25"/>
      <c r="W2965" s="25"/>
      <c r="X2965" s="25"/>
      <c r="Y2965" s="25"/>
      <c r="Z2965" s="25"/>
      <c r="AA2965" s="25"/>
      <c r="AB2965" s="25"/>
      <c r="AC2965" s="25"/>
      <c r="AD2965" s="25"/>
      <c r="AE2965" s="25"/>
      <c r="AF2965" s="25"/>
      <c r="AG2965" s="25"/>
      <c r="AH2965" s="25"/>
    </row>
    <row r="2966" spans="1:34">
      <c r="A2966" s="25"/>
      <c r="B2966" s="25"/>
      <c r="C2966" s="25"/>
      <c r="D2966" s="114"/>
      <c r="E2966" s="25"/>
      <c r="F2966" s="25"/>
      <c r="G2966" s="25"/>
      <c r="H2966" s="25"/>
      <c r="I2966" s="25"/>
      <c r="J2966" s="25"/>
      <c r="K2966" s="114"/>
      <c r="L2966" s="25"/>
      <c r="M2966" s="25"/>
      <c r="N2966" s="25"/>
      <c r="O2966" s="25"/>
      <c r="P2966" s="25"/>
      <c r="Q2966" s="25"/>
      <c r="R2966" s="25"/>
      <c r="S2966" s="25"/>
      <c r="T2966" s="25"/>
      <c r="U2966" s="25"/>
      <c r="V2966" s="25"/>
      <c r="W2966" s="25"/>
      <c r="X2966" s="25"/>
      <c r="Y2966" s="25"/>
      <c r="Z2966" s="25"/>
      <c r="AA2966" s="25"/>
      <c r="AB2966" s="25"/>
      <c r="AC2966" s="25"/>
      <c r="AD2966" s="25"/>
      <c r="AE2966" s="25"/>
      <c r="AF2966" s="25"/>
      <c r="AG2966" s="25"/>
      <c r="AH2966" s="25"/>
    </row>
    <row r="2967" spans="1:34">
      <c r="A2967" s="25"/>
      <c r="B2967" s="25"/>
      <c r="C2967" s="25"/>
      <c r="D2967" s="114"/>
      <c r="E2967" s="25"/>
      <c r="F2967" s="25"/>
      <c r="G2967" s="25"/>
      <c r="H2967" s="25"/>
      <c r="I2967" s="25"/>
      <c r="J2967" s="25"/>
      <c r="K2967" s="114"/>
      <c r="L2967" s="25"/>
      <c r="M2967" s="25"/>
      <c r="N2967" s="25"/>
      <c r="O2967" s="25"/>
      <c r="P2967" s="25"/>
      <c r="Q2967" s="25"/>
      <c r="R2967" s="25"/>
      <c r="S2967" s="25"/>
      <c r="T2967" s="25"/>
      <c r="U2967" s="25"/>
      <c r="V2967" s="25"/>
      <c r="W2967" s="25"/>
      <c r="X2967" s="25"/>
      <c r="Y2967" s="25"/>
      <c r="Z2967" s="25"/>
      <c r="AA2967" s="25"/>
      <c r="AB2967" s="25"/>
      <c r="AC2967" s="25"/>
      <c r="AD2967" s="25"/>
      <c r="AE2967" s="25"/>
      <c r="AF2967" s="25"/>
      <c r="AG2967" s="25"/>
      <c r="AH2967" s="25"/>
    </row>
    <row r="2968" spans="1:34">
      <c r="A2968" s="25"/>
      <c r="B2968" s="25"/>
      <c r="C2968" s="25"/>
      <c r="D2968" s="114"/>
      <c r="E2968" s="25"/>
      <c r="F2968" s="25"/>
      <c r="G2968" s="25"/>
      <c r="H2968" s="25"/>
      <c r="I2968" s="25"/>
      <c r="J2968" s="25"/>
      <c r="K2968" s="114"/>
      <c r="L2968" s="25"/>
      <c r="M2968" s="25"/>
      <c r="N2968" s="25"/>
      <c r="O2968" s="25"/>
      <c r="P2968" s="25"/>
      <c r="Q2968" s="25"/>
      <c r="R2968" s="25"/>
      <c r="S2968" s="25"/>
      <c r="T2968" s="25"/>
      <c r="U2968" s="25"/>
      <c r="V2968" s="25"/>
      <c r="W2968" s="25"/>
      <c r="X2968" s="25"/>
      <c r="Y2968" s="25"/>
      <c r="Z2968" s="25"/>
      <c r="AA2968" s="25"/>
      <c r="AB2968" s="25"/>
      <c r="AC2968" s="25"/>
      <c r="AD2968" s="25"/>
      <c r="AE2968" s="25"/>
      <c r="AF2968" s="25"/>
      <c r="AG2968" s="25"/>
      <c r="AH2968" s="25"/>
    </row>
    <row r="2969" spans="1:34">
      <c r="A2969" s="25"/>
      <c r="B2969" s="25"/>
      <c r="C2969" s="25"/>
      <c r="D2969" s="114"/>
      <c r="E2969" s="25"/>
      <c r="F2969" s="25"/>
      <c r="G2969" s="25"/>
      <c r="H2969" s="25"/>
      <c r="I2969" s="25"/>
      <c r="J2969" s="25"/>
      <c r="K2969" s="114"/>
      <c r="L2969" s="25"/>
      <c r="M2969" s="25"/>
      <c r="N2969" s="25"/>
      <c r="O2969" s="25"/>
      <c r="P2969" s="25"/>
      <c r="Q2969" s="25"/>
      <c r="R2969" s="25"/>
      <c r="S2969" s="25"/>
      <c r="T2969" s="25"/>
      <c r="U2969" s="25"/>
      <c r="V2969" s="25"/>
      <c r="W2969" s="25"/>
      <c r="X2969" s="25"/>
      <c r="Y2969" s="25"/>
      <c r="Z2969" s="25"/>
      <c r="AA2969" s="25"/>
      <c r="AB2969" s="25"/>
      <c r="AC2969" s="25"/>
      <c r="AD2969" s="25"/>
      <c r="AE2969" s="25"/>
      <c r="AF2969" s="25"/>
      <c r="AG2969" s="25"/>
      <c r="AH2969" s="25"/>
    </row>
    <row r="2970" spans="1:34">
      <c r="A2970" s="25"/>
      <c r="B2970" s="25"/>
      <c r="C2970" s="25"/>
      <c r="D2970" s="114"/>
      <c r="E2970" s="25"/>
      <c r="F2970" s="25"/>
      <c r="G2970" s="25"/>
      <c r="H2970" s="25"/>
      <c r="I2970" s="25"/>
      <c r="J2970" s="25"/>
      <c r="K2970" s="114"/>
      <c r="L2970" s="25"/>
      <c r="M2970" s="25"/>
      <c r="N2970" s="25"/>
      <c r="O2970" s="25"/>
      <c r="P2970" s="25"/>
      <c r="Q2970" s="25"/>
      <c r="R2970" s="25"/>
      <c r="S2970" s="25"/>
      <c r="T2970" s="25"/>
      <c r="U2970" s="25"/>
      <c r="V2970" s="25"/>
      <c r="W2970" s="25"/>
      <c r="X2970" s="25"/>
      <c r="Y2970" s="25"/>
      <c r="Z2970" s="25"/>
      <c r="AA2970" s="25"/>
      <c r="AB2970" s="25"/>
      <c r="AC2970" s="25"/>
      <c r="AD2970" s="25"/>
      <c r="AE2970" s="25"/>
      <c r="AF2970" s="25"/>
      <c r="AG2970" s="25"/>
      <c r="AH2970" s="25"/>
    </row>
    <row r="2971" spans="1:34">
      <c r="A2971" s="25"/>
      <c r="B2971" s="25"/>
      <c r="C2971" s="25"/>
      <c r="D2971" s="114"/>
      <c r="E2971" s="25"/>
      <c r="F2971" s="25"/>
      <c r="G2971" s="25"/>
      <c r="H2971" s="25"/>
      <c r="I2971" s="25"/>
      <c r="J2971" s="25"/>
      <c r="K2971" s="114"/>
      <c r="L2971" s="25"/>
      <c r="M2971" s="25"/>
      <c r="N2971" s="25"/>
      <c r="O2971" s="25"/>
      <c r="P2971" s="25"/>
      <c r="Q2971" s="25"/>
      <c r="R2971" s="25"/>
      <c r="S2971" s="25"/>
      <c r="T2971" s="25"/>
      <c r="U2971" s="25"/>
      <c r="V2971" s="25"/>
      <c r="W2971" s="25"/>
      <c r="X2971" s="25"/>
      <c r="Y2971" s="25"/>
      <c r="Z2971" s="25"/>
      <c r="AA2971" s="25"/>
      <c r="AB2971" s="25"/>
      <c r="AC2971" s="25"/>
      <c r="AD2971" s="25"/>
      <c r="AE2971" s="25"/>
      <c r="AF2971" s="25"/>
      <c r="AG2971" s="25"/>
      <c r="AH2971" s="25"/>
    </row>
    <row r="2972" spans="1:34">
      <c r="A2972" s="25"/>
      <c r="B2972" s="25"/>
      <c r="C2972" s="25"/>
      <c r="D2972" s="114"/>
      <c r="E2972" s="25"/>
      <c r="F2972" s="25"/>
      <c r="G2972" s="25"/>
      <c r="H2972" s="25"/>
      <c r="I2972" s="25"/>
      <c r="J2972" s="25"/>
      <c r="K2972" s="114"/>
      <c r="L2972" s="25"/>
      <c r="M2972" s="25"/>
      <c r="N2972" s="25"/>
      <c r="O2972" s="25"/>
      <c r="P2972" s="25"/>
      <c r="Q2972" s="25"/>
      <c r="R2972" s="25"/>
      <c r="S2972" s="25"/>
      <c r="T2972" s="25"/>
      <c r="U2972" s="25"/>
      <c r="V2972" s="25"/>
      <c r="W2972" s="25"/>
      <c r="X2972" s="25"/>
      <c r="Y2972" s="25"/>
      <c r="Z2972" s="25"/>
      <c r="AA2972" s="25"/>
      <c r="AB2972" s="25"/>
      <c r="AC2972" s="25"/>
      <c r="AD2972" s="25"/>
      <c r="AE2972" s="25"/>
      <c r="AF2972" s="25"/>
      <c r="AG2972" s="25"/>
      <c r="AH2972" s="25"/>
    </row>
    <row r="2973" spans="1:34">
      <c r="A2973" s="25"/>
      <c r="B2973" s="25"/>
      <c r="C2973" s="25"/>
      <c r="D2973" s="114"/>
      <c r="E2973" s="25"/>
      <c r="F2973" s="25"/>
      <c r="G2973" s="25"/>
      <c r="H2973" s="25"/>
      <c r="I2973" s="25"/>
      <c r="J2973" s="25"/>
      <c r="K2973" s="114"/>
      <c r="L2973" s="25"/>
      <c r="M2973" s="25"/>
      <c r="N2973" s="25"/>
      <c r="O2973" s="25"/>
      <c r="P2973" s="25"/>
      <c r="Q2973" s="25"/>
      <c r="R2973" s="25"/>
      <c r="S2973" s="25"/>
      <c r="T2973" s="25"/>
      <c r="U2973" s="25"/>
      <c r="V2973" s="25"/>
      <c r="W2973" s="25"/>
      <c r="X2973" s="25"/>
      <c r="Y2973" s="25"/>
      <c r="Z2973" s="25"/>
      <c r="AA2973" s="25"/>
      <c r="AB2973" s="25"/>
      <c r="AC2973" s="25"/>
      <c r="AD2973" s="25"/>
      <c r="AE2973" s="25"/>
      <c r="AF2973" s="25"/>
      <c r="AG2973" s="25"/>
      <c r="AH2973" s="25"/>
    </row>
    <row r="2974" spans="1:34">
      <c r="A2974" s="25"/>
      <c r="B2974" s="25"/>
      <c r="C2974" s="25"/>
      <c r="D2974" s="114"/>
      <c r="E2974" s="25"/>
      <c r="F2974" s="25"/>
      <c r="G2974" s="25"/>
      <c r="H2974" s="25"/>
      <c r="I2974" s="25"/>
      <c r="J2974" s="25"/>
      <c r="K2974" s="114"/>
      <c r="L2974" s="25"/>
      <c r="M2974" s="25"/>
      <c r="N2974" s="25"/>
      <c r="O2974" s="25"/>
      <c r="P2974" s="25"/>
      <c r="Q2974" s="25"/>
      <c r="R2974" s="25"/>
      <c r="S2974" s="25"/>
      <c r="T2974" s="25"/>
      <c r="U2974" s="25"/>
      <c r="V2974" s="25"/>
      <c r="W2974" s="25"/>
      <c r="X2974" s="25"/>
      <c r="Y2974" s="25"/>
      <c r="Z2974" s="25"/>
      <c r="AA2974" s="25"/>
      <c r="AB2974" s="25"/>
      <c r="AC2974" s="25"/>
      <c r="AD2974" s="25"/>
      <c r="AE2974" s="25"/>
      <c r="AF2974" s="25"/>
      <c r="AG2974" s="25"/>
      <c r="AH2974" s="25"/>
    </row>
    <row r="2975" spans="1:34">
      <c r="A2975" s="25"/>
      <c r="B2975" s="25"/>
      <c r="C2975" s="25"/>
      <c r="D2975" s="114"/>
      <c r="E2975" s="25"/>
      <c r="F2975" s="25"/>
      <c r="G2975" s="25"/>
      <c r="H2975" s="25"/>
      <c r="I2975" s="25"/>
      <c r="J2975" s="25"/>
      <c r="K2975" s="114"/>
      <c r="L2975" s="25"/>
      <c r="M2975" s="25"/>
      <c r="N2975" s="25"/>
      <c r="O2975" s="25"/>
      <c r="P2975" s="25"/>
      <c r="Q2975" s="25"/>
      <c r="R2975" s="25"/>
      <c r="S2975" s="25"/>
      <c r="T2975" s="25"/>
      <c r="U2975" s="25"/>
      <c r="V2975" s="25"/>
      <c r="W2975" s="25"/>
      <c r="X2975" s="25"/>
      <c r="Y2975" s="25"/>
      <c r="Z2975" s="25"/>
      <c r="AA2975" s="25"/>
      <c r="AB2975" s="25"/>
      <c r="AC2975" s="25"/>
      <c r="AD2975" s="25"/>
      <c r="AE2975" s="25"/>
      <c r="AF2975" s="25"/>
      <c r="AG2975" s="25"/>
      <c r="AH2975" s="25"/>
    </row>
    <row r="2976" spans="1:34">
      <c r="A2976" s="25"/>
      <c r="B2976" s="25"/>
      <c r="C2976" s="25"/>
      <c r="D2976" s="114"/>
      <c r="E2976" s="25"/>
      <c r="F2976" s="25"/>
      <c r="G2976" s="25"/>
      <c r="H2976" s="25"/>
      <c r="I2976" s="25"/>
      <c r="J2976" s="25"/>
      <c r="K2976" s="114"/>
      <c r="L2976" s="25"/>
      <c r="M2976" s="25"/>
      <c r="N2976" s="25"/>
      <c r="O2976" s="25"/>
      <c r="P2976" s="25"/>
      <c r="Q2976" s="25"/>
      <c r="R2976" s="25"/>
      <c r="S2976" s="25"/>
      <c r="T2976" s="25"/>
      <c r="U2976" s="25"/>
      <c r="V2976" s="25"/>
      <c r="W2976" s="25"/>
      <c r="X2976" s="25"/>
      <c r="Y2976" s="25"/>
      <c r="Z2976" s="25"/>
      <c r="AA2976" s="25"/>
      <c r="AB2976" s="25"/>
      <c r="AC2976" s="25"/>
      <c r="AD2976" s="25"/>
      <c r="AE2976" s="25"/>
      <c r="AF2976" s="25"/>
      <c r="AG2976" s="25"/>
      <c r="AH2976" s="25"/>
    </row>
    <row r="2977" spans="1:34">
      <c r="A2977" s="25"/>
      <c r="B2977" s="25"/>
      <c r="C2977" s="25"/>
      <c r="D2977" s="114"/>
      <c r="E2977" s="25"/>
      <c r="F2977" s="25"/>
      <c r="G2977" s="25"/>
      <c r="H2977" s="25"/>
      <c r="I2977" s="25"/>
      <c r="J2977" s="25"/>
      <c r="K2977" s="114"/>
      <c r="L2977" s="25"/>
      <c r="M2977" s="25"/>
      <c r="N2977" s="25"/>
      <c r="O2977" s="25"/>
      <c r="P2977" s="25"/>
      <c r="Q2977" s="25"/>
      <c r="R2977" s="25"/>
      <c r="S2977" s="25"/>
      <c r="T2977" s="25"/>
      <c r="U2977" s="25"/>
      <c r="V2977" s="25"/>
      <c r="W2977" s="25"/>
      <c r="X2977" s="25"/>
      <c r="Y2977" s="25"/>
      <c r="Z2977" s="25"/>
      <c r="AA2977" s="25"/>
      <c r="AB2977" s="25"/>
      <c r="AC2977" s="25"/>
      <c r="AD2977" s="25"/>
      <c r="AE2977" s="25"/>
      <c r="AF2977" s="25"/>
      <c r="AG2977" s="25"/>
      <c r="AH2977" s="25"/>
    </row>
    <row r="2978" spans="1:34">
      <c r="A2978" s="25"/>
      <c r="B2978" s="25"/>
      <c r="C2978" s="25"/>
      <c r="D2978" s="114"/>
      <c r="E2978" s="25"/>
      <c r="F2978" s="25"/>
      <c r="G2978" s="25"/>
      <c r="H2978" s="25"/>
      <c r="I2978" s="25"/>
      <c r="J2978" s="25"/>
      <c r="K2978" s="114"/>
      <c r="L2978" s="25"/>
      <c r="M2978" s="25"/>
      <c r="N2978" s="25"/>
      <c r="O2978" s="25"/>
      <c r="P2978" s="25"/>
      <c r="Q2978" s="25"/>
      <c r="R2978" s="25"/>
      <c r="S2978" s="25"/>
      <c r="T2978" s="25"/>
      <c r="U2978" s="25"/>
      <c r="V2978" s="25"/>
      <c r="W2978" s="25"/>
      <c r="X2978" s="25"/>
      <c r="Y2978" s="25"/>
      <c r="Z2978" s="25"/>
      <c r="AA2978" s="25"/>
      <c r="AB2978" s="25"/>
      <c r="AC2978" s="25"/>
      <c r="AD2978" s="25"/>
      <c r="AE2978" s="25"/>
      <c r="AF2978" s="25"/>
      <c r="AG2978" s="25"/>
      <c r="AH2978" s="25"/>
    </row>
    <row r="2979" spans="1:34">
      <c r="A2979" s="25"/>
      <c r="B2979" s="25"/>
      <c r="C2979" s="25"/>
      <c r="D2979" s="114"/>
      <c r="E2979" s="25"/>
      <c r="F2979" s="25"/>
      <c r="G2979" s="25"/>
      <c r="H2979" s="25"/>
      <c r="I2979" s="25"/>
      <c r="J2979" s="25"/>
      <c r="K2979" s="114"/>
      <c r="L2979" s="25"/>
      <c r="M2979" s="25"/>
      <c r="N2979" s="25"/>
      <c r="O2979" s="25"/>
      <c r="P2979" s="25"/>
      <c r="Q2979" s="25"/>
      <c r="R2979" s="25"/>
      <c r="S2979" s="25"/>
      <c r="T2979" s="25"/>
      <c r="U2979" s="25"/>
      <c r="V2979" s="25"/>
      <c r="W2979" s="25"/>
      <c r="X2979" s="25"/>
      <c r="Y2979" s="25"/>
      <c r="Z2979" s="25"/>
      <c r="AA2979" s="25"/>
      <c r="AB2979" s="25"/>
      <c r="AC2979" s="25"/>
      <c r="AD2979" s="25"/>
      <c r="AE2979" s="25"/>
      <c r="AF2979" s="25"/>
      <c r="AG2979" s="25"/>
      <c r="AH2979" s="25"/>
    </row>
    <row r="2980" spans="1:34">
      <c r="A2980" s="25"/>
      <c r="B2980" s="25"/>
      <c r="C2980" s="25"/>
      <c r="D2980" s="114"/>
      <c r="E2980" s="25"/>
      <c r="F2980" s="25"/>
      <c r="G2980" s="25"/>
      <c r="H2980" s="25"/>
      <c r="I2980" s="25"/>
      <c r="J2980" s="25"/>
      <c r="K2980" s="114"/>
      <c r="L2980" s="25"/>
      <c r="M2980" s="25"/>
      <c r="N2980" s="25"/>
      <c r="O2980" s="25"/>
      <c r="P2980" s="25"/>
      <c r="Q2980" s="25"/>
      <c r="R2980" s="25"/>
      <c r="S2980" s="25"/>
      <c r="T2980" s="25"/>
      <c r="U2980" s="25"/>
      <c r="V2980" s="25"/>
      <c r="W2980" s="25"/>
      <c r="X2980" s="25"/>
      <c r="Y2980" s="25"/>
      <c r="Z2980" s="25"/>
      <c r="AA2980" s="25"/>
      <c r="AB2980" s="25"/>
      <c r="AC2980" s="25"/>
      <c r="AD2980" s="25"/>
      <c r="AE2980" s="25"/>
      <c r="AF2980" s="25"/>
      <c r="AG2980" s="25"/>
      <c r="AH2980" s="25"/>
    </row>
    <row r="2981" spans="1:34">
      <c r="A2981" s="25"/>
      <c r="B2981" s="25"/>
      <c r="C2981" s="25"/>
      <c r="D2981" s="114"/>
      <c r="E2981" s="25"/>
      <c r="F2981" s="25"/>
      <c r="G2981" s="25"/>
      <c r="H2981" s="25"/>
      <c r="I2981" s="25"/>
      <c r="J2981" s="25"/>
      <c r="K2981" s="114"/>
      <c r="L2981" s="25"/>
      <c r="M2981" s="25"/>
      <c r="N2981" s="25"/>
      <c r="O2981" s="25"/>
      <c r="P2981" s="25"/>
      <c r="Q2981" s="25"/>
      <c r="R2981" s="25"/>
      <c r="S2981" s="25"/>
      <c r="T2981" s="25"/>
      <c r="U2981" s="25"/>
      <c r="V2981" s="25"/>
      <c r="W2981" s="25"/>
      <c r="X2981" s="25"/>
      <c r="Y2981" s="25"/>
      <c r="Z2981" s="25"/>
      <c r="AA2981" s="25"/>
      <c r="AB2981" s="25"/>
      <c r="AC2981" s="25"/>
      <c r="AD2981" s="25"/>
      <c r="AE2981" s="25"/>
      <c r="AF2981" s="25"/>
      <c r="AG2981" s="25"/>
      <c r="AH2981" s="25"/>
    </row>
    <row r="2982" spans="1:34">
      <c r="A2982" s="25"/>
      <c r="B2982" s="25"/>
      <c r="C2982" s="25"/>
      <c r="D2982" s="114"/>
      <c r="E2982" s="25"/>
      <c r="F2982" s="25"/>
      <c r="G2982" s="25"/>
      <c r="H2982" s="25"/>
      <c r="I2982" s="25"/>
      <c r="J2982" s="25"/>
      <c r="K2982" s="114"/>
      <c r="L2982" s="25"/>
      <c r="M2982" s="25"/>
      <c r="N2982" s="25"/>
      <c r="O2982" s="25"/>
      <c r="P2982" s="25"/>
      <c r="Q2982" s="25"/>
      <c r="R2982" s="25"/>
      <c r="S2982" s="25"/>
      <c r="T2982" s="25"/>
      <c r="U2982" s="25"/>
      <c r="V2982" s="25"/>
      <c r="W2982" s="25"/>
      <c r="X2982" s="25"/>
      <c r="Y2982" s="25"/>
      <c r="Z2982" s="25"/>
      <c r="AA2982" s="25"/>
      <c r="AB2982" s="25"/>
      <c r="AC2982" s="25"/>
      <c r="AD2982" s="25"/>
      <c r="AE2982" s="25"/>
      <c r="AF2982" s="25"/>
      <c r="AG2982" s="25"/>
      <c r="AH2982" s="25"/>
    </row>
    <row r="2983" spans="1:34">
      <c r="A2983" s="25"/>
      <c r="B2983" s="25"/>
      <c r="C2983" s="25"/>
      <c r="D2983" s="114"/>
      <c r="E2983" s="25"/>
      <c r="F2983" s="25"/>
      <c r="G2983" s="25"/>
      <c r="H2983" s="25"/>
      <c r="I2983" s="25"/>
      <c r="J2983" s="25"/>
      <c r="K2983" s="114"/>
      <c r="L2983" s="25"/>
      <c r="M2983" s="25"/>
      <c r="N2983" s="25"/>
      <c r="O2983" s="25"/>
      <c r="P2983" s="25"/>
      <c r="Q2983" s="25"/>
      <c r="R2983" s="25"/>
      <c r="S2983" s="25"/>
      <c r="T2983" s="25"/>
      <c r="U2983" s="25"/>
      <c r="V2983" s="25"/>
      <c r="W2983" s="25"/>
      <c r="X2983" s="25"/>
      <c r="Y2983" s="25"/>
      <c r="Z2983" s="25"/>
      <c r="AA2983" s="25"/>
      <c r="AB2983" s="25"/>
      <c r="AC2983" s="25"/>
      <c r="AD2983" s="25"/>
      <c r="AE2983" s="25"/>
      <c r="AF2983" s="25"/>
      <c r="AG2983" s="25"/>
      <c r="AH2983" s="25"/>
    </row>
    <row r="2984" spans="1:34">
      <c r="A2984" s="25"/>
      <c r="B2984" s="25"/>
      <c r="C2984" s="25"/>
      <c r="D2984" s="114"/>
      <c r="E2984" s="25"/>
      <c r="F2984" s="25"/>
      <c r="G2984" s="25"/>
      <c r="H2984" s="25"/>
      <c r="I2984" s="25"/>
      <c r="J2984" s="25"/>
      <c r="K2984" s="114"/>
      <c r="L2984" s="25"/>
      <c r="M2984" s="25"/>
      <c r="N2984" s="25"/>
      <c r="O2984" s="25"/>
      <c r="P2984" s="25"/>
      <c r="Q2984" s="25"/>
      <c r="R2984" s="25"/>
      <c r="S2984" s="25"/>
      <c r="T2984" s="25"/>
      <c r="U2984" s="25"/>
      <c r="V2984" s="25"/>
      <c r="W2984" s="25"/>
      <c r="X2984" s="25"/>
      <c r="Y2984" s="25"/>
      <c r="Z2984" s="25"/>
      <c r="AA2984" s="25"/>
      <c r="AB2984" s="25"/>
      <c r="AC2984" s="25"/>
      <c r="AD2984" s="25"/>
      <c r="AE2984" s="25"/>
      <c r="AF2984" s="25"/>
      <c r="AG2984" s="25"/>
      <c r="AH2984" s="25"/>
    </row>
    <row r="2985" spans="1:34">
      <c r="A2985" s="25"/>
      <c r="B2985" s="25"/>
      <c r="C2985" s="25"/>
      <c r="D2985" s="114"/>
      <c r="E2985" s="25"/>
      <c r="F2985" s="25"/>
      <c r="G2985" s="25"/>
      <c r="H2985" s="25"/>
      <c r="I2985" s="25"/>
      <c r="J2985" s="25"/>
      <c r="K2985" s="114"/>
      <c r="L2985" s="25"/>
      <c r="M2985" s="25"/>
      <c r="N2985" s="25"/>
      <c r="O2985" s="25"/>
      <c r="P2985" s="25"/>
      <c r="Q2985" s="25"/>
      <c r="R2985" s="25"/>
      <c r="S2985" s="25"/>
      <c r="T2985" s="25"/>
      <c r="U2985" s="25"/>
      <c r="V2985" s="25"/>
      <c r="W2985" s="25"/>
      <c r="X2985" s="25"/>
      <c r="Y2985" s="25"/>
      <c r="Z2985" s="25"/>
      <c r="AA2985" s="25"/>
      <c r="AB2985" s="25"/>
      <c r="AC2985" s="25"/>
      <c r="AD2985" s="25"/>
      <c r="AE2985" s="25"/>
      <c r="AF2985" s="25"/>
      <c r="AG2985" s="25"/>
      <c r="AH2985" s="25"/>
    </row>
    <row r="2986" spans="1:34">
      <c r="A2986" s="25"/>
      <c r="B2986" s="25"/>
      <c r="C2986" s="25"/>
      <c r="D2986" s="114"/>
      <c r="E2986" s="25"/>
      <c r="F2986" s="25"/>
      <c r="G2986" s="25"/>
      <c r="H2986" s="25"/>
      <c r="I2986" s="25"/>
      <c r="J2986" s="25"/>
      <c r="K2986" s="114"/>
      <c r="L2986" s="25"/>
      <c r="M2986" s="25"/>
      <c r="N2986" s="25"/>
      <c r="O2986" s="25"/>
      <c r="P2986" s="25"/>
      <c r="Q2986" s="25"/>
      <c r="R2986" s="25"/>
      <c r="S2986" s="25"/>
      <c r="T2986" s="25"/>
      <c r="U2986" s="25"/>
      <c r="V2986" s="25"/>
      <c r="W2986" s="25"/>
      <c r="X2986" s="25"/>
      <c r="Y2986" s="25"/>
      <c r="Z2986" s="25"/>
      <c r="AA2986" s="25"/>
      <c r="AB2986" s="25"/>
      <c r="AC2986" s="25"/>
      <c r="AD2986" s="25"/>
      <c r="AE2986" s="25"/>
      <c r="AF2986" s="25"/>
      <c r="AG2986" s="25"/>
      <c r="AH2986" s="25"/>
    </row>
    <row r="2987" spans="1:34">
      <c r="A2987" s="25"/>
      <c r="B2987" s="25"/>
      <c r="C2987" s="25"/>
      <c r="D2987" s="114"/>
      <c r="E2987" s="25"/>
      <c r="F2987" s="25"/>
      <c r="G2987" s="25"/>
      <c r="H2987" s="25"/>
      <c r="I2987" s="25"/>
      <c r="J2987" s="25"/>
      <c r="K2987" s="114"/>
      <c r="L2987" s="25"/>
      <c r="M2987" s="25"/>
      <c r="N2987" s="25"/>
      <c r="O2987" s="25"/>
      <c r="P2987" s="25"/>
      <c r="Q2987" s="25"/>
      <c r="R2987" s="25"/>
      <c r="S2987" s="25"/>
      <c r="T2987" s="25"/>
      <c r="U2987" s="25"/>
      <c r="V2987" s="25"/>
      <c r="W2987" s="25"/>
      <c r="X2987" s="25"/>
      <c r="Y2987" s="25"/>
      <c r="Z2987" s="25"/>
      <c r="AA2987" s="25"/>
      <c r="AB2987" s="25"/>
      <c r="AC2987" s="25"/>
      <c r="AD2987" s="25"/>
      <c r="AE2987" s="25"/>
      <c r="AF2987" s="25"/>
      <c r="AG2987" s="25"/>
      <c r="AH2987" s="25"/>
    </row>
    <row r="2988" spans="1:34">
      <c r="A2988" s="25"/>
      <c r="B2988" s="25"/>
      <c r="C2988" s="25"/>
      <c r="D2988" s="114"/>
      <c r="E2988" s="25"/>
      <c r="F2988" s="25"/>
      <c r="G2988" s="25"/>
      <c r="H2988" s="25"/>
      <c r="I2988" s="25"/>
      <c r="J2988" s="25"/>
      <c r="K2988" s="114"/>
      <c r="L2988" s="25"/>
      <c r="M2988" s="25"/>
      <c r="N2988" s="25"/>
      <c r="O2988" s="25"/>
      <c r="P2988" s="25"/>
      <c r="Q2988" s="25"/>
      <c r="R2988" s="25"/>
      <c r="S2988" s="25"/>
      <c r="T2988" s="25"/>
      <c r="U2988" s="25"/>
      <c r="V2988" s="25"/>
      <c r="W2988" s="25"/>
      <c r="X2988" s="25"/>
      <c r="Y2988" s="25"/>
      <c r="Z2988" s="25"/>
      <c r="AA2988" s="25"/>
      <c r="AB2988" s="25"/>
      <c r="AC2988" s="25"/>
      <c r="AD2988" s="25"/>
      <c r="AE2988" s="25"/>
      <c r="AF2988" s="25"/>
      <c r="AG2988" s="25"/>
      <c r="AH2988" s="25"/>
    </row>
    <row r="2989" spans="1:34">
      <c r="A2989" s="25"/>
      <c r="B2989" s="25"/>
      <c r="C2989" s="25"/>
      <c r="D2989" s="114"/>
      <c r="E2989" s="25"/>
      <c r="F2989" s="25"/>
      <c r="G2989" s="25"/>
      <c r="H2989" s="25"/>
      <c r="I2989" s="25"/>
      <c r="J2989" s="25"/>
      <c r="K2989" s="114"/>
      <c r="L2989" s="25"/>
      <c r="M2989" s="25"/>
      <c r="N2989" s="25"/>
      <c r="O2989" s="25"/>
      <c r="P2989" s="25"/>
      <c r="Q2989" s="25"/>
      <c r="R2989" s="25"/>
      <c r="S2989" s="25"/>
      <c r="T2989" s="25"/>
      <c r="U2989" s="25"/>
      <c r="V2989" s="25"/>
      <c r="W2989" s="25"/>
      <c r="X2989" s="25"/>
      <c r="Y2989" s="25"/>
      <c r="Z2989" s="25"/>
      <c r="AA2989" s="25"/>
      <c r="AB2989" s="25"/>
      <c r="AC2989" s="25"/>
      <c r="AD2989" s="25"/>
      <c r="AE2989" s="25"/>
      <c r="AF2989" s="25"/>
      <c r="AG2989" s="25"/>
      <c r="AH2989" s="25"/>
    </row>
    <row r="2990" spans="1:34">
      <c r="A2990" s="25"/>
      <c r="B2990" s="25"/>
      <c r="C2990" s="25"/>
      <c r="D2990" s="114"/>
      <c r="E2990" s="25"/>
      <c r="F2990" s="25"/>
      <c r="G2990" s="25"/>
      <c r="H2990" s="25"/>
      <c r="I2990" s="25"/>
      <c r="J2990" s="25"/>
      <c r="K2990" s="114"/>
      <c r="L2990" s="25"/>
      <c r="M2990" s="25"/>
      <c r="N2990" s="25"/>
      <c r="O2990" s="25"/>
      <c r="P2990" s="25"/>
      <c r="Q2990" s="25"/>
      <c r="R2990" s="25"/>
      <c r="S2990" s="25"/>
      <c r="T2990" s="25"/>
      <c r="U2990" s="25"/>
      <c r="V2990" s="25"/>
      <c r="W2990" s="25"/>
      <c r="X2990" s="25"/>
      <c r="Y2990" s="25"/>
      <c r="Z2990" s="25"/>
      <c r="AA2990" s="25"/>
      <c r="AB2990" s="25"/>
      <c r="AC2990" s="25"/>
      <c r="AD2990" s="25"/>
      <c r="AE2990" s="25"/>
      <c r="AF2990" s="25"/>
      <c r="AG2990" s="25"/>
      <c r="AH2990" s="25"/>
    </row>
    <row r="2991" spans="1:34">
      <c r="A2991" s="25"/>
      <c r="B2991" s="25"/>
      <c r="C2991" s="25"/>
      <c r="D2991" s="114"/>
      <c r="E2991" s="25"/>
      <c r="F2991" s="25"/>
      <c r="G2991" s="25"/>
      <c r="H2991" s="25"/>
      <c r="I2991" s="25"/>
      <c r="J2991" s="25"/>
      <c r="K2991" s="114"/>
      <c r="L2991" s="25"/>
      <c r="M2991" s="25"/>
      <c r="N2991" s="25"/>
      <c r="O2991" s="25"/>
      <c r="P2991" s="25"/>
      <c r="Q2991" s="25"/>
      <c r="R2991" s="25"/>
      <c r="S2991" s="25"/>
      <c r="T2991" s="25"/>
      <c r="U2991" s="25"/>
      <c r="V2991" s="25"/>
      <c r="W2991" s="25"/>
      <c r="X2991" s="25"/>
      <c r="Y2991" s="25"/>
      <c r="Z2991" s="25"/>
      <c r="AA2991" s="25"/>
      <c r="AB2991" s="25"/>
      <c r="AC2991" s="25"/>
      <c r="AD2991" s="25"/>
      <c r="AE2991" s="25"/>
      <c r="AF2991" s="25"/>
      <c r="AG2991" s="25"/>
      <c r="AH2991" s="25"/>
    </row>
    <row r="2992" spans="1:34">
      <c r="A2992" s="25"/>
      <c r="B2992" s="25"/>
      <c r="C2992" s="25"/>
      <c r="D2992" s="114"/>
      <c r="E2992" s="25"/>
      <c r="F2992" s="25"/>
      <c r="G2992" s="25"/>
      <c r="H2992" s="25"/>
      <c r="I2992" s="25"/>
      <c r="J2992" s="25"/>
      <c r="K2992" s="114"/>
      <c r="L2992" s="25"/>
      <c r="M2992" s="25"/>
      <c r="N2992" s="25"/>
      <c r="O2992" s="25"/>
      <c r="P2992" s="25"/>
      <c r="Q2992" s="25"/>
      <c r="R2992" s="25"/>
      <c r="S2992" s="25"/>
      <c r="T2992" s="25"/>
      <c r="U2992" s="25"/>
      <c r="V2992" s="25"/>
      <c r="W2992" s="25"/>
      <c r="X2992" s="25"/>
      <c r="Y2992" s="25"/>
      <c r="Z2992" s="25"/>
      <c r="AA2992" s="25"/>
      <c r="AB2992" s="25"/>
      <c r="AC2992" s="25"/>
      <c r="AD2992" s="25"/>
      <c r="AE2992" s="25"/>
      <c r="AF2992" s="25"/>
      <c r="AG2992" s="25"/>
      <c r="AH2992" s="25"/>
    </row>
    <row r="2993" spans="1:34">
      <c r="A2993" s="25"/>
      <c r="B2993" s="25"/>
      <c r="C2993" s="25"/>
      <c r="D2993" s="114"/>
      <c r="E2993" s="25"/>
      <c r="F2993" s="25"/>
      <c r="G2993" s="25"/>
      <c r="H2993" s="25"/>
      <c r="I2993" s="25"/>
      <c r="J2993" s="25"/>
      <c r="K2993" s="114"/>
      <c r="L2993" s="25"/>
      <c r="M2993" s="25"/>
      <c r="N2993" s="25"/>
      <c r="O2993" s="25"/>
      <c r="P2993" s="25"/>
      <c r="Q2993" s="25"/>
      <c r="R2993" s="25"/>
      <c r="S2993" s="25"/>
      <c r="T2993" s="25"/>
      <c r="U2993" s="25"/>
      <c r="V2993" s="25"/>
      <c r="W2993" s="25"/>
      <c r="X2993" s="25"/>
      <c r="Y2993" s="25"/>
      <c r="Z2993" s="25"/>
      <c r="AA2993" s="25"/>
      <c r="AB2993" s="25"/>
      <c r="AC2993" s="25"/>
      <c r="AD2993" s="25"/>
      <c r="AE2993" s="25"/>
      <c r="AF2993" s="25"/>
      <c r="AG2993" s="25"/>
      <c r="AH2993" s="25"/>
    </row>
    <row r="2994" spans="1:34">
      <c r="A2994" s="25"/>
      <c r="B2994" s="25"/>
      <c r="C2994" s="25"/>
      <c r="D2994" s="114"/>
      <c r="E2994" s="25"/>
      <c r="F2994" s="25"/>
      <c r="G2994" s="25"/>
      <c r="H2994" s="25"/>
      <c r="I2994" s="25"/>
      <c r="J2994" s="25"/>
      <c r="K2994" s="114"/>
      <c r="L2994" s="25"/>
      <c r="M2994" s="25"/>
      <c r="N2994" s="25"/>
      <c r="O2994" s="25"/>
      <c r="P2994" s="25"/>
      <c r="Q2994" s="25"/>
      <c r="R2994" s="25"/>
      <c r="S2994" s="25"/>
      <c r="T2994" s="25"/>
      <c r="U2994" s="25"/>
      <c r="V2994" s="25"/>
      <c r="W2994" s="25"/>
      <c r="X2994" s="25"/>
      <c r="Y2994" s="25"/>
      <c r="Z2994" s="25"/>
      <c r="AA2994" s="25"/>
      <c r="AB2994" s="25"/>
      <c r="AC2994" s="25"/>
      <c r="AD2994" s="25"/>
      <c r="AE2994" s="25"/>
      <c r="AF2994" s="25"/>
      <c r="AG2994" s="25"/>
      <c r="AH2994" s="25"/>
    </row>
    <row r="2995" spans="1:34">
      <c r="A2995" s="25"/>
      <c r="B2995" s="25"/>
      <c r="C2995" s="25"/>
      <c r="D2995" s="114"/>
      <c r="E2995" s="25"/>
      <c r="F2995" s="25"/>
      <c r="G2995" s="25"/>
      <c r="H2995" s="25"/>
      <c r="I2995" s="25"/>
      <c r="J2995" s="25"/>
      <c r="K2995" s="114"/>
      <c r="L2995" s="25"/>
      <c r="M2995" s="25"/>
      <c r="N2995" s="25"/>
      <c r="O2995" s="25"/>
      <c r="P2995" s="25"/>
      <c r="Q2995" s="25"/>
      <c r="R2995" s="25"/>
      <c r="S2995" s="25"/>
      <c r="T2995" s="25"/>
      <c r="U2995" s="25"/>
      <c r="V2995" s="25"/>
      <c r="W2995" s="25"/>
      <c r="X2995" s="25"/>
      <c r="Y2995" s="25"/>
      <c r="Z2995" s="25"/>
      <c r="AA2995" s="25"/>
      <c r="AB2995" s="25"/>
      <c r="AC2995" s="25"/>
      <c r="AD2995" s="25"/>
      <c r="AE2995" s="25"/>
      <c r="AF2995" s="25"/>
      <c r="AG2995" s="25"/>
      <c r="AH2995" s="25"/>
    </row>
    <row r="2996" spans="1:34">
      <c r="A2996" s="25"/>
      <c r="B2996" s="25"/>
      <c r="C2996" s="25"/>
      <c r="D2996" s="114"/>
      <c r="E2996" s="25"/>
      <c r="F2996" s="25"/>
      <c r="G2996" s="25"/>
      <c r="H2996" s="25"/>
      <c r="I2996" s="25"/>
      <c r="J2996" s="25"/>
      <c r="K2996" s="114"/>
      <c r="L2996" s="25"/>
      <c r="M2996" s="25"/>
      <c r="N2996" s="25"/>
      <c r="O2996" s="25"/>
      <c r="P2996" s="25"/>
      <c r="Q2996" s="25"/>
      <c r="R2996" s="25"/>
      <c r="S2996" s="25"/>
      <c r="T2996" s="25"/>
      <c r="U2996" s="25"/>
      <c r="V2996" s="25"/>
      <c r="W2996" s="25"/>
      <c r="X2996" s="25"/>
      <c r="Y2996" s="25"/>
      <c r="Z2996" s="25"/>
      <c r="AA2996" s="25"/>
      <c r="AB2996" s="25"/>
      <c r="AC2996" s="25"/>
      <c r="AD2996" s="25"/>
      <c r="AE2996" s="25"/>
      <c r="AF2996" s="25"/>
      <c r="AG2996" s="25"/>
      <c r="AH2996" s="25"/>
    </row>
    <row r="2997" spans="1:34">
      <c r="A2997" s="25"/>
      <c r="B2997" s="25"/>
      <c r="C2997" s="25"/>
      <c r="D2997" s="114"/>
      <c r="E2997" s="25"/>
      <c r="F2997" s="25"/>
      <c r="G2997" s="25"/>
      <c r="H2997" s="25"/>
      <c r="I2997" s="25"/>
      <c r="J2997" s="25"/>
      <c r="K2997" s="114"/>
      <c r="L2997" s="25"/>
      <c r="M2997" s="25"/>
      <c r="N2997" s="25"/>
      <c r="O2997" s="25"/>
      <c r="P2997" s="25"/>
      <c r="Q2997" s="25"/>
      <c r="R2997" s="25"/>
      <c r="S2997" s="25"/>
      <c r="T2997" s="25"/>
      <c r="U2997" s="25"/>
      <c r="V2997" s="25"/>
      <c r="W2997" s="25"/>
      <c r="X2997" s="25"/>
      <c r="Y2997" s="25"/>
      <c r="Z2997" s="25"/>
      <c r="AA2997" s="25"/>
      <c r="AB2997" s="25"/>
      <c r="AC2997" s="25"/>
      <c r="AD2997" s="25"/>
      <c r="AE2997" s="25"/>
      <c r="AF2997" s="25"/>
      <c r="AG2997" s="25"/>
      <c r="AH2997" s="25"/>
    </row>
    <row r="2998" spans="1:34">
      <c r="A2998" s="25"/>
      <c r="B2998" s="25"/>
      <c r="C2998" s="25"/>
      <c r="D2998" s="114"/>
      <c r="E2998" s="25"/>
      <c r="F2998" s="25"/>
      <c r="G2998" s="25"/>
      <c r="H2998" s="25"/>
      <c r="I2998" s="25"/>
      <c r="J2998" s="25"/>
      <c r="K2998" s="114"/>
      <c r="L2998" s="25"/>
      <c r="M2998" s="25"/>
      <c r="N2998" s="25"/>
      <c r="O2998" s="25"/>
      <c r="P2998" s="25"/>
      <c r="Q2998" s="25"/>
      <c r="R2998" s="25"/>
      <c r="S2998" s="25"/>
      <c r="T2998" s="25"/>
      <c r="U2998" s="25"/>
      <c r="V2998" s="25"/>
      <c r="W2998" s="25"/>
      <c r="X2998" s="25"/>
      <c r="Y2998" s="25"/>
      <c r="Z2998" s="25"/>
      <c r="AA2998" s="25"/>
      <c r="AB2998" s="25"/>
      <c r="AC2998" s="25"/>
      <c r="AD2998" s="25"/>
      <c r="AE2998" s="25"/>
      <c r="AF2998" s="25"/>
      <c r="AG2998" s="25"/>
      <c r="AH2998" s="25"/>
    </row>
    <row r="2999" spans="1:34">
      <c r="A2999" s="25"/>
      <c r="B2999" s="25"/>
      <c r="C2999" s="25"/>
      <c r="D2999" s="114"/>
      <c r="E2999" s="25"/>
      <c r="F2999" s="25"/>
      <c r="G2999" s="25"/>
      <c r="H2999" s="25"/>
      <c r="I2999" s="25"/>
      <c r="J2999" s="25"/>
      <c r="K2999" s="114"/>
      <c r="L2999" s="25"/>
      <c r="M2999" s="25"/>
      <c r="N2999" s="25"/>
      <c r="O2999" s="25"/>
      <c r="P2999" s="25"/>
      <c r="Q2999" s="25"/>
      <c r="R2999" s="25"/>
      <c r="S2999" s="25"/>
      <c r="T2999" s="25"/>
      <c r="U2999" s="25"/>
      <c r="V2999" s="25"/>
      <c r="W2999" s="25"/>
      <c r="X2999" s="25"/>
      <c r="Y2999" s="25"/>
      <c r="Z2999" s="25"/>
      <c r="AA2999" s="25"/>
      <c r="AB2999" s="25"/>
      <c r="AC2999" s="25"/>
      <c r="AD2999" s="25"/>
      <c r="AE2999" s="25"/>
      <c r="AF2999" s="25"/>
      <c r="AG2999" s="25"/>
      <c r="AH2999" s="25"/>
    </row>
    <row r="3000" spans="1:34">
      <c r="A3000" s="25"/>
      <c r="B3000" s="25"/>
      <c r="C3000" s="25"/>
      <c r="D3000" s="114"/>
      <c r="E3000" s="25"/>
      <c r="F3000" s="25"/>
      <c r="G3000" s="25"/>
      <c r="H3000" s="25"/>
      <c r="I3000" s="25"/>
      <c r="J3000" s="25"/>
      <c r="K3000" s="114"/>
      <c r="L3000" s="25"/>
      <c r="M3000" s="25"/>
      <c r="N3000" s="25"/>
      <c r="O3000" s="25"/>
      <c r="P3000" s="25"/>
      <c r="Q3000" s="25"/>
      <c r="R3000" s="25"/>
      <c r="S3000" s="25"/>
      <c r="T3000" s="25"/>
      <c r="U3000" s="25"/>
      <c r="V3000" s="25"/>
      <c r="W3000" s="25"/>
      <c r="X3000" s="25"/>
      <c r="Y3000" s="25"/>
      <c r="Z3000" s="25"/>
      <c r="AA3000" s="25"/>
      <c r="AB3000" s="25"/>
      <c r="AC3000" s="25"/>
      <c r="AD3000" s="25"/>
      <c r="AE3000" s="25"/>
      <c r="AF3000" s="25"/>
      <c r="AG3000" s="25"/>
      <c r="AH3000" s="25"/>
    </row>
    <row r="3001" spans="1:34">
      <c r="A3001" s="25"/>
      <c r="B3001" s="25"/>
      <c r="C3001" s="25"/>
      <c r="D3001" s="114"/>
      <c r="E3001" s="25"/>
      <c r="F3001" s="25"/>
      <c r="G3001" s="25"/>
      <c r="H3001" s="25"/>
      <c r="I3001" s="25"/>
      <c r="J3001" s="25"/>
      <c r="K3001" s="114"/>
      <c r="L3001" s="25"/>
      <c r="M3001" s="25"/>
      <c r="N3001" s="25"/>
      <c r="O3001" s="25"/>
      <c r="P3001" s="25"/>
      <c r="Q3001" s="25"/>
      <c r="R3001" s="25"/>
      <c r="S3001" s="25"/>
      <c r="T3001" s="25"/>
      <c r="U3001" s="25"/>
      <c r="V3001" s="25"/>
      <c r="W3001" s="25"/>
      <c r="X3001" s="25"/>
      <c r="Y3001" s="25"/>
      <c r="Z3001" s="25"/>
      <c r="AA3001" s="25"/>
      <c r="AB3001" s="25"/>
      <c r="AC3001" s="25"/>
      <c r="AD3001" s="25"/>
      <c r="AE3001" s="25"/>
      <c r="AF3001" s="25"/>
      <c r="AG3001" s="25"/>
      <c r="AH3001" s="25"/>
    </row>
    <row r="3002" spans="1:34">
      <c r="A3002" s="25"/>
      <c r="B3002" s="25"/>
      <c r="C3002" s="25"/>
      <c r="D3002" s="114"/>
      <c r="E3002" s="25"/>
      <c r="F3002" s="25"/>
      <c r="G3002" s="25"/>
      <c r="H3002" s="25"/>
      <c r="I3002" s="25"/>
      <c r="J3002" s="25"/>
      <c r="K3002" s="114"/>
      <c r="L3002" s="25"/>
      <c r="M3002" s="25"/>
      <c r="N3002" s="25"/>
      <c r="O3002" s="25"/>
      <c r="P3002" s="25"/>
      <c r="Q3002" s="25"/>
      <c r="R3002" s="25"/>
      <c r="S3002" s="25"/>
      <c r="T3002" s="25"/>
      <c r="U3002" s="25"/>
      <c r="V3002" s="25"/>
      <c r="W3002" s="25"/>
      <c r="X3002" s="25"/>
      <c r="Y3002" s="25"/>
      <c r="Z3002" s="25"/>
      <c r="AA3002" s="25"/>
      <c r="AB3002" s="25"/>
      <c r="AC3002" s="25"/>
      <c r="AD3002" s="25"/>
      <c r="AE3002" s="25"/>
      <c r="AF3002" s="25"/>
      <c r="AG3002" s="25"/>
      <c r="AH3002" s="25"/>
    </row>
    <row r="3003" spans="1:34">
      <c r="A3003" s="25"/>
      <c r="B3003" s="25"/>
      <c r="C3003" s="25"/>
      <c r="D3003" s="114"/>
      <c r="E3003" s="25"/>
      <c r="F3003" s="25"/>
      <c r="G3003" s="25"/>
      <c r="H3003" s="25"/>
      <c r="I3003" s="25"/>
      <c r="J3003" s="25"/>
      <c r="K3003" s="114"/>
      <c r="L3003" s="25"/>
      <c r="M3003" s="25"/>
      <c r="N3003" s="25"/>
      <c r="O3003" s="25"/>
      <c r="P3003" s="25"/>
      <c r="Q3003" s="25"/>
      <c r="R3003" s="25"/>
      <c r="S3003" s="25"/>
      <c r="T3003" s="25"/>
      <c r="U3003" s="25"/>
      <c r="V3003" s="25"/>
      <c r="W3003" s="25"/>
      <c r="X3003" s="25"/>
      <c r="Y3003" s="25"/>
      <c r="Z3003" s="25"/>
      <c r="AA3003" s="25"/>
      <c r="AB3003" s="25"/>
      <c r="AC3003" s="25"/>
      <c r="AD3003" s="25"/>
      <c r="AE3003" s="25"/>
      <c r="AF3003" s="25"/>
      <c r="AG3003" s="25"/>
      <c r="AH3003" s="25"/>
    </row>
    <row r="3004" spans="1:34">
      <c r="A3004" s="25"/>
      <c r="B3004" s="25"/>
      <c r="C3004" s="25"/>
      <c r="D3004" s="114"/>
      <c r="E3004" s="25"/>
      <c r="F3004" s="25"/>
      <c r="G3004" s="25"/>
      <c r="H3004" s="25"/>
      <c r="I3004" s="25"/>
      <c r="J3004" s="25"/>
      <c r="K3004" s="114"/>
      <c r="L3004" s="25"/>
      <c r="M3004" s="25"/>
      <c r="N3004" s="25"/>
      <c r="O3004" s="25"/>
      <c r="P3004" s="25"/>
      <c r="Q3004" s="25"/>
      <c r="R3004" s="25"/>
      <c r="S3004" s="25"/>
      <c r="T3004" s="25"/>
      <c r="U3004" s="25"/>
      <c r="V3004" s="25"/>
      <c r="W3004" s="25"/>
      <c r="X3004" s="25"/>
      <c r="Y3004" s="25"/>
      <c r="Z3004" s="25"/>
      <c r="AA3004" s="25"/>
      <c r="AB3004" s="25"/>
      <c r="AC3004" s="25"/>
      <c r="AD3004" s="25"/>
      <c r="AE3004" s="25"/>
      <c r="AF3004" s="25"/>
      <c r="AG3004" s="25"/>
      <c r="AH3004" s="25"/>
    </row>
    <row r="3005" spans="1:34">
      <c r="A3005" s="25"/>
      <c r="B3005" s="25"/>
      <c r="C3005" s="25"/>
      <c r="D3005" s="114"/>
      <c r="E3005" s="25"/>
      <c r="F3005" s="25"/>
      <c r="G3005" s="25"/>
      <c r="H3005" s="25"/>
      <c r="I3005" s="25"/>
      <c r="J3005" s="25"/>
      <c r="K3005" s="114"/>
      <c r="L3005" s="25"/>
      <c r="M3005" s="25"/>
      <c r="N3005" s="25"/>
      <c r="O3005" s="25"/>
      <c r="P3005" s="25"/>
      <c r="Q3005" s="25"/>
      <c r="R3005" s="25"/>
      <c r="S3005" s="25"/>
      <c r="T3005" s="25"/>
      <c r="U3005" s="25"/>
      <c r="V3005" s="25"/>
      <c r="W3005" s="25"/>
      <c r="X3005" s="25"/>
      <c r="Y3005" s="25"/>
      <c r="Z3005" s="25"/>
      <c r="AA3005" s="25"/>
      <c r="AB3005" s="25"/>
      <c r="AC3005" s="25"/>
      <c r="AD3005" s="25"/>
      <c r="AE3005" s="25"/>
      <c r="AF3005" s="25"/>
      <c r="AG3005" s="25"/>
      <c r="AH3005" s="25"/>
    </row>
    <row r="3006" spans="1:34">
      <c r="A3006" s="25"/>
      <c r="B3006" s="25"/>
      <c r="C3006" s="25"/>
      <c r="D3006" s="114"/>
      <c r="E3006" s="25"/>
      <c r="F3006" s="25"/>
      <c r="G3006" s="25"/>
      <c r="H3006" s="25"/>
      <c r="I3006" s="25"/>
      <c r="J3006" s="25"/>
      <c r="K3006" s="114"/>
      <c r="L3006" s="25"/>
      <c r="M3006" s="25"/>
      <c r="N3006" s="25"/>
      <c r="O3006" s="25"/>
      <c r="P3006" s="25"/>
      <c r="Q3006" s="25"/>
      <c r="R3006" s="25"/>
      <c r="S3006" s="25"/>
      <c r="T3006" s="25"/>
      <c r="U3006" s="25"/>
      <c r="V3006" s="25"/>
      <c r="W3006" s="25"/>
      <c r="X3006" s="25"/>
      <c r="Y3006" s="25"/>
      <c r="Z3006" s="25"/>
      <c r="AA3006" s="25"/>
      <c r="AB3006" s="25"/>
      <c r="AC3006" s="25"/>
      <c r="AD3006" s="25"/>
      <c r="AE3006" s="25"/>
      <c r="AF3006" s="25"/>
      <c r="AG3006" s="25"/>
      <c r="AH3006" s="25"/>
    </row>
    <row r="3007" spans="1:34">
      <c r="A3007" s="25"/>
      <c r="B3007" s="25"/>
      <c r="C3007" s="25"/>
      <c r="D3007" s="114"/>
      <c r="E3007" s="25"/>
      <c r="F3007" s="25"/>
      <c r="G3007" s="25"/>
      <c r="H3007" s="25"/>
      <c r="I3007" s="25"/>
      <c r="J3007" s="25"/>
      <c r="K3007" s="114"/>
      <c r="L3007" s="25"/>
      <c r="M3007" s="25"/>
      <c r="N3007" s="25"/>
      <c r="O3007" s="25"/>
      <c r="P3007" s="25"/>
      <c r="Q3007" s="25"/>
      <c r="R3007" s="25"/>
      <c r="S3007" s="25"/>
      <c r="T3007" s="25"/>
      <c r="U3007" s="25"/>
      <c r="V3007" s="25"/>
      <c r="W3007" s="25"/>
      <c r="X3007" s="25"/>
      <c r="Y3007" s="25"/>
      <c r="Z3007" s="25"/>
      <c r="AA3007" s="25"/>
      <c r="AB3007" s="25"/>
      <c r="AC3007" s="25"/>
      <c r="AD3007" s="25"/>
      <c r="AE3007" s="25"/>
      <c r="AF3007" s="25"/>
      <c r="AG3007" s="25"/>
      <c r="AH3007" s="25"/>
    </row>
    <row r="3008" spans="1:34">
      <c r="A3008" s="25"/>
      <c r="B3008" s="25"/>
      <c r="C3008" s="25"/>
      <c r="D3008" s="114"/>
      <c r="E3008" s="25"/>
      <c r="F3008" s="25"/>
      <c r="G3008" s="25"/>
      <c r="H3008" s="25"/>
      <c r="I3008" s="25"/>
      <c r="J3008" s="25"/>
      <c r="K3008" s="114"/>
      <c r="L3008" s="25"/>
      <c r="M3008" s="25"/>
      <c r="N3008" s="25"/>
      <c r="O3008" s="25"/>
      <c r="P3008" s="25"/>
      <c r="Q3008" s="25"/>
      <c r="R3008" s="25"/>
      <c r="S3008" s="25"/>
      <c r="T3008" s="25"/>
      <c r="U3008" s="25"/>
      <c r="V3008" s="25"/>
      <c r="W3008" s="25"/>
      <c r="X3008" s="25"/>
      <c r="Y3008" s="25"/>
      <c r="Z3008" s="25"/>
      <c r="AA3008" s="25"/>
      <c r="AB3008" s="25"/>
      <c r="AC3008" s="25"/>
      <c r="AD3008" s="25"/>
      <c r="AE3008" s="25"/>
      <c r="AF3008" s="25"/>
      <c r="AG3008" s="25"/>
      <c r="AH3008" s="25"/>
    </row>
    <row r="3009" spans="1:34">
      <c r="A3009" s="25"/>
      <c r="B3009" s="25"/>
      <c r="C3009" s="25"/>
      <c r="D3009" s="114"/>
      <c r="E3009" s="25"/>
      <c r="F3009" s="25"/>
      <c r="G3009" s="25"/>
      <c r="H3009" s="25"/>
      <c r="I3009" s="25"/>
      <c r="J3009" s="25"/>
      <c r="K3009" s="114"/>
      <c r="L3009" s="25"/>
      <c r="M3009" s="25"/>
      <c r="N3009" s="25"/>
      <c r="O3009" s="25"/>
      <c r="P3009" s="25"/>
      <c r="Q3009" s="25"/>
      <c r="R3009" s="25"/>
      <c r="S3009" s="25"/>
      <c r="T3009" s="25"/>
      <c r="U3009" s="25"/>
      <c r="V3009" s="25"/>
      <c r="W3009" s="25"/>
      <c r="X3009" s="25"/>
      <c r="Y3009" s="25"/>
      <c r="Z3009" s="25"/>
      <c r="AA3009" s="25"/>
      <c r="AB3009" s="25"/>
      <c r="AC3009" s="25"/>
      <c r="AD3009" s="25"/>
      <c r="AE3009" s="25"/>
      <c r="AF3009" s="25"/>
      <c r="AG3009" s="25"/>
      <c r="AH3009" s="25"/>
    </row>
    <row r="3010" spans="1:34">
      <c r="A3010" s="25"/>
      <c r="B3010" s="25"/>
      <c r="C3010" s="25"/>
      <c r="D3010" s="114"/>
      <c r="E3010" s="25"/>
      <c r="F3010" s="25"/>
      <c r="G3010" s="25"/>
      <c r="H3010" s="25"/>
      <c r="I3010" s="25"/>
      <c r="J3010" s="25"/>
      <c r="K3010" s="114"/>
      <c r="L3010" s="25"/>
      <c r="M3010" s="25"/>
      <c r="N3010" s="25"/>
      <c r="O3010" s="25"/>
      <c r="P3010" s="25"/>
      <c r="Q3010" s="25"/>
      <c r="R3010" s="25"/>
      <c r="S3010" s="25"/>
      <c r="T3010" s="25"/>
      <c r="U3010" s="25"/>
      <c r="V3010" s="25"/>
      <c r="W3010" s="25"/>
      <c r="X3010" s="25"/>
      <c r="Y3010" s="25"/>
      <c r="Z3010" s="25"/>
      <c r="AA3010" s="25"/>
      <c r="AB3010" s="25"/>
      <c r="AC3010" s="25"/>
      <c r="AD3010" s="25"/>
      <c r="AE3010" s="25"/>
      <c r="AF3010" s="25"/>
      <c r="AG3010" s="25"/>
      <c r="AH3010" s="25"/>
    </row>
    <row r="3011" spans="1:34">
      <c r="A3011" s="25"/>
      <c r="B3011" s="25"/>
      <c r="C3011" s="25"/>
      <c r="D3011" s="114"/>
      <c r="E3011" s="25"/>
      <c r="F3011" s="25"/>
      <c r="G3011" s="25"/>
      <c r="H3011" s="25"/>
      <c r="I3011" s="25"/>
      <c r="J3011" s="25"/>
      <c r="K3011" s="114"/>
      <c r="L3011" s="25"/>
      <c r="M3011" s="25"/>
      <c r="N3011" s="25"/>
      <c r="O3011" s="25"/>
      <c r="P3011" s="25"/>
      <c r="Q3011" s="25"/>
      <c r="R3011" s="25"/>
      <c r="S3011" s="25"/>
      <c r="T3011" s="25"/>
      <c r="U3011" s="25"/>
      <c r="V3011" s="25"/>
      <c r="W3011" s="25"/>
      <c r="X3011" s="25"/>
      <c r="Y3011" s="25"/>
      <c r="Z3011" s="25"/>
      <c r="AA3011" s="25"/>
      <c r="AB3011" s="25"/>
      <c r="AC3011" s="25"/>
      <c r="AD3011" s="25"/>
      <c r="AE3011" s="25"/>
      <c r="AF3011" s="25"/>
      <c r="AG3011" s="25"/>
      <c r="AH3011" s="25"/>
    </row>
    <row r="3012" spans="1:34">
      <c r="A3012" s="25"/>
      <c r="B3012" s="25"/>
      <c r="C3012" s="25"/>
      <c r="D3012" s="114"/>
      <c r="E3012" s="25"/>
      <c r="F3012" s="25"/>
      <c r="G3012" s="25"/>
      <c r="H3012" s="25"/>
      <c r="I3012" s="25"/>
      <c r="J3012" s="25"/>
      <c r="K3012" s="114"/>
      <c r="L3012" s="25"/>
      <c r="M3012" s="25"/>
      <c r="N3012" s="25"/>
      <c r="O3012" s="25"/>
      <c r="P3012" s="25"/>
      <c r="Q3012" s="25"/>
      <c r="R3012" s="25"/>
      <c r="S3012" s="25"/>
      <c r="T3012" s="25"/>
      <c r="U3012" s="25"/>
      <c r="V3012" s="25"/>
      <c r="W3012" s="25"/>
      <c r="X3012" s="25"/>
      <c r="Y3012" s="25"/>
      <c r="Z3012" s="25"/>
      <c r="AA3012" s="25"/>
      <c r="AB3012" s="25"/>
      <c r="AC3012" s="25"/>
      <c r="AD3012" s="25"/>
      <c r="AE3012" s="25"/>
      <c r="AF3012" s="25"/>
      <c r="AG3012" s="25"/>
      <c r="AH3012" s="25"/>
    </row>
    <row r="3013" spans="1:34">
      <c r="A3013" s="25"/>
      <c r="B3013" s="25"/>
      <c r="C3013" s="25"/>
      <c r="D3013" s="114"/>
      <c r="E3013" s="25"/>
      <c r="F3013" s="25"/>
      <c r="G3013" s="25"/>
      <c r="H3013" s="25"/>
      <c r="I3013" s="25"/>
      <c r="J3013" s="25"/>
      <c r="K3013" s="114"/>
      <c r="L3013" s="25"/>
      <c r="M3013" s="25"/>
      <c r="N3013" s="25"/>
      <c r="O3013" s="25"/>
      <c r="P3013" s="25"/>
      <c r="Q3013" s="25"/>
      <c r="R3013" s="25"/>
      <c r="S3013" s="25"/>
      <c r="T3013" s="25"/>
      <c r="U3013" s="25"/>
      <c r="V3013" s="25"/>
      <c r="W3013" s="25"/>
      <c r="X3013" s="25"/>
      <c r="Y3013" s="25"/>
      <c r="Z3013" s="25"/>
      <c r="AA3013" s="25"/>
      <c r="AB3013" s="25"/>
      <c r="AC3013" s="25"/>
      <c r="AD3013" s="25"/>
      <c r="AE3013" s="25"/>
      <c r="AF3013" s="25"/>
      <c r="AG3013" s="25"/>
      <c r="AH3013" s="25"/>
    </row>
    <row r="3014" spans="1:34">
      <c r="A3014" s="25"/>
      <c r="B3014" s="25"/>
      <c r="C3014" s="25"/>
      <c r="D3014" s="114"/>
      <c r="E3014" s="25"/>
      <c r="F3014" s="25"/>
      <c r="G3014" s="25"/>
      <c r="H3014" s="25"/>
      <c r="I3014" s="25"/>
      <c r="J3014" s="25"/>
      <c r="K3014" s="114"/>
      <c r="L3014" s="25"/>
      <c r="M3014" s="25"/>
      <c r="N3014" s="25"/>
      <c r="O3014" s="25"/>
      <c r="P3014" s="25"/>
      <c r="Q3014" s="25"/>
      <c r="R3014" s="25"/>
      <c r="S3014" s="25"/>
      <c r="T3014" s="25"/>
      <c r="U3014" s="25"/>
      <c r="V3014" s="25"/>
      <c r="W3014" s="25"/>
      <c r="X3014" s="25"/>
      <c r="Y3014" s="25"/>
      <c r="Z3014" s="25"/>
      <c r="AA3014" s="25"/>
      <c r="AB3014" s="25"/>
      <c r="AC3014" s="25"/>
      <c r="AD3014" s="25"/>
      <c r="AE3014" s="25"/>
      <c r="AF3014" s="25"/>
      <c r="AG3014" s="25"/>
      <c r="AH3014" s="25"/>
    </row>
    <row r="3015" spans="1:34">
      <c r="A3015" s="25"/>
      <c r="B3015" s="25"/>
      <c r="C3015" s="25"/>
      <c r="D3015" s="114"/>
      <c r="E3015" s="25"/>
      <c r="F3015" s="25"/>
      <c r="G3015" s="25"/>
      <c r="H3015" s="25"/>
      <c r="I3015" s="25"/>
      <c r="J3015" s="25"/>
      <c r="K3015" s="114"/>
      <c r="L3015" s="25"/>
      <c r="M3015" s="25"/>
      <c r="N3015" s="25"/>
      <c r="O3015" s="25"/>
      <c r="P3015" s="25"/>
      <c r="Q3015" s="25"/>
      <c r="R3015" s="25"/>
      <c r="S3015" s="25"/>
      <c r="T3015" s="25"/>
      <c r="U3015" s="25"/>
      <c r="V3015" s="25"/>
      <c r="W3015" s="25"/>
      <c r="X3015" s="25"/>
      <c r="Y3015" s="25"/>
      <c r="Z3015" s="25"/>
      <c r="AA3015" s="25"/>
      <c r="AB3015" s="25"/>
      <c r="AC3015" s="25"/>
      <c r="AD3015" s="25"/>
      <c r="AE3015" s="25"/>
      <c r="AF3015" s="25"/>
      <c r="AG3015" s="25"/>
      <c r="AH3015" s="25"/>
    </row>
    <row r="3016" spans="1:34">
      <c r="A3016" s="25"/>
      <c r="B3016" s="25"/>
      <c r="C3016" s="25"/>
      <c r="D3016" s="114"/>
      <c r="E3016" s="25"/>
      <c r="F3016" s="25"/>
      <c r="G3016" s="25"/>
      <c r="H3016" s="25"/>
      <c r="I3016" s="25"/>
      <c r="J3016" s="25"/>
      <c r="K3016" s="114"/>
      <c r="L3016" s="25"/>
      <c r="M3016" s="25"/>
      <c r="N3016" s="25"/>
      <c r="O3016" s="25"/>
      <c r="P3016" s="25"/>
      <c r="Q3016" s="25"/>
      <c r="R3016" s="25"/>
      <c r="S3016" s="25"/>
      <c r="T3016" s="25"/>
      <c r="U3016" s="25"/>
      <c r="V3016" s="25"/>
      <c r="W3016" s="25"/>
      <c r="X3016" s="25"/>
      <c r="Y3016" s="25"/>
      <c r="Z3016" s="25"/>
      <c r="AA3016" s="25"/>
      <c r="AB3016" s="25"/>
      <c r="AC3016" s="25"/>
      <c r="AD3016" s="25"/>
      <c r="AE3016" s="25"/>
      <c r="AF3016" s="25"/>
      <c r="AG3016" s="25"/>
      <c r="AH3016" s="25"/>
    </row>
    <row r="3017" spans="1:34">
      <c r="A3017" s="25"/>
      <c r="B3017" s="25"/>
      <c r="C3017" s="25"/>
      <c r="D3017" s="114"/>
      <c r="E3017" s="25"/>
      <c r="F3017" s="25"/>
      <c r="G3017" s="25"/>
      <c r="H3017" s="25"/>
      <c r="I3017" s="25"/>
      <c r="J3017" s="25"/>
      <c r="K3017" s="114"/>
      <c r="L3017" s="25"/>
      <c r="M3017" s="25"/>
      <c r="N3017" s="25"/>
      <c r="O3017" s="25"/>
      <c r="P3017" s="25"/>
      <c r="Q3017" s="25"/>
      <c r="R3017" s="25"/>
      <c r="S3017" s="25"/>
      <c r="T3017" s="25"/>
      <c r="U3017" s="25"/>
      <c r="V3017" s="25"/>
      <c r="W3017" s="25"/>
      <c r="X3017" s="25"/>
      <c r="Y3017" s="25"/>
      <c r="Z3017" s="25"/>
      <c r="AA3017" s="25"/>
      <c r="AB3017" s="25"/>
      <c r="AC3017" s="25"/>
      <c r="AD3017" s="25"/>
      <c r="AE3017" s="25"/>
      <c r="AF3017" s="25"/>
      <c r="AG3017" s="25"/>
      <c r="AH3017" s="25"/>
    </row>
    <row r="3018" spans="1:34">
      <c r="A3018" s="25"/>
      <c r="B3018" s="25"/>
      <c r="C3018" s="25"/>
      <c r="D3018" s="114"/>
      <c r="E3018" s="25"/>
      <c r="F3018" s="25"/>
      <c r="G3018" s="25"/>
      <c r="H3018" s="25"/>
      <c r="I3018" s="25"/>
      <c r="J3018" s="25"/>
      <c r="K3018" s="114"/>
      <c r="L3018" s="25"/>
      <c r="M3018" s="25"/>
      <c r="N3018" s="25"/>
      <c r="O3018" s="25"/>
      <c r="P3018" s="25"/>
      <c r="Q3018" s="25"/>
      <c r="R3018" s="25"/>
      <c r="S3018" s="25"/>
      <c r="T3018" s="25"/>
      <c r="U3018" s="25"/>
      <c r="V3018" s="25"/>
      <c r="W3018" s="25"/>
      <c r="X3018" s="25"/>
      <c r="Y3018" s="25"/>
      <c r="Z3018" s="25"/>
      <c r="AA3018" s="25"/>
      <c r="AB3018" s="25"/>
      <c r="AC3018" s="25"/>
      <c r="AD3018" s="25"/>
      <c r="AE3018" s="25"/>
      <c r="AF3018" s="25"/>
      <c r="AG3018" s="25"/>
      <c r="AH3018" s="25"/>
    </row>
    <row r="3019" spans="1:34">
      <c r="A3019" s="25"/>
      <c r="B3019" s="25"/>
      <c r="C3019" s="25"/>
      <c r="D3019" s="114"/>
      <c r="E3019" s="25"/>
      <c r="F3019" s="25"/>
      <c r="G3019" s="25"/>
      <c r="H3019" s="25"/>
      <c r="I3019" s="25"/>
      <c r="J3019" s="25"/>
      <c r="K3019" s="114"/>
      <c r="L3019" s="25"/>
      <c r="M3019" s="25"/>
      <c r="N3019" s="25"/>
      <c r="O3019" s="25"/>
      <c r="P3019" s="25"/>
      <c r="Q3019" s="25"/>
      <c r="R3019" s="25"/>
      <c r="S3019" s="25"/>
      <c r="T3019" s="25"/>
      <c r="U3019" s="25"/>
      <c r="V3019" s="25"/>
      <c r="W3019" s="25"/>
      <c r="X3019" s="25"/>
      <c r="Y3019" s="25"/>
      <c r="Z3019" s="25"/>
      <c r="AA3019" s="25"/>
      <c r="AB3019" s="25"/>
      <c r="AC3019" s="25"/>
      <c r="AD3019" s="25"/>
      <c r="AE3019" s="25"/>
      <c r="AF3019" s="25"/>
      <c r="AG3019" s="25"/>
      <c r="AH3019" s="25"/>
    </row>
    <row r="3020" spans="1:34">
      <c r="A3020" s="25"/>
      <c r="B3020" s="25"/>
      <c r="C3020" s="25"/>
      <c r="D3020" s="114"/>
      <c r="E3020" s="25"/>
      <c r="F3020" s="25"/>
      <c r="G3020" s="25"/>
      <c r="H3020" s="25"/>
      <c r="I3020" s="25"/>
      <c r="J3020" s="25"/>
      <c r="K3020" s="114"/>
      <c r="L3020" s="25"/>
      <c r="M3020" s="25"/>
      <c r="N3020" s="25"/>
      <c r="O3020" s="25"/>
      <c r="P3020" s="25"/>
      <c r="Q3020" s="25"/>
      <c r="R3020" s="25"/>
      <c r="S3020" s="25"/>
      <c r="T3020" s="25"/>
      <c r="U3020" s="25"/>
      <c r="V3020" s="25"/>
      <c r="W3020" s="25"/>
      <c r="X3020" s="25"/>
      <c r="Y3020" s="25"/>
      <c r="Z3020" s="25"/>
      <c r="AA3020" s="25"/>
      <c r="AB3020" s="25"/>
      <c r="AC3020" s="25"/>
      <c r="AD3020" s="25"/>
      <c r="AE3020" s="25"/>
      <c r="AF3020" s="25"/>
      <c r="AG3020" s="25"/>
      <c r="AH3020" s="25"/>
    </row>
    <row r="3021" spans="1:34">
      <c r="A3021" s="25"/>
      <c r="B3021" s="25"/>
      <c r="C3021" s="25"/>
      <c r="D3021" s="114"/>
      <c r="E3021" s="25"/>
      <c r="F3021" s="25"/>
      <c r="G3021" s="25"/>
      <c r="H3021" s="25"/>
      <c r="I3021" s="25"/>
      <c r="J3021" s="25"/>
      <c r="K3021" s="114"/>
      <c r="L3021" s="25"/>
      <c r="M3021" s="25"/>
      <c r="N3021" s="25"/>
      <c r="O3021" s="25"/>
      <c r="P3021" s="25"/>
      <c r="Q3021" s="25"/>
      <c r="R3021" s="25"/>
      <c r="S3021" s="25"/>
      <c r="T3021" s="25"/>
      <c r="U3021" s="25"/>
      <c r="V3021" s="25"/>
      <c r="W3021" s="25"/>
      <c r="X3021" s="25"/>
      <c r="Y3021" s="25"/>
      <c r="Z3021" s="25"/>
      <c r="AA3021" s="25"/>
      <c r="AB3021" s="25"/>
      <c r="AC3021" s="25"/>
      <c r="AD3021" s="25"/>
      <c r="AE3021" s="25"/>
      <c r="AF3021" s="25"/>
      <c r="AG3021" s="25"/>
      <c r="AH3021" s="25"/>
    </row>
    <row r="3022" spans="1:34">
      <c r="A3022" s="25"/>
      <c r="B3022" s="25"/>
      <c r="C3022" s="25"/>
      <c r="D3022" s="114"/>
      <c r="E3022" s="25"/>
      <c r="F3022" s="25"/>
      <c r="G3022" s="25"/>
      <c r="H3022" s="25"/>
      <c r="I3022" s="25"/>
      <c r="J3022" s="25"/>
      <c r="K3022" s="114"/>
      <c r="L3022" s="25"/>
      <c r="M3022" s="25"/>
      <c r="N3022" s="25"/>
      <c r="O3022" s="25"/>
      <c r="P3022" s="25"/>
      <c r="Q3022" s="25"/>
      <c r="R3022" s="25"/>
      <c r="S3022" s="25"/>
      <c r="T3022" s="25"/>
      <c r="U3022" s="25"/>
      <c r="V3022" s="25"/>
      <c r="W3022" s="25"/>
      <c r="X3022" s="25"/>
      <c r="Y3022" s="25"/>
      <c r="Z3022" s="25"/>
      <c r="AA3022" s="25"/>
      <c r="AB3022" s="25"/>
      <c r="AC3022" s="25"/>
      <c r="AD3022" s="25"/>
      <c r="AE3022" s="25"/>
      <c r="AF3022" s="25"/>
      <c r="AG3022" s="25"/>
      <c r="AH3022" s="25"/>
    </row>
    <row r="3023" spans="1:34">
      <c r="A3023" s="25"/>
      <c r="B3023" s="25"/>
      <c r="C3023" s="25"/>
      <c r="D3023" s="114"/>
      <c r="E3023" s="25"/>
      <c r="F3023" s="25"/>
      <c r="G3023" s="25"/>
      <c r="H3023" s="25"/>
      <c r="I3023" s="25"/>
      <c r="J3023" s="25"/>
      <c r="K3023" s="114"/>
      <c r="L3023" s="25"/>
      <c r="M3023" s="25"/>
      <c r="N3023" s="25"/>
      <c r="O3023" s="25"/>
      <c r="P3023" s="25"/>
      <c r="Q3023" s="25"/>
      <c r="R3023" s="25"/>
      <c r="S3023" s="25"/>
      <c r="T3023" s="25"/>
      <c r="U3023" s="25"/>
      <c r="V3023" s="25"/>
      <c r="W3023" s="25"/>
      <c r="X3023" s="25"/>
      <c r="Y3023" s="25"/>
      <c r="Z3023" s="25"/>
      <c r="AA3023" s="25"/>
      <c r="AB3023" s="25"/>
      <c r="AC3023" s="25"/>
      <c r="AD3023" s="25"/>
      <c r="AE3023" s="25"/>
      <c r="AF3023" s="25"/>
      <c r="AG3023" s="25"/>
      <c r="AH3023" s="25"/>
    </row>
    <row r="3024" spans="1:34">
      <c r="A3024" s="25"/>
      <c r="B3024" s="25"/>
      <c r="C3024" s="25"/>
      <c r="D3024" s="114"/>
      <c r="E3024" s="25"/>
      <c r="F3024" s="25"/>
      <c r="G3024" s="25"/>
      <c r="H3024" s="25"/>
      <c r="I3024" s="25"/>
      <c r="J3024" s="25"/>
      <c r="K3024" s="114"/>
      <c r="L3024" s="25"/>
      <c r="M3024" s="25"/>
      <c r="N3024" s="25"/>
      <c r="O3024" s="25"/>
      <c r="P3024" s="25"/>
      <c r="Q3024" s="25"/>
      <c r="R3024" s="25"/>
      <c r="S3024" s="25"/>
      <c r="T3024" s="25"/>
      <c r="U3024" s="25"/>
      <c r="V3024" s="25"/>
      <c r="W3024" s="25"/>
      <c r="X3024" s="25"/>
      <c r="Y3024" s="25"/>
      <c r="Z3024" s="25"/>
      <c r="AA3024" s="25"/>
      <c r="AB3024" s="25"/>
      <c r="AC3024" s="25"/>
      <c r="AD3024" s="25"/>
      <c r="AE3024" s="25"/>
      <c r="AF3024" s="25"/>
      <c r="AG3024" s="25"/>
      <c r="AH3024" s="25"/>
    </row>
    <row r="3025" spans="1:34">
      <c r="A3025" s="25"/>
      <c r="B3025" s="25"/>
      <c r="C3025" s="25"/>
      <c r="D3025" s="114"/>
      <c r="E3025" s="25"/>
      <c r="F3025" s="25"/>
      <c r="G3025" s="25"/>
      <c r="H3025" s="25"/>
      <c r="I3025" s="25"/>
      <c r="J3025" s="25"/>
      <c r="K3025" s="114"/>
      <c r="L3025" s="25"/>
      <c r="M3025" s="25"/>
      <c r="N3025" s="25"/>
      <c r="O3025" s="25"/>
      <c r="P3025" s="25"/>
      <c r="Q3025" s="25"/>
      <c r="R3025" s="25"/>
      <c r="S3025" s="25"/>
      <c r="T3025" s="25"/>
      <c r="U3025" s="25"/>
      <c r="V3025" s="25"/>
      <c r="W3025" s="25"/>
      <c r="X3025" s="25"/>
      <c r="Y3025" s="25"/>
      <c r="Z3025" s="25"/>
      <c r="AA3025" s="25"/>
      <c r="AB3025" s="25"/>
      <c r="AC3025" s="25"/>
      <c r="AD3025" s="25"/>
      <c r="AE3025" s="25"/>
      <c r="AF3025" s="25"/>
      <c r="AG3025" s="25"/>
      <c r="AH3025" s="25"/>
    </row>
    <row r="3026" spans="1:34">
      <c r="A3026" s="25"/>
      <c r="B3026" s="25"/>
      <c r="C3026" s="25"/>
      <c r="D3026" s="114"/>
      <c r="E3026" s="25"/>
      <c r="F3026" s="25"/>
      <c r="G3026" s="25"/>
      <c r="H3026" s="25"/>
      <c r="I3026" s="25"/>
      <c r="J3026" s="25"/>
      <c r="K3026" s="114"/>
      <c r="L3026" s="25"/>
      <c r="M3026" s="25"/>
      <c r="N3026" s="25"/>
      <c r="O3026" s="25"/>
      <c r="P3026" s="25"/>
      <c r="Q3026" s="25"/>
      <c r="R3026" s="25"/>
      <c r="S3026" s="25"/>
      <c r="T3026" s="25"/>
      <c r="U3026" s="25"/>
      <c r="V3026" s="25"/>
      <c r="W3026" s="25"/>
      <c r="X3026" s="25"/>
      <c r="Y3026" s="25"/>
      <c r="Z3026" s="25"/>
      <c r="AA3026" s="25"/>
      <c r="AB3026" s="25"/>
      <c r="AC3026" s="25"/>
      <c r="AD3026" s="25"/>
      <c r="AE3026" s="25"/>
      <c r="AF3026" s="25"/>
      <c r="AG3026" s="25"/>
      <c r="AH3026" s="25"/>
    </row>
    <row r="3027" spans="1:34">
      <c r="A3027" s="25"/>
      <c r="B3027" s="25"/>
      <c r="C3027" s="25"/>
      <c r="D3027" s="114"/>
      <c r="E3027" s="25"/>
      <c r="F3027" s="25"/>
      <c r="G3027" s="25"/>
      <c r="H3027" s="25"/>
      <c r="I3027" s="25"/>
      <c r="J3027" s="25"/>
      <c r="K3027" s="114"/>
      <c r="L3027" s="25"/>
      <c r="M3027" s="25"/>
      <c r="N3027" s="25"/>
      <c r="O3027" s="25"/>
      <c r="P3027" s="25"/>
      <c r="Q3027" s="25"/>
      <c r="R3027" s="25"/>
      <c r="S3027" s="25"/>
      <c r="T3027" s="25"/>
      <c r="U3027" s="25"/>
      <c r="V3027" s="25"/>
      <c r="W3027" s="25"/>
      <c r="X3027" s="25"/>
      <c r="Y3027" s="25"/>
      <c r="Z3027" s="25"/>
      <c r="AA3027" s="25"/>
      <c r="AB3027" s="25"/>
      <c r="AC3027" s="25"/>
      <c r="AD3027" s="25"/>
      <c r="AE3027" s="25"/>
      <c r="AF3027" s="25"/>
      <c r="AG3027" s="25"/>
      <c r="AH3027" s="25"/>
    </row>
    <row r="3028" spans="1:34">
      <c r="A3028" s="25"/>
      <c r="B3028" s="25"/>
      <c r="C3028" s="25"/>
      <c r="D3028" s="114"/>
      <c r="E3028" s="25"/>
      <c r="F3028" s="25"/>
      <c r="G3028" s="25"/>
      <c r="H3028" s="25"/>
      <c r="I3028" s="25"/>
      <c r="J3028" s="25"/>
      <c r="K3028" s="114"/>
      <c r="L3028" s="25"/>
      <c r="M3028" s="25"/>
      <c r="N3028" s="25"/>
      <c r="O3028" s="25"/>
      <c r="P3028" s="25"/>
      <c r="Q3028" s="25"/>
      <c r="R3028" s="25"/>
      <c r="S3028" s="25"/>
      <c r="T3028" s="25"/>
      <c r="U3028" s="25"/>
      <c r="V3028" s="25"/>
      <c r="W3028" s="25"/>
      <c r="X3028" s="25"/>
      <c r="Y3028" s="25"/>
      <c r="Z3028" s="25"/>
      <c r="AA3028" s="25"/>
      <c r="AB3028" s="25"/>
      <c r="AC3028" s="25"/>
      <c r="AD3028" s="25"/>
      <c r="AE3028" s="25"/>
      <c r="AF3028" s="25"/>
      <c r="AG3028" s="25"/>
      <c r="AH3028" s="25"/>
    </row>
    <row r="3029" spans="1:34">
      <c r="A3029" s="25"/>
      <c r="B3029" s="25"/>
      <c r="C3029" s="25"/>
      <c r="D3029" s="114"/>
      <c r="E3029" s="25"/>
      <c r="F3029" s="25"/>
      <c r="G3029" s="25"/>
      <c r="H3029" s="25"/>
      <c r="I3029" s="25"/>
      <c r="J3029" s="25"/>
      <c r="K3029" s="114"/>
      <c r="L3029" s="25"/>
      <c r="M3029" s="25"/>
      <c r="N3029" s="25"/>
      <c r="O3029" s="25"/>
      <c r="P3029" s="25"/>
      <c r="Q3029" s="25"/>
      <c r="R3029" s="25"/>
      <c r="S3029" s="25"/>
      <c r="T3029" s="25"/>
      <c r="U3029" s="25"/>
      <c r="V3029" s="25"/>
      <c r="W3029" s="25"/>
      <c r="X3029" s="25"/>
      <c r="Y3029" s="25"/>
      <c r="Z3029" s="25"/>
      <c r="AA3029" s="25"/>
      <c r="AB3029" s="25"/>
      <c r="AC3029" s="25"/>
      <c r="AD3029" s="25"/>
      <c r="AE3029" s="25"/>
      <c r="AF3029" s="25"/>
      <c r="AG3029" s="25"/>
      <c r="AH3029" s="25"/>
    </row>
    <row r="3030" spans="1:34">
      <c r="A3030" s="25"/>
      <c r="B3030" s="25"/>
      <c r="C3030" s="25"/>
      <c r="D3030" s="114"/>
      <c r="E3030" s="25"/>
      <c r="F3030" s="25"/>
      <c r="G3030" s="25"/>
      <c r="H3030" s="25"/>
      <c r="I3030" s="25"/>
      <c r="J3030" s="25"/>
      <c r="K3030" s="114"/>
      <c r="L3030" s="25"/>
      <c r="M3030" s="25"/>
      <c r="N3030" s="25"/>
      <c r="O3030" s="25"/>
      <c r="P3030" s="25"/>
      <c r="Q3030" s="25"/>
      <c r="R3030" s="25"/>
      <c r="S3030" s="25"/>
      <c r="T3030" s="25"/>
      <c r="U3030" s="25"/>
      <c r="V3030" s="25"/>
      <c r="W3030" s="25"/>
      <c r="X3030" s="25"/>
      <c r="Y3030" s="25"/>
      <c r="Z3030" s="25"/>
      <c r="AA3030" s="25"/>
      <c r="AB3030" s="25"/>
      <c r="AC3030" s="25"/>
      <c r="AD3030" s="25"/>
      <c r="AE3030" s="25"/>
      <c r="AF3030" s="25"/>
      <c r="AG3030" s="25"/>
      <c r="AH3030" s="25"/>
    </row>
    <row r="3031" spans="1:34">
      <c r="A3031" s="25"/>
      <c r="B3031" s="25"/>
      <c r="C3031" s="25"/>
      <c r="D3031" s="114"/>
      <c r="E3031" s="25"/>
      <c r="F3031" s="25"/>
      <c r="G3031" s="25"/>
      <c r="H3031" s="25"/>
      <c r="I3031" s="25"/>
      <c r="J3031" s="25"/>
      <c r="K3031" s="114"/>
      <c r="L3031" s="25"/>
      <c r="M3031" s="25"/>
      <c r="N3031" s="25"/>
      <c r="O3031" s="25"/>
      <c r="P3031" s="25"/>
      <c r="Q3031" s="25"/>
      <c r="R3031" s="25"/>
      <c r="S3031" s="25"/>
      <c r="T3031" s="25"/>
      <c r="U3031" s="25"/>
      <c r="V3031" s="25"/>
      <c r="W3031" s="25"/>
      <c r="X3031" s="25"/>
      <c r="Y3031" s="25"/>
      <c r="Z3031" s="25"/>
      <c r="AA3031" s="25"/>
      <c r="AB3031" s="25"/>
      <c r="AC3031" s="25"/>
      <c r="AD3031" s="25"/>
      <c r="AE3031" s="25"/>
      <c r="AF3031" s="25"/>
      <c r="AG3031" s="25"/>
      <c r="AH3031" s="25"/>
    </row>
    <row r="3032" spans="1:34">
      <c r="A3032" s="25"/>
      <c r="B3032" s="25"/>
      <c r="C3032" s="25"/>
      <c r="D3032" s="114"/>
      <c r="E3032" s="25"/>
      <c r="F3032" s="25"/>
      <c r="G3032" s="25"/>
      <c r="H3032" s="25"/>
      <c r="I3032" s="25"/>
      <c r="J3032" s="25"/>
      <c r="K3032" s="114"/>
      <c r="L3032" s="25"/>
      <c r="M3032" s="25"/>
      <c r="N3032" s="25"/>
      <c r="O3032" s="25"/>
      <c r="P3032" s="25"/>
      <c r="Q3032" s="25"/>
      <c r="R3032" s="25"/>
      <c r="S3032" s="25"/>
      <c r="T3032" s="25"/>
      <c r="U3032" s="25"/>
      <c r="V3032" s="25"/>
      <c r="W3032" s="25"/>
      <c r="X3032" s="25"/>
      <c r="Y3032" s="25"/>
      <c r="Z3032" s="25"/>
      <c r="AA3032" s="25"/>
      <c r="AB3032" s="25"/>
      <c r="AC3032" s="25"/>
      <c r="AD3032" s="25"/>
      <c r="AE3032" s="25"/>
      <c r="AF3032" s="25"/>
      <c r="AG3032" s="25"/>
      <c r="AH3032" s="25"/>
    </row>
    <row r="3033" spans="1:34">
      <c r="A3033" s="25"/>
      <c r="B3033" s="25"/>
      <c r="C3033" s="25"/>
      <c r="D3033" s="114"/>
      <c r="E3033" s="25"/>
      <c r="F3033" s="25"/>
      <c r="G3033" s="25"/>
      <c r="H3033" s="25"/>
      <c r="I3033" s="25"/>
      <c r="J3033" s="25"/>
      <c r="K3033" s="114"/>
      <c r="L3033" s="25"/>
      <c r="M3033" s="25"/>
      <c r="N3033" s="25"/>
      <c r="O3033" s="25"/>
      <c r="P3033" s="25"/>
      <c r="Q3033" s="25"/>
      <c r="R3033" s="25"/>
      <c r="S3033" s="25"/>
      <c r="T3033" s="25"/>
      <c r="U3033" s="25"/>
      <c r="V3033" s="25"/>
      <c r="W3033" s="25"/>
      <c r="X3033" s="25"/>
      <c r="Y3033" s="25"/>
      <c r="Z3033" s="25"/>
      <c r="AA3033" s="25"/>
      <c r="AB3033" s="25"/>
      <c r="AC3033" s="25"/>
      <c r="AD3033" s="25"/>
      <c r="AE3033" s="25"/>
      <c r="AF3033" s="25"/>
      <c r="AG3033" s="25"/>
      <c r="AH3033" s="25"/>
    </row>
    <row r="3034" spans="1:34">
      <c r="A3034" s="25"/>
      <c r="B3034" s="25"/>
      <c r="C3034" s="25"/>
      <c r="D3034" s="114"/>
      <c r="E3034" s="25"/>
      <c r="F3034" s="25"/>
      <c r="G3034" s="25"/>
      <c r="H3034" s="25"/>
      <c r="I3034" s="25"/>
      <c r="J3034" s="25"/>
      <c r="K3034" s="114"/>
      <c r="L3034" s="25"/>
      <c r="M3034" s="25"/>
      <c r="N3034" s="25"/>
      <c r="O3034" s="25"/>
      <c r="P3034" s="25"/>
      <c r="Q3034" s="25"/>
      <c r="R3034" s="25"/>
      <c r="S3034" s="25"/>
      <c r="T3034" s="25"/>
      <c r="U3034" s="25"/>
      <c r="V3034" s="25"/>
      <c r="W3034" s="25"/>
      <c r="X3034" s="25"/>
      <c r="Y3034" s="25"/>
      <c r="Z3034" s="25"/>
      <c r="AA3034" s="25"/>
      <c r="AB3034" s="25"/>
      <c r="AC3034" s="25"/>
      <c r="AD3034" s="25"/>
      <c r="AE3034" s="25"/>
      <c r="AF3034" s="25"/>
      <c r="AG3034" s="25"/>
      <c r="AH3034" s="25"/>
    </row>
    <row r="3035" spans="1:34">
      <c r="A3035" s="25"/>
      <c r="B3035" s="25"/>
      <c r="C3035" s="25"/>
      <c r="D3035" s="114"/>
      <c r="E3035" s="25"/>
      <c r="F3035" s="25"/>
      <c r="G3035" s="25"/>
      <c r="H3035" s="25"/>
      <c r="I3035" s="25"/>
      <c r="J3035" s="25"/>
      <c r="K3035" s="114"/>
      <c r="L3035" s="25"/>
      <c r="M3035" s="25"/>
      <c r="N3035" s="25"/>
      <c r="O3035" s="25"/>
      <c r="P3035" s="25"/>
      <c r="Q3035" s="25"/>
      <c r="R3035" s="25"/>
      <c r="S3035" s="25"/>
      <c r="T3035" s="25"/>
      <c r="U3035" s="25"/>
      <c r="V3035" s="25"/>
      <c r="W3035" s="25"/>
      <c r="X3035" s="25"/>
      <c r="Y3035" s="25"/>
      <c r="Z3035" s="25"/>
      <c r="AA3035" s="25"/>
      <c r="AB3035" s="25"/>
      <c r="AC3035" s="25"/>
      <c r="AD3035" s="25"/>
      <c r="AE3035" s="25"/>
      <c r="AF3035" s="25"/>
      <c r="AG3035" s="25"/>
      <c r="AH3035" s="25"/>
    </row>
    <row r="3036" spans="1:34">
      <c r="A3036" s="25"/>
      <c r="B3036" s="25"/>
      <c r="C3036" s="25"/>
      <c r="D3036" s="114"/>
      <c r="E3036" s="25"/>
      <c r="F3036" s="25"/>
      <c r="G3036" s="25"/>
      <c r="H3036" s="25"/>
      <c r="I3036" s="25"/>
      <c r="J3036" s="25"/>
      <c r="K3036" s="114"/>
      <c r="L3036" s="25"/>
      <c r="M3036" s="25"/>
      <c r="N3036" s="25"/>
      <c r="O3036" s="25"/>
      <c r="P3036" s="25"/>
      <c r="Q3036" s="25"/>
      <c r="R3036" s="25"/>
      <c r="S3036" s="25"/>
      <c r="T3036" s="25"/>
      <c r="U3036" s="25"/>
      <c r="V3036" s="25"/>
      <c r="W3036" s="25"/>
      <c r="X3036" s="25"/>
      <c r="Y3036" s="25"/>
      <c r="Z3036" s="25"/>
      <c r="AA3036" s="25"/>
      <c r="AB3036" s="25"/>
      <c r="AC3036" s="25"/>
      <c r="AD3036" s="25"/>
      <c r="AE3036" s="25"/>
      <c r="AF3036" s="25"/>
      <c r="AG3036" s="25"/>
      <c r="AH3036" s="25"/>
    </row>
    <row r="3037" spans="1:34">
      <c r="A3037" s="25"/>
      <c r="B3037" s="25"/>
      <c r="C3037" s="25"/>
      <c r="D3037" s="114"/>
      <c r="E3037" s="25"/>
      <c r="F3037" s="25"/>
      <c r="G3037" s="25"/>
      <c r="H3037" s="25"/>
      <c r="I3037" s="25"/>
      <c r="J3037" s="25"/>
      <c r="K3037" s="114"/>
      <c r="L3037" s="25"/>
      <c r="M3037" s="25"/>
      <c r="N3037" s="25"/>
      <c r="O3037" s="25"/>
      <c r="P3037" s="25"/>
      <c r="Q3037" s="25"/>
      <c r="R3037" s="25"/>
      <c r="S3037" s="25"/>
      <c r="T3037" s="25"/>
      <c r="U3037" s="25"/>
      <c r="V3037" s="25"/>
      <c r="W3037" s="25"/>
      <c r="X3037" s="25"/>
      <c r="Y3037" s="25"/>
      <c r="Z3037" s="25"/>
      <c r="AA3037" s="25"/>
      <c r="AB3037" s="25"/>
      <c r="AC3037" s="25"/>
      <c r="AD3037" s="25"/>
      <c r="AE3037" s="25"/>
      <c r="AF3037" s="25"/>
      <c r="AG3037" s="25"/>
      <c r="AH3037" s="25"/>
    </row>
    <row r="3038" spans="1:34">
      <c r="A3038" s="25"/>
      <c r="B3038" s="25"/>
      <c r="C3038" s="25"/>
      <c r="D3038" s="114"/>
      <c r="E3038" s="25"/>
      <c r="F3038" s="25"/>
      <c r="G3038" s="25"/>
      <c r="H3038" s="25"/>
      <c r="I3038" s="25"/>
      <c r="J3038" s="25"/>
      <c r="K3038" s="114"/>
      <c r="L3038" s="25"/>
      <c r="M3038" s="25"/>
      <c r="N3038" s="25"/>
      <c r="O3038" s="25"/>
      <c r="P3038" s="25"/>
      <c r="Q3038" s="25"/>
      <c r="R3038" s="25"/>
      <c r="S3038" s="25"/>
      <c r="T3038" s="25"/>
      <c r="U3038" s="25"/>
      <c r="V3038" s="25"/>
      <c r="W3038" s="25"/>
      <c r="X3038" s="25"/>
      <c r="Y3038" s="25"/>
      <c r="Z3038" s="25"/>
      <c r="AA3038" s="25"/>
      <c r="AB3038" s="25"/>
      <c r="AC3038" s="25"/>
      <c r="AD3038" s="25"/>
      <c r="AE3038" s="25"/>
      <c r="AF3038" s="25"/>
      <c r="AG3038" s="25"/>
      <c r="AH3038" s="25"/>
    </row>
    <row r="3039" spans="1:34">
      <c r="A3039" s="25"/>
      <c r="B3039" s="25"/>
      <c r="C3039" s="25"/>
      <c r="D3039" s="114"/>
      <c r="E3039" s="25"/>
      <c r="F3039" s="25"/>
      <c r="G3039" s="25"/>
      <c r="H3039" s="25"/>
      <c r="I3039" s="25"/>
      <c r="J3039" s="25"/>
      <c r="K3039" s="114"/>
      <c r="L3039" s="25"/>
      <c r="M3039" s="25"/>
      <c r="N3039" s="25"/>
      <c r="O3039" s="25"/>
      <c r="P3039" s="25"/>
      <c r="Q3039" s="25"/>
      <c r="R3039" s="25"/>
      <c r="S3039" s="25"/>
      <c r="T3039" s="25"/>
      <c r="U3039" s="25"/>
      <c r="V3039" s="25"/>
      <c r="W3039" s="25"/>
      <c r="X3039" s="25"/>
      <c r="Y3039" s="25"/>
      <c r="Z3039" s="25"/>
      <c r="AA3039" s="25"/>
      <c r="AB3039" s="25"/>
      <c r="AC3039" s="25"/>
      <c r="AD3039" s="25"/>
      <c r="AE3039" s="25"/>
      <c r="AF3039" s="25"/>
      <c r="AG3039" s="25"/>
      <c r="AH3039" s="25"/>
    </row>
    <row r="3040" spans="1:34">
      <c r="A3040" s="25"/>
      <c r="B3040" s="25"/>
      <c r="C3040" s="25"/>
      <c r="D3040" s="114"/>
      <c r="E3040" s="25"/>
      <c r="F3040" s="25"/>
      <c r="G3040" s="25"/>
      <c r="H3040" s="25"/>
      <c r="I3040" s="25"/>
      <c r="J3040" s="25"/>
      <c r="K3040" s="114"/>
      <c r="L3040" s="25"/>
      <c r="M3040" s="25"/>
      <c r="N3040" s="25"/>
      <c r="O3040" s="25"/>
      <c r="P3040" s="25"/>
      <c r="Q3040" s="25"/>
      <c r="R3040" s="25"/>
      <c r="S3040" s="25"/>
      <c r="T3040" s="25"/>
      <c r="U3040" s="25"/>
      <c r="V3040" s="25"/>
      <c r="W3040" s="25"/>
      <c r="X3040" s="25"/>
      <c r="Y3040" s="25"/>
      <c r="Z3040" s="25"/>
      <c r="AA3040" s="25"/>
      <c r="AB3040" s="25"/>
      <c r="AC3040" s="25"/>
      <c r="AD3040" s="25"/>
      <c r="AE3040" s="25"/>
      <c r="AF3040" s="25"/>
      <c r="AG3040" s="25"/>
      <c r="AH3040" s="25"/>
    </row>
    <row r="3041" spans="1:34">
      <c r="A3041" s="25"/>
      <c r="B3041" s="25"/>
      <c r="C3041" s="25"/>
      <c r="D3041" s="114"/>
      <c r="E3041" s="25"/>
      <c r="F3041" s="25"/>
      <c r="G3041" s="25"/>
      <c r="H3041" s="25"/>
      <c r="I3041" s="25"/>
      <c r="J3041" s="25"/>
      <c r="K3041" s="114"/>
      <c r="L3041" s="25"/>
      <c r="M3041" s="25"/>
      <c r="N3041" s="25"/>
      <c r="O3041" s="25"/>
      <c r="P3041" s="25"/>
      <c r="Q3041" s="25"/>
      <c r="R3041" s="25"/>
      <c r="S3041" s="25"/>
      <c r="T3041" s="25"/>
      <c r="U3041" s="25"/>
      <c r="V3041" s="25"/>
      <c r="W3041" s="25"/>
      <c r="X3041" s="25"/>
      <c r="Y3041" s="25"/>
      <c r="Z3041" s="25"/>
      <c r="AA3041" s="25"/>
      <c r="AB3041" s="25"/>
      <c r="AC3041" s="25"/>
      <c r="AD3041" s="25"/>
      <c r="AE3041" s="25"/>
      <c r="AF3041" s="25"/>
      <c r="AG3041" s="25"/>
      <c r="AH3041" s="25"/>
    </row>
    <row r="3042" spans="1:34">
      <c r="A3042" s="25"/>
      <c r="B3042" s="25"/>
      <c r="C3042" s="25"/>
      <c r="D3042" s="114"/>
      <c r="E3042" s="25"/>
      <c r="F3042" s="25"/>
      <c r="G3042" s="25"/>
      <c r="H3042" s="25"/>
      <c r="I3042" s="25"/>
      <c r="J3042" s="25"/>
      <c r="K3042" s="114"/>
      <c r="L3042" s="25"/>
      <c r="M3042" s="25"/>
      <c r="N3042" s="25"/>
      <c r="O3042" s="25"/>
      <c r="P3042" s="25"/>
      <c r="Q3042" s="25"/>
      <c r="R3042" s="25"/>
      <c r="S3042" s="25"/>
      <c r="T3042" s="25"/>
      <c r="U3042" s="25"/>
      <c r="V3042" s="25"/>
      <c r="W3042" s="25"/>
      <c r="X3042" s="25"/>
      <c r="Y3042" s="25"/>
      <c r="Z3042" s="25"/>
      <c r="AA3042" s="25"/>
      <c r="AB3042" s="25"/>
      <c r="AC3042" s="25"/>
      <c r="AD3042" s="25"/>
      <c r="AE3042" s="25"/>
      <c r="AF3042" s="25"/>
      <c r="AG3042" s="25"/>
      <c r="AH3042" s="25"/>
    </row>
    <row r="3043" spans="1:34">
      <c r="A3043" s="25"/>
      <c r="B3043" s="25"/>
      <c r="C3043" s="25"/>
      <c r="D3043" s="114"/>
      <c r="E3043" s="25"/>
      <c r="F3043" s="25"/>
      <c r="G3043" s="25"/>
      <c r="H3043" s="25"/>
      <c r="I3043" s="25"/>
      <c r="J3043" s="25"/>
      <c r="K3043" s="114"/>
      <c r="L3043" s="25"/>
      <c r="M3043" s="25"/>
      <c r="N3043" s="25"/>
      <c r="O3043" s="25"/>
      <c r="P3043" s="25"/>
      <c r="Q3043" s="25"/>
      <c r="R3043" s="25"/>
      <c r="S3043" s="25"/>
      <c r="T3043" s="25"/>
      <c r="U3043" s="25"/>
      <c r="V3043" s="25"/>
      <c r="W3043" s="25"/>
      <c r="X3043" s="25"/>
      <c r="Y3043" s="25"/>
      <c r="Z3043" s="25"/>
      <c r="AA3043" s="25"/>
      <c r="AB3043" s="25"/>
      <c r="AC3043" s="25"/>
      <c r="AD3043" s="25"/>
      <c r="AE3043" s="25"/>
      <c r="AF3043" s="25"/>
      <c r="AG3043" s="25"/>
      <c r="AH3043" s="25"/>
    </row>
    <row r="3044" spans="1:34">
      <c r="A3044" s="25"/>
      <c r="B3044" s="25"/>
      <c r="C3044" s="25"/>
      <c r="D3044" s="114"/>
      <c r="E3044" s="25"/>
      <c r="F3044" s="25"/>
      <c r="G3044" s="25"/>
      <c r="H3044" s="25"/>
      <c r="I3044" s="25"/>
      <c r="J3044" s="25"/>
      <c r="K3044" s="114"/>
      <c r="L3044" s="25"/>
      <c r="M3044" s="25"/>
      <c r="N3044" s="25"/>
      <c r="O3044" s="25"/>
      <c r="P3044" s="25"/>
      <c r="Q3044" s="25"/>
      <c r="R3044" s="25"/>
      <c r="S3044" s="25"/>
      <c r="T3044" s="25"/>
      <c r="U3044" s="25"/>
      <c r="V3044" s="25"/>
      <c r="W3044" s="25"/>
      <c r="X3044" s="25"/>
      <c r="Y3044" s="25"/>
      <c r="Z3044" s="25"/>
      <c r="AA3044" s="25"/>
      <c r="AB3044" s="25"/>
      <c r="AC3044" s="25"/>
      <c r="AD3044" s="25"/>
      <c r="AE3044" s="25"/>
      <c r="AF3044" s="25"/>
      <c r="AG3044" s="25"/>
      <c r="AH3044" s="25"/>
    </row>
    <row r="3045" spans="1:34">
      <c r="A3045" s="25"/>
      <c r="B3045" s="25"/>
      <c r="C3045" s="25"/>
      <c r="D3045" s="114"/>
      <c r="E3045" s="25"/>
      <c r="F3045" s="25"/>
      <c r="G3045" s="25"/>
      <c r="H3045" s="25"/>
      <c r="I3045" s="25"/>
      <c r="J3045" s="25"/>
      <c r="K3045" s="114"/>
      <c r="L3045" s="25"/>
      <c r="M3045" s="25"/>
      <c r="N3045" s="25"/>
      <c r="O3045" s="25"/>
      <c r="P3045" s="25"/>
      <c r="Q3045" s="25"/>
      <c r="R3045" s="25"/>
      <c r="S3045" s="25"/>
      <c r="T3045" s="25"/>
      <c r="U3045" s="25"/>
      <c r="V3045" s="25"/>
      <c r="W3045" s="25"/>
      <c r="X3045" s="25"/>
      <c r="Y3045" s="25"/>
      <c r="Z3045" s="25"/>
      <c r="AA3045" s="25"/>
      <c r="AB3045" s="25"/>
      <c r="AC3045" s="25"/>
      <c r="AD3045" s="25"/>
      <c r="AE3045" s="25"/>
      <c r="AF3045" s="25"/>
      <c r="AG3045" s="25"/>
      <c r="AH3045" s="25"/>
    </row>
    <row r="3046" spans="1:34">
      <c r="A3046" s="25"/>
      <c r="B3046" s="25"/>
      <c r="C3046" s="25"/>
      <c r="D3046" s="114"/>
      <c r="E3046" s="25"/>
      <c r="F3046" s="25"/>
      <c r="G3046" s="25"/>
      <c r="H3046" s="25"/>
      <c r="I3046" s="25"/>
      <c r="J3046" s="25"/>
      <c r="K3046" s="114"/>
      <c r="L3046" s="25"/>
      <c r="M3046" s="25"/>
      <c r="N3046" s="25"/>
      <c r="O3046" s="25"/>
      <c r="P3046" s="25"/>
      <c r="Q3046" s="25"/>
      <c r="R3046" s="25"/>
      <c r="S3046" s="25"/>
      <c r="T3046" s="25"/>
      <c r="U3046" s="25"/>
      <c r="V3046" s="25"/>
      <c r="W3046" s="25"/>
      <c r="X3046" s="25"/>
      <c r="Y3046" s="25"/>
      <c r="Z3046" s="25"/>
      <c r="AA3046" s="25"/>
      <c r="AB3046" s="25"/>
      <c r="AC3046" s="25"/>
      <c r="AD3046" s="25"/>
      <c r="AE3046" s="25"/>
      <c r="AF3046" s="25"/>
      <c r="AG3046" s="25"/>
      <c r="AH3046" s="25"/>
    </row>
    <row r="3047" spans="1:34">
      <c r="A3047" s="25"/>
      <c r="B3047" s="25"/>
      <c r="C3047" s="25"/>
      <c r="D3047" s="114"/>
      <c r="E3047" s="25"/>
      <c r="F3047" s="25"/>
      <c r="G3047" s="25"/>
      <c r="H3047" s="25"/>
      <c r="I3047" s="25"/>
      <c r="J3047" s="25"/>
      <c r="K3047" s="114"/>
      <c r="L3047" s="25"/>
      <c r="M3047" s="25"/>
      <c r="N3047" s="25"/>
      <c r="O3047" s="25"/>
      <c r="P3047" s="25"/>
      <c r="Q3047" s="25"/>
      <c r="R3047" s="25"/>
      <c r="S3047" s="25"/>
      <c r="T3047" s="25"/>
      <c r="U3047" s="25"/>
      <c r="V3047" s="25"/>
      <c r="W3047" s="25"/>
      <c r="X3047" s="25"/>
      <c r="Y3047" s="25"/>
      <c r="Z3047" s="25"/>
      <c r="AA3047" s="25"/>
      <c r="AB3047" s="25"/>
      <c r="AC3047" s="25"/>
      <c r="AD3047" s="25"/>
      <c r="AE3047" s="25"/>
      <c r="AF3047" s="25"/>
      <c r="AG3047" s="25"/>
      <c r="AH3047" s="25"/>
    </row>
    <row r="3048" spans="1:34">
      <c r="A3048" s="25"/>
      <c r="B3048" s="25"/>
      <c r="C3048" s="25"/>
      <c r="D3048" s="114"/>
      <c r="E3048" s="25"/>
      <c r="F3048" s="25"/>
      <c r="G3048" s="25"/>
      <c r="H3048" s="25"/>
      <c r="I3048" s="25"/>
      <c r="J3048" s="25"/>
      <c r="K3048" s="114"/>
      <c r="L3048" s="25"/>
      <c r="M3048" s="25"/>
      <c r="N3048" s="25"/>
      <c r="O3048" s="25"/>
      <c r="P3048" s="25"/>
      <c r="Q3048" s="25"/>
      <c r="R3048" s="25"/>
      <c r="S3048" s="25"/>
      <c r="T3048" s="25"/>
      <c r="U3048" s="25"/>
      <c r="V3048" s="25"/>
      <c r="W3048" s="25"/>
      <c r="X3048" s="25"/>
      <c r="Y3048" s="25"/>
      <c r="Z3048" s="25"/>
      <c r="AA3048" s="25"/>
      <c r="AB3048" s="25"/>
      <c r="AC3048" s="25"/>
      <c r="AD3048" s="25"/>
      <c r="AE3048" s="25"/>
      <c r="AF3048" s="25"/>
      <c r="AG3048" s="25"/>
      <c r="AH3048" s="25"/>
    </row>
    <row r="3049" spans="1:34">
      <c r="A3049" s="25"/>
      <c r="B3049" s="25"/>
      <c r="C3049" s="25"/>
      <c r="D3049" s="114"/>
      <c r="E3049" s="25"/>
      <c r="F3049" s="25"/>
      <c r="G3049" s="25"/>
      <c r="H3049" s="25"/>
      <c r="I3049" s="25"/>
      <c r="J3049" s="25"/>
      <c r="K3049" s="114"/>
      <c r="L3049" s="25"/>
      <c r="M3049" s="25"/>
      <c r="N3049" s="25"/>
      <c r="O3049" s="25"/>
      <c r="P3049" s="25"/>
      <c r="Q3049" s="25"/>
      <c r="R3049" s="25"/>
      <c r="S3049" s="25"/>
      <c r="T3049" s="25"/>
      <c r="U3049" s="25"/>
      <c r="V3049" s="25"/>
      <c r="W3049" s="25"/>
      <c r="X3049" s="25"/>
      <c r="Y3049" s="25"/>
      <c r="Z3049" s="25"/>
      <c r="AA3049" s="25"/>
      <c r="AB3049" s="25"/>
      <c r="AC3049" s="25"/>
      <c r="AD3049" s="25"/>
      <c r="AE3049" s="25"/>
      <c r="AF3049" s="25"/>
      <c r="AG3049" s="25"/>
      <c r="AH3049" s="25"/>
    </row>
    <row r="3050" spans="1:34">
      <c r="A3050" s="25"/>
      <c r="B3050" s="25"/>
      <c r="C3050" s="25"/>
      <c r="D3050" s="114"/>
      <c r="E3050" s="25"/>
      <c r="F3050" s="25"/>
      <c r="G3050" s="25"/>
      <c r="H3050" s="25"/>
      <c r="I3050" s="25"/>
      <c r="J3050" s="25"/>
      <c r="K3050" s="114"/>
      <c r="L3050" s="25"/>
      <c r="M3050" s="25"/>
      <c r="N3050" s="25"/>
      <c r="O3050" s="25"/>
      <c r="P3050" s="25"/>
      <c r="Q3050" s="25"/>
      <c r="R3050" s="25"/>
      <c r="S3050" s="25"/>
      <c r="T3050" s="25"/>
      <c r="U3050" s="25"/>
      <c r="V3050" s="25"/>
      <c r="W3050" s="25"/>
      <c r="X3050" s="25"/>
      <c r="Y3050" s="25"/>
      <c r="Z3050" s="25"/>
      <c r="AA3050" s="25"/>
      <c r="AB3050" s="25"/>
      <c r="AC3050" s="25"/>
      <c r="AD3050" s="25"/>
      <c r="AE3050" s="25"/>
      <c r="AF3050" s="25"/>
      <c r="AG3050" s="25"/>
      <c r="AH3050" s="25"/>
    </row>
    <row r="3051" spans="1:34">
      <c r="A3051" s="25"/>
      <c r="B3051" s="25"/>
      <c r="C3051" s="25"/>
      <c r="D3051" s="114"/>
      <c r="E3051" s="25"/>
      <c r="F3051" s="25"/>
      <c r="G3051" s="25"/>
      <c r="H3051" s="25"/>
      <c r="I3051" s="25"/>
      <c r="J3051" s="25"/>
      <c r="K3051" s="114"/>
      <c r="L3051" s="25"/>
      <c r="M3051" s="25"/>
      <c r="N3051" s="25"/>
      <c r="O3051" s="25"/>
      <c r="P3051" s="25"/>
      <c r="Q3051" s="25"/>
      <c r="R3051" s="25"/>
      <c r="S3051" s="25"/>
      <c r="T3051" s="25"/>
      <c r="U3051" s="25"/>
      <c r="V3051" s="25"/>
      <c r="W3051" s="25"/>
      <c r="X3051" s="25"/>
      <c r="Y3051" s="25"/>
      <c r="Z3051" s="25"/>
      <c r="AA3051" s="25"/>
      <c r="AB3051" s="25"/>
      <c r="AC3051" s="25"/>
      <c r="AD3051" s="25"/>
      <c r="AE3051" s="25"/>
      <c r="AF3051" s="25"/>
      <c r="AG3051" s="25"/>
      <c r="AH3051" s="25"/>
    </row>
    <row r="3052" spans="1:34">
      <c r="A3052" s="25"/>
      <c r="B3052" s="25"/>
      <c r="C3052" s="25"/>
      <c r="D3052" s="114"/>
      <c r="E3052" s="25"/>
      <c r="F3052" s="25"/>
      <c r="G3052" s="25"/>
      <c r="H3052" s="25"/>
      <c r="I3052" s="25"/>
      <c r="J3052" s="25"/>
      <c r="K3052" s="114"/>
      <c r="L3052" s="25"/>
      <c r="M3052" s="25"/>
      <c r="N3052" s="25"/>
      <c r="O3052" s="25"/>
      <c r="P3052" s="25"/>
      <c r="Q3052" s="25"/>
      <c r="R3052" s="25"/>
      <c r="S3052" s="25"/>
      <c r="T3052" s="25"/>
      <c r="U3052" s="25"/>
      <c r="V3052" s="25"/>
      <c r="W3052" s="25"/>
      <c r="X3052" s="25"/>
      <c r="Y3052" s="25"/>
      <c r="Z3052" s="25"/>
      <c r="AA3052" s="25"/>
      <c r="AB3052" s="25"/>
      <c r="AC3052" s="25"/>
      <c r="AD3052" s="25"/>
      <c r="AE3052" s="25"/>
      <c r="AF3052" s="25"/>
      <c r="AG3052" s="25"/>
      <c r="AH3052" s="25"/>
    </row>
    <row r="3053" spans="1:34">
      <c r="A3053" s="25"/>
      <c r="B3053" s="25"/>
      <c r="C3053" s="25"/>
      <c r="D3053" s="114"/>
      <c r="E3053" s="25"/>
      <c r="F3053" s="25"/>
      <c r="G3053" s="25"/>
      <c r="H3053" s="25"/>
      <c r="I3053" s="25"/>
      <c r="J3053" s="25"/>
      <c r="K3053" s="114"/>
      <c r="L3053" s="25"/>
      <c r="M3053" s="25"/>
      <c r="N3053" s="25"/>
      <c r="O3053" s="25"/>
      <c r="P3053" s="25"/>
      <c r="Q3053" s="25"/>
      <c r="R3053" s="25"/>
      <c r="S3053" s="25"/>
      <c r="T3053" s="25"/>
      <c r="U3053" s="25"/>
      <c r="V3053" s="25"/>
      <c r="W3053" s="25"/>
      <c r="X3053" s="25"/>
      <c r="Y3053" s="25"/>
      <c r="Z3053" s="25"/>
      <c r="AA3053" s="25"/>
      <c r="AB3053" s="25"/>
      <c r="AC3053" s="25"/>
      <c r="AD3053" s="25"/>
      <c r="AE3053" s="25"/>
      <c r="AF3053" s="25"/>
      <c r="AG3053" s="25"/>
      <c r="AH3053" s="25"/>
    </row>
    <row r="3054" spans="1:34">
      <c r="A3054" s="25"/>
      <c r="B3054" s="25"/>
      <c r="C3054" s="25"/>
      <c r="D3054" s="114"/>
      <c r="E3054" s="25"/>
      <c r="F3054" s="25"/>
      <c r="G3054" s="25"/>
      <c r="H3054" s="25"/>
      <c r="I3054" s="25"/>
      <c r="J3054" s="25"/>
      <c r="K3054" s="114"/>
      <c r="L3054" s="25"/>
      <c r="M3054" s="25"/>
      <c r="N3054" s="25"/>
      <c r="O3054" s="25"/>
      <c r="P3054" s="25"/>
      <c r="Q3054" s="25"/>
      <c r="R3054" s="25"/>
      <c r="S3054" s="25"/>
      <c r="T3054" s="25"/>
      <c r="U3054" s="25"/>
      <c r="V3054" s="25"/>
      <c r="W3054" s="25"/>
      <c r="X3054" s="25"/>
      <c r="Y3054" s="25"/>
      <c r="Z3054" s="25"/>
      <c r="AA3054" s="25"/>
      <c r="AB3054" s="25"/>
      <c r="AC3054" s="25"/>
      <c r="AD3054" s="25"/>
      <c r="AE3054" s="25"/>
      <c r="AF3054" s="25"/>
      <c r="AG3054" s="25"/>
      <c r="AH3054" s="25"/>
    </row>
    <row r="3055" spans="1:34">
      <c r="A3055" s="25"/>
      <c r="B3055" s="25"/>
      <c r="C3055" s="25"/>
      <c r="D3055" s="114"/>
      <c r="E3055" s="25"/>
      <c r="F3055" s="25"/>
      <c r="G3055" s="25"/>
      <c r="H3055" s="25"/>
      <c r="I3055" s="25"/>
      <c r="J3055" s="25"/>
      <c r="K3055" s="114"/>
      <c r="L3055" s="25"/>
      <c r="M3055" s="25"/>
      <c r="N3055" s="25"/>
      <c r="O3055" s="25"/>
      <c r="P3055" s="25"/>
      <c r="Q3055" s="25"/>
      <c r="R3055" s="25"/>
      <c r="S3055" s="25"/>
      <c r="T3055" s="25"/>
      <c r="U3055" s="25"/>
      <c r="V3055" s="25"/>
      <c r="W3055" s="25"/>
      <c r="X3055" s="25"/>
      <c r="Y3055" s="25"/>
      <c r="Z3055" s="25"/>
      <c r="AA3055" s="25"/>
      <c r="AB3055" s="25"/>
      <c r="AC3055" s="25"/>
      <c r="AD3055" s="25"/>
      <c r="AE3055" s="25"/>
      <c r="AF3055" s="25"/>
      <c r="AG3055" s="25"/>
      <c r="AH3055" s="25"/>
    </row>
    <row r="3056" spans="1:34">
      <c r="A3056" s="25"/>
      <c r="B3056" s="25"/>
      <c r="C3056" s="25"/>
      <c r="D3056" s="114"/>
      <c r="E3056" s="25"/>
      <c r="F3056" s="25"/>
      <c r="G3056" s="25"/>
      <c r="H3056" s="25"/>
      <c r="I3056" s="25"/>
      <c r="J3056" s="25"/>
      <c r="K3056" s="114"/>
      <c r="L3056" s="25"/>
      <c r="M3056" s="25"/>
      <c r="N3056" s="25"/>
      <c r="O3056" s="25"/>
      <c r="P3056" s="25"/>
      <c r="Q3056" s="25"/>
      <c r="R3056" s="25"/>
      <c r="S3056" s="25"/>
      <c r="T3056" s="25"/>
      <c r="U3056" s="25"/>
      <c r="V3056" s="25"/>
      <c r="W3056" s="25"/>
      <c r="X3056" s="25"/>
      <c r="Y3056" s="25"/>
      <c r="Z3056" s="25"/>
      <c r="AA3056" s="25"/>
      <c r="AB3056" s="25"/>
      <c r="AC3056" s="25"/>
      <c r="AD3056" s="25"/>
      <c r="AE3056" s="25"/>
      <c r="AF3056" s="25"/>
      <c r="AG3056" s="25"/>
      <c r="AH3056" s="25"/>
    </row>
    <row r="3057" spans="1:34">
      <c r="A3057" s="25"/>
      <c r="B3057" s="25"/>
      <c r="C3057" s="25"/>
      <c r="D3057" s="114"/>
      <c r="E3057" s="25"/>
      <c r="F3057" s="25"/>
      <c r="G3057" s="25"/>
      <c r="H3057" s="25"/>
      <c r="I3057" s="25"/>
      <c r="J3057" s="25"/>
      <c r="K3057" s="114"/>
      <c r="L3057" s="25"/>
      <c r="M3057" s="25"/>
      <c r="N3057" s="25"/>
      <c r="O3057" s="25"/>
      <c r="P3057" s="25"/>
      <c r="Q3057" s="25"/>
      <c r="R3057" s="25"/>
      <c r="S3057" s="25"/>
      <c r="T3057" s="25"/>
      <c r="U3057" s="25"/>
      <c r="V3057" s="25"/>
      <c r="W3057" s="25"/>
      <c r="X3057" s="25"/>
      <c r="Y3057" s="25"/>
      <c r="Z3057" s="25"/>
      <c r="AA3057" s="25"/>
      <c r="AB3057" s="25"/>
      <c r="AC3057" s="25"/>
      <c r="AD3057" s="25"/>
      <c r="AE3057" s="25"/>
      <c r="AF3057" s="25"/>
      <c r="AG3057" s="25"/>
      <c r="AH3057" s="25"/>
    </row>
    <row r="3058" spans="1:34">
      <c r="A3058" s="25"/>
      <c r="B3058" s="25"/>
      <c r="C3058" s="25"/>
      <c r="D3058" s="114"/>
      <c r="E3058" s="25"/>
      <c r="F3058" s="25"/>
      <c r="G3058" s="25"/>
      <c r="H3058" s="25"/>
      <c r="I3058" s="25"/>
      <c r="J3058" s="25"/>
      <c r="K3058" s="114"/>
      <c r="L3058" s="25"/>
      <c r="M3058" s="25"/>
      <c r="N3058" s="25"/>
      <c r="O3058" s="25"/>
      <c r="P3058" s="25"/>
      <c r="Q3058" s="25"/>
      <c r="R3058" s="25"/>
      <c r="S3058" s="25"/>
      <c r="T3058" s="25"/>
      <c r="U3058" s="25"/>
      <c r="V3058" s="25"/>
      <c r="W3058" s="25"/>
      <c r="X3058" s="25"/>
      <c r="Y3058" s="25"/>
      <c r="Z3058" s="25"/>
      <c r="AA3058" s="25"/>
      <c r="AB3058" s="25"/>
      <c r="AC3058" s="25"/>
      <c r="AD3058" s="25"/>
      <c r="AE3058" s="25"/>
      <c r="AF3058" s="25"/>
      <c r="AG3058" s="25"/>
      <c r="AH3058" s="25"/>
    </row>
    <row r="3059" spans="1:34">
      <c r="A3059" s="25"/>
      <c r="B3059" s="25"/>
      <c r="C3059" s="25"/>
      <c r="D3059" s="114"/>
      <c r="E3059" s="25"/>
      <c r="F3059" s="25"/>
      <c r="G3059" s="25"/>
      <c r="H3059" s="25"/>
      <c r="I3059" s="25"/>
      <c r="J3059" s="25"/>
      <c r="K3059" s="114"/>
      <c r="L3059" s="25"/>
      <c r="M3059" s="25"/>
      <c r="N3059" s="25"/>
      <c r="O3059" s="25"/>
      <c r="P3059" s="25"/>
      <c r="Q3059" s="25"/>
      <c r="R3059" s="25"/>
      <c r="S3059" s="25"/>
      <c r="T3059" s="25"/>
      <c r="U3059" s="25"/>
      <c r="V3059" s="25"/>
      <c r="W3059" s="25"/>
      <c r="X3059" s="25"/>
      <c r="Y3059" s="25"/>
      <c r="Z3059" s="25"/>
      <c r="AA3059" s="25"/>
      <c r="AB3059" s="25"/>
      <c r="AC3059" s="25"/>
      <c r="AD3059" s="25"/>
      <c r="AE3059" s="25"/>
      <c r="AF3059" s="25"/>
      <c r="AG3059" s="25"/>
      <c r="AH3059" s="25"/>
    </row>
    <row r="3060" spans="1:34">
      <c r="A3060" s="25"/>
      <c r="B3060" s="25"/>
      <c r="C3060" s="25"/>
      <c r="D3060" s="114"/>
      <c r="E3060" s="25"/>
      <c r="F3060" s="25"/>
      <c r="G3060" s="25"/>
      <c r="H3060" s="25"/>
      <c r="I3060" s="25"/>
      <c r="J3060" s="25"/>
      <c r="K3060" s="114"/>
      <c r="L3060" s="25"/>
      <c r="M3060" s="25"/>
      <c r="N3060" s="25"/>
      <c r="O3060" s="25"/>
      <c r="P3060" s="25"/>
      <c r="Q3060" s="25"/>
      <c r="R3060" s="25"/>
      <c r="S3060" s="25"/>
      <c r="T3060" s="25"/>
      <c r="U3060" s="25"/>
      <c r="V3060" s="25"/>
      <c r="W3060" s="25"/>
      <c r="X3060" s="25"/>
      <c r="Y3060" s="25"/>
      <c r="Z3060" s="25"/>
      <c r="AA3060" s="25"/>
      <c r="AB3060" s="25"/>
      <c r="AC3060" s="25"/>
      <c r="AD3060" s="25"/>
      <c r="AE3060" s="25"/>
      <c r="AF3060" s="25"/>
      <c r="AG3060" s="25"/>
      <c r="AH3060" s="25"/>
    </row>
    <row r="3061" spans="1:34">
      <c r="A3061" s="25"/>
      <c r="B3061" s="25"/>
      <c r="C3061" s="25"/>
      <c r="D3061" s="114"/>
      <c r="E3061" s="25"/>
      <c r="F3061" s="25"/>
      <c r="G3061" s="25"/>
      <c r="H3061" s="25"/>
      <c r="I3061" s="25"/>
      <c r="J3061" s="25"/>
      <c r="K3061" s="114"/>
      <c r="L3061" s="25"/>
      <c r="M3061" s="25"/>
      <c r="N3061" s="25"/>
      <c r="O3061" s="25"/>
      <c r="P3061" s="25"/>
      <c r="Q3061" s="25"/>
      <c r="R3061" s="25"/>
      <c r="S3061" s="25"/>
      <c r="T3061" s="25"/>
      <c r="U3061" s="25"/>
      <c r="V3061" s="25"/>
      <c r="W3061" s="25"/>
      <c r="X3061" s="25"/>
      <c r="Y3061" s="25"/>
      <c r="Z3061" s="25"/>
      <c r="AA3061" s="25"/>
      <c r="AB3061" s="25"/>
      <c r="AC3061" s="25"/>
      <c r="AD3061" s="25"/>
      <c r="AE3061" s="25"/>
      <c r="AF3061" s="25"/>
      <c r="AG3061" s="25"/>
      <c r="AH3061" s="25"/>
    </row>
    <row r="3062" spans="1:34">
      <c r="A3062" s="25"/>
      <c r="B3062" s="25"/>
      <c r="C3062" s="25"/>
      <c r="D3062" s="114"/>
      <c r="E3062" s="25"/>
      <c r="F3062" s="25"/>
      <c r="G3062" s="25"/>
      <c r="H3062" s="25"/>
      <c r="I3062" s="25"/>
      <c r="J3062" s="25"/>
      <c r="K3062" s="114"/>
      <c r="L3062" s="25"/>
      <c r="M3062" s="25"/>
      <c r="N3062" s="25"/>
      <c r="O3062" s="25"/>
      <c r="P3062" s="25"/>
      <c r="Q3062" s="25"/>
      <c r="R3062" s="25"/>
      <c r="S3062" s="25"/>
      <c r="T3062" s="25"/>
      <c r="U3062" s="25"/>
      <c r="V3062" s="25"/>
      <c r="W3062" s="25"/>
      <c r="X3062" s="25"/>
      <c r="Y3062" s="25"/>
      <c r="Z3062" s="25"/>
      <c r="AA3062" s="25"/>
      <c r="AB3062" s="25"/>
      <c r="AC3062" s="25"/>
      <c r="AD3062" s="25"/>
      <c r="AE3062" s="25"/>
      <c r="AF3062" s="25"/>
      <c r="AG3062" s="25"/>
      <c r="AH3062" s="25"/>
    </row>
    <row r="3063" spans="1:34">
      <c r="A3063" s="25"/>
      <c r="B3063" s="25"/>
      <c r="C3063" s="25"/>
      <c r="D3063" s="114"/>
      <c r="E3063" s="25"/>
      <c r="F3063" s="25"/>
      <c r="G3063" s="25"/>
      <c r="H3063" s="25"/>
      <c r="I3063" s="25"/>
      <c r="J3063" s="25"/>
      <c r="K3063" s="114"/>
      <c r="L3063" s="25"/>
      <c r="M3063" s="25"/>
      <c r="N3063" s="25"/>
      <c r="O3063" s="25"/>
      <c r="P3063" s="25"/>
      <c r="Q3063" s="25"/>
      <c r="R3063" s="25"/>
      <c r="S3063" s="25"/>
      <c r="T3063" s="25"/>
      <c r="U3063" s="25"/>
      <c r="V3063" s="25"/>
      <c r="W3063" s="25"/>
      <c r="X3063" s="25"/>
      <c r="Y3063" s="25"/>
      <c r="Z3063" s="25"/>
      <c r="AA3063" s="25"/>
      <c r="AB3063" s="25"/>
      <c r="AC3063" s="25"/>
      <c r="AD3063" s="25"/>
      <c r="AE3063" s="25"/>
      <c r="AF3063" s="25"/>
      <c r="AG3063" s="25"/>
      <c r="AH3063" s="25"/>
    </row>
    <row r="3064" spans="1:34">
      <c r="A3064" s="25"/>
      <c r="B3064" s="25"/>
      <c r="C3064" s="25"/>
      <c r="D3064" s="114"/>
      <c r="E3064" s="25"/>
      <c r="F3064" s="25"/>
      <c r="G3064" s="25"/>
      <c r="H3064" s="25"/>
      <c r="I3064" s="25"/>
      <c r="J3064" s="25"/>
      <c r="K3064" s="114"/>
      <c r="L3064" s="25"/>
      <c r="M3064" s="25"/>
      <c r="N3064" s="25"/>
      <c r="O3064" s="25"/>
      <c r="P3064" s="25"/>
      <c r="Q3064" s="25"/>
      <c r="R3064" s="25"/>
      <c r="S3064" s="25"/>
      <c r="T3064" s="25"/>
      <c r="U3064" s="25"/>
      <c r="V3064" s="25"/>
      <c r="W3064" s="25"/>
      <c r="X3064" s="25"/>
      <c r="Y3064" s="25"/>
      <c r="Z3064" s="25"/>
      <c r="AA3064" s="25"/>
      <c r="AB3064" s="25"/>
      <c r="AC3064" s="25"/>
      <c r="AD3064" s="25"/>
      <c r="AE3064" s="25"/>
      <c r="AF3064" s="25"/>
      <c r="AG3064" s="25"/>
      <c r="AH3064" s="25"/>
    </row>
    <row r="3065" spans="1:34">
      <c r="A3065" s="25"/>
      <c r="B3065" s="25"/>
      <c r="C3065" s="25"/>
      <c r="D3065" s="114"/>
      <c r="E3065" s="25"/>
      <c r="F3065" s="25"/>
      <c r="G3065" s="25"/>
      <c r="H3065" s="25"/>
      <c r="I3065" s="25"/>
      <c r="J3065" s="25"/>
      <c r="K3065" s="114"/>
      <c r="L3065" s="25"/>
      <c r="M3065" s="25"/>
      <c r="N3065" s="25"/>
      <c r="O3065" s="25"/>
      <c r="P3065" s="25"/>
      <c r="Q3065" s="25"/>
      <c r="R3065" s="25"/>
      <c r="S3065" s="25"/>
      <c r="T3065" s="25"/>
      <c r="U3065" s="25"/>
      <c r="V3065" s="25"/>
      <c r="W3065" s="25"/>
      <c r="X3065" s="25"/>
      <c r="Y3065" s="25"/>
      <c r="Z3065" s="25"/>
      <c r="AA3065" s="25"/>
      <c r="AB3065" s="25"/>
      <c r="AC3065" s="25"/>
      <c r="AD3065" s="25"/>
      <c r="AE3065" s="25"/>
      <c r="AF3065" s="25"/>
      <c r="AG3065" s="25"/>
      <c r="AH3065" s="25"/>
    </row>
    <row r="3066" spans="1:34">
      <c r="A3066" s="25"/>
      <c r="B3066" s="25"/>
      <c r="C3066" s="25"/>
      <c r="D3066" s="114"/>
      <c r="E3066" s="25"/>
      <c r="F3066" s="25"/>
      <c r="G3066" s="25"/>
      <c r="H3066" s="25"/>
      <c r="I3066" s="25"/>
      <c r="J3066" s="25"/>
      <c r="K3066" s="114"/>
      <c r="L3066" s="25"/>
      <c r="M3066" s="25"/>
      <c r="N3066" s="25"/>
      <c r="O3066" s="25"/>
      <c r="P3066" s="25"/>
      <c r="Q3066" s="25"/>
      <c r="R3066" s="25"/>
      <c r="S3066" s="25"/>
      <c r="T3066" s="25"/>
      <c r="U3066" s="25"/>
      <c r="V3066" s="25"/>
      <c r="W3066" s="25"/>
      <c r="X3066" s="25"/>
      <c r="Y3066" s="25"/>
      <c r="Z3066" s="25"/>
      <c r="AA3066" s="25"/>
      <c r="AB3066" s="25"/>
      <c r="AC3066" s="25"/>
      <c r="AD3066" s="25"/>
      <c r="AE3066" s="25"/>
      <c r="AF3066" s="25"/>
      <c r="AG3066" s="25"/>
      <c r="AH3066" s="25"/>
    </row>
    <row r="3067" spans="1:34">
      <c r="A3067" s="25"/>
      <c r="B3067" s="25"/>
      <c r="C3067" s="25"/>
      <c r="D3067" s="114"/>
      <c r="E3067" s="25"/>
      <c r="F3067" s="25"/>
      <c r="G3067" s="25"/>
      <c r="H3067" s="25"/>
      <c r="I3067" s="25"/>
      <c r="J3067" s="25"/>
      <c r="K3067" s="114"/>
      <c r="L3067" s="25"/>
      <c r="M3067" s="25"/>
      <c r="N3067" s="25"/>
      <c r="O3067" s="25"/>
      <c r="P3067" s="25"/>
      <c r="Q3067" s="25"/>
      <c r="R3067" s="25"/>
      <c r="S3067" s="25"/>
      <c r="T3067" s="25"/>
      <c r="U3067" s="25"/>
      <c r="V3067" s="25"/>
      <c r="W3067" s="25"/>
      <c r="X3067" s="25"/>
      <c r="Y3067" s="25"/>
      <c r="Z3067" s="25"/>
      <c r="AA3067" s="25"/>
      <c r="AB3067" s="25"/>
      <c r="AC3067" s="25"/>
      <c r="AD3067" s="25"/>
      <c r="AE3067" s="25"/>
      <c r="AF3067" s="25"/>
      <c r="AG3067" s="25"/>
      <c r="AH3067" s="25"/>
    </row>
    <row r="3068" spans="1:34">
      <c r="A3068" s="25"/>
      <c r="B3068" s="25"/>
      <c r="C3068" s="25"/>
      <c r="D3068" s="114"/>
      <c r="E3068" s="25"/>
      <c r="F3068" s="25"/>
      <c r="G3068" s="25"/>
      <c r="H3068" s="25"/>
      <c r="I3068" s="25"/>
      <c r="J3068" s="25"/>
      <c r="K3068" s="114"/>
      <c r="L3068" s="25"/>
      <c r="M3068" s="25"/>
      <c r="N3068" s="25"/>
      <c r="O3068" s="25"/>
      <c r="P3068" s="25"/>
      <c r="Q3068" s="25"/>
      <c r="R3068" s="25"/>
      <c r="S3068" s="25"/>
      <c r="T3068" s="25"/>
      <c r="U3068" s="25"/>
      <c r="V3068" s="25"/>
      <c r="W3068" s="25"/>
      <c r="X3068" s="25"/>
      <c r="Y3068" s="25"/>
      <c r="Z3068" s="25"/>
      <c r="AA3068" s="25"/>
      <c r="AB3068" s="25"/>
      <c r="AC3068" s="25"/>
      <c r="AD3068" s="25"/>
      <c r="AE3068" s="25"/>
      <c r="AF3068" s="25"/>
      <c r="AG3068" s="25"/>
      <c r="AH3068" s="25"/>
    </row>
    <row r="3069" spans="1:34">
      <c r="A3069" s="25"/>
      <c r="B3069" s="25"/>
      <c r="C3069" s="25"/>
      <c r="D3069" s="114"/>
      <c r="E3069" s="25"/>
      <c r="F3069" s="25"/>
      <c r="G3069" s="25"/>
      <c r="H3069" s="25"/>
      <c r="I3069" s="25"/>
      <c r="J3069" s="25"/>
      <c r="K3069" s="114"/>
      <c r="L3069" s="25"/>
      <c r="M3069" s="25"/>
      <c r="N3069" s="25"/>
      <c r="O3069" s="25"/>
      <c r="P3069" s="25"/>
      <c r="Q3069" s="25"/>
      <c r="R3069" s="25"/>
      <c r="S3069" s="25"/>
      <c r="T3069" s="25"/>
      <c r="U3069" s="25"/>
      <c r="V3069" s="25"/>
      <c r="W3069" s="25"/>
      <c r="X3069" s="25"/>
      <c r="Y3069" s="25"/>
      <c r="Z3069" s="25"/>
      <c r="AA3069" s="25"/>
      <c r="AB3069" s="25"/>
      <c r="AC3069" s="25"/>
      <c r="AD3069" s="25"/>
      <c r="AE3069" s="25"/>
      <c r="AF3069" s="25"/>
      <c r="AG3069" s="25"/>
      <c r="AH3069" s="25"/>
    </row>
    <row r="3070" spans="1:34">
      <c r="A3070" s="25"/>
      <c r="B3070" s="25"/>
      <c r="C3070" s="25"/>
      <c r="D3070" s="114"/>
      <c r="E3070" s="25"/>
      <c r="F3070" s="25"/>
      <c r="G3070" s="25"/>
      <c r="H3070" s="25"/>
      <c r="I3070" s="25"/>
      <c r="J3070" s="25"/>
      <c r="K3070" s="114"/>
      <c r="L3070" s="25"/>
      <c r="M3070" s="25"/>
      <c r="N3070" s="25"/>
      <c r="O3070" s="25"/>
      <c r="P3070" s="25"/>
      <c r="Q3070" s="25"/>
      <c r="R3070" s="25"/>
      <c r="S3070" s="25"/>
      <c r="T3070" s="25"/>
      <c r="U3070" s="25"/>
      <c r="V3070" s="25"/>
      <c r="W3070" s="25"/>
      <c r="X3070" s="25"/>
      <c r="Y3070" s="25"/>
      <c r="Z3070" s="25"/>
      <c r="AA3070" s="25"/>
      <c r="AB3070" s="25"/>
      <c r="AC3070" s="25"/>
      <c r="AD3070" s="25"/>
      <c r="AE3070" s="25"/>
      <c r="AF3070" s="25"/>
      <c r="AG3070" s="25"/>
      <c r="AH3070" s="25"/>
    </row>
    <row r="3071" spans="1:34">
      <c r="A3071" s="25"/>
      <c r="B3071" s="25"/>
      <c r="C3071" s="25"/>
      <c r="D3071" s="114"/>
      <c r="E3071" s="25"/>
      <c r="F3071" s="25"/>
      <c r="G3071" s="25"/>
      <c r="H3071" s="25"/>
      <c r="I3071" s="25"/>
      <c r="J3071" s="25"/>
      <c r="K3071" s="114"/>
      <c r="L3071" s="25"/>
      <c r="M3071" s="25"/>
      <c r="N3071" s="25"/>
      <c r="O3071" s="25"/>
      <c r="P3071" s="25"/>
      <c r="Q3071" s="25"/>
      <c r="R3071" s="25"/>
      <c r="S3071" s="25"/>
      <c r="T3071" s="25"/>
      <c r="U3071" s="25"/>
      <c r="V3071" s="25"/>
      <c r="W3071" s="25"/>
      <c r="X3071" s="25"/>
      <c r="Y3071" s="25"/>
      <c r="Z3071" s="25"/>
      <c r="AA3071" s="25"/>
      <c r="AB3071" s="25"/>
      <c r="AC3071" s="25"/>
      <c r="AD3071" s="25"/>
      <c r="AE3071" s="25"/>
      <c r="AF3071" s="25"/>
      <c r="AG3071" s="25"/>
      <c r="AH3071" s="25"/>
    </row>
    <row r="3072" spans="1:34">
      <c r="A3072" s="25"/>
      <c r="B3072" s="25"/>
      <c r="C3072" s="25"/>
      <c r="D3072" s="114"/>
      <c r="E3072" s="25"/>
      <c r="F3072" s="25"/>
      <c r="G3072" s="25"/>
      <c r="H3072" s="25"/>
      <c r="I3072" s="25"/>
      <c r="J3072" s="25"/>
      <c r="K3072" s="114"/>
      <c r="L3072" s="25"/>
      <c r="M3072" s="25"/>
      <c r="N3072" s="25"/>
      <c r="O3072" s="25"/>
      <c r="P3072" s="25"/>
      <c r="Q3072" s="25"/>
      <c r="R3072" s="25"/>
      <c r="S3072" s="25"/>
      <c r="T3072" s="25"/>
      <c r="U3072" s="25"/>
      <c r="V3072" s="25"/>
      <c r="W3072" s="25"/>
      <c r="X3072" s="25"/>
      <c r="Y3072" s="25"/>
      <c r="Z3072" s="25"/>
      <c r="AA3072" s="25"/>
      <c r="AB3072" s="25"/>
      <c r="AC3072" s="25"/>
      <c r="AD3072" s="25"/>
      <c r="AE3072" s="25"/>
      <c r="AF3072" s="25"/>
      <c r="AG3072" s="25"/>
      <c r="AH3072" s="25"/>
    </row>
    <row r="3073" spans="1:34">
      <c r="A3073" s="25"/>
      <c r="B3073" s="25"/>
      <c r="C3073" s="25"/>
      <c r="D3073" s="114"/>
      <c r="E3073" s="25"/>
      <c r="F3073" s="25"/>
      <c r="G3073" s="25"/>
      <c r="H3073" s="25"/>
      <c r="I3073" s="25"/>
      <c r="J3073" s="25"/>
      <c r="K3073" s="114"/>
      <c r="L3073" s="25"/>
      <c r="M3073" s="25"/>
      <c r="N3073" s="25"/>
      <c r="O3073" s="25"/>
      <c r="P3073" s="25"/>
      <c r="Q3073" s="25"/>
      <c r="R3073" s="25"/>
      <c r="S3073" s="25"/>
      <c r="T3073" s="25"/>
      <c r="U3073" s="25"/>
      <c r="V3073" s="25"/>
      <c r="W3073" s="25"/>
      <c r="X3073" s="25"/>
      <c r="Y3073" s="25"/>
      <c r="Z3073" s="25"/>
      <c r="AA3073" s="25"/>
      <c r="AB3073" s="25"/>
      <c r="AC3073" s="25"/>
      <c r="AD3073" s="25"/>
      <c r="AE3073" s="25"/>
      <c r="AF3073" s="25"/>
      <c r="AG3073" s="25"/>
      <c r="AH3073" s="25"/>
    </row>
    <row r="3074" spans="1:34">
      <c r="A3074" s="25"/>
      <c r="B3074" s="25"/>
      <c r="C3074" s="25"/>
      <c r="D3074" s="114"/>
      <c r="E3074" s="25"/>
      <c r="F3074" s="25"/>
      <c r="G3074" s="25"/>
      <c r="H3074" s="25"/>
      <c r="I3074" s="25"/>
      <c r="J3074" s="25"/>
      <c r="K3074" s="114"/>
      <c r="L3074" s="25"/>
      <c r="M3074" s="25"/>
      <c r="N3074" s="25"/>
      <c r="O3074" s="25"/>
      <c r="P3074" s="25"/>
      <c r="Q3074" s="25"/>
      <c r="R3074" s="25"/>
      <c r="S3074" s="25"/>
      <c r="T3074" s="25"/>
      <c r="U3074" s="25"/>
      <c r="V3074" s="25"/>
      <c r="W3074" s="25"/>
      <c r="X3074" s="25"/>
      <c r="Y3074" s="25"/>
      <c r="Z3074" s="25"/>
      <c r="AA3074" s="25"/>
      <c r="AB3074" s="25"/>
      <c r="AC3074" s="25"/>
      <c r="AD3074" s="25"/>
      <c r="AE3074" s="25"/>
      <c r="AF3074" s="25"/>
      <c r="AG3074" s="25"/>
      <c r="AH3074" s="25"/>
    </row>
    <row r="3075" spans="1:34">
      <c r="A3075" s="25"/>
      <c r="B3075" s="25"/>
      <c r="C3075" s="25"/>
      <c r="D3075" s="114"/>
      <c r="E3075" s="25"/>
      <c r="F3075" s="25"/>
      <c r="G3075" s="25"/>
      <c r="H3075" s="25"/>
      <c r="I3075" s="25"/>
      <c r="J3075" s="25"/>
      <c r="K3075" s="114"/>
      <c r="L3075" s="25"/>
      <c r="M3075" s="25"/>
      <c r="N3075" s="25"/>
      <c r="O3075" s="25"/>
      <c r="P3075" s="25"/>
      <c r="Q3075" s="25"/>
      <c r="R3075" s="25"/>
      <c r="S3075" s="25"/>
      <c r="T3075" s="25"/>
      <c r="U3075" s="25"/>
      <c r="V3075" s="25"/>
      <c r="W3075" s="25"/>
      <c r="X3075" s="25"/>
      <c r="Y3075" s="25"/>
      <c r="Z3075" s="25"/>
      <c r="AA3075" s="25"/>
      <c r="AB3075" s="25"/>
      <c r="AC3075" s="25"/>
      <c r="AD3075" s="25"/>
      <c r="AE3075" s="25"/>
      <c r="AF3075" s="25"/>
      <c r="AG3075" s="25"/>
      <c r="AH3075" s="25"/>
    </row>
    <row r="3076" spans="1:34">
      <c r="A3076" s="25"/>
      <c r="B3076" s="25"/>
      <c r="C3076" s="25"/>
      <c r="D3076" s="114"/>
      <c r="E3076" s="25"/>
      <c r="F3076" s="25"/>
      <c r="G3076" s="25"/>
      <c r="H3076" s="25"/>
      <c r="I3076" s="25"/>
      <c r="J3076" s="25"/>
      <c r="K3076" s="114"/>
      <c r="L3076" s="25"/>
      <c r="M3076" s="25"/>
      <c r="N3076" s="25"/>
      <c r="O3076" s="25"/>
      <c r="P3076" s="25"/>
      <c r="Q3076" s="25"/>
      <c r="R3076" s="25"/>
      <c r="S3076" s="25"/>
      <c r="T3076" s="25"/>
      <c r="U3076" s="25"/>
      <c r="V3076" s="25"/>
      <c r="W3076" s="25"/>
      <c r="X3076" s="25"/>
      <c r="Y3076" s="25"/>
      <c r="Z3076" s="25"/>
      <c r="AA3076" s="25"/>
      <c r="AB3076" s="25"/>
      <c r="AC3076" s="25"/>
      <c r="AD3076" s="25"/>
      <c r="AE3076" s="25"/>
      <c r="AF3076" s="25"/>
      <c r="AG3076" s="25"/>
      <c r="AH3076" s="25"/>
    </row>
    <row r="3077" spans="1:34">
      <c r="A3077" s="25"/>
      <c r="B3077" s="25"/>
      <c r="C3077" s="25"/>
      <c r="D3077" s="114"/>
      <c r="E3077" s="25"/>
      <c r="F3077" s="25"/>
      <c r="G3077" s="25"/>
      <c r="H3077" s="25"/>
      <c r="I3077" s="25"/>
      <c r="J3077" s="25"/>
      <c r="K3077" s="114"/>
      <c r="L3077" s="25"/>
      <c r="M3077" s="25"/>
      <c r="N3077" s="25"/>
      <c r="O3077" s="25"/>
      <c r="P3077" s="25"/>
      <c r="Q3077" s="25"/>
      <c r="R3077" s="25"/>
      <c r="S3077" s="25"/>
      <c r="T3077" s="25"/>
      <c r="U3077" s="25"/>
      <c r="V3077" s="25"/>
      <c r="W3077" s="25"/>
      <c r="X3077" s="25"/>
      <c r="Y3077" s="25"/>
      <c r="Z3077" s="25"/>
      <c r="AA3077" s="25"/>
      <c r="AB3077" s="25"/>
      <c r="AC3077" s="25"/>
      <c r="AD3077" s="25"/>
      <c r="AE3077" s="25"/>
      <c r="AF3077" s="25"/>
      <c r="AG3077" s="25"/>
      <c r="AH3077" s="25"/>
    </row>
    <row r="3078" spans="1:34">
      <c r="A3078" s="25"/>
      <c r="B3078" s="25"/>
      <c r="C3078" s="25"/>
      <c r="D3078" s="114"/>
      <c r="E3078" s="25"/>
      <c r="F3078" s="25"/>
      <c r="G3078" s="25"/>
      <c r="H3078" s="25"/>
      <c r="I3078" s="25"/>
      <c r="J3078" s="25"/>
      <c r="K3078" s="114"/>
      <c r="L3078" s="25"/>
      <c r="M3078" s="25"/>
      <c r="N3078" s="25"/>
      <c r="O3078" s="25"/>
      <c r="P3078" s="25"/>
      <c r="Q3078" s="25"/>
      <c r="R3078" s="25"/>
      <c r="S3078" s="25"/>
      <c r="T3078" s="25"/>
      <c r="U3078" s="25"/>
      <c r="V3078" s="25"/>
      <c r="W3078" s="25"/>
      <c r="X3078" s="25"/>
      <c r="Y3078" s="25"/>
      <c r="Z3078" s="25"/>
      <c r="AA3078" s="25"/>
      <c r="AB3078" s="25"/>
      <c r="AC3078" s="25"/>
      <c r="AD3078" s="25"/>
      <c r="AE3078" s="25"/>
      <c r="AF3078" s="25"/>
      <c r="AG3078" s="25"/>
      <c r="AH3078" s="25"/>
    </row>
    <row r="3079" spans="1:34">
      <c r="A3079" s="25"/>
      <c r="B3079" s="25"/>
      <c r="C3079" s="25"/>
      <c r="D3079" s="114"/>
      <c r="E3079" s="25"/>
      <c r="F3079" s="25"/>
      <c r="G3079" s="25"/>
      <c r="H3079" s="25"/>
      <c r="I3079" s="25"/>
      <c r="J3079" s="25"/>
      <c r="K3079" s="114"/>
      <c r="L3079" s="25"/>
      <c r="M3079" s="25"/>
      <c r="N3079" s="25"/>
      <c r="O3079" s="25"/>
      <c r="P3079" s="25"/>
      <c r="Q3079" s="25"/>
      <c r="R3079" s="25"/>
      <c r="S3079" s="25"/>
      <c r="T3079" s="25"/>
      <c r="U3079" s="25"/>
      <c r="V3079" s="25"/>
      <c r="W3079" s="25"/>
      <c r="X3079" s="25"/>
      <c r="Y3079" s="25"/>
      <c r="Z3079" s="25"/>
      <c r="AA3079" s="25"/>
      <c r="AB3079" s="25"/>
      <c r="AC3079" s="25"/>
      <c r="AD3079" s="25"/>
      <c r="AE3079" s="25"/>
      <c r="AF3079" s="25"/>
      <c r="AG3079" s="25"/>
      <c r="AH3079" s="25"/>
    </row>
    <row r="3080" spans="1:34">
      <c r="A3080" s="25"/>
      <c r="B3080" s="25"/>
      <c r="C3080" s="25"/>
      <c r="D3080" s="114"/>
      <c r="E3080" s="25"/>
      <c r="F3080" s="25"/>
      <c r="G3080" s="25"/>
      <c r="H3080" s="25"/>
      <c r="I3080" s="25"/>
      <c r="J3080" s="25"/>
      <c r="K3080" s="114"/>
      <c r="L3080" s="25"/>
      <c r="M3080" s="25"/>
      <c r="N3080" s="25"/>
      <c r="O3080" s="25"/>
      <c r="P3080" s="25"/>
      <c r="Q3080" s="25"/>
      <c r="R3080" s="25"/>
      <c r="S3080" s="25"/>
      <c r="T3080" s="25"/>
      <c r="U3080" s="25"/>
      <c r="V3080" s="25"/>
      <c r="W3080" s="25"/>
      <c r="X3080" s="25"/>
      <c r="Y3080" s="25"/>
      <c r="Z3080" s="25"/>
      <c r="AA3080" s="25"/>
      <c r="AB3080" s="25"/>
      <c r="AC3080" s="25"/>
      <c r="AD3080" s="25"/>
      <c r="AE3080" s="25"/>
      <c r="AF3080" s="25"/>
      <c r="AG3080" s="25"/>
      <c r="AH3080" s="25"/>
    </row>
    <row r="3081" spans="1:34">
      <c r="A3081" s="25"/>
      <c r="B3081" s="25"/>
      <c r="C3081" s="25"/>
      <c r="D3081" s="114"/>
      <c r="E3081" s="25"/>
      <c r="F3081" s="25"/>
      <c r="G3081" s="25"/>
      <c r="H3081" s="25"/>
      <c r="I3081" s="25"/>
      <c r="J3081" s="25"/>
      <c r="K3081" s="114"/>
      <c r="L3081" s="25"/>
      <c r="M3081" s="25"/>
      <c r="N3081" s="25"/>
      <c r="O3081" s="25"/>
      <c r="P3081" s="25"/>
      <c r="Q3081" s="25"/>
      <c r="R3081" s="25"/>
      <c r="S3081" s="25"/>
      <c r="T3081" s="25"/>
      <c r="U3081" s="25"/>
      <c r="V3081" s="25"/>
      <c r="W3081" s="25"/>
      <c r="X3081" s="25"/>
      <c r="Y3081" s="25"/>
      <c r="Z3081" s="25"/>
      <c r="AA3081" s="25"/>
      <c r="AB3081" s="25"/>
      <c r="AC3081" s="25"/>
      <c r="AD3081" s="25"/>
      <c r="AE3081" s="25"/>
      <c r="AF3081" s="25"/>
      <c r="AG3081" s="25"/>
      <c r="AH3081" s="25"/>
    </row>
    <row r="3082" spans="1:34">
      <c r="A3082" s="25"/>
      <c r="B3082" s="25"/>
      <c r="C3082" s="25"/>
      <c r="D3082" s="114"/>
      <c r="E3082" s="25"/>
      <c r="F3082" s="25"/>
      <c r="G3082" s="25"/>
      <c r="H3082" s="25"/>
      <c r="I3082" s="25"/>
      <c r="J3082" s="25"/>
      <c r="K3082" s="114"/>
      <c r="L3082" s="25"/>
      <c r="M3082" s="25"/>
      <c r="N3082" s="25"/>
      <c r="O3082" s="25"/>
      <c r="P3082" s="25"/>
      <c r="Q3082" s="25"/>
      <c r="R3082" s="25"/>
      <c r="S3082" s="25"/>
      <c r="T3082" s="25"/>
      <c r="U3082" s="25"/>
      <c r="V3082" s="25"/>
      <c r="W3082" s="25"/>
      <c r="X3082" s="25"/>
      <c r="Y3082" s="25"/>
      <c r="Z3082" s="25"/>
      <c r="AA3082" s="25"/>
      <c r="AB3082" s="25"/>
      <c r="AC3082" s="25"/>
      <c r="AD3082" s="25"/>
      <c r="AE3082" s="25"/>
      <c r="AF3082" s="25"/>
      <c r="AG3082" s="25"/>
      <c r="AH3082" s="25"/>
    </row>
    <row r="3083" spans="1:34">
      <c r="A3083" s="25"/>
      <c r="B3083" s="25"/>
      <c r="C3083" s="25"/>
      <c r="D3083" s="114"/>
      <c r="E3083" s="25"/>
      <c r="F3083" s="25"/>
      <c r="G3083" s="25"/>
      <c r="H3083" s="25"/>
      <c r="I3083" s="25"/>
      <c r="J3083" s="25"/>
      <c r="K3083" s="114"/>
      <c r="L3083" s="25"/>
      <c r="M3083" s="25"/>
      <c r="N3083" s="25"/>
      <c r="O3083" s="25"/>
      <c r="P3083" s="25"/>
      <c r="Q3083" s="25"/>
      <c r="R3083" s="25"/>
      <c r="S3083" s="25"/>
      <c r="T3083" s="25"/>
      <c r="U3083" s="25"/>
      <c r="V3083" s="25"/>
      <c r="W3083" s="25"/>
      <c r="X3083" s="25"/>
      <c r="Y3083" s="25"/>
      <c r="Z3083" s="25"/>
      <c r="AA3083" s="25"/>
      <c r="AB3083" s="25"/>
      <c r="AC3083" s="25"/>
      <c r="AD3083" s="25"/>
      <c r="AE3083" s="25"/>
      <c r="AF3083" s="25"/>
      <c r="AG3083" s="25"/>
      <c r="AH3083" s="25"/>
    </row>
    <row r="3084" spans="1:34">
      <c r="A3084" s="25"/>
      <c r="B3084" s="25"/>
      <c r="C3084" s="25"/>
      <c r="D3084" s="114"/>
      <c r="E3084" s="25"/>
      <c r="F3084" s="25"/>
      <c r="G3084" s="25"/>
      <c r="H3084" s="25"/>
      <c r="I3084" s="25"/>
      <c r="J3084" s="25"/>
      <c r="K3084" s="114"/>
      <c r="L3084" s="25"/>
      <c r="M3084" s="25"/>
      <c r="N3084" s="25"/>
      <c r="O3084" s="25"/>
      <c r="P3084" s="25"/>
      <c r="Q3084" s="25"/>
      <c r="R3084" s="25"/>
      <c r="S3084" s="25"/>
      <c r="T3084" s="25"/>
      <c r="U3084" s="25"/>
      <c r="V3084" s="25"/>
      <c r="W3084" s="25"/>
      <c r="X3084" s="25"/>
      <c r="Y3084" s="25"/>
      <c r="Z3084" s="25"/>
      <c r="AA3084" s="25"/>
      <c r="AB3084" s="25"/>
      <c r="AC3084" s="25"/>
      <c r="AD3084" s="25"/>
      <c r="AE3084" s="25"/>
      <c r="AF3084" s="25"/>
      <c r="AG3084" s="25"/>
      <c r="AH3084" s="25"/>
    </row>
    <row r="3085" spans="1:34">
      <c r="A3085" s="25"/>
      <c r="B3085" s="25"/>
      <c r="C3085" s="25"/>
      <c r="D3085" s="114"/>
      <c r="E3085" s="25"/>
      <c r="F3085" s="25"/>
      <c r="G3085" s="25"/>
      <c r="H3085" s="25"/>
      <c r="I3085" s="25"/>
      <c r="J3085" s="25"/>
      <c r="K3085" s="114"/>
      <c r="L3085" s="25"/>
      <c r="M3085" s="25"/>
      <c r="N3085" s="25"/>
      <c r="O3085" s="25"/>
      <c r="P3085" s="25"/>
      <c r="Q3085" s="25"/>
      <c r="R3085" s="25"/>
      <c r="S3085" s="25"/>
      <c r="T3085" s="25"/>
      <c r="U3085" s="25"/>
      <c r="V3085" s="25"/>
      <c r="W3085" s="25"/>
      <c r="X3085" s="25"/>
      <c r="Y3085" s="25"/>
      <c r="Z3085" s="25"/>
      <c r="AA3085" s="25"/>
      <c r="AB3085" s="25"/>
      <c r="AC3085" s="25"/>
      <c r="AD3085" s="25"/>
      <c r="AE3085" s="25"/>
      <c r="AF3085" s="25"/>
      <c r="AG3085" s="25"/>
      <c r="AH3085" s="25"/>
    </row>
    <row r="3086" spans="1:34">
      <c r="A3086" s="25"/>
      <c r="B3086" s="25"/>
      <c r="C3086" s="25"/>
      <c r="D3086" s="114"/>
      <c r="E3086" s="25"/>
      <c r="F3086" s="25"/>
      <c r="G3086" s="25"/>
      <c r="H3086" s="25"/>
      <c r="I3086" s="25"/>
      <c r="J3086" s="25"/>
      <c r="K3086" s="114"/>
      <c r="L3086" s="25"/>
      <c r="M3086" s="25"/>
      <c r="N3086" s="25"/>
      <c r="O3086" s="25"/>
      <c r="P3086" s="25"/>
      <c r="Q3086" s="25"/>
      <c r="R3086" s="25"/>
      <c r="S3086" s="25"/>
      <c r="T3086" s="25"/>
      <c r="U3086" s="25"/>
      <c r="V3086" s="25"/>
      <c r="W3086" s="25"/>
      <c r="X3086" s="25"/>
      <c r="Y3086" s="25"/>
      <c r="Z3086" s="25"/>
      <c r="AA3086" s="25"/>
      <c r="AB3086" s="25"/>
      <c r="AC3086" s="25"/>
      <c r="AD3086" s="25"/>
      <c r="AE3086" s="25"/>
      <c r="AF3086" s="25"/>
      <c r="AG3086" s="25"/>
      <c r="AH3086" s="25"/>
    </row>
    <row r="3087" spans="1:34">
      <c r="A3087" s="25"/>
      <c r="B3087" s="25"/>
      <c r="C3087" s="25"/>
      <c r="D3087" s="114"/>
      <c r="E3087" s="25"/>
      <c r="F3087" s="25"/>
      <c r="G3087" s="25"/>
      <c r="H3087" s="25"/>
      <c r="I3087" s="25"/>
      <c r="J3087" s="25"/>
      <c r="K3087" s="114"/>
      <c r="L3087" s="25"/>
      <c r="M3087" s="25"/>
      <c r="N3087" s="25"/>
      <c r="O3087" s="25"/>
      <c r="P3087" s="25"/>
      <c r="Q3087" s="25"/>
      <c r="R3087" s="25"/>
      <c r="S3087" s="25"/>
      <c r="T3087" s="25"/>
      <c r="U3087" s="25"/>
      <c r="V3087" s="25"/>
      <c r="W3087" s="25"/>
      <c r="X3087" s="25"/>
      <c r="Y3087" s="25"/>
      <c r="Z3087" s="25"/>
      <c r="AA3087" s="25"/>
      <c r="AB3087" s="25"/>
      <c r="AC3087" s="25"/>
      <c r="AD3087" s="25"/>
      <c r="AE3087" s="25"/>
      <c r="AF3087" s="25"/>
      <c r="AG3087" s="25"/>
      <c r="AH3087" s="25"/>
    </row>
    <row r="3088" spans="1:34">
      <c r="A3088" s="25"/>
      <c r="B3088" s="25"/>
      <c r="C3088" s="25"/>
      <c r="D3088" s="114"/>
      <c r="E3088" s="25"/>
      <c r="F3088" s="25"/>
      <c r="G3088" s="25"/>
      <c r="H3088" s="25"/>
      <c r="I3088" s="25"/>
      <c r="J3088" s="25"/>
      <c r="K3088" s="114"/>
      <c r="L3088" s="25"/>
      <c r="M3088" s="25"/>
      <c r="N3088" s="25"/>
      <c r="O3088" s="25"/>
      <c r="P3088" s="25"/>
      <c r="Q3088" s="25"/>
      <c r="R3088" s="25"/>
      <c r="S3088" s="25"/>
      <c r="T3088" s="25"/>
      <c r="U3088" s="25"/>
      <c r="V3088" s="25"/>
      <c r="W3088" s="25"/>
      <c r="X3088" s="25"/>
      <c r="Y3088" s="25"/>
      <c r="Z3088" s="25"/>
      <c r="AA3088" s="25"/>
      <c r="AB3088" s="25"/>
      <c r="AC3088" s="25"/>
      <c r="AD3088" s="25"/>
      <c r="AE3088" s="25"/>
      <c r="AF3088" s="25"/>
      <c r="AG3088" s="25"/>
      <c r="AH3088" s="25"/>
    </row>
    <row r="3089" spans="1:34">
      <c r="A3089" s="25"/>
      <c r="B3089" s="25"/>
      <c r="C3089" s="25"/>
      <c r="D3089" s="114"/>
      <c r="E3089" s="25"/>
      <c r="F3089" s="25"/>
      <c r="G3089" s="25"/>
      <c r="H3089" s="25"/>
      <c r="I3089" s="25"/>
      <c r="J3089" s="25"/>
      <c r="K3089" s="114"/>
      <c r="L3089" s="25"/>
      <c r="M3089" s="25"/>
      <c r="N3089" s="25"/>
      <c r="O3089" s="25"/>
      <c r="P3089" s="25"/>
      <c r="Q3089" s="25"/>
      <c r="R3089" s="25"/>
      <c r="S3089" s="25"/>
      <c r="T3089" s="25"/>
      <c r="U3089" s="25"/>
      <c r="V3089" s="25"/>
      <c r="W3089" s="25"/>
      <c r="X3089" s="25"/>
      <c r="Y3089" s="25"/>
      <c r="Z3089" s="25"/>
      <c r="AA3089" s="25"/>
      <c r="AB3089" s="25"/>
      <c r="AC3089" s="25"/>
      <c r="AD3089" s="25"/>
      <c r="AE3089" s="25"/>
      <c r="AF3089" s="25"/>
      <c r="AG3089" s="25"/>
      <c r="AH3089" s="25"/>
    </row>
    <row r="3090" spans="1:34">
      <c r="A3090" s="25"/>
      <c r="B3090" s="25"/>
      <c r="C3090" s="25"/>
      <c r="D3090" s="114"/>
      <c r="E3090" s="25"/>
      <c r="F3090" s="25"/>
      <c r="G3090" s="25"/>
      <c r="H3090" s="25"/>
      <c r="I3090" s="25"/>
      <c r="J3090" s="25"/>
      <c r="K3090" s="114"/>
      <c r="L3090" s="25"/>
      <c r="M3090" s="25"/>
      <c r="N3090" s="25"/>
      <c r="O3090" s="25"/>
      <c r="P3090" s="25"/>
      <c r="Q3090" s="25"/>
      <c r="R3090" s="25"/>
      <c r="S3090" s="25"/>
      <c r="T3090" s="25"/>
      <c r="U3090" s="25"/>
      <c r="V3090" s="25"/>
      <c r="W3090" s="25"/>
      <c r="X3090" s="25"/>
      <c r="Y3090" s="25"/>
      <c r="Z3090" s="25"/>
      <c r="AA3090" s="25"/>
      <c r="AB3090" s="25"/>
      <c r="AC3090" s="25"/>
      <c r="AD3090" s="25"/>
      <c r="AE3090" s="25"/>
      <c r="AF3090" s="25"/>
      <c r="AG3090" s="25"/>
      <c r="AH3090" s="25"/>
    </row>
    <row r="3091" spans="1:34">
      <c r="A3091" s="25"/>
      <c r="B3091" s="25"/>
      <c r="C3091" s="25"/>
      <c r="D3091" s="114"/>
      <c r="E3091" s="25"/>
      <c r="F3091" s="25"/>
      <c r="G3091" s="25"/>
      <c r="H3091" s="25"/>
      <c r="I3091" s="25"/>
      <c r="J3091" s="25"/>
      <c r="K3091" s="114"/>
      <c r="L3091" s="25"/>
      <c r="M3091" s="25"/>
      <c r="N3091" s="25"/>
      <c r="O3091" s="25"/>
      <c r="P3091" s="25"/>
      <c r="Q3091" s="25"/>
      <c r="R3091" s="25"/>
      <c r="S3091" s="25"/>
      <c r="T3091" s="25"/>
      <c r="U3091" s="25"/>
      <c r="V3091" s="25"/>
      <c r="W3091" s="25"/>
      <c r="X3091" s="25"/>
      <c r="Y3091" s="25"/>
      <c r="Z3091" s="25"/>
      <c r="AA3091" s="25"/>
      <c r="AB3091" s="25"/>
      <c r="AC3091" s="25"/>
      <c r="AD3091" s="25"/>
      <c r="AE3091" s="25"/>
      <c r="AF3091" s="25"/>
      <c r="AG3091" s="25"/>
      <c r="AH3091" s="25"/>
    </row>
    <row r="3092" spans="1:34">
      <c r="A3092" s="25"/>
      <c r="B3092" s="25"/>
      <c r="C3092" s="25"/>
      <c r="D3092" s="114"/>
      <c r="E3092" s="25"/>
      <c r="F3092" s="25"/>
      <c r="G3092" s="25"/>
      <c r="H3092" s="25"/>
      <c r="I3092" s="25"/>
      <c r="J3092" s="25"/>
      <c r="K3092" s="114"/>
      <c r="L3092" s="25"/>
      <c r="M3092" s="25"/>
      <c r="N3092" s="25"/>
      <c r="O3092" s="25"/>
      <c r="P3092" s="25"/>
      <c r="Q3092" s="25"/>
      <c r="R3092" s="25"/>
      <c r="S3092" s="25"/>
      <c r="T3092" s="25"/>
      <c r="U3092" s="25"/>
      <c r="V3092" s="25"/>
      <c r="W3092" s="25"/>
      <c r="X3092" s="25"/>
      <c r="Y3092" s="25"/>
      <c r="Z3092" s="25"/>
      <c r="AA3092" s="25"/>
      <c r="AB3092" s="25"/>
      <c r="AC3092" s="25"/>
      <c r="AD3092" s="25"/>
      <c r="AE3092" s="25"/>
      <c r="AF3092" s="25"/>
      <c r="AG3092" s="25"/>
      <c r="AH3092" s="25"/>
    </row>
    <row r="3093" spans="1:34">
      <c r="A3093" s="25"/>
      <c r="B3093" s="25"/>
      <c r="C3093" s="25"/>
      <c r="D3093" s="114"/>
      <c r="E3093" s="25"/>
      <c r="F3093" s="25"/>
      <c r="G3093" s="25"/>
      <c r="H3093" s="25"/>
      <c r="I3093" s="25"/>
      <c r="J3093" s="25"/>
      <c r="K3093" s="114"/>
      <c r="L3093" s="25"/>
      <c r="M3093" s="25"/>
      <c r="N3093" s="25"/>
      <c r="O3093" s="25"/>
      <c r="P3093" s="25"/>
      <c r="Q3093" s="25"/>
      <c r="R3093" s="25"/>
      <c r="S3093" s="25"/>
      <c r="T3093" s="25"/>
      <c r="U3093" s="25"/>
      <c r="V3093" s="25"/>
      <c r="W3093" s="25"/>
      <c r="X3093" s="25"/>
      <c r="Y3093" s="25"/>
      <c r="Z3093" s="25"/>
      <c r="AA3093" s="25"/>
      <c r="AB3093" s="25"/>
      <c r="AC3093" s="25"/>
      <c r="AD3093" s="25"/>
      <c r="AE3093" s="25"/>
      <c r="AF3093" s="25"/>
      <c r="AG3093" s="25"/>
      <c r="AH3093" s="25"/>
    </row>
    <row r="3094" spans="1:34">
      <c r="A3094" s="25"/>
      <c r="B3094" s="25"/>
      <c r="C3094" s="25"/>
      <c r="D3094" s="114"/>
      <c r="E3094" s="25"/>
      <c r="F3094" s="25"/>
      <c r="G3094" s="25"/>
      <c r="H3094" s="25"/>
      <c r="I3094" s="25"/>
      <c r="J3094" s="25"/>
      <c r="K3094" s="114"/>
      <c r="L3094" s="25"/>
      <c r="M3094" s="25"/>
      <c r="N3094" s="25"/>
      <c r="O3094" s="25"/>
      <c r="P3094" s="25"/>
      <c r="Q3094" s="25"/>
      <c r="R3094" s="25"/>
      <c r="S3094" s="25"/>
      <c r="T3094" s="25"/>
      <c r="U3094" s="25"/>
      <c r="V3094" s="25"/>
      <c r="W3094" s="25"/>
      <c r="X3094" s="25"/>
      <c r="Y3094" s="25"/>
      <c r="Z3094" s="25"/>
      <c r="AA3094" s="25"/>
      <c r="AB3094" s="25"/>
      <c r="AC3094" s="25"/>
      <c r="AD3094" s="25"/>
      <c r="AE3094" s="25"/>
      <c r="AF3094" s="25"/>
      <c r="AG3094" s="25"/>
      <c r="AH3094" s="25"/>
    </row>
    <row r="3095" spans="1:34">
      <c r="A3095" s="25"/>
      <c r="B3095" s="25"/>
      <c r="C3095" s="25"/>
      <c r="D3095" s="114"/>
      <c r="E3095" s="25"/>
      <c r="F3095" s="25"/>
      <c r="G3095" s="25"/>
      <c r="H3095" s="25"/>
      <c r="I3095" s="25"/>
      <c r="J3095" s="25"/>
      <c r="K3095" s="114"/>
      <c r="L3095" s="25"/>
      <c r="M3095" s="25"/>
      <c r="N3095" s="25"/>
      <c r="O3095" s="25"/>
      <c r="P3095" s="25"/>
      <c r="Q3095" s="25"/>
      <c r="R3095" s="25"/>
      <c r="S3095" s="25"/>
      <c r="T3095" s="25"/>
      <c r="U3095" s="25"/>
      <c r="V3095" s="25"/>
      <c r="W3095" s="25"/>
      <c r="X3095" s="25"/>
      <c r="Y3095" s="25"/>
      <c r="Z3095" s="25"/>
      <c r="AA3095" s="25"/>
      <c r="AB3095" s="25"/>
      <c r="AC3095" s="25"/>
      <c r="AD3095" s="25"/>
      <c r="AE3095" s="25"/>
      <c r="AF3095" s="25"/>
      <c r="AG3095" s="25"/>
      <c r="AH3095" s="25"/>
    </row>
    <row r="3096" spans="1:34">
      <c r="A3096" s="25"/>
      <c r="B3096" s="25"/>
      <c r="C3096" s="25"/>
      <c r="D3096" s="114"/>
      <c r="E3096" s="25"/>
      <c r="F3096" s="25"/>
      <c r="G3096" s="25"/>
      <c r="H3096" s="25"/>
      <c r="I3096" s="25"/>
      <c r="J3096" s="25"/>
      <c r="K3096" s="114"/>
      <c r="L3096" s="25"/>
      <c r="M3096" s="25"/>
      <c r="N3096" s="25"/>
      <c r="O3096" s="25"/>
      <c r="P3096" s="25"/>
      <c r="Q3096" s="25"/>
      <c r="R3096" s="25"/>
      <c r="S3096" s="25"/>
      <c r="T3096" s="25"/>
      <c r="U3096" s="25"/>
      <c r="V3096" s="25"/>
      <c r="W3096" s="25"/>
      <c r="X3096" s="25"/>
      <c r="Y3096" s="25"/>
      <c r="Z3096" s="25"/>
      <c r="AA3096" s="25"/>
      <c r="AB3096" s="25"/>
      <c r="AC3096" s="25"/>
      <c r="AD3096" s="25"/>
      <c r="AE3096" s="25"/>
      <c r="AF3096" s="25"/>
      <c r="AG3096" s="25"/>
      <c r="AH3096" s="25"/>
    </row>
    <row r="3097" spans="1:34">
      <c r="A3097" s="25"/>
      <c r="B3097" s="25"/>
      <c r="C3097" s="25"/>
      <c r="D3097" s="114"/>
      <c r="E3097" s="25"/>
      <c r="F3097" s="25"/>
      <c r="G3097" s="25"/>
      <c r="H3097" s="25"/>
      <c r="I3097" s="25"/>
      <c r="J3097" s="25"/>
      <c r="K3097" s="114"/>
      <c r="L3097" s="25"/>
      <c r="M3097" s="25"/>
      <c r="N3097" s="25"/>
      <c r="O3097" s="25"/>
      <c r="P3097" s="25"/>
      <c r="Q3097" s="25"/>
      <c r="R3097" s="25"/>
      <c r="S3097" s="25"/>
      <c r="T3097" s="25"/>
      <c r="U3097" s="25"/>
      <c r="V3097" s="25"/>
      <c r="W3097" s="25"/>
      <c r="X3097" s="25"/>
      <c r="Y3097" s="25"/>
      <c r="Z3097" s="25"/>
      <c r="AA3097" s="25"/>
      <c r="AB3097" s="25"/>
      <c r="AC3097" s="25"/>
      <c r="AD3097" s="25"/>
      <c r="AE3097" s="25"/>
      <c r="AF3097" s="25"/>
      <c r="AG3097" s="25"/>
      <c r="AH3097" s="25"/>
    </row>
    <row r="3098" spans="1:34">
      <c r="A3098" s="25"/>
      <c r="B3098" s="25"/>
      <c r="C3098" s="25"/>
      <c r="D3098" s="114"/>
      <c r="E3098" s="25"/>
      <c r="F3098" s="25"/>
      <c r="G3098" s="25"/>
      <c r="H3098" s="25"/>
      <c r="I3098" s="25"/>
      <c r="J3098" s="25"/>
      <c r="K3098" s="114"/>
      <c r="L3098" s="25"/>
      <c r="M3098" s="25"/>
      <c r="N3098" s="25"/>
      <c r="O3098" s="25"/>
      <c r="P3098" s="25"/>
      <c r="Q3098" s="25"/>
      <c r="R3098" s="25"/>
      <c r="S3098" s="25"/>
      <c r="T3098" s="25"/>
      <c r="U3098" s="25"/>
      <c r="V3098" s="25"/>
      <c r="W3098" s="25"/>
      <c r="X3098" s="25"/>
      <c r="Y3098" s="25"/>
      <c r="Z3098" s="25"/>
      <c r="AA3098" s="25"/>
      <c r="AB3098" s="25"/>
      <c r="AC3098" s="25"/>
      <c r="AD3098" s="25"/>
      <c r="AE3098" s="25"/>
      <c r="AF3098" s="25"/>
      <c r="AG3098" s="25"/>
      <c r="AH3098" s="25"/>
    </row>
    <row r="3099" spans="1:34">
      <c r="A3099" s="25"/>
      <c r="B3099" s="25"/>
      <c r="C3099" s="25"/>
      <c r="D3099" s="114"/>
      <c r="E3099" s="25"/>
      <c r="F3099" s="25"/>
      <c r="G3099" s="25"/>
      <c r="H3099" s="25"/>
      <c r="I3099" s="25"/>
      <c r="J3099" s="25"/>
      <c r="K3099" s="114"/>
      <c r="L3099" s="25"/>
      <c r="M3099" s="25"/>
      <c r="N3099" s="25"/>
      <c r="O3099" s="25"/>
      <c r="P3099" s="25"/>
      <c r="Q3099" s="25"/>
      <c r="R3099" s="25"/>
      <c r="S3099" s="25"/>
      <c r="T3099" s="25"/>
      <c r="U3099" s="25"/>
      <c r="V3099" s="25"/>
      <c r="W3099" s="25"/>
      <c r="X3099" s="25"/>
      <c r="Y3099" s="25"/>
      <c r="Z3099" s="25"/>
      <c r="AA3099" s="25"/>
      <c r="AB3099" s="25"/>
      <c r="AC3099" s="25"/>
      <c r="AD3099" s="25"/>
      <c r="AE3099" s="25"/>
      <c r="AF3099" s="25"/>
      <c r="AG3099" s="25"/>
      <c r="AH3099" s="25"/>
    </row>
    <row r="3100" spans="1:34">
      <c r="A3100" s="25"/>
      <c r="B3100" s="25"/>
      <c r="C3100" s="25"/>
      <c r="D3100" s="114"/>
      <c r="E3100" s="25"/>
      <c r="F3100" s="25"/>
      <c r="G3100" s="25"/>
      <c r="H3100" s="25"/>
      <c r="I3100" s="25"/>
      <c r="J3100" s="25"/>
      <c r="K3100" s="114"/>
      <c r="L3100" s="25"/>
      <c r="M3100" s="25"/>
      <c r="N3100" s="25"/>
      <c r="O3100" s="25"/>
      <c r="P3100" s="25"/>
      <c r="Q3100" s="25"/>
      <c r="R3100" s="25"/>
      <c r="S3100" s="25"/>
      <c r="T3100" s="25"/>
      <c r="U3100" s="25"/>
      <c r="V3100" s="25"/>
      <c r="W3100" s="25"/>
      <c r="X3100" s="25"/>
      <c r="Y3100" s="25"/>
      <c r="Z3100" s="25"/>
      <c r="AA3100" s="25"/>
      <c r="AB3100" s="25"/>
      <c r="AC3100" s="25"/>
      <c r="AD3100" s="25"/>
      <c r="AE3100" s="25"/>
      <c r="AF3100" s="25"/>
      <c r="AG3100" s="25"/>
      <c r="AH3100" s="25"/>
    </row>
    <row r="3101" spans="1:34">
      <c r="A3101" s="25"/>
      <c r="B3101" s="25"/>
      <c r="C3101" s="25"/>
      <c r="D3101" s="114"/>
      <c r="E3101" s="25"/>
      <c r="F3101" s="25"/>
      <c r="G3101" s="25"/>
      <c r="H3101" s="25"/>
      <c r="I3101" s="25"/>
      <c r="J3101" s="25"/>
      <c r="K3101" s="114"/>
      <c r="L3101" s="25"/>
      <c r="M3101" s="25"/>
      <c r="N3101" s="25"/>
      <c r="O3101" s="25"/>
      <c r="P3101" s="25"/>
      <c r="Q3101" s="25"/>
      <c r="R3101" s="25"/>
      <c r="S3101" s="25"/>
      <c r="T3101" s="25"/>
      <c r="U3101" s="25"/>
      <c r="V3101" s="25"/>
      <c r="W3101" s="25"/>
      <c r="X3101" s="25"/>
      <c r="Y3101" s="25"/>
      <c r="Z3101" s="25"/>
      <c r="AA3101" s="25"/>
      <c r="AB3101" s="25"/>
      <c r="AC3101" s="25"/>
      <c r="AD3101" s="25"/>
      <c r="AE3101" s="25"/>
      <c r="AF3101" s="25"/>
      <c r="AG3101" s="25"/>
      <c r="AH3101" s="25"/>
    </row>
    <row r="3102" spans="1:34">
      <c r="A3102" s="25"/>
      <c r="B3102" s="25"/>
      <c r="C3102" s="25"/>
      <c r="D3102" s="114"/>
      <c r="E3102" s="25"/>
      <c r="F3102" s="25"/>
      <c r="G3102" s="25"/>
      <c r="H3102" s="25"/>
      <c r="I3102" s="25"/>
      <c r="J3102" s="25"/>
      <c r="K3102" s="114"/>
      <c r="L3102" s="25"/>
      <c r="M3102" s="25"/>
      <c r="N3102" s="25"/>
      <c r="O3102" s="25"/>
      <c r="P3102" s="25"/>
      <c r="Q3102" s="25"/>
      <c r="R3102" s="25"/>
      <c r="S3102" s="25"/>
      <c r="T3102" s="25"/>
      <c r="U3102" s="25"/>
      <c r="V3102" s="25"/>
      <c r="W3102" s="25"/>
      <c r="X3102" s="25"/>
      <c r="Y3102" s="25"/>
      <c r="Z3102" s="25"/>
      <c r="AA3102" s="25"/>
      <c r="AB3102" s="25"/>
      <c r="AC3102" s="25"/>
      <c r="AD3102" s="25"/>
      <c r="AE3102" s="25"/>
      <c r="AF3102" s="25"/>
      <c r="AG3102" s="25"/>
      <c r="AH3102" s="25"/>
    </row>
    <row r="3103" spans="1:34">
      <c r="A3103" s="25"/>
      <c r="B3103" s="25"/>
      <c r="C3103" s="25"/>
      <c r="D3103" s="114"/>
      <c r="E3103" s="25"/>
      <c r="F3103" s="25"/>
      <c r="G3103" s="25"/>
      <c r="H3103" s="25"/>
      <c r="I3103" s="25"/>
      <c r="J3103" s="25"/>
      <c r="K3103" s="114"/>
      <c r="L3103" s="25"/>
      <c r="M3103" s="25"/>
      <c r="N3103" s="25"/>
      <c r="O3103" s="25"/>
      <c r="P3103" s="25"/>
      <c r="Q3103" s="25"/>
      <c r="R3103" s="25"/>
      <c r="S3103" s="25"/>
      <c r="T3103" s="25"/>
      <c r="U3103" s="25"/>
      <c r="V3103" s="25"/>
      <c r="W3103" s="25"/>
      <c r="X3103" s="25"/>
      <c r="Y3103" s="25"/>
      <c r="Z3103" s="25"/>
      <c r="AA3103" s="25"/>
      <c r="AB3103" s="25"/>
      <c r="AC3103" s="25"/>
      <c r="AD3103" s="25"/>
      <c r="AE3103" s="25"/>
      <c r="AF3103" s="25"/>
      <c r="AG3103" s="25"/>
      <c r="AH3103" s="25"/>
    </row>
    <row r="3104" spans="1:34">
      <c r="A3104" s="25"/>
      <c r="B3104" s="25"/>
      <c r="C3104" s="25"/>
      <c r="D3104" s="114"/>
      <c r="E3104" s="25"/>
      <c r="F3104" s="25"/>
      <c r="G3104" s="25"/>
      <c r="H3104" s="25"/>
      <c r="I3104" s="25"/>
      <c r="J3104" s="25"/>
      <c r="K3104" s="114"/>
      <c r="L3104" s="25"/>
      <c r="M3104" s="25"/>
      <c r="N3104" s="25"/>
      <c r="O3104" s="25"/>
      <c r="P3104" s="25"/>
      <c r="Q3104" s="25"/>
      <c r="R3104" s="25"/>
      <c r="S3104" s="25"/>
      <c r="T3104" s="25"/>
      <c r="U3104" s="25"/>
      <c r="V3104" s="25"/>
      <c r="W3104" s="25"/>
      <c r="X3104" s="25"/>
      <c r="Y3104" s="25"/>
      <c r="Z3104" s="25"/>
      <c r="AA3104" s="25"/>
      <c r="AB3104" s="25"/>
      <c r="AC3104" s="25"/>
      <c r="AD3104" s="25"/>
      <c r="AE3104" s="25"/>
      <c r="AF3104" s="25"/>
      <c r="AG3104" s="25"/>
      <c r="AH3104" s="25"/>
    </row>
    <row r="3105" spans="1:34">
      <c r="A3105" s="25"/>
      <c r="B3105" s="25"/>
      <c r="C3105" s="25"/>
      <c r="D3105" s="114"/>
      <c r="E3105" s="25"/>
      <c r="F3105" s="25"/>
      <c r="G3105" s="25"/>
      <c r="H3105" s="25"/>
      <c r="I3105" s="25"/>
      <c r="J3105" s="25"/>
      <c r="K3105" s="114"/>
      <c r="L3105" s="25"/>
      <c r="M3105" s="25"/>
      <c r="N3105" s="25"/>
      <c r="O3105" s="25"/>
      <c r="P3105" s="25"/>
      <c r="Q3105" s="25"/>
      <c r="R3105" s="25"/>
      <c r="S3105" s="25"/>
      <c r="T3105" s="25"/>
      <c r="U3105" s="25"/>
      <c r="V3105" s="25"/>
      <c r="W3105" s="25"/>
      <c r="X3105" s="25"/>
      <c r="Y3105" s="25"/>
      <c r="Z3105" s="25"/>
      <c r="AA3105" s="25"/>
      <c r="AB3105" s="25"/>
      <c r="AC3105" s="25"/>
      <c r="AD3105" s="25"/>
      <c r="AE3105" s="25"/>
      <c r="AF3105" s="25"/>
      <c r="AG3105" s="25"/>
      <c r="AH3105" s="25"/>
    </row>
    <row r="3106" spans="1:34">
      <c r="A3106" s="25"/>
      <c r="B3106" s="25"/>
      <c r="C3106" s="25"/>
      <c r="D3106" s="114"/>
      <c r="E3106" s="25"/>
      <c r="F3106" s="25"/>
      <c r="G3106" s="25"/>
      <c r="H3106" s="25"/>
      <c r="I3106" s="25"/>
      <c r="J3106" s="25"/>
      <c r="K3106" s="114"/>
      <c r="L3106" s="25"/>
      <c r="M3106" s="25"/>
      <c r="N3106" s="25"/>
      <c r="O3106" s="25"/>
      <c r="P3106" s="25"/>
      <c r="Q3106" s="25"/>
      <c r="R3106" s="25"/>
      <c r="S3106" s="25"/>
      <c r="T3106" s="25"/>
      <c r="U3106" s="25"/>
      <c r="V3106" s="25"/>
      <c r="W3106" s="25"/>
      <c r="X3106" s="25"/>
      <c r="Y3106" s="25"/>
      <c r="Z3106" s="25"/>
      <c r="AA3106" s="25"/>
      <c r="AB3106" s="25"/>
      <c r="AC3106" s="25"/>
      <c r="AD3106" s="25"/>
      <c r="AE3106" s="25"/>
      <c r="AF3106" s="25"/>
      <c r="AG3106" s="25"/>
      <c r="AH3106" s="25"/>
    </row>
    <row r="3107" spans="1:34">
      <c r="A3107" s="25"/>
      <c r="B3107" s="25"/>
      <c r="C3107" s="25"/>
      <c r="D3107" s="114"/>
      <c r="E3107" s="25"/>
      <c r="F3107" s="25"/>
      <c r="G3107" s="25"/>
      <c r="H3107" s="25"/>
      <c r="I3107" s="25"/>
      <c r="J3107" s="25"/>
      <c r="K3107" s="114"/>
      <c r="L3107" s="25"/>
      <c r="M3107" s="25"/>
      <c r="N3107" s="25"/>
      <c r="O3107" s="25"/>
      <c r="P3107" s="25"/>
      <c r="Q3107" s="25"/>
      <c r="R3107" s="25"/>
      <c r="S3107" s="25"/>
      <c r="T3107" s="25"/>
      <c r="U3107" s="25"/>
      <c r="V3107" s="25"/>
      <c r="W3107" s="25"/>
      <c r="X3107" s="25"/>
      <c r="Y3107" s="25"/>
      <c r="Z3107" s="25"/>
      <c r="AA3107" s="25"/>
      <c r="AB3107" s="25"/>
      <c r="AC3107" s="25"/>
      <c r="AD3107" s="25"/>
      <c r="AE3107" s="25"/>
      <c r="AF3107" s="25"/>
      <c r="AG3107" s="25"/>
      <c r="AH3107" s="25"/>
    </row>
    <row r="3108" spans="1:34">
      <c r="A3108" s="25"/>
      <c r="B3108" s="25"/>
      <c r="C3108" s="25"/>
      <c r="D3108" s="114"/>
      <c r="E3108" s="25"/>
      <c r="F3108" s="25"/>
      <c r="G3108" s="25"/>
      <c r="H3108" s="25"/>
      <c r="I3108" s="25"/>
      <c r="J3108" s="25"/>
      <c r="K3108" s="114"/>
      <c r="L3108" s="25"/>
      <c r="M3108" s="25"/>
      <c r="N3108" s="25"/>
      <c r="O3108" s="25"/>
      <c r="P3108" s="25"/>
      <c r="Q3108" s="25"/>
      <c r="R3108" s="25"/>
      <c r="S3108" s="25"/>
      <c r="T3108" s="25"/>
      <c r="U3108" s="25"/>
      <c r="V3108" s="25"/>
      <c r="W3108" s="25"/>
      <c r="X3108" s="25"/>
      <c r="Y3108" s="25"/>
      <c r="Z3108" s="25"/>
      <c r="AA3108" s="25"/>
      <c r="AB3108" s="25"/>
      <c r="AC3108" s="25"/>
      <c r="AD3108" s="25"/>
      <c r="AE3108" s="25"/>
      <c r="AF3108" s="25"/>
      <c r="AG3108" s="25"/>
      <c r="AH3108" s="25"/>
    </row>
    <row r="3109" spans="1:34">
      <c r="A3109" s="25"/>
      <c r="B3109" s="25"/>
      <c r="C3109" s="25"/>
      <c r="D3109" s="114"/>
      <c r="E3109" s="25"/>
      <c r="F3109" s="25"/>
      <c r="G3109" s="25"/>
      <c r="H3109" s="25"/>
      <c r="I3109" s="25"/>
      <c r="J3109" s="25"/>
      <c r="K3109" s="114"/>
      <c r="L3109" s="25"/>
      <c r="M3109" s="25"/>
      <c r="N3109" s="25"/>
      <c r="O3109" s="25"/>
      <c r="P3109" s="25"/>
      <c r="Q3109" s="25"/>
      <c r="R3109" s="25"/>
      <c r="S3109" s="25"/>
      <c r="T3109" s="25"/>
      <c r="U3109" s="25"/>
      <c r="V3109" s="25"/>
      <c r="W3109" s="25"/>
      <c r="X3109" s="25"/>
      <c r="Y3109" s="25"/>
      <c r="Z3109" s="25"/>
      <c r="AA3109" s="25"/>
      <c r="AB3109" s="25"/>
      <c r="AC3109" s="25"/>
      <c r="AD3109" s="25"/>
      <c r="AE3109" s="25"/>
      <c r="AF3109" s="25"/>
      <c r="AG3109" s="25"/>
      <c r="AH3109" s="25"/>
    </row>
    <row r="3110" spans="1:34">
      <c r="A3110" s="25"/>
      <c r="B3110" s="25"/>
      <c r="C3110" s="25"/>
      <c r="D3110" s="114"/>
      <c r="E3110" s="25"/>
      <c r="F3110" s="25"/>
      <c r="G3110" s="25"/>
      <c r="H3110" s="25"/>
      <c r="I3110" s="25"/>
      <c r="J3110" s="25"/>
      <c r="K3110" s="114"/>
      <c r="L3110" s="25"/>
      <c r="M3110" s="25"/>
      <c r="N3110" s="25"/>
      <c r="O3110" s="25"/>
      <c r="P3110" s="25"/>
      <c r="Q3110" s="25"/>
      <c r="R3110" s="25"/>
      <c r="S3110" s="25"/>
      <c r="T3110" s="25"/>
      <c r="U3110" s="25"/>
      <c r="V3110" s="25"/>
      <c r="W3110" s="25"/>
      <c r="X3110" s="25"/>
      <c r="Y3110" s="25"/>
      <c r="Z3110" s="25"/>
      <c r="AA3110" s="25"/>
      <c r="AB3110" s="25"/>
      <c r="AC3110" s="25"/>
      <c r="AD3110" s="25"/>
      <c r="AE3110" s="25"/>
      <c r="AF3110" s="25"/>
      <c r="AG3110" s="25"/>
      <c r="AH3110" s="25"/>
    </row>
    <row r="3111" spans="1:34">
      <c r="A3111" s="25"/>
      <c r="B3111" s="25"/>
      <c r="C3111" s="25"/>
      <c r="D3111" s="114"/>
      <c r="E3111" s="25"/>
      <c r="F3111" s="25"/>
      <c r="G3111" s="25"/>
      <c r="H3111" s="25"/>
      <c r="I3111" s="25"/>
      <c r="J3111" s="25"/>
      <c r="K3111" s="114"/>
      <c r="L3111" s="25"/>
      <c r="M3111" s="25"/>
      <c r="N3111" s="25"/>
      <c r="O3111" s="25"/>
      <c r="P3111" s="25"/>
      <c r="Q3111" s="25"/>
      <c r="R3111" s="25"/>
      <c r="S3111" s="25"/>
      <c r="T3111" s="25"/>
      <c r="U3111" s="25"/>
      <c r="V3111" s="25"/>
      <c r="W3111" s="25"/>
      <c r="X3111" s="25"/>
      <c r="Y3111" s="25"/>
      <c r="Z3111" s="25"/>
      <c r="AA3111" s="25"/>
      <c r="AB3111" s="25"/>
      <c r="AC3111" s="25"/>
      <c r="AD3111" s="25"/>
      <c r="AE3111" s="25"/>
      <c r="AF3111" s="25"/>
      <c r="AG3111" s="25"/>
      <c r="AH3111" s="25"/>
    </row>
    <row r="3112" spans="1:34">
      <c r="A3112" s="25"/>
      <c r="B3112" s="25"/>
      <c r="C3112" s="25"/>
      <c r="D3112" s="114"/>
      <c r="E3112" s="25"/>
      <c r="F3112" s="25"/>
      <c r="G3112" s="25"/>
      <c r="H3112" s="25"/>
      <c r="I3112" s="25"/>
      <c r="J3112" s="25"/>
      <c r="K3112" s="114"/>
      <c r="L3112" s="25"/>
      <c r="M3112" s="25"/>
      <c r="N3112" s="25"/>
      <c r="O3112" s="25"/>
      <c r="P3112" s="25"/>
      <c r="Q3112" s="25"/>
      <c r="R3112" s="25"/>
      <c r="S3112" s="25"/>
      <c r="T3112" s="25"/>
      <c r="U3112" s="25"/>
      <c r="V3112" s="25"/>
      <c r="W3112" s="25"/>
      <c r="X3112" s="25"/>
      <c r="Y3112" s="25"/>
      <c r="Z3112" s="25"/>
      <c r="AA3112" s="25"/>
      <c r="AB3112" s="25"/>
      <c r="AC3112" s="25"/>
      <c r="AD3112" s="25"/>
      <c r="AE3112" s="25"/>
      <c r="AF3112" s="25"/>
      <c r="AG3112" s="25"/>
      <c r="AH3112" s="25"/>
    </row>
    <row r="3113" spans="1:34">
      <c r="A3113" s="25"/>
      <c r="B3113" s="25"/>
      <c r="C3113" s="25"/>
      <c r="D3113" s="114"/>
      <c r="E3113" s="25"/>
      <c r="F3113" s="25"/>
      <c r="G3113" s="25"/>
      <c r="H3113" s="25"/>
      <c r="I3113" s="25"/>
      <c r="J3113" s="25"/>
      <c r="K3113" s="114"/>
      <c r="L3113" s="25"/>
      <c r="M3113" s="25"/>
      <c r="N3113" s="25"/>
      <c r="O3113" s="25"/>
      <c r="P3113" s="25"/>
      <c r="Q3113" s="25"/>
      <c r="R3113" s="25"/>
      <c r="S3113" s="25"/>
      <c r="T3113" s="25"/>
      <c r="U3113" s="25"/>
      <c r="V3113" s="25"/>
      <c r="W3113" s="25"/>
      <c r="X3113" s="25"/>
      <c r="Y3113" s="25"/>
      <c r="Z3113" s="25"/>
      <c r="AA3113" s="25"/>
      <c r="AB3113" s="25"/>
      <c r="AC3113" s="25"/>
      <c r="AD3113" s="25"/>
      <c r="AE3113" s="25"/>
      <c r="AF3113" s="25"/>
      <c r="AG3113" s="25"/>
      <c r="AH3113" s="25"/>
    </row>
    <row r="3114" spans="1:34">
      <c r="A3114" s="25"/>
      <c r="B3114" s="25"/>
      <c r="C3114" s="25"/>
      <c r="D3114" s="114"/>
      <c r="E3114" s="25"/>
      <c r="F3114" s="25"/>
      <c r="G3114" s="25"/>
      <c r="H3114" s="25"/>
      <c r="I3114" s="25"/>
      <c r="J3114" s="25"/>
      <c r="K3114" s="114"/>
      <c r="L3114" s="25"/>
      <c r="M3114" s="25"/>
      <c r="N3114" s="25"/>
      <c r="O3114" s="25"/>
      <c r="P3114" s="25"/>
      <c r="Q3114" s="25"/>
      <c r="R3114" s="25"/>
      <c r="S3114" s="25"/>
      <c r="T3114" s="25"/>
      <c r="U3114" s="25"/>
      <c r="V3114" s="25"/>
      <c r="W3114" s="25"/>
      <c r="X3114" s="25"/>
      <c r="Y3114" s="25"/>
      <c r="Z3114" s="25"/>
      <c r="AA3114" s="25"/>
      <c r="AB3114" s="25"/>
      <c r="AC3114" s="25"/>
      <c r="AD3114" s="25"/>
      <c r="AE3114" s="25"/>
      <c r="AF3114" s="25"/>
      <c r="AG3114" s="25"/>
      <c r="AH3114" s="25"/>
    </row>
    <row r="3115" spans="1:34">
      <c r="A3115" s="25"/>
      <c r="B3115" s="25"/>
      <c r="C3115" s="25"/>
      <c r="D3115" s="114"/>
      <c r="E3115" s="25"/>
      <c r="F3115" s="25"/>
      <c r="G3115" s="25"/>
      <c r="H3115" s="25"/>
      <c r="I3115" s="25"/>
      <c r="J3115" s="25"/>
      <c r="K3115" s="114"/>
      <c r="L3115" s="25"/>
      <c r="M3115" s="25"/>
      <c r="N3115" s="25"/>
      <c r="O3115" s="25"/>
      <c r="P3115" s="25"/>
      <c r="Q3115" s="25"/>
      <c r="R3115" s="25"/>
      <c r="S3115" s="25"/>
      <c r="T3115" s="25"/>
      <c r="U3115" s="25"/>
      <c r="V3115" s="25"/>
      <c r="W3115" s="25"/>
      <c r="X3115" s="25"/>
      <c r="Y3115" s="25"/>
      <c r="Z3115" s="25"/>
      <c r="AA3115" s="25"/>
      <c r="AB3115" s="25"/>
      <c r="AC3115" s="25"/>
      <c r="AD3115" s="25"/>
      <c r="AE3115" s="25"/>
      <c r="AF3115" s="25"/>
      <c r="AG3115" s="25"/>
      <c r="AH3115" s="25"/>
    </row>
    <row r="3116" spans="1:34">
      <c r="A3116" s="25"/>
      <c r="B3116" s="25"/>
      <c r="C3116" s="25"/>
      <c r="D3116" s="114"/>
      <c r="E3116" s="25"/>
      <c r="F3116" s="25"/>
      <c r="G3116" s="25"/>
      <c r="H3116" s="25"/>
      <c r="I3116" s="25"/>
      <c r="J3116" s="25"/>
      <c r="K3116" s="114"/>
      <c r="L3116" s="25"/>
      <c r="M3116" s="25"/>
      <c r="N3116" s="25"/>
      <c r="O3116" s="25"/>
      <c r="P3116" s="25"/>
      <c r="Q3116" s="25"/>
      <c r="R3116" s="25"/>
      <c r="S3116" s="25"/>
      <c r="T3116" s="25"/>
      <c r="U3116" s="25"/>
      <c r="V3116" s="25"/>
      <c r="W3116" s="25"/>
      <c r="X3116" s="25"/>
      <c r="Y3116" s="25"/>
      <c r="Z3116" s="25"/>
      <c r="AA3116" s="25"/>
      <c r="AB3116" s="25"/>
      <c r="AC3116" s="25"/>
      <c r="AD3116" s="25"/>
      <c r="AE3116" s="25"/>
      <c r="AF3116" s="25"/>
      <c r="AG3116" s="25"/>
      <c r="AH3116" s="25"/>
    </row>
    <row r="3117" spans="1:34">
      <c r="A3117" s="25"/>
      <c r="B3117" s="25"/>
      <c r="C3117" s="25"/>
      <c r="D3117" s="114"/>
      <c r="E3117" s="25"/>
      <c r="F3117" s="25"/>
      <c r="G3117" s="25"/>
      <c r="H3117" s="25"/>
      <c r="I3117" s="25"/>
      <c r="J3117" s="25"/>
      <c r="K3117" s="114"/>
      <c r="L3117" s="25"/>
      <c r="M3117" s="25"/>
      <c r="N3117" s="25"/>
      <c r="O3117" s="25"/>
      <c r="P3117" s="25"/>
      <c r="Q3117" s="25"/>
      <c r="R3117" s="25"/>
      <c r="S3117" s="25"/>
      <c r="T3117" s="25"/>
      <c r="U3117" s="25"/>
      <c r="V3117" s="25"/>
      <c r="W3117" s="25"/>
      <c r="X3117" s="25"/>
      <c r="Y3117" s="25"/>
      <c r="Z3117" s="25"/>
      <c r="AA3117" s="25"/>
      <c r="AB3117" s="25"/>
      <c r="AC3117" s="25"/>
      <c r="AD3117" s="25"/>
      <c r="AE3117" s="25"/>
      <c r="AF3117" s="25"/>
      <c r="AG3117" s="25"/>
      <c r="AH3117" s="25"/>
    </row>
    <row r="3118" spans="1:34">
      <c r="A3118" s="25"/>
      <c r="B3118" s="25"/>
      <c r="C3118" s="25"/>
      <c r="D3118" s="114"/>
      <c r="E3118" s="25"/>
      <c r="F3118" s="25"/>
      <c r="G3118" s="25"/>
      <c r="H3118" s="25"/>
      <c r="I3118" s="25"/>
      <c r="J3118" s="25"/>
      <c r="K3118" s="114"/>
      <c r="L3118" s="25"/>
      <c r="M3118" s="25"/>
      <c r="N3118" s="25"/>
      <c r="O3118" s="25"/>
      <c r="P3118" s="25"/>
      <c r="Q3118" s="25"/>
      <c r="R3118" s="25"/>
      <c r="S3118" s="25"/>
      <c r="T3118" s="25"/>
      <c r="U3118" s="25"/>
      <c r="V3118" s="25"/>
      <c r="W3118" s="25"/>
      <c r="X3118" s="25"/>
      <c r="Y3118" s="25"/>
      <c r="Z3118" s="25"/>
      <c r="AA3118" s="25"/>
      <c r="AB3118" s="25"/>
      <c r="AC3118" s="25"/>
      <c r="AD3118" s="25"/>
      <c r="AE3118" s="25"/>
      <c r="AF3118" s="25"/>
      <c r="AG3118" s="25"/>
      <c r="AH3118" s="25"/>
    </row>
    <row r="3119" spans="1:34">
      <c r="A3119" s="25"/>
      <c r="B3119" s="25"/>
      <c r="C3119" s="25"/>
      <c r="D3119" s="114"/>
      <c r="E3119" s="25"/>
      <c r="F3119" s="25"/>
      <c r="G3119" s="25"/>
      <c r="H3119" s="25"/>
      <c r="I3119" s="25"/>
      <c r="J3119" s="25"/>
      <c r="K3119" s="114"/>
      <c r="L3119" s="25"/>
      <c r="M3119" s="25"/>
      <c r="N3119" s="25"/>
      <c r="O3119" s="25"/>
      <c r="P3119" s="25"/>
      <c r="Q3119" s="25"/>
      <c r="R3119" s="25"/>
      <c r="S3119" s="25"/>
      <c r="T3119" s="25"/>
      <c r="U3119" s="25"/>
      <c r="V3119" s="25"/>
      <c r="W3119" s="25"/>
      <c r="X3119" s="25"/>
      <c r="Y3119" s="25"/>
      <c r="Z3119" s="25"/>
      <c r="AA3119" s="25"/>
      <c r="AB3119" s="25"/>
      <c r="AC3119" s="25"/>
      <c r="AD3119" s="25"/>
      <c r="AE3119" s="25"/>
      <c r="AF3119" s="25"/>
      <c r="AG3119" s="25"/>
      <c r="AH3119" s="25"/>
    </row>
    <row r="3120" spans="1:34">
      <c r="A3120" s="25"/>
      <c r="B3120" s="25"/>
      <c r="C3120" s="25"/>
      <c r="D3120" s="114"/>
      <c r="E3120" s="25"/>
      <c r="F3120" s="25"/>
      <c r="G3120" s="25"/>
      <c r="H3120" s="25"/>
      <c r="I3120" s="25"/>
      <c r="J3120" s="25"/>
      <c r="K3120" s="114"/>
      <c r="L3120" s="25"/>
      <c r="M3120" s="25"/>
      <c r="N3120" s="25"/>
      <c r="O3120" s="25"/>
      <c r="P3120" s="25"/>
      <c r="Q3120" s="25"/>
      <c r="R3120" s="25"/>
      <c r="S3120" s="25"/>
      <c r="T3120" s="25"/>
      <c r="U3120" s="25"/>
      <c r="V3120" s="25"/>
      <c r="W3120" s="25"/>
      <c r="X3120" s="25"/>
      <c r="Y3120" s="25"/>
      <c r="Z3120" s="25"/>
      <c r="AA3120" s="25"/>
      <c r="AB3120" s="25"/>
      <c r="AC3120" s="25"/>
      <c r="AD3120" s="25"/>
      <c r="AE3120" s="25"/>
      <c r="AF3120" s="25"/>
      <c r="AG3120" s="25"/>
      <c r="AH3120" s="25"/>
    </row>
    <row r="3121" spans="1:34">
      <c r="A3121" s="25"/>
      <c r="B3121" s="25"/>
      <c r="C3121" s="25"/>
      <c r="D3121" s="114"/>
      <c r="E3121" s="25"/>
      <c r="F3121" s="25"/>
      <c r="G3121" s="25"/>
      <c r="H3121" s="25"/>
      <c r="I3121" s="25"/>
      <c r="J3121" s="25"/>
      <c r="K3121" s="114"/>
      <c r="L3121" s="25"/>
      <c r="M3121" s="25"/>
      <c r="N3121" s="25"/>
      <c r="O3121" s="25"/>
      <c r="P3121" s="25"/>
      <c r="Q3121" s="25"/>
      <c r="R3121" s="25"/>
      <c r="S3121" s="25"/>
      <c r="T3121" s="25"/>
      <c r="U3121" s="25"/>
      <c r="V3121" s="25"/>
      <c r="W3121" s="25"/>
      <c r="X3121" s="25"/>
      <c r="Y3121" s="25"/>
      <c r="Z3121" s="25"/>
      <c r="AA3121" s="25"/>
      <c r="AB3121" s="25"/>
      <c r="AC3121" s="25"/>
      <c r="AD3121" s="25"/>
      <c r="AE3121" s="25"/>
      <c r="AF3121" s="25"/>
      <c r="AG3121" s="25"/>
      <c r="AH3121" s="25"/>
    </row>
    <row r="3122" spans="1:34">
      <c r="A3122" s="25"/>
      <c r="B3122" s="25"/>
      <c r="C3122" s="25"/>
      <c r="D3122" s="114"/>
      <c r="E3122" s="25"/>
      <c r="F3122" s="25"/>
      <c r="G3122" s="25"/>
      <c r="H3122" s="25"/>
      <c r="I3122" s="25"/>
      <c r="J3122" s="25"/>
      <c r="K3122" s="114"/>
      <c r="L3122" s="25"/>
      <c r="M3122" s="25"/>
      <c r="N3122" s="25"/>
      <c r="O3122" s="25"/>
      <c r="P3122" s="25"/>
      <c r="Q3122" s="25"/>
      <c r="R3122" s="25"/>
      <c r="S3122" s="25"/>
      <c r="T3122" s="25"/>
      <c r="U3122" s="25"/>
      <c r="V3122" s="25"/>
      <c r="W3122" s="25"/>
      <c r="X3122" s="25"/>
      <c r="Y3122" s="25"/>
      <c r="Z3122" s="25"/>
      <c r="AA3122" s="25"/>
      <c r="AB3122" s="25"/>
      <c r="AC3122" s="25"/>
      <c r="AD3122" s="25"/>
      <c r="AE3122" s="25"/>
      <c r="AF3122" s="25"/>
      <c r="AG3122" s="25"/>
      <c r="AH3122" s="25"/>
    </row>
    <row r="3123" spans="1:34">
      <c r="A3123" s="25"/>
      <c r="B3123" s="25"/>
      <c r="C3123" s="25"/>
      <c r="D3123" s="114"/>
      <c r="E3123" s="25"/>
      <c r="F3123" s="25"/>
      <c r="G3123" s="25"/>
      <c r="H3123" s="25"/>
      <c r="I3123" s="25"/>
      <c r="J3123" s="25"/>
      <c r="K3123" s="114"/>
      <c r="L3123" s="25"/>
      <c r="M3123" s="25"/>
      <c r="N3123" s="25"/>
      <c r="O3123" s="25"/>
      <c r="P3123" s="25"/>
      <c r="Q3123" s="25"/>
      <c r="R3123" s="25"/>
      <c r="S3123" s="25"/>
      <c r="T3123" s="25"/>
      <c r="U3123" s="25"/>
      <c r="V3123" s="25"/>
      <c r="W3123" s="25"/>
      <c r="X3123" s="25"/>
      <c r="Y3123" s="25"/>
      <c r="Z3123" s="25"/>
      <c r="AA3123" s="25"/>
      <c r="AB3123" s="25"/>
      <c r="AC3123" s="25"/>
      <c r="AD3123" s="25"/>
      <c r="AE3123" s="25"/>
      <c r="AF3123" s="25"/>
      <c r="AG3123" s="25"/>
      <c r="AH3123" s="25"/>
    </row>
    <row r="3124" spans="1:34">
      <c r="A3124" s="25"/>
      <c r="B3124" s="25"/>
      <c r="C3124" s="25"/>
      <c r="D3124" s="114"/>
      <c r="E3124" s="25"/>
      <c r="F3124" s="25"/>
      <c r="G3124" s="25"/>
      <c r="H3124" s="25"/>
      <c r="I3124" s="25"/>
      <c r="J3124" s="25"/>
      <c r="K3124" s="114"/>
      <c r="L3124" s="25"/>
      <c r="M3124" s="25"/>
      <c r="N3124" s="25"/>
      <c r="O3124" s="25"/>
      <c r="P3124" s="25"/>
      <c r="Q3124" s="25"/>
      <c r="R3124" s="25"/>
      <c r="S3124" s="25"/>
      <c r="T3124" s="25"/>
      <c r="U3124" s="25"/>
      <c r="V3124" s="25"/>
      <c r="W3124" s="25"/>
      <c r="X3124" s="25"/>
      <c r="Y3124" s="25"/>
      <c r="Z3124" s="25"/>
      <c r="AA3124" s="25"/>
      <c r="AB3124" s="25"/>
      <c r="AC3124" s="25"/>
      <c r="AD3124" s="25"/>
      <c r="AE3124" s="25"/>
      <c r="AF3124" s="25"/>
      <c r="AG3124" s="25"/>
      <c r="AH3124" s="25"/>
    </row>
    <row r="3125" spans="1:34">
      <c r="A3125" s="25"/>
      <c r="B3125" s="25"/>
      <c r="C3125" s="25"/>
      <c r="D3125" s="114"/>
      <c r="E3125" s="25"/>
      <c r="F3125" s="25"/>
      <c r="G3125" s="25"/>
      <c r="H3125" s="25"/>
      <c r="I3125" s="25"/>
      <c r="J3125" s="25"/>
      <c r="K3125" s="114"/>
      <c r="L3125" s="25"/>
      <c r="M3125" s="25"/>
      <c r="N3125" s="25"/>
      <c r="O3125" s="25"/>
      <c r="P3125" s="25"/>
      <c r="Q3125" s="25"/>
      <c r="R3125" s="25"/>
      <c r="S3125" s="25"/>
      <c r="T3125" s="25"/>
      <c r="U3125" s="25"/>
      <c r="V3125" s="25"/>
      <c r="W3125" s="25"/>
      <c r="X3125" s="25"/>
      <c r="Y3125" s="25"/>
      <c r="Z3125" s="25"/>
      <c r="AA3125" s="25"/>
      <c r="AB3125" s="25"/>
      <c r="AC3125" s="25"/>
      <c r="AD3125" s="25"/>
      <c r="AE3125" s="25"/>
      <c r="AF3125" s="25"/>
      <c r="AG3125" s="25"/>
      <c r="AH3125" s="25"/>
    </row>
    <row r="3126" spans="1:34">
      <c r="A3126" s="25"/>
      <c r="B3126" s="25"/>
      <c r="C3126" s="25"/>
      <c r="D3126" s="114"/>
      <c r="E3126" s="25"/>
      <c r="F3126" s="25"/>
      <c r="G3126" s="25"/>
      <c r="H3126" s="25"/>
      <c r="I3126" s="25"/>
      <c r="J3126" s="25"/>
      <c r="K3126" s="114"/>
      <c r="L3126" s="25"/>
      <c r="M3126" s="25"/>
      <c r="N3126" s="25"/>
      <c r="O3126" s="25"/>
      <c r="P3126" s="25"/>
      <c r="Q3126" s="25"/>
      <c r="R3126" s="25"/>
      <c r="S3126" s="25"/>
      <c r="T3126" s="25"/>
      <c r="U3126" s="25"/>
      <c r="V3126" s="25"/>
      <c r="W3126" s="25"/>
      <c r="X3126" s="25"/>
      <c r="Y3126" s="25"/>
      <c r="Z3126" s="25"/>
      <c r="AA3126" s="25"/>
      <c r="AB3126" s="25"/>
      <c r="AC3126" s="25"/>
      <c r="AD3126" s="25"/>
      <c r="AE3126" s="25"/>
      <c r="AF3126" s="25"/>
      <c r="AG3126" s="25"/>
      <c r="AH3126" s="25"/>
    </row>
    <row r="3127" spans="1:34">
      <c r="A3127" s="25"/>
      <c r="B3127" s="25"/>
      <c r="C3127" s="25"/>
      <c r="D3127" s="114"/>
      <c r="E3127" s="25"/>
      <c r="F3127" s="25"/>
      <c r="G3127" s="25"/>
      <c r="H3127" s="25"/>
      <c r="I3127" s="25"/>
      <c r="J3127" s="25"/>
      <c r="K3127" s="114"/>
      <c r="L3127" s="25"/>
      <c r="M3127" s="25"/>
      <c r="N3127" s="25"/>
      <c r="O3127" s="25"/>
      <c r="P3127" s="25"/>
      <c r="Q3127" s="25"/>
      <c r="R3127" s="25"/>
      <c r="S3127" s="25"/>
      <c r="T3127" s="25"/>
      <c r="U3127" s="25"/>
      <c r="V3127" s="25"/>
      <c r="W3127" s="25"/>
      <c r="X3127" s="25"/>
      <c r="Y3127" s="25"/>
      <c r="Z3127" s="25"/>
      <c r="AA3127" s="25"/>
      <c r="AB3127" s="25"/>
      <c r="AC3127" s="25"/>
      <c r="AD3127" s="25"/>
      <c r="AE3127" s="25"/>
      <c r="AF3127" s="25"/>
      <c r="AG3127" s="25"/>
      <c r="AH3127" s="25"/>
    </row>
    <row r="3128" spans="1:34">
      <c r="A3128" s="25"/>
      <c r="B3128" s="25"/>
      <c r="C3128" s="25"/>
      <c r="D3128" s="114"/>
      <c r="E3128" s="25"/>
      <c r="F3128" s="25"/>
      <c r="G3128" s="25"/>
      <c r="H3128" s="25"/>
      <c r="I3128" s="25"/>
      <c r="J3128" s="25"/>
      <c r="K3128" s="114"/>
      <c r="L3128" s="25"/>
      <c r="M3128" s="25"/>
      <c r="N3128" s="25"/>
      <c r="O3128" s="25"/>
      <c r="P3128" s="25"/>
      <c r="Q3128" s="25"/>
      <c r="R3128" s="25"/>
      <c r="S3128" s="25"/>
      <c r="T3128" s="25"/>
      <c r="U3128" s="25"/>
      <c r="V3128" s="25"/>
      <c r="W3128" s="25"/>
      <c r="X3128" s="25"/>
      <c r="Y3128" s="25"/>
      <c r="Z3128" s="25"/>
      <c r="AA3128" s="25"/>
      <c r="AB3128" s="25"/>
      <c r="AC3128" s="25"/>
      <c r="AD3128" s="25"/>
      <c r="AE3128" s="25"/>
      <c r="AF3128" s="25"/>
      <c r="AG3128" s="25"/>
      <c r="AH3128" s="25"/>
    </row>
    <row r="3129" spans="1:34">
      <c r="A3129" s="25"/>
      <c r="B3129" s="25"/>
      <c r="C3129" s="25"/>
      <c r="D3129" s="114"/>
      <c r="E3129" s="25"/>
      <c r="F3129" s="25"/>
      <c r="G3129" s="25"/>
      <c r="H3129" s="25"/>
      <c r="I3129" s="25"/>
      <c r="J3129" s="25"/>
      <c r="K3129" s="114"/>
      <c r="L3129" s="25"/>
      <c r="M3129" s="25"/>
      <c r="N3129" s="25"/>
      <c r="O3129" s="25"/>
      <c r="P3129" s="25"/>
      <c r="Q3129" s="25"/>
      <c r="R3129" s="25"/>
      <c r="S3129" s="25"/>
      <c r="T3129" s="25"/>
      <c r="U3129" s="25"/>
      <c r="V3129" s="25"/>
      <c r="W3129" s="25"/>
      <c r="X3129" s="25"/>
      <c r="Y3129" s="25"/>
      <c r="Z3129" s="25"/>
      <c r="AA3129" s="25"/>
      <c r="AB3129" s="25"/>
      <c r="AC3129" s="25"/>
      <c r="AD3129" s="25"/>
      <c r="AE3129" s="25"/>
      <c r="AF3129" s="25"/>
      <c r="AG3129" s="25"/>
      <c r="AH3129" s="25"/>
    </row>
    <row r="3130" spans="1:34">
      <c r="A3130" s="25"/>
      <c r="B3130" s="25"/>
      <c r="C3130" s="25"/>
      <c r="D3130" s="114"/>
      <c r="E3130" s="25"/>
      <c r="F3130" s="25"/>
      <c r="G3130" s="25"/>
      <c r="H3130" s="25"/>
      <c r="I3130" s="25"/>
      <c r="J3130" s="25"/>
      <c r="K3130" s="114"/>
      <c r="L3130" s="25"/>
      <c r="M3130" s="25"/>
      <c r="N3130" s="25"/>
      <c r="O3130" s="25"/>
      <c r="P3130" s="25"/>
      <c r="Q3130" s="25"/>
      <c r="R3130" s="25"/>
      <c r="S3130" s="25"/>
      <c r="T3130" s="25"/>
      <c r="U3130" s="25"/>
      <c r="V3130" s="25"/>
      <c r="W3130" s="25"/>
      <c r="X3130" s="25"/>
      <c r="Y3130" s="25"/>
      <c r="Z3130" s="25"/>
      <c r="AA3130" s="25"/>
      <c r="AB3130" s="25"/>
      <c r="AC3130" s="25"/>
      <c r="AD3130" s="25"/>
      <c r="AE3130" s="25"/>
      <c r="AF3130" s="25"/>
      <c r="AG3130" s="25"/>
      <c r="AH3130" s="25"/>
    </row>
    <row r="3131" spans="1:34">
      <c r="A3131" s="25"/>
      <c r="B3131" s="25"/>
      <c r="C3131" s="25"/>
      <c r="D3131" s="114"/>
      <c r="E3131" s="25"/>
      <c r="F3131" s="25"/>
      <c r="G3131" s="25"/>
      <c r="H3131" s="25"/>
      <c r="I3131" s="25"/>
      <c r="J3131" s="25"/>
      <c r="K3131" s="114"/>
      <c r="L3131" s="25"/>
      <c r="M3131" s="25"/>
      <c r="N3131" s="25"/>
      <c r="O3131" s="25"/>
      <c r="P3131" s="25"/>
      <c r="Q3131" s="25"/>
      <c r="R3131" s="25"/>
      <c r="S3131" s="25"/>
      <c r="T3131" s="25"/>
      <c r="U3131" s="25"/>
      <c r="V3131" s="25"/>
      <c r="W3131" s="25"/>
      <c r="X3131" s="25"/>
      <c r="Y3131" s="25"/>
      <c r="Z3131" s="25"/>
      <c r="AA3131" s="25"/>
      <c r="AB3131" s="25"/>
      <c r="AC3131" s="25"/>
      <c r="AD3131" s="25"/>
      <c r="AE3131" s="25"/>
      <c r="AF3131" s="25"/>
      <c r="AG3131" s="25"/>
      <c r="AH3131" s="25"/>
    </row>
    <row r="3132" spans="1:34">
      <c r="A3132" s="25"/>
      <c r="B3132" s="25"/>
      <c r="C3132" s="25"/>
      <c r="D3132" s="114"/>
      <c r="E3132" s="25"/>
      <c r="F3132" s="25"/>
      <c r="G3132" s="25"/>
      <c r="H3132" s="25"/>
      <c r="I3132" s="25"/>
      <c r="J3132" s="25"/>
      <c r="K3132" s="114"/>
      <c r="L3132" s="25"/>
      <c r="M3132" s="25"/>
      <c r="N3132" s="25"/>
      <c r="O3132" s="25"/>
      <c r="P3132" s="25"/>
      <c r="Q3132" s="25"/>
      <c r="R3132" s="25"/>
      <c r="S3132" s="25"/>
      <c r="T3132" s="25"/>
      <c r="U3132" s="25"/>
      <c r="V3132" s="25"/>
      <c r="W3132" s="25"/>
      <c r="X3132" s="25"/>
      <c r="Y3132" s="25"/>
      <c r="Z3132" s="25"/>
      <c r="AA3132" s="25"/>
      <c r="AB3132" s="25"/>
      <c r="AC3132" s="25"/>
      <c r="AD3132" s="25"/>
      <c r="AE3132" s="25"/>
      <c r="AF3132" s="25"/>
      <c r="AG3132" s="25"/>
      <c r="AH3132" s="25"/>
    </row>
    <row r="3133" spans="1:34">
      <c r="A3133" s="25"/>
      <c r="B3133" s="25"/>
      <c r="C3133" s="25"/>
      <c r="D3133" s="114"/>
      <c r="E3133" s="25"/>
      <c r="F3133" s="25"/>
      <c r="G3133" s="25"/>
      <c r="H3133" s="25"/>
      <c r="I3133" s="25"/>
      <c r="J3133" s="25"/>
      <c r="K3133" s="114"/>
      <c r="L3133" s="25"/>
      <c r="M3133" s="25"/>
      <c r="N3133" s="25"/>
      <c r="O3133" s="25"/>
      <c r="P3133" s="25"/>
      <c r="Q3133" s="25"/>
      <c r="R3133" s="25"/>
      <c r="S3133" s="25"/>
      <c r="T3133" s="25"/>
      <c r="U3133" s="25"/>
      <c r="V3133" s="25"/>
      <c r="W3133" s="25"/>
      <c r="X3133" s="25"/>
      <c r="Y3133" s="25"/>
      <c r="Z3133" s="25"/>
      <c r="AA3133" s="25"/>
      <c r="AB3133" s="25"/>
      <c r="AC3133" s="25"/>
      <c r="AD3133" s="25"/>
      <c r="AE3133" s="25"/>
      <c r="AF3133" s="25"/>
      <c r="AG3133" s="25"/>
      <c r="AH3133" s="25"/>
    </row>
    <row r="3134" spans="1:34">
      <c r="A3134" s="25"/>
      <c r="B3134" s="25"/>
      <c r="C3134" s="25"/>
      <c r="D3134" s="114"/>
      <c r="E3134" s="25"/>
      <c r="F3134" s="25"/>
      <c r="G3134" s="25"/>
      <c r="H3134" s="25"/>
      <c r="I3134" s="25"/>
      <c r="J3134" s="25"/>
      <c r="K3134" s="114"/>
      <c r="L3134" s="25"/>
      <c r="M3134" s="25"/>
      <c r="N3134" s="25"/>
      <c r="O3134" s="25"/>
      <c r="P3134" s="25"/>
      <c r="Q3134" s="25"/>
      <c r="R3134" s="25"/>
      <c r="S3134" s="25"/>
      <c r="T3134" s="25"/>
      <c r="U3134" s="25"/>
      <c r="V3134" s="25"/>
      <c r="W3134" s="25"/>
      <c r="X3134" s="25"/>
      <c r="Y3134" s="25"/>
      <c r="Z3134" s="25"/>
      <c r="AA3134" s="25"/>
      <c r="AB3134" s="25"/>
      <c r="AC3134" s="25"/>
      <c r="AD3134" s="25"/>
      <c r="AE3134" s="25"/>
      <c r="AF3134" s="25"/>
      <c r="AG3134" s="25"/>
      <c r="AH3134" s="25"/>
    </row>
    <row r="3135" spans="1:34">
      <c r="A3135" s="25"/>
      <c r="B3135" s="25"/>
      <c r="C3135" s="25"/>
      <c r="D3135" s="114"/>
      <c r="E3135" s="25"/>
      <c r="F3135" s="25"/>
      <c r="G3135" s="25"/>
      <c r="H3135" s="25"/>
      <c r="I3135" s="25"/>
      <c r="J3135" s="25"/>
      <c r="K3135" s="114"/>
      <c r="L3135" s="25"/>
      <c r="M3135" s="25"/>
      <c r="N3135" s="25"/>
      <c r="O3135" s="25"/>
      <c r="P3135" s="25"/>
      <c r="Q3135" s="25"/>
      <c r="R3135" s="25"/>
      <c r="S3135" s="25"/>
      <c r="T3135" s="25"/>
      <c r="U3135" s="25"/>
      <c r="V3135" s="25"/>
      <c r="W3135" s="25"/>
      <c r="X3135" s="25"/>
      <c r="Y3135" s="25"/>
      <c r="Z3135" s="25"/>
      <c r="AA3135" s="25"/>
      <c r="AB3135" s="25"/>
      <c r="AC3135" s="25"/>
      <c r="AD3135" s="25"/>
      <c r="AE3135" s="25"/>
      <c r="AF3135" s="25"/>
      <c r="AG3135" s="25"/>
      <c r="AH3135" s="25"/>
    </row>
    <row r="3136" spans="1:34">
      <c r="A3136" s="25"/>
      <c r="B3136" s="25"/>
      <c r="C3136" s="25"/>
      <c r="D3136" s="114"/>
      <c r="E3136" s="25"/>
      <c r="F3136" s="25"/>
      <c r="G3136" s="25"/>
      <c r="H3136" s="25"/>
      <c r="I3136" s="25"/>
      <c r="J3136" s="25"/>
      <c r="K3136" s="114"/>
      <c r="L3136" s="25"/>
      <c r="M3136" s="25"/>
      <c r="N3136" s="25"/>
      <c r="O3136" s="25"/>
      <c r="P3136" s="25"/>
      <c r="Q3136" s="25"/>
      <c r="R3136" s="25"/>
      <c r="S3136" s="25"/>
      <c r="T3136" s="25"/>
      <c r="U3136" s="25"/>
      <c r="V3136" s="25"/>
      <c r="W3136" s="25"/>
      <c r="X3136" s="25"/>
      <c r="Y3136" s="25"/>
      <c r="Z3136" s="25"/>
      <c r="AA3136" s="25"/>
      <c r="AB3136" s="25"/>
      <c r="AC3136" s="25"/>
      <c r="AD3136" s="25"/>
      <c r="AE3136" s="25"/>
      <c r="AF3136" s="25"/>
      <c r="AG3136" s="25"/>
      <c r="AH3136" s="25"/>
    </row>
    <row r="3137" spans="1:34">
      <c r="A3137" s="25"/>
      <c r="B3137" s="25"/>
      <c r="C3137" s="25"/>
      <c r="D3137" s="114"/>
      <c r="E3137" s="25"/>
      <c r="F3137" s="25"/>
      <c r="G3137" s="25"/>
      <c r="H3137" s="25"/>
      <c r="I3137" s="25"/>
      <c r="J3137" s="25"/>
      <c r="K3137" s="114"/>
      <c r="L3137" s="25"/>
      <c r="M3137" s="25"/>
      <c r="N3137" s="25"/>
      <c r="O3137" s="25"/>
      <c r="P3137" s="25"/>
      <c r="Q3137" s="25"/>
      <c r="R3137" s="25"/>
      <c r="S3137" s="25"/>
      <c r="T3137" s="25"/>
      <c r="U3137" s="25"/>
      <c r="V3137" s="25"/>
      <c r="W3137" s="25"/>
      <c r="X3137" s="25"/>
      <c r="Y3137" s="25"/>
      <c r="Z3137" s="25"/>
      <c r="AA3137" s="25"/>
      <c r="AB3137" s="25"/>
      <c r="AC3137" s="25"/>
      <c r="AD3137" s="25"/>
      <c r="AE3137" s="25"/>
      <c r="AF3137" s="25"/>
      <c r="AG3137" s="25"/>
      <c r="AH3137" s="25"/>
    </row>
    <row r="3138" spans="1:34">
      <c r="A3138" s="25"/>
      <c r="B3138" s="25"/>
      <c r="C3138" s="25"/>
      <c r="D3138" s="114"/>
      <c r="E3138" s="25"/>
      <c r="F3138" s="25"/>
      <c r="G3138" s="25"/>
      <c r="H3138" s="25"/>
      <c r="I3138" s="25"/>
      <c r="J3138" s="25"/>
      <c r="K3138" s="114"/>
      <c r="L3138" s="25"/>
      <c r="M3138" s="25"/>
      <c r="N3138" s="25"/>
      <c r="O3138" s="25"/>
      <c r="P3138" s="25"/>
      <c r="Q3138" s="25"/>
      <c r="R3138" s="25"/>
      <c r="S3138" s="25"/>
      <c r="T3138" s="25"/>
      <c r="U3138" s="25"/>
      <c r="V3138" s="25"/>
      <c r="W3138" s="25"/>
      <c r="X3138" s="25"/>
      <c r="Y3138" s="25"/>
      <c r="Z3138" s="25"/>
      <c r="AA3138" s="25"/>
      <c r="AB3138" s="25"/>
      <c r="AC3138" s="25"/>
      <c r="AD3138" s="25"/>
      <c r="AE3138" s="25"/>
      <c r="AF3138" s="25"/>
      <c r="AG3138" s="25"/>
      <c r="AH3138" s="25"/>
    </row>
    <row r="3139" spans="1:34">
      <c r="A3139" s="25"/>
      <c r="B3139" s="25"/>
      <c r="C3139" s="25"/>
      <c r="D3139" s="114"/>
      <c r="E3139" s="25"/>
      <c r="F3139" s="25"/>
      <c r="G3139" s="25"/>
      <c r="H3139" s="25"/>
      <c r="I3139" s="25"/>
      <c r="J3139" s="25"/>
      <c r="K3139" s="114"/>
      <c r="L3139" s="25"/>
      <c r="M3139" s="25"/>
      <c r="N3139" s="25"/>
      <c r="O3139" s="25"/>
      <c r="P3139" s="25"/>
      <c r="Q3139" s="25"/>
      <c r="R3139" s="25"/>
      <c r="S3139" s="25"/>
      <c r="T3139" s="25"/>
      <c r="U3139" s="25"/>
      <c r="V3139" s="25"/>
      <c r="W3139" s="25"/>
      <c r="X3139" s="25"/>
      <c r="Y3139" s="25"/>
      <c r="Z3139" s="25"/>
      <c r="AA3139" s="25"/>
      <c r="AB3139" s="25"/>
      <c r="AC3139" s="25"/>
      <c r="AD3139" s="25"/>
      <c r="AE3139" s="25"/>
      <c r="AF3139" s="25"/>
      <c r="AG3139" s="25"/>
      <c r="AH3139" s="25"/>
    </row>
    <row r="3140" spans="1:34">
      <c r="A3140" s="25"/>
      <c r="B3140" s="25"/>
      <c r="C3140" s="25"/>
      <c r="D3140" s="114"/>
      <c r="E3140" s="25"/>
      <c r="F3140" s="25"/>
      <c r="G3140" s="25"/>
      <c r="H3140" s="25"/>
      <c r="I3140" s="25"/>
      <c r="J3140" s="25"/>
      <c r="K3140" s="114"/>
      <c r="L3140" s="25"/>
      <c r="M3140" s="25"/>
      <c r="N3140" s="25"/>
      <c r="O3140" s="25"/>
      <c r="P3140" s="25"/>
      <c r="Q3140" s="25"/>
      <c r="R3140" s="25"/>
      <c r="S3140" s="25"/>
      <c r="T3140" s="25"/>
      <c r="U3140" s="25"/>
      <c r="V3140" s="25"/>
      <c r="W3140" s="25"/>
      <c r="X3140" s="25"/>
      <c r="Y3140" s="25"/>
      <c r="Z3140" s="25"/>
      <c r="AA3140" s="25"/>
      <c r="AB3140" s="25"/>
      <c r="AC3140" s="25"/>
      <c r="AD3140" s="25"/>
      <c r="AE3140" s="25"/>
      <c r="AF3140" s="25"/>
      <c r="AG3140" s="25"/>
      <c r="AH3140" s="25"/>
    </row>
    <row r="3141" spans="1:34">
      <c r="A3141" s="25"/>
      <c r="B3141" s="25"/>
      <c r="C3141" s="25"/>
      <c r="D3141" s="114"/>
      <c r="E3141" s="25"/>
      <c r="F3141" s="25"/>
      <c r="G3141" s="25"/>
      <c r="H3141" s="25"/>
      <c r="I3141" s="25"/>
      <c r="J3141" s="25"/>
      <c r="K3141" s="114"/>
      <c r="L3141" s="25"/>
      <c r="M3141" s="25"/>
      <c r="N3141" s="25"/>
      <c r="O3141" s="25"/>
      <c r="P3141" s="25"/>
      <c r="Q3141" s="25"/>
      <c r="R3141" s="25"/>
      <c r="S3141" s="25"/>
      <c r="T3141" s="25"/>
      <c r="U3141" s="25"/>
      <c r="V3141" s="25"/>
      <c r="W3141" s="25"/>
      <c r="X3141" s="25"/>
      <c r="Y3141" s="25"/>
      <c r="Z3141" s="25"/>
      <c r="AA3141" s="25"/>
      <c r="AB3141" s="25"/>
      <c r="AC3141" s="25"/>
      <c r="AD3141" s="25"/>
      <c r="AE3141" s="25"/>
      <c r="AF3141" s="25"/>
      <c r="AG3141" s="25"/>
      <c r="AH3141" s="25"/>
    </row>
    <row r="3142" spans="1:34">
      <c r="A3142" s="25"/>
      <c r="B3142" s="25"/>
      <c r="C3142" s="25"/>
      <c r="D3142" s="114"/>
      <c r="E3142" s="25"/>
      <c r="F3142" s="25"/>
      <c r="G3142" s="25"/>
      <c r="H3142" s="25"/>
      <c r="I3142" s="25"/>
      <c r="J3142" s="25"/>
      <c r="K3142" s="114"/>
      <c r="L3142" s="25"/>
      <c r="M3142" s="25"/>
      <c r="N3142" s="25"/>
      <c r="O3142" s="25"/>
      <c r="P3142" s="25"/>
      <c r="Q3142" s="25"/>
      <c r="R3142" s="25"/>
      <c r="S3142" s="25"/>
      <c r="T3142" s="25"/>
      <c r="U3142" s="25"/>
      <c r="V3142" s="25"/>
      <c r="W3142" s="25"/>
      <c r="X3142" s="25"/>
      <c r="Y3142" s="25"/>
      <c r="Z3142" s="25"/>
      <c r="AA3142" s="25"/>
      <c r="AB3142" s="25"/>
      <c r="AC3142" s="25"/>
      <c r="AD3142" s="25"/>
      <c r="AE3142" s="25"/>
      <c r="AF3142" s="25"/>
      <c r="AG3142" s="25"/>
      <c r="AH3142" s="25"/>
    </row>
    <row r="3143" spans="1:34">
      <c r="A3143" s="25"/>
      <c r="B3143" s="25"/>
      <c r="C3143" s="25"/>
      <c r="D3143" s="114"/>
      <c r="E3143" s="25"/>
      <c r="F3143" s="25"/>
      <c r="G3143" s="25"/>
      <c r="H3143" s="25"/>
      <c r="I3143" s="25"/>
      <c r="J3143" s="25"/>
      <c r="K3143" s="114"/>
      <c r="L3143" s="25"/>
      <c r="M3143" s="25"/>
      <c r="N3143" s="25"/>
      <c r="O3143" s="25"/>
      <c r="P3143" s="25"/>
      <c r="Q3143" s="25"/>
      <c r="R3143" s="25"/>
      <c r="S3143" s="25"/>
      <c r="T3143" s="25"/>
      <c r="U3143" s="25"/>
      <c r="V3143" s="25"/>
      <c r="W3143" s="25"/>
      <c r="X3143" s="25"/>
      <c r="Y3143" s="25"/>
      <c r="Z3143" s="25"/>
      <c r="AA3143" s="25"/>
      <c r="AB3143" s="25"/>
      <c r="AC3143" s="25"/>
      <c r="AD3143" s="25"/>
      <c r="AE3143" s="25"/>
      <c r="AF3143" s="25"/>
      <c r="AG3143" s="25"/>
      <c r="AH3143" s="25"/>
    </row>
    <row r="3144" spans="1:34">
      <c r="A3144" s="25"/>
      <c r="B3144" s="25"/>
      <c r="C3144" s="25"/>
      <c r="D3144" s="114"/>
      <c r="E3144" s="25"/>
      <c r="F3144" s="25"/>
      <c r="G3144" s="25"/>
      <c r="H3144" s="25"/>
      <c r="I3144" s="25"/>
      <c r="J3144" s="25"/>
      <c r="K3144" s="114"/>
      <c r="L3144" s="25"/>
      <c r="M3144" s="25"/>
      <c r="N3144" s="25"/>
      <c r="O3144" s="25"/>
      <c r="P3144" s="25"/>
      <c r="Q3144" s="25"/>
      <c r="R3144" s="25"/>
      <c r="S3144" s="25"/>
      <c r="T3144" s="25"/>
      <c r="U3144" s="25"/>
      <c r="V3144" s="25"/>
      <c r="W3144" s="25"/>
      <c r="X3144" s="25"/>
      <c r="Y3144" s="25"/>
      <c r="Z3144" s="25"/>
      <c r="AA3144" s="25"/>
      <c r="AB3144" s="25"/>
      <c r="AC3144" s="25"/>
      <c r="AD3144" s="25"/>
      <c r="AE3144" s="25"/>
      <c r="AF3144" s="25"/>
      <c r="AG3144" s="25"/>
      <c r="AH3144" s="25"/>
    </row>
    <row r="3145" spans="1:34">
      <c r="A3145" s="25"/>
      <c r="B3145" s="25"/>
      <c r="C3145" s="25"/>
      <c r="D3145" s="114"/>
      <c r="E3145" s="25"/>
      <c r="F3145" s="25"/>
      <c r="G3145" s="25"/>
      <c r="H3145" s="25"/>
      <c r="I3145" s="25"/>
      <c r="J3145" s="25"/>
      <c r="K3145" s="114"/>
      <c r="L3145" s="25"/>
      <c r="M3145" s="25"/>
      <c r="N3145" s="25"/>
      <c r="O3145" s="25"/>
      <c r="P3145" s="25"/>
      <c r="Q3145" s="25"/>
      <c r="R3145" s="25"/>
      <c r="S3145" s="25"/>
      <c r="T3145" s="25"/>
      <c r="U3145" s="25"/>
      <c r="V3145" s="25"/>
      <c r="W3145" s="25"/>
      <c r="X3145" s="25"/>
      <c r="Y3145" s="25"/>
      <c r="Z3145" s="25"/>
      <c r="AA3145" s="25"/>
      <c r="AB3145" s="25"/>
      <c r="AC3145" s="25"/>
      <c r="AD3145" s="25"/>
      <c r="AE3145" s="25"/>
      <c r="AF3145" s="25"/>
      <c r="AG3145" s="25"/>
      <c r="AH3145" s="25"/>
    </row>
    <row r="3146" spans="1:34">
      <c r="A3146" s="25"/>
      <c r="B3146" s="25"/>
      <c r="C3146" s="25"/>
      <c r="D3146" s="114"/>
      <c r="E3146" s="25"/>
      <c r="F3146" s="25"/>
      <c r="G3146" s="25"/>
      <c r="H3146" s="25"/>
      <c r="I3146" s="25"/>
      <c r="J3146" s="25"/>
      <c r="K3146" s="114"/>
      <c r="L3146" s="25"/>
      <c r="M3146" s="25"/>
      <c r="N3146" s="25"/>
      <c r="O3146" s="25"/>
      <c r="P3146" s="25"/>
      <c r="Q3146" s="25"/>
      <c r="R3146" s="25"/>
      <c r="S3146" s="25"/>
      <c r="T3146" s="25"/>
      <c r="U3146" s="25"/>
      <c r="V3146" s="25"/>
      <c r="W3146" s="25"/>
      <c r="X3146" s="25"/>
      <c r="Y3146" s="25"/>
      <c r="Z3146" s="25"/>
      <c r="AA3146" s="25"/>
      <c r="AB3146" s="25"/>
      <c r="AC3146" s="25"/>
      <c r="AD3146" s="25"/>
      <c r="AE3146" s="25"/>
      <c r="AF3146" s="25"/>
      <c r="AG3146" s="25"/>
      <c r="AH3146" s="25"/>
    </row>
    <row r="3147" spans="1:34">
      <c r="A3147" s="25"/>
      <c r="B3147" s="25"/>
      <c r="C3147" s="25"/>
      <c r="D3147" s="114"/>
      <c r="E3147" s="25"/>
      <c r="F3147" s="25"/>
      <c r="G3147" s="25"/>
      <c r="H3147" s="25"/>
      <c r="I3147" s="25"/>
      <c r="J3147" s="25"/>
      <c r="K3147" s="114"/>
      <c r="L3147" s="25"/>
      <c r="M3147" s="25"/>
      <c r="N3147" s="25"/>
      <c r="O3147" s="25"/>
      <c r="P3147" s="25"/>
      <c r="Q3147" s="25"/>
      <c r="R3147" s="25"/>
      <c r="S3147" s="25"/>
      <c r="T3147" s="25"/>
      <c r="U3147" s="25"/>
      <c r="V3147" s="25"/>
      <c r="W3147" s="25"/>
      <c r="X3147" s="25"/>
      <c r="Y3147" s="25"/>
      <c r="Z3147" s="25"/>
      <c r="AA3147" s="25"/>
      <c r="AB3147" s="25"/>
      <c r="AC3147" s="25"/>
      <c r="AD3147" s="25"/>
      <c r="AE3147" s="25"/>
      <c r="AF3147" s="25"/>
      <c r="AG3147" s="25"/>
      <c r="AH3147" s="25"/>
    </row>
    <row r="3148" spans="1:34">
      <c r="A3148" s="25"/>
      <c r="B3148" s="25"/>
      <c r="C3148" s="25"/>
      <c r="D3148" s="114"/>
      <c r="E3148" s="25"/>
      <c r="F3148" s="25"/>
      <c r="G3148" s="25"/>
      <c r="H3148" s="25"/>
      <c r="I3148" s="25"/>
      <c r="J3148" s="25"/>
      <c r="K3148" s="114"/>
      <c r="L3148" s="25"/>
      <c r="M3148" s="25"/>
      <c r="N3148" s="25"/>
      <c r="O3148" s="25"/>
      <c r="P3148" s="25"/>
      <c r="Q3148" s="25"/>
      <c r="R3148" s="25"/>
      <c r="S3148" s="25"/>
      <c r="T3148" s="25"/>
      <c r="U3148" s="25"/>
      <c r="V3148" s="25"/>
      <c r="W3148" s="25"/>
      <c r="X3148" s="25"/>
      <c r="Y3148" s="25"/>
      <c r="Z3148" s="25"/>
      <c r="AA3148" s="25"/>
      <c r="AB3148" s="25"/>
      <c r="AC3148" s="25"/>
      <c r="AD3148" s="25"/>
      <c r="AE3148" s="25"/>
      <c r="AF3148" s="25"/>
      <c r="AG3148" s="25"/>
      <c r="AH3148" s="25"/>
    </row>
    <row r="3149" spans="1:34">
      <c r="A3149" s="25"/>
      <c r="B3149" s="25"/>
      <c r="C3149" s="25"/>
      <c r="D3149" s="114"/>
      <c r="E3149" s="25"/>
      <c r="F3149" s="25"/>
      <c r="G3149" s="25"/>
      <c r="H3149" s="25"/>
      <c r="I3149" s="25"/>
      <c r="J3149" s="25"/>
      <c r="K3149" s="114"/>
      <c r="L3149" s="25"/>
      <c r="M3149" s="25"/>
      <c r="N3149" s="25"/>
      <c r="O3149" s="25"/>
      <c r="P3149" s="25"/>
      <c r="Q3149" s="25"/>
      <c r="R3149" s="25"/>
      <c r="S3149" s="25"/>
      <c r="T3149" s="25"/>
      <c r="U3149" s="25"/>
      <c r="V3149" s="25"/>
      <c r="W3149" s="25"/>
      <c r="X3149" s="25"/>
      <c r="Y3149" s="25"/>
      <c r="Z3149" s="25"/>
      <c r="AA3149" s="25"/>
      <c r="AB3149" s="25"/>
      <c r="AC3149" s="25"/>
      <c r="AD3149" s="25"/>
      <c r="AE3149" s="25"/>
      <c r="AF3149" s="25"/>
      <c r="AG3149" s="25"/>
      <c r="AH3149" s="25"/>
    </row>
    <row r="3150" spans="1:34">
      <c r="A3150" s="25"/>
      <c r="B3150" s="25"/>
      <c r="C3150" s="25"/>
      <c r="D3150" s="114"/>
      <c r="E3150" s="25"/>
      <c r="F3150" s="25"/>
      <c r="G3150" s="25"/>
      <c r="H3150" s="25"/>
      <c r="I3150" s="25"/>
      <c r="J3150" s="25"/>
      <c r="K3150" s="114"/>
      <c r="L3150" s="25"/>
      <c r="M3150" s="25"/>
      <c r="N3150" s="25"/>
      <c r="O3150" s="25"/>
      <c r="P3150" s="25"/>
      <c r="Q3150" s="25"/>
      <c r="R3150" s="25"/>
      <c r="S3150" s="25"/>
      <c r="T3150" s="25"/>
      <c r="U3150" s="25"/>
      <c r="V3150" s="25"/>
      <c r="W3150" s="25"/>
      <c r="X3150" s="25"/>
      <c r="Y3150" s="25"/>
      <c r="Z3150" s="25"/>
      <c r="AA3150" s="25"/>
      <c r="AB3150" s="25"/>
      <c r="AC3150" s="25"/>
      <c r="AD3150" s="25"/>
      <c r="AE3150" s="25"/>
      <c r="AF3150" s="25"/>
      <c r="AG3150" s="25"/>
      <c r="AH3150" s="25"/>
    </row>
    <row r="3151" spans="1:34">
      <c r="A3151" s="25"/>
      <c r="B3151" s="25"/>
      <c r="C3151" s="25"/>
      <c r="D3151" s="114"/>
      <c r="E3151" s="25"/>
      <c r="F3151" s="25"/>
      <c r="G3151" s="25"/>
      <c r="H3151" s="25"/>
      <c r="I3151" s="25"/>
      <c r="J3151" s="25"/>
      <c r="K3151" s="114"/>
      <c r="L3151" s="25"/>
      <c r="M3151" s="25"/>
      <c r="N3151" s="25"/>
      <c r="O3151" s="25"/>
      <c r="P3151" s="25"/>
      <c r="Q3151" s="25"/>
      <c r="R3151" s="25"/>
      <c r="S3151" s="25"/>
      <c r="T3151" s="25"/>
      <c r="U3151" s="25"/>
      <c r="V3151" s="25"/>
      <c r="W3151" s="25"/>
      <c r="X3151" s="25"/>
      <c r="Y3151" s="25"/>
      <c r="Z3151" s="25"/>
      <c r="AA3151" s="25"/>
      <c r="AB3151" s="25"/>
      <c r="AC3151" s="25"/>
      <c r="AD3151" s="25"/>
      <c r="AE3151" s="25"/>
      <c r="AF3151" s="25"/>
      <c r="AG3151" s="25"/>
      <c r="AH3151" s="25"/>
    </row>
    <row r="3152" spans="1:34">
      <c r="A3152" s="25"/>
      <c r="B3152" s="25"/>
      <c r="C3152" s="25"/>
      <c r="D3152" s="114"/>
      <c r="E3152" s="25"/>
      <c r="F3152" s="25"/>
      <c r="G3152" s="25"/>
      <c r="H3152" s="25"/>
      <c r="I3152" s="25"/>
      <c r="J3152" s="25"/>
      <c r="K3152" s="114"/>
      <c r="L3152" s="25"/>
      <c r="M3152" s="25"/>
      <c r="N3152" s="25"/>
      <c r="O3152" s="25"/>
      <c r="P3152" s="25"/>
      <c r="Q3152" s="25"/>
      <c r="R3152" s="25"/>
      <c r="S3152" s="25"/>
      <c r="T3152" s="25"/>
      <c r="U3152" s="25"/>
      <c r="V3152" s="25"/>
      <c r="W3152" s="25"/>
      <c r="X3152" s="25"/>
      <c r="Y3152" s="25"/>
      <c r="Z3152" s="25"/>
      <c r="AA3152" s="25"/>
      <c r="AB3152" s="25"/>
      <c r="AC3152" s="25"/>
      <c r="AD3152" s="25"/>
      <c r="AE3152" s="25"/>
      <c r="AF3152" s="25"/>
      <c r="AG3152" s="25"/>
      <c r="AH3152" s="25"/>
    </row>
    <row r="3153" spans="1:34">
      <c r="A3153" s="25"/>
      <c r="B3153" s="25"/>
      <c r="C3153" s="25"/>
      <c r="D3153" s="114"/>
      <c r="E3153" s="25"/>
      <c r="F3153" s="25"/>
      <c r="G3153" s="25"/>
      <c r="H3153" s="25"/>
      <c r="I3153" s="25"/>
      <c r="J3153" s="25"/>
      <c r="K3153" s="114"/>
      <c r="L3153" s="25"/>
      <c r="M3153" s="25"/>
      <c r="N3153" s="25"/>
      <c r="O3153" s="25"/>
      <c r="P3153" s="25"/>
      <c r="Q3153" s="25"/>
      <c r="R3153" s="25"/>
      <c r="S3153" s="25"/>
      <c r="T3153" s="25"/>
      <c r="U3153" s="25"/>
      <c r="V3153" s="25"/>
      <c r="W3153" s="25"/>
      <c r="X3153" s="25"/>
      <c r="Y3153" s="25"/>
      <c r="Z3153" s="25"/>
      <c r="AA3153" s="25"/>
      <c r="AB3153" s="25"/>
      <c r="AC3153" s="25"/>
      <c r="AD3153" s="25"/>
      <c r="AE3153" s="25"/>
      <c r="AF3153" s="25"/>
      <c r="AG3153" s="25"/>
      <c r="AH3153" s="25"/>
    </row>
    <row r="3154" spans="1:34">
      <c r="A3154" s="25"/>
      <c r="B3154" s="25"/>
      <c r="C3154" s="25"/>
      <c r="D3154" s="114"/>
      <c r="E3154" s="25"/>
      <c r="F3154" s="25"/>
      <c r="G3154" s="25"/>
      <c r="H3154" s="25"/>
      <c r="I3154" s="25"/>
      <c r="J3154" s="25"/>
      <c r="K3154" s="114"/>
      <c r="L3154" s="25"/>
      <c r="M3154" s="25"/>
      <c r="N3154" s="25"/>
      <c r="O3154" s="25"/>
      <c r="P3154" s="25"/>
      <c r="Q3154" s="25"/>
      <c r="R3154" s="25"/>
      <c r="S3154" s="25"/>
      <c r="T3154" s="25"/>
      <c r="U3154" s="25"/>
      <c r="V3154" s="25"/>
      <c r="W3154" s="25"/>
      <c r="X3154" s="25"/>
      <c r="Y3154" s="25"/>
      <c r="Z3154" s="25"/>
      <c r="AA3154" s="25"/>
      <c r="AB3154" s="25"/>
      <c r="AC3154" s="25"/>
      <c r="AD3154" s="25"/>
      <c r="AE3154" s="25"/>
      <c r="AF3154" s="25"/>
      <c r="AG3154" s="25"/>
      <c r="AH3154" s="25"/>
    </row>
    <row r="3155" spans="1:34">
      <c r="A3155" s="25"/>
      <c r="B3155" s="25"/>
      <c r="C3155" s="25"/>
      <c r="D3155" s="114"/>
      <c r="E3155" s="25"/>
      <c r="F3155" s="25"/>
      <c r="G3155" s="25"/>
      <c r="H3155" s="25"/>
      <c r="I3155" s="25"/>
      <c r="J3155" s="25"/>
      <c r="K3155" s="114"/>
      <c r="L3155" s="25"/>
      <c r="M3155" s="25"/>
      <c r="N3155" s="25"/>
      <c r="O3155" s="25"/>
      <c r="P3155" s="25"/>
      <c r="Q3155" s="25"/>
      <c r="R3155" s="25"/>
      <c r="S3155" s="25"/>
      <c r="T3155" s="25"/>
      <c r="U3155" s="25"/>
      <c r="V3155" s="25"/>
      <c r="W3155" s="25"/>
      <c r="X3155" s="25"/>
      <c r="Y3155" s="25"/>
      <c r="Z3155" s="25"/>
      <c r="AA3155" s="25"/>
      <c r="AB3155" s="25"/>
      <c r="AC3155" s="25"/>
      <c r="AD3155" s="25"/>
      <c r="AE3155" s="25"/>
      <c r="AF3155" s="25"/>
      <c r="AG3155" s="25"/>
      <c r="AH3155" s="25"/>
    </row>
    <row r="3156" spans="1:34">
      <c r="A3156" s="25"/>
      <c r="B3156" s="25"/>
      <c r="C3156" s="25"/>
      <c r="D3156" s="114"/>
      <c r="E3156" s="25"/>
      <c r="F3156" s="25"/>
      <c r="G3156" s="25"/>
      <c r="H3156" s="25"/>
      <c r="I3156" s="25"/>
      <c r="J3156" s="25"/>
      <c r="K3156" s="114"/>
      <c r="L3156" s="25"/>
      <c r="M3156" s="25"/>
      <c r="N3156" s="25"/>
      <c r="O3156" s="25"/>
      <c r="P3156" s="25"/>
      <c r="Q3156" s="25"/>
      <c r="R3156" s="25"/>
      <c r="S3156" s="25"/>
      <c r="T3156" s="25"/>
      <c r="U3156" s="25"/>
      <c r="V3156" s="25"/>
      <c r="W3156" s="25"/>
      <c r="X3156" s="25"/>
      <c r="Y3156" s="25"/>
      <c r="Z3156" s="25"/>
      <c r="AA3156" s="25"/>
      <c r="AB3156" s="25"/>
      <c r="AC3156" s="25"/>
      <c r="AD3156" s="25"/>
      <c r="AE3156" s="25"/>
      <c r="AF3156" s="25"/>
      <c r="AG3156" s="25"/>
      <c r="AH3156" s="25"/>
    </row>
    <row r="3157" spans="1:34">
      <c r="A3157" s="25"/>
      <c r="B3157" s="25"/>
      <c r="C3157" s="25"/>
      <c r="D3157" s="114"/>
      <c r="E3157" s="25"/>
      <c r="F3157" s="25"/>
      <c r="G3157" s="25"/>
      <c r="H3157" s="25"/>
      <c r="I3157" s="25"/>
      <c r="J3157" s="25"/>
      <c r="K3157" s="114"/>
      <c r="L3157" s="25"/>
      <c r="M3157" s="25"/>
      <c r="N3157" s="25"/>
      <c r="O3157" s="25"/>
      <c r="P3157" s="25"/>
      <c r="Q3157" s="25"/>
      <c r="R3157" s="25"/>
      <c r="S3157" s="25"/>
      <c r="T3157" s="25"/>
      <c r="U3157" s="25"/>
      <c r="V3157" s="25"/>
      <c r="W3157" s="25"/>
      <c r="X3157" s="25"/>
      <c r="Y3157" s="25"/>
      <c r="Z3157" s="25"/>
      <c r="AA3157" s="25"/>
      <c r="AB3157" s="25"/>
      <c r="AC3157" s="25"/>
      <c r="AD3157" s="25"/>
      <c r="AE3157" s="25"/>
      <c r="AF3157" s="25"/>
      <c r="AG3157" s="25"/>
      <c r="AH3157" s="25"/>
    </row>
    <row r="3158" spans="1:34">
      <c r="A3158" s="25"/>
      <c r="B3158" s="25"/>
      <c r="C3158" s="25"/>
      <c r="D3158" s="114"/>
      <c r="E3158" s="25"/>
      <c r="F3158" s="25"/>
      <c r="G3158" s="25"/>
      <c r="H3158" s="25"/>
      <c r="I3158" s="25"/>
      <c r="J3158" s="25"/>
      <c r="K3158" s="114"/>
      <c r="L3158" s="25"/>
      <c r="M3158" s="25"/>
      <c r="N3158" s="25"/>
      <c r="O3158" s="25"/>
      <c r="P3158" s="25"/>
      <c r="Q3158" s="25"/>
      <c r="R3158" s="25"/>
      <c r="S3158" s="25"/>
      <c r="T3158" s="25"/>
      <c r="U3158" s="25"/>
      <c r="V3158" s="25"/>
      <c r="W3158" s="25"/>
      <c r="X3158" s="25"/>
      <c r="Y3158" s="25"/>
      <c r="Z3158" s="25"/>
      <c r="AA3158" s="25"/>
      <c r="AB3158" s="25"/>
      <c r="AC3158" s="25"/>
      <c r="AD3158" s="25"/>
      <c r="AE3158" s="25"/>
      <c r="AF3158" s="25"/>
      <c r="AG3158" s="25"/>
      <c r="AH3158" s="25"/>
    </row>
    <row r="3159" spans="1:34">
      <c r="A3159" s="25"/>
      <c r="B3159" s="25"/>
      <c r="C3159" s="25"/>
      <c r="D3159" s="114"/>
      <c r="E3159" s="25"/>
      <c r="F3159" s="25"/>
      <c r="G3159" s="25"/>
      <c r="H3159" s="25"/>
      <c r="I3159" s="25"/>
      <c r="J3159" s="25"/>
      <c r="K3159" s="114"/>
      <c r="L3159" s="25"/>
      <c r="M3159" s="25"/>
      <c r="N3159" s="25"/>
      <c r="O3159" s="25"/>
      <c r="P3159" s="25"/>
      <c r="Q3159" s="25"/>
      <c r="R3159" s="25"/>
      <c r="S3159" s="25"/>
      <c r="T3159" s="25"/>
      <c r="U3159" s="25"/>
      <c r="V3159" s="25"/>
      <c r="W3159" s="25"/>
      <c r="X3159" s="25"/>
      <c r="Y3159" s="25"/>
      <c r="Z3159" s="25"/>
      <c r="AA3159" s="25"/>
      <c r="AB3159" s="25"/>
      <c r="AC3159" s="25"/>
      <c r="AD3159" s="25"/>
      <c r="AE3159" s="25"/>
      <c r="AF3159" s="25"/>
      <c r="AG3159" s="25"/>
      <c r="AH3159" s="25"/>
    </row>
    <row r="3160" spans="1:34">
      <c r="A3160" s="25"/>
      <c r="B3160" s="25"/>
      <c r="C3160" s="25"/>
      <c r="D3160" s="114"/>
      <c r="E3160" s="25"/>
      <c r="F3160" s="25"/>
      <c r="G3160" s="25"/>
      <c r="H3160" s="25"/>
      <c r="I3160" s="25"/>
      <c r="J3160" s="25"/>
      <c r="K3160" s="114"/>
      <c r="L3160" s="25"/>
      <c r="M3160" s="25"/>
      <c r="N3160" s="25"/>
      <c r="O3160" s="25"/>
      <c r="P3160" s="25"/>
      <c r="Q3160" s="25"/>
      <c r="R3160" s="25"/>
      <c r="S3160" s="25"/>
      <c r="T3160" s="25"/>
      <c r="U3160" s="25"/>
      <c r="V3160" s="25"/>
      <c r="W3160" s="25"/>
      <c r="X3160" s="25"/>
      <c r="Y3160" s="25"/>
      <c r="Z3160" s="25"/>
      <c r="AA3160" s="25"/>
      <c r="AB3160" s="25"/>
      <c r="AC3160" s="25"/>
      <c r="AD3160" s="25"/>
      <c r="AE3160" s="25"/>
      <c r="AF3160" s="25"/>
      <c r="AG3160" s="25"/>
      <c r="AH3160" s="25"/>
    </row>
    <row r="3161" spans="1:34">
      <c r="A3161" s="25"/>
      <c r="B3161" s="25"/>
      <c r="C3161" s="25"/>
      <c r="D3161" s="114"/>
      <c r="E3161" s="25"/>
      <c r="F3161" s="25"/>
      <c r="G3161" s="25"/>
      <c r="H3161" s="25"/>
      <c r="I3161" s="25"/>
      <c r="J3161" s="25"/>
      <c r="K3161" s="114"/>
      <c r="L3161" s="25"/>
      <c r="M3161" s="25"/>
      <c r="N3161" s="25"/>
      <c r="O3161" s="25"/>
      <c r="P3161" s="25"/>
      <c r="Q3161" s="25"/>
      <c r="R3161" s="25"/>
      <c r="S3161" s="25"/>
      <c r="T3161" s="25"/>
      <c r="U3161" s="25"/>
      <c r="V3161" s="25"/>
      <c r="W3161" s="25"/>
      <c r="X3161" s="25"/>
      <c r="Y3161" s="25"/>
      <c r="Z3161" s="25"/>
      <c r="AA3161" s="25"/>
      <c r="AB3161" s="25"/>
      <c r="AC3161" s="25"/>
      <c r="AD3161" s="25"/>
      <c r="AE3161" s="25"/>
      <c r="AF3161" s="25"/>
      <c r="AG3161" s="25"/>
      <c r="AH3161" s="25"/>
    </row>
    <row r="3162" spans="1:34">
      <c r="A3162" s="25"/>
      <c r="B3162" s="25"/>
      <c r="C3162" s="25"/>
      <c r="D3162" s="114"/>
      <c r="E3162" s="25"/>
      <c r="F3162" s="25"/>
      <c r="G3162" s="25"/>
      <c r="H3162" s="25"/>
      <c r="I3162" s="25"/>
      <c r="J3162" s="25"/>
      <c r="K3162" s="114"/>
      <c r="L3162" s="25"/>
      <c r="M3162" s="25"/>
      <c r="N3162" s="25"/>
      <c r="O3162" s="25"/>
      <c r="P3162" s="25"/>
      <c r="Q3162" s="25"/>
      <c r="R3162" s="25"/>
      <c r="S3162" s="25"/>
      <c r="T3162" s="25"/>
      <c r="U3162" s="25"/>
      <c r="V3162" s="25"/>
      <c r="W3162" s="25"/>
      <c r="X3162" s="25"/>
      <c r="Y3162" s="25"/>
      <c r="Z3162" s="25"/>
      <c r="AA3162" s="25"/>
      <c r="AB3162" s="25"/>
      <c r="AC3162" s="25"/>
      <c r="AD3162" s="25"/>
      <c r="AE3162" s="25"/>
      <c r="AF3162" s="25"/>
      <c r="AG3162" s="25"/>
      <c r="AH3162" s="25"/>
    </row>
    <row r="3163" spans="1:34">
      <c r="A3163" s="25"/>
      <c r="B3163" s="25"/>
      <c r="C3163" s="25"/>
      <c r="D3163" s="114"/>
      <c r="E3163" s="25"/>
      <c r="F3163" s="25"/>
      <c r="G3163" s="25"/>
      <c r="H3163" s="25"/>
      <c r="I3163" s="25"/>
      <c r="J3163" s="25"/>
      <c r="K3163" s="114"/>
      <c r="L3163" s="25"/>
      <c r="M3163" s="25"/>
      <c r="N3163" s="25"/>
      <c r="O3163" s="25"/>
      <c r="P3163" s="25"/>
      <c r="Q3163" s="25"/>
      <c r="R3163" s="25"/>
      <c r="S3163" s="25"/>
      <c r="T3163" s="25"/>
      <c r="U3163" s="25"/>
      <c r="V3163" s="25"/>
      <c r="W3163" s="25"/>
      <c r="X3163" s="25"/>
      <c r="Y3163" s="25"/>
      <c r="Z3163" s="25"/>
      <c r="AA3163" s="25"/>
      <c r="AB3163" s="25"/>
      <c r="AC3163" s="25"/>
      <c r="AD3163" s="25"/>
      <c r="AE3163" s="25"/>
      <c r="AF3163" s="25"/>
      <c r="AG3163" s="25"/>
      <c r="AH3163" s="25"/>
    </row>
    <row r="3164" spans="1:34">
      <c r="A3164" s="25"/>
      <c r="B3164" s="25"/>
      <c r="C3164" s="25"/>
      <c r="D3164" s="114"/>
      <c r="E3164" s="25"/>
      <c r="F3164" s="25"/>
      <c r="G3164" s="25"/>
      <c r="H3164" s="25"/>
      <c r="I3164" s="25"/>
      <c r="J3164" s="25"/>
      <c r="K3164" s="114"/>
      <c r="L3164" s="25"/>
      <c r="M3164" s="25"/>
      <c r="N3164" s="25"/>
      <c r="O3164" s="25"/>
      <c r="P3164" s="25"/>
      <c r="Q3164" s="25"/>
      <c r="R3164" s="25"/>
      <c r="S3164" s="25"/>
      <c r="T3164" s="25"/>
      <c r="U3164" s="25"/>
      <c r="V3164" s="25"/>
      <c r="W3164" s="25"/>
      <c r="X3164" s="25"/>
      <c r="Y3164" s="25"/>
      <c r="Z3164" s="25"/>
      <c r="AA3164" s="25"/>
      <c r="AB3164" s="25"/>
      <c r="AC3164" s="25"/>
      <c r="AD3164" s="25"/>
      <c r="AE3164" s="25"/>
      <c r="AF3164" s="25"/>
      <c r="AG3164" s="25"/>
      <c r="AH3164" s="25"/>
    </row>
    <row r="3165" spans="1:34">
      <c r="A3165" s="25"/>
      <c r="B3165" s="25"/>
      <c r="C3165" s="25"/>
      <c r="D3165" s="114"/>
      <c r="E3165" s="25"/>
      <c r="F3165" s="25"/>
      <c r="G3165" s="25"/>
      <c r="H3165" s="25"/>
      <c r="I3165" s="25"/>
      <c r="J3165" s="25"/>
      <c r="K3165" s="114"/>
      <c r="L3165" s="25"/>
      <c r="M3165" s="25"/>
      <c r="N3165" s="25"/>
      <c r="O3165" s="25"/>
      <c r="P3165" s="25"/>
      <c r="Q3165" s="25"/>
      <c r="R3165" s="25"/>
      <c r="S3165" s="25"/>
      <c r="T3165" s="25"/>
      <c r="U3165" s="25"/>
      <c r="V3165" s="25"/>
      <c r="W3165" s="25"/>
      <c r="X3165" s="25"/>
      <c r="Y3165" s="25"/>
      <c r="Z3165" s="25"/>
      <c r="AA3165" s="25"/>
      <c r="AB3165" s="25"/>
      <c r="AC3165" s="25"/>
      <c r="AD3165" s="25"/>
      <c r="AE3165" s="25"/>
      <c r="AF3165" s="25"/>
      <c r="AG3165" s="25"/>
      <c r="AH3165" s="25"/>
    </row>
    <row r="3166" spans="1:34">
      <c r="A3166" s="25"/>
      <c r="B3166" s="25"/>
      <c r="C3166" s="25"/>
      <c r="D3166" s="114"/>
      <c r="E3166" s="25"/>
      <c r="F3166" s="25"/>
      <c r="G3166" s="25"/>
      <c r="H3166" s="25"/>
      <c r="I3166" s="25"/>
      <c r="J3166" s="25"/>
      <c r="K3166" s="114"/>
      <c r="L3166" s="25"/>
      <c r="M3166" s="25"/>
      <c r="N3166" s="25"/>
      <c r="O3166" s="25"/>
      <c r="P3166" s="25"/>
      <c r="Q3166" s="25"/>
      <c r="R3166" s="25"/>
      <c r="S3166" s="25"/>
      <c r="T3166" s="25"/>
      <c r="U3166" s="25"/>
      <c r="V3166" s="25"/>
      <c r="W3166" s="25"/>
      <c r="X3166" s="25"/>
      <c r="Y3166" s="25"/>
      <c r="Z3166" s="25"/>
      <c r="AA3166" s="25"/>
      <c r="AB3166" s="25"/>
      <c r="AC3166" s="25"/>
      <c r="AD3166" s="25"/>
      <c r="AE3166" s="25"/>
      <c r="AF3166" s="25"/>
      <c r="AG3166" s="25"/>
      <c r="AH3166" s="25"/>
    </row>
    <row r="3167" spans="1:34">
      <c r="A3167" s="25"/>
      <c r="B3167" s="25"/>
      <c r="C3167" s="25"/>
      <c r="D3167" s="114"/>
      <c r="E3167" s="25"/>
      <c r="F3167" s="25"/>
      <c r="G3167" s="25"/>
      <c r="H3167" s="25"/>
      <c r="I3167" s="25"/>
      <c r="J3167" s="25"/>
      <c r="K3167" s="114"/>
      <c r="L3167" s="25"/>
      <c r="M3167" s="25"/>
      <c r="N3167" s="25"/>
      <c r="O3167" s="25"/>
      <c r="P3167" s="25"/>
      <c r="Q3167" s="25"/>
      <c r="R3167" s="25"/>
      <c r="S3167" s="25"/>
      <c r="T3167" s="25"/>
      <c r="U3167" s="25"/>
      <c r="V3167" s="25"/>
      <c r="W3167" s="25"/>
      <c r="X3167" s="25"/>
      <c r="Y3167" s="25"/>
      <c r="Z3167" s="25"/>
      <c r="AA3167" s="25"/>
      <c r="AB3167" s="25"/>
      <c r="AC3167" s="25"/>
      <c r="AD3167" s="25"/>
      <c r="AE3167" s="25"/>
      <c r="AF3167" s="25"/>
      <c r="AG3167" s="25"/>
      <c r="AH3167" s="25"/>
    </row>
    <row r="3168" spans="1:34">
      <c r="A3168" s="25"/>
      <c r="B3168" s="25"/>
      <c r="C3168" s="25"/>
      <c r="D3168" s="114"/>
      <c r="E3168" s="25"/>
      <c r="F3168" s="25"/>
      <c r="G3168" s="25"/>
      <c r="H3168" s="25"/>
      <c r="I3168" s="25"/>
      <c r="J3168" s="25"/>
      <c r="K3168" s="114"/>
      <c r="L3168" s="25"/>
      <c r="M3168" s="25"/>
      <c r="N3168" s="25"/>
      <c r="O3168" s="25"/>
      <c r="P3168" s="25"/>
      <c r="Q3168" s="25"/>
      <c r="R3168" s="25"/>
      <c r="S3168" s="25"/>
      <c r="T3168" s="25"/>
      <c r="U3168" s="25"/>
      <c r="V3168" s="25"/>
      <c r="W3168" s="25"/>
      <c r="X3168" s="25"/>
      <c r="Y3168" s="25"/>
      <c r="Z3168" s="25"/>
      <c r="AA3168" s="25"/>
      <c r="AB3168" s="25"/>
      <c r="AC3168" s="25"/>
      <c r="AD3168" s="25"/>
      <c r="AE3168" s="25"/>
      <c r="AF3168" s="25"/>
      <c r="AG3168" s="25"/>
      <c r="AH3168" s="25"/>
    </row>
    <row r="3169" spans="1:34">
      <c r="A3169" s="25"/>
      <c r="B3169" s="25"/>
      <c r="C3169" s="25"/>
      <c r="D3169" s="114"/>
      <c r="E3169" s="25"/>
      <c r="F3169" s="25"/>
      <c r="G3169" s="25"/>
      <c r="H3169" s="25"/>
      <c r="I3169" s="25"/>
      <c r="J3169" s="25"/>
      <c r="K3169" s="114"/>
      <c r="L3169" s="25"/>
      <c r="M3169" s="25"/>
      <c r="N3169" s="25"/>
      <c r="O3169" s="25"/>
      <c r="P3169" s="25"/>
      <c r="Q3169" s="25"/>
      <c r="R3169" s="25"/>
      <c r="S3169" s="25"/>
      <c r="T3169" s="25"/>
      <c r="U3169" s="25"/>
      <c r="V3169" s="25"/>
      <c r="W3169" s="25"/>
      <c r="X3169" s="25"/>
      <c r="Y3169" s="25"/>
      <c r="Z3169" s="25"/>
      <c r="AA3169" s="25"/>
      <c r="AB3169" s="25"/>
      <c r="AC3169" s="25"/>
      <c r="AD3169" s="25"/>
      <c r="AE3169" s="25"/>
      <c r="AF3169" s="25"/>
      <c r="AG3169" s="25"/>
      <c r="AH3169" s="25"/>
    </row>
    <row r="3170" spans="1:34">
      <c r="A3170" s="25"/>
      <c r="B3170" s="25"/>
      <c r="C3170" s="25"/>
      <c r="D3170" s="114"/>
      <c r="E3170" s="25"/>
      <c r="F3170" s="25"/>
      <c r="G3170" s="25"/>
      <c r="H3170" s="25"/>
      <c r="I3170" s="25"/>
      <c r="J3170" s="25"/>
      <c r="K3170" s="114"/>
      <c r="L3170" s="25"/>
      <c r="M3170" s="25"/>
      <c r="N3170" s="25"/>
      <c r="O3170" s="25"/>
      <c r="P3170" s="25"/>
      <c r="Q3170" s="25"/>
      <c r="R3170" s="25"/>
      <c r="S3170" s="25"/>
      <c r="T3170" s="25"/>
      <c r="U3170" s="25"/>
      <c r="V3170" s="25"/>
      <c r="W3170" s="25"/>
      <c r="X3170" s="25"/>
      <c r="Y3170" s="25"/>
      <c r="Z3170" s="25"/>
      <c r="AA3170" s="25"/>
      <c r="AB3170" s="25"/>
      <c r="AC3170" s="25"/>
      <c r="AD3170" s="25"/>
      <c r="AE3170" s="25"/>
      <c r="AF3170" s="25"/>
      <c r="AG3170" s="25"/>
      <c r="AH3170" s="25"/>
    </row>
    <row r="3171" spans="1:34">
      <c r="A3171" s="25"/>
      <c r="B3171" s="25"/>
      <c r="C3171" s="25"/>
      <c r="D3171" s="114"/>
      <c r="E3171" s="25"/>
      <c r="F3171" s="25"/>
      <c r="G3171" s="25"/>
      <c r="H3171" s="25"/>
      <c r="I3171" s="25"/>
      <c r="J3171" s="25"/>
      <c r="K3171" s="114"/>
      <c r="L3171" s="25"/>
      <c r="M3171" s="25"/>
      <c r="N3171" s="25"/>
      <c r="O3171" s="25"/>
      <c r="P3171" s="25"/>
      <c r="Q3171" s="25"/>
      <c r="R3171" s="25"/>
      <c r="S3171" s="25"/>
      <c r="T3171" s="25"/>
      <c r="U3171" s="25"/>
      <c r="V3171" s="25"/>
      <c r="W3171" s="25"/>
      <c r="X3171" s="25"/>
      <c r="Y3171" s="25"/>
      <c r="Z3171" s="25"/>
      <c r="AA3171" s="25"/>
      <c r="AB3171" s="25"/>
      <c r="AC3171" s="25"/>
      <c r="AD3171" s="25"/>
      <c r="AE3171" s="25"/>
      <c r="AF3171" s="25"/>
      <c r="AG3171" s="25"/>
      <c r="AH3171" s="25"/>
    </row>
    <row r="3172" spans="1:34">
      <c r="A3172" s="25"/>
      <c r="B3172" s="25"/>
      <c r="C3172" s="25"/>
      <c r="D3172" s="114"/>
      <c r="E3172" s="25"/>
      <c r="F3172" s="25"/>
      <c r="G3172" s="25"/>
      <c r="H3172" s="25"/>
      <c r="I3172" s="25"/>
      <c r="J3172" s="25"/>
      <c r="K3172" s="114"/>
      <c r="L3172" s="25"/>
      <c r="M3172" s="25"/>
      <c r="N3172" s="25"/>
      <c r="O3172" s="25"/>
      <c r="P3172" s="25"/>
      <c r="Q3172" s="25"/>
      <c r="R3172" s="25"/>
      <c r="S3172" s="25"/>
      <c r="T3172" s="25"/>
      <c r="U3172" s="25"/>
      <c r="V3172" s="25"/>
      <c r="W3172" s="25"/>
      <c r="X3172" s="25"/>
      <c r="Y3172" s="25"/>
      <c r="Z3172" s="25"/>
      <c r="AA3172" s="25"/>
      <c r="AB3172" s="25"/>
      <c r="AC3172" s="25"/>
      <c r="AD3172" s="25"/>
      <c r="AE3172" s="25"/>
      <c r="AF3172" s="25"/>
      <c r="AG3172" s="25"/>
      <c r="AH3172" s="25"/>
    </row>
    <row r="3173" spans="1:34">
      <c r="A3173" s="25"/>
      <c r="B3173" s="25"/>
      <c r="C3173" s="25"/>
      <c r="D3173" s="114"/>
      <c r="E3173" s="25"/>
      <c r="F3173" s="25"/>
      <c r="G3173" s="25"/>
      <c r="H3173" s="25"/>
      <c r="I3173" s="25"/>
      <c r="J3173" s="25"/>
      <c r="K3173" s="114"/>
      <c r="L3173" s="25"/>
      <c r="M3173" s="25"/>
      <c r="N3173" s="25"/>
      <c r="O3173" s="25"/>
      <c r="P3173" s="25"/>
      <c r="Q3173" s="25"/>
      <c r="R3173" s="25"/>
      <c r="S3173" s="25"/>
      <c r="T3173" s="25"/>
      <c r="U3173" s="25"/>
      <c r="V3173" s="25"/>
      <c r="W3173" s="25"/>
      <c r="X3173" s="25"/>
      <c r="Y3173" s="25"/>
      <c r="Z3173" s="25"/>
      <c r="AA3173" s="25"/>
      <c r="AB3173" s="25"/>
      <c r="AC3173" s="25"/>
      <c r="AD3173" s="25"/>
      <c r="AE3173" s="25"/>
      <c r="AF3173" s="25"/>
      <c r="AG3173" s="25"/>
      <c r="AH3173" s="25"/>
    </row>
    <row r="3174" spans="1:34">
      <c r="A3174" s="25"/>
      <c r="B3174" s="25"/>
      <c r="C3174" s="25"/>
      <c r="D3174" s="114"/>
      <c r="E3174" s="25"/>
      <c r="F3174" s="25"/>
      <c r="G3174" s="25"/>
      <c r="H3174" s="25"/>
      <c r="I3174" s="25"/>
      <c r="J3174" s="25"/>
      <c r="K3174" s="114"/>
      <c r="L3174" s="25"/>
      <c r="M3174" s="25"/>
      <c r="N3174" s="25"/>
      <c r="O3174" s="25"/>
      <c r="P3174" s="25"/>
      <c r="Q3174" s="25"/>
      <c r="R3174" s="25"/>
      <c r="S3174" s="25"/>
      <c r="T3174" s="25"/>
      <c r="U3174" s="25"/>
      <c r="V3174" s="25"/>
      <c r="W3174" s="25"/>
      <c r="X3174" s="25"/>
      <c r="Y3174" s="25"/>
      <c r="Z3174" s="25"/>
      <c r="AA3174" s="25"/>
      <c r="AB3174" s="25"/>
      <c r="AC3174" s="25"/>
      <c r="AD3174" s="25"/>
      <c r="AE3174" s="25"/>
      <c r="AF3174" s="25"/>
      <c r="AG3174" s="25"/>
      <c r="AH3174" s="25"/>
    </row>
    <row r="3175" spans="1:34">
      <c r="A3175" s="25"/>
      <c r="B3175" s="25"/>
      <c r="C3175" s="25"/>
      <c r="D3175" s="114"/>
      <c r="E3175" s="25"/>
      <c r="F3175" s="25"/>
      <c r="G3175" s="25"/>
      <c r="H3175" s="25"/>
      <c r="I3175" s="25"/>
      <c r="J3175" s="25"/>
      <c r="K3175" s="114"/>
      <c r="L3175" s="25"/>
      <c r="M3175" s="25"/>
      <c r="N3175" s="25"/>
      <c r="O3175" s="25"/>
      <c r="P3175" s="25"/>
      <c r="Q3175" s="25"/>
      <c r="R3175" s="25"/>
      <c r="S3175" s="25"/>
      <c r="T3175" s="25"/>
      <c r="U3175" s="25"/>
      <c r="V3175" s="25"/>
      <c r="W3175" s="25"/>
      <c r="X3175" s="25"/>
      <c r="Y3175" s="25"/>
      <c r="Z3175" s="25"/>
      <c r="AA3175" s="25"/>
      <c r="AB3175" s="25"/>
      <c r="AC3175" s="25"/>
      <c r="AD3175" s="25"/>
      <c r="AE3175" s="25"/>
      <c r="AF3175" s="25"/>
      <c r="AG3175" s="25"/>
      <c r="AH3175" s="25"/>
    </row>
    <row r="3176" spans="1:34">
      <c r="A3176" s="25"/>
      <c r="B3176" s="25"/>
      <c r="C3176" s="25"/>
      <c r="D3176" s="114"/>
      <c r="E3176" s="25"/>
      <c r="F3176" s="25"/>
      <c r="G3176" s="25"/>
      <c r="H3176" s="25"/>
      <c r="I3176" s="25"/>
      <c r="J3176" s="25"/>
      <c r="K3176" s="114"/>
      <c r="L3176" s="25"/>
      <c r="M3176" s="25"/>
      <c r="N3176" s="25"/>
      <c r="O3176" s="25"/>
      <c r="P3176" s="25"/>
      <c r="Q3176" s="25"/>
      <c r="R3176" s="25"/>
      <c r="S3176" s="25"/>
      <c r="T3176" s="25"/>
      <c r="U3176" s="25"/>
      <c r="V3176" s="25"/>
      <c r="W3176" s="25"/>
      <c r="X3176" s="25"/>
      <c r="Y3176" s="25"/>
      <c r="Z3176" s="25"/>
      <c r="AA3176" s="25"/>
      <c r="AB3176" s="25"/>
      <c r="AC3176" s="25"/>
      <c r="AD3176" s="25"/>
      <c r="AE3176" s="25"/>
      <c r="AF3176" s="25"/>
      <c r="AG3176" s="25"/>
      <c r="AH3176" s="25"/>
    </row>
    <row r="3177" spans="1:34">
      <c r="A3177" s="25"/>
      <c r="B3177" s="25"/>
      <c r="C3177" s="25"/>
      <c r="D3177" s="114"/>
      <c r="E3177" s="25"/>
      <c r="F3177" s="25"/>
      <c r="G3177" s="25"/>
      <c r="H3177" s="25"/>
      <c r="I3177" s="25"/>
      <c r="J3177" s="25"/>
      <c r="K3177" s="114"/>
      <c r="L3177" s="25"/>
      <c r="M3177" s="25"/>
      <c r="N3177" s="25"/>
      <c r="O3177" s="25"/>
      <c r="P3177" s="25"/>
      <c r="Q3177" s="25"/>
      <c r="R3177" s="25"/>
      <c r="S3177" s="25"/>
      <c r="T3177" s="25"/>
      <c r="U3177" s="25"/>
      <c r="V3177" s="25"/>
      <c r="W3177" s="25"/>
      <c r="X3177" s="25"/>
      <c r="Y3177" s="25"/>
      <c r="Z3177" s="25"/>
      <c r="AA3177" s="25"/>
      <c r="AB3177" s="25"/>
      <c r="AC3177" s="25"/>
      <c r="AD3177" s="25"/>
      <c r="AE3177" s="25"/>
      <c r="AF3177" s="25"/>
      <c r="AG3177" s="25"/>
      <c r="AH3177" s="25"/>
    </row>
    <row r="3178" spans="1:34">
      <c r="A3178" s="25"/>
      <c r="B3178" s="25"/>
      <c r="C3178" s="25"/>
      <c r="D3178" s="114"/>
      <c r="E3178" s="25"/>
      <c r="F3178" s="25"/>
      <c r="G3178" s="25"/>
      <c r="H3178" s="25"/>
      <c r="I3178" s="25"/>
      <c r="J3178" s="25"/>
      <c r="K3178" s="114"/>
      <c r="L3178" s="25"/>
      <c r="M3178" s="25"/>
      <c r="N3178" s="25"/>
      <c r="O3178" s="25"/>
      <c r="P3178" s="25"/>
      <c r="Q3178" s="25"/>
      <c r="R3178" s="25"/>
      <c r="S3178" s="25"/>
      <c r="T3178" s="25"/>
      <c r="U3178" s="25"/>
      <c r="V3178" s="25"/>
      <c r="W3178" s="25"/>
      <c r="X3178" s="25"/>
      <c r="Y3178" s="25"/>
      <c r="Z3178" s="25"/>
      <c r="AA3178" s="25"/>
      <c r="AB3178" s="25"/>
      <c r="AC3178" s="25"/>
      <c r="AD3178" s="25"/>
      <c r="AE3178" s="25"/>
      <c r="AF3178" s="25"/>
      <c r="AG3178" s="25"/>
      <c r="AH3178" s="25"/>
    </row>
    <row r="3179" spans="1:34">
      <c r="A3179" s="25"/>
      <c r="B3179" s="25"/>
      <c r="C3179" s="25"/>
      <c r="D3179" s="114"/>
      <c r="E3179" s="25"/>
      <c r="F3179" s="25"/>
      <c r="G3179" s="25"/>
      <c r="H3179" s="25"/>
      <c r="I3179" s="25"/>
      <c r="J3179" s="25"/>
      <c r="K3179" s="114"/>
      <c r="L3179" s="25"/>
      <c r="M3179" s="25"/>
      <c r="N3179" s="25"/>
      <c r="O3179" s="25"/>
      <c r="P3179" s="25"/>
      <c r="Q3179" s="25"/>
      <c r="R3179" s="25"/>
      <c r="S3179" s="25"/>
      <c r="T3179" s="25"/>
      <c r="U3179" s="25"/>
      <c r="V3179" s="25"/>
      <c r="W3179" s="25"/>
      <c r="X3179" s="25"/>
      <c r="Y3179" s="25"/>
      <c r="Z3179" s="25"/>
      <c r="AA3179" s="25"/>
      <c r="AB3179" s="25"/>
      <c r="AC3179" s="25"/>
      <c r="AD3179" s="25"/>
      <c r="AE3179" s="25"/>
      <c r="AF3179" s="25"/>
      <c r="AG3179" s="25"/>
      <c r="AH3179" s="25"/>
    </row>
    <row r="3180" spans="1:34">
      <c r="A3180" s="25"/>
      <c r="B3180" s="25"/>
      <c r="C3180" s="25"/>
      <c r="D3180" s="114"/>
      <c r="E3180" s="25"/>
      <c r="F3180" s="25"/>
      <c r="G3180" s="25"/>
      <c r="H3180" s="25"/>
      <c r="I3180" s="25"/>
      <c r="J3180" s="25"/>
      <c r="K3180" s="114"/>
      <c r="L3180" s="25"/>
      <c r="M3180" s="25"/>
      <c r="N3180" s="25"/>
      <c r="O3180" s="25"/>
      <c r="P3180" s="25"/>
      <c r="Q3180" s="25"/>
      <c r="R3180" s="25"/>
      <c r="S3180" s="25"/>
      <c r="T3180" s="25"/>
      <c r="U3180" s="25"/>
      <c r="V3180" s="25"/>
      <c r="W3180" s="25"/>
      <c r="X3180" s="25"/>
      <c r="Y3180" s="25"/>
      <c r="Z3180" s="25"/>
      <c r="AA3180" s="25"/>
      <c r="AB3180" s="25"/>
      <c r="AC3180" s="25"/>
      <c r="AD3180" s="25"/>
      <c r="AE3180" s="25"/>
      <c r="AF3180" s="25"/>
      <c r="AG3180" s="25"/>
      <c r="AH3180" s="25"/>
    </row>
    <row r="3181" spans="1:34">
      <c r="A3181" s="25"/>
      <c r="B3181" s="25"/>
      <c r="C3181" s="25"/>
      <c r="D3181" s="114"/>
      <c r="E3181" s="25"/>
      <c r="F3181" s="25"/>
      <c r="G3181" s="25"/>
      <c r="H3181" s="25"/>
      <c r="I3181" s="25"/>
      <c r="J3181" s="25"/>
      <c r="K3181" s="114"/>
      <c r="L3181" s="25"/>
      <c r="M3181" s="25"/>
      <c r="N3181" s="25"/>
      <c r="O3181" s="25"/>
      <c r="P3181" s="25"/>
      <c r="Q3181" s="25"/>
      <c r="R3181" s="25"/>
      <c r="S3181" s="25"/>
      <c r="T3181" s="25"/>
      <c r="U3181" s="25"/>
      <c r="V3181" s="25"/>
      <c r="W3181" s="25"/>
      <c r="X3181" s="25"/>
      <c r="Y3181" s="25"/>
      <c r="Z3181" s="25"/>
      <c r="AA3181" s="25"/>
      <c r="AB3181" s="25"/>
      <c r="AC3181" s="25"/>
      <c r="AD3181" s="25"/>
      <c r="AE3181" s="25"/>
      <c r="AF3181" s="25"/>
      <c r="AG3181" s="25"/>
      <c r="AH3181" s="25"/>
    </row>
    <row r="3182" spans="1:34">
      <c r="A3182" s="25"/>
      <c r="B3182" s="25"/>
      <c r="C3182" s="25"/>
      <c r="D3182" s="114"/>
      <c r="E3182" s="25"/>
      <c r="F3182" s="25"/>
      <c r="G3182" s="25"/>
      <c r="H3182" s="25"/>
      <c r="I3182" s="25"/>
      <c r="J3182" s="25"/>
      <c r="K3182" s="114"/>
      <c r="L3182" s="25"/>
      <c r="M3182" s="25"/>
      <c r="N3182" s="25"/>
      <c r="O3182" s="25"/>
      <c r="P3182" s="25"/>
      <c r="Q3182" s="25"/>
      <c r="R3182" s="25"/>
      <c r="S3182" s="25"/>
      <c r="T3182" s="25"/>
      <c r="U3182" s="25"/>
      <c r="V3182" s="25"/>
      <c r="W3182" s="25"/>
      <c r="X3182" s="25"/>
      <c r="Y3182" s="25"/>
      <c r="Z3182" s="25"/>
      <c r="AA3182" s="25"/>
      <c r="AB3182" s="25"/>
      <c r="AC3182" s="25"/>
      <c r="AD3182" s="25"/>
      <c r="AE3182" s="25"/>
      <c r="AF3182" s="25"/>
      <c r="AG3182" s="25"/>
      <c r="AH3182" s="25"/>
    </row>
    <row r="3183" spans="1:34">
      <c r="A3183" s="25"/>
      <c r="B3183" s="25"/>
      <c r="C3183" s="25"/>
      <c r="D3183" s="114"/>
      <c r="E3183" s="25"/>
      <c r="F3183" s="25"/>
      <c r="G3183" s="25"/>
      <c r="H3183" s="25"/>
      <c r="I3183" s="25"/>
      <c r="J3183" s="25"/>
      <c r="K3183" s="114"/>
      <c r="L3183" s="25"/>
      <c r="M3183" s="25"/>
      <c r="N3183" s="25"/>
      <c r="O3183" s="25"/>
      <c r="P3183" s="25"/>
      <c r="Q3183" s="25"/>
      <c r="R3183" s="25"/>
      <c r="S3183" s="25"/>
      <c r="T3183" s="25"/>
      <c r="U3183" s="25"/>
      <c r="V3183" s="25"/>
      <c r="W3183" s="25"/>
      <c r="X3183" s="25"/>
      <c r="Y3183" s="25"/>
      <c r="Z3183" s="25"/>
      <c r="AA3183" s="25"/>
      <c r="AB3183" s="25"/>
      <c r="AC3183" s="25"/>
      <c r="AD3183" s="25"/>
      <c r="AE3183" s="25"/>
      <c r="AF3183" s="25"/>
      <c r="AG3183" s="25"/>
      <c r="AH3183" s="25"/>
    </row>
    <row r="3184" spans="1:34">
      <c r="A3184" s="25"/>
      <c r="B3184" s="25"/>
      <c r="C3184" s="25"/>
      <c r="D3184" s="114"/>
      <c r="E3184" s="25"/>
      <c r="F3184" s="25"/>
      <c r="G3184" s="25"/>
      <c r="H3184" s="25"/>
      <c r="I3184" s="25"/>
      <c r="J3184" s="25"/>
      <c r="K3184" s="114"/>
      <c r="L3184" s="25"/>
      <c r="M3184" s="25"/>
      <c r="N3184" s="25"/>
      <c r="O3184" s="25"/>
      <c r="P3184" s="25"/>
      <c r="Q3184" s="25"/>
      <c r="R3184" s="25"/>
      <c r="S3184" s="25"/>
      <c r="T3184" s="25"/>
      <c r="U3184" s="25"/>
      <c r="V3184" s="25"/>
      <c r="W3184" s="25"/>
      <c r="X3184" s="25"/>
      <c r="Y3184" s="25"/>
      <c r="Z3184" s="25"/>
      <c r="AA3184" s="25"/>
      <c r="AB3184" s="25"/>
      <c r="AC3184" s="25"/>
      <c r="AD3184" s="25"/>
      <c r="AE3184" s="25"/>
      <c r="AF3184" s="25"/>
      <c r="AG3184" s="25"/>
      <c r="AH3184" s="25"/>
    </row>
    <row r="3185" spans="1:34">
      <c r="A3185" s="25"/>
      <c r="B3185" s="25"/>
      <c r="C3185" s="25"/>
      <c r="D3185" s="114"/>
      <c r="E3185" s="25"/>
      <c r="F3185" s="25"/>
      <c r="G3185" s="25"/>
      <c r="H3185" s="25"/>
      <c r="I3185" s="25"/>
      <c r="J3185" s="25"/>
      <c r="K3185" s="114"/>
      <c r="L3185" s="25"/>
      <c r="M3185" s="25"/>
      <c r="N3185" s="25"/>
      <c r="O3185" s="25"/>
      <c r="P3185" s="25"/>
      <c r="Q3185" s="25"/>
      <c r="R3185" s="25"/>
      <c r="S3185" s="25"/>
      <c r="T3185" s="25"/>
      <c r="U3185" s="25"/>
      <c r="V3185" s="25"/>
      <c r="W3185" s="25"/>
      <c r="X3185" s="25"/>
      <c r="Y3185" s="25"/>
      <c r="Z3185" s="25"/>
      <c r="AA3185" s="25"/>
      <c r="AB3185" s="25"/>
      <c r="AC3185" s="25"/>
      <c r="AD3185" s="25"/>
      <c r="AE3185" s="25"/>
      <c r="AF3185" s="25"/>
      <c r="AG3185" s="25"/>
      <c r="AH3185" s="25"/>
    </row>
    <row r="3186" spans="1:34">
      <c r="A3186" s="25"/>
      <c r="B3186" s="25"/>
      <c r="C3186" s="25"/>
      <c r="D3186" s="114"/>
      <c r="E3186" s="25"/>
      <c r="F3186" s="25"/>
      <c r="G3186" s="25"/>
      <c r="H3186" s="25"/>
      <c r="I3186" s="25"/>
      <c r="J3186" s="25"/>
      <c r="K3186" s="114"/>
      <c r="L3186" s="25"/>
      <c r="M3186" s="25"/>
      <c r="N3186" s="25"/>
      <c r="O3186" s="25"/>
      <c r="P3186" s="25"/>
      <c r="Q3186" s="25"/>
      <c r="R3186" s="25"/>
      <c r="S3186" s="25"/>
      <c r="T3186" s="25"/>
      <c r="U3186" s="25"/>
      <c r="V3186" s="25"/>
      <c r="W3186" s="25"/>
      <c r="X3186" s="25"/>
      <c r="Y3186" s="25"/>
      <c r="Z3186" s="25"/>
      <c r="AA3186" s="25"/>
      <c r="AB3186" s="25"/>
      <c r="AC3186" s="25"/>
      <c r="AD3186" s="25"/>
      <c r="AE3186" s="25"/>
      <c r="AF3186" s="25"/>
      <c r="AG3186" s="25"/>
      <c r="AH3186" s="25"/>
    </row>
    <row r="3187" spans="1:34">
      <c r="A3187" s="25"/>
      <c r="B3187" s="25"/>
      <c r="C3187" s="25"/>
      <c r="D3187" s="114"/>
      <c r="E3187" s="25"/>
      <c r="F3187" s="25"/>
      <c r="G3187" s="25"/>
      <c r="H3187" s="25"/>
      <c r="I3187" s="25"/>
      <c r="J3187" s="25"/>
      <c r="K3187" s="114"/>
      <c r="L3187" s="25"/>
      <c r="M3187" s="25"/>
      <c r="N3187" s="25"/>
      <c r="O3187" s="25"/>
      <c r="P3187" s="25"/>
      <c r="Q3187" s="25"/>
      <c r="R3187" s="25"/>
      <c r="S3187" s="25"/>
      <c r="T3187" s="25"/>
      <c r="U3187" s="25"/>
      <c r="V3187" s="25"/>
      <c r="W3187" s="25"/>
      <c r="X3187" s="25"/>
      <c r="Y3187" s="25"/>
      <c r="Z3187" s="25"/>
      <c r="AA3187" s="25"/>
      <c r="AB3187" s="25"/>
      <c r="AC3187" s="25"/>
      <c r="AD3187" s="25"/>
      <c r="AE3187" s="25"/>
      <c r="AF3187" s="25"/>
      <c r="AG3187" s="25"/>
      <c r="AH3187" s="25"/>
    </row>
    <row r="3188" spans="1:34">
      <c r="A3188" s="25"/>
      <c r="B3188" s="25"/>
      <c r="C3188" s="25"/>
      <c r="D3188" s="114"/>
      <c r="E3188" s="25"/>
      <c r="F3188" s="25"/>
      <c r="G3188" s="25"/>
      <c r="H3188" s="25"/>
      <c r="I3188" s="25"/>
      <c r="J3188" s="25"/>
      <c r="K3188" s="114"/>
      <c r="L3188" s="25"/>
      <c r="M3188" s="25"/>
      <c r="N3188" s="25"/>
      <c r="O3188" s="25"/>
      <c r="P3188" s="25"/>
      <c r="Q3188" s="25"/>
      <c r="R3188" s="25"/>
      <c r="S3188" s="25"/>
      <c r="T3188" s="25"/>
      <c r="U3188" s="25"/>
      <c r="V3188" s="25"/>
      <c r="W3188" s="25"/>
      <c r="X3188" s="25"/>
      <c r="Y3188" s="25"/>
      <c r="Z3188" s="25"/>
      <c r="AA3188" s="25"/>
      <c r="AB3188" s="25"/>
      <c r="AC3188" s="25"/>
      <c r="AD3188" s="25"/>
      <c r="AE3188" s="25"/>
      <c r="AF3188" s="25"/>
      <c r="AG3188" s="25"/>
      <c r="AH3188" s="25"/>
    </row>
    <row r="3189" spans="1:34">
      <c r="A3189" s="25"/>
      <c r="B3189" s="25"/>
      <c r="C3189" s="25"/>
      <c r="D3189" s="114"/>
      <c r="E3189" s="25"/>
      <c r="F3189" s="25"/>
      <c r="G3189" s="25"/>
      <c r="H3189" s="25"/>
      <c r="I3189" s="25"/>
      <c r="J3189" s="25"/>
      <c r="K3189" s="114"/>
      <c r="L3189" s="25"/>
      <c r="M3189" s="25"/>
      <c r="N3189" s="25"/>
      <c r="O3189" s="25"/>
      <c r="P3189" s="25"/>
      <c r="Q3189" s="25"/>
      <c r="R3189" s="25"/>
      <c r="S3189" s="25"/>
      <c r="T3189" s="25"/>
      <c r="U3189" s="25"/>
      <c r="V3189" s="25"/>
      <c r="W3189" s="25"/>
      <c r="X3189" s="25"/>
      <c r="Y3189" s="25"/>
      <c r="Z3189" s="25"/>
      <c r="AA3189" s="25"/>
      <c r="AB3189" s="25"/>
      <c r="AC3189" s="25"/>
      <c r="AD3189" s="25"/>
      <c r="AE3189" s="25"/>
      <c r="AF3189" s="25"/>
      <c r="AG3189" s="25"/>
      <c r="AH3189" s="25"/>
    </row>
    <row r="3190" spans="1:34">
      <c r="A3190" s="25"/>
      <c r="B3190" s="25"/>
      <c r="C3190" s="25"/>
      <c r="D3190" s="114"/>
      <c r="E3190" s="25"/>
      <c r="F3190" s="25"/>
      <c r="G3190" s="25"/>
      <c r="H3190" s="25"/>
      <c r="I3190" s="25"/>
      <c r="J3190" s="25"/>
      <c r="K3190" s="114"/>
      <c r="L3190" s="25"/>
      <c r="M3190" s="25"/>
      <c r="N3190" s="25"/>
      <c r="O3190" s="25"/>
      <c r="P3190" s="25"/>
      <c r="Q3190" s="25"/>
      <c r="R3190" s="25"/>
      <c r="S3190" s="25"/>
      <c r="T3190" s="25"/>
      <c r="U3190" s="25"/>
      <c r="V3190" s="25"/>
      <c r="W3190" s="25"/>
      <c r="X3190" s="25"/>
      <c r="Y3190" s="25"/>
      <c r="Z3190" s="25"/>
      <c r="AA3190" s="25"/>
      <c r="AB3190" s="25"/>
      <c r="AC3190" s="25"/>
      <c r="AD3190" s="25"/>
      <c r="AE3190" s="25"/>
      <c r="AF3190" s="25"/>
      <c r="AG3190" s="25"/>
      <c r="AH3190" s="25"/>
    </row>
    <row r="3191" spans="1:34">
      <c r="A3191" s="25"/>
      <c r="B3191" s="25"/>
      <c r="C3191" s="25"/>
      <c r="D3191" s="114"/>
      <c r="E3191" s="25"/>
      <c r="F3191" s="25"/>
      <c r="G3191" s="25"/>
      <c r="H3191" s="25"/>
      <c r="I3191" s="25"/>
      <c r="J3191" s="25"/>
      <c r="K3191" s="114"/>
      <c r="L3191" s="25"/>
      <c r="M3191" s="25"/>
      <c r="N3191" s="25"/>
      <c r="O3191" s="25"/>
      <c r="P3191" s="25"/>
      <c r="Q3191" s="25"/>
      <c r="R3191" s="25"/>
      <c r="S3191" s="25"/>
      <c r="T3191" s="25"/>
      <c r="U3191" s="25"/>
      <c r="V3191" s="25"/>
      <c r="W3191" s="25"/>
      <c r="X3191" s="25"/>
      <c r="Y3191" s="25"/>
      <c r="Z3191" s="25"/>
      <c r="AA3191" s="25"/>
      <c r="AB3191" s="25"/>
      <c r="AC3191" s="25"/>
      <c r="AD3191" s="25"/>
      <c r="AE3191" s="25"/>
      <c r="AF3191" s="25"/>
      <c r="AG3191" s="25"/>
      <c r="AH3191" s="25"/>
    </row>
    <row r="3192" spans="1:34">
      <c r="A3192" s="25"/>
      <c r="B3192" s="25"/>
      <c r="C3192" s="25"/>
      <c r="D3192" s="114"/>
      <c r="E3192" s="25"/>
      <c r="F3192" s="25"/>
      <c r="G3192" s="25"/>
      <c r="H3192" s="25"/>
      <c r="I3192" s="25"/>
      <c r="J3192" s="25"/>
      <c r="K3192" s="114"/>
      <c r="L3192" s="25"/>
      <c r="M3192" s="25"/>
      <c r="N3192" s="25"/>
      <c r="O3192" s="25"/>
      <c r="P3192" s="25"/>
      <c r="Q3192" s="25"/>
      <c r="R3192" s="25"/>
      <c r="S3192" s="25"/>
      <c r="T3192" s="25"/>
      <c r="U3192" s="25"/>
      <c r="V3192" s="25"/>
      <c r="W3192" s="25"/>
      <c r="X3192" s="25"/>
      <c r="Y3192" s="25"/>
      <c r="Z3192" s="25"/>
      <c r="AA3192" s="25"/>
      <c r="AB3192" s="25"/>
      <c r="AC3192" s="25"/>
      <c r="AD3192" s="25"/>
      <c r="AE3192" s="25"/>
      <c r="AF3192" s="25"/>
      <c r="AG3192" s="25"/>
      <c r="AH3192" s="25"/>
    </row>
    <row r="3193" spans="1:34">
      <c r="A3193" s="25"/>
      <c r="B3193" s="25"/>
      <c r="C3193" s="25"/>
      <c r="D3193" s="114"/>
      <c r="E3193" s="25"/>
      <c r="F3193" s="25"/>
      <c r="G3193" s="25"/>
      <c r="H3193" s="25"/>
      <c r="I3193" s="25"/>
      <c r="J3193" s="25"/>
      <c r="K3193" s="114"/>
      <c r="L3193" s="25"/>
      <c r="M3193" s="25"/>
      <c r="N3193" s="25"/>
      <c r="O3193" s="25"/>
      <c r="P3193" s="25"/>
      <c r="Q3193" s="25"/>
      <c r="R3193" s="25"/>
      <c r="S3193" s="25"/>
      <c r="T3193" s="25"/>
      <c r="U3193" s="25"/>
      <c r="V3193" s="25"/>
      <c r="W3193" s="25"/>
      <c r="X3193" s="25"/>
      <c r="Y3193" s="25"/>
      <c r="Z3193" s="25"/>
      <c r="AA3193" s="25"/>
      <c r="AB3193" s="25"/>
      <c r="AC3193" s="25"/>
      <c r="AD3193" s="25"/>
      <c r="AE3193" s="25"/>
      <c r="AF3193" s="25"/>
      <c r="AG3193" s="25"/>
      <c r="AH3193" s="25"/>
    </row>
    <row r="3194" spans="1:34">
      <c r="A3194" s="25"/>
      <c r="B3194" s="25"/>
      <c r="C3194" s="25"/>
      <c r="D3194" s="114"/>
      <c r="E3194" s="25"/>
      <c r="F3194" s="25"/>
      <c r="G3194" s="25"/>
      <c r="H3194" s="25"/>
      <c r="I3194" s="25"/>
      <c r="J3194" s="25"/>
      <c r="K3194" s="114"/>
      <c r="L3194" s="25"/>
      <c r="M3194" s="25"/>
      <c r="N3194" s="25"/>
      <c r="O3194" s="25"/>
      <c r="P3194" s="25"/>
      <c r="Q3194" s="25"/>
      <c r="R3194" s="25"/>
      <c r="S3194" s="25"/>
      <c r="T3194" s="25"/>
      <c r="U3194" s="25"/>
      <c r="V3194" s="25"/>
      <c r="W3194" s="25"/>
      <c r="X3194" s="25"/>
      <c r="Y3194" s="25"/>
      <c r="Z3194" s="25"/>
      <c r="AA3194" s="25"/>
      <c r="AB3194" s="25"/>
      <c r="AC3194" s="25"/>
      <c r="AD3194" s="25"/>
      <c r="AE3194" s="25"/>
      <c r="AF3194" s="25"/>
      <c r="AG3194" s="25"/>
      <c r="AH3194" s="25"/>
    </row>
    <row r="3195" spans="1:34">
      <c r="A3195" s="25"/>
      <c r="B3195" s="25"/>
      <c r="C3195" s="25"/>
      <c r="D3195" s="114"/>
      <c r="E3195" s="25"/>
      <c r="F3195" s="25"/>
      <c r="G3195" s="25"/>
      <c r="H3195" s="25"/>
      <c r="I3195" s="25"/>
      <c r="J3195" s="25"/>
      <c r="K3195" s="114"/>
      <c r="L3195" s="25"/>
      <c r="M3195" s="25"/>
      <c r="N3195" s="25"/>
      <c r="O3195" s="25"/>
      <c r="P3195" s="25"/>
      <c r="Q3195" s="25"/>
      <c r="R3195" s="25"/>
      <c r="S3195" s="25"/>
      <c r="T3195" s="25"/>
      <c r="U3195" s="25"/>
      <c r="V3195" s="25"/>
      <c r="W3195" s="25"/>
      <c r="X3195" s="25"/>
      <c r="Y3195" s="25"/>
      <c r="Z3195" s="25"/>
      <c r="AA3195" s="25"/>
      <c r="AB3195" s="25"/>
      <c r="AC3195" s="25"/>
      <c r="AD3195" s="25"/>
      <c r="AE3195" s="25"/>
      <c r="AF3195" s="25"/>
      <c r="AG3195" s="25"/>
      <c r="AH3195" s="25"/>
    </row>
    <row r="3196" spans="1:34">
      <c r="A3196" s="25"/>
      <c r="B3196" s="25"/>
      <c r="C3196" s="25"/>
      <c r="D3196" s="114"/>
      <c r="E3196" s="25"/>
      <c r="F3196" s="25"/>
      <c r="G3196" s="25"/>
      <c r="H3196" s="25"/>
      <c r="I3196" s="25"/>
      <c r="J3196" s="25"/>
      <c r="K3196" s="114"/>
      <c r="L3196" s="25"/>
      <c r="M3196" s="25"/>
      <c r="N3196" s="25"/>
      <c r="O3196" s="25"/>
      <c r="P3196" s="25"/>
      <c r="Q3196" s="25"/>
      <c r="R3196" s="25"/>
      <c r="S3196" s="25"/>
      <c r="T3196" s="25"/>
      <c r="U3196" s="25"/>
      <c r="V3196" s="25"/>
      <c r="W3196" s="25"/>
      <c r="X3196" s="25"/>
      <c r="Y3196" s="25"/>
      <c r="Z3196" s="25"/>
      <c r="AA3196" s="25"/>
      <c r="AB3196" s="25"/>
      <c r="AC3196" s="25"/>
      <c r="AD3196" s="25"/>
      <c r="AE3196" s="25"/>
      <c r="AF3196" s="25"/>
      <c r="AG3196" s="25"/>
      <c r="AH3196" s="25"/>
    </row>
    <row r="3197" spans="1:34">
      <c r="A3197" s="25"/>
      <c r="B3197" s="25"/>
      <c r="C3197" s="25"/>
      <c r="D3197" s="114"/>
      <c r="E3197" s="25"/>
      <c r="F3197" s="25"/>
      <c r="G3197" s="25"/>
      <c r="H3197" s="25"/>
      <c r="I3197" s="25"/>
      <c r="J3197" s="25"/>
      <c r="K3197" s="114"/>
      <c r="L3197" s="25"/>
      <c r="M3197" s="25"/>
      <c r="N3197" s="25"/>
      <c r="O3197" s="25"/>
      <c r="P3197" s="25"/>
      <c r="Q3197" s="25"/>
      <c r="R3197" s="25"/>
      <c r="S3197" s="25"/>
      <c r="T3197" s="25"/>
      <c r="U3197" s="25"/>
      <c r="V3197" s="25"/>
      <c r="W3197" s="25"/>
      <c r="X3197" s="25"/>
      <c r="Y3197" s="25"/>
      <c r="Z3197" s="25"/>
      <c r="AA3197" s="25"/>
      <c r="AB3197" s="25"/>
      <c r="AC3197" s="25"/>
      <c r="AD3197" s="25"/>
      <c r="AE3197" s="25"/>
      <c r="AF3197" s="25"/>
      <c r="AG3197" s="25"/>
      <c r="AH3197" s="25"/>
    </row>
    <row r="3198" spans="1:34">
      <c r="A3198" s="25"/>
      <c r="B3198" s="25"/>
      <c r="C3198" s="25"/>
      <c r="D3198" s="114"/>
      <c r="E3198" s="25"/>
      <c r="F3198" s="25"/>
      <c r="G3198" s="25"/>
      <c r="H3198" s="25"/>
      <c r="I3198" s="25"/>
      <c r="J3198" s="25"/>
      <c r="K3198" s="114"/>
      <c r="L3198" s="25"/>
      <c r="M3198" s="25"/>
      <c r="N3198" s="25"/>
      <c r="O3198" s="25"/>
      <c r="P3198" s="25"/>
      <c r="Q3198" s="25"/>
      <c r="R3198" s="25"/>
      <c r="S3198" s="25"/>
      <c r="T3198" s="25"/>
      <c r="U3198" s="25"/>
      <c r="V3198" s="25"/>
      <c r="W3198" s="25"/>
      <c r="X3198" s="25"/>
      <c r="Y3198" s="25"/>
      <c r="Z3198" s="25"/>
      <c r="AA3198" s="25"/>
      <c r="AB3198" s="25"/>
      <c r="AC3198" s="25"/>
      <c r="AD3198" s="25"/>
      <c r="AE3198" s="25"/>
      <c r="AF3198" s="25"/>
      <c r="AG3198" s="25"/>
      <c r="AH3198" s="25"/>
    </row>
    <row r="3199" spans="1:34">
      <c r="A3199" s="25"/>
      <c r="B3199" s="25"/>
      <c r="C3199" s="25"/>
      <c r="D3199" s="114"/>
      <c r="E3199" s="25"/>
      <c r="F3199" s="25"/>
      <c r="G3199" s="25"/>
      <c r="H3199" s="25"/>
      <c r="I3199" s="25"/>
      <c r="J3199" s="25"/>
      <c r="K3199" s="114"/>
      <c r="L3199" s="25"/>
      <c r="M3199" s="25"/>
      <c r="N3199" s="25"/>
      <c r="O3199" s="25"/>
      <c r="P3199" s="25"/>
      <c r="Q3199" s="25"/>
      <c r="R3199" s="25"/>
      <c r="S3199" s="25"/>
      <c r="T3199" s="25"/>
      <c r="U3199" s="25"/>
      <c r="V3199" s="25"/>
      <c r="W3199" s="25"/>
      <c r="X3199" s="25"/>
      <c r="Y3199" s="25"/>
      <c r="Z3199" s="25"/>
      <c r="AA3199" s="25"/>
      <c r="AB3199" s="25"/>
      <c r="AC3199" s="25"/>
      <c r="AD3199" s="25"/>
      <c r="AE3199" s="25"/>
      <c r="AF3199" s="25"/>
      <c r="AG3199" s="25"/>
      <c r="AH3199" s="25"/>
    </row>
    <row r="3200" spans="1:34">
      <c r="A3200" s="25"/>
      <c r="B3200" s="25"/>
      <c r="C3200" s="25"/>
      <c r="D3200" s="114"/>
      <c r="E3200" s="25"/>
      <c r="F3200" s="25"/>
      <c r="G3200" s="25"/>
      <c r="H3200" s="25"/>
      <c r="I3200" s="25"/>
      <c r="J3200" s="25"/>
      <c r="K3200" s="114"/>
      <c r="L3200" s="25"/>
      <c r="M3200" s="25"/>
      <c r="N3200" s="25"/>
      <c r="O3200" s="25"/>
      <c r="P3200" s="25"/>
      <c r="Q3200" s="25"/>
      <c r="R3200" s="25"/>
      <c r="S3200" s="25"/>
      <c r="T3200" s="25"/>
      <c r="U3200" s="25"/>
      <c r="V3200" s="25"/>
      <c r="W3200" s="25"/>
      <c r="X3200" s="25"/>
      <c r="Y3200" s="25"/>
      <c r="Z3200" s="25"/>
      <c r="AA3200" s="25"/>
      <c r="AB3200" s="25"/>
      <c r="AC3200" s="25"/>
      <c r="AD3200" s="25"/>
      <c r="AE3200" s="25"/>
      <c r="AF3200" s="25"/>
      <c r="AG3200" s="25"/>
      <c r="AH3200" s="25"/>
    </row>
    <row r="3201" spans="1:34">
      <c r="A3201" s="25"/>
      <c r="B3201" s="25"/>
      <c r="C3201" s="25"/>
      <c r="D3201" s="114"/>
      <c r="E3201" s="25"/>
      <c r="F3201" s="25"/>
      <c r="G3201" s="25"/>
      <c r="H3201" s="25"/>
      <c r="I3201" s="25"/>
      <c r="J3201" s="25"/>
      <c r="K3201" s="114"/>
      <c r="L3201" s="25"/>
      <c r="M3201" s="25"/>
      <c r="N3201" s="25"/>
      <c r="O3201" s="25"/>
      <c r="P3201" s="25"/>
      <c r="Q3201" s="25"/>
      <c r="R3201" s="25"/>
      <c r="S3201" s="25"/>
      <c r="T3201" s="25"/>
      <c r="U3201" s="25"/>
      <c r="V3201" s="25"/>
      <c r="W3201" s="25"/>
      <c r="X3201" s="25"/>
      <c r="Y3201" s="25"/>
      <c r="Z3201" s="25"/>
      <c r="AA3201" s="25"/>
      <c r="AB3201" s="25"/>
      <c r="AC3201" s="25"/>
      <c r="AD3201" s="25"/>
      <c r="AE3201" s="25"/>
      <c r="AF3201" s="25"/>
      <c r="AG3201" s="25"/>
      <c r="AH3201" s="25"/>
    </row>
    <row r="3202" spans="1:34">
      <c r="A3202" s="25"/>
      <c r="B3202" s="25"/>
      <c r="C3202" s="25"/>
      <c r="D3202" s="114"/>
      <c r="E3202" s="25"/>
      <c r="F3202" s="25"/>
      <c r="G3202" s="25"/>
      <c r="H3202" s="25"/>
      <c r="I3202" s="25"/>
      <c r="J3202" s="25"/>
      <c r="K3202" s="114"/>
      <c r="L3202" s="25"/>
      <c r="M3202" s="25"/>
      <c r="N3202" s="25"/>
      <c r="O3202" s="25"/>
      <c r="P3202" s="25"/>
      <c r="Q3202" s="25"/>
      <c r="R3202" s="25"/>
      <c r="S3202" s="25"/>
      <c r="T3202" s="25"/>
      <c r="U3202" s="25"/>
      <c r="V3202" s="25"/>
      <c r="W3202" s="25"/>
      <c r="X3202" s="25"/>
      <c r="Y3202" s="25"/>
      <c r="Z3202" s="25"/>
      <c r="AA3202" s="25"/>
      <c r="AB3202" s="25"/>
      <c r="AC3202" s="25"/>
      <c r="AD3202" s="25"/>
      <c r="AE3202" s="25"/>
      <c r="AF3202" s="25"/>
      <c r="AG3202" s="25"/>
      <c r="AH3202" s="25"/>
    </row>
    <row r="3203" spans="1:34">
      <c r="A3203" s="25"/>
      <c r="B3203" s="25"/>
      <c r="C3203" s="25"/>
      <c r="D3203" s="114"/>
      <c r="E3203" s="25"/>
      <c r="F3203" s="25"/>
      <c r="G3203" s="25"/>
      <c r="H3203" s="25"/>
      <c r="I3203" s="25"/>
      <c r="J3203" s="25"/>
      <c r="K3203" s="114"/>
      <c r="L3203" s="25"/>
      <c r="M3203" s="25"/>
      <c r="N3203" s="25"/>
      <c r="O3203" s="25"/>
      <c r="P3203" s="25"/>
      <c r="Q3203" s="25"/>
      <c r="R3203" s="25"/>
      <c r="S3203" s="25"/>
      <c r="T3203" s="25"/>
      <c r="U3203" s="25"/>
      <c r="V3203" s="25"/>
      <c r="W3203" s="25"/>
      <c r="X3203" s="25"/>
      <c r="Y3203" s="25"/>
      <c r="Z3203" s="25"/>
      <c r="AA3203" s="25"/>
      <c r="AB3203" s="25"/>
      <c r="AC3203" s="25"/>
      <c r="AD3203" s="25"/>
      <c r="AE3203" s="25"/>
      <c r="AF3203" s="25"/>
      <c r="AG3203" s="25"/>
      <c r="AH3203" s="25"/>
    </row>
    <row r="3204" spans="1:34">
      <c r="A3204" s="25"/>
      <c r="B3204" s="25"/>
      <c r="C3204" s="25"/>
      <c r="D3204" s="114"/>
      <c r="E3204" s="25"/>
      <c r="F3204" s="25"/>
      <c r="G3204" s="25"/>
      <c r="H3204" s="25"/>
      <c r="I3204" s="25"/>
      <c r="J3204" s="25"/>
      <c r="K3204" s="114"/>
      <c r="L3204" s="25"/>
      <c r="M3204" s="25"/>
      <c r="N3204" s="25"/>
      <c r="O3204" s="25"/>
      <c r="P3204" s="25"/>
      <c r="Q3204" s="25"/>
      <c r="R3204" s="25"/>
      <c r="S3204" s="25"/>
      <c r="T3204" s="25"/>
      <c r="U3204" s="25"/>
      <c r="V3204" s="25"/>
      <c r="W3204" s="25"/>
      <c r="X3204" s="25"/>
      <c r="Y3204" s="25"/>
      <c r="Z3204" s="25"/>
      <c r="AA3204" s="25"/>
      <c r="AB3204" s="25"/>
      <c r="AC3204" s="25"/>
      <c r="AD3204" s="25"/>
      <c r="AE3204" s="25"/>
      <c r="AF3204" s="25"/>
      <c r="AG3204" s="25"/>
      <c r="AH3204" s="25"/>
    </row>
    <row r="3205" spans="1:34">
      <c r="A3205" s="25"/>
      <c r="B3205" s="25"/>
      <c r="C3205" s="25"/>
      <c r="D3205" s="114"/>
      <c r="E3205" s="25"/>
      <c r="F3205" s="25"/>
      <c r="G3205" s="25"/>
      <c r="H3205" s="25"/>
      <c r="I3205" s="25"/>
      <c r="J3205" s="25"/>
      <c r="K3205" s="114"/>
      <c r="L3205" s="25"/>
      <c r="M3205" s="25"/>
      <c r="N3205" s="25"/>
      <c r="O3205" s="25"/>
      <c r="P3205" s="25"/>
      <c r="Q3205" s="25"/>
      <c r="R3205" s="25"/>
      <c r="S3205" s="25"/>
      <c r="T3205" s="25"/>
      <c r="U3205" s="25"/>
      <c r="V3205" s="25"/>
      <c r="W3205" s="25"/>
      <c r="X3205" s="25"/>
      <c r="Y3205" s="25"/>
      <c r="Z3205" s="25"/>
      <c r="AA3205" s="25"/>
      <c r="AB3205" s="25"/>
      <c r="AC3205" s="25"/>
      <c r="AD3205" s="25"/>
      <c r="AE3205" s="25"/>
      <c r="AF3205" s="25"/>
      <c r="AG3205" s="25"/>
      <c r="AH3205" s="25"/>
    </row>
    <row r="3206" spans="1:34">
      <c r="A3206" s="25"/>
      <c r="B3206" s="25"/>
      <c r="C3206" s="25"/>
      <c r="D3206" s="114"/>
      <c r="E3206" s="25"/>
      <c r="F3206" s="25"/>
      <c r="G3206" s="25"/>
      <c r="H3206" s="25"/>
      <c r="I3206" s="25"/>
      <c r="J3206" s="25"/>
      <c r="K3206" s="114"/>
      <c r="L3206" s="25"/>
      <c r="M3206" s="25"/>
      <c r="N3206" s="25"/>
      <c r="O3206" s="25"/>
      <c r="P3206" s="25"/>
      <c r="Q3206" s="25"/>
      <c r="R3206" s="25"/>
      <c r="S3206" s="25"/>
      <c r="T3206" s="25"/>
      <c r="U3206" s="25"/>
      <c r="V3206" s="25"/>
      <c r="W3206" s="25"/>
      <c r="X3206" s="25"/>
      <c r="Y3206" s="25"/>
      <c r="Z3206" s="25"/>
      <c r="AA3206" s="25"/>
      <c r="AB3206" s="25"/>
      <c r="AC3206" s="25"/>
      <c r="AD3206" s="25"/>
      <c r="AE3206" s="25"/>
      <c r="AF3206" s="25"/>
      <c r="AG3206" s="25"/>
      <c r="AH3206" s="25"/>
    </row>
    <row r="3207" spans="1:34">
      <c r="A3207" s="25"/>
      <c r="B3207" s="25"/>
      <c r="C3207" s="25"/>
      <c r="D3207" s="114"/>
      <c r="E3207" s="25"/>
      <c r="F3207" s="25"/>
      <c r="G3207" s="25"/>
      <c r="H3207" s="25"/>
      <c r="I3207" s="25"/>
      <c r="J3207" s="25"/>
      <c r="K3207" s="114"/>
      <c r="L3207" s="25"/>
      <c r="M3207" s="25"/>
      <c r="N3207" s="25"/>
      <c r="O3207" s="25"/>
      <c r="P3207" s="25"/>
      <c r="Q3207" s="25"/>
      <c r="R3207" s="25"/>
      <c r="S3207" s="25"/>
      <c r="T3207" s="25"/>
      <c r="U3207" s="25"/>
      <c r="V3207" s="25"/>
      <c r="W3207" s="25"/>
      <c r="X3207" s="25"/>
      <c r="Y3207" s="25"/>
      <c r="Z3207" s="25"/>
      <c r="AA3207" s="25"/>
      <c r="AB3207" s="25"/>
      <c r="AC3207" s="25"/>
      <c r="AD3207" s="25"/>
      <c r="AE3207" s="25"/>
      <c r="AF3207" s="25"/>
      <c r="AG3207" s="25"/>
      <c r="AH3207" s="25"/>
    </row>
    <row r="3208" spans="1:34">
      <c r="A3208" s="25"/>
      <c r="B3208" s="25"/>
      <c r="C3208" s="25"/>
      <c r="D3208" s="114"/>
      <c r="E3208" s="25"/>
      <c r="F3208" s="25"/>
      <c r="G3208" s="25"/>
      <c r="H3208" s="25"/>
      <c r="I3208" s="25"/>
      <c r="J3208" s="25"/>
      <c r="K3208" s="114"/>
      <c r="L3208" s="25"/>
      <c r="M3208" s="25"/>
      <c r="N3208" s="25"/>
      <c r="O3208" s="25"/>
      <c r="P3208" s="25"/>
      <c r="Q3208" s="25"/>
      <c r="R3208" s="25"/>
      <c r="S3208" s="25"/>
      <c r="T3208" s="25"/>
      <c r="U3208" s="25"/>
      <c r="V3208" s="25"/>
      <c r="W3208" s="25"/>
      <c r="X3208" s="25"/>
      <c r="Y3208" s="25"/>
      <c r="Z3208" s="25"/>
      <c r="AA3208" s="25"/>
      <c r="AB3208" s="25"/>
      <c r="AC3208" s="25"/>
      <c r="AD3208" s="25"/>
      <c r="AE3208" s="25"/>
      <c r="AF3208" s="25"/>
      <c r="AG3208" s="25"/>
      <c r="AH3208" s="25"/>
    </row>
    <row r="3209" spans="1:34">
      <c r="A3209" s="25"/>
      <c r="B3209" s="25"/>
      <c r="C3209" s="25"/>
      <c r="D3209" s="114"/>
      <c r="E3209" s="25"/>
      <c r="F3209" s="25"/>
      <c r="G3209" s="25"/>
      <c r="H3209" s="25"/>
      <c r="I3209" s="25"/>
      <c r="J3209" s="25"/>
      <c r="K3209" s="114"/>
      <c r="L3209" s="25"/>
      <c r="M3209" s="25"/>
      <c r="N3209" s="25"/>
      <c r="O3209" s="25"/>
      <c r="P3209" s="25"/>
      <c r="Q3209" s="25"/>
      <c r="R3209" s="25"/>
      <c r="S3209" s="25"/>
      <c r="T3209" s="25"/>
      <c r="U3209" s="25"/>
      <c r="V3209" s="25"/>
      <c r="W3209" s="25"/>
      <c r="X3209" s="25"/>
      <c r="Y3209" s="25"/>
      <c r="Z3209" s="25"/>
      <c r="AA3209" s="25"/>
      <c r="AB3209" s="25"/>
      <c r="AC3209" s="25"/>
      <c r="AD3209" s="25"/>
      <c r="AE3209" s="25"/>
      <c r="AF3209" s="25"/>
      <c r="AG3209" s="25"/>
      <c r="AH3209" s="25"/>
    </row>
    <row r="3210" spans="1:34">
      <c r="A3210" s="25"/>
      <c r="B3210" s="25"/>
      <c r="C3210" s="25"/>
      <c r="D3210" s="114"/>
      <c r="E3210" s="25"/>
      <c r="F3210" s="25"/>
      <c r="G3210" s="25"/>
      <c r="H3210" s="25"/>
      <c r="I3210" s="25"/>
      <c r="J3210" s="25"/>
      <c r="K3210" s="114"/>
      <c r="L3210" s="25"/>
      <c r="M3210" s="25"/>
      <c r="N3210" s="25"/>
      <c r="O3210" s="25"/>
      <c r="P3210" s="25"/>
      <c r="Q3210" s="25"/>
      <c r="R3210" s="25"/>
      <c r="S3210" s="25"/>
      <c r="T3210" s="25"/>
      <c r="U3210" s="25"/>
      <c r="V3210" s="25"/>
      <c r="W3210" s="25"/>
      <c r="X3210" s="25"/>
      <c r="Y3210" s="25"/>
      <c r="Z3210" s="25"/>
      <c r="AA3210" s="25"/>
      <c r="AB3210" s="25"/>
      <c r="AC3210" s="25"/>
      <c r="AD3210" s="25"/>
      <c r="AE3210" s="25"/>
      <c r="AF3210" s="25"/>
      <c r="AG3210" s="25"/>
      <c r="AH3210" s="25"/>
    </row>
    <row r="3211" spans="1:34">
      <c r="A3211" s="25"/>
      <c r="B3211" s="25"/>
      <c r="C3211" s="25"/>
      <c r="D3211" s="114"/>
      <c r="E3211" s="25"/>
      <c r="F3211" s="25"/>
      <c r="G3211" s="25"/>
      <c r="H3211" s="25"/>
      <c r="I3211" s="25"/>
      <c r="J3211" s="25"/>
      <c r="K3211" s="114"/>
      <c r="L3211" s="25"/>
      <c r="M3211" s="25"/>
      <c r="N3211" s="25"/>
      <c r="O3211" s="25"/>
      <c r="P3211" s="25"/>
      <c r="Q3211" s="25"/>
      <c r="R3211" s="25"/>
      <c r="S3211" s="25"/>
      <c r="T3211" s="25"/>
      <c r="U3211" s="25"/>
      <c r="V3211" s="25"/>
      <c r="W3211" s="25"/>
      <c r="X3211" s="25"/>
      <c r="Y3211" s="25"/>
      <c r="Z3211" s="25"/>
      <c r="AA3211" s="25"/>
      <c r="AB3211" s="25"/>
      <c r="AC3211" s="25"/>
      <c r="AD3211" s="25"/>
      <c r="AE3211" s="25"/>
      <c r="AF3211" s="25"/>
      <c r="AG3211" s="25"/>
      <c r="AH3211" s="25"/>
    </row>
    <row r="3212" spans="1:34">
      <c r="A3212" s="25"/>
      <c r="B3212" s="25"/>
      <c r="C3212" s="25"/>
      <c r="D3212" s="114"/>
      <c r="E3212" s="25"/>
      <c r="F3212" s="25"/>
      <c r="G3212" s="25"/>
      <c r="H3212" s="25"/>
      <c r="I3212" s="25"/>
      <c r="J3212" s="25"/>
      <c r="K3212" s="114"/>
      <c r="L3212" s="25"/>
      <c r="M3212" s="25"/>
      <c r="N3212" s="25"/>
      <c r="O3212" s="25"/>
      <c r="P3212" s="25"/>
      <c r="Q3212" s="25"/>
      <c r="R3212" s="25"/>
      <c r="S3212" s="25"/>
      <c r="T3212" s="25"/>
      <c r="U3212" s="25"/>
      <c r="V3212" s="25"/>
      <c r="W3212" s="25"/>
      <c r="X3212" s="25"/>
      <c r="Y3212" s="25"/>
      <c r="Z3212" s="25"/>
      <c r="AA3212" s="25"/>
      <c r="AB3212" s="25"/>
      <c r="AC3212" s="25"/>
      <c r="AD3212" s="25"/>
      <c r="AE3212" s="25"/>
      <c r="AF3212" s="25"/>
      <c r="AG3212" s="25"/>
      <c r="AH3212" s="25"/>
    </row>
    <row r="3213" spans="1:34">
      <c r="A3213" s="25"/>
      <c r="B3213" s="25"/>
      <c r="C3213" s="25"/>
      <c r="D3213" s="114"/>
      <c r="E3213" s="25"/>
      <c r="F3213" s="25"/>
      <c r="G3213" s="25"/>
      <c r="H3213" s="25"/>
      <c r="I3213" s="25"/>
      <c r="J3213" s="25"/>
      <c r="K3213" s="114"/>
      <c r="L3213" s="25"/>
      <c r="M3213" s="25"/>
      <c r="N3213" s="25"/>
      <c r="O3213" s="25"/>
      <c r="P3213" s="25"/>
      <c r="Q3213" s="25"/>
      <c r="R3213" s="25"/>
      <c r="S3213" s="25"/>
      <c r="T3213" s="25"/>
      <c r="U3213" s="25"/>
      <c r="V3213" s="25"/>
      <c r="W3213" s="25"/>
      <c r="X3213" s="25"/>
      <c r="Y3213" s="25"/>
      <c r="Z3213" s="25"/>
      <c r="AA3213" s="25"/>
      <c r="AB3213" s="25"/>
      <c r="AC3213" s="25"/>
      <c r="AD3213" s="25"/>
      <c r="AE3213" s="25"/>
      <c r="AF3213" s="25"/>
      <c r="AG3213" s="25"/>
      <c r="AH3213" s="25"/>
    </row>
    <row r="3214" spans="1:34">
      <c r="A3214" s="25"/>
      <c r="B3214" s="25"/>
      <c r="C3214" s="25"/>
      <c r="D3214" s="114"/>
      <c r="E3214" s="25"/>
      <c r="F3214" s="25"/>
      <c r="G3214" s="25"/>
      <c r="H3214" s="25"/>
      <c r="I3214" s="25"/>
      <c r="J3214" s="25"/>
      <c r="K3214" s="114"/>
      <c r="L3214" s="25"/>
      <c r="M3214" s="25"/>
      <c r="N3214" s="25"/>
      <c r="O3214" s="25"/>
      <c r="P3214" s="25"/>
      <c r="Q3214" s="25"/>
      <c r="R3214" s="25"/>
      <c r="S3214" s="25"/>
      <c r="T3214" s="25"/>
      <c r="U3214" s="25"/>
      <c r="V3214" s="25"/>
      <c r="W3214" s="25"/>
      <c r="X3214" s="25"/>
      <c r="Y3214" s="25"/>
      <c r="Z3214" s="25"/>
      <c r="AA3214" s="25"/>
      <c r="AB3214" s="25"/>
      <c r="AC3214" s="25"/>
      <c r="AD3214" s="25"/>
      <c r="AE3214" s="25"/>
      <c r="AF3214" s="25"/>
      <c r="AG3214" s="25"/>
      <c r="AH3214" s="25"/>
    </row>
    <row r="3215" spans="1:34">
      <c r="A3215" s="25"/>
      <c r="B3215" s="25"/>
      <c r="C3215" s="25"/>
      <c r="D3215" s="114"/>
      <c r="E3215" s="25"/>
      <c r="F3215" s="25"/>
      <c r="G3215" s="25"/>
      <c r="H3215" s="25"/>
      <c r="I3215" s="25"/>
      <c r="J3215" s="25"/>
      <c r="K3215" s="114"/>
      <c r="L3215" s="25"/>
      <c r="M3215" s="25"/>
      <c r="N3215" s="25"/>
      <c r="O3215" s="25"/>
      <c r="P3215" s="25"/>
      <c r="Q3215" s="25"/>
      <c r="R3215" s="25"/>
      <c r="S3215" s="25"/>
      <c r="T3215" s="25"/>
      <c r="U3215" s="25"/>
      <c r="V3215" s="25"/>
      <c r="W3215" s="25"/>
      <c r="X3215" s="25"/>
      <c r="Y3215" s="25"/>
      <c r="Z3215" s="25"/>
      <c r="AA3215" s="25"/>
      <c r="AB3215" s="25"/>
      <c r="AC3215" s="25"/>
      <c r="AD3215" s="25"/>
      <c r="AE3215" s="25"/>
      <c r="AF3215" s="25"/>
      <c r="AG3215" s="25"/>
      <c r="AH3215" s="25"/>
    </row>
    <row r="3216" spans="1:34">
      <c r="A3216" s="25"/>
      <c r="B3216" s="25"/>
      <c r="C3216" s="25"/>
      <c r="D3216" s="114"/>
      <c r="E3216" s="25"/>
      <c r="F3216" s="25"/>
      <c r="G3216" s="25"/>
      <c r="H3216" s="25"/>
      <c r="I3216" s="25"/>
      <c r="J3216" s="25"/>
      <c r="K3216" s="114"/>
      <c r="L3216" s="25"/>
      <c r="M3216" s="25"/>
      <c r="N3216" s="25"/>
      <c r="O3216" s="25"/>
      <c r="P3216" s="25"/>
      <c r="Q3216" s="25"/>
      <c r="R3216" s="25"/>
      <c r="S3216" s="25"/>
      <c r="T3216" s="25"/>
      <c r="U3216" s="25"/>
      <c r="V3216" s="25"/>
      <c r="W3216" s="25"/>
      <c r="X3216" s="25"/>
      <c r="Y3216" s="25"/>
      <c r="Z3216" s="25"/>
      <c r="AA3216" s="25"/>
      <c r="AB3216" s="25"/>
      <c r="AC3216" s="25"/>
      <c r="AD3216" s="25"/>
      <c r="AE3216" s="25"/>
      <c r="AF3216" s="25"/>
      <c r="AG3216" s="25"/>
      <c r="AH3216" s="25"/>
    </row>
    <row r="3217" spans="1:34">
      <c r="A3217" s="25"/>
      <c r="B3217" s="25"/>
      <c r="C3217" s="25"/>
      <c r="D3217" s="114"/>
      <c r="E3217" s="25"/>
      <c r="F3217" s="25"/>
      <c r="G3217" s="25"/>
      <c r="H3217" s="25"/>
      <c r="I3217" s="25"/>
      <c r="J3217" s="25"/>
      <c r="K3217" s="114"/>
      <c r="L3217" s="25"/>
      <c r="M3217" s="25"/>
      <c r="N3217" s="25"/>
      <c r="O3217" s="25"/>
      <c r="P3217" s="25"/>
      <c r="Q3217" s="25"/>
      <c r="R3217" s="25"/>
      <c r="S3217" s="25"/>
      <c r="T3217" s="25"/>
      <c r="U3217" s="25"/>
      <c r="V3217" s="25"/>
      <c r="W3217" s="25"/>
      <c r="X3217" s="25"/>
      <c r="Y3217" s="25"/>
      <c r="Z3217" s="25"/>
      <c r="AA3217" s="25"/>
      <c r="AB3217" s="25"/>
      <c r="AC3217" s="25"/>
      <c r="AD3217" s="25"/>
      <c r="AE3217" s="25"/>
      <c r="AF3217" s="25"/>
      <c r="AG3217" s="25"/>
      <c r="AH3217" s="25"/>
    </row>
    <row r="3218" spans="1:34">
      <c r="A3218" s="25"/>
      <c r="B3218" s="25"/>
      <c r="C3218" s="25"/>
      <c r="D3218" s="114"/>
      <c r="E3218" s="25"/>
      <c r="F3218" s="25"/>
      <c r="G3218" s="25"/>
      <c r="H3218" s="25"/>
      <c r="I3218" s="25"/>
      <c r="J3218" s="25"/>
      <c r="K3218" s="114"/>
      <c r="L3218" s="25"/>
      <c r="M3218" s="25"/>
      <c r="N3218" s="25"/>
      <c r="O3218" s="25"/>
      <c r="P3218" s="25"/>
      <c r="Q3218" s="25"/>
      <c r="R3218" s="25"/>
      <c r="S3218" s="25"/>
      <c r="T3218" s="25"/>
      <c r="U3218" s="25"/>
      <c r="V3218" s="25"/>
      <c r="W3218" s="25"/>
      <c r="X3218" s="25"/>
      <c r="Y3218" s="25"/>
      <c r="Z3218" s="25"/>
      <c r="AA3218" s="25"/>
      <c r="AB3218" s="25"/>
      <c r="AC3218" s="25"/>
      <c r="AD3218" s="25"/>
      <c r="AE3218" s="25"/>
      <c r="AF3218" s="25"/>
      <c r="AG3218" s="25"/>
      <c r="AH3218" s="25"/>
    </row>
    <row r="3219" spans="1:34">
      <c r="A3219" s="25"/>
      <c r="B3219" s="25"/>
      <c r="C3219" s="25"/>
      <c r="D3219" s="114"/>
      <c r="E3219" s="25"/>
      <c r="F3219" s="25"/>
      <c r="G3219" s="25"/>
      <c r="H3219" s="25"/>
      <c r="I3219" s="25"/>
      <c r="J3219" s="25"/>
      <c r="K3219" s="114"/>
      <c r="L3219" s="25"/>
      <c r="M3219" s="25"/>
      <c r="N3219" s="25"/>
      <c r="O3219" s="25"/>
      <c r="P3219" s="25"/>
      <c r="Q3219" s="25"/>
      <c r="R3219" s="25"/>
      <c r="S3219" s="25"/>
      <c r="T3219" s="25"/>
      <c r="U3219" s="25"/>
      <c r="V3219" s="25"/>
      <c r="W3219" s="25"/>
      <c r="X3219" s="25"/>
      <c r="Y3219" s="25"/>
      <c r="Z3219" s="25"/>
      <c r="AA3219" s="25"/>
      <c r="AB3219" s="25"/>
      <c r="AC3219" s="25"/>
      <c r="AD3219" s="25"/>
      <c r="AE3219" s="25"/>
      <c r="AF3219" s="25"/>
      <c r="AG3219" s="25"/>
      <c r="AH3219" s="25"/>
    </row>
    <row r="3220" spans="1:34">
      <c r="A3220" s="25"/>
      <c r="B3220" s="25"/>
      <c r="C3220" s="25"/>
      <c r="D3220" s="114"/>
      <c r="E3220" s="25"/>
      <c r="F3220" s="25"/>
      <c r="G3220" s="25"/>
      <c r="H3220" s="25"/>
      <c r="I3220" s="25"/>
      <c r="J3220" s="25"/>
      <c r="K3220" s="114"/>
      <c r="L3220" s="25"/>
      <c r="M3220" s="25"/>
      <c r="N3220" s="25"/>
      <c r="O3220" s="25"/>
      <c r="P3220" s="25"/>
      <c r="Q3220" s="25"/>
      <c r="R3220" s="25"/>
      <c r="S3220" s="25"/>
      <c r="T3220" s="25"/>
      <c r="U3220" s="25"/>
      <c r="V3220" s="25"/>
      <c r="W3220" s="25"/>
      <c r="X3220" s="25"/>
      <c r="Y3220" s="25"/>
      <c r="Z3220" s="25"/>
      <c r="AA3220" s="25"/>
      <c r="AB3220" s="25"/>
      <c r="AC3220" s="25"/>
      <c r="AD3220" s="25"/>
      <c r="AE3220" s="25"/>
      <c r="AF3220" s="25"/>
      <c r="AG3220" s="25"/>
      <c r="AH3220" s="25"/>
    </row>
    <row r="3221" spans="1:34">
      <c r="A3221" s="25"/>
      <c r="B3221" s="25"/>
      <c r="C3221" s="25"/>
      <c r="D3221" s="114"/>
      <c r="E3221" s="25"/>
      <c r="F3221" s="25"/>
      <c r="G3221" s="25"/>
      <c r="H3221" s="25"/>
      <c r="I3221" s="25"/>
      <c r="J3221" s="25"/>
      <c r="K3221" s="114"/>
      <c r="L3221" s="25"/>
      <c r="M3221" s="25"/>
      <c r="N3221" s="25"/>
      <c r="O3221" s="25"/>
      <c r="P3221" s="25"/>
      <c r="Q3221" s="25"/>
      <c r="R3221" s="25"/>
      <c r="S3221" s="25"/>
      <c r="T3221" s="25"/>
      <c r="U3221" s="25"/>
      <c r="V3221" s="25"/>
      <c r="W3221" s="25"/>
      <c r="X3221" s="25"/>
      <c r="Y3221" s="25"/>
      <c r="Z3221" s="25"/>
      <c r="AA3221" s="25"/>
      <c r="AB3221" s="25"/>
      <c r="AC3221" s="25"/>
      <c r="AD3221" s="25"/>
      <c r="AE3221" s="25"/>
      <c r="AF3221" s="25"/>
      <c r="AG3221" s="25"/>
      <c r="AH3221" s="25"/>
    </row>
    <row r="3222" spans="1:34">
      <c r="A3222" s="25"/>
      <c r="B3222" s="25"/>
      <c r="C3222" s="25"/>
      <c r="D3222" s="114"/>
      <c r="E3222" s="25"/>
      <c r="F3222" s="25"/>
      <c r="G3222" s="25"/>
      <c r="H3222" s="25"/>
      <c r="I3222" s="25"/>
      <c r="J3222" s="25"/>
      <c r="K3222" s="114"/>
      <c r="L3222" s="25"/>
      <c r="M3222" s="25"/>
      <c r="N3222" s="25"/>
      <c r="O3222" s="25"/>
      <c r="P3222" s="25"/>
      <c r="Q3222" s="25"/>
      <c r="R3222" s="25"/>
      <c r="S3222" s="25"/>
      <c r="T3222" s="25"/>
      <c r="U3222" s="25"/>
      <c r="V3222" s="25"/>
      <c r="W3222" s="25"/>
      <c r="X3222" s="25"/>
      <c r="Y3222" s="25"/>
      <c r="Z3222" s="25"/>
      <c r="AA3222" s="25"/>
      <c r="AB3222" s="25"/>
      <c r="AC3222" s="25"/>
      <c r="AD3222" s="25"/>
      <c r="AE3222" s="25"/>
      <c r="AF3222" s="25"/>
      <c r="AG3222" s="25"/>
      <c r="AH3222" s="25"/>
    </row>
    <row r="3223" spans="1:34">
      <c r="A3223" s="25"/>
      <c r="B3223" s="25"/>
      <c r="C3223" s="25"/>
      <c r="D3223" s="114"/>
      <c r="E3223" s="25"/>
      <c r="F3223" s="25"/>
      <c r="G3223" s="25"/>
      <c r="H3223" s="25"/>
      <c r="I3223" s="25"/>
      <c r="J3223" s="25"/>
      <c r="K3223" s="114"/>
      <c r="L3223" s="25"/>
      <c r="M3223" s="25"/>
      <c r="N3223" s="25"/>
      <c r="O3223" s="25"/>
      <c r="P3223" s="25"/>
      <c r="Q3223" s="25"/>
      <c r="R3223" s="25"/>
      <c r="S3223" s="25"/>
      <c r="T3223" s="25"/>
      <c r="U3223" s="25"/>
      <c r="V3223" s="25"/>
      <c r="W3223" s="25"/>
      <c r="X3223" s="25"/>
      <c r="Y3223" s="25"/>
      <c r="Z3223" s="25"/>
      <c r="AA3223" s="25"/>
      <c r="AB3223" s="25"/>
      <c r="AC3223" s="25"/>
      <c r="AD3223" s="25"/>
      <c r="AE3223" s="25"/>
      <c r="AF3223" s="25"/>
      <c r="AG3223" s="25"/>
      <c r="AH3223" s="25"/>
    </row>
    <row r="3224" spans="1:34">
      <c r="A3224" s="25"/>
      <c r="B3224" s="25"/>
      <c r="C3224" s="25"/>
      <c r="D3224" s="114"/>
      <c r="E3224" s="25"/>
      <c r="F3224" s="25"/>
      <c r="G3224" s="25"/>
      <c r="H3224" s="25"/>
      <c r="I3224" s="25"/>
      <c r="J3224" s="25"/>
      <c r="K3224" s="114"/>
      <c r="L3224" s="25"/>
      <c r="M3224" s="25"/>
      <c r="N3224" s="25"/>
      <c r="O3224" s="25"/>
      <c r="P3224" s="25"/>
      <c r="Q3224" s="25"/>
      <c r="R3224" s="25"/>
      <c r="S3224" s="25"/>
      <c r="T3224" s="25"/>
      <c r="U3224" s="25"/>
      <c r="V3224" s="25"/>
      <c r="W3224" s="25"/>
      <c r="X3224" s="25"/>
      <c r="Y3224" s="25"/>
      <c r="Z3224" s="25"/>
      <c r="AA3224" s="25"/>
      <c r="AB3224" s="25"/>
      <c r="AC3224" s="25"/>
      <c r="AD3224" s="25"/>
      <c r="AE3224" s="25"/>
      <c r="AF3224" s="25"/>
      <c r="AG3224" s="25"/>
      <c r="AH3224" s="25"/>
    </row>
    <row r="3225" spans="1:34">
      <c r="A3225" s="25"/>
      <c r="B3225" s="25"/>
      <c r="C3225" s="25"/>
      <c r="D3225" s="114"/>
      <c r="E3225" s="25"/>
      <c r="F3225" s="25"/>
      <c r="G3225" s="25"/>
      <c r="H3225" s="25"/>
      <c r="I3225" s="25"/>
      <c r="J3225" s="25"/>
      <c r="K3225" s="114"/>
      <c r="L3225" s="25"/>
      <c r="M3225" s="25"/>
      <c r="N3225" s="25"/>
      <c r="O3225" s="25"/>
      <c r="P3225" s="25"/>
      <c r="Q3225" s="25"/>
      <c r="R3225" s="25"/>
      <c r="S3225" s="25"/>
      <c r="T3225" s="25"/>
      <c r="U3225" s="25"/>
      <c r="V3225" s="25"/>
      <c r="W3225" s="25"/>
      <c r="X3225" s="25"/>
      <c r="Y3225" s="25"/>
      <c r="Z3225" s="25"/>
      <c r="AA3225" s="25"/>
      <c r="AB3225" s="25"/>
      <c r="AC3225" s="25"/>
      <c r="AD3225" s="25"/>
      <c r="AE3225" s="25"/>
      <c r="AF3225" s="25"/>
      <c r="AG3225" s="25"/>
      <c r="AH3225" s="25"/>
    </row>
    <row r="3226" spans="1:34">
      <c r="A3226" s="25"/>
      <c r="B3226" s="25"/>
      <c r="C3226" s="25"/>
      <c r="D3226" s="114"/>
      <c r="E3226" s="25"/>
      <c r="F3226" s="25"/>
      <c r="G3226" s="25"/>
      <c r="H3226" s="25"/>
      <c r="I3226" s="25"/>
      <c r="J3226" s="25"/>
      <c r="K3226" s="114"/>
      <c r="L3226" s="25"/>
      <c r="M3226" s="25"/>
      <c r="N3226" s="25"/>
      <c r="O3226" s="25"/>
      <c r="P3226" s="25"/>
      <c r="Q3226" s="25"/>
      <c r="R3226" s="25"/>
      <c r="S3226" s="25"/>
      <c r="T3226" s="25"/>
      <c r="U3226" s="25"/>
      <c r="V3226" s="25"/>
      <c r="W3226" s="25"/>
      <c r="X3226" s="25"/>
      <c r="Y3226" s="25"/>
      <c r="Z3226" s="25"/>
      <c r="AA3226" s="25"/>
      <c r="AB3226" s="25"/>
      <c r="AC3226" s="25"/>
      <c r="AD3226" s="25"/>
      <c r="AE3226" s="25"/>
      <c r="AF3226" s="25"/>
      <c r="AG3226" s="25"/>
      <c r="AH3226" s="25"/>
    </row>
    <row r="3227" spans="1:34">
      <c r="A3227" s="25"/>
      <c r="B3227" s="25"/>
      <c r="C3227" s="25"/>
      <c r="D3227" s="114"/>
      <c r="E3227" s="25"/>
      <c r="F3227" s="25"/>
      <c r="G3227" s="25"/>
      <c r="H3227" s="25"/>
      <c r="I3227" s="25"/>
      <c r="J3227" s="25"/>
      <c r="K3227" s="114"/>
      <c r="L3227" s="25"/>
      <c r="M3227" s="25"/>
      <c r="N3227" s="25"/>
      <c r="O3227" s="25"/>
      <c r="P3227" s="25"/>
      <c r="Q3227" s="25"/>
      <c r="R3227" s="25"/>
      <c r="S3227" s="25"/>
      <c r="T3227" s="25"/>
      <c r="U3227" s="25"/>
      <c r="V3227" s="25"/>
      <c r="W3227" s="25"/>
      <c r="X3227" s="25"/>
      <c r="Y3227" s="25"/>
      <c r="Z3227" s="25"/>
      <c r="AA3227" s="25"/>
      <c r="AB3227" s="25"/>
      <c r="AC3227" s="25"/>
      <c r="AD3227" s="25"/>
      <c r="AE3227" s="25"/>
      <c r="AF3227" s="25"/>
      <c r="AG3227" s="25"/>
      <c r="AH3227" s="25"/>
    </row>
    <row r="3228" spans="1:34">
      <c r="A3228" s="25"/>
      <c r="B3228" s="25"/>
      <c r="C3228" s="25"/>
      <c r="D3228" s="114"/>
      <c r="E3228" s="25"/>
      <c r="F3228" s="25"/>
      <c r="G3228" s="25"/>
      <c r="H3228" s="25"/>
      <c r="I3228" s="25"/>
      <c r="J3228" s="25"/>
      <c r="K3228" s="114"/>
      <c r="L3228" s="25"/>
      <c r="M3228" s="25"/>
      <c r="N3228" s="25"/>
      <c r="O3228" s="25"/>
      <c r="P3228" s="25"/>
      <c r="Q3228" s="25"/>
      <c r="R3228" s="25"/>
      <c r="S3228" s="25"/>
      <c r="T3228" s="25"/>
      <c r="U3228" s="25"/>
      <c r="V3228" s="25"/>
      <c r="W3228" s="25"/>
      <c r="X3228" s="25"/>
      <c r="Y3228" s="25"/>
      <c r="Z3228" s="25"/>
      <c r="AA3228" s="25"/>
      <c r="AB3228" s="25"/>
      <c r="AC3228" s="25"/>
      <c r="AD3228" s="25"/>
      <c r="AE3228" s="25"/>
      <c r="AF3228" s="25"/>
      <c r="AG3228" s="25"/>
      <c r="AH3228" s="25"/>
    </row>
    <row r="3229" spans="1:34">
      <c r="A3229" s="25"/>
      <c r="B3229" s="25"/>
      <c r="C3229" s="25"/>
      <c r="D3229" s="114"/>
      <c r="E3229" s="25"/>
      <c r="F3229" s="25"/>
      <c r="G3229" s="25"/>
      <c r="H3229" s="25"/>
      <c r="I3229" s="25"/>
      <c r="J3229" s="25"/>
      <c r="K3229" s="114"/>
      <c r="L3229" s="25"/>
      <c r="M3229" s="25"/>
      <c r="N3229" s="25"/>
      <c r="O3229" s="25"/>
      <c r="P3229" s="25"/>
      <c r="Q3229" s="25"/>
      <c r="R3229" s="25"/>
      <c r="S3229" s="25"/>
      <c r="T3229" s="25"/>
      <c r="U3229" s="25"/>
      <c r="V3229" s="25"/>
      <c r="W3229" s="25"/>
      <c r="X3229" s="25"/>
      <c r="Y3229" s="25"/>
      <c r="Z3229" s="25"/>
      <c r="AA3229" s="25"/>
      <c r="AB3229" s="25"/>
      <c r="AC3229" s="25"/>
      <c r="AD3229" s="25"/>
      <c r="AE3229" s="25"/>
      <c r="AF3229" s="25"/>
      <c r="AG3229" s="25"/>
      <c r="AH3229" s="25"/>
    </row>
    <row r="3230" spans="1:34">
      <c r="A3230" s="25"/>
      <c r="B3230" s="25"/>
      <c r="C3230" s="25"/>
      <c r="D3230" s="114"/>
      <c r="E3230" s="25"/>
      <c r="F3230" s="25"/>
      <c r="G3230" s="25"/>
      <c r="H3230" s="25"/>
      <c r="I3230" s="25"/>
      <c r="J3230" s="25"/>
      <c r="K3230" s="114"/>
      <c r="L3230" s="25"/>
      <c r="M3230" s="25"/>
      <c r="N3230" s="25"/>
      <c r="O3230" s="25"/>
      <c r="P3230" s="25"/>
      <c r="Q3230" s="25"/>
      <c r="R3230" s="25"/>
      <c r="S3230" s="25"/>
      <c r="T3230" s="25"/>
      <c r="U3230" s="25"/>
      <c r="V3230" s="25"/>
      <c r="W3230" s="25"/>
      <c r="X3230" s="25"/>
      <c r="Y3230" s="25"/>
      <c r="Z3230" s="25"/>
      <c r="AA3230" s="25"/>
      <c r="AB3230" s="25"/>
      <c r="AC3230" s="25"/>
      <c r="AD3230" s="25"/>
      <c r="AE3230" s="25"/>
      <c r="AF3230" s="25"/>
      <c r="AG3230" s="25"/>
      <c r="AH3230" s="25"/>
    </row>
    <row r="3231" spans="1:34">
      <c r="A3231" s="25"/>
      <c r="B3231" s="25"/>
      <c r="C3231" s="25"/>
      <c r="D3231" s="114"/>
      <c r="E3231" s="25"/>
      <c r="F3231" s="25"/>
      <c r="G3231" s="25"/>
      <c r="H3231" s="25"/>
      <c r="I3231" s="25"/>
      <c r="J3231" s="25"/>
      <c r="K3231" s="114"/>
      <c r="L3231" s="25"/>
      <c r="M3231" s="25"/>
      <c r="N3231" s="25"/>
      <c r="O3231" s="25"/>
      <c r="P3231" s="25"/>
      <c r="Q3231" s="25"/>
      <c r="R3231" s="25"/>
      <c r="S3231" s="25"/>
      <c r="T3231" s="25"/>
      <c r="U3231" s="25"/>
      <c r="V3231" s="25"/>
      <c r="W3231" s="25"/>
      <c r="X3231" s="25"/>
      <c r="Y3231" s="25"/>
      <c r="Z3231" s="25"/>
      <c r="AA3231" s="25"/>
      <c r="AB3231" s="25"/>
      <c r="AC3231" s="25"/>
      <c r="AD3231" s="25"/>
      <c r="AE3231" s="25"/>
      <c r="AF3231" s="25"/>
      <c r="AG3231" s="25"/>
      <c r="AH3231" s="25"/>
    </row>
    <row r="3232" spans="1:34">
      <c r="A3232" s="25"/>
      <c r="B3232" s="25"/>
      <c r="C3232" s="25"/>
      <c r="D3232" s="114"/>
      <c r="E3232" s="25"/>
      <c r="F3232" s="25"/>
      <c r="G3232" s="25"/>
      <c r="H3232" s="25"/>
      <c r="I3232" s="25"/>
      <c r="J3232" s="25"/>
      <c r="K3232" s="114"/>
      <c r="L3232" s="25"/>
      <c r="M3232" s="25"/>
      <c r="N3232" s="25"/>
      <c r="O3232" s="25"/>
      <c r="P3232" s="25"/>
      <c r="Q3232" s="25"/>
      <c r="R3232" s="25"/>
      <c r="S3232" s="25"/>
      <c r="T3232" s="25"/>
      <c r="U3232" s="25"/>
      <c r="V3232" s="25"/>
      <c r="W3232" s="25"/>
      <c r="X3232" s="25"/>
      <c r="Y3232" s="25"/>
      <c r="Z3232" s="25"/>
      <c r="AA3232" s="25"/>
      <c r="AB3232" s="25"/>
      <c r="AC3232" s="25"/>
      <c r="AD3232" s="25"/>
      <c r="AE3232" s="25"/>
      <c r="AF3232" s="25"/>
      <c r="AG3232" s="25"/>
      <c r="AH3232" s="25"/>
    </row>
    <row r="3233" spans="1:34">
      <c r="A3233" s="25"/>
      <c r="B3233" s="25"/>
      <c r="C3233" s="25"/>
      <c r="D3233" s="114"/>
      <c r="E3233" s="25"/>
      <c r="F3233" s="25"/>
      <c r="G3233" s="25"/>
      <c r="H3233" s="25"/>
      <c r="I3233" s="25"/>
      <c r="J3233" s="25"/>
      <c r="K3233" s="114"/>
      <c r="L3233" s="25"/>
      <c r="M3233" s="25"/>
      <c r="N3233" s="25"/>
      <c r="O3233" s="25"/>
      <c r="P3233" s="25"/>
      <c r="Q3233" s="25"/>
      <c r="R3233" s="25"/>
      <c r="S3233" s="25"/>
      <c r="T3233" s="25"/>
      <c r="U3233" s="25"/>
      <c r="V3233" s="25"/>
      <c r="W3233" s="25"/>
      <c r="X3233" s="25"/>
      <c r="Y3233" s="25"/>
      <c r="Z3233" s="25"/>
      <c r="AA3233" s="25"/>
      <c r="AB3233" s="25"/>
      <c r="AC3233" s="25"/>
      <c r="AD3233" s="25"/>
      <c r="AE3233" s="25"/>
      <c r="AF3233" s="25"/>
      <c r="AG3233" s="25"/>
      <c r="AH3233" s="25"/>
    </row>
    <row r="3234" spans="1:34">
      <c r="A3234" s="25"/>
      <c r="B3234" s="25"/>
      <c r="C3234" s="25"/>
      <c r="D3234" s="114"/>
      <c r="E3234" s="25"/>
      <c r="F3234" s="25"/>
      <c r="G3234" s="25"/>
      <c r="H3234" s="25"/>
      <c r="I3234" s="25"/>
      <c r="J3234" s="25"/>
      <c r="K3234" s="114"/>
      <c r="L3234" s="25"/>
      <c r="M3234" s="25"/>
      <c r="N3234" s="25"/>
      <c r="O3234" s="25"/>
      <c r="P3234" s="25"/>
      <c r="Q3234" s="25"/>
      <c r="R3234" s="25"/>
      <c r="S3234" s="25"/>
      <c r="T3234" s="25"/>
      <c r="U3234" s="25"/>
      <c r="V3234" s="25"/>
      <c r="W3234" s="25"/>
      <c r="X3234" s="25"/>
      <c r="Y3234" s="25"/>
      <c r="Z3234" s="25"/>
      <c r="AA3234" s="25"/>
      <c r="AB3234" s="25"/>
      <c r="AC3234" s="25"/>
      <c r="AD3234" s="25"/>
      <c r="AE3234" s="25"/>
      <c r="AF3234" s="25"/>
      <c r="AG3234" s="25"/>
      <c r="AH3234" s="25"/>
    </row>
    <row r="3235" spans="1:34">
      <c r="A3235" s="25"/>
      <c r="B3235" s="25"/>
      <c r="C3235" s="25"/>
      <c r="D3235" s="114"/>
      <c r="E3235" s="25"/>
      <c r="F3235" s="25"/>
      <c r="G3235" s="25"/>
      <c r="H3235" s="25"/>
      <c r="I3235" s="25"/>
      <c r="J3235" s="25"/>
      <c r="K3235" s="114"/>
      <c r="L3235" s="25"/>
      <c r="M3235" s="25"/>
      <c r="N3235" s="25"/>
      <c r="O3235" s="25"/>
      <c r="P3235" s="25"/>
      <c r="Q3235" s="25"/>
      <c r="R3235" s="25"/>
      <c r="S3235" s="25"/>
      <c r="T3235" s="25"/>
      <c r="U3235" s="25"/>
      <c r="V3235" s="25"/>
      <c r="W3235" s="25"/>
      <c r="X3235" s="25"/>
      <c r="Y3235" s="25"/>
      <c r="Z3235" s="25"/>
      <c r="AA3235" s="25"/>
      <c r="AB3235" s="25"/>
      <c r="AC3235" s="25"/>
      <c r="AD3235" s="25"/>
      <c r="AE3235" s="25"/>
      <c r="AF3235" s="25"/>
      <c r="AG3235" s="25"/>
      <c r="AH3235" s="25"/>
    </row>
    <row r="3236" spans="1:34">
      <c r="A3236" s="25"/>
      <c r="B3236" s="25"/>
      <c r="C3236" s="25"/>
      <c r="D3236" s="114"/>
      <c r="E3236" s="25"/>
      <c r="F3236" s="25"/>
      <c r="G3236" s="25"/>
      <c r="H3236" s="25"/>
      <c r="I3236" s="25"/>
      <c r="J3236" s="25"/>
      <c r="K3236" s="114"/>
      <c r="L3236" s="25"/>
      <c r="M3236" s="25"/>
      <c r="N3236" s="25"/>
      <c r="O3236" s="25"/>
      <c r="P3236" s="25"/>
      <c r="Q3236" s="25"/>
      <c r="R3236" s="25"/>
      <c r="S3236" s="25"/>
      <c r="T3236" s="25"/>
      <c r="U3236" s="25"/>
      <c r="V3236" s="25"/>
      <c r="W3236" s="25"/>
      <c r="X3236" s="25"/>
      <c r="Y3236" s="25"/>
      <c r="Z3236" s="25"/>
      <c r="AA3236" s="25"/>
      <c r="AB3236" s="25"/>
      <c r="AC3236" s="25"/>
      <c r="AD3236" s="25"/>
      <c r="AE3236" s="25"/>
      <c r="AF3236" s="25"/>
      <c r="AG3236" s="25"/>
      <c r="AH3236" s="25"/>
    </row>
    <row r="3237" spans="1:34">
      <c r="A3237" s="25"/>
      <c r="B3237" s="25"/>
      <c r="C3237" s="25"/>
      <c r="D3237" s="114"/>
      <c r="E3237" s="25"/>
      <c r="F3237" s="25"/>
      <c r="G3237" s="25"/>
      <c r="H3237" s="25"/>
      <c r="I3237" s="25"/>
      <c r="J3237" s="25"/>
      <c r="K3237" s="114"/>
      <c r="L3237" s="25"/>
      <c r="M3237" s="25"/>
      <c r="N3237" s="25"/>
      <c r="O3237" s="25"/>
      <c r="P3237" s="25"/>
      <c r="Q3237" s="25"/>
      <c r="R3237" s="25"/>
      <c r="S3237" s="25"/>
      <c r="T3237" s="25"/>
      <c r="U3237" s="25"/>
      <c r="V3237" s="25"/>
      <c r="W3237" s="25"/>
      <c r="X3237" s="25"/>
      <c r="Y3237" s="25"/>
      <c r="Z3237" s="25"/>
      <c r="AA3237" s="25"/>
      <c r="AB3237" s="25"/>
      <c r="AC3237" s="25"/>
      <c r="AD3237" s="25"/>
      <c r="AE3237" s="25"/>
      <c r="AF3237" s="25"/>
      <c r="AG3237" s="25"/>
      <c r="AH3237" s="25"/>
    </row>
    <row r="3238" spans="1:34">
      <c r="A3238" s="25"/>
      <c r="B3238" s="25"/>
      <c r="C3238" s="25"/>
      <c r="D3238" s="114"/>
      <c r="E3238" s="25"/>
      <c r="F3238" s="25"/>
      <c r="G3238" s="25"/>
      <c r="H3238" s="25"/>
      <c r="I3238" s="25"/>
      <c r="J3238" s="25"/>
      <c r="K3238" s="114"/>
      <c r="L3238" s="25"/>
      <c r="M3238" s="25"/>
      <c r="N3238" s="25"/>
      <c r="O3238" s="25"/>
      <c r="P3238" s="25"/>
      <c r="Q3238" s="25"/>
      <c r="R3238" s="25"/>
      <c r="S3238" s="25"/>
      <c r="T3238" s="25"/>
      <c r="U3238" s="25"/>
      <c r="V3238" s="25"/>
      <c r="W3238" s="25"/>
      <c r="X3238" s="25"/>
      <c r="Y3238" s="25"/>
      <c r="Z3238" s="25"/>
      <c r="AA3238" s="25"/>
      <c r="AB3238" s="25"/>
      <c r="AC3238" s="25"/>
      <c r="AD3238" s="25"/>
      <c r="AE3238" s="25"/>
      <c r="AF3238" s="25"/>
      <c r="AG3238" s="25"/>
      <c r="AH3238" s="25"/>
    </row>
    <row r="3239" spans="1:34">
      <c r="A3239" s="25"/>
      <c r="B3239" s="25"/>
      <c r="C3239" s="25"/>
      <c r="D3239" s="114"/>
      <c r="E3239" s="25"/>
      <c r="F3239" s="25"/>
      <c r="G3239" s="25"/>
      <c r="H3239" s="25"/>
      <c r="I3239" s="25"/>
      <c r="J3239" s="25"/>
      <c r="K3239" s="114"/>
      <c r="L3239" s="25"/>
      <c r="M3239" s="25"/>
      <c r="N3239" s="25"/>
      <c r="O3239" s="25"/>
      <c r="P3239" s="25"/>
      <c r="Q3239" s="25"/>
      <c r="R3239" s="25"/>
      <c r="S3239" s="25"/>
      <c r="T3239" s="25"/>
      <c r="U3239" s="25"/>
      <c r="V3239" s="25"/>
      <c r="W3239" s="25"/>
      <c r="X3239" s="25"/>
      <c r="Y3239" s="25"/>
      <c r="Z3239" s="25"/>
      <c r="AA3239" s="25"/>
      <c r="AB3239" s="25"/>
      <c r="AC3239" s="25"/>
      <c r="AD3239" s="25"/>
      <c r="AE3239" s="25"/>
      <c r="AF3239" s="25"/>
      <c r="AG3239" s="25"/>
      <c r="AH3239" s="25"/>
    </row>
    <row r="3240" spans="1:34">
      <c r="A3240" s="25"/>
      <c r="B3240" s="25"/>
      <c r="C3240" s="25"/>
      <c r="D3240" s="114"/>
      <c r="E3240" s="25"/>
      <c r="F3240" s="25"/>
      <c r="G3240" s="25"/>
      <c r="H3240" s="25"/>
      <c r="I3240" s="25"/>
      <c r="J3240" s="25"/>
      <c r="K3240" s="114"/>
      <c r="L3240" s="25"/>
      <c r="M3240" s="25"/>
      <c r="N3240" s="25"/>
      <c r="O3240" s="25"/>
      <c r="P3240" s="25"/>
      <c r="Q3240" s="25"/>
      <c r="R3240" s="25"/>
      <c r="S3240" s="25"/>
      <c r="T3240" s="25"/>
      <c r="U3240" s="25"/>
      <c r="V3240" s="25"/>
      <c r="W3240" s="25"/>
      <c r="X3240" s="25"/>
      <c r="Y3240" s="25"/>
      <c r="Z3240" s="25"/>
      <c r="AA3240" s="25"/>
      <c r="AB3240" s="25"/>
      <c r="AC3240" s="25"/>
      <c r="AD3240" s="25"/>
      <c r="AE3240" s="25"/>
      <c r="AF3240" s="25"/>
      <c r="AG3240" s="25"/>
      <c r="AH3240" s="25"/>
    </row>
    <row r="3241" spans="1:34">
      <c r="A3241" s="25"/>
      <c r="B3241" s="25"/>
      <c r="C3241" s="25"/>
      <c r="D3241" s="114"/>
      <c r="E3241" s="25"/>
      <c r="F3241" s="25"/>
      <c r="G3241" s="25"/>
      <c r="H3241" s="25"/>
      <c r="I3241" s="25"/>
      <c r="J3241" s="25"/>
      <c r="K3241" s="114"/>
      <c r="L3241" s="25"/>
      <c r="M3241" s="25"/>
      <c r="N3241" s="25"/>
      <c r="O3241" s="25"/>
      <c r="P3241" s="25"/>
      <c r="Q3241" s="25"/>
      <c r="R3241" s="25"/>
      <c r="S3241" s="25"/>
      <c r="T3241" s="25"/>
      <c r="U3241" s="25"/>
      <c r="V3241" s="25"/>
      <c r="W3241" s="25"/>
      <c r="X3241" s="25"/>
      <c r="Y3241" s="25"/>
      <c r="Z3241" s="25"/>
      <c r="AA3241" s="25"/>
      <c r="AB3241" s="25"/>
      <c r="AC3241" s="25"/>
      <c r="AD3241" s="25"/>
      <c r="AE3241" s="25"/>
      <c r="AF3241" s="25"/>
      <c r="AG3241" s="25"/>
      <c r="AH3241" s="25"/>
    </row>
    <row r="3242" spans="1:34">
      <c r="A3242" s="25"/>
      <c r="B3242" s="25"/>
      <c r="C3242" s="25"/>
      <c r="D3242" s="114"/>
      <c r="E3242" s="25"/>
      <c r="F3242" s="25"/>
      <c r="G3242" s="25"/>
      <c r="H3242" s="25"/>
      <c r="I3242" s="25"/>
      <c r="J3242" s="25"/>
      <c r="K3242" s="114"/>
      <c r="L3242" s="25"/>
      <c r="M3242" s="25"/>
      <c r="N3242" s="25"/>
      <c r="O3242" s="25"/>
      <c r="P3242" s="25"/>
      <c r="Q3242" s="25"/>
      <c r="R3242" s="25"/>
      <c r="S3242" s="25"/>
      <c r="T3242" s="25"/>
      <c r="U3242" s="25"/>
      <c r="V3242" s="25"/>
      <c r="W3242" s="25"/>
      <c r="X3242" s="25"/>
      <c r="Y3242" s="25"/>
      <c r="Z3242" s="25"/>
      <c r="AA3242" s="25"/>
      <c r="AB3242" s="25"/>
      <c r="AC3242" s="25"/>
      <c r="AD3242" s="25"/>
      <c r="AE3242" s="25"/>
      <c r="AF3242" s="25"/>
      <c r="AG3242" s="25"/>
      <c r="AH3242" s="25"/>
    </row>
    <row r="3243" spans="1:34">
      <c r="A3243" s="25"/>
      <c r="B3243" s="25"/>
      <c r="C3243" s="25"/>
      <c r="D3243" s="114"/>
      <c r="E3243" s="25"/>
      <c r="F3243" s="25"/>
      <c r="G3243" s="25"/>
      <c r="H3243" s="25"/>
      <c r="I3243" s="25"/>
      <c r="J3243" s="25"/>
      <c r="K3243" s="114"/>
      <c r="L3243" s="25"/>
      <c r="M3243" s="25"/>
      <c r="N3243" s="25"/>
      <c r="O3243" s="25"/>
      <c r="P3243" s="25"/>
      <c r="Q3243" s="25"/>
      <c r="R3243" s="25"/>
      <c r="S3243" s="25"/>
      <c r="T3243" s="25"/>
      <c r="U3243" s="25"/>
      <c r="V3243" s="25"/>
      <c r="W3243" s="25"/>
      <c r="X3243" s="25"/>
      <c r="Y3243" s="25"/>
      <c r="Z3243" s="25"/>
      <c r="AA3243" s="25"/>
      <c r="AB3243" s="25"/>
      <c r="AC3243" s="25"/>
      <c r="AD3243" s="25"/>
      <c r="AE3243" s="25"/>
      <c r="AF3243" s="25"/>
      <c r="AG3243" s="25"/>
      <c r="AH3243" s="25"/>
    </row>
    <row r="3244" spans="1:34">
      <c r="A3244" s="25"/>
      <c r="B3244" s="25"/>
      <c r="C3244" s="25"/>
      <c r="D3244" s="114"/>
      <c r="E3244" s="25"/>
      <c r="F3244" s="25"/>
      <c r="G3244" s="25"/>
      <c r="H3244" s="25"/>
      <c r="I3244" s="25"/>
      <c r="J3244" s="25"/>
      <c r="K3244" s="114"/>
      <c r="L3244" s="25"/>
      <c r="M3244" s="25"/>
      <c r="N3244" s="25"/>
      <c r="O3244" s="25"/>
      <c r="P3244" s="25"/>
      <c r="Q3244" s="25"/>
      <c r="R3244" s="25"/>
      <c r="S3244" s="25"/>
      <c r="T3244" s="25"/>
      <c r="U3244" s="25"/>
      <c r="V3244" s="25"/>
      <c r="W3244" s="25"/>
      <c r="X3244" s="25"/>
      <c r="Y3244" s="25"/>
      <c r="Z3244" s="25"/>
      <c r="AA3244" s="25"/>
      <c r="AB3244" s="25"/>
      <c r="AC3244" s="25"/>
      <c r="AD3244" s="25"/>
      <c r="AE3244" s="25"/>
      <c r="AF3244" s="25"/>
      <c r="AG3244" s="25"/>
      <c r="AH3244" s="25"/>
    </row>
    <row r="3245" spans="1:34">
      <c r="A3245" s="25"/>
      <c r="B3245" s="25"/>
      <c r="C3245" s="25"/>
      <c r="D3245" s="114"/>
      <c r="E3245" s="25"/>
      <c r="F3245" s="25"/>
      <c r="G3245" s="25"/>
      <c r="H3245" s="25"/>
      <c r="I3245" s="25"/>
      <c r="J3245" s="25"/>
      <c r="K3245" s="114"/>
      <c r="L3245" s="25"/>
      <c r="M3245" s="25"/>
      <c r="N3245" s="25"/>
      <c r="O3245" s="25"/>
      <c r="P3245" s="25"/>
      <c r="Q3245" s="25"/>
      <c r="R3245" s="25"/>
      <c r="S3245" s="25"/>
      <c r="T3245" s="25"/>
      <c r="U3245" s="25"/>
      <c r="V3245" s="25"/>
      <c r="W3245" s="25"/>
      <c r="X3245" s="25"/>
      <c r="Y3245" s="25"/>
      <c r="Z3245" s="25"/>
      <c r="AA3245" s="25"/>
      <c r="AB3245" s="25"/>
      <c r="AC3245" s="25"/>
      <c r="AD3245" s="25"/>
      <c r="AE3245" s="25"/>
      <c r="AF3245" s="25"/>
      <c r="AG3245" s="25"/>
      <c r="AH3245" s="25"/>
    </row>
    <row r="3246" spans="1:34">
      <c r="A3246" s="25"/>
      <c r="B3246" s="25"/>
      <c r="C3246" s="25"/>
      <c r="D3246" s="114"/>
      <c r="E3246" s="25"/>
      <c r="F3246" s="25"/>
      <c r="G3246" s="25"/>
      <c r="H3246" s="25"/>
      <c r="I3246" s="25"/>
      <c r="J3246" s="25"/>
      <c r="K3246" s="114"/>
      <c r="L3246" s="25"/>
      <c r="M3246" s="25"/>
      <c r="N3246" s="25"/>
      <c r="O3246" s="25"/>
      <c r="P3246" s="25"/>
      <c r="Q3246" s="25"/>
      <c r="R3246" s="25"/>
      <c r="S3246" s="25"/>
      <c r="T3246" s="25"/>
      <c r="U3246" s="25"/>
      <c r="V3246" s="25"/>
      <c r="W3246" s="25"/>
      <c r="X3246" s="25"/>
      <c r="Y3246" s="25"/>
      <c r="Z3246" s="25"/>
      <c r="AA3246" s="25"/>
      <c r="AB3246" s="25"/>
      <c r="AC3246" s="25"/>
      <c r="AD3246" s="25"/>
      <c r="AE3246" s="25"/>
      <c r="AF3246" s="25"/>
      <c r="AG3246" s="25"/>
      <c r="AH3246" s="25"/>
    </row>
    <row r="3247" spans="1:34">
      <c r="A3247" s="25"/>
      <c r="B3247" s="25"/>
      <c r="C3247" s="25"/>
      <c r="D3247" s="114"/>
      <c r="E3247" s="25"/>
      <c r="F3247" s="25"/>
      <c r="G3247" s="25"/>
      <c r="H3247" s="25"/>
      <c r="I3247" s="25"/>
      <c r="J3247" s="25"/>
      <c r="K3247" s="114"/>
      <c r="L3247" s="25"/>
      <c r="M3247" s="25"/>
      <c r="N3247" s="25"/>
      <c r="O3247" s="25"/>
      <c r="P3247" s="25"/>
      <c r="Q3247" s="25"/>
      <c r="R3247" s="25"/>
      <c r="S3247" s="25"/>
      <c r="T3247" s="25"/>
      <c r="U3247" s="25"/>
      <c r="V3247" s="25"/>
      <c r="W3247" s="25"/>
      <c r="X3247" s="25"/>
      <c r="Y3247" s="25"/>
      <c r="Z3247" s="25"/>
      <c r="AA3247" s="25"/>
      <c r="AB3247" s="25"/>
      <c r="AC3247" s="25"/>
      <c r="AD3247" s="25"/>
      <c r="AE3247" s="25"/>
      <c r="AF3247" s="25"/>
      <c r="AG3247" s="25"/>
      <c r="AH3247" s="25"/>
    </row>
    <row r="3248" spans="1:34">
      <c r="A3248" s="25"/>
      <c r="B3248" s="25"/>
      <c r="C3248" s="25"/>
      <c r="D3248" s="114"/>
      <c r="E3248" s="25"/>
      <c r="F3248" s="25"/>
      <c r="G3248" s="25"/>
      <c r="H3248" s="25"/>
      <c r="I3248" s="25"/>
      <c r="J3248" s="25"/>
      <c r="K3248" s="114"/>
      <c r="L3248" s="25"/>
      <c r="M3248" s="25"/>
      <c r="N3248" s="25"/>
      <c r="O3248" s="25"/>
      <c r="P3248" s="25"/>
      <c r="Q3248" s="25"/>
      <c r="R3248" s="25"/>
      <c r="S3248" s="25"/>
      <c r="T3248" s="25"/>
      <c r="U3248" s="25"/>
      <c r="V3248" s="25"/>
      <c r="W3248" s="25"/>
      <c r="X3248" s="25"/>
      <c r="Y3248" s="25"/>
      <c r="Z3248" s="25"/>
      <c r="AA3248" s="25"/>
      <c r="AB3248" s="25"/>
      <c r="AC3248" s="25"/>
      <c r="AD3248" s="25"/>
      <c r="AE3248" s="25"/>
      <c r="AF3248" s="25"/>
      <c r="AG3248" s="25"/>
      <c r="AH3248" s="25"/>
    </row>
    <row r="3249" spans="1:34">
      <c r="A3249" s="25"/>
      <c r="B3249" s="25"/>
      <c r="C3249" s="25"/>
      <c r="D3249" s="114"/>
      <c r="E3249" s="25"/>
      <c r="F3249" s="25"/>
      <c r="G3249" s="25"/>
      <c r="H3249" s="25"/>
      <c r="I3249" s="25"/>
      <c r="J3249" s="25"/>
      <c r="K3249" s="114"/>
      <c r="L3249" s="25"/>
      <c r="M3249" s="25"/>
      <c r="N3249" s="25"/>
      <c r="O3249" s="25"/>
      <c r="P3249" s="25"/>
      <c r="Q3249" s="25"/>
      <c r="R3249" s="25"/>
      <c r="S3249" s="25"/>
      <c r="T3249" s="25"/>
      <c r="U3249" s="25"/>
      <c r="V3249" s="25"/>
      <c r="W3249" s="25"/>
      <c r="X3249" s="25"/>
      <c r="Y3249" s="25"/>
      <c r="Z3249" s="25"/>
      <c r="AA3249" s="25"/>
      <c r="AB3249" s="25"/>
      <c r="AC3249" s="25"/>
      <c r="AD3249" s="25"/>
      <c r="AE3249" s="25"/>
      <c r="AF3249" s="25"/>
      <c r="AG3249" s="25"/>
      <c r="AH3249" s="25"/>
    </row>
    <row r="3250" spans="1:34">
      <c r="A3250" s="25"/>
      <c r="B3250" s="25"/>
      <c r="C3250" s="25"/>
      <c r="D3250" s="114"/>
      <c r="E3250" s="25"/>
      <c r="F3250" s="25"/>
      <c r="G3250" s="25"/>
      <c r="H3250" s="25"/>
      <c r="I3250" s="25"/>
      <c r="J3250" s="25"/>
      <c r="K3250" s="114"/>
      <c r="L3250" s="25"/>
      <c r="M3250" s="25"/>
      <c r="N3250" s="25"/>
      <c r="O3250" s="25"/>
      <c r="P3250" s="25"/>
      <c r="Q3250" s="25"/>
      <c r="R3250" s="25"/>
      <c r="S3250" s="25"/>
      <c r="T3250" s="25"/>
      <c r="U3250" s="25"/>
      <c r="V3250" s="25"/>
      <c r="W3250" s="25"/>
      <c r="X3250" s="25"/>
      <c r="Y3250" s="25"/>
      <c r="Z3250" s="25"/>
      <c r="AA3250" s="25"/>
      <c r="AB3250" s="25"/>
      <c r="AC3250" s="25"/>
      <c r="AD3250" s="25"/>
      <c r="AE3250" s="25"/>
      <c r="AF3250" s="25"/>
      <c r="AG3250" s="25"/>
      <c r="AH3250" s="25"/>
    </row>
    <row r="3251" spans="1:34">
      <c r="A3251" s="25"/>
      <c r="B3251" s="25"/>
      <c r="C3251" s="25"/>
      <c r="D3251" s="114"/>
      <c r="E3251" s="25"/>
      <c r="F3251" s="25"/>
      <c r="G3251" s="25"/>
      <c r="H3251" s="25"/>
      <c r="I3251" s="25"/>
      <c r="J3251" s="25"/>
      <c r="K3251" s="114"/>
      <c r="L3251" s="25"/>
      <c r="M3251" s="25"/>
      <c r="N3251" s="25"/>
      <c r="O3251" s="25"/>
      <c r="P3251" s="25"/>
      <c r="Q3251" s="25"/>
      <c r="R3251" s="25"/>
      <c r="S3251" s="25"/>
      <c r="T3251" s="25"/>
      <c r="U3251" s="25"/>
      <c r="V3251" s="25"/>
      <c r="W3251" s="25"/>
      <c r="X3251" s="25"/>
      <c r="Y3251" s="25"/>
      <c r="Z3251" s="25"/>
      <c r="AA3251" s="25"/>
      <c r="AB3251" s="25"/>
      <c r="AC3251" s="25"/>
      <c r="AD3251" s="25"/>
      <c r="AE3251" s="25"/>
      <c r="AF3251" s="25"/>
      <c r="AG3251" s="25"/>
      <c r="AH3251" s="25"/>
    </row>
    <row r="3252" spans="1:34">
      <c r="A3252" s="25"/>
      <c r="B3252" s="25"/>
      <c r="C3252" s="25"/>
      <c r="D3252" s="114"/>
      <c r="E3252" s="25"/>
      <c r="F3252" s="25"/>
      <c r="G3252" s="25"/>
      <c r="H3252" s="25"/>
      <c r="I3252" s="25"/>
      <c r="J3252" s="25"/>
      <c r="K3252" s="114"/>
      <c r="L3252" s="25"/>
      <c r="M3252" s="25"/>
      <c r="N3252" s="25"/>
      <c r="O3252" s="25"/>
      <c r="P3252" s="25"/>
      <c r="Q3252" s="25"/>
      <c r="R3252" s="25"/>
      <c r="S3252" s="25"/>
      <c r="T3252" s="25"/>
      <c r="U3252" s="25"/>
      <c r="V3252" s="25"/>
      <c r="W3252" s="25"/>
      <c r="X3252" s="25"/>
      <c r="Y3252" s="25"/>
      <c r="Z3252" s="25"/>
      <c r="AA3252" s="25"/>
      <c r="AB3252" s="25"/>
      <c r="AC3252" s="25"/>
      <c r="AD3252" s="25"/>
      <c r="AE3252" s="25"/>
      <c r="AF3252" s="25"/>
      <c r="AG3252" s="25"/>
      <c r="AH3252" s="25"/>
    </row>
    <row r="3253" spans="1:34">
      <c r="A3253" s="25"/>
      <c r="B3253" s="25"/>
      <c r="C3253" s="25"/>
      <c r="D3253" s="114"/>
      <c r="E3253" s="25"/>
      <c r="F3253" s="25"/>
      <c r="G3253" s="25"/>
      <c r="H3253" s="25"/>
      <c r="I3253" s="25"/>
      <c r="J3253" s="25"/>
      <c r="K3253" s="114"/>
      <c r="L3253" s="25"/>
      <c r="M3253" s="25"/>
      <c r="N3253" s="25"/>
      <c r="O3253" s="25"/>
      <c r="P3253" s="25"/>
      <c r="Q3253" s="25"/>
      <c r="R3253" s="25"/>
      <c r="S3253" s="25"/>
      <c r="T3253" s="25"/>
      <c r="U3253" s="25"/>
      <c r="V3253" s="25"/>
      <c r="W3253" s="25"/>
      <c r="X3253" s="25"/>
      <c r="Y3253" s="25"/>
      <c r="Z3253" s="25"/>
      <c r="AA3253" s="25"/>
      <c r="AB3253" s="25"/>
      <c r="AC3253" s="25"/>
      <c r="AD3253" s="25"/>
      <c r="AE3253" s="25"/>
      <c r="AF3253" s="25"/>
      <c r="AG3253" s="25"/>
      <c r="AH3253" s="25"/>
    </row>
    <row r="3254" spans="1:34">
      <c r="A3254" s="25"/>
      <c r="B3254" s="25"/>
      <c r="C3254" s="25"/>
      <c r="D3254" s="114"/>
      <c r="E3254" s="25"/>
      <c r="F3254" s="25"/>
      <c r="G3254" s="25"/>
      <c r="H3254" s="25"/>
      <c r="I3254" s="25"/>
      <c r="J3254" s="25"/>
      <c r="K3254" s="114"/>
      <c r="L3254" s="25"/>
      <c r="M3254" s="25"/>
      <c r="N3254" s="25"/>
      <c r="O3254" s="25"/>
      <c r="P3254" s="25"/>
      <c r="Q3254" s="25"/>
      <c r="R3254" s="25"/>
      <c r="S3254" s="25"/>
      <c r="T3254" s="25"/>
      <c r="U3254" s="25"/>
      <c r="V3254" s="25"/>
      <c r="W3254" s="25"/>
      <c r="X3254" s="25"/>
      <c r="Y3254" s="25"/>
      <c r="Z3254" s="25"/>
      <c r="AA3254" s="25"/>
      <c r="AB3254" s="25"/>
      <c r="AC3254" s="25"/>
      <c r="AD3254" s="25"/>
      <c r="AE3254" s="25"/>
      <c r="AF3254" s="25"/>
      <c r="AG3254" s="25"/>
      <c r="AH3254" s="25"/>
    </row>
    <row r="3255" spans="1:34">
      <c r="A3255" s="25"/>
      <c r="B3255" s="25"/>
      <c r="C3255" s="25"/>
      <c r="D3255" s="114"/>
      <c r="E3255" s="25"/>
      <c r="F3255" s="25"/>
      <c r="G3255" s="25"/>
      <c r="H3255" s="25"/>
      <c r="I3255" s="25"/>
      <c r="J3255" s="25"/>
      <c r="K3255" s="114"/>
      <c r="L3255" s="25"/>
      <c r="M3255" s="25"/>
      <c r="N3255" s="25"/>
      <c r="O3255" s="25"/>
      <c r="P3255" s="25"/>
      <c r="Q3255" s="25"/>
      <c r="R3255" s="25"/>
      <c r="S3255" s="25"/>
      <c r="T3255" s="25"/>
      <c r="U3255" s="25"/>
      <c r="V3255" s="25"/>
      <c r="W3255" s="25"/>
      <c r="X3255" s="25"/>
      <c r="Y3255" s="25"/>
      <c r="Z3255" s="25"/>
      <c r="AA3255" s="25"/>
      <c r="AB3255" s="25"/>
      <c r="AC3255" s="25"/>
      <c r="AD3255" s="25"/>
      <c r="AE3255" s="25"/>
      <c r="AF3255" s="25"/>
      <c r="AG3255" s="25"/>
      <c r="AH3255" s="25"/>
    </row>
    <row r="3256" spans="1:34">
      <c r="A3256" s="25"/>
      <c r="B3256" s="25"/>
      <c r="C3256" s="25"/>
      <c r="D3256" s="114"/>
      <c r="E3256" s="25"/>
      <c r="F3256" s="25"/>
      <c r="G3256" s="25"/>
      <c r="H3256" s="25"/>
      <c r="I3256" s="25"/>
      <c r="J3256" s="25"/>
      <c r="K3256" s="114"/>
      <c r="L3256" s="25"/>
      <c r="M3256" s="25"/>
      <c r="N3256" s="25"/>
      <c r="O3256" s="25"/>
      <c r="P3256" s="25"/>
      <c r="Q3256" s="25"/>
      <c r="R3256" s="25"/>
      <c r="S3256" s="25"/>
      <c r="T3256" s="25"/>
      <c r="U3256" s="25"/>
      <c r="V3256" s="25"/>
      <c r="W3256" s="25"/>
      <c r="X3256" s="25"/>
      <c r="Y3256" s="25"/>
      <c r="Z3256" s="25"/>
      <c r="AA3256" s="25"/>
      <c r="AB3256" s="25"/>
      <c r="AC3256" s="25"/>
      <c r="AD3256" s="25"/>
      <c r="AE3256" s="25"/>
      <c r="AF3256" s="25"/>
      <c r="AG3256" s="25"/>
      <c r="AH3256" s="25"/>
    </row>
    <row r="3257" spans="1:34">
      <c r="A3257" s="25"/>
      <c r="B3257" s="25"/>
      <c r="C3257" s="25"/>
      <c r="D3257" s="114"/>
      <c r="E3257" s="25"/>
      <c r="F3257" s="25"/>
      <c r="G3257" s="25"/>
      <c r="H3257" s="25"/>
      <c r="I3257" s="25"/>
      <c r="J3257" s="25"/>
      <c r="K3257" s="114"/>
      <c r="L3257" s="25"/>
      <c r="M3257" s="25"/>
      <c r="N3257" s="25"/>
      <c r="O3257" s="25"/>
      <c r="P3257" s="25"/>
      <c r="Q3257" s="25"/>
      <c r="R3257" s="25"/>
      <c r="S3257" s="25"/>
      <c r="T3257" s="25"/>
      <c r="U3257" s="25"/>
      <c r="V3257" s="25"/>
      <c r="W3257" s="25"/>
      <c r="X3257" s="25"/>
      <c r="Y3257" s="25"/>
      <c r="Z3257" s="25"/>
      <c r="AA3257" s="25"/>
      <c r="AB3257" s="25"/>
      <c r="AC3257" s="25"/>
      <c r="AD3257" s="25"/>
      <c r="AE3257" s="25"/>
      <c r="AF3257" s="25"/>
      <c r="AG3257" s="25"/>
      <c r="AH3257" s="25"/>
    </row>
    <row r="3258" spans="1:34">
      <c r="A3258" s="25"/>
      <c r="B3258" s="25"/>
      <c r="C3258" s="25"/>
      <c r="D3258" s="114"/>
      <c r="E3258" s="25"/>
      <c r="F3258" s="25"/>
      <c r="G3258" s="25"/>
      <c r="H3258" s="25"/>
      <c r="I3258" s="25"/>
      <c r="J3258" s="25"/>
      <c r="K3258" s="114"/>
      <c r="L3258" s="25"/>
      <c r="M3258" s="25"/>
      <c r="N3258" s="25"/>
      <c r="O3258" s="25"/>
      <c r="P3258" s="25"/>
      <c r="Q3258" s="25"/>
      <c r="R3258" s="25"/>
      <c r="S3258" s="25"/>
      <c r="T3258" s="25"/>
      <c r="U3258" s="25"/>
      <c r="V3258" s="25"/>
      <c r="W3258" s="25"/>
      <c r="X3258" s="25"/>
      <c r="Y3258" s="25"/>
      <c r="Z3258" s="25"/>
      <c r="AA3258" s="25"/>
      <c r="AB3258" s="25"/>
      <c r="AC3258" s="25"/>
      <c r="AD3258" s="25"/>
      <c r="AE3258" s="25"/>
      <c r="AF3258" s="25"/>
      <c r="AG3258" s="25"/>
      <c r="AH3258" s="25"/>
    </row>
    <row r="3259" spans="1:34">
      <c r="A3259" s="25"/>
      <c r="B3259" s="25"/>
      <c r="C3259" s="25"/>
      <c r="D3259" s="114"/>
      <c r="E3259" s="25"/>
      <c r="F3259" s="25"/>
      <c r="G3259" s="25"/>
      <c r="H3259" s="25"/>
      <c r="I3259" s="25"/>
      <c r="J3259" s="25"/>
      <c r="K3259" s="114"/>
      <c r="L3259" s="25"/>
      <c r="M3259" s="25"/>
      <c r="N3259" s="25"/>
      <c r="O3259" s="25"/>
      <c r="P3259" s="25"/>
      <c r="Q3259" s="25"/>
      <c r="R3259" s="25"/>
      <c r="S3259" s="25"/>
      <c r="T3259" s="25"/>
      <c r="U3259" s="25"/>
      <c r="V3259" s="25"/>
      <c r="W3259" s="25"/>
      <c r="X3259" s="25"/>
      <c r="Y3259" s="25"/>
      <c r="Z3259" s="25"/>
      <c r="AA3259" s="25"/>
      <c r="AB3259" s="25"/>
      <c r="AC3259" s="25"/>
      <c r="AD3259" s="25"/>
      <c r="AE3259" s="25"/>
      <c r="AF3259" s="25"/>
      <c r="AG3259" s="25"/>
      <c r="AH3259" s="25"/>
    </row>
    <row r="3260" spans="1:34">
      <c r="A3260" s="25"/>
      <c r="B3260" s="25"/>
      <c r="C3260" s="25"/>
      <c r="D3260" s="114"/>
      <c r="E3260" s="25"/>
      <c r="F3260" s="25"/>
      <c r="G3260" s="25"/>
      <c r="H3260" s="25"/>
      <c r="I3260" s="25"/>
      <c r="J3260" s="25"/>
      <c r="K3260" s="114"/>
      <c r="L3260" s="25"/>
      <c r="M3260" s="25"/>
      <c r="N3260" s="25"/>
      <c r="O3260" s="25"/>
      <c r="P3260" s="25"/>
      <c r="Q3260" s="25"/>
      <c r="R3260" s="25"/>
      <c r="S3260" s="25"/>
      <c r="T3260" s="25"/>
      <c r="U3260" s="25"/>
      <c r="V3260" s="25"/>
      <c r="W3260" s="25"/>
      <c r="X3260" s="25"/>
      <c r="Y3260" s="25"/>
      <c r="Z3260" s="25"/>
      <c r="AA3260" s="25"/>
      <c r="AB3260" s="25"/>
      <c r="AC3260" s="25"/>
      <c r="AD3260" s="25"/>
      <c r="AE3260" s="25"/>
      <c r="AF3260" s="25"/>
      <c r="AG3260" s="25"/>
      <c r="AH3260" s="25"/>
    </row>
    <row r="3261" spans="1:34">
      <c r="A3261" s="25"/>
      <c r="B3261" s="25"/>
      <c r="C3261" s="25"/>
      <c r="D3261" s="114"/>
      <c r="E3261" s="25"/>
      <c r="F3261" s="25"/>
      <c r="G3261" s="25"/>
      <c r="H3261" s="25"/>
      <c r="I3261" s="25"/>
      <c r="J3261" s="25"/>
      <c r="K3261" s="114"/>
      <c r="L3261" s="25"/>
      <c r="M3261" s="25"/>
      <c r="N3261" s="25"/>
      <c r="O3261" s="25"/>
      <c r="P3261" s="25"/>
      <c r="Q3261" s="25"/>
      <c r="R3261" s="25"/>
      <c r="S3261" s="25"/>
      <c r="T3261" s="25"/>
      <c r="U3261" s="25"/>
      <c r="V3261" s="25"/>
      <c r="W3261" s="25"/>
      <c r="X3261" s="25"/>
      <c r="Y3261" s="25"/>
      <c r="Z3261" s="25"/>
      <c r="AA3261" s="25"/>
      <c r="AB3261" s="25"/>
      <c r="AC3261" s="25"/>
      <c r="AD3261" s="25"/>
      <c r="AE3261" s="25"/>
      <c r="AF3261" s="25"/>
      <c r="AG3261" s="25"/>
      <c r="AH3261" s="25"/>
    </row>
    <row r="3262" spans="1:34">
      <c r="A3262" s="25"/>
      <c r="B3262" s="25"/>
      <c r="C3262" s="25"/>
      <c r="D3262" s="114"/>
      <c r="E3262" s="25"/>
      <c r="F3262" s="25"/>
      <c r="G3262" s="25"/>
      <c r="H3262" s="25"/>
      <c r="I3262" s="25"/>
      <c r="J3262" s="25"/>
      <c r="K3262" s="114"/>
      <c r="L3262" s="25"/>
      <c r="M3262" s="25"/>
      <c r="N3262" s="25"/>
      <c r="O3262" s="25"/>
      <c r="P3262" s="25"/>
      <c r="Q3262" s="25"/>
      <c r="R3262" s="25"/>
      <c r="S3262" s="25"/>
      <c r="T3262" s="25"/>
      <c r="U3262" s="25"/>
      <c r="V3262" s="25"/>
      <c r="W3262" s="25"/>
      <c r="X3262" s="25"/>
      <c r="Y3262" s="25"/>
      <c r="Z3262" s="25"/>
      <c r="AA3262" s="25"/>
      <c r="AB3262" s="25"/>
      <c r="AC3262" s="25"/>
      <c r="AD3262" s="25"/>
      <c r="AE3262" s="25"/>
      <c r="AF3262" s="25"/>
      <c r="AG3262" s="25"/>
      <c r="AH3262" s="25"/>
    </row>
    <row r="3263" spans="1:34">
      <c r="A3263" s="25"/>
      <c r="B3263" s="25"/>
      <c r="C3263" s="25"/>
      <c r="D3263" s="114"/>
      <c r="E3263" s="25"/>
      <c r="F3263" s="25"/>
      <c r="G3263" s="25"/>
      <c r="H3263" s="25"/>
      <c r="I3263" s="25"/>
      <c r="J3263" s="25"/>
      <c r="K3263" s="114"/>
      <c r="L3263" s="25"/>
      <c r="M3263" s="25"/>
      <c r="N3263" s="25"/>
      <c r="O3263" s="25"/>
      <c r="P3263" s="25"/>
      <c r="Q3263" s="25"/>
      <c r="R3263" s="25"/>
      <c r="S3263" s="25"/>
      <c r="T3263" s="25"/>
      <c r="U3263" s="25"/>
      <c r="V3263" s="25"/>
      <c r="W3263" s="25"/>
      <c r="X3263" s="25"/>
      <c r="Y3263" s="25"/>
      <c r="Z3263" s="25"/>
      <c r="AA3263" s="25"/>
      <c r="AB3263" s="25"/>
      <c r="AC3263" s="25"/>
      <c r="AD3263" s="25"/>
      <c r="AE3263" s="25"/>
      <c r="AF3263" s="25"/>
      <c r="AG3263" s="25"/>
      <c r="AH3263" s="25"/>
    </row>
    <row r="3264" spans="1:34">
      <c r="A3264" s="25"/>
      <c r="B3264" s="25"/>
      <c r="C3264" s="25"/>
      <c r="D3264" s="114"/>
      <c r="E3264" s="25"/>
      <c r="F3264" s="25"/>
      <c r="G3264" s="25"/>
      <c r="H3264" s="25"/>
      <c r="I3264" s="25"/>
      <c r="J3264" s="25"/>
      <c r="K3264" s="114"/>
      <c r="L3264" s="25"/>
      <c r="M3264" s="25"/>
      <c r="N3264" s="25"/>
      <c r="O3264" s="25"/>
      <c r="P3264" s="25"/>
      <c r="Q3264" s="25"/>
      <c r="R3264" s="25"/>
      <c r="S3264" s="25"/>
      <c r="T3264" s="25"/>
      <c r="U3264" s="25"/>
      <c r="V3264" s="25"/>
      <c r="W3264" s="25"/>
      <c r="X3264" s="25"/>
      <c r="Y3264" s="25"/>
      <c r="Z3264" s="25"/>
      <c r="AA3264" s="25"/>
      <c r="AB3264" s="25"/>
      <c r="AC3264" s="25"/>
      <c r="AD3264" s="25"/>
      <c r="AE3264" s="25"/>
      <c r="AF3264" s="25"/>
      <c r="AG3264" s="25"/>
      <c r="AH3264" s="25"/>
    </row>
    <row r="3265" spans="1:34">
      <c r="A3265" s="25"/>
      <c r="B3265" s="25"/>
      <c r="C3265" s="25"/>
      <c r="D3265" s="114"/>
      <c r="E3265" s="25"/>
      <c r="F3265" s="25"/>
      <c r="G3265" s="25"/>
      <c r="H3265" s="25"/>
      <c r="I3265" s="25"/>
      <c r="J3265" s="25"/>
      <c r="K3265" s="114"/>
      <c r="L3265" s="25"/>
      <c r="M3265" s="25"/>
      <c r="N3265" s="25"/>
      <c r="O3265" s="25"/>
      <c r="P3265" s="25"/>
      <c r="Q3265" s="25"/>
      <c r="R3265" s="25"/>
      <c r="S3265" s="25"/>
      <c r="T3265" s="25"/>
      <c r="U3265" s="25"/>
      <c r="V3265" s="25"/>
      <c r="W3265" s="25"/>
      <c r="X3265" s="25"/>
      <c r="Y3265" s="25"/>
      <c r="Z3265" s="25"/>
      <c r="AA3265" s="25"/>
      <c r="AB3265" s="25"/>
      <c r="AC3265" s="25"/>
      <c r="AD3265" s="25"/>
      <c r="AE3265" s="25"/>
      <c r="AF3265" s="25"/>
      <c r="AG3265" s="25"/>
      <c r="AH3265" s="25"/>
    </row>
    <row r="3266" spans="1:34">
      <c r="A3266" s="25"/>
      <c r="B3266" s="25"/>
      <c r="C3266" s="25"/>
      <c r="D3266" s="114"/>
      <c r="E3266" s="25"/>
      <c r="F3266" s="25"/>
      <c r="G3266" s="25"/>
      <c r="H3266" s="25"/>
      <c r="I3266" s="25"/>
      <c r="J3266" s="25"/>
      <c r="K3266" s="114"/>
      <c r="L3266" s="25"/>
      <c r="M3266" s="25"/>
      <c r="N3266" s="25"/>
      <c r="O3266" s="25"/>
      <c r="P3266" s="25"/>
      <c r="Q3266" s="25"/>
      <c r="R3266" s="25"/>
      <c r="S3266" s="25"/>
      <c r="T3266" s="25"/>
      <c r="U3266" s="25"/>
      <c r="V3266" s="25"/>
      <c r="W3266" s="25"/>
      <c r="X3266" s="25"/>
      <c r="Y3266" s="25"/>
      <c r="Z3266" s="25"/>
      <c r="AA3266" s="25"/>
      <c r="AB3266" s="25"/>
      <c r="AC3266" s="25"/>
      <c r="AD3266" s="25"/>
      <c r="AE3266" s="25"/>
      <c r="AF3266" s="25"/>
      <c r="AG3266" s="25"/>
      <c r="AH3266" s="25"/>
    </row>
    <row r="3267" spans="1:34">
      <c r="A3267" s="25"/>
      <c r="B3267" s="25"/>
      <c r="C3267" s="25"/>
      <c r="D3267" s="114"/>
      <c r="E3267" s="25"/>
      <c r="F3267" s="25"/>
      <c r="G3267" s="25"/>
      <c r="H3267" s="25"/>
      <c r="I3267" s="25"/>
      <c r="J3267" s="25"/>
      <c r="K3267" s="114"/>
      <c r="L3267" s="25"/>
      <c r="M3267" s="25"/>
      <c r="N3267" s="25"/>
      <c r="O3267" s="25"/>
      <c r="P3267" s="25"/>
      <c r="Q3267" s="25"/>
      <c r="R3267" s="25"/>
      <c r="S3267" s="25"/>
      <c r="T3267" s="25"/>
      <c r="U3267" s="25"/>
      <c r="V3267" s="25"/>
      <c r="W3267" s="25"/>
      <c r="X3267" s="25"/>
      <c r="Y3267" s="25"/>
      <c r="Z3267" s="25"/>
      <c r="AA3267" s="25"/>
      <c r="AB3267" s="25"/>
      <c r="AC3267" s="25"/>
      <c r="AD3267" s="25"/>
      <c r="AE3267" s="25"/>
      <c r="AF3267" s="25"/>
      <c r="AG3267" s="25"/>
      <c r="AH3267" s="25"/>
    </row>
    <row r="3268" spans="1:34">
      <c r="A3268" s="25"/>
      <c r="B3268" s="25"/>
      <c r="C3268" s="25"/>
      <c r="D3268" s="114"/>
      <c r="E3268" s="25"/>
      <c r="F3268" s="25"/>
      <c r="G3268" s="25"/>
      <c r="H3268" s="25"/>
      <c r="I3268" s="25"/>
      <c r="J3268" s="25"/>
      <c r="K3268" s="114"/>
      <c r="L3268" s="25"/>
      <c r="M3268" s="25"/>
      <c r="N3268" s="25"/>
      <c r="O3268" s="25"/>
      <c r="P3268" s="25"/>
      <c r="Q3268" s="25"/>
      <c r="R3268" s="25"/>
      <c r="S3268" s="25"/>
      <c r="T3268" s="25"/>
      <c r="U3268" s="25"/>
      <c r="V3268" s="25"/>
      <c r="W3268" s="25"/>
      <c r="X3268" s="25"/>
      <c r="Y3268" s="25"/>
      <c r="Z3268" s="25"/>
      <c r="AA3268" s="25"/>
      <c r="AB3268" s="25"/>
      <c r="AC3268" s="25"/>
      <c r="AD3268" s="25"/>
      <c r="AE3268" s="25"/>
      <c r="AF3268" s="25"/>
      <c r="AG3268" s="25"/>
      <c r="AH3268" s="25"/>
    </row>
    <row r="3269" spans="1:34">
      <c r="A3269" s="25"/>
      <c r="B3269" s="25"/>
      <c r="C3269" s="25"/>
      <c r="D3269" s="114"/>
      <c r="E3269" s="25"/>
      <c r="F3269" s="25"/>
      <c r="G3269" s="25"/>
      <c r="H3269" s="25"/>
      <c r="I3269" s="25"/>
      <c r="J3269" s="25"/>
      <c r="K3269" s="114"/>
      <c r="L3269" s="25"/>
      <c r="M3269" s="25"/>
      <c r="N3269" s="25"/>
      <c r="O3269" s="25"/>
      <c r="P3269" s="25"/>
      <c r="Q3269" s="25"/>
      <c r="R3269" s="25"/>
      <c r="S3269" s="25"/>
      <c r="T3269" s="25"/>
      <c r="U3269" s="25"/>
      <c r="V3269" s="25"/>
      <c r="W3269" s="25"/>
      <c r="X3269" s="25"/>
      <c r="Y3269" s="25"/>
      <c r="Z3269" s="25"/>
      <c r="AA3269" s="25"/>
      <c r="AB3269" s="25"/>
      <c r="AC3269" s="25"/>
      <c r="AD3269" s="25"/>
      <c r="AE3269" s="25"/>
      <c r="AF3269" s="25"/>
      <c r="AG3269" s="25"/>
      <c r="AH3269" s="25"/>
    </row>
    <row r="3270" spans="1:34">
      <c r="A3270" s="25"/>
      <c r="B3270" s="25"/>
      <c r="C3270" s="25"/>
      <c r="D3270" s="114"/>
      <c r="E3270" s="25"/>
      <c r="F3270" s="25"/>
      <c r="G3270" s="25"/>
      <c r="H3270" s="25"/>
      <c r="I3270" s="25"/>
      <c r="J3270" s="25"/>
      <c r="K3270" s="114"/>
      <c r="L3270" s="25"/>
      <c r="M3270" s="25"/>
      <c r="N3270" s="25"/>
      <c r="O3270" s="25"/>
      <c r="P3270" s="25"/>
      <c r="Q3270" s="25"/>
      <c r="R3270" s="25"/>
      <c r="S3270" s="25"/>
      <c r="T3270" s="25"/>
      <c r="U3270" s="25"/>
      <c r="V3270" s="25"/>
      <c r="W3270" s="25"/>
      <c r="X3270" s="25"/>
      <c r="Y3270" s="25"/>
      <c r="Z3270" s="25"/>
      <c r="AA3270" s="25"/>
      <c r="AB3270" s="25"/>
      <c r="AC3270" s="25"/>
      <c r="AD3270" s="25"/>
      <c r="AE3270" s="25"/>
      <c r="AF3270" s="25"/>
      <c r="AG3270" s="25"/>
      <c r="AH3270" s="25"/>
    </row>
    <row r="3271" spans="1:34">
      <c r="A3271" s="25"/>
      <c r="B3271" s="25"/>
      <c r="C3271" s="25"/>
      <c r="D3271" s="114"/>
      <c r="E3271" s="25"/>
      <c r="F3271" s="25"/>
      <c r="G3271" s="25"/>
      <c r="H3271" s="25"/>
      <c r="I3271" s="25"/>
      <c r="J3271" s="25"/>
      <c r="K3271" s="114"/>
      <c r="L3271" s="25"/>
      <c r="M3271" s="25"/>
      <c r="N3271" s="25"/>
      <c r="O3271" s="25"/>
      <c r="P3271" s="25"/>
      <c r="Q3271" s="25"/>
      <c r="R3271" s="25"/>
      <c r="S3271" s="25"/>
      <c r="T3271" s="25"/>
      <c r="U3271" s="25"/>
      <c r="V3271" s="25"/>
      <c r="W3271" s="25"/>
      <c r="X3271" s="25"/>
      <c r="Y3271" s="25"/>
      <c r="Z3271" s="25"/>
      <c r="AA3271" s="25"/>
      <c r="AB3271" s="25"/>
      <c r="AC3271" s="25"/>
      <c r="AD3271" s="25"/>
      <c r="AE3271" s="25"/>
      <c r="AF3271" s="25"/>
      <c r="AG3271" s="25"/>
      <c r="AH3271" s="25"/>
    </row>
    <row r="3272" spans="1:34">
      <c r="A3272" s="25"/>
      <c r="B3272" s="25"/>
      <c r="C3272" s="25"/>
      <c r="D3272" s="114"/>
      <c r="E3272" s="25"/>
      <c r="F3272" s="25"/>
      <c r="G3272" s="25"/>
      <c r="H3272" s="25"/>
      <c r="I3272" s="25"/>
      <c r="J3272" s="25"/>
      <c r="K3272" s="114"/>
      <c r="L3272" s="25"/>
      <c r="M3272" s="25"/>
      <c r="N3272" s="25"/>
      <c r="O3272" s="25"/>
      <c r="P3272" s="25"/>
      <c r="Q3272" s="25"/>
      <c r="R3272" s="25"/>
      <c r="S3272" s="25"/>
      <c r="T3272" s="25"/>
      <c r="U3272" s="25"/>
      <c r="V3272" s="25"/>
      <c r="W3272" s="25"/>
      <c r="X3272" s="25"/>
      <c r="Y3272" s="25"/>
      <c r="Z3272" s="25"/>
      <c r="AA3272" s="25"/>
      <c r="AB3272" s="25"/>
      <c r="AC3272" s="25"/>
      <c r="AD3272" s="25"/>
      <c r="AE3272" s="25"/>
      <c r="AF3272" s="25"/>
      <c r="AG3272" s="25"/>
      <c r="AH3272" s="25"/>
    </row>
    <row r="3273" spans="1:34">
      <c r="A3273" s="25"/>
      <c r="B3273" s="25"/>
      <c r="C3273" s="25"/>
      <c r="D3273" s="114"/>
      <c r="E3273" s="25"/>
      <c r="F3273" s="25"/>
      <c r="G3273" s="25"/>
      <c r="H3273" s="25"/>
      <c r="I3273" s="25"/>
      <c r="J3273" s="25"/>
      <c r="K3273" s="114"/>
      <c r="L3273" s="25"/>
      <c r="M3273" s="25"/>
      <c r="N3273" s="25"/>
      <c r="O3273" s="25"/>
      <c r="P3273" s="25"/>
      <c r="Q3273" s="25"/>
      <c r="R3273" s="25"/>
      <c r="S3273" s="25"/>
      <c r="T3273" s="25"/>
      <c r="U3273" s="25"/>
      <c r="V3273" s="25"/>
      <c r="W3273" s="25"/>
      <c r="X3273" s="25"/>
      <c r="Y3273" s="25"/>
      <c r="Z3273" s="25"/>
      <c r="AA3273" s="25"/>
      <c r="AB3273" s="25"/>
      <c r="AC3273" s="25"/>
      <c r="AD3273" s="25"/>
      <c r="AE3273" s="25"/>
      <c r="AF3273" s="25"/>
      <c r="AG3273" s="25"/>
      <c r="AH3273" s="25"/>
    </row>
    <row r="3274" spans="1:34">
      <c r="A3274" s="25"/>
      <c r="B3274" s="25"/>
      <c r="C3274" s="25"/>
      <c r="D3274" s="114"/>
      <c r="E3274" s="25"/>
      <c r="F3274" s="25"/>
      <c r="G3274" s="25"/>
      <c r="H3274" s="25"/>
      <c r="I3274" s="25"/>
      <c r="J3274" s="25"/>
      <c r="K3274" s="114"/>
      <c r="L3274" s="25"/>
      <c r="M3274" s="25"/>
      <c r="N3274" s="25"/>
      <c r="O3274" s="25"/>
      <c r="P3274" s="25"/>
      <c r="Q3274" s="25"/>
      <c r="R3274" s="25"/>
      <c r="S3274" s="25"/>
      <c r="T3274" s="25"/>
      <c r="U3274" s="25"/>
      <c r="V3274" s="25"/>
      <c r="W3274" s="25"/>
      <c r="X3274" s="25"/>
      <c r="Y3274" s="25"/>
      <c r="Z3274" s="25"/>
      <c r="AA3274" s="25"/>
      <c r="AB3274" s="25"/>
      <c r="AC3274" s="25"/>
      <c r="AD3274" s="25"/>
      <c r="AE3274" s="25"/>
      <c r="AF3274" s="25"/>
      <c r="AG3274" s="25"/>
      <c r="AH3274" s="25"/>
    </row>
    <row r="3275" spans="1:34">
      <c r="A3275" s="25"/>
      <c r="B3275" s="25"/>
      <c r="C3275" s="25"/>
      <c r="D3275" s="114"/>
      <c r="E3275" s="25"/>
      <c r="F3275" s="25"/>
      <c r="G3275" s="25"/>
      <c r="H3275" s="25"/>
      <c r="I3275" s="25"/>
      <c r="J3275" s="25"/>
      <c r="K3275" s="114"/>
      <c r="L3275" s="25"/>
      <c r="M3275" s="25"/>
      <c r="N3275" s="25"/>
      <c r="O3275" s="25"/>
      <c r="P3275" s="25"/>
      <c r="Q3275" s="25"/>
      <c r="R3275" s="25"/>
      <c r="S3275" s="25"/>
      <c r="T3275" s="25"/>
      <c r="U3275" s="25"/>
      <c r="V3275" s="25"/>
      <c r="W3275" s="25"/>
      <c r="X3275" s="25"/>
      <c r="Y3275" s="25"/>
      <c r="Z3275" s="25"/>
      <c r="AA3275" s="25"/>
      <c r="AB3275" s="25"/>
      <c r="AC3275" s="25"/>
      <c r="AD3275" s="25"/>
      <c r="AE3275" s="25"/>
      <c r="AF3275" s="25"/>
      <c r="AG3275" s="25"/>
      <c r="AH3275" s="25"/>
    </row>
    <row r="3276" spans="1:34">
      <c r="A3276" s="25"/>
      <c r="B3276" s="25"/>
      <c r="C3276" s="25"/>
      <c r="D3276" s="114"/>
      <c r="E3276" s="25"/>
      <c r="F3276" s="25"/>
      <c r="G3276" s="25"/>
      <c r="H3276" s="25"/>
      <c r="I3276" s="25"/>
      <c r="J3276" s="25"/>
      <c r="K3276" s="114"/>
      <c r="L3276" s="25"/>
      <c r="M3276" s="25"/>
      <c r="N3276" s="25"/>
      <c r="O3276" s="25"/>
      <c r="P3276" s="25"/>
      <c r="Q3276" s="25"/>
      <c r="R3276" s="25"/>
      <c r="S3276" s="25"/>
      <c r="T3276" s="25"/>
      <c r="U3276" s="25"/>
      <c r="V3276" s="25"/>
      <c r="W3276" s="25"/>
      <c r="X3276" s="25"/>
      <c r="Y3276" s="25"/>
      <c r="Z3276" s="25"/>
      <c r="AA3276" s="25"/>
      <c r="AB3276" s="25"/>
      <c r="AC3276" s="25"/>
      <c r="AD3276" s="25"/>
      <c r="AE3276" s="25"/>
      <c r="AF3276" s="25"/>
      <c r="AG3276" s="25"/>
      <c r="AH3276" s="25"/>
    </row>
    <row r="3277" spans="1:34">
      <c r="A3277" s="25"/>
      <c r="B3277" s="25"/>
      <c r="C3277" s="25"/>
      <c r="D3277" s="114"/>
      <c r="E3277" s="25"/>
      <c r="F3277" s="25"/>
      <c r="G3277" s="25"/>
      <c r="H3277" s="25"/>
      <c r="I3277" s="25"/>
      <c r="J3277" s="25"/>
      <c r="K3277" s="114"/>
      <c r="L3277" s="25"/>
      <c r="M3277" s="25"/>
      <c r="N3277" s="25"/>
      <c r="O3277" s="25"/>
      <c r="P3277" s="25"/>
      <c r="Q3277" s="25"/>
      <c r="R3277" s="25"/>
      <c r="S3277" s="25"/>
      <c r="T3277" s="25"/>
      <c r="U3277" s="25"/>
      <c r="V3277" s="25"/>
      <c r="W3277" s="25"/>
      <c r="X3277" s="25"/>
      <c r="Y3277" s="25"/>
      <c r="Z3277" s="25"/>
      <c r="AA3277" s="25"/>
      <c r="AB3277" s="25"/>
      <c r="AC3277" s="25"/>
      <c r="AD3277" s="25"/>
      <c r="AE3277" s="25"/>
      <c r="AF3277" s="25"/>
      <c r="AG3277" s="25"/>
      <c r="AH3277" s="25"/>
    </row>
    <row r="3278" spans="1:34">
      <c r="A3278" s="25"/>
      <c r="B3278" s="25"/>
      <c r="C3278" s="25"/>
      <c r="D3278" s="114"/>
      <c r="E3278" s="25"/>
      <c r="F3278" s="25"/>
      <c r="G3278" s="25"/>
      <c r="H3278" s="25"/>
      <c r="I3278" s="25"/>
      <c r="J3278" s="25"/>
      <c r="K3278" s="114"/>
      <c r="L3278" s="25"/>
      <c r="M3278" s="25"/>
      <c r="N3278" s="25"/>
      <c r="O3278" s="25"/>
      <c r="P3278" s="25"/>
      <c r="Q3278" s="25"/>
      <c r="R3278" s="25"/>
      <c r="S3278" s="25"/>
      <c r="T3278" s="25"/>
      <c r="U3278" s="25"/>
      <c r="V3278" s="25"/>
      <c r="W3278" s="25"/>
      <c r="X3278" s="25"/>
      <c r="Y3278" s="25"/>
      <c r="Z3278" s="25"/>
      <c r="AA3278" s="25"/>
      <c r="AB3278" s="25"/>
      <c r="AC3278" s="25"/>
      <c r="AD3278" s="25"/>
      <c r="AE3278" s="25"/>
      <c r="AF3278" s="25"/>
      <c r="AG3278" s="25"/>
      <c r="AH3278" s="25"/>
    </row>
    <row r="3279" spans="1:34">
      <c r="A3279" s="25"/>
      <c r="B3279" s="25"/>
      <c r="C3279" s="25"/>
      <c r="D3279" s="114"/>
      <c r="E3279" s="25"/>
      <c r="F3279" s="25"/>
      <c r="G3279" s="25"/>
      <c r="H3279" s="25"/>
      <c r="I3279" s="25"/>
      <c r="J3279" s="25"/>
      <c r="K3279" s="114"/>
      <c r="L3279" s="25"/>
      <c r="M3279" s="25"/>
      <c r="N3279" s="25"/>
      <c r="O3279" s="25"/>
      <c r="P3279" s="25"/>
      <c r="Q3279" s="25"/>
      <c r="R3279" s="25"/>
      <c r="S3279" s="25"/>
      <c r="T3279" s="25"/>
      <c r="U3279" s="25"/>
      <c r="V3279" s="25"/>
      <c r="W3279" s="25"/>
      <c r="X3279" s="25"/>
      <c r="Y3279" s="25"/>
      <c r="Z3279" s="25"/>
      <c r="AA3279" s="25"/>
      <c r="AB3279" s="25"/>
      <c r="AC3279" s="25"/>
      <c r="AD3279" s="25"/>
      <c r="AE3279" s="25"/>
      <c r="AF3279" s="25"/>
      <c r="AG3279" s="25"/>
      <c r="AH3279" s="25"/>
    </row>
    <row r="3280" spans="1:34">
      <c r="A3280" s="25"/>
      <c r="B3280" s="25"/>
      <c r="C3280" s="25"/>
      <c r="D3280" s="114"/>
      <c r="E3280" s="25"/>
      <c r="F3280" s="25"/>
      <c r="G3280" s="25"/>
      <c r="H3280" s="25"/>
      <c r="I3280" s="25"/>
      <c r="J3280" s="25"/>
      <c r="K3280" s="114"/>
      <c r="L3280" s="25"/>
      <c r="M3280" s="25"/>
      <c r="N3280" s="25"/>
      <c r="O3280" s="25"/>
      <c r="P3280" s="25"/>
      <c r="Q3280" s="25"/>
      <c r="R3280" s="25"/>
      <c r="S3280" s="25"/>
      <c r="T3280" s="25"/>
      <c r="U3280" s="25"/>
      <c r="V3280" s="25"/>
      <c r="W3280" s="25"/>
      <c r="X3280" s="25"/>
      <c r="Y3280" s="25"/>
      <c r="Z3280" s="25"/>
      <c r="AA3280" s="25"/>
      <c r="AB3280" s="25"/>
      <c r="AC3280" s="25"/>
      <c r="AD3280" s="25"/>
      <c r="AE3280" s="25"/>
      <c r="AF3280" s="25"/>
      <c r="AG3280" s="25"/>
      <c r="AH3280" s="25"/>
    </row>
    <row r="3281" spans="1:34">
      <c r="A3281" s="25"/>
      <c r="B3281" s="25"/>
      <c r="C3281" s="25"/>
      <c r="D3281" s="114"/>
      <c r="E3281" s="25"/>
      <c r="F3281" s="25"/>
      <c r="G3281" s="25"/>
      <c r="H3281" s="25"/>
      <c r="I3281" s="25"/>
      <c r="J3281" s="25"/>
      <c r="K3281" s="114"/>
      <c r="L3281" s="25"/>
      <c r="M3281" s="25"/>
      <c r="N3281" s="25"/>
      <c r="O3281" s="25"/>
      <c r="P3281" s="25"/>
      <c r="Q3281" s="25"/>
      <c r="R3281" s="25"/>
      <c r="S3281" s="25"/>
      <c r="T3281" s="25"/>
      <c r="U3281" s="25"/>
      <c r="V3281" s="25"/>
      <c r="W3281" s="25"/>
      <c r="X3281" s="25"/>
      <c r="Y3281" s="25"/>
      <c r="Z3281" s="25"/>
      <c r="AA3281" s="25"/>
      <c r="AB3281" s="25"/>
      <c r="AC3281" s="25"/>
      <c r="AD3281" s="25"/>
      <c r="AE3281" s="25"/>
      <c r="AF3281" s="25"/>
      <c r="AG3281" s="25"/>
      <c r="AH3281" s="25"/>
    </row>
    <row r="3282" spans="1:34">
      <c r="A3282" s="25"/>
      <c r="B3282" s="25"/>
      <c r="C3282" s="25"/>
      <c r="D3282" s="114"/>
      <c r="E3282" s="25"/>
      <c r="F3282" s="25"/>
      <c r="G3282" s="25"/>
      <c r="H3282" s="25"/>
      <c r="I3282" s="25"/>
      <c r="J3282" s="25"/>
      <c r="K3282" s="114"/>
      <c r="L3282" s="25"/>
      <c r="M3282" s="25"/>
      <c r="N3282" s="25"/>
      <c r="O3282" s="25"/>
      <c r="P3282" s="25"/>
      <c r="Q3282" s="25"/>
      <c r="R3282" s="25"/>
      <c r="S3282" s="25"/>
      <c r="T3282" s="25"/>
      <c r="U3282" s="25"/>
      <c r="V3282" s="25"/>
      <c r="W3282" s="25"/>
      <c r="X3282" s="25"/>
      <c r="Y3282" s="25"/>
      <c r="Z3282" s="25"/>
      <c r="AA3282" s="25"/>
      <c r="AB3282" s="25"/>
      <c r="AC3282" s="25"/>
      <c r="AD3282" s="25"/>
      <c r="AE3282" s="25"/>
      <c r="AF3282" s="25"/>
      <c r="AG3282" s="25"/>
      <c r="AH3282" s="25"/>
    </row>
    <row r="3283" spans="1:34">
      <c r="A3283" s="25"/>
      <c r="B3283" s="25"/>
      <c r="C3283" s="25"/>
      <c r="D3283" s="114"/>
      <c r="E3283" s="25"/>
      <c r="F3283" s="25"/>
      <c r="G3283" s="25"/>
      <c r="H3283" s="25"/>
      <c r="I3283" s="25"/>
      <c r="J3283" s="25"/>
      <c r="K3283" s="114"/>
      <c r="L3283" s="25"/>
      <c r="M3283" s="25"/>
      <c r="N3283" s="25"/>
      <c r="O3283" s="25"/>
      <c r="P3283" s="25"/>
      <c r="Q3283" s="25"/>
      <c r="R3283" s="25"/>
      <c r="S3283" s="25"/>
      <c r="T3283" s="25"/>
      <c r="U3283" s="25"/>
      <c r="V3283" s="25"/>
      <c r="W3283" s="25"/>
      <c r="X3283" s="25"/>
      <c r="Y3283" s="25"/>
      <c r="Z3283" s="25"/>
      <c r="AA3283" s="25"/>
      <c r="AB3283" s="25"/>
      <c r="AC3283" s="25"/>
      <c r="AD3283" s="25"/>
      <c r="AE3283" s="25"/>
      <c r="AF3283" s="25"/>
      <c r="AG3283" s="25"/>
      <c r="AH3283" s="25"/>
    </row>
    <row r="3284" spans="1:34">
      <c r="A3284" s="25"/>
      <c r="B3284" s="25"/>
      <c r="C3284" s="25"/>
      <c r="D3284" s="114"/>
      <c r="E3284" s="25"/>
      <c r="F3284" s="25"/>
      <c r="G3284" s="25"/>
      <c r="H3284" s="25"/>
      <c r="I3284" s="25"/>
      <c r="J3284" s="25"/>
      <c r="K3284" s="114"/>
      <c r="L3284" s="25"/>
      <c r="M3284" s="25"/>
      <c r="N3284" s="25"/>
      <c r="O3284" s="25"/>
      <c r="P3284" s="25"/>
      <c r="Q3284" s="25"/>
      <c r="R3284" s="25"/>
      <c r="S3284" s="25"/>
      <c r="T3284" s="25"/>
      <c r="U3284" s="25"/>
      <c r="V3284" s="25"/>
      <c r="W3284" s="25"/>
      <c r="X3284" s="25"/>
      <c r="Y3284" s="25"/>
      <c r="Z3284" s="25"/>
      <c r="AA3284" s="25"/>
      <c r="AB3284" s="25"/>
      <c r="AC3284" s="25"/>
      <c r="AD3284" s="25"/>
      <c r="AE3284" s="25"/>
      <c r="AF3284" s="25"/>
      <c r="AG3284" s="25"/>
      <c r="AH3284" s="25"/>
    </row>
    <row r="3285" spans="1:34">
      <c r="A3285" s="25"/>
      <c r="B3285" s="25"/>
      <c r="C3285" s="25"/>
      <c r="D3285" s="114"/>
      <c r="E3285" s="25"/>
      <c r="F3285" s="25"/>
      <c r="G3285" s="25"/>
      <c r="H3285" s="25"/>
      <c r="I3285" s="25"/>
      <c r="J3285" s="25"/>
      <c r="K3285" s="114"/>
      <c r="L3285" s="25"/>
      <c r="M3285" s="25"/>
      <c r="N3285" s="25"/>
      <c r="O3285" s="25"/>
      <c r="P3285" s="25"/>
      <c r="Q3285" s="25"/>
      <c r="R3285" s="25"/>
      <c r="S3285" s="25"/>
      <c r="T3285" s="25"/>
      <c r="U3285" s="25"/>
      <c r="V3285" s="25"/>
      <c r="W3285" s="25"/>
      <c r="X3285" s="25"/>
      <c r="Y3285" s="25"/>
      <c r="Z3285" s="25"/>
      <c r="AA3285" s="25"/>
      <c r="AB3285" s="25"/>
      <c r="AC3285" s="25"/>
      <c r="AD3285" s="25"/>
      <c r="AE3285" s="25"/>
      <c r="AF3285" s="25"/>
      <c r="AG3285" s="25"/>
      <c r="AH3285" s="25"/>
    </row>
    <row r="3286" spans="1:34">
      <c r="A3286" s="25"/>
      <c r="B3286" s="25"/>
      <c r="C3286" s="25"/>
      <c r="D3286" s="114"/>
      <c r="E3286" s="25"/>
      <c r="F3286" s="25"/>
      <c r="G3286" s="25"/>
      <c r="H3286" s="25"/>
      <c r="I3286" s="25"/>
      <c r="J3286" s="25"/>
      <c r="K3286" s="114"/>
      <c r="L3286" s="25"/>
      <c r="M3286" s="25"/>
      <c r="N3286" s="25"/>
      <c r="O3286" s="25"/>
      <c r="P3286" s="25"/>
      <c r="Q3286" s="25"/>
      <c r="R3286" s="25"/>
      <c r="S3286" s="25"/>
      <c r="T3286" s="25"/>
      <c r="U3286" s="25"/>
      <c r="V3286" s="25"/>
      <c r="W3286" s="25"/>
      <c r="X3286" s="25"/>
      <c r="Y3286" s="25"/>
      <c r="Z3286" s="25"/>
      <c r="AA3286" s="25"/>
      <c r="AB3286" s="25"/>
      <c r="AC3286" s="25"/>
      <c r="AD3286" s="25"/>
      <c r="AE3286" s="25"/>
      <c r="AF3286" s="25"/>
      <c r="AG3286" s="25"/>
      <c r="AH3286" s="25"/>
    </row>
    <row r="3287" spans="1:34">
      <c r="A3287" s="25"/>
      <c r="B3287" s="25"/>
      <c r="C3287" s="25"/>
      <c r="D3287" s="114"/>
      <c r="E3287" s="25"/>
      <c r="F3287" s="25"/>
      <c r="G3287" s="25"/>
      <c r="H3287" s="25"/>
      <c r="I3287" s="25"/>
      <c r="J3287" s="25"/>
      <c r="K3287" s="114"/>
      <c r="L3287" s="25"/>
      <c r="M3287" s="25"/>
      <c r="N3287" s="25"/>
      <c r="O3287" s="25"/>
      <c r="P3287" s="25"/>
      <c r="Q3287" s="25"/>
      <c r="R3287" s="25"/>
      <c r="S3287" s="25"/>
      <c r="T3287" s="25"/>
      <c r="U3287" s="25"/>
      <c r="V3287" s="25"/>
      <c r="W3287" s="25"/>
      <c r="X3287" s="25"/>
      <c r="Y3287" s="25"/>
      <c r="Z3287" s="25"/>
      <c r="AA3287" s="25"/>
      <c r="AB3287" s="25"/>
      <c r="AC3287" s="25"/>
      <c r="AD3287" s="25"/>
      <c r="AE3287" s="25"/>
      <c r="AF3287" s="25"/>
      <c r="AG3287" s="25"/>
      <c r="AH3287" s="25"/>
    </row>
    <row r="3288" spans="1:34">
      <c r="A3288" s="25"/>
      <c r="B3288" s="25"/>
      <c r="C3288" s="25"/>
      <c r="D3288" s="114"/>
      <c r="E3288" s="25"/>
      <c r="F3288" s="25"/>
      <c r="G3288" s="25"/>
      <c r="H3288" s="25"/>
      <c r="I3288" s="25"/>
      <c r="J3288" s="25"/>
      <c r="K3288" s="114"/>
      <c r="L3288" s="25"/>
      <c r="M3288" s="25"/>
      <c r="N3288" s="25"/>
      <c r="O3288" s="25"/>
      <c r="P3288" s="25"/>
      <c r="Q3288" s="25"/>
      <c r="R3288" s="25"/>
      <c r="S3288" s="25"/>
      <c r="T3288" s="25"/>
      <c r="U3288" s="25"/>
      <c r="V3288" s="25"/>
      <c r="W3288" s="25"/>
      <c r="X3288" s="25"/>
      <c r="Y3288" s="25"/>
      <c r="Z3288" s="25"/>
      <c r="AA3288" s="25"/>
      <c r="AB3288" s="25"/>
      <c r="AC3288" s="25"/>
      <c r="AD3288" s="25"/>
      <c r="AE3288" s="25"/>
      <c r="AF3288" s="25"/>
      <c r="AG3288" s="25"/>
      <c r="AH3288" s="25"/>
    </row>
    <row r="3289" spans="1:34">
      <c r="A3289" s="25"/>
      <c r="B3289" s="25"/>
      <c r="C3289" s="25"/>
      <c r="D3289" s="114"/>
      <c r="E3289" s="25"/>
      <c r="F3289" s="25"/>
      <c r="G3289" s="25"/>
      <c r="H3289" s="25"/>
      <c r="I3289" s="25"/>
      <c r="J3289" s="25"/>
      <c r="K3289" s="114"/>
      <c r="L3289" s="25"/>
      <c r="M3289" s="25"/>
      <c r="N3289" s="25"/>
      <c r="O3289" s="25"/>
      <c r="P3289" s="25"/>
      <c r="Q3289" s="25"/>
      <c r="R3289" s="25"/>
      <c r="S3289" s="25"/>
      <c r="T3289" s="25"/>
      <c r="U3289" s="25"/>
      <c r="V3289" s="25"/>
      <c r="W3289" s="25"/>
      <c r="X3289" s="25"/>
      <c r="Y3289" s="25"/>
      <c r="Z3289" s="25"/>
      <c r="AA3289" s="25"/>
      <c r="AB3289" s="25"/>
      <c r="AC3289" s="25"/>
      <c r="AD3289" s="25"/>
      <c r="AE3289" s="25"/>
      <c r="AF3289" s="25"/>
      <c r="AG3289" s="25"/>
      <c r="AH3289" s="25"/>
    </row>
    <row r="3290" spans="1:34">
      <c r="A3290" s="25"/>
      <c r="B3290" s="25"/>
      <c r="C3290" s="25"/>
      <c r="D3290" s="114"/>
      <c r="E3290" s="25"/>
      <c r="F3290" s="25"/>
      <c r="G3290" s="25"/>
      <c r="H3290" s="25"/>
      <c r="I3290" s="25"/>
      <c r="J3290" s="25"/>
      <c r="K3290" s="114"/>
      <c r="L3290" s="25"/>
      <c r="M3290" s="25"/>
      <c r="N3290" s="25"/>
      <c r="O3290" s="25"/>
      <c r="P3290" s="25"/>
      <c r="Q3290" s="25"/>
      <c r="R3290" s="25"/>
      <c r="S3290" s="25"/>
      <c r="T3290" s="25"/>
      <c r="U3290" s="25"/>
      <c r="V3290" s="25"/>
      <c r="W3290" s="25"/>
      <c r="X3290" s="25"/>
      <c r="Y3290" s="25"/>
      <c r="Z3290" s="25"/>
      <c r="AA3290" s="25"/>
      <c r="AB3290" s="25"/>
      <c r="AC3290" s="25"/>
      <c r="AD3290" s="25"/>
      <c r="AE3290" s="25"/>
      <c r="AF3290" s="25"/>
      <c r="AG3290" s="25"/>
      <c r="AH3290" s="25"/>
    </row>
    <row r="3291" spans="1:34">
      <c r="A3291" s="25"/>
      <c r="B3291" s="25"/>
      <c r="C3291" s="25"/>
      <c r="D3291" s="114"/>
      <c r="E3291" s="25"/>
      <c r="F3291" s="25"/>
      <c r="G3291" s="25"/>
      <c r="H3291" s="25"/>
      <c r="I3291" s="25"/>
      <c r="J3291" s="25"/>
      <c r="K3291" s="114"/>
      <c r="L3291" s="25"/>
      <c r="M3291" s="25"/>
      <c r="N3291" s="25"/>
      <c r="O3291" s="25"/>
      <c r="P3291" s="25"/>
      <c r="Q3291" s="25"/>
      <c r="R3291" s="25"/>
      <c r="S3291" s="25"/>
      <c r="T3291" s="25"/>
      <c r="U3291" s="25"/>
      <c r="V3291" s="25"/>
      <c r="W3291" s="25"/>
      <c r="X3291" s="25"/>
      <c r="Y3291" s="25"/>
      <c r="Z3291" s="25"/>
      <c r="AA3291" s="25"/>
      <c r="AB3291" s="25"/>
      <c r="AC3291" s="25"/>
      <c r="AD3291" s="25"/>
      <c r="AE3291" s="25"/>
      <c r="AF3291" s="25"/>
      <c r="AG3291" s="25"/>
      <c r="AH3291" s="25"/>
    </row>
    <row r="3292" spans="1:34">
      <c r="A3292" s="25"/>
      <c r="B3292" s="25"/>
      <c r="C3292" s="25"/>
      <c r="D3292" s="114"/>
      <c r="E3292" s="25"/>
      <c r="F3292" s="25"/>
      <c r="G3292" s="25"/>
      <c r="H3292" s="25"/>
      <c r="I3292" s="25"/>
      <c r="J3292" s="25"/>
      <c r="K3292" s="114"/>
      <c r="L3292" s="25"/>
      <c r="M3292" s="25"/>
      <c r="N3292" s="25"/>
      <c r="O3292" s="25"/>
      <c r="P3292" s="25"/>
      <c r="Q3292" s="25"/>
      <c r="R3292" s="25"/>
      <c r="S3292" s="25"/>
      <c r="T3292" s="25"/>
      <c r="U3292" s="25"/>
      <c r="V3292" s="25"/>
      <c r="W3292" s="25"/>
      <c r="X3292" s="25"/>
      <c r="Y3292" s="25"/>
      <c r="Z3292" s="25"/>
      <c r="AA3292" s="25"/>
      <c r="AB3292" s="25"/>
      <c r="AC3292" s="25"/>
      <c r="AD3292" s="25"/>
      <c r="AE3292" s="25"/>
      <c r="AF3292" s="25"/>
      <c r="AG3292" s="25"/>
      <c r="AH3292" s="25"/>
    </row>
    <row r="3293" spans="1:34">
      <c r="A3293" s="25"/>
      <c r="B3293" s="25"/>
      <c r="C3293" s="25"/>
      <c r="D3293" s="114"/>
      <c r="E3293" s="25"/>
      <c r="F3293" s="25"/>
      <c r="G3293" s="25"/>
      <c r="H3293" s="25"/>
      <c r="I3293" s="25"/>
      <c r="J3293" s="25"/>
      <c r="K3293" s="114"/>
      <c r="L3293" s="25"/>
      <c r="M3293" s="25"/>
      <c r="N3293" s="25"/>
      <c r="O3293" s="25"/>
      <c r="P3293" s="25"/>
      <c r="Q3293" s="25"/>
      <c r="R3293" s="25"/>
      <c r="S3293" s="25"/>
      <c r="T3293" s="25"/>
      <c r="U3293" s="25"/>
      <c r="V3293" s="25"/>
      <c r="W3293" s="25"/>
      <c r="X3293" s="25"/>
      <c r="Y3293" s="25"/>
      <c r="Z3293" s="25"/>
      <c r="AA3293" s="25"/>
      <c r="AB3293" s="25"/>
      <c r="AC3293" s="25"/>
      <c r="AD3293" s="25"/>
      <c r="AE3293" s="25"/>
      <c r="AF3293" s="25"/>
      <c r="AG3293" s="25"/>
      <c r="AH3293" s="25"/>
    </row>
    <row r="3294" spans="1:34">
      <c r="A3294" s="25"/>
      <c r="B3294" s="25"/>
      <c r="C3294" s="25"/>
      <c r="D3294" s="114"/>
      <c r="E3294" s="25"/>
      <c r="F3294" s="25"/>
      <c r="G3294" s="25"/>
      <c r="H3294" s="25"/>
      <c r="I3294" s="25"/>
      <c r="J3294" s="25"/>
      <c r="K3294" s="114"/>
      <c r="L3294" s="25"/>
      <c r="M3294" s="25"/>
      <c r="N3294" s="25"/>
      <c r="O3294" s="25"/>
      <c r="P3294" s="25"/>
      <c r="Q3294" s="25"/>
      <c r="R3294" s="25"/>
      <c r="S3294" s="25"/>
      <c r="T3294" s="25"/>
      <c r="U3294" s="25"/>
      <c r="V3294" s="25"/>
      <c r="W3294" s="25"/>
      <c r="X3294" s="25"/>
      <c r="Y3294" s="25"/>
      <c r="Z3294" s="25"/>
      <c r="AA3294" s="25"/>
      <c r="AB3294" s="25"/>
      <c r="AC3294" s="25"/>
      <c r="AD3294" s="25"/>
      <c r="AE3294" s="25"/>
      <c r="AF3294" s="25"/>
      <c r="AG3294" s="25"/>
      <c r="AH3294" s="25"/>
    </row>
    <row r="3295" spans="1:34">
      <c r="A3295" s="25"/>
      <c r="B3295" s="25"/>
      <c r="C3295" s="25"/>
      <c r="D3295" s="114"/>
      <c r="E3295" s="25"/>
      <c r="F3295" s="25"/>
      <c r="G3295" s="25"/>
      <c r="H3295" s="25"/>
      <c r="I3295" s="25"/>
      <c r="J3295" s="25"/>
      <c r="K3295" s="114"/>
      <c r="L3295" s="25"/>
      <c r="M3295" s="25"/>
      <c r="N3295" s="25"/>
      <c r="O3295" s="25"/>
      <c r="P3295" s="25"/>
      <c r="Q3295" s="25"/>
      <c r="R3295" s="25"/>
      <c r="S3295" s="25"/>
      <c r="T3295" s="25"/>
      <c r="U3295" s="25"/>
      <c r="V3295" s="25"/>
      <c r="W3295" s="25"/>
      <c r="X3295" s="25"/>
      <c r="Y3295" s="25"/>
      <c r="Z3295" s="25"/>
      <c r="AA3295" s="25"/>
      <c r="AB3295" s="25"/>
      <c r="AC3295" s="25"/>
      <c r="AD3295" s="25"/>
      <c r="AE3295" s="25"/>
      <c r="AF3295" s="25"/>
      <c r="AG3295" s="25"/>
      <c r="AH3295" s="25"/>
    </row>
    <row r="3296" spans="1:34">
      <c r="A3296" s="25"/>
      <c r="B3296" s="25"/>
      <c r="C3296" s="25"/>
      <c r="D3296" s="114"/>
      <c r="E3296" s="25"/>
      <c r="F3296" s="25"/>
      <c r="G3296" s="25"/>
      <c r="H3296" s="25"/>
      <c r="I3296" s="25"/>
      <c r="J3296" s="25"/>
      <c r="K3296" s="114"/>
      <c r="L3296" s="25"/>
      <c r="M3296" s="25"/>
      <c r="N3296" s="25"/>
      <c r="O3296" s="25"/>
      <c r="P3296" s="25"/>
      <c r="Q3296" s="25"/>
      <c r="R3296" s="25"/>
      <c r="S3296" s="25"/>
      <c r="T3296" s="25"/>
      <c r="U3296" s="25"/>
      <c r="V3296" s="25"/>
      <c r="W3296" s="25"/>
      <c r="X3296" s="25"/>
      <c r="Y3296" s="25"/>
      <c r="Z3296" s="25"/>
      <c r="AA3296" s="25"/>
      <c r="AB3296" s="25"/>
      <c r="AC3296" s="25"/>
      <c r="AD3296" s="25"/>
      <c r="AE3296" s="25"/>
      <c r="AF3296" s="25"/>
      <c r="AG3296" s="25"/>
      <c r="AH3296" s="25"/>
    </row>
    <row r="3297" spans="1:34">
      <c r="A3297" s="25"/>
      <c r="B3297" s="25"/>
      <c r="C3297" s="25"/>
      <c r="D3297" s="114"/>
      <c r="E3297" s="25"/>
      <c r="F3297" s="25"/>
      <c r="G3297" s="25"/>
      <c r="H3297" s="25"/>
      <c r="I3297" s="25"/>
      <c r="J3297" s="25"/>
      <c r="K3297" s="114"/>
      <c r="L3297" s="25"/>
      <c r="M3297" s="25"/>
      <c r="N3297" s="25"/>
      <c r="O3297" s="25"/>
      <c r="P3297" s="25"/>
      <c r="Q3297" s="25"/>
      <c r="R3297" s="25"/>
      <c r="S3297" s="25"/>
      <c r="T3297" s="25"/>
      <c r="U3297" s="25"/>
      <c r="V3297" s="25"/>
      <c r="W3297" s="25"/>
      <c r="X3297" s="25"/>
      <c r="Y3297" s="25"/>
      <c r="Z3297" s="25"/>
      <c r="AA3297" s="25"/>
      <c r="AB3297" s="25"/>
      <c r="AC3297" s="25"/>
      <c r="AD3297" s="25"/>
      <c r="AE3297" s="25"/>
      <c r="AF3297" s="25"/>
      <c r="AG3297" s="25"/>
      <c r="AH3297" s="25"/>
    </row>
    <row r="3298" spans="1:34">
      <c r="A3298" s="25"/>
      <c r="B3298" s="25"/>
      <c r="C3298" s="25"/>
      <c r="D3298" s="114"/>
      <c r="E3298" s="25"/>
      <c r="F3298" s="25"/>
      <c r="G3298" s="25"/>
      <c r="H3298" s="25"/>
      <c r="I3298" s="25"/>
      <c r="J3298" s="25"/>
      <c r="K3298" s="114"/>
      <c r="L3298" s="25"/>
      <c r="M3298" s="25"/>
      <c r="N3298" s="25"/>
      <c r="O3298" s="25"/>
      <c r="P3298" s="25"/>
      <c r="Q3298" s="25"/>
      <c r="R3298" s="25"/>
      <c r="S3298" s="25"/>
      <c r="T3298" s="25"/>
      <c r="U3298" s="25"/>
      <c r="V3298" s="25"/>
      <c r="W3298" s="25"/>
      <c r="X3298" s="25"/>
      <c r="Y3298" s="25"/>
      <c r="Z3298" s="25"/>
      <c r="AA3298" s="25"/>
      <c r="AB3298" s="25"/>
      <c r="AC3298" s="25"/>
      <c r="AD3298" s="25"/>
      <c r="AE3298" s="25"/>
      <c r="AF3298" s="25"/>
      <c r="AG3298" s="25"/>
      <c r="AH3298" s="25"/>
    </row>
    <row r="3299" spans="1:34">
      <c r="A3299" s="25"/>
      <c r="B3299" s="25"/>
      <c r="C3299" s="25"/>
      <c r="D3299" s="114"/>
      <c r="E3299" s="25"/>
      <c r="F3299" s="25"/>
      <c r="G3299" s="25"/>
      <c r="H3299" s="25"/>
      <c r="I3299" s="25"/>
      <c r="J3299" s="25"/>
      <c r="K3299" s="114"/>
      <c r="L3299" s="25"/>
      <c r="M3299" s="25"/>
      <c r="N3299" s="25"/>
      <c r="O3299" s="25"/>
      <c r="P3299" s="25"/>
      <c r="Q3299" s="25"/>
      <c r="R3299" s="25"/>
      <c r="S3299" s="25"/>
      <c r="T3299" s="25"/>
      <c r="U3299" s="25"/>
      <c r="V3299" s="25"/>
      <c r="W3299" s="25"/>
      <c r="X3299" s="25"/>
      <c r="Y3299" s="25"/>
      <c r="Z3299" s="25"/>
      <c r="AA3299" s="25"/>
      <c r="AB3299" s="25"/>
      <c r="AC3299" s="25"/>
      <c r="AD3299" s="25"/>
      <c r="AE3299" s="25"/>
      <c r="AF3299" s="25"/>
      <c r="AG3299" s="25"/>
      <c r="AH3299" s="25"/>
    </row>
    <row r="3300" spans="1:34">
      <c r="A3300" s="25"/>
      <c r="B3300" s="25"/>
      <c r="C3300" s="25"/>
      <c r="D3300" s="114"/>
      <c r="E3300" s="25"/>
      <c r="F3300" s="25"/>
      <c r="G3300" s="25"/>
      <c r="H3300" s="25"/>
      <c r="I3300" s="25"/>
      <c r="J3300" s="25"/>
      <c r="K3300" s="114"/>
      <c r="L3300" s="25"/>
      <c r="M3300" s="25"/>
      <c r="N3300" s="25"/>
      <c r="O3300" s="25"/>
      <c r="P3300" s="25"/>
      <c r="Q3300" s="25"/>
      <c r="R3300" s="25"/>
      <c r="S3300" s="25"/>
      <c r="T3300" s="25"/>
      <c r="U3300" s="25"/>
      <c r="V3300" s="25"/>
      <c r="W3300" s="25"/>
      <c r="X3300" s="25"/>
      <c r="Y3300" s="25"/>
      <c r="Z3300" s="25"/>
      <c r="AA3300" s="25"/>
      <c r="AB3300" s="25"/>
      <c r="AC3300" s="25"/>
      <c r="AD3300" s="25"/>
      <c r="AE3300" s="25"/>
      <c r="AF3300" s="25"/>
      <c r="AG3300" s="25"/>
      <c r="AH3300" s="25"/>
    </row>
    <row r="3301" spans="1:34">
      <c r="A3301" s="25"/>
      <c r="B3301" s="25"/>
      <c r="C3301" s="25"/>
      <c r="D3301" s="114"/>
      <c r="E3301" s="25"/>
      <c r="F3301" s="25"/>
      <c r="G3301" s="25"/>
      <c r="H3301" s="25"/>
      <c r="I3301" s="25"/>
      <c r="J3301" s="25"/>
      <c r="K3301" s="114"/>
      <c r="L3301" s="25"/>
      <c r="M3301" s="25"/>
      <c r="N3301" s="25"/>
      <c r="O3301" s="25"/>
      <c r="P3301" s="25"/>
      <c r="Q3301" s="25"/>
      <c r="R3301" s="25"/>
      <c r="S3301" s="25"/>
      <c r="T3301" s="25"/>
      <c r="U3301" s="25"/>
      <c r="V3301" s="25"/>
      <c r="W3301" s="25"/>
      <c r="X3301" s="25"/>
      <c r="Y3301" s="25"/>
      <c r="Z3301" s="25"/>
      <c r="AA3301" s="25"/>
      <c r="AB3301" s="25"/>
      <c r="AC3301" s="25"/>
      <c r="AD3301" s="25"/>
      <c r="AE3301" s="25"/>
      <c r="AF3301" s="25"/>
      <c r="AG3301" s="25"/>
      <c r="AH3301" s="25"/>
    </row>
    <row r="3302" spans="1:34">
      <c r="A3302" s="25"/>
      <c r="B3302" s="25"/>
      <c r="C3302" s="25"/>
      <c r="D3302" s="114"/>
      <c r="E3302" s="25"/>
      <c r="F3302" s="25"/>
      <c r="G3302" s="25"/>
      <c r="H3302" s="25"/>
      <c r="I3302" s="25"/>
      <c r="J3302" s="25"/>
      <c r="K3302" s="114"/>
      <c r="L3302" s="25"/>
      <c r="M3302" s="25"/>
      <c r="N3302" s="25"/>
      <c r="O3302" s="25"/>
      <c r="P3302" s="25"/>
      <c r="Q3302" s="25"/>
      <c r="R3302" s="25"/>
      <c r="S3302" s="25"/>
      <c r="T3302" s="25"/>
      <c r="U3302" s="25"/>
      <c r="V3302" s="25"/>
      <c r="W3302" s="25"/>
      <c r="X3302" s="25"/>
      <c r="Y3302" s="25"/>
      <c r="Z3302" s="25"/>
      <c r="AA3302" s="25"/>
      <c r="AB3302" s="25"/>
      <c r="AC3302" s="25"/>
      <c r="AD3302" s="25"/>
      <c r="AE3302" s="25"/>
      <c r="AF3302" s="25"/>
      <c r="AG3302" s="25"/>
      <c r="AH3302" s="25"/>
    </row>
    <row r="3303" spans="1:34">
      <c r="A3303" s="25"/>
      <c r="B3303" s="25"/>
      <c r="C3303" s="25"/>
      <c r="D3303" s="114"/>
      <c r="E3303" s="25"/>
      <c r="F3303" s="25"/>
      <c r="G3303" s="25"/>
      <c r="H3303" s="25"/>
      <c r="I3303" s="25"/>
      <c r="J3303" s="25"/>
      <c r="K3303" s="114"/>
      <c r="L3303" s="25"/>
      <c r="M3303" s="25"/>
      <c r="N3303" s="25"/>
      <c r="O3303" s="25"/>
      <c r="P3303" s="25"/>
      <c r="Q3303" s="25"/>
      <c r="R3303" s="25"/>
      <c r="S3303" s="25"/>
      <c r="T3303" s="25"/>
      <c r="U3303" s="25"/>
      <c r="V3303" s="25"/>
      <c r="W3303" s="25"/>
      <c r="X3303" s="25"/>
      <c r="Y3303" s="25"/>
      <c r="Z3303" s="25"/>
      <c r="AA3303" s="25"/>
      <c r="AB3303" s="25"/>
      <c r="AC3303" s="25"/>
      <c r="AD3303" s="25"/>
      <c r="AE3303" s="25"/>
      <c r="AF3303" s="25"/>
      <c r="AG3303" s="25"/>
      <c r="AH3303" s="25"/>
    </row>
    <row r="3304" spans="1:34">
      <c r="A3304" s="25"/>
      <c r="B3304" s="25"/>
      <c r="C3304" s="25"/>
      <c r="D3304" s="114"/>
      <c r="E3304" s="25"/>
      <c r="F3304" s="25"/>
      <c r="G3304" s="25"/>
      <c r="H3304" s="25"/>
      <c r="I3304" s="25"/>
      <c r="J3304" s="25"/>
      <c r="K3304" s="114"/>
      <c r="L3304" s="25"/>
      <c r="M3304" s="25"/>
      <c r="N3304" s="25"/>
      <c r="O3304" s="25"/>
      <c r="P3304" s="25"/>
      <c r="Q3304" s="25"/>
      <c r="R3304" s="25"/>
      <c r="S3304" s="25"/>
      <c r="T3304" s="25"/>
      <c r="U3304" s="25"/>
      <c r="V3304" s="25"/>
      <c r="W3304" s="25"/>
      <c r="X3304" s="25"/>
      <c r="Y3304" s="25"/>
      <c r="Z3304" s="25"/>
      <c r="AA3304" s="25"/>
      <c r="AB3304" s="25"/>
      <c r="AC3304" s="25"/>
      <c r="AD3304" s="25"/>
      <c r="AE3304" s="25"/>
      <c r="AF3304" s="25"/>
      <c r="AG3304" s="25"/>
      <c r="AH3304" s="25"/>
    </row>
    <row r="3305" spans="1:34">
      <c r="A3305" s="25"/>
      <c r="B3305" s="25"/>
      <c r="C3305" s="25"/>
      <c r="D3305" s="114"/>
      <c r="E3305" s="25"/>
      <c r="F3305" s="25"/>
      <c r="G3305" s="25"/>
      <c r="H3305" s="25"/>
      <c r="I3305" s="25"/>
      <c r="J3305" s="25"/>
      <c r="K3305" s="114"/>
      <c r="L3305" s="25"/>
      <c r="M3305" s="25"/>
      <c r="N3305" s="25"/>
      <c r="O3305" s="25"/>
      <c r="P3305" s="25"/>
      <c r="Q3305" s="25"/>
      <c r="R3305" s="25"/>
      <c r="S3305" s="25"/>
      <c r="T3305" s="25"/>
      <c r="U3305" s="25"/>
      <c r="V3305" s="25"/>
      <c r="W3305" s="25"/>
      <c r="X3305" s="25"/>
      <c r="Y3305" s="25"/>
      <c r="Z3305" s="25"/>
      <c r="AA3305" s="25"/>
      <c r="AB3305" s="25"/>
      <c r="AC3305" s="25"/>
      <c r="AD3305" s="25"/>
      <c r="AE3305" s="25"/>
      <c r="AF3305" s="25"/>
      <c r="AG3305" s="25"/>
      <c r="AH3305" s="25"/>
    </row>
    <row r="3306" spans="1:34">
      <c r="A3306" s="25"/>
      <c r="B3306" s="25"/>
      <c r="C3306" s="25"/>
      <c r="D3306" s="114"/>
      <c r="E3306" s="25"/>
      <c r="F3306" s="25"/>
      <c r="G3306" s="25"/>
      <c r="H3306" s="25"/>
      <c r="I3306" s="25"/>
      <c r="J3306" s="25"/>
      <c r="K3306" s="114"/>
      <c r="L3306" s="25"/>
      <c r="M3306" s="25"/>
      <c r="N3306" s="25"/>
      <c r="O3306" s="25"/>
      <c r="P3306" s="25"/>
      <c r="Q3306" s="25"/>
      <c r="R3306" s="25"/>
      <c r="S3306" s="25"/>
      <c r="T3306" s="25"/>
      <c r="U3306" s="25"/>
      <c r="V3306" s="25"/>
      <c r="W3306" s="25"/>
      <c r="X3306" s="25"/>
      <c r="Y3306" s="25"/>
      <c r="Z3306" s="25"/>
      <c r="AA3306" s="25"/>
      <c r="AB3306" s="25"/>
      <c r="AC3306" s="25"/>
      <c r="AD3306" s="25"/>
      <c r="AE3306" s="25"/>
      <c r="AF3306" s="25"/>
      <c r="AG3306" s="25"/>
      <c r="AH3306" s="25"/>
    </row>
    <row r="3307" spans="1:34">
      <c r="A3307" s="25"/>
      <c r="B3307" s="25"/>
      <c r="C3307" s="25"/>
      <c r="D3307" s="114"/>
      <c r="E3307" s="25"/>
      <c r="F3307" s="25"/>
      <c r="G3307" s="25"/>
      <c r="H3307" s="25"/>
      <c r="I3307" s="25"/>
      <c r="J3307" s="25"/>
      <c r="K3307" s="114"/>
      <c r="L3307" s="25"/>
      <c r="M3307" s="25"/>
      <c r="N3307" s="25"/>
      <c r="O3307" s="25"/>
      <c r="P3307" s="25"/>
      <c r="Q3307" s="25"/>
      <c r="R3307" s="25"/>
      <c r="S3307" s="25"/>
      <c r="T3307" s="25"/>
      <c r="U3307" s="25"/>
      <c r="V3307" s="25"/>
      <c r="W3307" s="25"/>
      <c r="X3307" s="25"/>
      <c r="Y3307" s="25"/>
      <c r="Z3307" s="25"/>
      <c r="AA3307" s="25"/>
      <c r="AB3307" s="25"/>
      <c r="AC3307" s="25"/>
      <c r="AD3307" s="25"/>
      <c r="AE3307" s="25"/>
      <c r="AF3307" s="25"/>
      <c r="AG3307" s="25"/>
      <c r="AH3307" s="25"/>
    </row>
    <row r="3308" spans="1:34">
      <c r="A3308" s="25"/>
      <c r="B3308" s="25"/>
      <c r="C3308" s="25"/>
      <c r="D3308" s="114"/>
      <c r="E3308" s="25"/>
      <c r="F3308" s="25"/>
      <c r="G3308" s="25"/>
      <c r="H3308" s="25"/>
      <c r="I3308" s="25"/>
      <c r="J3308" s="25"/>
      <c r="K3308" s="114"/>
      <c r="L3308" s="25"/>
      <c r="M3308" s="25"/>
      <c r="N3308" s="25"/>
      <c r="O3308" s="25"/>
      <c r="P3308" s="25"/>
      <c r="Q3308" s="25"/>
      <c r="R3308" s="25"/>
      <c r="S3308" s="25"/>
      <c r="T3308" s="25"/>
      <c r="U3308" s="25"/>
      <c r="V3308" s="25"/>
      <c r="W3308" s="25"/>
      <c r="X3308" s="25"/>
      <c r="Y3308" s="25"/>
      <c r="Z3308" s="25"/>
      <c r="AA3308" s="25"/>
      <c r="AB3308" s="25"/>
      <c r="AC3308" s="25"/>
      <c r="AD3308" s="25"/>
      <c r="AE3308" s="25"/>
      <c r="AF3308" s="25"/>
      <c r="AG3308" s="25"/>
      <c r="AH3308" s="25"/>
    </row>
    <row r="3309" spans="1:34">
      <c r="A3309" s="25"/>
      <c r="B3309" s="25"/>
      <c r="C3309" s="25"/>
      <c r="D3309" s="114"/>
      <c r="E3309" s="25"/>
      <c r="F3309" s="25"/>
      <c r="G3309" s="25"/>
      <c r="H3309" s="25"/>
      <c r="I3309" s="25"/>
      <c r="J3309" s="25"/>
      <c r="K3309" s="114"/>
      <c r="L3309" s="25"/>
      <c r="M3309" s="25"/>
      <c r="N3309" s="25"/>
      <c r="O3309" s="25"/>
      <c r="P3309" s="25"/>
      <c r="Q3309" s="25"/>
      <c r="R3309" s="25"/>
      <c r="S3309" s="25"/>
      <c r="T3309" s="25"/>
      <c r="U3309" s="25"/>
      <c r="V3309" s="25"/>
      <c r="W3309" s="25"/>
      <c r="X3309" s="25"/>
      <c r="Y3309" s="25"/>
      <c r="Z3309" s="25"/>
      <c r="AA3309" s="25"/>
      <c r="AB3309" s="25"/>
      <c r="AC3309" s="25"/>
      <c r="AD3309" s="25"/>
      <c r="AE3309" s="25"/>
      <c r="AF3309" s="25"/>
      <c r="AG3309" s="25"/>
      <c r="AH3309" s="25"/>
    </row>
    <row r="3310" spans="1:34">
      <c r="A3310" s="25"/>
      <c r="B3310" s="25"/>
      <c r="C3310" s="25"/>
      <c r="D3310" s="114"/>
      <c r="E3310" s="25"/>
      <c r="F3310" s="25"/>
      <c r="G3310" s="25"/>
      <c r="H3310" s="25"/>
      <c r="I3310" s="25"/>
      <c r="J3310" s="25"/>
      <c r="K3310" s="114"/>
      <c r="L3310" s="25"/>
      <c r="M3310" s="25"/>
      <c r="N3310" s="25"/>
      <c r="O3310" s="25"/>
      <c r="P3310" s="25"/>
      <c r="Q3310" s="25"/>
      <c r="R3310" s="25"/>
      <c r="S3310" s="25"/>
      <c r="T3310" s="25"/>
      <c r="U3310" s="25"/>
      <c r="V3310" s="25"/>
      <c r="W3310" s="25"/>
      <c r="X3310" s="25"/>
      <c r="Y3310" s="25"/>
      <c r="Z3310" s="25"/>
      <c r="AA3310" s="25"/>
      <c r="AB3310" s="25"/>
      <c r="AC3310" s="25"/>
      <c r="AD3310" s="25"/>
      <c r="AE3310" s="25"/>
      <c r="AF3310" s="25"/>
      <c r="AG3310" s="25"/>
      <c r="AH3310" s="25"/>
    </row>
    <row r="3311" spans="1:34">
      <c r="A3311" s="25"/>
      <c r="B3311" s="25"/>
      <c r="C3311" s="25"/>
      <c r="D3311" s="114"/>
      <c r="E3311" s="25"/>
      <c r="F3311" s="25"/>
      <c r="G3311" s="25"/>
      <c r="H3311" s="25"/>
      <c r="I3311" s="25"/>
      <c r="J3311" s="25"/>
      <c r="K3311" s="114"/>
      <c r="L3311" s="25"/>
      <c r="M3311" s="25"/>
      <c r="N3311" s="25"/>
      <c r="O3311" s="25"/>
      <c r="P3311" s="25"/>
      <c r="Q3311" s="25"/>
      <c r="R3311" s="25"/>
      <c r="S3311" s="25"/>
      <c r="T3311" s="25"/>
      <c r="U3311" s="25"/>
      <c r="V3311" s="25"/>
      <c r="W3311" s="25"/>
      <c r="X3311" s="25"/>
      <c r="Y3311" s="25"/>
      <c r="Z3311" s="25"/>
      <c r="AA3311" s="25"/>
      <c r="AB3311" s="25"/>
      <c r="AC3311" s="25"/>
      <c r="AD3311" s="25"/>
      <c r="AE3311" s="25"/>
      <c r="AF3311" s="25"/>
      <c r="AG3311" s="25"/>
      <c r="AH3311" s="25"/>
    </row>
    <row r="3312" spans="1:34">
      <c r="A3312" s="25"/>
      <c r="B3312" s="25"/>
      <c r="C3312" s="25"/>
      <c r="D3312" s="114"/>
      <c r="E3312" s="25"/>
      <c r="F3312" s="25"/>
      <c r="G3312" s="25"/>
      <c r="H3312" s="25"/>
      <c r="I3312" s="25"/>
      <c r="J3312" s="25"/>
      <c r="K3312" s="114"/>
      <c r="L3312" s="25"/>
      <c r="M3312" s="25"/>
      <c r="N3312" s="25"/>
      <c r="O3312" s="25"/>
      <c r="P3312" s="25"/>
      <c r="Q3312" s="25"/>
      <c r="R3312" s="25"/>
      <c r="S3312" s="25"/>
      <c r="T3312" s="25"/>
      <c r="U3312" s="25"/>
      <c r="V3312" s="25"/>
      <c r="W3312" s="25"/>
      <c r="X3312" s="25"/>
      <c r="Y3312" s="25"/>
      <c r="Z3312" s="25"/>
      <c r="AA3312" s="25"/>
      <c r="AB3312" s="25"/>
      <c r="AC3312" s="25"/>
      <c r="AD3312" s="25"/>
      <c r="AE3312" s="25"/>
      <c r="AF3312" s="25"/>
      <c r="AG3312" s="25"/>
      <c r="AH3312" s="25"/>
    </row>
    <row r="3313" spans="1:34">
      <c r="A3313" s="25"/>
      <c r="B3313" s="25"/>
      <c r="C3313" s="25"/>
      <c r="D3313" s="114"/>
      <c r="E3313" s="25"/>
      <c r="F3313" s="25"/>
      <c r="G3313" s="25"/>
      <c r="H3313" s="25"/>
      <c r="I3313" s="25"/>
      <c r="J3313" s="25"/>
      <c r="K3313" s="114"/>
      <c r="L3313" s="25"/>
      <c r="M3313" s="25"/>
      <c r="N3313" s="25"/>
      <c r="O3313" s="25"/>
      <c r="P3313" s="25"/>
      <c r="Q3313" s="25"/>
      <c r="R3313" s="25"/>
      <c r="S3313" s="25"/>
      <c r="T3313" s="25"/>
      <c r="U3313" s="25"/>
      <c r="V3313" s="25"/>
      <c r="W3313" s="25"/>
      <c r="X3313" s="25"/>
      <c r="Y3313" s="25"/>
      <c r="Z3313" s="25"/>
      <c r="AA3313" s="25"/>
      <c r="AB3313" s="25"/>
      <c r="AC3313" s="25"/>
      <c r="AD3313" s="25"/>
      <c r="AE3313" s="25"/>
      <c r="AF3313" s="25"/>
      <c r="AG3313" s="25"/>
      <c r="AH3313" s="25"/>
    </row>
    <row r="3314" spans="1:34">
      <c r="A3314" s="25"/>
      <c r="B3314" s="25"/>
      <c r="C3314" s="25"/>
      <c r="D3314" s="114"/>
      <c r="E3314" s="25"/>
      <c r="F3314" s="25"/>
      <c r="G3314" s="25"/>
      <c r="H3314" s="25"/>
      <c r="I3314" s="25"/>
      <c r="J3314" s="25"/>
      <c r="K3314" s="114"/>
      <c r="L3314" s="25"/>
      <c r="M3314" s="25"/>
      <c r="N3314" s="25"/>
      <c r="O3314" s="25"/>
      <c r="P3314" s="25"/>
      <c r="Q3314" s="25"/>
      <c r="R3314" s="25"/>
      <c r="S3314" s="25"/>
      <c r="T3314" s="25"/>
      <c r="U3314" s="25"/>
      <c r="V3314" s="25"/>
      <c r="W3314" s="25"/>
      <c r="X3314" s="25"/>
      <c r="Y3314" s="25"/>
      <c r="Z3314" s="25"/>
      <c r="AA3314" s="25"/>
      <c r="AB3314" s="25"/>
      <c r="AC3314" s="25"/>
      <c r="AD3314" s="25"/>
      <c r="AE3314" s="25"/>
      <c r="AF3314" s="25"/>
      <c r="AG3314" s="25"/>
      <c r="AH3314" s="25"/>
    </row>
    <row r="3315" spans="1:34">
      <c r="A3315" s="25"/>
      <c r="B3315" s="25"/>
      <c r="C3315" s="25"/>
      <c r="D3315" s="114"/>
      <c r="E3315" s="25"/>
      <c r="F3315" s="25"/>
      <c r="G3315" s="25"/>
      <c r="H3315" s="25"/>
      <c r="I3315" s="25"/>
      <c r="J3315" s="25"/>
      <c r="K3315" s="114"/>
      <c r="L3315" s="25"/>
      <c r="M3315" s="25"/>
      <c r="N3315" s="25"/>
      <c r="O3315" s="25"/>
      <c r="P3315" s="25"/>
      <c r="Q3315" s="25"/>
      <c r="R3315" s="25"/>
      <c r="S3315" s="25"/>
      <c r="T3315" s="25"/>
      <c r="U3315" s="25"/>
      <c r="V3315" s="25"/>
      <c r="W3315" s="25"/>
      <c r="X3315" s="25"/>
      <c r="Y3315" s="25"/>
      <c r="Z3315" s="25"/>
      <c r="AA3315" s="25"/>
      <c r="AB3315" s="25"/>
      <c r="AC3315" s="25"/>
      <c r="AD3315" s="25"/>
      <c r="AE3315" s="25"/>
      <c r="AF3315" s="25"/>
      <c r="AG3315" s="25"/>
      <c r="AH3315" s="25"/>
    </row>
    <row r="3316" spans="1:34">
      <c r="A3316" s="25"/>
      <c r="B3316" s="25"/>
      <c r="C3316" s="25"/>
      <c r="D3316" s="114"/>
      <c r="E3316" s="25"/>
      <c r="F3316" s="25"/>
      <c r="G3316" s="25"/>
      <c r="H3316" s="25"/>
      <c r="I3316" s="25"/>
      <c r="J3316" s="25"/>
      <c r="K3316" s="114"/>
      <c r="L3316" s="25"/>
      <c r="M3316" s="25"/>
      <c r="N3316" s="25"/>
      <c r="O3316" s="25"/>
      <c r="P3316" s="25"/>
      <c r="Q3316" s="25"/>
      <c r="R3316" s="25"/>
      <c r="S3316" s="25"/>
      <c r="T3316" s="25"/>
      <c r="U3316" s="25"/>
      <c r="V3316" s="25"/>
      <c r="W3316" s="25"/>
      <c r="X3316" s="25"/>
      <c r="Y3316" s="25"/>
      <c r="Z3316" s="25"/>
      <c r="AA3316" s="25"/>
      <c r="AB3316" s="25"/>
      <c r="AC3316" s="25"/>
      <c r="AD3316" s="25"/>
      <c r="AE3316" s="25"/>
      <c r="AF3316" s="25"/>
      <c r="AG3316" s="25"/>
      <c r="AH3316" s="25"/>
    </row>
    <row r="3317" spans="1:34">
      <c r="A3317" s="25"/>
      <c r="B3317" s="25"/>
      <c r="C3317" s="25"/>
      <c r="D3317" s="114"/>
      <c r="E3317" s="25"/>
      <c r="F3317" s="25"/>
      <c r="G3317" s="25"/>
      <c r="H3317" s="25"/>
      <c r="I3317" s="25"/>
      <c r="J3317" s="25"/>
      <c r="K3317" s="114"/>
      <c r="L3317" s="25"/>
      <c r="M3317" s="25"/>
      <c r="N3317" s="25"/>
      <c r="O3317" s="25"/>
      <c r="P3317" s="25"/>
      <c r="Q3317" s="25"/>
      <c r="R3317" s="25"/>
      <c r="S3317" s="25"/>
      <c r="T3317" s="25"/>
      <c r="U3317" s="25"/>
      <c r="V3317" s="25"/>
      <c r="W3317" s="25"/>
      <c r="X3317" s="25"/>
      <c r="Y3317" s="25"/>
      <c r="Z3317" s="25"/>
      <c r="AA3317" s="25"/>
      <c r="AB3317" s="25"/>
      <c r="AC3317" s="25"/>
      <c r="AD3317" s="25"/>
      <c r="AE3317" s="25"/>
      <c r="AF3317" s="25"/>
      <c r="AG3317" s="25"/>
      <c r="AH3317" s="25"/>
    </row>
    <row r="3318" spans="1:34">
      <c r="A3318" s="25"/>
      <c r="B3318" s="25"/>
      <c r="C3318" s="25"/>
      <c r="D3318" s="114"/>
      <c r="E3318" s="25"/>
      <c r="F3318" s="25"/>
      <c r="G3318" s="25"/>
      <c r="H3318" s="25"/>
      <c r="I3318" s="25"/>
      <c r="J3318" s="25"/>
      <c r="K3318" s="114"/>
      <c r="L3318" s="25"/>
      <c r="M3318" s="25"/>
      <c r="N3318" s="25"/>
      <c r="O3318" s="25"/>
      <c r="P3318" s="25"/>
      <c r="Q3318" s="25"/>
      <c r="R3318" s="25"/>
      <c r="S3318" s="25"/>
      <c r="T3318" s="25"/>
      <c r="U3318" s="25"/>
      <c r="V3318" s="25"/>
      <c r="W3318" s="25"/>
      <c r="X3318" s="25"/>
      <c r="Y3318" s="25"/>
      <c r="Z3318" s="25"/>
      <c r="AA3318" s="25"/>
      <c r="AB3318" s="25"/>
      <c r="AC3318" s="25"/>
      <c r="AD3318" s="25"/>
      <c r="AE3318" s="25"/>
      <c r="AF3318" s="25"/>
      <c r="AG3318" s="25"/>
      <c r="AH3318" s="25"/>
    </row>
    <row r="3319" spans="1:34">
      <c r="A3319" s="25"/>
      <c r="B3319" s="25"/>
      <c r="C3319" s="25"/>
      <c r="D3319" s="114"/>
      <c r="E3319" s="25"/>
      <c r="F3319" s="25"/>
      <c r="G3319" s="25"/>
      <c r="H3319" s="25"/>
      <c r="I3319" s="25"/>
      <c r="J3319" s="25"/>
      <c r="K3319" s="114"/>
      <c r="L3319" s="25"/>
      <c r="M3319" s="25"/>
      <c r="N3319" s="25"/>
      <c r="O3319" s="25"/>
      <c r="P3319" s="25"/>
      <c r="Q3319" s="25"/>
      <c r="R3319" s="25"/>
      <c r="S3319" s="25"/>
      <c r="T3319" s="25"/>
      <c r="U3319" s="25"/>
      <c r="V3319" s="25"/>
      <c r="W3319" s="25"/>
      <c r="X3319" s="25"/>
      <c r="Y3319" s="25"/>
      <c r="Z3319" s="25"/>
      <c r="AA3319" s="25"/>
      <c r="AB3319" s="25"/>
      <c r="AC3319" s="25"/>
      <c r="AD3319" s="25"/>
      <c r="AE3319" s="25"/>
      <c r="AF3319" s="25"/>
      <c r="AG3319" s="25"/>
      <c r="AH3319" s="25"/>
    </row>
    <row r="3320" spans="1:34">
      <c r="A3320" s="25"/>
      <c r="B3320" s="25"/>
      <c r="C3320" s="25"/>
      <c r="D3320" s="114"/>
      <c r="E3320" s="25"/>
      <c r="F3320" s="25"/>
      <c r="G3320" s="25"/>
      <c r="H3320" s="25"/>
      <c r="I3320" s="25"/>
      <c r="J3320" s="25"/>
      <c r="K3320" s="114"/>
      <c r="L3320" s="25"/>
      <c r="M3320" s="25"/>
      <c r="N3320" s="25"/>
      <c r="O3320" s="25"/>
      <c r="P3320" s="25"/>
      <c r="Q3320" s="25"/>
      <c r="R3320" s="25"/>
      <c r="S3320" s="25"/>
      <c r="T3320" s="25"/>
      <c r="U3320" s="25"/>
      <c r="V3320" s="25"/>
      <c r="W3320" s="25"/>
      <c r="X3320" s="25"/>
      <c r="Y3320" s="25"/>
      <c r="Z3320" s="25"/>
      <c r="AA3320" s="25"/>
      <c r="AB3320" s="25"/>
      <c r="AC3320" s="25"/>
      <c r="AD3320" s="25"/>
      <c r="AE3320" s="25"/>
      <c r="AF3320" s="25"/>
      <c r="AG3320" s="25"/>
      <c r="AH3320" s="25"/>
    </row>
    <row r="3321" spans="1:34">
      <c r="A3321" s="25"/>
      <c r="B3321" s="25"/>
      <c r="C3321" s="25"/>
      <c r="D3321" s="114"/>
      <c r="E3321" s="25"/>
      <c r="F3321" s="25"/>
      <c r="G3321" s="25"/>
      <c r="H3321" s="25"/>
      <c r="I3321" s="25"/>
      <c r="J3321" s="25"/>
      <c r="K3321" s="114"/>
      <c r="L3321" s="25"/>
      <c r="M3321" s="25"/>
      <c r="N3321" s="25"/>
      <c r="O3321" s="25"/>
      <c r="P3321" s="25"/>
      <c r="Q3321" s="25"/>
      <c r="R3321" s="25"/>
      <c r="S3321" s="25"/>
      <c r="T3321" s="25"/>
      <c r="U3321" s="25"/>
      <c r="V3321" s="25"/>
      <c r="W3321" s="25"/>
      <c r="X3321" s="25"/>
      <c r="Y3321" s="25"/>
      <c r="Z3321" s="25"/>
      <c r="AA3321" s="25"/>
      <c r="AB3321" s="25"/>
      <c r="AC3321" s="25"/>
      <c r="AD3321" s="25"/>
      <c r="AE3321" s="25"/>
      <c r="AF3321" s="25"/>
      <c r="AG3321" s="25"/>
      <c r="AH3321" s="25"/>
    </row>
    <row r="3322" spans="1:34">
      <c r="A3322" s="25"/>
      <c r="B3322" s="25"/>
      <c r="C3322" s="25"/>
      <c r="D3322" s="114"/>
      <c r="E3322" s="25"/>
      <c r="F3322" s="25"/>
      <c r="G3322" s="25"/>
      <c r="H3322" s="25"/>
      <c r="I3322" s="25"/>
      <c r="J3322" s="25"/>
      <c r="K3322" s="114"/>
      <c r="L3322" s="25"/>
      <c r="M3322" s="25"/>
      <c r="N3322" s="25"/>
      <c r="O3322" s="25"/>
      <c r="P3322" s="25"/>
      <c r="Q3322" s="25"/>
      <c r="R3322" s="25"/>
      <c r="S3322" s="25"/>
      <c r="T3322" s="25"/>
      <c r="U3322" s="25"/>
      <c r="V3322" s="25"/>
      <c r="W3322" s="25"/>
      <c r="X3322" s="25"/>
      <c r="Y3322" s="25"/>
      <c r="Z3322" s="25"/>
      <c r="AA3322" s="25"/>
      <c r="AB3322" s="25"/>
      <c r="AC3322" s="25"/>
      <c r="AD3322" s="25"/>
      <c r="AE3322" s="25"/>
      <c r="AF3322" s="25"/>
      <c r="AG3322" s="25"/>
      <c r="AH3322" s="25"/>
    </row>
    <row r="3323" spans="1:34">
      <c r="A3323" s="25"/>
      <c r="B3323" s="25"/>
      <c r="C3323" s="25"/>
      <c r="D3323" s="114"/>
      <c r="E3323" s="25"/>
      <c r="F3323" s="25"/>
      <c r="G3323" s="25"/>
      <c r="H3323" s="25"/>
      <c r="I3323" s="25"/>
      <c r="J3323" s="25"/>
      <c r="K3323" s="114"/>
      <c r="L3323" s="25"/>
      <c r="M3323" s="25"/>
      <c r="N3323" s="25"/>
      <c r="O3323" s="25"/>
      <c r="P3323" s="25"/>
      <c r="Q3323" s="25"/>
      <c r="R3323" s="25"/>
      <c r="S3323" s="25"/>
      <c r="T3323" s="25"/>
      <c r="U3323" s="25"/>
      <c r="V3323" s="25"/>
      <c r="W3323" s="25"/>
      <c r="X3323" s="25"/>
      <c r="Y3323" s="25"/>
      <c r="Z3323" s="25"/>
      <c r="AA3323" s="25"/>
      <c r="AB3323" s="25"/>
      <c r="AC3323" s="25"/>
      <c r="AD3323" s="25"/>
      <c r="AE3323" s="25"/>
      <c r="AF3323" s="25"/>
      <c r="AG3323" s="25"/>
      <c r="AH3323" s="25"/>
    </row>
    <row r="3324" spans="1:34">
      <c r="A3324" s="25"/>
      <c r="B3324" s="25"/>
      <c r="C3324" s="25"/>
      <c r="D3324" s="114"/>
      <c r="E3324" s="25"/>
      <c r="F3324" s="25"/>
      <c r="G3324" s="25"/>
      <c r="H3324" s="25"/>
      <c r="I3324" s="25"/>
      <c r="J3324" s="25"/>
      <c r="K3324" s="114"/>
      <c r="L3324" s="25"/>
      <c r="M3324" s="25"/>
      <c r="N3324" s="25"/>
      <c r="O3324" s="25"/>
      <c r="P3324" s="25"/>
      <c r="Q3324" s="25"/>
      <c r="R3324" s="25"/>
      <c r="S3324" s="25"/>
      <c r="T3324" s="25"/>
      <c r="U3324" s="25"/>
      <c r="V3324" s="25"/>
      <c r="W3324" s="25"/>
      <c r="X3324" s="25"/>
      <c r="Y3324" s="25"/>
      <c r="Z3324" s="25"/>
      <c r="AA3324" s="25"/>
      <c r="AB3324" s="25"/>
      <c r="AC3324" s="25"/>
      <c r="AD3324" s="25"/>
      <c r="AE3324" s="25"/>
      <c r="AF3324" s="25"/>
      <c r="AG3324" s="25"/>
      <c r="AH3324" s="25"/>
    </row>
    <row r="3325" spans="1:34">
      <c r="A3325" s="25"/>
      <c r="B3325" s="25"/>
      <c r="C3325" s="25"/>
      <c r="D3325" s="114"/>
      <c r="E3325" s="25"/>
      <c r="F3325" s="25"/>
      <c r="G3325" s="25"/>
      <c r="H3325" s="25"/>
      <c r="I3325" s="25"/>
      <c r="J3325" s="25"/>
      <c r="K3325" s="114"/>
      <c r="L3325" s="25"/>
      <c r="M3325" s="25"/>
      <c r="N3325" s="25"/>
      <c r="O3325" s="25"/>
      <c r="P3325" s="25"/>
      <c r="Q3325" s="25"/>
      <c r="R3325" s="25"/>
      <c r="S3325" s="25"/>
      <c r="T3325" s="25"/>
      <c r="U3325" s="25"/>
      <c r="V3325" s="25"/>
      <c r="W3325" s="25"/>
      <c r="X3325" s="25"/>
      <c r="Y3325" s="25"/>
      <c r="Z3325" s="25"/>
      <c r="AA3325" s="25"/>
      <c r="AB3325" s="25"/>
      <c r="AC3325" s="25"/>
      <c r="AD3325" s="25"/>
      <c r="AE3325" s="25"/>
      <c r="AF3325" s="25"/>
      <c r="AG3325" s="25"/>
      <c r="AH3325" s="25"/>
    </row>
    <row r="3326" spans="1:34">
      <c r="A3326" s="25"/>
      <c r="B3326" s="25"/>
      <c r="C3326" s="25"/>
      <c r="D3326" s="114"/>
      <c r="E3326" s="25"/>
      <c r="F3326" s="25"/>
      <c r="G3326" s="25"/>
      <c r="H3326" s="25"/>
      <c r="I3326" s="25"/>
      <c r="J3326" s="25"/>
      <c r="K3326" s="114"/>
      <c r="L3326" s="25"/>
      <c r="M3326" s="25"/>
      <c r="N3326" s="25"/>
      <c r="O3326" s="25"/>
      <c r="P3326" s="25"/>
      <c r="Q3326" s="25"/>
      <c r="R3326" s="25"/>
      <c r="S3326" s="25"/>
      <c r="T3326" s="25"/>
      <c r="U3326" s="25"/>
      <c r="V3326" s="25"/>
      <c r="W3326" s="25"/>
      <c r="X3326" s="25"/>
      <c r="Y3326" s="25"/>
      <c r="Z3326" s="25"/>
      <c r="AA3326" s="25"/>
      <c r="AB3326" s="25"/>
      <c r="AC3326" s="25"/>
      <c r="AD3326" s="25"/>
      <c r="AE3326" s="25"/>
      <c r="AF3326" s="25"/>
      <c r="AG3326" s="25"/>
      <c r="AH3326" s="25"/>
    </row>
    <row r="3327" spans="1:34">
      <c r="A3327" s="25"/>
      <c r="B3327" s="25"/>
      <c r="C3327" s="25"/>
      <c r="D3327" s="114"/>
      <c r="E3327" s="25"/>
      <c r="F3327" s="25"/>
      <c r="G3327" s="25"/>
      <c r="H3327" s="25"/>
      <c r="I3327" s="25"/>
      <c r="J3327" s="25"/>
      <c r="K3327" s="114"/>
      <c r="L3327" s="25"/>
      <c r="M3327" s="25"/>
      <c r="N3327" s="25"/>
      <c r="O3327" s="25"/>
      <c r="P3327" s="25"/>
      <c r="Q3327" s="25"/>
      <c r="R3327" s="25"/>
      <c r="S3327" s="25"/>
      <c r="T3327" s="25"/>
      <c r="U3327" s="25"/>
      <c r="V3327" s="25"/>
      <c r="W3327" s="25"/>
      <c r="X3327" s="25"/>
      <c r="Y3327" s="25"/>
      <c r="Z3327" s="25"/>
      <c r="AA3327" s="25"/>
      <c r="AB3327" s="25"/>
      <c r="AC3327" s="25"/>
      <c r="AD3327" s="25"/>
      <c r="AE3327" s="25"/>
      <c r="AF3327" s="25"/>
      <c r="AG3327" s="25"/>
      <c r="AH3327" s="25"/>
    </row>
    <row r="3328" spans="1:34">
      <c r="A3328" s="25"/>
      <c r="B3328" s="25"/>
      <c r="C3328" s="25"/>
      <c r="D3328" s="114"/>
      <c r="E3328" s="25"/>
      <c r="F3328" s="25"/>
      <c r="G3328" s="25"/>
      <c r="H3328" s="25"/>
      <c r="I3328" s="25"/>
      <c r="J3328" s="25"/>
      <c r="K3328" s="114"/>
      <c r="L3328" s="25"/>
      <c r="M3328" s="25"/>
      <c r="N3328" s="25"/>
      <c r="O3328" s="25"/>
      <c r="P3328" s="25"/>
      <c r="Q3328" s="25"/>
      <c r="R3328" s="25"/>
      <c r="S3328" s="25"/>
      <c r="T3328" s="25"/>
      <c r="U3328" s="25"/>
      <c r="V3328" s="25"/>
      <c r="W3328" s="25"/>
      <c r="X3328" s="25"/>
      <c r="Y3328" s="25"/>
      <c r="Z3328" s="25"/>
      <c r="AA3328" s="25"/>
      <c r="AB3328" s="25"/>
      <c r="AC3328" s="25"/>
      <c r="AD3328" s="25"/>
      <c r="AE3328" s="25"/>
      <c r="AF3328" s="25"/>
      <c r="AG3328" s="25"/>
      <c r="AH3328" s="25"/>
    </row>
    <row r="3329" spans="1:34">
      <c r="A3329" s="25"/>
      <c r="B3329" s="25"/>
      <c r="C3329" s="25"/>
      <c r="D3329" s="114"/>
      <c r="E3329" s="25"/>
      <c r="F3329" s="25"/>
      <c r="G3329" s="25"/>
      <c r="H3329" s="25"/>
      <c r="I3329" s="25"/>
      <c r="J3329" s="25"/>
      <c r="K3329" s="114"/>
      <c r="L3329" s="25"/>
      <c r="M3329" s="25"/>
      <c r="N3329" s="25"/>
      <c r="O3329" s="25"/>
      <c r="P3329" s="25"/>
      <c r="Q3329" s="25"/>
      <c r="R3329" s="25"/>
      <c r="S3329" s="25"/>
      <c r="T3329" s="25"/>
      <c r="U3329" s="25"/>
      <c r="V3329" s="25"/>
      <c r="W3329" s="25"/>
      <c r="X3329" s="25"/>
      <c r="Y3329" s="25"/>
      <c r="Z3329" s="25"/>
      <c r="AA3329" s="25"/>
      <c r="AB3329" s="25"/>
      <c r="AC3329" s="25"/>
      <c r="AD3329" s="25"/>
      <c r="AE3329" s="25"/>
      <c r="AF3329" s="25"/>
      <c r="AG3329" s="25"/>
      <c r="AH3329" s="25"/>
    </row>
    <row r="3330" spans="1:34">
      <c r="A3330" s="25"/>
      <c r="B3330" s="25"/>
      <c r="C3330" s="25"/>
      <c r="D3330" s="114"/>
      <c r="E3330" s="25"/>
      <c r="F3330" s="25"/>
      <c r="G3330" s="25"/>
      <c r="H3330" s="25"/>
      <c r="I3330" s="25"/>
      <c r="J3330" s="25"/>
      <c r="K3330" s="114"/>
      <c r="L3330" s="25"/>
      <c r="M3330" s="25"/>
      <c r="N3330" s="25"/>
      <c r="O3330" s="25"/>
      <c r="P3330" s="25"/>
      <c r="Q3330" s="25"/>
      <c r="R3330" s="25"/>
      <c r="S3330" s="25"/>
      <c r="T3330" s="25"/>
      <c r="U3330" s="25"/>
      <c r="V3330" s="25"/>
      <c r="W3330" s="25"/>
      <c r="X3330" s="25"/>
      <c r="Y3330" s="25"/>
      <c r="Z3330" s="25"/>
      <c r="AA3330" s="25"/>
      <c r="AB3330" s="25"/>
      <c r="AC3330" s="25"/>
      <c r="AD3330" s="25"/>
      <c r="AE3330" s="25"/>
      <c r="AF3330" s="25"/>
      <c r="AG3330" s="25"/>
      <c r="AH3330" s="25"/>
    </row>
    <row r="3331" spans="1:34">
      <c r="A3331" s="25"/>
      <c r="B3331" s="25"/>
      <c r="C3331" s="25"/>
      <c r="D3331" s="114"/>
      <c r="E3331" s="25"/>
      <c r="F3331" s="25"/>
      <c r="G3331" s="25"/>
      <c r="H3331" s="25"/>
      <c r="I3331" s="25"/>
      <c r="J3331" s="25"/>
      <c r="K3331" s="114"/>
      <c r="L3331" s="25"/>
      <c r="M3331" s="25"/>
      <c r="N3331" s="25"/>
      <c r="O3331" s="25"/>
      <c r="P3331" s="25"/>
      <c r="Q3331" s="25"/>
      <c r="R3331" s="25"/>
      <c r="S3331" s="25"/>
      <c r="T3331" s="25"/>
      <c r="U3331" s="25"/>
      <c r="V3331" s="25"/>
      <c r="W3331" s="25"/>
      <c r="X3331" s="25"/>
      <c r="Y3331" s="25"/>
      <c r="Z3331" s="25"/>
      <c r="AA3331" s="25"/>
      <c r="AB3331" s="25"/>
      <c r="AC3331" s="25"/>
      <c r="AD3331" s="25"/>
      <c r="AE3331" s="25"/>
      <c r="AF3331" s="25"/>
      <c r="AG3331" s="25"/>
      <c r="AH3331" s="25"/>
    </row>
    <row r="3332" spans="1:34">
      <c r="A3332" s="25"/>
      <c r="B3332" s="25"/>
      <c r="C3332" s="25"/>
      <c r="D3332" s="114"/>
      <c r="E3332" s="25"/>
      <c r="F3332" s="25"/>
      <c r="G3332" s="25"/>
      <c r="H3332" s="25"/>
      <c r="I3332" s="25"/>
      <c r="J3332" s="25"/>
      <c r="K3332" s="114"/>
      <c r="L3332" s="25"/>
      <c r="M3332" s="25"/>
      <c r="N3332" s="25"/>
      <c r="O3332" s="25"/>
      <c r="P3332" s="25"/>
      <c r="Q3332" s="25"/>
      <c r="R3332" s="25"/>
      <c r="S3332" s="25"/>
      <c r="T3332" s="25"/>
      <c r="U3332" s="25"/>
      <c r="V3332" s="25"/>
      <c r="W3332" s="25"/>
      <c r="X3332" s="25"/>
      <c r="Y3332" s="25"/>
      <c r="Z3332" s="25"/>
      <c r="AA3332" s="25"/>
      <c r="AB3332" s="25"/>
      <c r="AC3332" s="25"/>
      <c r="AD3332" s="25"/>
      <c r="AE3332" s="25"/>
      <c r="AF3332" s="25"/>
      <c r="AG3332" s="25"/>
      <c r="AH3332" s="25"/>
    </row>
    <row r="3333" spans="1:34">
      <c r="A3333" s="25"/>
      <c r="B3333" s="25"/>
      <c r="C3333" s="25"/>
      <c r="D3333" s="114"/>
      <c r="E3333" s="25"/>
      <c r="F3333" s="25"/>
      <c r="G3333" s="25"/>
      <c r="H3333" s="25"/>
      <c r="I3333" s="25"/>
      <c r="J3333" s="25"/>
      <c r="K3333" s="114"/>
      <c r="L3333" s="25"/>
      <c r="M3333" s="25"/>
      <c r="N3333" s="25"/>
      <c r="O3333" s="25"/>
      <c r="P3333" s="25"/>
      <c r="Q3333" s="25"/>
      <c r="R3333" s="25"/>
      <c r="S3333" s="25"/>
      <c r="T3333" s="25"/>
      <c r="U3333" s="25"/>
      <c r="V3333" s="25"/>
      <c r="W3333" s="25"/>
      <c r="X3333" s="25"/>
      <c r="Y3333" s="25"/>
      <c r="Z3333" s="25"/>
      <c r="AA3333" s="25"/>
      <c r="AB3333" s="25"/>
      <c r="AC3333" s="25"/>
      <c r="AD3333" s="25"/>
      <c r="AE3333" s="25"/>
      <c r="AF3333" s="25"/>
      <c r="AG3333" s="25"/>
      <c r="AH3333" s="25"/>
    </row>
    <row r="3334" spans="1:34">
      <c r="A3334" s="25"/>
      <c r="B3334" s="25"/>
      <c r="C3334" s="25"/>
      <c r="D3334" s="114"/>
      <c r="E3334" s="25"/>
      <c r="F3334" s="25"/>
      <c r="G3334" s="25"/>
      <c r="H3334" s="25"/>
      <c r="I3334" s="25"/>
      <c r="J3334" s="25"/>
      <c r="K3334" s="114"/>
      <c r="L3334" s="25"/>
      <c r="M3334" s="25"/>
      <c r="N3334" s="25"/>
      <c r="O3334" s="25"/>
      <c r="P3334" s="25"/>
      <c r="Q3334" s="25"/>
      <c r="R3334" s="25"/>
      <c r="S3334" s="25"/>
      <c r="T3334" s="25"/>
      <c r="U3334" s="25"/>
      <c r="V3334" s="25"/>
      <c r="W3334" s="25"/>
      <c r="X3334" s="25"/>
      <c r="Y3334" s="25"/>
      <c r="Z3334" s="25"/>
      <c r="AA3334" s="25"/>
      <c r="AB3334" s="25"/>
      <c r="AC3334" s="25"/>
      <c r="AD3334" s="25"/>
      <c r="AE3334" s="25"/>
      <c r="AF3334" s="25"/>
      <c r="AG3334" s="25"/>
      <c r="AH3334" s="25"/>
    </row>
    <row r="3335" spans="1:34">
      <c r="A3335" s="25"/>
      <c r="B3335" s="25"/>
      <c r="C3335" s="25"/>
      <c r="D3335" s="114"/>
      <c r="E3335" s="25"/>
      <c r="F3335" s="25"/>
      <c r="G3335" s="25"/>
      <c r="H3335" s="25"/>
      <c r="I3335" s="25"/>
      <c r="J3335" s="25"/>
      <c r="K3335" s="114"/>
      <c r="L3335" s="25"/>
      <c r="M3335" s="25"/>
      <c r="N3335" s="25"/>
      <c r="O3335" s="25"/>
      <c r="P3335" s="25"/>
      <c r="Q3335" s="25"/>
      <c r="R3335" s="25"/>
      <c r="S3335" s="25"/>
      <c r="T3335" s="25"/>
      <c r="U3335" s="25"/>
      <c r="V3335" s="25"/>
      <c r="W3335" s="25"/>
      <c r="X3335" s="25"/>
      <c r="Y3335" s="25"/>
      <c r="Z3335" s="25"/>
      <c r="AA3335" s="25"/>
      <c r="AB3335" s="25"/>
      <c r="AC3335" s="25"/>
      <c r="AD3335" s="25"/>
      <c r="AE3335" s="25"/>
      <c r="AF3335" s="25"/>
      <c r="AG3335" s="25"/>
      <c r="AH3335" s="25"/>
    </row>
    <row r="3336" spans="1:34">
      <c r="A3336" s="25"/>
      <c r="B3336" s="25"/>
      <c r="C3336" s="25"/>
      <c r="D3336" s="114"/>
      <c r="E3336" s="25"/>
      <c r="F3336" s="25"/>
      <c r="G3336" s="25"/>
      <c r="H3336" s="25"/>
      <c r="I3336" s="25"/>
      <c r="J3336" s="25"/>
      <c r="K3336" s="114"/>
      <c r="L3336" s="25"/>
      <c r="M3336" s="25"/>
      <c r="N3336" s="25"/>
      <c r="O3336" s="25"/>
      <c r="P3336" s="25"/>
      <c r="Q3336" s="25"/>
      <c r="R3336" s="25"/>
      <c r="S3336" s="25"/>
      <c r="T3336" s="25"/>
      <c r="U3336" s="25"/>
      <c r="V3336" s="25"/>
      <c r="W3336" s="25"/>
      <c r="X3336" s="25"/>
      <c r="Y3336" s="25"/>
      <c r="Z3336" s="25"/>
      <c r="AA3336" s="25"/>
      <c r="AB3336" s="25"/>
      <c r="AC3336" s="25"/>
      <c r="AD3336" s="25"/>
      <c r="AE3336" s="25"/>
      <c r="AF3336" s="25"/>
      <c r="AG3336" s="25"/>
      <c r="AH3336" s="25"/>
    </row>
    <row r="3337" spans="1:34">
      <c r="A3337" s="25"/>
      <c r="B3337" s="25"/>
      <c r="C3337" s="25"/>
      <c r="D3337" s="114"/>
      <c r="E3337" s="25"/>
      <c r="F3337" s="25"/>
      <c r="G3337" s="25"/>
      <c r="H3337" s="25"/>
      <c r="I3337" s="25"/>
      <c r="J3337" s="25"/>
      <c r="K3337" s="114"/>
      <c r="L3337" s="25"/>
      <c r="M3337" s="25"/>
      <c r="N3337" s="25"/>
      <c r="O3337" s="25"/>
      <c r="P3337" s="25"/>
      <c r="Q3337" s="25"/>
      <c r="R3337" s="25"/>
      <c r="S3337" s="25"/>
      <c r="T3337" s="25"/>
      <c r="U3337" s="25"/>
      <c r="V3337" s="25"/>
      <c r="W3337" s="25"/>
      <c r="X3337" s="25"/>
      <c r="Y3337" s="25"/>
      <c r="Z3337" s="25"/>
      <c r="AA3337" s="25"/>
      <c r="AB3337" s="25"/>
      <c r="AC3337" s="25"/>
      <c r="AD3337" s="25"/>
      <c r="AE3337" s="25"/>
      <c r="AF3337" s="25"/>
      <c r="AG3337" s="25"/>
      <c r="AH3337" s="25"/>
    </row>
    <row r="3338" spans="1:34">
      <c r="A3338" s="25"/>
      <c r="B3338" s="25"/>
      <c r="C3338" s="25"/>
      <c r="D3338" s="114"/>
      <c r="E3338" s="25"/>
      <c r="F3338" s="25"/>
      <c r="G3338" s="25"/>
      <c r="H3338" s="25"/>
      <c r="I3338" s="25"/>
      <c r="J3338" s="25"/>
      <c r="K3338" s="114"/>
      <c r="L3338" s="25"/>
      <c r="M3338" s="25"/>
      <c r="N3338" s="25"/>
      <c r="O3338" s="25"/>
      <c r="P3338" s="25"/>
      <c r="Q3338" s="25"/>
      <c r="R3338" s="25"/>
      <c r="S3338" s="25"/>
      <c r="T3338" s="25"/>
      <c r="U3338" s="25"/>
      <c r="V3338" s="25"/>
      <c r="W3338" s="25"/>
      <c r="X3338" s="25"/>
      <c r="Y3338" s="25"/>
      <c r="Z3338" s="25"/>
      <c r="AA3338" s="25"/>
      <c r="AB3338" s="25"/>
      <c r="AC3338" s="25"/>
      <c r="AD3338" s="25"/>
      <c r="AE3338" s="25"/>
      <c r="AF3338" s="25"/>
      <c r="AG3338" s="25"/>
      <c r="AH3338" s="25"/>
    </row>
    <row r="3339" spans="1:34">
      <c r="A3339" s="25"/>
      <c r="B3339" s="25"/>
      <c r="C3339" s="25"/>
      <c r="D3339" s="114"/>
      <c r="E3339" s="25"/>
      <c r="F3339" s="25"/>
      <c r="G3339" s="25"/>
      <c r="H3339" s="25"/>
      <c r="I3339" s="25"/>
      <c r="J3339" s="25"/>
      <c r="K3339" s="114"/>
      <c r="L3339" s="25"/>
      <c r="M3339" s="25"/>
      <c r="N3339" s="25"/>
      <c r="O3339" s="25"/>
      <c r="P3339" s="25"/>
      <c r="Q3339" s="25"/>
      <c r="R3339" s="25"/>
      <c r="S3339" s="25"/>
      <c r="T3339" s="25"/>
      <c r="U3339" s="25"/>
      <c r="V3339" s="25"/>
      <c r="W3339" s="25"/>
      <c r="X3339" s="25"/>
      <c r="Y3339" s="25"/>
      <c r="Z3339" s="25"/>
      <c r="AA3339" s="25"/>
      <c r="AB3339" s="25"/>
      <c r="AC3339" s="25"/>
      <c r="AD3339" s="25"/>
      <c r="AE3339" s="25"/>
      <c r="AF3339" s="25"/>
      <c r="AG3339" s="25"/>
      <c r="AH3339" s="25"/>
    </row>
    <row r="3340" spans="1:34">
      <c r="A3340" s="25"/>
      <c r="B3340" s="25"/>
      <c r="C3340" s="25"/>
      <c r="D3340" s="114"/>
      <c r="E3340" s="25"/>
      <c r="F3340" s="25"/>
      <c r="G3340" s="25"/>
      <c r="H3340" s="25"/>
      <c r="I3340" s="25"/>
      <c r="J3340" s="25"/>
      <c r="K3340" s="114"/>
      <c r="L3340" s="25"/>
      <c r="M3340" s="25"/>
      <c r="N3340" s="25"/>
      <c r="O3340" s="25"/>
      <c r="P3340" s="25"/>
      <c r="Q3340" s="25"/>
      <c r="R3340" s="25"/>
      <c r="S3340" s="25"/>
      <c r="T3340" s="25"/>
      <c r="U3340" s="25"/>
      <c r="V3340" s="25"/>
      <c r="W3340" s="25"/>
      <c r="X3340" s="25"/>
      <c r="Y3340" s="25"/>
      <c r="Z3340" s="25"/>
      <c r="AA3340" s="25"/>
      <c r="AB3340" s="25"/>
      <c r="AC3340" s="25"/>
      <c r="AD3340" s="25"/>
      <c r="AE3340" s="25"/>
      <c r="AF3340" s="25"/>
      <c r="AG3340" s="25"/>
      <c r="AH3340" s="25"/>
    </row>
    <row r="3341" spans="1:34">
      <c r="A3341" s="25"/>
      <c r="B3341" s="25"/>
      <c r="C3341" s="25"/>
      <c r="D3341" s="114"/>
      <c r="E3341" s="25"/>
      <c r="F3341" s="25"/>
      <c r="G3341" s="25"/>
      <c r="H3341" s="25"/>
      <c r="I3341" s="25"/>
      <c r="J3341" s="25"/>
      <c r="K3341" s="114"/>
      <c r="L3341" s="25"/>
      <c r="M3341" s="25"/>
      <c r="N3341" s="25"/>
      <c r="O3341" s="25"/>
      <c r="P3341" s="25"/>
      <c r="Q3341" s="25"/>
      <c r="R3341" s="25"/>
      <c r="S3341" s="25"/>
      <c r="T3341" s="25"/>
      <c r="U3341" s="25"/>
      <c r="V3341" s="25"/>
      <c r="W3341" s="25"/>
      <c r="X3341" s="25"/>
      <c r="Y3341" s="25"/>
      <c r="Z3341" s="25"/>
      <c r="AA3341" s="25"/>
      <c r="AB3341" s="25"/>
      <c r="AC3341" s="25"/>
      <c r="AD3341" s="25"/>
      <c r="AE3341" s="25"/>
      <c r="AF3341" s="25"/>
      <c r="AG3341" s="25"/>
      <c r="AH3341" s="25"/>
    </row>
    <row r="3342" spans="1:34">
      <c r="A3342" s="25"/>
      <c r="B3342" s="25"/>
      <c r="C3342" s="25"/>
      <c r="D3342" s="114"/>
      <c r="E3342" s="25"/>
      <c r="F3342" s="25"/>
      <c r="G3342" s="25"/>
      <c r="H3342" s="25"/>
      <c r="I3342" s="25"/>
      <c r="J3342" s="25"/>
      <c r="K3342" s="114"/>
      <c r="L3342" s="25"/>
      <c r="M3342" s="25"/>
      <c r="N3342" s="25"/>
      <c r="O3342" s="25"/>
      <c r="P3342" s="25"/>
      <c r="Q3342" s="25"/>
      <c r="R3342" s="25"/>
      <c r="S3342" s="25"/>
      <c r="T3342" s="25"/>
      <c r="U3342" s="25"/>
      <c r="V3342" s="25"/>
      <c r="W3342" s="25"/>
      <c r="X3342" s="25"/>
      <c r="Y3342" s="25"/>
      <c r="Z3342" s="25"/>
      <c r="AA3342" s="25"/>
      <c r="AB3342" s="25"/>
      <c r="AC3342" s="25"/>
      <c r="AD3342" s="25"/>
      <c r="AE3342" s="25"/>
      <c r="AF3342" s="25"/>
      <c r="AG3342" s="25"/>
      <c r="AH3342" s="25"/>
    </row>
    <row r="3343" spans="1:34">
      <c r="A3343" s="25"/>
      <c r="B3343" s="25"/>
      <c r="C3343" s="25"/>
      <c r="D3343" s="114"/>
      <c r="E3343" s="25"/>
      <c r="F3343" s="25"/>
      <c r="G3343" s="25"/>
      <c r="H3343" s="25"/>
      <c r="I3343" s="25"/>
      <c r="J3343" s="25"/>
      <c r="K3343" s="114"/>
      <c r="L3343" s="25"/>
      <c r="M3343" s="25"/>
      <c r="N3343" s="25"/>
      <c r="O3343" s="25"/>
      <c r="P3343" s="25"/>
      <c r="Q3343" s="25"/>
      <c r="R3343" s="25"/>
      <c r="S3343" s="25"/>
      <c r="T3343" s="25"/>
      <c r="U3343" s="25"/>
      <c r="V3343" s="25"/>
      <c r="W3343" s="25"/>
      <c r="X3343" s="25"/>
      <c r="Y3343" s="25"/>
      <c r="Z3343" s="25"/>
      <c r="AA3343" s="25"/>
      <c r="AB3343" s="25"/>
      <c r="AC3343" s="25"/>
      <c r="AD3343" s="25"/>
      <c r="AE3343" s="25"/>
      <c r="AF3343" s="25"/>
      <c r="AG3343" s="25"/>
      <c r="AH3343" s="25"/>
    </row>
    <row r="3344" spans="1:34">
      <c r="A3344" s="25"/>
      <c r="B3344" s="25"/>
      <c r="C3344" s="25"/>
      <c r="D3344" s="114"/>
      <c r="E3344" s="25"/>
      <c r="F3344" s="25"/>
      <c r="G3344" s="25"/>
      <c r="H3344" s="25"/>
      <c r="I3344" s="25"/>
      <c r="J3344" s="25"/>
      <c r="K3344" s="114"/>
      <c r="L3344" s="25"/>
      <c r="M3344" s="25"/>
      <c r="N3344" s="25"/>
      <c r="O3344" s="25"/>
      <c r="P3344" s="25"/>
      <c r="Q3344" s="25"/>
      <c r="R3344" s="25"/>
      <c r="S3344" s="25"/>
      <c r="T3344" s="25"/>
      <c r="U3344" s="25"/>
      <c r="V3344" s="25"/>
      <c r="W3344" s="25"/>
      <c r="X3344" s="25"/>
      <c r="Y3344" s="25"/>
      <c r="Z3344" s="25"/>
      <c r="AA3344" s="25"/>
      <c r="AB3344" s="25"/>
      <c r="AC3344" s="25"/>
      <c r="AD3344" s="25"/>
      <c r="AE3344" s="25"/>
      <c r="AF3344" s="25"/>
      <c r="AG3344" s="25"/>
      <c r="AH3344" s="25"/>
    </row>
    <row r="3345" spans="1:34">
      <c r="A3345" s="25"/>
      <c r="B3345" s="25"/>
      <c r="C3345" s="25"/>
      <c r="D3345" s="114"/>
      <c r="E3345" s="25"/>
      <c r="F3345" s="25"/>
      <c r="G3345" s="25"/>
      <c r="H3345" s="25"/>
      <c r="I3345" s="25"/>
      <c r="J3345" s="25"/>
      <c r="K3345" s="114"/>
      <c r="L3345" s="25"/>
      <c r="M3345" s="25"/>
      <c r="N3345" s="25"/>
      <c r="O3345" s="25"/>
      <c r="P3345" s="25"/>
      <c r="Q3345" s="25"/>
      <c r="R3345" s="25"/>
      <c r="S3345" s="25"/>
      <c r="T3345" s="25"/>
      <c r="U3345" s="25"/>
      <c r="V3345" s="25"/>
      <c r="W3345" s="25"/>
      <c r="X3345" s="25"/>
      <c r="Y3345" s="25"/>
      <c r="Z3345" s="25"/>
      <c r="AA3345" s="25"/>
      <c r="AB3345" s="25"/>
      <c r="AC3345" s="25"/>
      <c r="AD3345" s="25"/>
      <c r="AE3345" s="25"/>
      <c r="AF3345" s="25"/>
      <c r="AG3345" s="25"/>
      <c r="AH3345" s="25"/>
    </row>
    <row r="3346" spans="1:34">
      <c r="A3346" s="25"/>
      <c r="B3346" s="25"/>
      <c r="C3346" s="25"/>
      <c r="D3346" s="114"/>
      <c r="E3346" s="25"/>
      <c r="F3346" s="25"/>
      <c r="G3346" s="25"/>
      <c r="H3346" s="25"/>
      <c r="I3346" s="25"/>
      <c r="J3346" s="25"/>
      <c r="K3346" s="114"/>
      <c r="L3346" s="25"/>
      <c r="M3346" s="25"/>
      <c r="N3346" s="25"/>
      <c r="O3346" s="25"/>
      <c r="P3346" s="25"/>
      <c r="Q3346" s="25"/>
      <c r="R3346" s="25"/>
      <c r="S3346" s="25"/>
      <c r="T3346" s="25"/>
      <c r="U3346" s="25"/>
      <c r="V3346" s="25"/>
      <c r="W3346" s="25"/>
      <c r="X3346" s="25"/>
      <c r="Y3346" s="25"/>
      <c r="Z3346" s="25"/>
      <c r="AA3346" s="25"/>
      <c r="AB3346" s="25"/>
      <c r="AC3346" s="25"/>
      <c r="AD3346" s="25"/>
      <c r="AE3346" s="25"/>
      <c r="AF3346" s="25"/>
      <c r="AG3346" s="25"/>
      <c r="AH3346" s="25"/>
    </row>
    <row r="3347" spans="1:34">
      <c r="A3347" s="25"/>
      <c r="B3347" s="25"/>
      <c r="C3347" s="25"/>
      <c r="D3347" s="114"/>
      <c r="E3347" s="25"/>
      <c r="F3347" s="25"/>
      <c r="G3347" s="25"/>
      <c r="H3347" s="25"/>
      <c r="I3347" s="25"/>
      <c r="J3347" s="25"/>
      <c r="K3347" s="114"/>
      <c r="L3347" s="25"/>
      <c r="M3347" s="25"/>
      <c r="N3347" s="25"/>
      <c r="O3347" s="25"/>
      <c r="P3347" s="25"/>
      <c r="Q3347" s="25"/>
      <c r="R3347" s="25"/>
      <c r="S3347" s="25"/>
      <c r="T3347" s="25"/>
      <c r="U3347" s="25"/>
      <c r="V3347" s="25"/>
      <c r="W3347" s="25"/>
      <c r="X3347" s="25"/>
      <c r="Y3347" s="25"/>
      <c r="Z3347" s="25"/>
      <c r="AA3347" s="25"/>
      <c r="AB3347" s="25"/>
      <c r="AC3347" s="25"/>
      <c r="AD3347" s="25"/>
      <c r="AE3347" s="25"/>
      <c r="AF3347" s="25"/>
      <c r="AG3347" s="25"/>
      <c r="AH3347" s="25"/>
    </row>
    <row r="3348" spans="1:34">
      <c r="A3348" s="25"/>
      <c r="B3348" s="25"/>
      <c r="C3348" s="25"/>
      <c r="D3348" s="114"/>
      <c r="E3348" s="25"/>
      <c r="F3348" s="25"/>
      <c r="G3348" s="25"/>
      <c r="H3348" s="25"/>
      <c r="I3348" s="25"/>
      <c r="J3348" s="25"/>
      <c r="K3348" s="114"/>
      <c r="L3348" s="25"/>
      <c r="M3348" s="25"/>
      <c r="N3348" s="25"/>
      <c r="O3348" s="25"/>
      <c r="P3348" s="25"/>
      <c r="Q3348" s="25"/>
      <c r="R3348" s="25"/>
      <c r="S3348" s="25"/>
      <c r="T3348" s="25"/>
      <c r="U3348" s="25"/>
      <c r="V3348" s="25"/>
      <c r="W3348" s="25"/>
      <c r="X3348" s="25"/>
      <c r="Y3348" s="25"/>
      <c r="Z3348" s="25"/>
      <c r="AA3348" s="25"/>
      <c r="AB3348" s="25"/>
      <c r="AC3348" s="25"/>
      <c r="AD3348" s="25"/>
      <c r="AE3348" s="25"/>
      <c r="AF3348" s="25"/>
      <c r="AG3348" s="25"/>
      <c r="AH3348" s="25"/>
    </row>
    <row r="3349" spans="1:34">
      <c r="A3349" s="25"/>
      <c r="B3349" s="25"/>
      <c r="C3349" s="25"/>
      <c r="D3349" s="114"/>
      <c r="E3349" s="25"/>
      <c r="F3349" s="25"/>
      <c r="G3349" s="25"/>
      <c r="H3349" s="25"/>
      <c r="I3349" s="25"/>
      <c r="J3349" s="25"/>
      <c r="K3349" s="114"/>
      <c r="L3349" s="25"/>
      <c r="M3349" s="25"/>
      <c r="N3349" s="25"/>
      <c r="O3349" s="25"/>
      <c r="P3349" s="25"/>
      <c r="Q3349" s="25"/>
      <c r="R3349" s="25"/>
      <c r="S3349" s="25"/>
      <c r="T3349" s="25"/>
      <c r="U3349" s="25"/>
      <c r="V3349" s="25"/>
      <c r="W3349" s="25"/>
      <c r="X3349" s="25"/>
      <c r="Y3349" s="25"/>
      <c r="Z3349" s="25"/>
      <c r="AA3349" s="25"/>
      <c r="AB3349" s="25"/>
      <c r="AC3349" s="25"/>
      <c r="AD3349" s="25"/>
      <c r="AE3349" s="25"/>
      <c r="AF3349" s="25"/>
      <c r="AG3349" s="25"/>
      <c r="AH3349" s="25"/>
    </row>
    <row r="3350" spans="1:34">
      <c r="A3350" s="25"/>
      <c r="B3350" s="25"/>
      <c r="C3350" s="25"/>
      <c r="D3350" s="114"/>
      <c r="E3350" s="25"/>
      <c r="F3350" s="25"/>
      <c r="G3350" s="25"/>
      <c r="H3350" s="25"/>
      <c r="I3350" s="25"/>
      <c r="J3350" s="25"/>
      <c r="K3350" s="114"/>
      <c r="L3350" s="25"/>
      <c r="M3350" s="25"/>
      <c r="N3350" s="25"/>
      <c r="O3350" s="25"/>
      <c r="P3350" s="25"/>
      <c r="Q3350" s="25"/>
      <c r="R3350" s="25"/>
      <c r="S3350" s="25"/>
      <c r="T3350" s="25"/>
      <c r="U3350" s="25"/>
      <c r="V3350" s="25"/>
      <c r="W3350" s="25"/>
      <c r="X3350" s="25"/>
      <c r="Y3350" s="25"/>
      <c r="Z3350" s="25"/>
      <c r="AA3350" s="25"/>
      <c r="AB3350" s="25"/>
      <c r="AC3350" s="25"/>
      <c r="AD3350" s="25"/>
      <c r="AE3350" s="25"/>
      <c r="AF3350" s="25"/>
      <c r="AG3350" s="25"/>
      <c r="AH3350" s="25"/>
    </row>
    <row r="3351" spans="1:34">
      <c r="A3351" s="25"/>
      <c r="B3351" s="25"/>
      <c r="C3351" s="25"/>
      <c r="D3351" s="114"/>
      <c r="E3351" s="25"/>
      <c r="F3351" s="25"/>
      <c r="G3351" s="25"/>
      <c r="H3351" s="25"/>
      <c r="I3351" s="25"/>
      <c r="J3351" s="25"/>
      <c r="K3351" s="114"/>
      <c r="L3351" s="25"/>
      <c r="M3351" s="25"/>
      <c r="N3351" s="25"/>
      <c r="O3351" s="25"/>
      <c r="P3351" s="25"/>
      <c r="Q3351" s="25"/>
      <c r="R3351" s="25"/>
      <c r="S3351" s="25"/>
      <c r="T3351" s="25"/>
      <c r="U3351" s="25"/>
      <c r="V3351" s="25"/>
      <c r="W3351" s="25"/>
      <c r="X3351" s="25"/>
      <c r="Y3351" s="25"/>
      <c r="Z3351" s="25"/>
      <c r="AA3351" s="25"/>
      <c r="AB3351" s="25"/>
      <c r="AC3351" s="25"/>
      <c r="AD3351" s="25"/>
      <c r="AE3351" s="25"/>
      <c r="AF3351" s="25"/>
      <c r="AG3351" s="25"/>
      <c r="AH3351" s="25"/>
    </row>
    <row r="3352" spans="1:34">
      <c r="A3352" s="25"/>
      <c r="B3352" s="25"/>
      <c r="C3352" s="25"/>
      <c r="D3352" s="114"/>
      <c r="E3352" s="25"/>
      <c r="F3352" s="25"/>
      <c r="G3352" s="25"/>
      <c r="H3352" s="25"/>
      <c r="I3352" s="25"/>
      <c r="J3352" s="25"/>
      <c r="K3352" s="114"/>
      <c r="L3352" s="25"/>
      <c r="M3352" s="25"/>
      <c r="N3352" s="25"/>
      <c r="O3352" s="25"/>
      <c r="P3352" s="25"/>
      <c r="Q3352" s="25"/>
      <c r="R3352" s="25"/>
      <c r="S3352" s="25"/>
      <c r="T3352" s="25"/>
      <c r="U3352" s="25"/>
      <c r="V3352" s="25"/>
      <c r="W3352" s="25"/>
      <c r="X3352" s="25"/>
      <c r="Y3352" s="25"/>
      <c r="Z3352" s="25"/>
      <c r="AA3352" s="25"/>
      <c r="AB3352" s="25"/>
      <c r="AC3352" s="25"/>
      <c r="AD3352" s="25"/>
      <c r="AE3352" s="25"/>
      <c r="AF3352" s="25"/>
      <c r="AG3352" s="25"/>
      <c r="AH3352" s="25"/>
    </row>
    <row r="3353" spans="1:34">
      <c r="A3353" s="25"/>
      <c r="B3353" s="25"/>
      <c r="C3353" s="25"/>
      <c r="D3353" s="114"/>
      <c r="E3353" s="25"/>
      <c r="F3353" s="25"/>
      <c r="G3353" s="25"/>
      <c r="H3353" s="25"/>
      <c r="I3353" s="25"/>
      <c r="J3353" s="25"/>
      <c r="K3353" s="114"/>
      <c r="L3353" s="25"/>
      <c r="M3353" s="25"/>
      <c r="N3353" s="25"/>
      <c r="O3353" s="25"/>
      <c r="P3353" s="25"/>
      <c r="Q3353" s="25"/>
      <c r="R3353" s="25"/>
      <c r="S3353" s="25"/>
      <c r="T3353" s="25"/>
      <c r="U3353" s="25"/>
      <c r="V3353" s="25"/>
      <c r="W3353" s="25"/>
      <c r="X3353" s="25"/>
      <c r="Y3353" s="25"/>
      <c r="Z3353" s="25"/>
      <c r="AA3353" s="25"/>
      <c r="AB3353" s="25"/>
      <c r="AC3353" s="25"/>
      <c r="AD3353" s="25"/>
      <c r="AE3353" s="25"/>
      <c r="AF3353" s="25"/>
      <c r="AG3353" s="25"/>
      <c r="AH3353" s="25"/>
    </row>
    <row r="3354" spans="1:34">
      <c r="A3354" s="25"/>
      <c r="B3354" s="25"/>
      <c r="C3354" s="25"/>
      <c r="D3354" s="114"/>
      <c r="E3354" s="25"/>
      <c r="F3354" s="25"/>
      <c r="G3354" s="25"/>
      <c r="H3354" s="25"/>
      <c r="I3354" s="25"/>
      <c r="J3354" s="25"/>
      <c r="K3354" s="114"/>
      <c r="L3354" s="25"/>
      <c r="M3354" s="25"/>
      <c r="N3354" s="25"/>
      <c r="O3354" s="25"/>
      <c r="P3354" s="25"/>
      <c r="Q3354" s="25"/>
      <c r="R3354" s="25"/>
      <c r="S3354" s="25"/>
      <c r="T3354" s="25"/>
      <c r="U3354" s="25"/>
      <c r="V3354" s="25"/>
      <c r="W3354" s="25"/>
      <c r="X3354" s="25"/>
      <c r="Y3354" s="25"/>
      <c r="Z3354" s="25"/>
      <c r="AA3354" s="25"/>
      <c r="AB3354" s="25"/>
      <c r="AC3354" s="25"/>
      <c r="AD3354" s="25"/>
      <c r="AE3354" s="25"/>
      <c r="AF3354" s="25"/>
      <c r="AG3354" s="25"/>
      <c r="AH3354" s="25"/>
    </row>
    <row r="3355" spans="1:34">
      <c r="A3355" s="25"/>
      <c r="B3355" s="25"/>
      <c r="C3355" s="25"/>
      <c r="D3355" s="114"/>
      <c r="E3355" s="25"/>
      <c r="F3355" s="25"/>
      <c r="G3355" s="25"/>
      <c r="H3355" s="25"/>
      <c r="I3355" s="25"/>
      <c r="J3355" s="25"/>
      <c r="K3355" s="114"/>
      <c r="L3355" s="25"/>
      <c r="M3355" s="25"/>
      <c r="N3355" s="25"/>
      <c r="O3355" s="25"/>
      <c r="P3355" s="25"/>
      <c r="Q3355" s="25"/>
      <c r="R3355" s="25"/>
      <c r="S3355" s="25"/>
      <c r="T3355" s="25"/>
      <c r="U3355" s="25"/>
      <c r="V3355" s="25"/>
      <c r="W3355" s="25"/>
      <c r="X3355" s="25"/>
      <c r="Y3355" s="25"/>
      <c r="Z3355" s="25"/>
      <c r="AA3355" s="25"/>
      <c r="AB3355" s="25"/>
      <c r="AC3355" s="25"/>
      <c r="AD3355" s="25"/>
      <c r="AE3355" s="25"/>
      <c r="AF3355" s="25"/>
      <c r="AG3355" s="25"/>
      <c r="AH3355" s="25"/>
    </row>
    <row r="3356" spans="1:34">
      <c r="A3356" s="25"/>
      <c r="B3356" s="25"/>
      <c r="C3356" s="25"/>
      <c r="D3356" s="114"/>
      <c r="E3356" s="25"/>
      <c r="F3356" s="25"/>
      <c r="G3356" s="25"/>
      <c r="H3356" s="25"/>
      <c r="I3356" s="25"/>
      <c r="J3356" s="25"/>
      <c r="K3356" s="114"/>
      <c r="L3356" s="25"/>
      <c r="M3356" s="25"/>
      <c r="N3356" s="25"/>
      <c r="O3356" s="25"/>
      <c r="P3356" s="25"/>
      <c r="Q3356" s="25"/>
      <c r="R3356" s="25"/>
      <c r="S3356" s="25"/>
      <c r="T3356" s="25"/>
      <c r="U3356" s="25"/>
      <c r="V3356" s="25"/>
      <c r="W3356" s="25"/>
      <c r="X3356" s="25"/>
      <c r="Y3356" s="25"/>
      <c r="Z3356" s="25"/>
      <c r="AA3356" s="25"/>
      <c r="AB3356" s="25"/>
      <c r="AC3356" s="25"/>
      <c r="AD3356" s="25"/>
      <c r="AE3356" s="25"/>
      <c r="AF3356" s="25"/>
      <c r="AG3356" s="25"/>
      <c r="AH3356" s="25"/>
    </row>
    <row r="3357" spans="1:34">
      <c r="A3357" s="25"/>
      <c r="B3357" s="25"/>
      <c r="C3357" s="25"/>
      <c r="D3357" s="114"/>
      <c r="E3357" s="25"/>
      <c r="F3357" s="25"/>
      <c r="G3357" s="25"/>
      <c r="H3357" s="25"/>
      <c r="I3357" s="25"/>
      <c r="J3357" s="25"/>
      <c r="K3357" s="114"/>
      <c r="L3357" s="25"/>
      <c r="M3357" s="25"/>
      <c r="N3357" s="25"/>
      <c r="O3357" s="25"/>
      <c r="P3357" s="25"/>
      <c r="Q3357" s="25"/>
      <c r="R3357" s="25"/>
      <c r="S3357" s="25"/>
      <c r="T3357" s="25"/>
      <c r="U3357" s="25"/>
      <c r="V3357" s="25"/>
      <c r="W3357" s="25"/>
      <c r="X3357" s="25"/>
      <c r="Y3357" s="25"/>
      <c r="Z3357" s="25"/>
      <c r="AA3357" s="25"/>
      <c r="AB3357" s="25"/>
      <c r="AC3357" s="25"/>
      <c r="AD3357" s="25"/>
      <c r="AE3357" s="25"/>
      <c r="AF3357" s="25"/>
      <c r="AG3357" s="25"/>
      <c r="AH3357" s="25"/>
    </row>
    <row r="3358" spans="1:34">
      <c r="A3358" s="25"/>
      <c r="B3358" s="25"/>
      <c r="C3358" s="25"/>
      <c r="D3358" s="114"/>
      <c r="E3358" s="25"/>
      <c r="F3358" s="25"/>
      <c r="G3358" s="25"/>
      <c r="H3358" s="25"/>
      <c r="I3358" s="25"/>
      <c r="J3358" s="25"/>
      <c r="K3358" s="114"/>
      <c r="L3358" s="25"/>
      <c r="M3358" s="25"/>
      <c r="N3358" s="25"/>
      <c r="O3358" s="25"/>
      <c r="P3358" s="25"/>
      <c r="Q3358" s="25"/>
      <c r="R3358" s="25"/>
      <c r="S3358" s="25"/>
      <c r="T3358" s="25"/>
      <c r="U3358" s="25"/>
      <c r="V3358" s="25"/>
      <c r="W3358" s="25"/>
      <c r="X3358" s="25"/>
      <c r="Y3358" s="25"/>
      <c r="Z3358" s="25"/>
      <c r="AA3358" s="25"/>
      <c r="AB3358" s="25"/>
      <c r="AC3358" s="25"/>
      <c r="AD3358" s="25"/>
      <c r="AE3358" s="25"/>
      <c r="AF3358" s="25"/>
      <c r="AG3358" s="25"/>
      <c r="AH3358" s="25"/>
    </row>
    <row r="3359" spans="1:34">
      <c r="A3359" s="25"/>
      <c r="B3359" s="25"/>
      <c r="C3359" s="25"/>
      <c r="D3359" s="114"/>
      <c r="E3359" s="25"/>
      <c r="F3359" s="25"/>
      <c r="G3359" s="25"/>
      <c r="H3359" s="25"/>
      <c r="I3359" s="25"/>
      <c r="J3359" s="25"/>
      <c r="K3359" s="114"/>
      <c r="L3359" s="25"/>
      <c r="M3359" s="25"/>
      <c r="N3359" s="25"/>
      <c r="O3359" s="25"/>
      <c r="P3359" s="25"/>
      <c r="Q3359" s="25"/>
      <c r="R3359" s="25"/>
      <c r="S3359" s="25"/>
      <c r="T3359" s="25"/>
      <c r="U3359" s="25"/>
      <c r="V3359" s="25"/>
      <c r="W3359" s="25"/>
      <c r="X3359" s="25"/>
      <c r="Y3359" s="25"/>
      <c r="Z3359" s="25"/>
      <c r="AA3359" s="25"/>
      <c r="AB3359" s="25"/>
      <c r="AC3359" s="25"/>
      <c r="AD3359" s="25"/>
      <c r="AE3359" s="25"/>
      <c r="AF3359" s="25"/>
      <c r="AG3359" s="25"/>
      <c r="AH3359" s="25"/>
    </row>
    <row r="3360" spans="1:34">
      <c r="A3360" s="25"/>
      <c r="B3360" s="25"/>
      <c r="C3360" s="25"/>
      <c r="D3360" s="114"/>
      <c r="E3360" s="25"/>
      <c r="F3360" s="25"/>
      <c r="G3360" s="25"/>
      <c r="H3360" s="25"/>
      <c r="I3360" s="25"/>
      <c r="J3360" s="25"/>
      <c r="K3360" s="114"/>
      <c r="L3360" s="25"/>
      <c r="M3360" s="25"/>
      <c r="N3360" s="25"/>
      <c r="O3360" s="25"/>
      <c r="P3360" s="25"/>
      <c r="Q3360" s="25"/>
      <c r="R3360" s="25"/>
      <c r="S3360" s="25"/>
      <c r="T3360" s="25"/>
      <c r="U3360" s="25"/>
      <c r="V3360" s="25"/>
      <c r="W3360" s="25"/>
      <c r="X3360" s="25"/>
      <c r="Y3360" s="25"/>
      <c r="Z3360" s="25"/>
      <c r="AA3360" s="25"/>
      <c r="AB3360" s="25"/>
      <c r="AC3360" s="25"/>
      <c r="AD3360" s="25"/>
      <c r="AE3360" s="25"/>
      <c r="AF3360" s="25"/>
      <c r="AG3360" s="25"/>
      <c r="AH3360" s="25"/>
    </row>
    <row r="3361" spans="1:34">
      <c r="A3361" s="25"/>
      <c r="B3361" s="25"/>
      <c r="C3361" s="25"/>
      <c r="D3361" s="114"/>
      <c r="E3361" s="25"/>
      <c r="F3361" s="25"/>
      <c r="G3361" s="25"/>
      <c r="H3361" s="25"/>
      <c r="I3361" s="25"/>
      <c r="J3361" s="25"/>
      <c r="K3361" s="114"/>
      <c r="L3361" s="25"/>
      <c r="M3361" s="25"/>
      <c r="N3361" s="25"/>
      <c r="O3361" s="25"/>
      <c r="P3361" s="25"/>
      <c r="Q3361" s="25"/>
      <c r="R3361" s="25"/>
      <c r="S3361" s="25"/>
      <c r="T3361" s="25"/>
      <c r="U3361" s="25"/>
      <c r="V3361" s="25"/>
      <c r="W3361" s="25"/>
      <c r="X3361" s="25"/>
      <c r="Y3361" s="25"/>
      <c r="Z3361" s="25"/>
      <c r="AA3361" s="25"/>
      <c r="AB3361" s="25"/>
      <c r="AC3361" s="25"/>
      <c r="AD3361" s="25"/>
      <c r="AE3361" s="25"/>
      <c r="AF3361" s="25"/>
      <c r="AG3361" s="25"/>
      <c r="AH3361" s="25"/>
    </row>
    <row r="3362" spans="1:34">
      <c r="A3362" s="25"/>
      <c r="B3362" s="25"/>
      <c r="C3362" s="25"/>
      <c r="D3362" s="114"/>
      <c r="E3362" s="25"/>
      <c r="F3362" s="25"/>
      <c r="G3362" s="25"/>
      <c r="H3362" s="25"/>
      <c r="I3362" s="25"/>
      <c r="J3362" s="25"/>
      <c r="K3362" s="114"/>
      <c r="L3362" s="25"/>
      <c r="M3362" s="25"/>
      <c r="N3362" s="25"/>
      <c r="O3362" s="25"/>
      <c r="P3362" s="25"/>
      <c r="Q3362" s="25"/>
      <c r="R3362" s="25"/>
      <c r="S3362" s="25"/>
      <c r="T3362" s="25"/>
      <c r="U3362" s="25"/>
      <c r="V3362" s="25"/>
      <c r="W3362" s="25"/>
      <c r="X3362" s="25"/>
      <c r="Y3362" s="25"/>
      <c r="Z3362" s="25"/>
      <c r="AA3362" s="25"/>
      <c r="AB3362" s="25"/>
      <c r="AC3362" s="25"/>
      <c r="AD3362" s="25"/>
      <c r="AE3362" s="25"/>
      <c r="AF3362" s="25"/>
      <c r="AG3362" s="25"/>
      <c r="AH3362" s="25"/>
    </row>
    <row r="3363" spans="1:34">
      <c r="A3363" s="25"/>
      <c r="B3363" s="25"/>
      <c r="C3363" s="25"/>
      <c r="D3363" s="114"/>
      <c r="E3363" s="25"/>
      <c r="F3363" s="25"/>
      <c r="G3363" s="25"/>
      <c r="H3363" s="25"/>
      <c r="I3363" s="25"/>
      <c r="J3363" s="25"/>
      <c r="K3363" s="114"/>
      <c r="L3363" s="25"/>
      <c r="M3363" s="25"/>
      <c r="N3363" s="25"/>
      <c r="O3363" s="25"/>
      <c r="P3363" s="25"/>
      <c r="Q3363" s="25"/>
      <c r="R3363" s="25"/>
      <c r="S3363" s="25"/>
      <c r="T3363" s="25"/>
      <c r="U3363" s="25"/>
      <c r="V3363" s="25"/>
      <c r="W3363" s="25"/>
      <c r="X3363" s="25"/>
      <c r="Y3363" s="25"/>
      <c r="Z3363" s="25"/>
      <c r="AA3363" s="25"/>
      <c r="AB3363" s="25"/>
      <c r="AC3363" s="25"/>
      <c r="AD3363" s="25"/>
      <c r="AE3363" s="25"/>
      <c r="AF3363" s="25"/>
      <c r="AG3363" s="25"/>
      <c r="AH3363" s="25"/>
    </row>
    <row r="3364" spans="1:34">
      <c r="A3364" s="25"/>
      <c r="B3364" s="25"/>
      <c r="C3364" s="25"/>
      <c r="D3364" s="114"/>
      <c r="E3364" s="25"/>
      <c r="F3364" s="25"/>
      <c r="G3364" s="25"/>
      <c r="H3364" s="25"/>
      <c r="I3364" s="25"/>
      <c r="J3364" s="25"/>
      <c r="K3364" s="114"/>
      <c r="L3364" s="25"/>
      <c r="M3364" s="25"/>
      <c r="N3364" s="25"/>
      <c r="O3364" s="25"/>
      <c r="P3364" s="25"/>
      <c r="Q3364" s="25"/>
      <c r="R3364" s="25"/>
      <c r="S3364" s="25"/>
      <c r="T3364" s="25"/>
      <c r="U3364" s="25"/>
      <c r="V3364" s="25"/>
      <c r="W3364" s="25"/>
      <c r="X3364" s="25"/>
      <c r="Y3364" s="25"/>
      <c r="Z3364" s="25"/>
      <c r="AA3364" s="25"/>
      <c r="AB3364" s="25"/>
      <c r="AC3364" s="25"/>
      <c r="AD3364" s="25"/>
      <c r="AE3364" s="25"/>
      <c r="AF3364" s="25"/>
      <c r="AG3364" s="25"/>
      <c r="AH3364" s="25"/>
    </row>
    <row r="3365" spans="1:34">
      <c r="A3365" s="25"/>
      <c r="B3365" s="25"/>
      <c r="C3365" s="25"/>
      <c r="D3365" s="114"/>
      <c r="E3365" s="25"/>
      <c r="F3365" s="25"/>
      <c r="G3365" s="25"/>
      <c r="H3365" s="25"/>
      <c r="I3365" s="25"/>
      <c r="J3365" s="25"/>
      <c r="K3365" s="114"/>
      <c r="L3365" s="25"/>
      <c r="M3365" s="25"/>
      <c r="N3365" s="25"/>
      <c r="O3365" s="25"/>
      <c r="P3365" s="25"/>
      <c r="Q3365" s="25"/>
      <c r="R3365" s="25"/>
      <c r="S3365" s="25"/>
      <c r="T3365" s="25"/>
      <c r="U3365" s="25"/>
      <c r="V3365" s="25"/>
      <c r="W3365" s="25"/>
      <c r="X3365" s="25"/>
      <c r="Y3365" s="25"/>
      <c r="Z3365" s="25"/>
      <c r="AA3365" s="25"/>
      <c r="AB3365" s="25"/>
      <c r="AC3365" s="25"/>
      <c r="AD3365" s="25"/>
      <c r="AE3365" s="25"/>
      <c r="AF3365" s="25"/>
      <c r="AG3365" s="25"/>
      <c r="AH3365" s="25"/>
    </row>
    <row r="3366" spans="1:34">
      <c r="A3366" s="25"/>
      <c r="B3366" s="25"/>
      <c r="C3366" s="25"/>
      <c r="D3366" s="114"/>
      <c r="E3366" s="25"/>
      <c r="F3366" s="25"/>
      <c r="G3366" s="25"/>
      <c r="H3366" s="25"/>
      <c r="I3366" s="25"/>
      <c r="J3366" s="25"/>
      <c r="K3366" s="114"/>
      <c r="L3366" s="25"/>
      <c r="M3366" s="25"/>
      <c r="N3366" s="25"/>
      <c r="O3366" s="25"/>
      <c r="P3366" s="25"/>
      <c r="Q3366" s="25"/>
      <c r="R3366" s="25"/>
      <c r="S3366" s="25"/>
      <c r="T3366" s="25"/>
      <c r="U3366" s="25"/>
      <c r="V3366" s="25"/>
      <c r="W3366" s="25"/>
      <c r="X3366" s="25"/>
      <c r="Y3366" s="25"/>
      <c r="Z3366" s="25"/>
      <c r="AA3366" s="25"/>
      <c r="AB3366" s="25"/>
      <c r="AC3366" s="25"/>
      <c r="AD3366" s="25"/>
      <c r="AE3366" s="25"/>
      <c r="AF3366" s="25"/>
      <c r="AG3366" s="25"/>
      <c r="AH3366" s="25"/>
    </row>
    <row r="3367" spans="1:34">
      <c r="A3367" s="25"/>
      <c r="B3367" s="25"/>
      <c r="C3367" s="25"/>
      <c r="D3367" s="114"/>
      <c r="E3367" s="25"/>
      <c r="F3367" s="25"/>
      <c r="G3367" s="25"/>
      <c r="H3367" s="25"/>
      <c r="I3367" s="25"/>
      <c r="J3367" s="25"/>
      <c r="K3367" s="114"/>
      <c r="L3367" s="25"/>
      <c r="M3367" s="25"/>
      <c r="N3367" s="25"/>
      <c r="O3367" s="25"/>
      <c r="P3367" s="25"/>
      <c r="Q3367" s="25"/>
      <c r="R3367" s="25"/>
      <c r="S3367" s="25"/>
      <c r="T3367" s="25"/>
      <c r="U3367" s="25"/>
      <c r="V3367" s="25"/>
      <c r="W3367" s="25"/>
      <c r="X3367" s="25"/>
      <c r="Y3367" s="25"/>
      <c r="Z3367" s="25"/>
      <c r="AA3367" s="25"/>
      <c r="AB3367" s="25"/>
      <c r="AC3367" s="25"/>
      <c r="AD3367" s="25"/>
      <c r="AE3367" s="25"/>
      <c r="AF3367" s="25"/>
      <c r="AG3367" s="25"/>
      <c r="AH3367" s="25"/>
    </row>
    <row r="3368" spans="1:34">
      <c r="A3368" s="25"/>
      <c r="B3368" s="25"/>
      <c r="C3368" s="25"/>
      <c r="D3368" s="114"/>
      <c r="E3368" s="25"/>
      <c r="F3368" s="25"/>
      <c r="G3368" s="25"/>
      <c r="H3368" s="25"/>
      <c r="I3368" s="25"/>
      <c r="J3368" s="25"/>
      <c r="K3368" s="114"/>
      <c r="L3368" s="25"/>
      <c r="M3368" s="25"/>
      <c r="N3368" s="25"/>
      <c r="O3368" s="25"/>
      <c r="P3368" s="25"/>
      <c r="Q3368" s="25"/>
      <c r="R3368" s="25"/>
      <c r="S3368" s="25"/>
      <c r="T3368" s="25"/>
      <c r="U3368" s="25"/>
      <c r="V3368" s="25"/>
      <c r="W3368" s="25"/>
      <c r="X3368" s="25"/>
      <c r="Y3368" s="25"/>
      <c r="Z3368" s="25"/>
      <c r="AA3368" s="25"/>
      <c r="AB3368" s="25"/>
      <c r="AC3368" s="25"/>
      <c r="AD3368" s="25"/>
      <c r="AE3368" s="25"/>
      <c r="AF3368" s="25"/>
      <c r="AG3368" s="25"/>
      <c r="AH3368" s="25"/>
    </row>
    <row r="3369" spans="1:34">
      <c r="A3369" s="25"/>
      <c r="B3369" s="25"/>
      <c r="C3369" s="25"/>
      <c r="D3369" s="114"/>
      <c r="E3369" s="25"/>
      <c r="F3369" s="25"/>
      <c r="G3369" s="25"/>
      <c r="H3369" s="25"/>
      <c r="I3369" s="25"/>
      <c r="J3369" s="25"/>
      <c r="K3369" s="114"/>
      <c r="L3369" s="25"/>
      <c r="M3369" s="25"/>
      <c r="N3369" s="25"/>
      <c r="O3369" s="25"/>
      <c r="P3369" s="25"/>
      <c r="Q3369" s="25"/>
      <c r="R3369" s="25"/>
      <c r="S3369" s="25"/>
      <c r="T3369" s="25"/>
      <c r="U3369" s="25"/>
      <c r="V3369" s="25"/>
      <c r="W3369" s="25"/>
      <c r="X3369" s="25"/>
      <c r="Y3369" s="25"/>
      <c r="Z3369" s="25"/>
      <c r="AA3369" s="25"/>
      <c r="AB3369" s="25"/>
      <c r="AC3369" s="25"/>
      <c r="AD3369" s="25"/>
      <c r="AE3369" s="25"/>
      <c r="AF3369" s="25"/>
      <c r="AG3369" s="25"/>
      <c r="AH3369" s="25"/>
    </row>
    <row r="3370" spans="1:34">
      <c r="A3370" s="25"/>
      <c r="B3370" s="25"/>
      <c r="C3370" s="25"/>
      <c r="D3370" s="114"/>
      <c r="E3370" s="25"/>
      <c r="F3370" s="25"/>
      <c r="G3370" s="25"/>
      <c r="H3370" s="25"/>
      <c r="I3370" s="25"/>
      <c r="J3370" s="25"/>
      <c r="K3370" s="114"/>
      <c r="L3370" s="25"/>
      <c r="M3370" s="25"/>
      <c r="N3370" s="25"/>
      <c r="O3370" s="25"/>
      <c r="P3370" s="25"/>
      <c r="Q3370" s="25"/>
      <c r="R3370" s="25"/>
      <c r="S3370" s="25"/>
      <c r="T3370" s="25"/>
      <c r="U3370" s="25"/>
      <c r="V3370" s="25"/>
      <c r="W3370" s="25"/>
      <c r="X3370" s="25"/>
      <c r="Y3370" s="25"/>
      <c r="Z3370" s="25"/>
      <c r="AA3370" s="25"/>
      <c r="AB3370" s="25"/>
      <c r="AC3370" s="25"/>
      <c r="AD3370" s="25"/>
      <c r="AE3370" s="25"/>
      <c r="AF3370" s="25"/>
      <c r="AG3370" s="25"/>
      <c r="AH3370" s="25"/>
    </row>
    <row r="3371" spans="1:34">
      <c r="A3371" s="25"/>
      <c r="B3371" s="25"/>
      <c r="C3371" s="25"/>
      <c r="D3371" s="114"/>
      <c r="E3371" s="25"/>
      <c r="F3371" s="25"/>
      <c r="G3371" s="25"/>
      <c r="H3371" s="25"/>
      <c r="I3371" s="25"/>
      <c r="J3371" s="25"/>
      <c r="K3371" s="114"/>
      <c r="L3371" s="25"/>
      <c r="M3371" s="25"/>
      <c r="N3371" s="25"/>
      <c r="O3371" s="25"/>
      <c r="P3371" s="25"/>
      <c r="Q3371" s="25"/>
      <c r="R3371" s="25"/>
      <c r="S3371" s="25"/>
      <c r="T3371" s="25"/>
      <c r="U3371" s="25"/>
      <c r="V3371" s="25"/>
      <c r="W3371" s="25"/>
      <c r="X3371" s="25"/>
      <c r="Y3371" s="25"/>
      <c r="Z3371" s="25"/>
      <c r="AA3371" s="25"/>
      <c r="AB3371" s="25"/>
      <c r="AC3371" s="25"/>
      <c r="AD3371" s="25"/>
      <c r="AE3371" s="25"/>
      <c r="AF3371" s="25"/>
      <c r="AG3371" s="25"/>
      <c r="AH3371" s="25"/>
    </row>
    <row r="3372" spans="1:34">
      <c r="A3372" s="25"/>
      <c r="B3372" s="25"/>
      <c r="C3372" s="25"/>
      <c r="D3372" s="114"/>
      <c r="E3372" s="25"/>
      <c r="F3372" s="25"/>
      <c r="G3372" s="25"/>
      <c r="H3372" s="25"/>
      <c r="I3372" s="25"/>
      <c r="J3372" s="25"/>
      <c r="K3372" s="114"/>
      <c r="L3372" s="25"/>
      <c r="M3372" s="25"/>
      <c r="N3372" s="25"/>
      <c r="O3372" s="25"/>
      <c r="P3372" s="25"/>
      <c r="Q3372" s="25"/>
      <c r="R3372" s="25"/>
      <c r="S3372" s="25"/>
      <c r="T3372" s="25"/>
      <c r="U3372" s="25"/>
      <c r="V3372" s="25"/>
      <c r="W3372" s="25"/>
      <c r="X3372" s="25"/>
      <c r="Y3372" s="25"/>
      <c r="Z3372" s="25"/>
      <c r="AA3372" s="25"/>
      <c r="AB3372" s="25"/>
      <c r="AC3372" s="25"/>
      <c r="AD3372" s="25"/>
      <c r="AE3372" s="25"/>
      <c r="AF3372" s="25"/>
      <c r="AG3372" s="25"/>
      <c r="AH3372" s="25"/>
    </row>
    <row r="3373" spans="1:34">
      <c r="A3373" s="25"/>
      <c r="B3373" s="25"/>
      <c r="C3373" s="25"/>
      <c r="D3373" s="114"/>
      <c r="E3373" s="25"/>
      <c r="F3373" s="25"/>
      <c r="G3373" s="25"/>
      <c r="H3373" s="25"/>
      <c r="I3373" s="25"/>
      <c r="J3373" s="25"/>
      <c r="K3373" s="114"/>
      <c r="L3373" s="25"/>
      <c r="M3373" s="25"/>
      <c r="N3373" s="25"/>
      <c r="O3373" s="25"/>
      <c r="P3373" s="25"/>
      <c r="Q3373" s="25"/>
      <c r="R3373" s="25"/>
      <c r="S3373" s="25"/>
      <c r="T3373" s="25"/>
      <c r="U3373" s="25"/>
      <c r="V3373" s="25"/>
      <c r="W3373" s="25"/>
      <c r="X3373" s="25"/>
      <c r="Y3373" s="25"/>
      <c r="Z3373" s="25"/>
      <c r="AA3373" s="25"/>
      <c r="AB3373" s="25"/>
      <c r="AC3373" s="25"/>
      <c r="AD3373" s="25"/>
      <c r="AE3373" s="25"/>
      <c r="AF3373" s="25"/>
      <c r="AG3373" s="25"/>
      <c r="AH3373" s="25"/>
    </row>
    <row r="3374" spans="1:34">
      <c r="A3374" s="25"/>
      <c r="B3374" s="25"/>
      <c r="C3374" s="25"/>
      <c r="D3374" s="114"/>
      <c r="E3374" s="25"/>
      <c r="F3374" s="25"/>
      <c r="G3374" s="25"/>
      <c r="H3374" s="25"/>
      <c r="I3374" s="25"/>
      <c r="J3374" s="25"/>
      <c r="K3374" s="114"/>
      <c r="L3374" s="25"/>
      <c r="M3374" s="25"/>
      <c r="N3374" s="25"/>
      <c r="O3374" s="25"/>
      <c r="P3374" s="25"/>
      <c r="Q3374" s="25"/>
      <c r="R3374" s="25"/>
      <c r="S3374" s="25"/>
      <c r="T3374" s="25"/>
      <c r="U3374" s="25"/>
      <c r="V3374" s="25"/>
      <c r="W3374" s="25"/>
      <c r="X3374" s="25"/>
      <c r="Y3374" s="25"/>
      <c r="Z3374" s="25"/>
      <c r="AA3374" s="25"/>
      <c r="AB3374" s="25"/>
      <c r="AC3374" s="25"/>
      <c r="AD3374" s="25"/>
      <c r="AE3374" s="25"/>
      <c r="AF3374" s="25"/>
      <c r="AG3374" s="25"/>
      <c r="AH3374" s="25"/>
    </row>
    <row r="3375" spans="1:34">
      <c r="A3375" s="25"/>
      <c r="B3375" s="25"/>
      <c r="C3375" s="25"/>
      <c r="D3375" s="114"/>
      <c r="E3375" s="25"/>
      <c r="F3375" s="25"/>
      <c r="G3375" s="25"/>
      <c r="H3375" s="25"/>
      <c r="I3375" s="25"/>
      <c r="J3375" s="25"/>
      <c r="K3375" s="114"/>
      <c r="L3375" s="25"/>
      <c r="M3375" s="25"/>
      <c r="N3375" s="25"/>
      <c r="O3375" s="25"/>
      <c r="P3375" s="25"/>
      <c r="Q3375" s="25"/>
      <c r="R3375" s="25"/>
      <c r="S3375" s="25"/>
      <c r="T3375" s="25"/>
      <c r="U3375" s="25"/>
      <c r="V3375" s="25"/>
      <c r="W3375" s="25"/>
      <c r="X3375" s="25"/>
      <c r="Y3375" s="25"/>
      <c r="Z3375" s="25"/>
      <c r="AA3375" s="25"/>
      <c r="AB3375" s="25"/>
      <c r="AC3375" s="25"/>
      <c r="AD3375" s="25"/>
      <c r="AE3375" s="25"/>
      <c r="AF3375" s="25"/>
      <c r="AG3375" s="25"/>
      <c r="AH3375" s="25"/>
    </row>
    <row r="3376" spans="1:34">
      <c r="A3376" s="25"/>
      <c r="B3376" s="25"/>
      <c r="C3376" s="25"/>
      <c r="D3376" s="114"/>
      <c r="E3376" s="25"/>
      <c r="F3376" s="25"/>
      <c r="G3376" s="25"/>
      <c r="H3376" s="25"/>
      <c r="I3376" s="25"/>
      <c r="J3376" s="25"/>
      <c r="K3376" s="114"/>
      <c r="L3376" s="25"/>
      <c r="M3376" s="25"/>
      <c r="N3376" s="25"/>
      <c r="O3376" s="25"/>
      <c r="P3376" s="25"/>
      <c r="Q3376" s="25"/>
      <c r="R3376" s="25"/>
      <c r="S3376" s="25"/>
      <c r="T3376" s="25"/>
      <c r="U3376" s="25"/>
      <c r="V3376" s="25"/>
      <c r="W3376" s="25"/>
      <c r="X3376" s="25"/>
      <c r="Y3376" s="25"/>
      <c r="Z3376" s="25"/>
      <c r="AA3376" s="25"/>
      <c r="AB3376" s="25"/>
      <c r="AC3376" s="25"/>
      <c r="AD3376" s="25"/>
      <c r="AE3376" s="25"/>
      <c r="AF3376" s="25"/>
      <c r="AG3376" s="25"/>
      <c r="AH3376" s="25"/>
    </row>
    <row r="3377" spans="1:34">
      <c r="A3377" s="25"/>
      <c r="B3377" s="25"/>
      <c r="C3377" s="25"/>
      <c r="D3377" s="114"/>
      <c r="E3377" s="25"/>
      <c r="F3377" s="25"/>
      <c r="G3377" s="25"/>
      <c r="H3377" s="25"/>
      <c r="I3377" s="25"/>
      <c r="J3377" s="25"/>
      <c r="K3377" s="114"/>
      <c r="L3377" s="25"/>
      <c r="M3377" s="25"/>
      <c r="N3377" s="25"/>
      <c r="O3377" s="25"/>
      <c r="P3377" s="25"/>
      <c r="Q3377" s="25"/>
      <c r="R3377" s="25"/>
      <c r="S3377" s="25"/>
      <c r="T3377" s="25"/>
      <c r="U3377" s="25"/>
      <c r="V3377" s="25"/>
      <c r="W3377" s="25"/>
      <c r="X3377" s="25"/>
      <c r="Y3377" s="25"/>
      <c r="Z3377" s="25"/>
      <c r="AA3377" s="25"/>
      <c r="AB3377" s="25"/>
      <c r="AC3377" s="25"/>
      <c r="AD3377" s="25"/>
      <c r="AE3377" s="25"/>
      <c r="AF3377" s="25"/>
      <c r="AG3377" s="25"/>
      <c r="AH3377" s="25"/>
    </row>
    <row r="3378" spans="1:34">
      <c r="A3378" s="25"/>
      <c r="B3378" s="25"/>
      <c r="C3378" s="25"/>
      <c r="D3378" s="114"/>
      <c r="E3378" s="25"/>
      <c r="F3378" s="25"/>
      <c r="G3378" s="25"/>
      <c r="H3378" s="25"/>
      <c r="I3378" s="25"/>
      <c r="J3378" s="25"/>
      <c r="K3378" s="114"/>
      <c r="L3378" s="25"/>
      <c r="M3378" s="25"/>
      <c r="N3378" s="25"/>
      <c r="O3378" s="25"/>
      <c r="P3378" s="25"/>
      <c r="Q3378" s="25"/>
      <c r="R3378" s="25"/>
      <c r="S3378" s="25"/>
      <c r="T3378" s="25"/>
      <c r="U3378" s="25"/>
      <c r="V3378" s="25"/>
      <c r="W3378" s="25"/>
      <c r="X3378" s="25"/>
      <c r="Y3378" s="25"/>
      <c r="Z3378" s="25"/>
      <c r="AA3378" s="25"/>
      <c r="AB3378" s="25"/>
      <c r="AC3378" s="25"/>
      <c r="AD3378" s="25"/>
      <c r="AE3378" s="25"/>
      <c r="AF3378" s="25"/>
      <c r="AG3378" s="25"/>
      <c r="AH3378" s="25"/>
    </row>
    <row r="3379" spans="1:34">
      <c r="A3379" s="25"/>
      <c r="B3379" s="25"/>
      <c r="C3379" s="25"/>
      <c r="D3379" s="114"/>
      <c r="E3379" s="25"/>
      <c r="F3379" s="25"/>
      <c r="G3379" s="25"/>
      <c r="H3379" s="25"/>
      <c r="I3379" s="25"/>
      <c r="J3379" s="25"/>
      <c r="K3379" s="114"/>
      <c r="L3379" s="25"/>
      <c r="M3379" s="25"/>
      <c r="N3379" s="25"/>
      <c r="O3379" s="25"/>
      <c r="P3379" s="25"/>
      <c r="Q3379" s="25"/>
      <c r="R3379" s="25"/>
      <c r="S3379" s="25"/>
      <c r="T3379" s="25"/>
      <c r="U3379" s="25"/>
      <c r="V3379" s="25"/>
      <c r="W3379" s="25"/>
      <c r="X3379" s="25"/>
      <c r="Y3379" s="25"/>
      <c r="Z3379" s="25"/>
      <c r="AA3379" s="25"/>
      <c r="AB3379" s="25"/>
      <c r="AC3379" s="25"/>
      <c r="AD3379" s="25"/>
      <c r="AE3379" s="25"/>
      <c r="AF3379" s="25"/>
      <c r="AG3379" s="25"/>
      <c r="AH3379" s="25"/>
    </row>
    <row r="3380" spans="1:34">
      <c r="A3380" s="25"/>
      <c r="B3380" s="25"/>
      <c r="C3380" s="25"/>
      <c r="D3380" s="114"/>
      <c r="E3380" s="25"/>
      <c r="F3380" s="25"/>
      <c r="G3380" s="25"/>
      <c r="H3380" s="25"/>
      <c r="I3380" s="25"/>
      <c r="J3380" s="25"/>
      <c r="K3380" s="114"/>
      <c r="L3380" s="25"/>
      <c r="M3380" s="25"/>
      <c r="N3380" s="25"/>
      <c r="O3380" s="25"/>
      <c r="P3380" s="25"/>
      <c r="Q3380" s="25"/>
      <c r="R3380" s="25"/>
      <c r="S3380" s="25"/>
      <c r="T3380" s="25"/>
      <c r="U3380" s="25"/>
      <c r="V3380" s="25"/>
      <c r="W3380" s="25"/>
      <c r="X3380" s="25"/>
      <c r="Y3380" s="25"/>
      <c r="Z3380" s="25"/>
      <c r="AA3380" s="25"/>
      <c r="AB3380" s="25"/>
      <c r="AC3380" s="25"/>
      <c r="AD3380" s="25"/>
      <c r="AE3380" s="25"/>
      <c r="AF3380" s="25"/>
      <c r="AG3380" s="25"/>
      <c r="AH3380" s="25"/>
    </row>
    <row r="3381" spans="1:34">
      <c r="A3381" s="25"/>
      <c r="B3381" s="25"/>
      <c r="C3381" s="25"/>
      <c r="D3381" s="114"/>
      <c r="E3381" s="25"/>
      <c r="F3381" s="25"/>
      <c r="G3381" s="25"/>
      <c r="H3381" s="25"/>
      <c r="I3381" s="25"/>
      <c r="J3381" s="25"/>
      <c r="K3381" s="114"/>
      <c r="L3381" s="25"/>
      <c r="M3381" s="25"/>
      <c r="N3381" s="25"/>
      <c r="O3381" s="25"/>
      <c r="P3381" s="25"/>
      <c r="Q3381" s="25"/>
      <c r="R3381" s="25"/>
      <c r="S3381" s="25"/>
      <c r="T3381" s="25"/>
      <c r="U3381" s="25"/>
      <c r="V3381" s="25"/>
      <c r="W3381" s="25"/>
      <c r="X3381" s="25"/>
      <c r="Y3381" s="25"/>
      <c r="Z3381" s="25"/>
      <c r="AA3381" s="25"/>
      <c r="AB3381" s="25"/>
      <c r="AC3381" s="25"/>
      <c r="AD3381" s="25"/>
      <c r="AE3381" s="25"/>
      <c r="AF3381" s="25"/>
      <c r="AG3381" s="25"/>
      <c r="AH3381" s="25"/>
    </row>
    <row r="3382" spans="1:34">
      <c r="A3382" s="25"/>
      <c r="B3382" s="25"/>
      <c r="C3382" s="25"/>
      <c r="D3382" s="114"/>
      <c r="E3382" s="25"/>
      <c r="F3382" s="25"/>
      <c r="G3382" s="25"/>
      <c r="H3382" s="25"/>
      <c r="I3382" s="25"/>
      <c r="J3382" s="25"/>
      <c r="K3382" s="114"/>
      <c r="L3382" s="25"/>
      <c r="M3382" s="25"/>
      <c r="N3382" s="25"/>
      <c r="O3382" s="25"/>
      <c r="P3382" s="25"/>
      <c r="Q3382" s="25"/>
      <c r="R3382" s="25"/>
      <c r="S3382" s="25"/>
      <c r="T3382" s="25"/>
      <c r="U3382" s="25"/>
      <c r="V3382" s="25"/>
      <c r="W3382" s="25"/>
      <c r="X3382" s="25"/>
      <c r="Y3382" s="25"/>
      <c r="Z3382" s="25"/>
      <c r="AA3382" s="25"/>
      <c r="AB3382" s="25"/>
      <c r="AC3382" s="25"/>
      <c r="AD3382" s="25"/>
      <c r="AE3382" s="25"/>
      <c r="AF3382" s="25"/>
      <c r="AG3382" s="25"/>
      <c r="AH3382" s="25"/>
    </row>
    <row r="3383" spans="1:34">
      <c r="A3383" s="25"/>
      <c r="B3383" s="25"/>
      <c r="C3383" s="25"/>
      <c r="D3383" s="114"/>
      <c r="E3383" s="25"/>
      <c r="F3383" s="25"/>
      <c r="G3383" s="25"/>
      <c r="H3383" s="25"/>
      <c r="I3383" s="25"/>
      <c r="J3383" s="25"/>
      <c r="K3383" s="114"/>
      <c r="L3383" s="25"/>
      <c r="M3383" s="25"/>
      <c r="N3383" s="25"/>
      <c r="O3383" s="25"/>
      <c r="P3383" s="25"/>
      <c r="Q3383" s="25"/>
      <c r="R3383" s="25"/>
      <c r="S3383" s="25"/>
      <c r="T3383" s="25"/>
      <c r="U3383" s="25"/>
      <c r="V3383" s="25"/>
      <c r="W3383" s="25"/>
      <c r="X3383" s="25"/>
      <c r="Y3383" s="25"/>
      <c r="Z3383" s="25"/>
      <c r="AA3383" s="25"/>
      <c r="AB3383" s="25"/>
      <c r="AC3383" s="25"/>
      <c r="AD3383" s="25"/>
      <c r="AE3383" s="25"/>
      <c r="AF3383" s="25"/>
      <c r="AG3383" s="25"/>
      <c r="AH3383" s="25"/>
    </row>
    <row r="3384" spans="1:34">
      <c r="A3384" s="25"/>
      <c r="B3384" s="25"/>
      <c r="C3384" s="25"/>
      <c r="D3384" s="114"/>
      <c r="E3384" s="25"/>
      <c r="F3384" s="25"/>
      <c r="G3384" s="25"/>
      <c r="H3384" s="25"/>
      <c r="I3384" s="25"/>
      <c r="J3384" s="25"/>
      <c r="K3384" s="114"/>
      <c r="L3384" s="25"/>
      <c r="M3384" s="25"/>
      <c r="N3384" s="25"/>
      <c r="O3384" s="25"/>
      <c r="P3384" s="25"/>
      <c r="Q3384" s="25"/>
      <c r="R3384" s="25"/>
      <c r="S3384" s="25"/>
      <c r="T3384" s="25"/>
      <c r="U3384" s="25"/>
      <c r="V3384" s="25"/>
      <c r="W3384" s="25"/>
      <c r="X3384" s="25"/>
      <c r="Y3384" s="25"/>
      <c r="Z3384" s="25"/>
      <c r="AA3384" s="25"/>
      <c r="AB3384" s="25"/>
      <c r="AC3384" s="25"/>
      <c r="AD3384" s="25"/>
      <c r="AE3384" s="25"/>
      <c r="AF3384" s="25"/>
      <c r="AG3384" s="25"/>
      <c r="AH3384" s="25"/>
    </row>
    <row r="3385" spans="1:34">
      <c r="A3385" s="25"/>
      <c r="B3385" s="25"/>
      <c r="C3385" s="25"/>
      <c r="D3385" s="114"/>
      <c r="E3385" s="25"/>
      <c r="F3385" s="25"/>
      <c r="G3385" s="25"/>
      <c r="H3385" s="25"/>
      <c r="I3385" s="25"/>
      <c r="J3385" s="25"/>
      <c r="K3385" s="114"/>
      <c r="L3385" s="25"/>
      <c r="M3385" s="25"/>
      <c r="N3385" s="25"/>
      <c r="O3385" s="25"/>
      <c r="P3385" s="25"/>
      <c r="Q3385" s="25"/>
      <c r="R3385" s="25"/>
      <c r="S3385" s="25"/>
      <c r="T3385" s="25"/>
      <c r="U3385" s="25"/>
      <c r="V3385" s="25"/>
      <c r="W3385" s="25"/>
      <c r="X3385" s="25"/>
      <c r="Y3385" s="25"/>
      <c r="Z3385" s="25"/>
      <c r="AA3385" s="25"/>
      <c r="AB3385" s="25"/>
      <c r="AC3385" s="25"/>
      <c r="AD3385" s="25"/>
      <c r="AE3385" s="25"/>
      <c r="AF3385" s="25"/>
      <c r="AG3385" s="25"/>
      <c r="AH3385" s="25"/>
    </row>
    <row r="3386" spans="1:34">
      <c r="A3386" s="25"/>
      <c r="B3386" s="25"/>
      <c r="C3386" s="25"/>
      <c r="D3386" s="114"/>
      <c r="E3386" s="25"/>
      <c r="F3386" s="25"/>
      <c r="G3386" s="25"/>
      <c r="H3386" s="25"/>
      <c r="I3386" s="25"/>
      <c r="J3386" s="25"/>
      <c r="K3386" s="114"/>
      <c r="L3386" s="25"/>
      <c r="M3386" s="25"/>
      <c r="N3386" s="25"/>
      <c r="O3386" s="25"/>
      <c r="P3386" s="25"/>
      <c r="Q3386" s="25"/>
      <c r="R3386" s="25"/>
      <c r="S3386" s="25"/>
      <c r="T3386" s="25"/>
      <c r="U3386" s="25"/>
      <c r="V3386" s="25"/>
      <c r="W3386" s="25"/>
      <c r="X3386" s="25"/>
      <c r="Y3386" s="25"/>
      <c r="Z3386" s="25"/>
      <c r="AA3386" s="25"/>
      <c r="AB3386" s="25"/>
      <c r="AC3386" s="25"/>
      <c r="AD3386" s="25"/>
      <c r="AE3386" s="25"/>
      <c r="AF3386" s="25"/>
      <c r="AG3386" s="25"/>
      <c r="AH3386" s="25"/>
    </row>
    <row r="3387" spans="1:34">
      <c r="A3387" s="25"/>
      <c r="B3387" s="25"/>
      <c r="C3387" s="25"/>
      <c r="D3387" s="114"/>
      <c r="E3387" s="25"/>
      <c r="F3387" s="25"/>
      <c r="G3387" s="25"/>
      <c r="H3387" s="25"/>
      <c r="I3387" s="25"/>
      <c r="J3387" s="25"/>
      <c r="K3387" s="114"/>
      <c r="L3387" s="25"/>
      <c r="M3387" s="25"/>
      <c r="N3387" s="25"/>
      <c r="O3387" s="25"/>
      <c r="P3387" s="25"/>
      <c r="Q3387" s="25"/>
      <c r="R3387" s="25"/>
      <c r="S3387" s="25"/>
      <c r="T3387" s="25"/>
      <c r="U3387" s="25"/>
      <c r="V3387" s="25"/>
      <c r="W3387" s="25"/>
      <c r="X3387" s="25"/>
      <c r="Y3387" s="25"/>
      <c r="Z3387" s="25"/>
      <c r="AA3387" s="25"/>
      <c r="AB3387" s="25"/>
      <c r="AC3387" s="25"/>
      <c r="AD3387" s="25"/>
      <c r="AE3387" s="25"/>
      <c r="AF3387" s="25"/>
      <c r="AG3387" s="25"/>
      <c r="AH3387" s="25"/>
    </row>
    <row r="3388" spans="1:34">
      <c r="A3388" s="25"/>
      <c r="B3388" s="25"/>
      <c r="C3388" s="25"/>
      <c r="D3388" s="114"/>
      <c r="E3388" s="25"/>
      <c r="F3388" s="25"/>
      <c r="G3388" s="25"/>
      <c r="H3388" s="25"/>
      <c r="I3388" s="25"/>
      <c r="J3388" s="25"/>
      <c r="K3388" s="114"/>
      <c r="L3388" s="25"/>
      <c r="M3388" s="25"/>
      <c r="N3388" s="25"/>
      <c r="O3388" s="25"/>
      <c r="P3388" s="25"/>
      <c r="Q3388" s="25"/>
      <c r="R3388" s="25"/>
      <c r="S3388" s="25"/>
      <c r="T3388" s="25"/>
      <c r="U3388" s="25"/>
      <c r="V3388" s="25"/>
      <c r="W3388" s="25"/>
      <c r="X3388" s="25"/>
      <c r="Y3388" s="25"/>
      <c r="Z3388" s="25"/>
      <c r="AA3388" s="25"/>
      <c r="AB3388" s="25"/>
      <c r="AC3388" s="25"/>
      <c r="AD3388" s="25"/>
      <c r="AE3388" s="25"/>
      <c r="AF3388" s="25"/>
      <c r="AG3388" s="25"/>
      <c r="AH3388" s="25"/>
    </row>
    <row r="3389" spans="1:34">
      <c r="A3389" s="25"/>
      <c r="B3389" s="25"/>
      <c r="C3389" s="25"/>
      <c r="D3389" s="114"/>
      <c r="E3389" s="25"/>
      <c r="F3389" s="25"/>
      <c r="G3389" s="25"/>
      <c r="H3389" s="25"/>
      <c r="I3389" s="25"/>
      <c r="J3389" s="25"/>
      <c r="K3389" s="114"/>
      <c r="L3389" s="25"/>
      <c r="M3389" s="25"/>
      <c r="N3389" s="25"/>
      <c r="O3389" s="25"/>
      <c r="P3389" s="25"/>
      <c r="Q3389" s="25"/>
      <c r="R3389" s="25"/>
      <c r="S3389" s="25"/>
      <c r="T3389" s="25"/>
      <c r="U3389" s="25"/>
      <c r="V3389" s="25"/>
      <c r="W3389" s="25"/>
      <c r="X3389" s="25"/>
      <c r="Y3389" s="25"/>
      <c r="Z3389" s="25"/>
      <c r="AA3389" s="25"/>
      <c r="AB3389" s="25"/>
      <c r="AC3389" s="25"/>
      <c r="AD3389" s="25"/>
      <c r="AE3389" s="25"/>
      <c r="AF3389" s="25"/>
      <c r="AG3389" s="25"/>
      <c r="AH3389" s="25"/>
    </row>
    <row r="3390" spans="1:34">
      <c r="A3390" s="25"/>
      <c r="B3390" s="25"/>
      <c r="C3390" s="25"/>
      <c r="D3390" s="114"/>
      <c r="E3390" s="25"/>
      <c r="F3390" s="25"/>
      <c r="G3390" s="25"/>
      <c r="H3390" s="25"/>
      <c r="I3390" s="25"/>
      <c r="J3390" s="25"/>
      <c r="K3390" s="114"/>
      <c r="L3390" s="25"/>
      <c r="M3390" s="25"/>
      <c r="N3390" s="25"/>
      <c r="O3390" s="25"/>
      <c r="P3390" s="25"/>
      <c r="Q3390" s="25"/>
      <c r="R3390" s="25"/>
      <c r="S3390" s="25"/>
      <c r="T3390" s="25"/>
      <c r="U3390" s="25"/>
      <c r="V3390" s="25"/>
      <c r="W3390" s="25"/>
      <c r="X3390" s="25"/>
      <c r="Y3390" s="25"/>
      <c r="Z3390" s="25"/>
      <c r="AA3390" s="25"/>
      <c r="AB3390" s="25"/>
      <c r="AC3390" s="25"/>
      <c r="AD3390" s="25"/>
      <c r="AE3390" s="25"/>
      <c r="AF3390" s="25"/>
      <c r="AG3390" s="25"/>
      <c r="AH3390" s="25"/>
    </row>
    <row r="3391" spans="1:34">
      <c r="A3391" s="25"/>
      <c r="B3391" s="25"/>
      <c r="C3391" s="25"/>
      <c r="D3391" s="114"/>
      <c r="E3391" s="25"/>
      <c r="F3391" s="25"/>
      <c r="G3391" s="25"/>
      <c r="H3391" s="25"/>
      <c r="I3391" s="25"/>
      <c r="J3391" s="25"/>
      <c r="K3391" s="114"/>
      <c r="L3391" s="25"/>
      <c r="M3391" s="25"/>
      <c r="N3391" s="25"/>
      <c r="O3391" s="25"/>
      <c r="P3391" s="25"/>
      <c r="Q3391" s="25"/>
      <c r="R3391" s="25"/>
      <c r="S3391" s="25"/>
      <c r="T3391" s="25"/>
      <c r="U3391" s="25"/>
      <c r="V3391" s="25"/>
      <c r="W3391" s="25"/>
      <c r="X3391" s="25"/>
      <c r="Y3391" s="25"/>
      <c r="Z3391" s="25"/>
      <c r="AA3391" s="25"/>
      <c r="AB3391" s="25"/>
      <c r="AC3391" s="25"/>
      <c r="AD3391" s="25"/>
      <c r="AE3391" s="25"/>
      <c r="AF3391" s="25"/>
      <c r="AG3391" s="25"/>
      <c r="AH3391" s="25"/>
    </row>
    <row r="3392" spans="1:34">
      <c r="A3392" s="25"/>
      <c r="B3392" s="25"/>
      <c r="C3392" s="25"/>
      <c r="D3392" s="114"/>
      <c r="E3392" s="25"/>
      <c r="F3392" s="25"/>
      <c r="G3392" s="25"/>
      <c r="H3392" s="25"/>
      <c r="I3392" s="25"/>
      <c r="J3392" s="25"/>
      <c r="K3392" s="114"/>
      <c r="L3392" s="25"/>
      <c r="M3392" s="25"/>
      <c r="N3392" s="25"/>
      <c r="O3392" s="25"/>
      <c r="P3392" s="25"/>
      <c r="Q3392" s="25"/>
      <c r="R3392" s="25"/>
      <c r="S3392" s="25"/>
      <c r="T3392" s="25"/>
      <c r="U3392" s="25"/>
      <c r="V3392" s="25"/>
      <c r="W3392" s="25"/>
      <c r="X3392" s="25"/>
      <c r="Y3392" s="25"/>
      <c r="Z3392" s="25"/>
      <c r="AA3392" s="25"/>
      <c r="AB3392" s="25"/>
      <c r="AC3392" s="25"/>
      <c r="AD3392" s="25"/>
      <c r="AE3392" s="25"/>
      <c r="AF3392" s="25"/>
      <c r="AG3392" s="25"/>
      <c r="AH3392" s="25"/>
    </row>
    <row r="3393" spans="1:34">
      <c r="A3393" s="25"/>
      <c r="B3393" s="25"/>
      <c r="C3393" s="25"/>
      <c r="D3393" s="114"/>
      <c r="E3393" s="25"/>
      <c r="F3393" s="25"/>
      <c r="G3393" s="25"/>
      <c r="H3393" s="25"/>
      <c r="I3393" s="25"/>
      <c r="J3393" s="25"/>
      <c r="K3393" s="114"/>
      <c r="L3393" s="25"/>
      <c r="M3393" s="25"/>
      <c r="N3393" s="25"/>
      <c r="O3393" s="25"/>
      <c r="P3393" s="25"/>
      <c r="Q3393" s="25"/>
      <c r="R3393" s="25"/>
      <c r="S3393" s="25"/>
      <c r="T3393" s="25"/>
      <c r="U3393" s="25"/>
      <c r="V3393" s="25"/>
      <c r="W3393" s="25"/>
      <c r="X3393" s="25"/>
      <c r="Y3393" s="25"/>
      <c r="Z3393" s="25"/>
      <c r="AA3393" s="25"/>
      <c r="AB3393" s="25"/>
      <c r="AC3393" s="25"/>
      <c r="AD3393" s="25"/>
      <c r="AE3393" s="25"/>
      <c r="AF3393" s="25"/>
      <c r="AG3393" s="25"/>
      <c r="AH3393" s="25"/>
    </row>
    <row r="3394" spans="1:34">
      <c r="A3394" s="25"/>
      <c r="B3394" s="25"/>
      <c r="C3394" s="25"/>
      <c r="D3394" s="114"/>
      <c r="E3394" s="25"/>
      <c r="F3394" s="25"/>
      <c r="G3394" s="25"/>
      <c r="H3394" s="25"/>
      <c r="I3394" s="25"/>
      <c r="J3394" s="25"/>
      <c r="K3394" s="114"/>
      <c r="L3394" s="25"/>
      <c r="M3394" s="25"/>
      <c r="N3394" s="25"/>
      <c r="O3394" s="25"/>
      <c r="P3394" s="25"/>
      <c r="Q3394" s="25"/>
      <c r="R3394" s="25"/>
      <c r="S3394" s="25"/>
      <c r="T3394" s="25"/>
      <c r="U3394" s="25"/>
      <c r="V3394" s="25"/>
      <c r="W3394" s="25"/>
      <c r="X3394" s="25"/>
      <c r="Y3394" s="25"/>
      <c r="Z3394" s="25"/>
      <c r="AA3394" s="25"/>
      <c r="AB3394" s="25"/>
      <c r="AC3394" s="25"/>
      <c r="AD3394" s="25"/>
      <c r="AE3394" s="25"/>
      <c r="AF3394" s="25"/>
      <c r="AG3394" s="25"/>
      <c r="AH3394" s="25"/>
    </row>
    <row r="3395" spans="1:34">
      <c r="A3395" s="25"/>
      <c r="B3395" s="25"/>
      <c r="C3395" s="25"/>
      <c r="D3395" s="114"/>
      <c r="E3395" s="25"/>
      <c r="F3395" s="25"/>
      <c r="G3395" s="25"/>
      <c r="H3395" s="25"/>
      <c r="I3395" s="25"/>
      <c r="J3395" s="25"/>
      <c r="K3395" s="114"/>
      <c r="L3395" s="25"/>
      <c r="M3395" s="25"/>
      <c r="N3395" s="25"/>
      <c r="O3395" s="25"/>
      <c r="P3395" s="25"/>
      <c r="Q3395" s="25"/>
      <c r="R3395" s="25"/>
      <c r="S3395" s="25"/>
      <c r="T3395" s="25"/>
      <c r="U3395" s="25"/>
      <c r="V3395" s="25"/>
      <c r="W3395" s="25"/>
      <c r="X3395" s="25"/>
      <c r="Y3395" s="25"/>
      <c r="Z3395" s="25"/>
      <c r="AA3395" s="25"/>
      <c r="AB3395" s="25"/>
      <c r="AC3395" s="25"/>
      <c r="AD3395" s="25"/>
      <c r="AE3395" s="25"/>
      <c r="AF3395" s="25"/>
      <c r="AG3395" s="25"/>
      <c r="AH3395" s="25"/>
    </row>
    <row r="3396" spans="1:34">
      <c r="A3396" s="25"/>
      <c r="B3396" s="25"/>
      <c r="C3396" s="25"/>
      <c r="D3396" s="114"/>
      <c r="E3396" s="25"/>
      <c r="F3396" s="25"/>
      <c r="G3396" s="25"/>
      <c r="H3396" s="25"/>
      <c r="I3396" s="25"/>
      <c r="J3396" s="25"/>
      <c r="K3396" s="114"/>
      <c r="L3396" s="25"/>
      <c r="M3396" s="25"/>
      <c r="N3396" s="25"/>
      <c r="O3396" s="25"/>
      <c r="P3396" s="25"/>
      <c r="Q3396" s="25"/>
      <c r="R3396" s="25"/>
      <c r="S3396" s="25"/>
      <c r="T3396" s="25"/>
      <c r="U3396" s="25"/>
      <c r="V3396" s="25"/>
      <c r="W3396" s="25"/>
      <c r="X3396" s="25"/>
      <c r="Y3396" s="25"/>
      <c r="Z3396" s="25"/>
      <c r="AA3396" s="25"/>
      <c r="AB3396" s="25"/>
      <c r="AC3396" s="25"/>
      <c r="AD3396" s="25"/>
      <c r="AE3396" s="25"/>
      <c r="AF3396" s="25"/>
      <c r="AG3396" s="25"/>
      <c r="AH3396" s="25"/>
    </row>
    <row r="3397" spans="1:34">
      <c r="A3397" s="25"/>
      <c r="B3397" s="25"/>
      <c r="C3397" s="25"/>
      <c r="D3397" s="114"/>
      <c r="E3397" s="25"/>
      <c r="F3397" s="25"/>
      <c r="G3397" s="25"/>
      <c r="H3397" s="25"/>
      <c r="I3397" s="25"/>
      <c r="J3397" s="25"/>
      <c r="K3397" s="114"/>
      <c r="L3397" s="25"/>
      <c r="M3397" s="25"/>
      <c r="N3397" s="25"/>
      <c r="O3397" s="25"/>
      <c r="P3397" s="25"/>
      <c r="Q3397" s="25"/>
      <c r="R3397" s="25"/>
      <c r="S3397" s="25"/>
      <c r="T3397" s="25"/>
      <c r="U3397" s="25"/>
      <c r="V3397" s="25"/>
      <c r="W3397" s="25"/>
      <c r="X3397" s="25"/>
      <c r="Y3397" s="25"/>
      <c r="Z3397" s="25"/>
      <c r="AA3397" s="25"/>
      <c r="AB3397" s="25"/>
      <c r="AC3397" s="25"/>
      <c r="AD3397" s="25"/>
      <c r="AE3397" s="25"/>
      <c r="AF3397" s="25"/>
      <c r="AG3397" s="25"/>
      <c r="AH3397" s="25"/>
    </row>
    <row r="3398" spans="1:34">
      <c r="A3398" s="25"/>
      <c r="B3398" s="25"/>
      <c r="C3398" s="25"/>
      <c r="D3398" s="114"/>
      <c r="E3398" s="25"/>
      <c r="F3398" s="25"/>
      <c r="G3398" s="25"/>
      <c r="H3398" s="25"/>
      <c r="I3398" s="25"/>
      <c r="J3398" s="25"/>
      <c r="K3398" s="114"/>
      <c r="L3398" s="25"/>
      <c r="M3398" s="25"/>
      <c r="N3398" s="25"/>
      <c r="O3398" s="25"/>
      <c r="P3398" s="25"/>
      <c r="Q3398" s="25"/>
      <c r="R3398" s="25"/>
      <c r="S3398" s="25"/>
      <c r="T3398" s="25"/>
      <c r="U3398" s="25"/>
      <c r="V3398" s="25"/>
      <c r="W3398" s="25"/>
      <c r="X3398" s="25"/>
      <c r="Y3398" s="25"/>
      <c r="Z3398" s="25"/>
      <c r="AA3398" s="25"/>
      <c r="AB3398" s="25"/>
      <c r="AC3398" s="25"/>
      <c r="AD3398" s="25"/>
      <c r="AE3398" s="25"/>
      <c r="AF3398" s="25"/>
      <c r="AG3398" s="25"/>
      <c r="AH3398" s="25"/>
    </row>
    <row r="3399" spans="1:34">
      <c r="A3399" s="25"/>
      <c r="B3399" s="25"/>
      <c r="C3399" s="25"/>
      <c r="D3399" s="114"/>
      <c r="E3399" s="25"/>
      <c r="F3399" s="25"/>
      <c r="G3399" s="25"/>
      <c r="H3399" s="25"/>
      <c r="I3399" s="25"/>
      <c r="J3399" s="25"/>
      <c r="K3399" s="114"/>
      <c r="L3399" s="25"/>
      <c r="M3399" s="25"/>
      <c r="N3399" s="25"/>
      <c r="O3399" s="25"/>
      <c r="P3399" s="25"/>
      <c r="Q3399" s="25"/>
      <c r="R3399" s="25"/>
      <c r="S3399" s="25"/>
      <c r="T3399" s="25"/>
      <c r="U3399" s="25"/>
      <c r="V3399" s="25"/>
      <c r="W3399" s="25"/>
      <c r="X3399" s="25"/>
      <c r="Y3399" s="25"/>
      <c r="Z3399" s="25"/>
      <c r="AA3399" s="25"/>
      <c r="AB3399" s="25"/>
      <c r="AC3399" s="25"/>
      <c r="AD3399" s="25"/>
      <c r="AE3399" s="25"/>
      <c r="AF3399" s="25"/>
      <c r="AG3399" s="25"/>
      <c r="AH3399" s="25"/>
    </row>
    <row r="3400" spans="1:34">
      <c r="A3400" s="25"/>
      <c r="B3400" s="25"/>
      <c r="C3400" s="25"/>
      <c r="D3400" s="114"/>
      <c r="E3400" s="25"/>
      <c r="F3400" s="25"/>
      <c r="G3400" s="25"/>
      <c r="H3400" s="25"/>
      <c r="I3400" s="25"/>
      <c r="J3400" s="25"/>
      <c r="K3400" s="114"/>
      <c r="L3400" s="25"/>
      <c r="M3400" s="25"/>
      <c r="N3400" s="25"/>
      <c r="O3400" s="25"/>
      <c r="P3400" s="25"/>
      <c r="Q3400" s="25"/>
      <c r="R3400" s="25"/>
      <c r="S3400" s="25"/>
      <c r="T3400" s="25"/>
      <c r="U3400" s="25"/>
      <c r="V3400" s="25"/>
      <c r="W3400" s="25"/>
      <c r="X3400" s="25"/>
      <c r="Y3400" s="25"/>
      <c r="Z3400" s="25"/>
      <c r="AA3400" s="25"/>
      <c r="AB3400" s="25"/>
      <c r="AC3400" s="25"/>
      <c r="AD3400" s="25"/>
      <c r="AE3400" s="25"/>
      <c r="AF3400" s="25"/>
      <c r="AG3400" s="25"/>
      <c r="AH3400" s="25"/>
    </row>
    <row r="3401" spans="1:34">
      <c r="A3401" s="25"/>
      <c r="B3401" s="25"/>
      <c r="C3401" s="25"/>
      <c r="D3401" s="114"/>
      <c r="E3401" s="25"/>
      <c r="F3401" s="25"/>
      <c r="G3401" s="25"/>
      <c r="H3401" s="25"/>
      <c r="I3401" s="25"/>
      <c r="J3401" s="25"/>
      <c r="K3401" s="114"/>
      <c r="L3401" s="25"/>
      <c r="M3401" s="25"/>
      <c r="N3401" s="25"/>
      <c r="O3401" s="25"/>
      <c r="P3401" s="25"/>
      <c r="Q3401" s="25"/>
      <c r="R3401" s="25"/>
      <c r="S3401" s="25"/>
      <c r="T3401" s="25"/>
      <c r="U3401" s="25"/>
      <c r="V3401" s="25"/>
      <c r="W3401" s="25"/>
      <c r="X3401" s="25"/>
      <c r="Y3401" s="25"/>
      <c r="Z3401" s="25"/>
      <c r="AA3401" s="25"/>
      <c r="AB3401" s="25"/>
      <c r="AC3401" s="25"/>
      <c r="AD3401" s="25"/>
      <c r="AE3401" s="25"/>
      <c r="AF3401" s="25"/>
      <c r="AG3401" s="25"/>
      <c r="AH3401" s="25"/>
    </row>
    <row r="3402" spans="1:34">
      <c r="A3402" s="25"/>
      <c r="B3402" s="25"/>
      <c r="C3402" s="25"/>
      <c r="D3402" s="114"/>
      <c r="E3402" s="25"/>
      <c r="F3402" s="25"/>
      <c r="G3402" s="25"/>
      <c r="H3402" s="25"/>
      <c r="I3402" s="25"/>
      <c r="J3402" s="25"/>
      <c r="K3402" s="114"/>
      <c r="L3402" s="25"/>
      <c r="M3402" s="25"/>
      <c r="N3402" s="25"/>
      <c r="O3402" s="25"/>
      <c r="P3402" s="25"/>
      <c r="Q3402" s="25"/>
      <c r="R3402" s="25"/>
      <c r="S3402" s="25"/>
      <c r="T3402" s="25"/>
      <c r="U3402" s="25"/>
      <c r="V3402" s="25"/>
      <c r="W3402" s="25"/>
      <c r="X3402" s="25"/>
      <c r="Y3402" s="25"/>
      <c r="Z3402" s="25"/>
      <c r="AA3402" s="25"/>
      <c r="AB3402" s="25"/>
      <c r="AC3402" s="25"/>
      <c r="AD3402" s="25"/>
      <c r="AE3402" s="25"/>
      <c r="AF3402" s="25"/>
      <c r="AG3402" s="25"/>
      <c r="AH3402" s="25"/>
    </row>
    <row r="3403" spans="1:34">
      <c r="A3403" s="25"/>
      <c r="B3403" s="25"/>
      <c r="C3403" s="25"/>
      <c r="D3403" s="114"/>
      <c r="E3403" s="25"/>
      <c r="F3403" s="25"/>
      <c r="G3403" s="25"/>
      <c r="H3403" s="25"/>
      <c r="I3403" s="25"/>
      <c r="J3403" s="25"/>
      <c r="K3403" s="114"/>
      <c r="L3403" s="25"/>
      <c r="M3403" s="25"/>
      <c r="N3403" s="25"/>
      <c r="O3403" s="25"/>
      <c r="P3403" s="25"/>
      <c r="Q3403" s="25"/>
      <c r="R3403" s="25"/>
      <c r="S3403" s="25"/>
      <c r="T3403" s="25"/>
      <c r="U3403" s="25"/>
      <c r="V3403" s="25"/>
      <c r="W3403" s="25"/>
      <c r="X3403" s="25"/>
      <c r="Y3403" s="25"/>
      <c r="Z3403" s="25"/>
      <c r="AA3403" s="25"/>
      <c r="AB3403" s="25"/>
      <c r="AC3403" s="25"/>
      <c r="AD3403" s="25"/>
      <c r="AE3403" s="25"/>
      <c r="AF3403" s="25"/>
      <c r="AG3403" s="25"/>
      <c r="AH3403" s="25"/>
    </row>
    <row r="3404" spans="1:34">
      <c r="A3404" s="25"/>
      <c r="B3404" s="25"/>
      <c r="C3404" s="25"/>
      <c r="D3404" s="114"/>
      <c r="E3404" s="25"/>
      <c r="F3404" s="25"/>
      <c r="G3404" s="25"/>
      <c r="H3404" s="25"/>
      <c r="I3404" s="25"/>
      <c r="J3404" s="25"/>
      <c r="K3404" s="114"/>
      <c r="L3404" s="25"/>
      <c r="M3404" s="25"/>
      <c r="N3404" s="25"/>
      <c r="O3404" s="25"/>
      <c r="P3404" s="25"/>
      <c r="Q3404" s="25"/>
      <c r="R3404" s="25"/>
      <c r="S3404" s="25"/>
      <c r="T3404" s="25"/>
      <c r="U3404" s="25"/>
      <c r="V3404" s="25"/>
      <c r="W3404" s="25"/>
      <c r="X3404" s="25"/>
      <c r="Y3404" s="25"/>
      <c r="Z3404" s="25"/>
      <c r="AA3404" s="25"/>
      <c r="AB3404" s="25"/>
      <c r="AC3404" s="25"/>
      <c r="AD3404" s="25"/>
      <c r="AE3404" s="25"/>
      <c r="AF3404" s="25"/>
      <c r="AG3404" s="25"/>
      <c r="AH3404" s="25"/>
    </row>
    <row r="3405" spans="1:34">
      <c r="A3405" s="25"/>
      <c r="B3405" s="25"/>
      <c r="C3405" s="25"/>
      <c r="D3405" s="114"/>
      <c r="E3405" s="25"/>
      <c r="F3405" s="25"/>
      <c r="G3405" s="25"/>
      <c r="H3405" s="25"/>
      <c r="I3405" s="25"/>
      <c r="J3405" s="25"/>
      <c r="K3405" s="114"/>
      <c r="L3405" s="25"/>
      <c r="M3405" s="25"/>
      <c r="N3405" s="25"/>
      <c r="O3405" s="25"/>
      <c r="P3405" s="25"/>
      <c r="Q3405" s="25"/>
      <c r="R3405" s="25"/>
      <c r="S3405" s="25"/>
      <c r="T3405" s="25"/>
      <c r="U3405" s="25"/>
      <c r="V3405" s="25"/>
      <c r="W3405" s="25"/>
      <c r="X3405" s="25"/>
      <c r="Y3405" s="25"/>
      <c r="Z3405" s="25"/>
      <c r="AA3405" s="25"/>
      <c r="AB3405" s="25"/>
      <c r="AC3405" s="25"/>
      <c r="AD3405" s="25"/>
      <c r="AE3405" s="25"/>
      <c r="AF3405" s="25"/>
      <c r="AG3405" s="25"/>
      <c r="AH3405" s="25"/>
    </row>
    <row r="3406" spans="1:34">
      <c r="A3406" s="25"/>
      <c r="B3406" s="25"/>
      <c r="C3406" s="25"/>
      <c r="D3406" s="114"/>
      <c r="E3406" s="25"/>
      <c r="F3406" s="25"/>
      <c r="G3406" s="25"/>
      <c r="H3406" s="25"/>
      <c r="I3406" s="25"/>
      <c r="J3406" s="25"/>
      <c r="K3406" s="114"/>
      <c r="L3406" s="25"/>
      <c r="M3406" s="25"/>
      <c r="N3406" s="25"/>
      <c r="O3406" s="25"/>
      <c r="P3406" s="25"/>
      <c r="Q3406" s="25"/>
      <c r="R3406" s="25"/>
      <c r="S3406" s="25"/>
      <c r="T3406" s="25"/>
      <c r="U3406" s="25"/>
      <c r="V3406" s="25"/>
      <c r="W3406" s="25"/>
      <c r="X3406" s="25"/>
      <c r="Y3406" s="25"/>
      <c r="Z3406" s="25"/>
      <c r="AA3406" s="25"/>
      <c r="AB3406" s="25"/>
      <c r="AC3406" s="25"/>
      <c r="AD3406" s="25"/>
      <c r="AE3406" s="25"/>
      <c r="AF3406" s="25"/>
      <c r="AG3406" s="25"/>
      <c r="AH3406" s="25"/>
    </row>
    <row r="3407" spans="1:34">
      <c r="A3407" s="25"/>
      <c r="B3407" s="25"/>
      <c r="C3407" s="25"/>
      <c r="D3407" s="114"/>
      <c r="E3407" s="25"/>
      <c r="F3407" s="25"/>
      <c r="G3407" s="25"/>
      <c r="H3407" s="25"/>
      <c r="I3407" s="25"/>
      <c r="J3407" s="25"/>
      <c r="K3407" s="114"/>
      <c r="L3407" s="25"/>
      <c r="M3407" s="25"/>
      <c r="N3407" s="25"/>
      <c r="O3407" s="25"/>
      <c r="P3407" s="25"/>
      <c r="Q3407" s="25"/>
      <c r="R3407" s="25"/>
      <c r="S3407" s="25"/>
      <c r="T3407" s="25"/>
      <c r="U3407" s="25"/>
      <c r="V3407" s="25"/>
      <c r="W3407" s="25"/>
      <c r="X3407" s="25"/>
      <c r="Y3407" s="25"/>
      <c r="Z3407" s="25"/>
      <c r="AA3407" s="25"/>
      <c r="AB3407" s="25"/>
      <c r="AC3407" s="25"/>
      <c r="AD3407" s="25"/>
      <c r="AE3407" s="25"/>
      <c r="AF3407" s="25"/>
      <c r="AG3407" s="25"/>
      <c r="AH3407" s="25"/>
    </row>
    <row r="3408" spans="1:34">
      <c r="A3408" s="25"/>
      <c r="B3408" s="25"/>
      <c r="C3408" s="25"/>
      <c r="D3408" s="114"/>
      <c r="E3408" s="25"/>
      <c r="F3408" s="25"/>
      <c r="G3408" s="25"/>
      <c r="H3408" s="25"/>
      <c r="I3408" s="25"/>
      <c r="J3408" s="25"/>
      <c r="K3408" s="114"/>
      <c r="L3408" s="25"/>
      <c r="M3408" s="25"/>
      <c r="N3408" s="25"/>
      <c r="O3408" s="25"/>
      <c r="P3408" s="25"/>
      <c r="Q3408" s="25"/>
      <c r="R3408" s="25"/>
      <c r="S3408" s="25"/>
      <c r="T3408" s="25"/>
      <c r="U3408" s="25"/>
      <c r="V3408" s="25"/>
      <c r="W3408" s="25"/>
      <c r="X3408" s="25"/>
      <c r="Y3408" s="25"/>
      <c r="Z3408" s="25"/>
      <c r="AA3408" s="25"/>
      <c r="AB3408" s="25"/>
      <c r="AC3408" s="25"/>
      <c r="AD3408" s="25"/>
      <c r="AE3408" s="25"/>
      <c r="AF3408" s="25"/>
      <c r="AG3408" s="25"/>
      <c r="AH3408" s="25"/>
    </row>
    <row r="3409" spans="1:34">
      <c r="A3409" s="25"/>
      <c r="B3409" s="25"/>
      <c r="C3409" s="25"/>
      <c r="D3409" s="114"/>
      <c r="E3409" s="25"/>
      <c r="F3409" s="25"/>
      <c r="G3409" s="25"/>
      <c r="H3409" s="25"/>
      <c r="I3409" s="25"/>
      <c r="J3409" s="25"/>
      <c r="K3409" s="114"/>
      <c r="L3409" s="25"/>
      <c r="M3409" s="25"/>
      <c r="N3409" s="25"/>
      <c r="O3409" s="25"/>
      <c r="P3409" s="25"/>
      <c r="Q3409" s="25"/>
      <c r="R3409" s="25"/>
      <c r="S3409" s="25"/>
      <c r="T3409" s="25"/>
      <c r="U3409" s="25"/>
      <c r="V3409" s="25"/>
      <c r="W3409" s="25"/>
      <c r="X3409" s="25"/>
      <c r="Y3409" s="25"/>
      <c r="Z3409" s="25"/>
      <c r="AA3409" s="25"/>
      <c r="AB3409" s="25"/>
      <c r="AC3409" s="25"/>
      <c r="AD3409" s="25"/>
      <c r="AE3409" s="25"/>
      <c r="AF3409" s="25"/>
      <c r="AG3409" s="25"/>
      <c r="AH3409" s="25"/>
    </row>
    <row r="3410" spans="1:34">
      <c r="A3410" s="25"/>
      <c r="B3410" s="25"/>
      <c r="C3410" s="25"/>
      <c r="D3410" s="114"/>
      <c r="E3410" s="25"/>
      <c r="F3410" s="25"/>
      <c r="G3410" s="25"/>
      <c r="H3410" s="25"/>
      <c r="I3410" s="25"/>
      <c r="J3410" s="25"/>
      <c r="K3410" s="114"/>
      <c r="L3410" s="25"/>
      <c r="M3410" s="25"/>
      <c r="N3410" s="25"/>
      <c r="O3410" s="25"/>
      <c r="P3410" s="25"/>
      <c r="Q3410" s="25"/>
      <c r="R3410" s="25"/>
      <c r="S3410" s="25"/>
      <c r="T3410" s="25"/>
      <c r="U3410" s="25"/>
      <c r="V3410" s="25"/>
      <c r="W3410" s="25"/>
      <c r="X3410" s="25"/>
      <c r="Y3410" s="25"/>
      <c r="Z3410" s="25"/>
      <c r="AA3410" s="25"/>
      <c r="AB3410" s="25"/>
      <c r="AC3410" s="25"/>
      <c r="AD3410" s="25"/>
      <c r="AE3410" s="25"/>
      <c r="AF3410" s="25"/>
      <c r="AG3410" s="25"/>
      <c r="AH3410" s="25"/>
    </row>
    <row r="3411" spans="1:34">
      <c r="A3411" s="25"/>
      <c r="B3411" s="25"/>
      <c r="C3411" s="25"/>
      <c r="D3411" s="114"/>
      <c r="E3411" s="25"/>
      <c r="F3411" s="25"/>
      <c r="G3411" s="25"/>
      <c r="H3411" s="25"/>
      <c r="I3411" s="25"/>
      <c r="J3411" s="25"/>
      <c r="K3411" s="114"/>
      <c r="L3411" s="25"/>
      <c r="M3411" s="25"/>
      <c r="N3411" s="25"/>
      <c r="O3411" s="25"/>
      <c r="P3411" s="25"/>
      <c r="Q3411" s="25"/>
      <c r="R3411" s="25"/>
      <c r="S3411" s="25"/>
      <c r="T3411" s="25"/>
      <c r="U3411" s="25"/>
      <c r="V3411" s="25"/>
      <c r="W3411" s="25"/>
      <c r="X3411" s="25"/>
      <c r="Y3411" s="25"/>
      <c r="Z3411" s="25"/>
      <c r="AA3411" s="25"/>
      <c r="AB3411" s="25"/>
      <c r="AC3411" s="25"/>
      <c r="AD3411" s="25"/>
      <c r="AE3411" s="25"/>
      <c r="AF3411" s="25"/>
      <c r="AG3411" s="25"/>
      <c r="AH3411" s="25"/>
    </row>
    <row r="3412" spans="1:34">
      <c r="A3412" s="25"/>
      <c r="B3412" s="25"/>
      <c r="C3412" s="25"/>
      <c r="D3412" s="114"/>
      <c r="E3412" s="25"/>
      <c r="F3412" s="25"/>
      <c r="G3412" s="25"/>
      <c r="H3412" s="25"/>
      <c r="I3412" s="25"/>
      <c r="J3412" s="25"/>
      <c r="K3412" s="114"/>
      <c r="L3412" s="25"/>
      <c r="M3412" s="25"/>
      <c r="N3412" s="25"/>
      <c r="O3412" s="25"/>
      <c r="P3412" s="25"/>
      <c r="Q3412" s="25"/>
      <c r="R3412" s="25"/>
      <c r="S3412" s="25"/>
      <c r="T3412" s="25"/>
      <c r="U3412" s="25"/>
      <c r="V3412" s="25"/>
      <c r="W3412" s="25"/>
      <c r="X3412" s="25"/>
      <c r="Y3412" s="25"/>
      <c r="Z3412" s="25"/>
      <c r="AA3412" s="25"/>
      <c r="AB3412" s="25"/>
      <c r="AC3412" s="25"/>
      <c r="AD3412" s="25"/>
      <c r="AE3412" s="25"/>
      <c r="AF3412" s="25"/>
      <c r="AG3412" s="25"/>
      <c r="AH3412" s="25"/>
    </row>
    <row r="3413" spans="1:34">
      <c r="A3413" s="25"/>
      <c r="B3413" s="25"/>
      <c r="C3413" s="25"/>
      <c r="D3413" s="114"/>
      <c r="E3413" s="25"/>
      <c r="F3413" s="25"/>
      <c r="G3413" s="25"/>
      <c r="H3413" s="25"/>
      <c r="I3413" s="25"/>
      <c r="J3413" s="25"/>
      <c r="K3413" s="114"/>
      <c r="L3413" s="25"/>
      <c r="M3413" s="25"/>
      <c r="N3413" s="25"/>
      <c r="O3413" s="25"/>
      <c r="P3413" s="25"/>
      <c r="Q3413" s="25"/>
      <c r="R3413" s="25"/>
      <c r="S3413" s="25"/>
      <c r="T3413" s="25"/>
      <c r="U3413" s="25"/>
      <c r="V3413" s="25"/>
      <c r="W3413" s="25"/>
      <c r="X3413" s="25"/>
      <c r="Y3413" s="25"/>
      <c r="Z3413" s="25"/>
      <c r="AA3413" s="25"/>
      <c r="AB3413" s="25"/>
      <c r="AC3413" s="25"/>
      <c r="AD3413" s="25"/>
      <c r="AE3413" s="25"/>
      <c r="AF3413" s="25"/>
      <c r="AG3413" s="25"/>
      <c r="AH3413" s="25"/>
    </row>
    <row r="3414" spans="1:34">
      <c r="A3414" s="25"/>
      <c r="B3414" s="25"/>
      <c r="C3414" s="25"/>
      <c r="D3414" s="114"/>
      <c r="E3414" s="25"/>
      <c r="F3414" s="25"/>
      <c r="G3414" s="25"/>
      <c r="H3414" s="25"/>
      <c r="I3414" s="25"/>
      <c r="J3414" s="25"/>
      <c r="K3414" s="114"/>
      <c r="L3414" s="25"/>
      <c r="M3414" s="25"/>
      <c r="N3414" s="25"/>
      <c r="O3414" s="25"/>
      <c r="P3414" s="25"/>
      <c r="Q3414" s="25"/>
      <c r="R3414" s="25"/>
      <c r="S3414" s="25"/>
      <c r="T3414" s="25"/>
      <c r="U3414" s="25"/>
      <c r="V3414" s="25"/>
      <c r="W3414" s="25"/>
      <c r="X3414" s="25"/>
      <c r="Y3414" s="25"/>
      <c r="Z3414" s="25"/>
      <c r="AA3414" s="25"/>
      <c r="AB3414" s="25"/>
      <c r="AC3414" s="25"/>
      <c r="AD3414" s="25"/>
      <c r="AE3414" s="25"/>
      <c r="AF3414" s="25"/>
      <c r="AG3414" s="25"/>
      <c r="AH3414" s="25"/>
    </row>
    <row r="3415" spans="1:34">
      <c r="A3415" s="25"/>
      <c r="B3415" s="25"/>
      <c r="C3415" s="25"/>
      <c r="D3415" s="114"/>
      <c r="E3415" s="25"/>
      <c r="F3415" s="25"/>
      <c r="G3415" s="25"/>
      <c r="H3415" s="25"/>
      <c r="I3415" s="25"/>
      <c r="J3415" s="25"/>
      <c r="K3415" s="114"/>
      <c r="L3415" s="25"/>
      <c r="M3415" s="25"/>
      <c r="N3415" s="25"/>
      <c r="O3415" s="25"/>
      <c r="P3415" s="25"/>
      <c r="Q3415" s="25"/>
      <c r="R3415" s="25"/>
      <c r="S3415" s="25"/>
      <c r="T3415" s="25"/>
      <c r="U3415" s="25"/>
      <c r="V3415" s="25"/>
      <c r="W3415" s="25"/>
      <c r="X3415" s="25"/>
      <c r="Y3415" s="25"/>
      <c r="Z3415" s="25"/>
      <c r="AA3415" s="25"/>
      <c r="AB3415" s="25"/>
      <c r="AC3415" s="25"/>
      <c r="AD3415" s="25"/>
      <c r="AE3415" s="25"/>
      <c r="AF3415" s="25"/>
      <c r="AG3415" s="25"/>
      <c r="AH3415" s="25"/>
    </row>
    <row r="3416" spans="1:34">
      <c r="A3416" s="25"/>
      <c r="B3416" s="25"/>
      <c r="C3416" s="25"/>
      <c r="D3416" s="114"/>
      <c r="E3416" s="25"/>
      <c r="F3416" s="25"/>
      <c r="G3416" s="25"/>
      <c r="H3416" s="25"/>
      <c r="I3416" s="25"/>
      <c r="J3416" s="25"/>
      <c r="K3416" s="114"/>
      <c r="L3416" s="25"/>
      <c r="M3416" s="25"/>
      <c r="N3416" s="25"/>
      <c r="O3416" s="25"/>
      <c r="P3416" s="25"/>
      <c r="Q3416" s="25"/>
      <c r="R3416" s="25"/>
      <c r="S3416" s="25"/>
      <c r="T3416" s="25"/>
      <c r="U3416" s="25"/>
      <c r="V3416" s="25"/>
      <c r="W3416" s="25"/>
      <c r="X3416" s="25"/>
      <c r="Y3416" s="25"/>
      <c r="Z3416" s="25"/>
      <c r="AA3416" s="25"/>
      <c r="AB3416" s="25"/>
      <c r="AC3416" s="25"/>
      <c r="AD3416" s="25"/>
      <c r="AE3416" s="25"/>
      <c r="AF3416" s="25"/>
      <c r="AG3416" s="25"/>
      <c r="AH3416" s="25"/>
    </row>
    <row r="3417" spans="1:34">
      <c r="A3417" s="25"/>
      <c r="B3417" s="25"/>
      <c r="C3417" s="25"/>
      <c r="D3417" s="114"/>
      <c r="E3417" s="25"/>
      <c r="F3417" s="25"/>
      <c r="G3417" s="25"/>
      <c r="H3417" s="25"/>
      <c r="I3417" s="25"/>
      <c r="J3417" s="25"/>
      <c r="K3417" s="114"/>
      <c r="L3417" s="25"/>
      <c r="M3417" s="25"/>
      <c r="N3417" s="25"/>
      <c r="O3417" s="25"/>
      <c r="P3417" s="25"/>
      <c r="Q3417" s="25"/>
      <c r="R3417" s="25"/>
      <c r="S3417" s="25"/>
      <c r="T3417" s="25"/>
      <c r="U3417" s="25"/>
      <c r="V3417" s="25"/>
      <c r="W3417" s="25"/>
      <c r="X3417" s="25"/>
      <c r="Y3417" s="25"/>
      <c r="Z3417" s="25"/>
      <c r="AA3417" s="25"/>
      <c r="AB3417" s="25"/>
      <c r="AC3417" s="25"/>
      <c r="AD3417" s="25"/>
      <c r="AE3417" s="25"/>
      <c r="AF3417" s="25"/>
      <c r="AG3417" s="25"/>
      <c r="AH3417" s="25"/>
    </row>
    <row r="3418" spans="1:34">
      <c r="A3418" s="25"/>
      <c r="B3418" s="25"/>
      <c r="C3418" s="25"/>
      <c r="D3418" s="114"/>
      <c r="E3418" s="25"/>
      <c r="F3418" s="25"/>
      <c r="G3418" s="25"/>
      <c r="H3418" s="25"/>
      <c r="I3418" s="25"/>
      <c r="J3418" s="25"/>
      <c r="K3418" s="114"/>
      <c r="L3418" s="25"/>
      <c r="M3418" s="25"/>
      <c r="N3418" s="25"/>
      <c r="O3418" s="25"/>
      <c r="P3418" s="25"/>
      <c r="Q3418" s="25"/>
      <c r="R3418" s="25"/>
      <c r="S3418" s="25"/>
      <c r="T3418" s="25"/>
      <c r="U3418" s="25"/>
      <c r="V3418" s="25"/>
      <c r="W3418" s="25"/>
      <c r="X3418" s="25"/>
      <c r="Y3418" s="25"/>
      <c r="Z3418" s="25"/>
      <c r="AA3418" s="25"/>
      <c r="AB3418" s="25"/>
      <c r="AC3418" s="25"/>
      <c r="AD3418" s="25"/>
      <c r="AE3418" s="25"/>
      <c r="AF3418" s="25"/>
      <c r="AG3418" s="25"/>
      <c r="AH3418" s="25"/>
    </row>
    <row r="3419" spans="1:34">
      <c r="A3419" s="25"/>
      <c r="B3419" s="25"/>
      <c r="C3419" s="25"/>
      <c r="D3419" s="114"/>
      <c r="E3419" s="25"/>
      <c r="F3419" s="25"/>
      <c r="G3419" s="25"/>
      <c r="H3419" s="25"/>
      <c r="I3419" s="25"/>
      <c r="J3419" s="25"/>
      <c r="K3419" s="114"/>
      <c r="L3419" s="25"/>
      <c r="M3419" s="25"/>
      <c r="N3419" s="25"/>
      <c r="O3419" s="25"/>
      <c r="P3419" s="25"/>
      <c r="Q3419" s="25"/>
      <c r="R3419" s="25"/>
      <c r="S3419" s="25"/>
      <c r="T3419" s="25"/>
      <c r="U3419" s="25"/>
      <c r="V3419" s="25"/>
      <c r="W3419" s="25"/>
      <c r="X3419" s="25"/>
      <c r="Y3419" s="25"/>
      <c r="Z3419" s="25"/>
      <c r="AA3419" s="25"/>
      <c r="AB3419" s="25"/>
      <c r="AC3419" s="25"/>
      <c r="AD3419" s="25"/>
      <c r="AE3419" s="25"/>
      <c r="AF3419" s="25"/>
      <c r="AG3419" s="25"/>
      <c r="AH3419" s="25"/>
    </row>
    <row r="3420" spans="1:34">
      <c r="A3420" s="25"/>
      <c r="B3420" s="25"/>
      <c r="C3420" s="25"/>
      <c r="D3420" s="114"/>
      <c r="E3420" s="25"/>
      <c r="F3420" s="25"/>
      <c r="G3420" s="25"/>
      <c r="H3420" s="25"/>
      <c r="I3420" s="25"/>
      <c r="J3420" s="25"/>
      <c r="K3420" s="114"/>
      <c r="L3420" s="25"/>
      <c r="M3420" s="25"/>
      <c r="N3420" s="25"/>
      <c r="O3420" s="25"/>
      <c r="P3420" s="25"/>
      <c r="Q3420" s="25"/>
      <c r="R3420" s="25"/>
      <c r="S3420" s="25"/>
      <c r="T3420" s="25"/>
      <c r="U3420" s="25"/>
      <c r="V3420" s="25"/>
      <c r="W3420" s="25"/>
      <c r="X3420" s="25"/>
      <c r="Y3420" s="25"/>
      <c r="Z3420" s="25"/>
      <c r="AA3420" s="25"/>
      <c r="AB3420" s="25"/>
      <c r="AC3420" s="25"/>
      <c r="AD3420" s="25"/>
      <c r="AE3420" s="25"/>
      <c r="AF3420" s="25"/>
      <c r="AG3420" s="25"/>
      <c r="AH3420" s="25"/>
    </row>
    <row r="3421" spans="1:34">
      <c r="A3421" s="25"/>
      <c r="B3421" s="25"/>
      <c r="C3421" s="25"/>
      <c r="D3421" s="114"/>
      <c r="E3421" s="25"/>
      <c r="F3421" s="25"/>
      <c r="G3421" s="25"/>
      <c r="H3421" s="25"/>
      <c r="I3421" s="25"/>
      <c r="J3421" s="25"/>
      <c r="K3421" s="114"/>
      <c r="L3421" s="25"/>
      <c r="M3421" s="25"/>
      <c r="N3421" s="25"/>
      <c r="O3421" s="25"/>
      <c r="P3421" s="25"/>
      <c r="Q3421" s="25"/>
      <c r="R3421" s="25"/>
      <c r="S3421" s="25"/>
      <c r="T3421" s="25"/>
      <c r="U3421" s="25"/>
      <c r="V3421" s="25"/>
      <c r="W3421" s="25"/>
      <c r="X3421" s="25"/>
      <c r="Y3421" s="25"/>
      <c r="Z3421" s="25"/>
      <c r="AA3421" s="25"/>
      <c r="AB3421" s="25"/>
      <c r="AC3421" s="25"/>
      <c r="AD3421" s="25"/>
      <c r="AE3421" s="25"/>
      <c r="AF3421" s="25"/>
      <c r="AG3421" s="25"/>
      <c r="AH3421" s="25"/>
    </row>
    <row r="3422" spans="1:34">
      <c r="A3422" s="25"/>
      <c r="B3422" s="25"/>
      <c r="C3422" s="25"/>
      <c r="D3422" s="114"/>
      <c r="E3422" s="25"/>
      <c r="F3422" s="25"/>
      <c r="G3422" s="25"/>
      <c r="H3422" s="25"/>
      <c r="I3422" s="25"/>
      <c r="J3422" s="25"/>
      <c r="K3422" s="114"/>
      <c r="L3422" s="25"/>
      <c r="M3422" s="25"/>
      <c r="N3422" s="25"/>
      <c r="O3422" s="25"/>
      <c r="P3422" s="25"/>
      <c r="Q3422" s="25"/>
      <c r="R3422" s="25"/>
      <c r="S3422" s="25"/>
      <c r="T3422" s="25"/>
      <c r="U3422" s="25"/>
      <c r="V3422" s="25"/>
      <c r="W3422" s="25"/>
      <c r="X3422" s="25"/>
      <c r="Y3422" s="25"/>
      <c r="Z3422" s="25"/>
      <c r="AA3422" s="25"/>
      <c r="AB3422" s="25"/>
      <c r="AC3422" s="25"/>
      <c r="AD3422" s="25"/>
      <c r="AE3422" s="25"/>
      <c r="AF3422" s="25"/>
      <c r="AG3422" s="25"/>
      <c r="AH3422" s="25"/>
    </row>
    <row r="3423" spans="1:34">
      <c r="A3423" s="25"/>
      <c r="B3423" s="25"/>
      <c r="C3423" s="25"/>
      <c r="D3423" s="114"/>
      <c r="E3423" s="25"/>
      <c r="F3423" s="25"/>
      <c r="G3423" s="25"/>
      <c r="H3423" s="25"/>
      <c r="I3423" s="25"/>
      <c r="J3423" s="25"/>
      <c r="K3423" s="114"/>
      <c r="L3423" s="25"/>
      <c r="M3423" s="25"/>
      <c r="N3423" s="25"/>
      <c r="O3423" s="25"/>
      <c r="P3423" s="25"/>
      <c r="Q3423" s="25"/>
      <c r="R3423" s="25"/>
      <c r="S3423" s="25"/>
      <c r="T3423" s="25"/>
      <c r="U3423" s="25"/>
      <c r="V3423" s="25"/>
      <c r="W3423" s="25"/>
      <c r="X3423" s="25"/>
      <c r="Y3423" s="25"/>
      <c r="Z3423" s="25"/>
      <c r="AA3423" s="25"/>
      <c r="AB3423" s="25"/>
      <c r="AC3423" s="25"/>
      <c r="AD3423" s="25"/>
      <c r="AE3423" s="25"/>
      <c r="AF3423" s="25"/>
      <c r="AG3423" s="25"/>
      <c r="AH3423" s="25"/>
    </row>
    <row r="3424" spans="1:34">
      <c r="A3424" s="25"/>
      <c r="B3424" s="25"/>
      <c r="C3424" s="25"/>
      <c r="D3424" s="114"/>
      <c r="E3424" s="25"/>
      <c r="F3424" s="25"/>
      <c r="G3424" s="25"/>
      <c r="H3424" s="25"/>
      <c r="I3424" s="25"/>
      <c r="J3424" s="25"/>
      <c r="K3424" s="114"/>
      <c r="L3424" s="25"/>
      <c r="M3424" s="25"/>
      <c r="N3424" s="25"/>
      <c r="O3424" s="25"/>
      <c r="P3424" s="25"/>
      <c r="Q3424" s="25"/>
      <c r="R3424" s="25"/>
      <c r="S3424" s="25"/>
      <c r="T3424" s="25"/>
      <c r="U3424" s="25"/>
      <c r="V3424" s="25"/>
      <c r="W3424" s="25"/>
      <c r="X3424" s="25"/>
      <c r="Y3424" s="25"/>
      <c r="Z3424" s="25"/>
      <c r="AA3424" s="25"/>
      <c r="AB3424" s="25"/>
      <c r="AC3424" s="25"/>
      <c r="AD3424" s="25"/>
      <c r="AE3424" s="25"/>
      <c r="AF3424" s="25"/>
      <c r="AG3424" s="25"/>
      <c r="AH3424" s="25"/>
    </row>
    <row r="3425" spans="1:34">
      <c r="A3425" s="25"/>
      <c r="B3425" s="25"/>
      <c r="C3425" s="25"/>
      <c r="D3425" s="114"/>
      <c r="E3425" s="25"/>
      <c r="F3425" s="25"/>
      <c r="G3425" s="25"/>
      <c r="H3425" s="25"/>
      <c r="I3425" s="25"/>
      <c r="J3425" s="25"/>
      <c r="K3425" s="114"/>
      <c r="L3425" s="25"/>
      <c r="M3425" s="25"/>
      <c r="N3425" s="25"/>
      <c r="O3425" s="25"/>
      <c r="P3425" s="25"/>
      <c r="Q3425" s="25"/>
      <c r="R3425" s="25"/>
      <c r="S3425" s="25"/>
      <c r="T3425" s="25"/>
      <c r="U3425" s="25"/>
      <c r="V3425" s="25"/>
      <c r="W3425" s="25"/>
      <c r="X3425" s="25"/>
      <c r="Y3425" s="25"/>
      <c r="Z3425" s="25"/>
      <c r="AA3425" s="25"/>
      <c r="AB3425" s="25"/>
      <c r="AC3425" s="25"/>
      <c r="AD3425" s="25"/>
      <c r="AE3425" s="25"/>
      <c r="AF3425" s="25"/>
      <c r="AG3425" s="25"/>
      <c r="AH3425" s="25"/>
    </row>
    <row r="3426" spans="1:34">
      <c r="A3426" s="25"/>
      <c r="B3426" s="25"/>
      <c r="C3426" s="25"/>
      <c r="D3426" s="114"/>
      <c r="E3426" s="25"/>
      <c r="F3426" s="25"/>
      <c r="G3426" s="25"/>
      <c r="H3426" s="25"/>
      <c r="I3426" s="25"/>
      <c r="J3426" s="25"/>
      <c r="K3426" s="114"/>
      <c r="L3426" s="25"/>
      <c r="M3426" s="25"/>
      <c r="N3426" s="25"/>
      <c r="O3426" s="25"/>
      <c r="P3426" s="25"/>
      <c r="Q3426" s="25"/>
      <c r="R3426" s="25"/>
      <c r="S3426" s="25"/>
      <c r="T3426" s="25"/>
      <c r="U3426" s="25"/>
      <c r="V3426" s="25"/>
      <c r="W3426" s="25"/>
      <c r="X3426" s="25"/>
      <c r="Y3426" s="25"/>
      <c r="Z3426" s="25"/>
      <c r="AA3426" s="25"/>
      <c r="AB3426" s="25"/>
      <c r="AC3426" s="25"/>
      <c r="AD3426" s="25"/>
      <c r="AE3426" s="25"/>
      <c r="AF3426" s="25"/>
      <c r="AG3426" s="25"/>
      <c r="AH3426" s="25"/>
    </row>
    <row r="3427" spans="1:34">
      <c r="A3427" s="25"/>
      <c r="B3427" s="25"/>
      <c r="C3427" s="25"/>
      <c r="D3427" s="114"/>
      <c r="E3427" s="25"/>
      <c r="F3427" s="25"/>
      <c r="G3427" s="25"/>
      <c r="H3427" s="25"/>
      <c r="I3427" s="25"/>
      <c r="J3427" s="25"/>
      <c r="K3427" s="114"/>
      <c r="L3427" s="25"/>
      <c r="M3427" s="25"/>
      <c r="N3427" s="25"/>
      <c r="O3427" s="25"/>
      <c r="P3427" s="25"/>
      <c r="Q3427" s="25"/>
      <c r="R3427" s="25"/>
      <c r="S3427" s="25"/>
      <c r="T3427" s="25"/>
      <c r="U3427" s="25"/>
      <c r="V3427" s="25"/>
      <c r="W3427" s="25"/>
      <c r="X3427" s="25"/>
      <c r="Y3427" s="25"/>
      <c r="Z3427" s="25"/>
      <c r="AA3427" s="25"/>
      <c r="AB3427" s="25"/>
      <c r="AC3427" s="25"/>
      <c r="AD3427" s="25"/>
      <c r="AE3427" s="25"/>
      <c r="AF3427" s="25"/>
      <c r="AG3427" s="25"/>
      <c r="AH3427" s="25"/>
    </row>
    <row r="3428" spans="1:34">
      <c r="A3428" s="25"/>
      <c r="B3428" s="25"/>
      <c r="C3428" s="25"/>
      <c r="D3428" s="114"/>
      <c r="E3428" s="25"/>
      <c r="F3428" s="25"/>
      <c r="G3428" s="25"/>
      <c r="H3428" s="25"/>
      <c r="I3428" s="25"/>
      <c r="J3428" s="25"/>
      <c r="K3428" s="114"/>
      <c r="L3428" s="25"/>
      <c r="M3428" s="25"/>
      <c r="N3428" s="25"/>
      <c r="O3428" s="25"/>
      <c r="P3428" s="25"/>
      <c r="Q3428" s="25"/>
      <c r="R3428" s="25"/>
      <c r="S3428" s="25"/>
      <c r="T3428" s="25"/>
      <c r="U3428" s="25"/>
      <c r="V3428" s="25"/>
      <c r="W3428" s="25"/>
      <c r="X3428" s="25"/>
      <c r="Y3428" s="25"/>
      <c r="Z3428" s="25"/>
      <c r="AA3428" s="25"/>
      <c r="AB3428" s="25"/>
      <c r="AC3428" s="25"/>
      <c r="AD3428" s="25"/>
      <c r="AE3428" s="25"/>
      <c r="AF3428" s="25"/>
      <c r="AG3428" s="25"/>
      <c r="AH3428" s="25"/>
    </row>
    <row r="3429" spans="1:34">
      <c r="A3429" s="25"/>
      <c r="B3429" s="25"/>
      <c r="C3429" s="25"/>
      <c r="D3429" s="114"/>
      <c r="E3429" s="25"/>
      <c r="F3429" s="25"/>
      <c r="G3429" s="25"/>
      <c r="H3429" s="25"/>
      <c r="I3429" s="25"/>
      <c r="J3429" s="25"/>
      <c r="K3429" s="114"/>
      <c r="L3429" s="25"/>
      <c r="M3429" s="25"/>
      <c r="N3429" s="25"/>
      <c r="O3429" s="25"/>
      <c r="P3429" s="25"/>
      <c r="Q3429" s="25"/>
      <c r="R3429" s="25"/>
      <c r="S3429" s="25"/>
      <c r="T3429" s="25"/>
      <c r="U3429" s="25"/>
      <c r="V3429" s="25"/>
      <c r="W3429" s="25"/>
      <c r="X3429" s="25"/>
      <c r="Y3429" s="25"/>
      <c r="Z3429" s="25"/>
      <c r="AA3429" s="25"/>
      <c r="AB3429" s="25"/>
      <c r="AC3429" s="25"/>
      <c r="AD3429" s="25"/>
      <c r="AE3429" s="25"/>
      <c r="AF3429" s="25"/>
      <c r="AG3429" s="25"/>
      <c r="AH3429" s="25"/>
    </row>
    <row r="3430" spans="1:34">
      <c r="A3430" s="25"/>
      <c r="B3430" s="25"/>
      <c r="C3430" s="25"/>
      <c r="D3430" s="114"/>
      <c r="E3430" s="25"/>
      <c r="F3430" s="25"/>
      <c r="G3430" s="25"/>
      <c r="H3430" s="25"/>
      <c r="I3430" s="25"/>
      <c r="J3430" s="25"/>
      <c r="K3430" s="114"/>
      <c r="L3430" s="25"/>
      <c r="M3430" s="25"/>
      <c r="N3430" s="25"/>
      <c r="O3430" s="25"/>
      <c r="P3430" s="25"/>
      <c r="Q3430" s="25"/>
      <c r="R3430" s="25"/>
      <c r="S3430" s="25"/>
      <c r="T3430" s="25"/>
      <c r="U3430" s="25"/>
      <c r="V3430" s="25"/>
      <c r="W3430" s="25"/>
      <c r="X3430" s="25"/>
      <c r="Y3430" s="25"/>
      <c r="Z3430" s="25"/>
      <c r="AA3430" s="25"/>
      <c r="AB3430" s="25"/>
      <c r="AC3430" s="25"/>
      <c r="AD3430" s="25"/>
      <c r="AE3430" s="25"/>
      <c r="AF3430" s="25"/>
      <c r="AG3430" s="25"/>
      <c r="AH3430" s="25"/>
    </row>
    <row r="3431" spans="1:34">
      <c r="A3431" s="25"/>
      <c r="B3431" s="25"/>
      <c r="C3431" s="25"/>
      <c r="D3431" s="114"/>
      <c r="E3431" s="25"/>
      <c r="F3431" s="25"/>
      <c r="G3431" s="25"/>
      <c r="H3431" s="25"/>
      <c r="I3431" s="25"/>
      <c r="J3431" s="25"/>
      <c r="K3431" s="114"/>
      <c r="L3431" s="25"/>
      <c r="M3431" s="25"/>
      <c r="N3431" s="25"/>
      <c r="O3431" s="25"/>
      <c r="P3431" s="25"/>
      <c r="Q3431" s="25"/>
      <c r="R3431" s="25"/>
      <c r="S3431" s="25"/>
      <c r="T3431" s="25"/>
      <c r="U3431" s="25"/>
      <c r="V3431" s="25"/>
      <c r="W3431" s="25"/>
      <c r="X3431" s="25"/>
      <c r="Y3431" s="25"/>
      <c r="Z3431" s="25"/>
      <c r="AA3431" s="25"/>
      <c r="AB3431" s="25"/>
      <c r="AC3431" s="25"/>
      <c r="AD3431" s="25"/>
      <c r="AE3431" s="25"/>
      <c r="AF3431" s="25"/>
      <c r="AG3431" s="25"/>
      <c r="AH3431" s="25"/>
    </row>
    <row r="3432" spans="1:34">
      <c r="A3432" s="25"/>
      <c r="B3432" s="25"/>
      <c r="C3432" s="25"/>
      <c r="D3432" s="114"/>
      <c r="E3432" s="25"/>
      <c r="F3432" s="25"/>
      <c r="G3432" s="25"/>
      <c r="H3432" s="25"/>
      <c r="I3432" s="25"/>
      <c r="J3432" s="25"/>
      <c r="K3432" s="114"/>
      <c r="L3432" s="25"/>
      <c r="M3432" s="25"/>
      <c r="N3432" s="25"/>
      <c r="O3432" s="25"/>
      <c r="P3432" s="25"/>
      <c r="Q3432" s="25"/>
      <c r="R3432" s="25"/>
      <c r="S3432" s="25"/>
      <c r="T3432" s="25"/>
      <c r="U3432" s="25"/>
      <c r="V3432" s="25"/>
      <c r="W3432" s="25"/>
      <c r="X3432" s="25"/>
      <c r="Y3432" s="25"/>
      <c r="Z3432" s="25"/>
      <c r="AA3432" s="25"/>
      <c r="AB3432" s="25"/>
      <c r="AC3432" s="25"/>
      <c r="AD3432" s="25"/>
      <c r="AE3432" s="25"/>
      <c r="AF3432" s="25"/>
      <c r="AG3432" s="25"/>
      <c r="AH3432" s="25"/>
    </row>
    <row r="3433" spans="1:34">
      <c r="A3433" s="25"/>
      <c r="B3433" s="25"/>
      <c r="C3433" s="25"/>
      <c r="D3433" s="114"/>
      <c r="E3433" s="25"/>
      <c r="F3433" s="25"/>
      <c r="G3433" s="25"/>
      <c r="H3433" s="25"/>
      <c r="I3433" s="25"/>
      <c r="J3433" s="25"/>
      <c r="K3433" s="114"/>
      <c r="L3433" s="25"/>
      <c r="M3433" s="25"/>
      <c r="N3433" s="25"/>
      <c r="O3433" s="25"/>
      <c r="P3433" s="25"/>
      <c r="Q3433" s="25"/>
      <c r="R3433" s="25"/>
      <c r="S3433" s="25"/>
      <c r="T3433" s="25"/>
      <c r="U3433" s="25"/>
      <c r="V3433" s="25"/>
      <c r="W3433" s="25"/>
      <c r="X3433" s="25"/>
      <c r="Y3433" s="25"/>
      <c r="Z3433" s="25"/>
      <c r="AA3433" s="25"/>
      <c r="AB3433" s="25"/>
      <c r="AC3433" s="25"/>
      <c r="AD3433" s="25"/>
      <c r="AE3433" s="25"/>
      <c r="AF3433" s="25"/>
      <c r="AG3433" s="25"/>
      <c r="AH3433" s="25"/>
    </row>
    <row r="3434" spans="1:34">
      <c r="A3434" s="25"/>
      <c r="B3434" s="25"/>
      <c r="C3434" s="25"/>
      <c r="D3434" s="114"/>
      <c r="E3434" s="25"/>
      <c r="F3434" s="25"/>
      <c r="G3434" s="25"/>
      <c r="H3434" s="25"/>
      <c r="I3434" s="25"/>
      <c r="J3434" s="25"/>
      <c r="K3434" s="114"/>
      <c r="L3434" s="25"/>
      <c r="M3434" s="25"/>
      <c r="N3434" s="25"/>
      <c r="O3434" s="25"/>
      <c r="P3434" s="25"/>
      <c r="Q3434" s="25"/>
      <c r="R3434" s="25"/>
      <c r="S3434" s="25"/>
      <c r="T3434" s="25"/>
      <c r="U3434" s="25"/>
      <c r="V3434" s="25"/>
      <c r="W3434" s="25"/>
      <c r="X3434" s="25"/>
      <c r="Y3434" s="25"/>
      <c r="Z3434" s="25"/>
      <c r="AA3434" s="25"/>
      <c r="AB3434" s="25"/>
      <c r="AC3434" s="25"/>
      <c r="AD3434" s="25"/>
      <c r="AE3434" s="25"/>
      <c r="AF3434" s="25"/>
      <c r="AG3434" s="25"/>
      <c r="AH3434" s="25"/>
    </row>
    <row r="3435" spans="1:34">
      <c r="A3435" s="25"/>
      <c r="B3435" s="25"/>
      <c r="C3435" s="25"/>
      <c r="D3435" s="114"/>
      <c r="E3435" s="25"/>
      <c r="F3435" s="25"/>
      <c r="G3435" s="25"/>
      <c r="H3435" s="25"/>
      <c r="I3435" s="25"/>
      <c r="J3435" s="25"/>
      <c r="K3435" s="114"/>
      <c r="L3435" s="25"/>
      <c r="M3435" s="25"/>
      <c r="N3435" s="25"/>
      <c r="O3435" s="25"/>
      <c r="P3435" s="25"/>
      <c r="Q3435" s="25"/>
      <c r="R3435" s="25"/>
      <c r="S3435" s="25"/>
      <c r="T3435" s="25"/>
      <c r="U3435" s="25"/>
      <c r="V3435" s="25"/>
      <c r="W3435" s="25"/>
      <c r="X3435" s="25"/>
      <c r="Y3435" s="25"/>
      <c r="Z3435" s="25"/>
      <c r="AA3435" s="25"/>
      <c r="AB3435" s="25"/>
      <c r="AC3435" s="25"/>
      <c r="AD3435" s="25"/>
      <c r="AE3435" s="25"/>
      <c r="AF3435" s="25"/>
      <c r="AG3435" s="25"/>
      <c r="AH3435" s="25"/>
    </row>
    <row r="3436" spans="1:34">
      <c r="A3436" s="25"/>
      <c r="B3436" s="25"/>
      <c r="C3436" s="25"/>
      <c r="D3436" s="114"/>
      <c r="E3436" s="25"/>
      <c r="F3436" s="25"/>
      <c r="G3436" s="25"/>
      <c r="H3436" s="25"/>
      <c r="I3436" s="25"/>
      <c r="J3436" s="25"/>
      <c r="K3436" s="114"/>
      <c r="L3436" s="25"/>
      <c r="M3436" s="25"/>
      <c r="N3436" s="25"/>
      <c r="O3436" s="25"/>
      <c r="P3436" s="25"/>
      <c r="Q3436" s="25"/>
      <c r="R3436" s="25"/>
      <c r="S3436" s="25"/>
      <c r="T3436" s="25"/>
      <c r="U3436" s="25"/>
      <c r="V3436" s="25"/>
      <c r="W3436" s="25"/>
      <c r="X3436" s="25"/>
      <c r="Y3436" s="25"/>
      <c r="Z3436" s="25"/>
      <c r="AA3436" s="25"/>
      <c r="AB3436" s="25"/>
      <c r="AC3436" s="25"/>
      <c r="AD3436" s="25"/>
      <c r="AE3436" s="25"/>
      <c r="AF3436" s="25"/>
      <c r="AG3436" s="25"/>
      <c r="AH3436" s="25"/>
    </row>
    <row r="3437" spans="1:34">
      <c r="A3437" s="25"/>
      <c r="B3437" s="25"/>
      <c r="C3437" s="25"/>
      <c r="D3437" s="114"/>
      <c r="E3437" s="25"/>
      <c r="F3437" s="25"/>
      <c r="G3437" s="25"/>
      <c r="H3437" s="25"/>
      <c r="I3437" s="25"/>
      <c r="J3437" s="25"/>
      <c r="K3437" s="114"/>
      <c r="L3437" s="25"/>
      <c r="M3437" s="25"/>
      <c r="N3437" s="25"/>
      <c r="O3437" s="25"/>
      <c r="P3437" s="25"/>
      <c r="Q3437" s="25"/>
      <c r="R3437" s="25"/>
      <c r="S3437" s="25"/>
      <c r="T3437" s="25"/>
      <c r="U3437" s="25"/>
      <c r="V3437" s="25"/>
      <c r="W3437" s="25"/>
      <c r="X3437" s="25"/>
      <c r="Y3437" s="25"/>
      <c r="Z3437" s="25"/>
      <c r="AA3437" s="25"/>
      <c r="AB3437" s="25"/>
      <c r="AC3437" s="25"/>
      <c r="AD3437" s="25"/>
      <c r="AE3437" s="25"/>
      <c r="AF3437" s="25"/>
      <c r="AG3437" s="25"/>
      <c r="AH3437" s="25"/>
    </row>
    <row r="3438" spans="1:34">
      <c r="A3438" s="25"/>
      <c r="B3438" s="25"/>
      <c r="C3438" s="25"/>
      <c r="D3438" s="114"/>
      <c r="E3438" s="25"/>
      <c r="F3438" s="25"/>
      <c r="G3438" s="25"/>
      <c r="H3438" s="25"/>
      <c r="I3438" s="25"/>
      <c r="J3438" s="25"/>
      <c r="K3438" s="114"/>
      <c r="L3438" s="25"/>
      <c r="M3438" s="25"/>
      <c r="N3438" s="25"/>
      <c r="O3438" s="25"/>
      <c r="P3438" s="25"/>
      <c r="Q3438" s="25"/>
      <c r="R3438" s="25"/>
      <c r="S3438" s="25"/>
      <c r="T3438" s="25"/>
      <c r="U3438" s="25"/>
      <c r="V3438" s="25"/>
      <c r="W3438" s="25"/>
      <c r="X3438" s="25"/>
      <c r="Y3438" s="25"/>
      <c r="Z3438" s="25"/>
      <c r="AA3438" s="25"/>
      <c r="AB3438" s="25"/>
      <c r="AC3438" s="25"/>
      <c r="AD3438" s="25"/>
      <c r="AE3438" s="25"/>
      <c r="AF3438" s="25"/>
      <c r="AG3438" s="25"/>
      <c r="AH3438" s="25"/>
    </row>
    <row r="3439" spans="1:34">
      <c r="A3439" s="25"/>
      <c r="B3439" s="25"/>
      <c r="C3439" s="25"/>
      <c r="D3439" s="114"/>
      <c r="E3439" s="25"/>
      <c r="F3439" s="25"/>
      <c r="G3439" s="25"/>
      <c r="H3439" s="25"/>
      <c r="I3439" s="25"/>
      <c r="J3439" s="25"/>
      <c r="K3439" s="114"/>
      <c r="L3439" s="25"/>
      <c r="M3439" s="25"/>
      <c r="N3439" s="25"/>
      <c r="O3439" s="25"/>
      <c r="P3439" s="25"/>
      <c r="Q3439" s="25"/>
      <c r="R3439" s="25"/>
      <c r="S3439" s="25"/>
      <c r="T3439" s="25"/>
      <c r="U3439" s="25"/>
      <c r="V3439" s="25"/>
      <c r="W3439" s="25"/>
      <c r="X3439" s="25"/>
      <c r="Y3439" s="25"/>
      <c r="Z3439" s="25"/>
      <c r="AA3439" s="25"/>
      <c r="AB3439" s="25"/>
      <c r="AC3439" s="25"/>
      <c r="AD3439" s="25"/>
      <c r="AE3439" s="25"/>
      <c r="AF3439" s="25"/>
      <c r="AG3439" s="25"/>
      <c r="AH3439" s="25"/>
    </row>
    <row r="3440" spans="1:34">
      <c r="A3440" s="25"/>
      <c r="B3440" s="25"/>
      <c r="C3440" s="25"/>
      <c r="D3440" s="114"/>
      <c r="E3440" s="25"/>
      <c r="F3440" s="25"/>
      <c r="G3440" s="25"/>
      <c r="H3440" s="25"/>
      <c r="I3440" s="25"/>
      <c r="J3440" s="25"/>
      <c r="K3440" s="114"/>
      <c r="L3440" s="25"/>
      <c r="M3440" s="25"/>
      <c r="N3440" s="25"/>
      <c r="O3440" s="25"/>
      <c r="P3440" s="25"/>
      <c r="Q3440" s="25"/>
      <c r="R3440" s="25"/>
      <c r="S3440" s="25"/>
      <c r="T3440" s="25"/>
      <c r="U3440" s="25"/>
      <c r="V3440" s="25"/>
      <c r="W3440" s="25"/>
      <c r="X3440" s="25"/>
      <c r="Y3440" s="25"/>
      <c r="Z3440" s="25"/>
      <c r="AA3440" s="25"/>
      <c r="AB3440" s="25"/>
      <c r="AC3440" s="25"/>
      <c r="AD3440" s="25"/>
      <c r="AE3440" s="25"/>
      <c r="AF3440" s="25"/>
      <c r="AG3440" s="25"/>
      <c r="AH3440" s="25"/>
    </row>
    <row r="3441" spans="1:34">
      <c r="A3441" s="25"/>
      <c r="B3441" s="25"/>
      <c r="C3441" s="25"/>
      <c r="D3441" s="114"/>
      <c r="E3441" s="25"/>
      <c r="F3441" s="25"/>
      <c r="G3441" s="25"/>
      <c r="H3441" s="25"/>
      <c r="I3441" s="25"/>
      <c r="J3441" s="25"/>
      <c r="K3441" s="114"/>
      <c r="L3441" s="25"/>
      <c r="M3441" s="25"/>
      <c r="N3441" s="25"/>
      <c r="O3441" s="25"/>
      <c r="P3441" s="25"/>
      <c r="Q3441" s="25"/>
      <c r="R3441" s="25"/>
      <c r="S3441" s="25"/>
      <c r="T3441" s="25"/>
      <c r="U3441" s="25"/>
      <c r="V3441" s="25"/>
      <c r="W3441" s="25"/>
      <c r="X3441" s="25"/>
      <c r="Y3441" s="25"/>
      <c r="Z3441" s="25"/>
      <c r="AA3441" s="25"/>
      <c r="AB3441" s="25"/>
      <c r="AC3441" s="25"/>
      <c r="AD3441" s="25"/>
      <c r="AE3441" s="25"/>
      <c r="AF3441" s="25"/>
      <c r="AG3441" s="25"/>
      <c r="AH3441" s="25"/>
    </row>
    <row r="3442" spans="1:34">
      <c r="A3442" s="25"/>
      <c r="B3442" s="25"/>
      <c r="C3442" s="25"/>
      <c r="D3442" s="114"/>
      <c r="E3442" s="25"/>
      <c r="F3442" s="25"/>
      <c r="G3442" s="25"/>
      <c r="H3442" s="25"/>
      <c r="I3442" s="25"/>
      <c r="J3442" s="25"/>
      <c r="K3442" s="114"/>
      <c r="L3442" s="25"/>
      <c r="M3442" s="25"/>
      <c r="N3442" s="25"/>
      <c r="O3442" s="25"/>
      <c r="P3442" s="25"/>
      <c r="Q3442" s="25"/>
      <c r="R3442" s="25"/>
      <c r="S3442" s="25"/>
      <c r="T3442" s="25"/>
      <c r="U3442" s="25"/>
      <c r="V3442" s="25"/>
      <c r="W3442" s="25"/>
      <c r="X3442" s="25"/>
      <c r="Y3442" s="25"/>
      <c r="Z3442" s="25"/>
      <c r="AA3442" s="25"/>
      <c r="AB3442" s="25"/>
      <c r="AC3442" s="25"/>
      <c r="AD3442" s="25"/>
      <c r="AE3442" s="25"/>
      <c r="AF3442" s="25"/>
      <c r="AG3442" s="25"/>
      <c r="AH3442" s="25"/>
    </row>
    <row r="3443" spans="1:34">
      <c r="A3443" s="25"/>
      <c r="B3443" s="25"/>
      <c r="C3443" s="25"/>
      <c r="D3443" s="114"/>
      <c r="E3443" s="25"/>
      <c r="F3443" s="25"/>
      <c r="G3443" s="25"/>
      <c r="H3443" s="25"/>
      <c r="I3443" s="25"/>
      <c r="J3443" s="25"/>
      <c r="K3443" s="114"/>
      <c r="L3443" s="25"/>
      <c r="M3443" s="25"/>
      <c r="N3443" s="25"/>
      <c r="O3443" s="25"/>
      <c r="P3443" s="25"/>
      <c r="Q3443" s="25"/>
      <c r="R3443" s="25"/>
      <c r="S3443" s="25"/>
      <c r="T3443" s="25"/>
      <c r="U3443" s="25"/>
      <c r="V3443" s="25"/>
      <c r="W3443" s="25"/>
      <c r="X3443" s="25"/>
      <c r="Y3443" s="25"/>
      <c r="Z3443" s="25"/>
      <c r="AA3443" s="25"/>
      <c r="AB3443" s="25"/>
      <c r="AC3443" s="25"/>
      <c r="AD3443" s="25"/>
      <c r="AE3443" s="25"/>
      <c r="AF3443" s="25"/>
      <c r="AG3443" s="25"/>
      <c r="AH3443" s="25"/>
    </row>
    <row r="3444" spans="1:34">
      <c r="A3444" s="25"/>
      <c r="B3444" s="25"/>
      <c r="C3444" s="25"/>
      <c r="D3444" s="114"/>
      <c r="E3444" s="25"/>
      <c r="F3444" s="25"/>
      <c r="G3444" s="25"/>
      <c r="H3444" s="25"/>
      <c r="I3444" s="25"/>
      <c r="J3444" s="25"/>
      <c r="K3444" s="114"/>
      <c r="L3444" s="25"/>
      <c r="M3444" s="25"/>
      <c r="N3444" s="25"/>
      <c r="O3444" s="25"/>
      <c r="P3444" s="25"/>
      <c r="Q3444" s="25"/>
      <c r="R3444" s="25"/>
      <c r="S3444" s="25"/>
      <c r="T3444" s="25"/>
      <c r="U3444" s="25"/>
      <c r="V3444" s="25"/>
      <c r="W3444" s="25"/>
      <c r="X3444" s="25"/>
      <c r="Y3444" s="25"/>
      <c r="Z3444" s="25"/>
      <c r="AA3444" s="25"/>
      <c r="AB3444" s="25"/>
      <c r="AC3444" s="25"/>
      <c r="AD3444" s="25"/>
      <c r="AE3444" s="25"/>
      <c r="AF3444" s="25"/>
      <c r="AG3444" s="25"/>
      <c r="AH3444" s="25"/>
    </row>
    <row r="3445" spans="1:34">
      <c r="A3445" s="25"/>
      <c r="B3445" s="25"/>
      <c r="C3445" s="25"/>
      <c r="D3445" s="114"/>
      <c r="E3445" s="25"/>
      <c r="F3445" s="25"/>
      <c r="G3445" s="25"/>
      <c r="H3445" s="25"/>
      <c r="I3445" s="25"/>
      <c r="J3445" s="25"/>
      <c r="K3445" s="114"/>
      <c r="L3445" s="25"/>
      <c r="M3445" s="25"/>
      <c r="N3445" s="25"/>
      <c r="O3445" s="25"/>
      <c r="P3445" s="25"/>
      <c r="Q3445" s="25"/>
      <c r="R3445" s="25"/>
      <c r="S3445" s="25"/>
      <c r="T3445" s="25"/>
      <c r="U3445" s="25"/>
      <c r="V3445" s="25"/>
      <c r="W3445" s="25"/>
      <c r="X3445" s="25"/>
      <c r="Y3445" s="25"/>
      <c r="Z3445" s="25"/>
      <c r="AA3445" s="25"/>
      <c r="AB3445" s="25"/>
      <c r="AC3445" s="25"/>
      <c r="AD3445" s="25"/>
      <c r="AE3445" s="25"/>
      <c r="AF3445" s="25"/>
      <c r="AG3445" s="25"/>
      <c r="AH3445" s="25"/>
    </row>
    <row r="3446" spans="1:34">
      <c r="A3446" s="25"/>
      <c r="B3446" s="25"/>
      <c r="C3446" s="25"/>
      <c r="D3446" s="114"/>
      <c r="E3446" s="25"/>
      <c r="F3446" s="25"/>
      <c r="G3446" s="25"/>
      <c r="H3446" s="25"/>
      <c r="I3446" s="25"/>
      <c r="J3446" s="25"/>
      <c r="K3446" s="114"/>
      <c r="L3446" s="25"/>
      <c r="M3446" s="25"/>
      <c r="N3446" s="25"/>
      <c r="O3446" s="25"/>
      <c r="P3446" s="25"/>
      <c r="Q3446" s="25"/>
      <c r="R3446" s="25"/>
      <c r="S3446" s="25"/>
      <c r="T3446" s="25"/>
      <c r="U3446" s="25"/>
      <c r="V3446" s="25"/>
      <c r="W3446" s="25"/>
      <c r="X3446" s="25"/>
      <c r="Y3446" s="25"/>
      <c r="Z3446" s="25"/>
      <c r="AA3446" s="25"/>
      <c r="AB3446" s="25"/>
      <c r="AC3446" s="25"/>
      <c r="AD3446" s="25"/>
      <c r="AE3446" s="25"/>
      <c r="AF3446" s="25"/>
      <c r="AG3446" s="25"/>
      <c r="AH3446" s="25"/>
    </row>
    <row r="3447" spans="1:34">
      <c r="A3447" s="25"/>
      <c r="B3447" s="25"/>
      <c r="C3447" s="25"/>
      <c r="D3447" s="114"/>
      <c r="E3447" s="25"/>
      <c r="F3447" s="25"/>
      <c r="G3447" s="25"/>
      <c r="H3447" s="25"/>
      <c r="I3447" s="25"/>
      <c r="J3447" s="25"/>
      <c r="K3447" s="114"/>
      <c r="L3447" s="25"/>
      <c r="M3447" s="25"/>
      <c r="N3447" s="25"/>
      <c r="O3447" s="25"/>
      <c r="P3447" s="25"/>
      <c r="Q3447" s="25"/>
      <c r="R3447" s="25"/>
      <c r="S3447" s="25"/>
      <c r="T3447" s="25"/>
      <c r="U3447" s="25"/>
      <c r="V3447" s="25"/>
      <c r="W3447" s="25"/>
      <c r="X3447" s="25"/>
      <c r="Y3447" s="25"/>
      <c r="Z3447" s="25"/>
      <c r="AA3447" s="25"/>
      <c r="AB3447" s="25"/>
      <c r="AC3447" s="25"/>
      <c r="AD3447" s="25"/>
      <c r="AE3447" s="25"/>
      <c r="AF3447" s="25"/>
      <c r="AG3447" s="25"/>
      <c r="AH3447" s="25"/>
    </row>
    <row r="3448" spans="1:34">
      <c r="A3448" s="25"/>
      <c r="B3448" s="25"/>
      <c r="C3448" s="25"/>
      <c r="D3448" s="114"/>
      <c r="E3448" s="25"/>
      <c r="F3448" s="25"/>
      <c r="G3448" s="25"/>
      <c r="H3448" s="25"/>
      <c r="I3448" s="25"/>
      <c r="J3448" s="25"/>
      <c r="K3448" s="114"/>
      <c r="L3448" s="25"/>
      <c r="M3448" s="25"/>
      <c r="N3448" s="25"/>
      <c r="O3448" s="25"/>
      <c r="P3448" s="25"/>
      <c r="Q3448" s="25"/>
      <c r="R3448" s="25"/>
      <c r="S3448" s="25"/>
      <c r="T3448" s="25"/>
      <c r="U3448" s="25"/>
      <c r="V3448" s="25"/>
      <c r="W3448" s="25"/>
      <c r="X3448" s="25"/>
      <c r="Y3448" s="25"/>
      <c r="Z3448" s="25"/>
      <c r="AA3448" s="25"/>
      <c r="AB3448" s="25"/>
      <c r="AC3448" s="25"/>
      <c r="AD3448" s="25"/>
      <c r="AE3448" s="25"/>
      <c r="AF3448" s="25"/>
      <c r="AG3448" s="25"/>
      <c r="AH3448" s="25"/>
    </row>
    <row r="3449" spans="1:34">
      <c r="A3449" s="25"/>
      <c r="B3449" s="25"/>
      <c r="C3449" s="25"/>
      <c r="D3449" s="114"/>
      <c r="E3449" s="25"/>
      <c r="F3449" s="25"/>
      <c r="G3449" s="25"/>
      <c r="H3449" s="25"/>
      <c r="I3449" s="25"/>
      <c r="J3449" s="25"/>
      <c r="K3449" s="114"/>
      <c r="L3449" s="25"/>
      <c r="M3449" s="25"/>
      <c r="N3449" s="25"/>
      <c r="O3449" s="25"/>
      <c r="P3449" s="25"/>
      <c r="Q3449" s="25"/>
      <c r="R3449" s="25"/>
      <c r="S3449" s="25"/>
      <c r="T3449" s="25"/>
      <c r="U3449" s="25"/>
      <c r="V3449" s="25"/>
      <c r="W3449" s="25"/>
      <c r="X3449" s="25"/>
      <c r="Y3449" s="25"/>
      <c r="Z3449" s="25"/>
      <c r="AA3449" s="25"/>
      <c r="AB3449" s="25"/>
      <c r="AC3449" s="25"/>
      <c r="AD3449" s="25"/>
      <c r="AE3449" s="25"/>
      <c r="AF3449" s="25"/>
      <c r="AG3449" s="25"/>
      <c r="AH3449" s="25"/>
    </row>
    <row r="3450" spans="1:34">
      <c r="A3450" s="25"/>
      <c r="B3450" s="25"/>
      <c r="C3450" s="25"/>
      <c r="D3450" s="114"/>
      <c r="E3450" s="25"/>
      <c r="F3450" s="25"/>
      <c r="G3450" s="25"/>
      <c r="H3450" s="25"/>
      <c r="I3450" s="25"/>
      <c r="J3450" s="25"/>
      <c r="K3450" s="114"/>
      <c r="L3450" s="25"/>
      <c r="M3450" s="25"/>
      <c r="N3450" s="25"/>
      <c r="O3450" s="25"/>
      <c r="P3450" s="25"/>
      <c r="Q3450" s="25"/>
      <c r="R3450" s="25"/>
      <c r="S3450" s="25"/>
      <c r="T3450" s="25"/>
      <c r="U3450" s="25"/>
      <c r="V3450" s="25"/>
      <c r="W3450" s="25"/>
      <c r="X3450" s="25"/>
      <c r="Y3450" s="25"/>
      <c r="Z3450" s="25"/>
      <c r="AA3450" s="25"/>
      <c r="AB3450" s="25"/>
      <c r="AC3450" s="25"/>
      <c r="AD3450" s="25"/>
      <c r="AE3450" s="25"/>
      <c r="AF3450" s="25"/>
      <c r="AG3450" s="25"/>
      <c r="AH3450" s="25"/>
    </row>
    <row r="3451" spans="1:34">
      <c r="A3451" s="25"/>
      <c r="B3451" s="25"/>
      <c r="C3451" s="25"/>
      <c r="D3451" s="114"/>
      <c r="E3451" s="25"/>
      <c r="F3451" s="25"/>
      <c r="G3451" s="25"/>
      <c r="H3451" s="25"/>
      <c r="I3451" s="25"/>
      <c r="J3451" s="25"/>
      <c r="K3451" s="114"/>
      <c r="L3451" s="25"/>
      <c r="M3451" s="25"/>
      <c r="N3451" s="25"/>
      <c r="O3451" s="25"/>
      <c r="P3451" s="25"/>
      <c r="Q3451" s="25"/>
      <c r="R3451" s="25"/>
      <c r="S3451" s="25"/>
      <c r="T3451" s="25"/>
      <c r="U3451" s="25"/>
      <c r="V3451" s="25"/>
      <c r="W3451" s="25"/>
      <c r="X3451" s="25"/>
      <c r="Y3451" s="25"/>
      <c r="Z3451" s="25"/>
      <c r="AA3451" s="25"/>
      <c r="AB3451" s="25"/>
      <c r="AC3451" s="25"/>
      <c r="AD3451" s="25"/>
      <c r="AE3451" s="25"/>
      <c r="AF3451" s="25"/>
      <c r="AG3451" s="25"/>
      <c r="AH3451" s="25"/>
    </row>
    <row r="3452" spans="1:34">
      <c r="A3452" s="25"/>
      <c r="B3452" s="25"/>
      <c r="C3452" s="25"/>
      <c r="D3452" s="114"/>
      <c r="E3452" s="25"/>
      <c r="F3452" s="25"/>
      <c r="G3452" s="25"/>
      <c r="H3452" s="25"/>
      <c r="I3452" s="25"/>
      <c r="J3452" s="25"/>
      <c r="K3452" s="114"/>
      <c r="L3452" s="25"/>
      <c r="M3452" s="25"/>
      <c r="N3452" s="25"/>
      <c r="O3452" s="25"/>
      <c r="P3452" s="25"/>
      <c r="Q3452" s="25"/>
      <c r="R3452" s="25"/>
      <c r="S3452" s="25"/>
      <c r="T3452" s="25"/>
      <c r="U3452" s="25"/>
      <c r="V3452" s="25"/>
      <c r="W3452" s="25"/>
      <c r="X3452" s="25"/>
      <c r="Y3452" s="25"/>
      <c r="Z3452" s="25"/>
      <c r="AA3452" s="25"/>
      <c r="AB3452" s="25"/>
      <c r="AC3452" s="25"/>
      <c r="AD3452" s="25"/>
      <c r="AE3452" s="25"/>
      <c r="AF3452" s="25"/>
      <c r="AG3452" s="25"/>
      <c r="AH3452" s="25"/>
    </row>
    <row r="3453" spans="1:34">
      <c r="A3453" s="25"/>
      <c r="B3453" s="25"/>
      <c r="C3453" s="25"/>
      <c r="D3453" s="114"/>
      <c r="E3453" s="25"/>
      <c r="F3453" s="25"/>
      <c r="G3453" s="25"/>
      <c r="H3453" s="25"/>
      <c r="I3453" s="25"/>
      <c r="J3453" s="25"/>
      <c r="K3453" s="114"/>
      <c r="L3453" s="25"/>
      <c r="M3453" s="25"/>
      <c r="N3453" s="25"/>
      <c r="O3453" s="25"/>
      <c r="P3453" s="25"/>
      <c r="Q3453" s="25"/>
      <c r="R3453" s="25"/>
      <c r="S3453" s="25"/>
      <c r="T3453" s="25"/>
      <c r="U3453" s="25"/>
      <c r="V3453" s="25"/>
      <c r="W3453" s="25"/>
      <c r="X3453" s="25"/>
      <c r="Y3453" s="25"/>
      <c r="Z3453" s="25"/>
      <c r="AA3453" s="25"/>
      <c r="AB3453" s="25"/>
      <c r="AC3453" s="25"/>
      <c r="AD3453" s="25"/>
      <c r="AE3453" s="25"/>
      <c r="AF3453" s="25"/>
      <c r="AG3453" s="25"/>
      <c r="AH3453" s="25"/>
    </row>
    <row r="3454" spans="1:34">
      <c r="A3454" s="25"/>
      <c r="B3454" s="25"/>
      <c r="C3454" s="25"/>
      <c r="D3454" s="114"/>
      <c r="E3454" s="25"/>
      <c r="F3454" s="25"/>
      <c r="G3454" s="25"/>
      <c r="H3454" s="25"/>
      <c r="I3454" s="25"/>
      <c r="J3454" s="25"/>
      <c r="K3454" s="114"/>
      <c r="L3454" s="25"/>
      <c r="M3454" s="25"/>
      <c r="N3454" s="25"/>
      <c r="O3454" s="25"/>
      <c r="P3454" s="25"/>
      <c r="Q3454" s="25"/>
      <c r="R3454" s="25"/>
      <c r="S3454" s="25"/>
      <c r="T3454" s="25"/>
      <c r="U3454" s="25"/>
      <c r="V3454" s="25"/>
      <c r="W3454" s="25"/>
      <c r="X3454" s="25"/>
      <c r="Y3454" s="25"/>
      <c r="Z3454" s="25"/>
      <c r="AA3454" s="25"/>
      <c r="AB3454" s="25"/>
      <c r="AC3454" s="25"/>
      <c r="AD3454" s="25"/>
      <c r="AE3454" s="25"/>
      <c r="AF3454" s="25"/>
      <c r="AG3454" s="25"/>
      <c r="AH3454" s="25"/>
    </row>
    <row r="3455" spans="1:34">
      <c r="A3455" s="25"/>
      <c r="B3455" s="25"/>
      <c r="C3455" s="25"/>
      <c r="D3455" s="114"/>
      <c r="E3455" s="25"/>
      <c r="F3455" s="25"/>
      <c r="G3455" s="25"/>
      <c r="H3455" s="25"/>
      <c r="I3455" s="25"/>
      <c r="J3455" s="25"/>
      <c r="K3455" s="114"/>
      <c r="L3455" s="25"/>
      <c r="M3455" s="25"/>
      <c r="N3455" s="25"/>
      <c r="O3455" s="25"/>
      <c r="P3455" s="25"/>
      <c r="Q3455" s="25"/>
      <c r="R3455" s="25"/>
      <c r="S3455" s="25"/>
      <c r="T3455" s="25"/>
      <c r="U3455" s="25"/>
      <c r="V3455" s="25"/>
      <c r="W3455" s="25"/>
      <c r="X3455" s="25"/>
      <c r="Y3455" s="25"/>
      <c r="Z3455" s="25"/>
      <c r="AA3455" s="25"/>
      <c r="AB3455" s="25"/>
      <c r="AC3455" s="25"/>
      <c r="AD3455" s="25"/>
      <c r="AE3455" s="25"/>
      <c r="AF3455" s="25"/>
      <c r="AG3455" s="25"/>
      <c r="AH3455" s="25"/>
    </row>
    <row r="3456" spans="1:34">
      <c r="A3456" s="25"/>
      <c r="B3456" s="25"/>
      <c r="C3456" s="25"/>
      <c r="D3456" s="114"/>
      <c r="E3456" s="25"/>
      <c r="F3456" s="25"/>
      <c r="G3456" s="25"/>
      <c r="H3456" s="25"/>
      <c r="I3456" s="25"/>
      <c r="J3456" s="25"/>
      <c r="K3456" s="114"/>
      <c r="L3456" s="25"/>
      <c r="M3456" s="25"/>
      <c r="N3456" s="25"/>
      <c r="O3456" s="25"/>
      <c r="P3456" s="25"/>
      <c r="Q3456" s="25"/>
      <c r="R3456" s="25"/>
      <c r="S3456" s="25"/>
      <c r="T3456" s="25"/>
      <c r="U3456" s="25"/>
      <c r="V3456" s="25"/>
      <c r="W3456" s="25"/>
      <c r="X3456" s="25"/>
      <c r="Y3456" s="25"/>
      <c r="Z3456" s="25"/>
      <c r="AA3456" s="25"/>
      <c r="AB3456" s="25"/>
      <c r="AC3456" s="25"/>
      <c r="AD3456" s="25"/>
      <c r="AE3456" s="25"/>
      <c r="AF3456" s="25"/>
      <c r="AG3456" s="25"/>
      <c r="AH3456" s="25"/>
    </row>
    <row r="3457" spans="1:34">
      <c r="A3457" s="25"/>
      <c r="B3457" s="25"/>
      <c r="C3457" s="25"/>
      <c r="D3457" s="114"/>
      <c r="E3457" s="25"/>
      <c r="F3457" s="25"/>
      <c r="G3457" s="25"/>
      <c r="H3457" s="25"/>
      <c r="I3457" s="25"/>
      <c r="J3457" s="25"/>
      <c r="K3457" s="114"/>
      <c r="L3457" s="25"/>
      <c r="M3457" s="25"/>
      <c r="N3457" s="25"/>
      <c r="O3457" s="25"/>
      <c r="P3457" s="25"/>
      <c r="Q3457" s="25"/>
      <c r="R3457" s="25"/>
      <c r="S3457" s="25"/>
      <c r="T3457" s="25"/>
      <c r="U3457" s="25"/>
      <c r="V3457" s="25"/>
      <c r="W3457" s="25"/>
      <c r="X3457" s="25"/>
      <c r="Y3457" s="25"/>
      <c r="Z3457" s="25"/>
      <c r="AA3457" s="25"/>
      <c r="AB3457" s="25"/>
      <c r="AC3457" s="25"/>
      <c r="AD3457" s="25"/>
      <c r="AE3457" s="25"/>
      <c r="AF3457" s="25"/>
      <c r="AG3457" s="25"/>
      <c r="AH3457" s="25"/>
    </row>
    <row r="3458" spans="1:34">
      <c r="A3458" s="25"/>
      <c r="B3458" s="25"/>
      <c r="C3458" s="25"/>
      <c r="D3458" s="114"/>
      <c r="E3458" s="25"/>
      <c r="F3458" s="25"/>
      <c r="G3458" s="25"/>
      <c r="H3458" s="25"/>
      <c r="I3458" s="25"/>
      <c r="J3458" s="25"/>
      <c r="K3458" s="114"/>
      <c r="L3458" s="25"/>
      <c r="M3458" s="25"/>
      <c r="N3458" s="25"/>
      <c r="O3458" s="25"/>
      <c r="P3458" s="25"/>
      <c r="Q3458" s="25"/>
      <c r="R3458" s="25"/>
      <c r="S3458" s="25"/>
      <c r="T3458" s="25"/>
      <c r="U3458" s="25"/>
      <c r="V3458" s="25"/>
      <c r="W3458" s="25"/>
      <c r="X3458" s="25"/>
      <c r="Y3458" s="25"/>
      <c r="Z3458" s="25"/>
      <c r="AA3458" s="25"/>
      <c r="AB3458" s="25"/>
      <c r="AC3458" s="25"/>
      <c r="AD3458" s="25"/>
      <c r="AE3458" s="25"/>
      <c r="AF3458" s="25"/>
      <c r="AG3458" s="25"/>
      <c r="AH3458" s="25"/>
    </row>
    <row r="3459" spans="1:34">
      <c r="A3459" s="25"/>
      <c r="B3459" s="25"/>
      <c r="C3459" s="25"/>
      <c r="D3459" s="114"/>
      <c r="E3459" s="25"/>
      <c r="F3459" s="25"/>
      <c r="G3459" s="25"/>
      <c r="H3459" s="25"/>
      <c r="I3459" s="25"/>
      <c r="J3459" s="25"/>
      <c r="K3459" s="114"/>
      <c r="L3459" s="25"/>
      <c r="M3459" s="25"/>
      <c r="N3459" s="25"/>
      <c r="O3459" s="25"/>
      <c r="P3459" s="25"/>
      <c r="Q3459" s="25"/>
      <c r="R3459" s="25"/>
      <c r="S3459" s="25"/>
      <c r="T3459" s="25"/>
      <c r="U3459" s="25"/>
      <c r="V3459" s="25"/>
      <c r="W3459" s="25"/>
      <c r="X3459" s="25"/>
      <c r="Y3459" s="25"/>
      <c r="Z3459" s="25"/>
      <c r="AA3459" s="25"/>
      <c r="AB3459" s="25"/>
      <c r="AC3459" s="25"/>
      <c r="AD3459" s="25"/>
      <c r="AE3459" s="25"/>
      <c r="AF3459" s="25"/>
      <c r="AG3459" s="25"/>
      <c r="AH3459" s="25"/>
    </row>
    <row r="3460" spans="1:34">
      <c r="A3460" s="25"/>
      <c r="B3460" s="25"/>
      <c r="C3460" s="25"/>
      <c r="D3460" s="114"/>
      <c r="E3460" s="25"/>
      <c r="F3460" s="25"/>
      <c r="G3460" s="25"/>
      <c r="H3460" s="25"/>
      <c r="I3460" s="25"/>
      <c r="J3460" s="25"/>
      <c r="K3460" s="114"/>
      <c r="L3460" s="25"/>
      <c r="M3460" s="25"/>
      <c r="N3460" s="25"/>
      <c r="O3460" s="25"/>
      <c r="P3460" s="25"/>
      <c r="Q3460" s="25"/>
      <c r="R3460" s="25"/>
      <c r="S3460" s="25"/>
      <c r="T3460" s="25"/>
      <c r="U3460" s="25"/>
      <c r="V3460" s="25"/>
      <c r="W3460" s="25"/>
      <c r="X3460" s="25"/>
      <c r="Y3460" s="25"/>
      <c r="Z3460" s="25"/>
      <c r="AA3460" s="25"/>
      <c r="AB3460" s="25"/>
      <c r="AC3460" s="25"/>
      <c r="AD3460" s="25"/>
      <c r="AE3460" s="25"/>
      <c r="AF3460" s="25"/>
      <c r="AG3460" s="25"/>
      <c r="AH3460" s="25"/>
    </row>
    <row r="3461" spans="1:34">
      <c r="A3461" s="25"/>
      <c r="B3461" s="25"/>
      <c r="C3461" s="25"/>
      <c r="D3461" s="114"/>
      <c r="E3461" s="25"/>
      <c r="F3461" s="25"/>
      <c r="G3461" s="25"/>
      <c r="H3461" s="25"/>
      <c r="I3461" s="25"/>
      <c r="J3461" s="25"/>
      <c r="K3461" s="114"/>
      <c r="L3461" s="25"/>
      <c r="M3461" s="25"/>
      <c r="N3461" s="25"/>
      <c r="O3461" s="25"/>
      <c r="P3461" s="25"/>
      <c r="Q3461" s="25"/>
      <c r="R3461" s="25"/>
      <c r="S3461" s="25"/>
      <c r="T3461" s="25"/>
      <c r="U3461" s="25"/>
      <c r="V3461" s="25"/>
      <c r="W3461" s="25"/>
      <c r="X3461" s="25"/>
      <c r="Y3461" s="25"/>
      <c r="Z3461" s="25"/>
      <c r="AA3461" s="25"/>
      <c r="AB3461" s="25"/>
      <c r="AC3461" s="25"/>
      <c r="AD3461" s="25"/>
      <c r="AE3461" s="25"/>
      <c r="AF3461" s="25"/>
      <c r="AG3461" s="25"/>
      <c r="AH3461" s="25"/>
    </row>
    <row r="3462" spans="1:34">
      <c r="A3462" s="25"/>
      <c r="B3462" s="25"/>
      <c r="C3462" s="25"/>
      <c r="D3462" s="114"/>
      <c r="E3462" s="25"/>
      <c r="F3462" s="25"/>
      <c r="G3462" s="25"/>
      <c r="H3462" s="25"/>
      <c r="I3462" s="25"/>
      <c r="J3462" s="25"/>
      <c r="K3462" s="114"/>
      <c r="L3462" s="25"/>
      <c r="M3462" s="25"/>
      <c r="N3462" s="25"/>
      <c r="O3462" s="25"/>
      <c r="P3462" s="25"/>
      <c r="Q3462" s="25"/>
      <c r="R3462" s="25"/>
      <c r="S3462" s="25"/>
      <c r="T3462" s="25"/>
      <c r="U3462" s="25"/>
      <c r="V3462" s="25"/>
      <c r="W3462" s="25"/>
      <c r="X3462" s="25"/>
      <c r="Y3462" s="25"/>
      <c r="Z3462" s="25"/>
      <c r="AA3462" s="25"/>
      <c r="AB3462" s="25"/>
      <c r="AC3462" s="25"/>
      <c r="AD3462" s="25"/>
      <c r="AE3462" s="25"/>
      <c r="AF3462" s="25"/>
      <c r="AG3462" s="25"/>
      <c r="AH3462" s="25"/>
    </row>
    <row r="3463" spans="1:34">
      <c r="A3463" s="25"/>
      <c r="B3463" s="25"/>
      <c r="C3463" s="25"/>
      <c r="D3463" s="114"/>
      <c r="E3463" s="25"/>
      <c r="F3463" s="25"/>
      <c r="G3463" s="25"/>
      <c r="H3463" s="25"/>
      <c r="I3463" s="25"/>
      <c r="J3463" s="25"/>
      <c r="K3463" s="114"/>
      <c r="L3463" s="25"/>
      <c r="M3463" s="25"/>
      <c r="N3463" s="25"/>
      <c r="O3463" s="25"/>
      <c r="P3463" s="25"/>
      <c r="Q3463" s="25"/>
      <c r="R3463" s="25"/>
      <c r="S3463" s="25"/>
      <c r="T3463" s="25"/>
      <c r="U3463" s="25"/>
      <c r="V3463" s="25"/>
      <c r="W3463" s="25"/>
      <c r="X3463" s="25"/>
      <c r="Y3463" s="25"/>
      <c r="Z3463" s="25"/>
      <c r="AA3463" s="25"/>
      <c r="AB3463" s="25"/>
      <c r="AC3463" s="25"/>
      <c r="AD3463" s="25"/>
      <c r="AE3463" s="25"/>
      <c r="AF3463" s="25"/>
      <c r="AG3463" s="25"/>
      <c r="AH3463" s="25"/>
    </row>
    <row r="3464" spans="1:34">
      <c r="A3464" s="25"/>
      <c r="B3464" s="25"/>
      <c r="C3464" s="25"/>
      <c r="D3464" s="114"/>
      <c r="E3464" s="25"/>
      <c r="F3464" s="25"/>
      <c r="G3464" s="25"/>
      <c r="H3464" s="25"/>
      <c r="I3464" s="25"/>
      <c r="J3464" s="25"/>
      <c r="K3464" s="114"/>
      <c r="L3464" s="25"/>
      <c r="M3464" s="25"/>
      <c r="N3464" s="25"/>
      <c r="O3464" s="25"/>
      <c r="P3464" s="25"/>
      <c r="Q3464" s="25"/>
      <c r="R3464" s="25"/>
      <c r="S3464" s="25"/>
      <c r="T3464" s="25"/>
      <c r="U3464" s="25"/>
      <c r="V3464" s="25"/>
      <c r="W3464" s="25"/>
      <c r="X3464" s="25"/>
      <c r="Y3464" s="25"/>
      <c r="Z3464" s="25"/>
      <c r="AA3464" s="25"/>
      <c r="AB3464" s="25"/>
      <c r="AC3464" s="25"/>
      <c r="AD3464" s="25"/>
      <c r="AE3464" s="25"/>
      <c r="AF3464" s="25"/>
      <c r="AG3464" s="25"/>
      <c r="AH3464" s="25"/>
    </row>
    <row r="3465" spans="1:34">
      <c r="A3465" s="25"/>
      <c r="B3465" s="25"/>
      <c r="C3465" s="25"/>
      <c r="D3465" s="114"/>
      <c r="E3465" s="25"/>
      <c r="F3465" s="25"/>
      <c r="G3465" s="25"/>
      <c r="H3465" s="25"/>
      <c r="I3465" s="25"/>
      <c r="J3465" s="25"/>
      <c r="K3465" s="114"/>
      <c r="L3465" s="25"/>
      <c r="M3465" s="25"/>
      <c r="N3465" s="25"/>
      <c r="O3465" s="25"/>
      <c r="P3465" s="25"/>
      <c r="Q3465" s="25"/>
      <c r="R3465" s="25"/>
      <c r="S3465" s="25"/>
      <c r="T3465" s="25"/>
      <c r="U3465" s="25"/>
      <c r="V3465" s="25"/>
      <c r="W3465" s="25"/>
      <c r="X3465" s="25"/>
      <c r="Y3465" s="25"/>
      <c r="Z3465" s="25"/>
      <c r="AA3465" s="25"/>
      <c r="AB3465" s="25"/>
      <c r="AC3465" s="25"/>
      <c r="AD3465" s="25"/>
      <c r="AE3465" s="25"/>
      <c r="AF3465" s="25"/>
      <c r="AG3465" s="25"/>
      <c r="AH3465" s="25"/>
    </row>
    <row r="3466" spans="1:34">
      <c r="A3466" s="25"/>
      <c r="B3466" s="25"/>
      <c r="C3466" s="25"/>
      <c r="D3466" s="114"/>
      <c r="E3466" s="25"/>
      <c r="F3466" s="25"/>
      <c r="G3466" s="25"/>
      <c r="H3466" s="25"/>
      <c r="I3466" s="25"/>
      <c r="J3466" s="25"/>
      <c r="K3466" s="114"/>
      <c r="L3466" s="25"/>
      <c r="M3466" s="25"/>
      <c r="N3466" s="25"/>
      <c r="O3466" s="25"/>
      <c r="P3466" s="25"/>
      <c r="Q3466" s="25"/>
      <c r="R3466" s="25"/>
      <c r="S3466" s="25"/>
      <c r="T3466" s="25"/>
      <c r="U3466" s="25"/>
      <c r="V3466" s="25"/>
      <c r="W3466" s="25"/>
      <c r="X3466" s="25"/>
      <c r="Y3466" s="25"/>
      <c r="Z3466" s="25"/>
      <c r="AA3466" s="25"/>
      <c r="AB3466" s="25"/>
      <c r="AC3466" s="25"/>
      <c r="AD3466" s="25"/>
      <c r="AE3466" s="25"/>
      <c r="AF3466" s="25"/>
      <c r="AG3466" s="25"/>
      <c r="AH3466" s="25"/>
    </row>
    <row r="3467" spans="1:34">
      <c r="A3467" s="25"/>
      <c r="B3467" s="25"/>
      <c r="C3467" s="25"/>
      <c r="D3467" s="114"/>
      <c r="E3467" s="25"/>
      <c r="F3467" s="25"/>
      <c r="G3467" s="25"/>
      <c r="H3467" s="25"/>
      <c r="I3467" s="25"/>
      <c r="J3467" s="25"/>
      <c r="K3467" s="114"/>
      <c r="L3467" s="25"/>
      <c r="M3467" s="25"/>
      <c r="N3467" s="25"/>
      <c r="O3467" s="25"/>
      <c r="P3467" s="25"/>
      <c r="Q3467" s="25"/>
      <c r="R3467" s="25"/>
      <c r="S3467" s="25"/>
      <c r="T3467" s="25"/>
      <c r="U3467" s="25"/>
      <c r="V3467" s="25"/>
      <c r="W3467" s="25"/>
      <c r="X3467" s="25"/>
      <c r="Y3467" s="25"/>
      <c r="Z3467" s="25"/>
      <c r="AA3467" s="25"/>
      <c r="AB3467" s="25"/>
      <c r="AC3467" s="25"/>
      <c r="AD3467" s="25"/>
      <c r="AE3467" s="25"/>
      <c r="AF3467" s="25"/>
      <c r="AG3467" s="25"/>
      <c r="AH3467" s="25"/>
    </row>
    <row r="3468" spans="1:34">
      <c r="A3468" s="25"/>
      <c r="B3468" s="25"/>
      <c r="C3468" s="25"/>
      <c r="D3468" s="114"/>
      <c r="E3468" s="25"/>
      <c r="F3468" s="25"/>
      <c r="G3468" s="25"/>
      <c r="H3468" s="25"/>
      <c r="I3468" s="25"/>
      <c r="J3468" s="25"/>
      <c r="K3468" s="114"/>
      <c r="L3468" s="25"/>
      <c r="M3468" s="25"/>
      <c r="N3468" s="25"/>
      <c r="O3468" s="25"/>
      <c r="P3468" s="25"/>
      <c r="Q3468" s="25"/>
      <c r="R3468" s="25"/>
      <c r="S3468" s="25"/>
      <c r="T3468" s="25"/>
      <c r="U3468" s="25"/>
      <c r="V3468" s="25"/>
      <c r="W3468" s="25"/>
      <c r="X3468" s="25"/>
      <c r="Y3468" s="25"/>
      <c r="Z3468" s="25"/>
      <c r="AA3468" s="25"/>
      <c r="AB3468" s="25"/>
      <c r="AC3468" s="25"/>
      <c r="AD3468" s="25"/>
      <c r="AE3468" s="25"/>
      <c r="AF3468" s="25"/>
      <c r="AG3468" s="25"/>
      <c r="AH3468" s="25"/>
    </row>
    <row r="3469" spans="1:34">
      <c r="A3469" s="25"/>
      <c r="B3469" s="25"/>
      <c r="C3469" s="25"/>
      <c r="D3469" s="114"/>
      <c r="E3469" s="25"/>
      <c r="F3469" s="25"/>
      <c r="G3469" s="25"/>
      <c r="H3469" s="25"/>
      <c r="I3469" s="25"/>
      <c r="J3469" s="25"/>
      <c r="K3469" s="114"/>
      <c r="L3469" s="25"/>
      <c r="M3469" s="25"/>
      <c r="N3469" s="25"/>
      <c r="O3469" s="25"/>
      <c r="P3469" s="25"/>
      <c r="Q3469" s="25"/>
      <c r="R3469" s="25"/>
      <c r="S3469" s="25"/>
      <c r="T3469" s="25"/>
      <c r="U3469" s="25"/>
      <c r="V3469" s="25"/>
      <c r="W3469" s="25"/>
      <c r="X3469" s="25"/>
      <c r="Y3469" s="25"/>
      <c r="Z3469" s="25"/>
      <c r="AA3469" s="25"/>
      <c r="AB3469" s="25"/>
      <c r="AC3469" s="25"/>
      <c r="AD3469" s="25"/>
      <c r="AE3469" s="25"/>
      <c r="AF3469" s="25"/>
      <c r="AG3469" s="25"/>
      <c r="AH3469" s="25"/>
    </row>
    <row r="3470" spans="1:34">
      <c r="A3470" s="25"/>
      <c r="B3470" s="25"/>
      <c r="C3470" s="25"/>
      <c r="D3470" s="114"/>
      <c r="E3470" s="25"/>
      <c r="F3470" s="25"/>
      <c r="G3470" s="25"/>
      <c r="H3470" s="25"/>
      <c r="I3470" s="25"/>
      <c r="J3470" s="25"/>
      <c r="K3470" s="114"/>
      <c r="L3470" s="25"/>
      <c r="M3470" s="25"/>
      <c r="N3470" s="25"/>
      <c r="O3470" s="25"/>
      <c r="P3470" s="25"/>
      <c r="Q3470" s="25"/>
      <c r="R3470" s="25"/>
      <c r="S3470" s="25"/>
      <c r="T3470" s="25"/>
      <c r="U3470" s="25"/>
      <c r="V3470" s="25"/>
      <c r="W3470" s="25"/>
      <c r="X3470" s="25"/>
      <c r="Y3470" s="25"/>
      <c r="Z3470" s="25"/>
      <c r="AA3470" s="25"/>
      <c r="AB3470" s="25"/>
      <c r="AC3470" s="25"/>
      <c r="AD3470" s="25"/>
      <c r="AE3470" s="25"/>
      <c r="AF3470" s="25"/>
      <c r="AG3470" s="25"/>
      <c r="AH3470" s="25"/>
    </row>
    <row r="3471" spans="1:34">
      <c r="A3471" s="25"/>
      <c r="B3471" s="25"/>
      <c r="C3471" s="25"/>
      <c r="D3471" s="114"/>
      <c r="E3471" s="25"/>
      <c r="F3471" s="25"/>
      <c r="G3471" s="25"/>
      <c r="H3471" s="25"/>
      <c r="I3471" s="25"/>
      <c r="J3471" s="25"/>
      <c r="K3471" s="114"/>
      <c r="L3471" s="25"/>
      <c r="M3471" s="25"/>
      <c r="N3471" s="25"/>
      <c r="O3471" s="25"/>
      <c r="P3471" s="25"/>
      <c r="Q3471" s="25"/>
      <c r="R3471" s="25"/>
      <c r="S3471" s="25"/>
      <c r="T3471" s="25"/>
      <c r="U3471" s="25"/>
      <c r="V3471" s="25"/>
      <c r="W3471" s="25"/>
      <c r="X3471" s="25"/>
      <c r="Y3471" s="25"/>
      <c r="Z3471" s="25"/>
      <c r="AA3471" s="25"/>
      <c r="AB3471" s="25"/>
      <c r="AC3471" s="25"/>
      <c r="AD3471" s="25"/>
      <c r="AE3471" s="25"/>
      <c r="AF3471" s="25"/>
      <c r="AG3471" s="25"/>
      <c r="AH3471" s="25"/>
    </row>
    <row r="3472" spans="1:34">
      <c r="A3472" s="25"/>
      <c r="B3472" s="25"/>
      <c r="C3472" s="25"/>
      <c r="D3472" s="114"/>
      <c r="E3472" s="25"/>
      <c r="F3472" s="25"/>
      <c r="G3472" s="25"/>
      <c r="H3472" s="25"/>
      <c r="I3472" s="25"/>
      <c r="J3472" s="25"/>
      <c r="K3472" s="114"/>
      <c r="L3472" s="25"/>
      <c r="M3472" s="25"/>
      <c r="N3472" s="25"/>
      <c r="O3472" s="25"/>
      <c r="P3472" s="25"/>
      <c r="Q3472" s="25"/>
      <c r="R3472" s="25"/>
      <c r="S3472" s="25"/>
      <c r="T3472" s="25"/>
      <c r="U3472" s="25"/>
      <c r="V3472" s="25"/>
      <c r="W3472" s="25"/>
      <c r="X3472" s="25"/>
      <c r="Y3472" s="25"/>
      <c r="Z3472" s="25"/>
      <c r="AA3472" s="25"/>
      <c r="AB3472" s="25"/>
      <c r="AC3472" s="25"/>
      <c r="AD3472" s="25"/>
      <c r="AE3472" s="25"/>
      <c r="AF3472" s="25"/>
      <c r="AG3472" s="25"/>
      <c r="AH3472" s="25"/>
    </row>
    <row r="3473" spans="1:34">
      <c r="A3473" s="25"/>
      <c r="B3473" s="25"/>
      <c r="C3473" s="25"/>
      <c r="D3473" s="114"/>
      <c r="E3473" s="25"/>
      <c r="F3473" s="25"/>
      <c r="G3473" s="25"/>
      <c r="H3473" s="25"/>
      <c r="I3473" s="25"/>
      <c r="J3473" s="25"/>
      <c r="K3473" s="114"/>
      <c r="L3473" s="25"/>
      <c r="M3473" s="25"/>
      <c r="N3473" s="25"/>
      <c r="O3473" s="25"/>
      <c r="P3473" s="25"/>
      <c r="Q3473" s="25"/>
      <c r="R3473" s="25"/>
      <c r="S3473" s="25"/>
      <c r="T3473" s="25"/>
      <c r="U3473" s="25"/>
      <c r="V3473" s="25"/>
      <c r="W3473" s="25"/>
      <c r="X3473" s="25"/>
      <c r="Y3473" s="25"/>
      <c r="Z3473" s="25"/>
      <c r="AA3473" s="25"/>
      <c r="AB3473" s="25"/>
      <c r="AC3473" s="25"/>
      <c r="AD3473" s="25"/>
      <c r="AE3473" s="25"/>
      <c r="AF3473" s="25"/>
      <c r="AG3473" s="25"/>
      <c r="AH3473" s="25"/>
    </row>
    <row r="3474" spans="1:34">
      <c r="A3474" s="25"/>
      <c r="B3474" s="25"/>
      <c r="C3474" s="25"/>
      <c r="D3474" s="114"/>
      <c r="E3474" s="25"/>
      <c r="F3474" s="25"/>
      <c r="G3474" s="25"/>
      <c r="H3474" s="25"/>
      <c r="I3474" s="25"/>
      <c r="J3474" s="25"/>
      <c r="K3474" s="114"/>
      <c r="L3474" s="25"/>
      <c r="M3474" s="25"/>
      <c r="N3474" s="25"/>
      <c r="O3474" s="25"/>
      <c r="P3474" s="25"/>
      <c r="Q3474" s="25"/>
      <c r="R3474" s="25"/>
      <c r="S3474" s="25"/>
      <c r="T3474" s="25"/>
      <c r="U3474" s="25"/>
      <c r="V3474" s="25"/>
      <c r="W3474" s="25"/>
      <c r="X3474" s="25"/>
      <c r="Y3474" s="25"/>
      <c r="Z3474" s="25"/>
      <c r="AA3474" s="25"/>
      <c r="AB3474" s="25"/>
      <c r="AC3474" s="25"/>
      <c r="AD3474" s="25"/>
      <c r="AE3474" s="25"/>
      <c r="AF3474" s="25"/>
      <c r="AG3474" s="25"/>
      <c r="AH3474" s="25"/>
    </row>
    <row r="3475" spans="1:34">
      <c r="A3475" s="25"/>
      <c r="B3475" s="25"/>
      <c r="C3475" s="25"/>
      <c r="D3475" s="114"/>
      <c r="E3475" s="25"/>
      <c r="F3475" s="25"/>
      <c r="G3475" s="25"/>
      <c r="H3475" s="25"/>
      <c r="I3475" s="25"/>
      <c r="J3475" s="25"/>
      <c r="K3475" s="114"/>
      <c r="L3475" s="25"/>
      <c r="M3475" s="25"/>
      <c r="N3475" s="25"/>
      <c r="O3475" s="25"/>
      <c r="P3475" s="25"/>
      <c r="Q3475" s="25"/>
      <c r="R3475" s="25"/>
      <c r="S3475" s="25"/>
      <c r="T3475" s="25"/>
      <c r="U3475" s="25"/>
      <c r="V3475" s="25"/>
      <c r="W3475" s="25"/>
      <c r="X3475" s="25"/>
      <c r="Y3475" s="25"/>
      <c r="Z3475" s="25"/>
      <c r="AA3475" s="25"/>
      <c r="AB3475" s="25"/>
      <c r="AC3475" s="25"/>
      <c r="AD3475" s="25"/>
      <c r="AE3475" s="25"/>
      <c r="AF3475" s="25"/>
      <c r="AG3475" s="25"/>
      <c r="AH3475" s="25"/>
    </row>
    <row r="3476" spans="1:34">
      <c r="A3476" s="25"/>
      <c r="B3476" s="25"/>
      <c r="C3476" s="25"/>
      <c r="D3476" s="114"/>
      <c r="E3476" s="25"/>
      <c r="F3476" s="25"/>
      <c r="G3476" s="25"/>
      <c r="H3476" s="25"/>
      <c r="I3476" s="25"/>
      <c r="J3476" s="25"/>
      <c r="K3476" s="114"/>
      <c r="L3476" s="25"/>
      <c r="M3476" s="25"/>
      <c r="N3476" s="25"/>
      <c r="O3476" s="25"/>
      <c r="P3476" s="25"/>
      <c r="Q3476" s="25"/>
      <c r="R3476" s="25"/>
      <c r="S3476" s="25"/>
      <c r="T3476" s="25"/>
      <c r="U3476" s="25"/>
      <c r="V3476" s="25"/>
      <c r="W3476" s="25"/>
      <c r="X3476" s="25"/>
      <c r="Y3476" s="25"/>
      <c r="Z3476" s="25"/>
      <c r="AA3476" s="25"/>
      <c r="AB3476" s="25"/>
      <c r="AC3476" s="25"/>
      <c r="AD3476" s="25"/>
      <c r="AE3476" s="25"/>
      <c r="AF3476" s="25"/>
      <c r="AG3476" s="25"/>
      <c r="AH3476" s="25"/>
    </row>
    <row r="3477" spans="1:34">
      <c r="A3477" s="25"/>
      <c r="B3477" s="25"/>
      <c r="C3477" s="25"/>
      <c r="D3477" s="114"/>
      <c r="E3477" s="25"/>
      <c r="F3477" s="25"/>
      <c r="G3477" s="25"/>
      <c r="H3477" s="25"/>
      <c r="I3477" s="25"/>
      <c r="J3477" s="25"/>
      <c r="K3477" s="114"/>
      <c r="L3477" s="25"/>
      <c r="M3477" s="25"/>
      <c r="N3477" s="25"/>
      <c r="O3477" s="25"/>
      <c r="P3477" s="25"/>
      <c r="Q3477" s="25"/>
      <c r="R3477" s="25"/>
      <c r="S3477" s="25"/>
      <c r="T3477" s="25"/>
      <c r="U3477" s="25"/>
      <c r="V3477" s="25"/>
      <c r="W3477" s="25"/>
      <c r="X3477" s="25"/>
      <c r="Y3477" s="25"/>
      <c r="Z3477" s="25"/>
      <c r="AA3477" s="25"/>
      <c r="AB3477" s="25"/>
      <c r="AC3477" s="25"/>
      <c r="AD3477" s="25"/>
      <c r="AE3477" s="25"/>
      <c r="AF3477" s="25"/>
      <c r="AG3477" s="25"/>
      <c r="AH3477" s="25"/>
    </row>
    <row r="3478" spans="1:34">
      <c r="A3478" s="25"/>
      <c r="B3478" s="25"/>
      <c r="C3478" s="25"/>
      <c r="D3478" s="114"/>
      <c r="E3478" s="25"/>
      <c r="F3478" s="25"/>
      <c r="G3478" s="25"/>
      <c r="H3478" s="25"/>
      <c r="I3478" s="25"/>
      <c r="J3478" s="25"/>
      <c r="K3478" s="114"/>
      <c r="L3478" s="25"/>
      <c r="M3478" s="25"/>
      <c r="N3478" s="25"/>
      <c r="O3478" s="25"/>
      <c r="P3478" s="25"/>
      <c r="Q3478" s="25"/>
      <c r="R3478" s="25"/>
      <c r="S3478" s="25"/>
      <c r="T3478" s="25"/>
      <c r="U3478" s="25"/>
      <c r="V3478" s="25"/>
      <c r="W3478" s="25"/>
      <c r="X3478" s="25"/>
      <c r="Y3478" s="25"/>
      <c r="Z3478" s="25"/>
      <c r="AA3478" s="25"/>
      <c r="AB3478" s="25"/>
      <c r="AC3478" s="25"/>
      <c r="AD3478" s="25"/>
      <c r="AE3478" s="25"/>
      <c r="AF3478" s="25"/>
      <c r="AG3478" s="25"/>
      <c r="AH3478" s="25"/>
    </row>
    <row r="3479" spans="1:34">
      <c r="A3479" s="25"/>
      <c r="B3479" s="25"/>
      <c r="C3479" s="25"/>
      <c r="D3479" s="114"/>
      <c r="E3479" s="25"/>
      <c r="F3479" s="25"/>
      <c r="G3479" s="25"/>
      <c r="H3479" s="25"/>
      <c r="I3479" s="25"/>
      <c r="J3479" s="25"/>
      <c r="K3479" s="114"/>
      <c r="L3479" s="25"/>
      <c r="M3479" s="25"/>
      <c r="N3479" s="25"/>
      <c r="O3479" s="25"/>
      <c r="P3479" s="25"/>
      <c r="Q3479" s="25"/>
      <c r="R3479" s="25"/>
      <c r="S3479" s="25"/>
      <c r="T3479" s="25"/>
      <c r="U3479" s="25"/>
      <c r="V3479" s="25"/>
      <c r="W3479" s="25"/>
      <c r="X3479" s="25"/>
      <c r="Y3479" s="25"/>
      <c r="Z3479" s="25"/>
      <c r="AA3479" s="25"/>
      <c r="AB3479" s="25"/>
      <c r="AC3479" s="25"/>
      <c r="AD3479" s="25"/>
      <c r="AE3479" s="25"/>
      <c r="AF3479" s="25"/>
      <c r="AG3479" s="25"/>
      <c r="AH3479" s="25"/>
    </row>
    <row r="3480" spans="1:34">
      <c r="A3480" s="25"/>
      <c r="B3480" s="25"/>
      <c r="C3480" s="25"/>
      <c r="D3480" s="114"/>
      <c r="E3480" s="25"/>
      <c r="F3480" s="25"/>
      <c r="G3480" s="25"/>
      <c r="H3480" s="25"/>
      <c r="I3480" s="25"/>
      <c r="J3480" s="25"/>
      <c r="K3480" s="114"/>
      <c r="L3480" s="25"/>
      <c r="M3480" s="25"/>
      <c r="N3480" s="25"/>
      <c r="O3480" s="25"/>
      <c r="P3480" s="25"/>
      <c r="Q3480" s="25"/>
      <c r="R3480" s="25"/>
      <c r="S3480" s="25"/>
      <c r="T3480" s="25"/>
      <c r="U3480" s="25"/>
      <c r="V3480" s="25"/>
      <c r="W3480" s="25"/>
      <c r="X3480" s="25"/>
      <c r="Y3480" s="25"/>
      <c r="Z3480" s="25"/>
      <c r="AA3480" s="25"/>
      <c r="AB3480" s="25"/>
      <c r="AC3480" s="25"/>
      <c r="AD3480" s="25"/>
      <c r="AE3480" s="25"/>
      <c r="AF3480" s="25"/>
      <c r="AG3480" s="25"/>
      <c r="AH3480" s="25"/>
    </row>
    <row r="3481" spans="1:34">
      <c r="A3481" s="25"/>
      <c r="B3481" s="25"/>
      <c r="C3481" s="25"/>
      <c r="D3481" s="114"/>
      <c r="E3481" s="25"/>
      <c r="F3481" s="25"/>
      <c r="G3481" s="25"/>
      <c r="H3481" s="25"/>
      <c r="I3481" s="25"/>
      <c r="J3481" s="25"/>
      <c r="K3481" s="114"/>
      <c r="L3481" s="25"/>
      <c r="M3481" s="25"/>
      <c r="N3481" s="25"/>
      <c r="O3481" s="25"/>
      <c r="P3481" s="25"/>
      <c r="Q3481" s="25"/>
      <c r="R3481" s="25"/>
      <c r="S3481" s="25"/>
      <c r="T3481" s="25"/>
      <c r="U3481" s="25"/>
      <c r="V3481" s="25"/>
      <c r="W3481" s="25"/>
      <c r="X3481" s="25"/>
      <c r="Y3481" s="25"/>
      <c r="Z3481" s="25"/>
      <c r="AA3481" s="25"/>
      <c r="AB3481" s="25"/>
      <c r="AC3481" s="25"/>
      <c r="AD3481" s="25"/>
      <c r="AE3481" s="25"/>
      <c r="AF3481" s="25"/>
      <c r="AG3481" s="25"/>
      <c r="AH3481" s="25"/>
    </row>
    <row r="3482" spans="1:34">
      <c r="A3482" s="25"/>
      <c r="B3482" s="25"/>
      <c r="C3482" s="25"/>
      <c r="D3482" s="114"/>
      <c r="E3482" s="25"/>
      <c r="F3482" s="25"/>
      <c r="G3482" s="25"/>
      <c r="H3482" s="25"/>
      <c r="I3482" s="25"/>
      <c r="J3482" s="25"/>
      <c r="K3482" s="114"/>
      <c r="L3482" s="25"/>
      <c r="M3482" s="25"/>
      <c r="N3482" s="25"/>
      <c r="O3482" s="25"/>
      <c r="P3482" s="25"/>
      <c r="Q3482" s="25"/>
      <c r="R3482" s="25"/>
      <c r="S3482" s="25"/>
      <c r="T3482" s="25"/>
      <c r="U3482" s="25"/>
      <c r="V3482" s="25"/>
      <c r="W3482" s="25"/>
      <c r="X3482" s="25"/>
      <c r="Y3482" s="25"/>
      <c r="Z3482" s="25"/>
      <c r="AA3482" s="25"/>
      <c r="AB3482" s="25"/>
      <c r="AC3482" s="25"/>
      <c r="AD3482" s="25"/>
      <c r="AE3482" s="25"/>
      <c r="AF3482" s="25"/>
      <c r="AG3482" s="25"/>
      <c r="AH3482" s="25"/>
    </row>
    <row r="3483" spans="1:34">
      <c r="A3483" s="25"/>
      <c r="B3483" s="25"/>
      <c r="C3483" s="25"/>
      <c r="D3483" s="114"/>
      <c r="E3483" s="25"/>
      <c r="F3483" s="25"/>
      <c r="G3483" s="25"/>
      <c r="H3483" s="25"/>
      <c r="I3483" s="25"/>
      <c r="J3483" s="25"/>
      <c r="K3483" s="114"/>
      <c r="L3483" s="25"/>
      <c r="M3483" s="25"/>
      <c r="N3483" s="25"/>
      <c r="O3483" s="25"/>
      <c r="P3483" s="25"/>
      <c r="Q3483" s="25"/>
      <c r="R3483" s="25"/>
      <c r="S3483" s="25"/>
      <c r="T3483" s="25"/>
      <c r="U3483" s="25"/>
      <c r="V3483" s="25"/>
      <c r="W3483" s="25"/>
      <c r="X3483" s="25"/>
      <c r="Y3483" s="25"/>
      <c r="Z3483" s="25"/>
      <c r="AA3483" s="25"/>
      <c r="AB3483" s="25"/>
      <c r="AC3483" s="25"/>
      <c r="AD3483" s="25"/>
      <c r="AE3483" s="25"/>
      <c r="AF3483" s="25"/>
      <c r="AG3483" s="25"/>
      <c r="AH3483" s="25"/>
    </row>
    <row r="3484" spans="1:34">
      <c r="A3484" s="25"/>
      <c r="B3484" s="25"/>
      <c r="C3484" s="25"/>
      <c r="D3484" s="114"/>
      <c r="E3484" s="25"/>
      <c r="F3484" s="25"/>
      <c r="G3484" s="25"/>
      <c r="H3484" s="25"/>
      <c r="I3484" s="25"/>
      <c r="J3484" s="25"/>
      <c r="K3484" s="114"/>
      <c r="L3484" s="25"/>
      <c r="M3484" s="25"/>
      <c r="N3484" s="25"/>
      <c r="O3484" s="25"/>
      <c r="P3484" s="25"/>
      <c r="Q3484" s="25"/>
      <c r="R3484" s="25"/>
      <c r="S3484" s="25"/>
      <c r="T3484" s="25"/>
      <c r="U3484" s="25"/>
      <c r="V3484" s="25"/>
      <c r="W3484" s="25"/>
      <c r="X3484" s="25"/>
      <c r="Y3484" s="25"/>
      <c r="Z3484" s="25"/>
      <c r="AA3484" s="25"/>
      <c r="AB3484" s="25"/>
      <c r="AC3484" s="25"/>
      <c r="AD3484" s="25"/>
      <c r="AE3484" s="25"/>
      <c r="AF3484" s="25"/>
      <c r="AG3484" s="25"/>
      <c r="AH3484" s="25"/>
    </row>
    <row r="3485" spans="1:34">
      <c r="A3485" s="25"/>
      <c r="B3485" s="25"/>
      <c r="C3485" s="25"/>
      <c r="D3485" s="114"/>
      <c r="E3485" s="25"/>
      <c r="F3485" s="25"/>
      <c r="G3485" s="25"/>
      <c r="H3485" s="25"/>
      <c r="I3485" s="25"/>
      <c r="J3485" s="25"/>
      <c r="K3485" s="114"/>
      <c r="L3485" s="25"/>
      <c r="M3485" s="25"/>
      <c r="N3485" s="25"/>
      <c r="O3485" s="25"/>
      <c r="P3485" s="25"/>
      <c r="Q3485" s="25"/>
      <c r="R3485" s="25"/>
      <c r="S3485" s="25"/>
      <c r="T3485" s="25"/>
      <c r="U3485" s="25"/>
      <c r="V3485" s="25"/>
      <c r="W3485" s="25"/>
      <c r="X3485" s="25"/>
      <c r="Y3485" s="25"/>
      <c r="Z3485" s="25"/>
      <c r="AA3485" s="25"/>
      <c r="AB3485" s="25"/>
      <c r="AC3485" s="25"/>
      <c r="AD3485" s="25"/>
      <c r="AE3485" s="25"/>
      <c r="AF3485" s="25"/>
      <c r="AG3485" s="25"/>
      <c r="AH3485" s="25"/>
    </row>
    <row r="3486" spans="1:34">
      <c r="A3486" s="25"/>
      <c r="B3486" s="25"/>
      <c r="C3486" s="25"/>
      <c r="D3486" s="114"/>
      <c r="E3486" s="25"/>
      <c r="F3486" s="25"/>
      <c r="G3486" s="25"/>
      <c r="H3486" s="25"/>
      <c r="I3486" s="25"/>
      <c r="J3486" s="25"/>
      <c r="K3486" s="114"/>
      <c r="L3486" s="25"/>
      <c r="M3486" s="25"/>
      <c r="N3486" s="25"/>
      <c r="O3486" s="25"/>
      <c r="P3486" s="25"/>
      <c r="Q3486" s="25"/>
      <c r="R3486" s="25"/>
      <c r="S3486" s="25"/>
      <c r="T3486" s="25"/>
      <c r="U3486" s="25"/>
      <c r="V3486" s="25"/>
      <c r="W3486" s="25"/>
      <c r="X3486" s="25"/>
      <c r="Y3486" s="25"/>
      <c r="Z3486" s="25"/>
      <c r="AA3486" s="25"/>
      <c r="AB3486" s="25"/>
      <c r="AC3486" s="25"/>
      <c r="AD3486" s="25"/>
      <c r="AE3486" s="25"/>
      <c r="AF3486" s="25"/>
      <c r="AG3486" s="25"/>
      <c r="AH3486" s="25"/>
    </row>
    <row r="3487" spans="1:34">
      <c r="A3487" s="25"/>
      <c r="B3487" s="25"/>
      <c r="C3487" s="25"/>
      <c r="D3487" s="114"/>
      <c r="E3487" s="25"/>
      <c r="F3487" s="25"/>
      <c r="G3487" s="25"/>
      <c r="H3487" s="25"/>
      <c r="I3487" s="25"/>
      <c r="J3487" s="25"/>
      <c r="K3487" s="114"/>
      <c r="L3487" s="25"/>
      <c r="M3487" s="25"/>
      <c r="N3487" s="25"/>
      <c r="O3487" s="25"/>
      <c r="P3487" s="25"/>
      <c r="Q3487" s="25"/>
      <c r="R3487" s="25"/>
      <c r="S3487" s="25"/>
      <c r="T3487" s="25"/>
      <c r="U3487" s="25"/>
      <c r="V3487" s="25"/>
      <c r="W3487" s="25"/>
      <c r="X3487" s="25"/>
      <c r="Y3487" s="25"/>
      <c r="Z3487" s="25"/>
      <c r="AA3487" s="25"/>
      <c r="AB3487" s="25"/>
      <c r="AC3487" s="25"/>
      <c r="AD3487" s="25"/>
      <c r="AE3487" s="25"/>
      <c r="AF3487" s="25"/>
      <c r="AG3487" s="25"/>
      <c r="AH3487" s="25"/>
    </row>
    <row r="3488" spans="1:34">
      <c r="A3488" s="25"/>
      <c r="B3488" s="25"/>
      <c r="C3488" s="25"/>
      <c r="D3488" s="114"/>
      <c r="E3488" s="25"/>
      <c r="F3488" s="25"/>
      <c r="G3488" s="25"/>
      <c r="H3488" s="25"/>
      <c r="I3488" s="25"/>
      <c r="J3488" s="25"/>
      <c r="K3488" s="114"/>
      <c r="L3488" s="25"/>
      <c r="M3488" s="25"/>
      <c r="N3488" s="25"/>
      <c r="O3488" s="25"/>
      <c r="P3488" s="25"/>
      <c r="Q3488" s="25"/>
      <c r="R3488" s="25"/>
      <c r="S3488" s="25"/>
      <c r="T3488" s="25"/>
      <c r="U3488" s="25"/>
      <c r="V3488" s="25"/>
      <c r="W3488" s="25"/>
      <c r="X3488" s="25"/>
      <c r="Y3488" s="25"/>
      <c r="Z3488" s="25"/>
      <c r="AA3488" s="25"/>
      <c r="AB3488" s="25"/>
      <c r="AC3488" s="25"/>
      <c r="AD3488" s="25"/>
      <c r="AE3488" s="25"/>
      <c r="AF3488" s="25"/>
      <c r="AG3488" s="25"/>
      <c r="AH3488" s="25"/>
    </row>
    <row r="3489" spans="1:34">
      <c r="A3489" s="25"/>
      <c r="B3489" s="25"/>
      <c r="C3489" s="25"/>
      <c r="D3489" s="114"/>
      <c r="E3489" s="25"/>
      <c r="F3489" s="25"/>
      <c r="G3489" s="25"/>
      <c r="H3489" s="25"/>
      <c r="I3489" s="25"/>
      <c r="J3489" s="25"/>
      <c r="K3489" s="114"/>
      <c r="L3489" s="25"/>
      <c r="M3489" s="25"/>
      <c r="N3489" s="25"/>
      <c r="O3489" s="25"/>
      <c r="P3489" s="25"/>
      <c r="Q3489" s="25"/>
      <c r="R3489" s="25"/>
      <c r="S3489" s="25"/>
      <c r="T3489" s="25"/>
      <c r="U3489" s="25"/>
      <c r="V3489" s="25"/>
      <c r="W3489" s="25"/>
      <c r="X3489" s="25"/>
      <c r="Y3489" s="25"/>
      <c r="Z3489" s="25"/>
      <c r="AA3489" s="25"/>
      <c r="AB3489" s="25"/>
      <c r="AC3489" s="25"/>
      <c r="AD3489" s="25"/>
      <c r="AE3489" s="25"/>
      <c r="AF3489" s="25"/>
      <c r="AG3489" s="25"/>
      <c r="AH3489" s="25"/>
    </row>
    <row r="3490" spans="1:34">
      <c r="A3490" s="25"/>
      <c r="B3490" s="25"/>
      <c r="C3490" s="25"/>
      <c r="D3490" s="114"/>
      <c r="E3490" s="25"/>
      <c r="F3490" s="25"/>
      <c r="G3490" s="25"/>
      <c r="H3490" s="25"/>
      <c r="I3490" s="25"/>
      <c r="J3490" s="25"/>
      <c r="K3490" s="114"/>
      <c r="L3490" s="25"/>
      <c r="M3490" s="25"/>
      <c r="N3490" s="25"/>
      <c r="O3490" s="25"/>
      <c r="P3490" s="25"/>
      <c r="Q3490" s="25"/>
      <c r="R3490" s="25"/>
      <c r="S3490" s="25"/>
      <c r="T3490" s="25"/>
      <c r="U3490" s="25"/>
      <c r="V3490" s="25"/>
      <c r="W3490" s="25"/>
      <c r="X3490" s="25"/>
      <c r="Y3490" s="25"/>
      <c r="Z3490" s="25"/>
      <c r="AA3490" s="25"/>
      <c r="AB3490" s="25"/>
      <c r="AC3490" s="25"/>
      <c r="AD3490" s="25"/>
      <c r="AE3490" s="25"/>
      <c r="AF3490" s="25"/>
      <c r="AG3490" s="25"/>
      <c r="AH3490" s="25"/>
    </row>
    <row r="3491" spans="1:34">
      <c r="A3491" s="25"/>
      <c r="B3491" s="25"/>
      <c r="C3491" s="25"/>
      <c r="D3491" s="114"/>
      <c r="E3491" s="25"/>
      <c r="F3491" s="25"/>
      <c r="G3491" s="25"/>
      <c r="H3491" s="25"/>
      <c r="I3491" s="25"/>
      <c r="J3491" s="25"/>
      <c r="K3491" s="114"/>
      <c r="L3491" s="25"/>
      <c r="M3491" s="25"/>
      <c r="N3491" s="25"/>
      <c r="O3491" s="25"/>
      <c r="P3491" s="25"/>
      <c r="Q3491" s="25"/>
      <c r="R3491" s="25"/>
      <c r="S3491" s="25"/>
      <c r="T3491" s="25"/>
      <c r="U3491" s="25"/>
      <c r="V3491" s="25"/>
      <c r="W3491" s="25"/>
      <c r="X3491" s="25"/>
      <c r="Y3491" s="25"/>
      <c r="Z3491" s="25"/>
      <c r="AA3491" s="25"/>
      <c r="AB3491" s="25"/>
      <c r="AC3491" s="25"/>
      <c r="AD3491" s="25"/>
      <c r="AE3491" s="25"/>
      <c r="AF3491" s="25"/>
      <c r="AG3491" s="25"/>
      <c r="AH3491" s="25"/>
    </row>
    <row r="3492" spans="1:34">
      <c r="A3492" s="25"/>
      <c r="B3492" s="25"/>
      <c r="C3492" s="25"/>
      <c r="D3492" s="114"/>
      <c r="E3492" s="25"/>
      <c r="F3492" s="25"/>
      <c r="G3492" s="25"/>
      <c r="H3492" s="25"/>
      <c r="I3492" s="25"/>
      <c r="J3492" s="25"/>
      <c r="K3492" s="114"/>
      <c r="L3492" s="25"/>
      <c r="M3492" s="25"/>
      <c r="N3492" s="25"/>
      <c r="O3492" s="25"/>
      <c r="P3492" s="25"/>
      <c r="Q3492" s="25"/>
      <c r="R3492" s="25"/>
      <c r="S3492" s="25"/>
      <c r="T3492" s="25"/>
      <c r="U3492" s="25"/>
      <c r="V3492" s="25"/>
      <c r="W3492" s="25"/>
      <c r="X3492" s="25"/>
      <c r="Y3492" s="25"/>
      <c r="Z3492" s="25"/>
      <c r="AA3492" s="25"/>
      <c r="AB3492" s="25"/>
      <c r="AC3492" s="25"/>
      <c r="AD3492" s="25"/>
      <c r="AE3492" s="25"/>
      <c r="AF3492" s="25"/>
      <c r="AG3492" s="25"/>
      <c r="AH3492" s="25"/>
    </row>
    <row r="3493" spans="1:34">
      <c r="A3493" s="25"/>
      <c r="B3493" s="25"/>
      <c r="C3493" s="25"/>
      <c r="D3493" s="114"/>
      <c r="E3493" s="25"/>
      <c r="F3493" s="25"/>
      <c r="G3493" s="25"/>
      <c r="H3493" s="25"/>
      <c r="I3493" s="25"/>
      <c r="J3493" s="25"/>
      <c r="K3493" s="114"/>
      <c r="L3493" s="25"/>
      <c r="M3493" s="25"/>
      <c r="N3493" s="25"/>
      <c r="O3493" s="25"/>
      <c r="P3493" s="25"/>
      <c r="Q3493" s="25"/>
      <c r="R3493" s="25"/>
      <c r="S3493" s="25"/>
      <c r="T3493" s="25"/>
      <c r="U3493" s="25"/>
      <c r="V3493" s="25"/>
      <c r="W3493" s="25"/>
      <c r="X3493" s="25"/>
      <c r="Y3493" s="25"/>
      <c r="Z3493" s="25"/>
      <c r="AA3493" s="25"/>
      <c r="AB3493" s="25"/>
      <c r="AC3493" s="25"/>
      <c r="AD3493" s="25"/>
      <c r="AE3493" s="25"/>
      <c r="AF3493" s="25"/>
      <c r="AG3493" s="25"/>
      <c r="AH3493" s="25"/>
    </row>
    <row r="3494" spans="1:34">
      <c r="A3494" s="25"/>
      <c r="B3494" s="25"/>
      <c r="C3494" s="25"/>
      <c r="D3494" s="114"/>
      <c r="E3494" s="25"/>
      <c r="F3494" s="25"/>
      <c r="G3494" s="25"/>
      <c r="H3494" s="25"/>
      <c r="I3494" s="25"/>
      <c r="J3494" s="25"/>
      <c r="K3494" s="114"/>
      <c r="L3494" s="25"/>
      <c r="M3494" s="25"/>
      <c r="N3494" s="25"/>
      <c r="O3494" s="25"/>
      <c r="P3494" s="25"/>
      <c r="Q3494" s="25"/>
      <c r="R3494" s="25"/>
      <c r="S3494" s="25"/>
      <c r="T3494" s="25"/>
      <c r="U3494" s="25"/>
      <c r="V3494" s="25"/>
      <c r="W3494" s="25"/>
      <c r="X3494" s="25"/>
      <c r="Y3494" s="25"/>
      <c r="Z3494" s="25"/>
      <c r="AA3494" s="25"/>
      <c r="AB3494" s="25"/>
      <c r="AC3494" s="25"/>
      <c r="AD3494" s="25"/>
      <c r="AE3494" s="25"/>
      <c r="AF3494" s="25"/>
      <c r="AG3494" s="25"/>
      <c r="AH3494" s="25"/>
    </row>
    <row r="3495" spans="1:34">
      <c r="A3495" s="25"/>
      <c r="B3495" s="25"/>
      <c r="C3495" s="25"/>
      <c r="D3495" s="114"/>
      <c r="E3495" s="25"/>
      <c r="F3495" s="25"/>
      <c r="G3495" s="25"/>
      <c r="H3495" s="25"/>
      <c r="I3495" s="25"/>
      <c r="J3495" s="25"/>
      <c r="K3495" s="114"/>
      <c r="L3495" s="25"/>
      <c r="M3495" s="25"/>
      <c r="N3495" s="25"/>
      <c r="O3495" s="25"/>
      <c r="P3495" s="25"/>
      <c r="Q3495" s="25"/>
      <c r="R3495" s="25"/>
      <c r="S3495" s="25"/>
      <c r="T3495" s="25"/>
      <c r="U3495" s="25"/>
      <c r="V3495" s="25"/>
      <c r="W3495" s="25"/>
      <c r="X3495" s="25"/>
      <c r="Y3495" s="25"/>
      <c r="Z3495" s="25"/>
      <c r="AA3495" s="25"/>
      <c r="AB3495" s="25"/>
      <c r="AC3495" s="25"/>
      <c r="AD3495" s="25"/>
      <c r="AE3495" s="25"/>
      <c r="AF3495" s="25"/>
      <c r="AG3495" s="25"/>
      <c r="AH3495" s="25"/>
    </row>
    <row r="3496" spans="1:34">
      <c r="A3496" s="25"/>
      <c r="B3496" s="25"/>
      <c r="C3496" s="25"/>
      <c r="D3496" s="114"/>
      <c r="E3496" s="25"/>
      <c r="F3496" s="25"/>
      <c r="G3496" s="25"/>
      <c r="H3496" s="25"/>
      <c r="I3496" s="25"/>
      <c r="J3496" s="25"/>
      <c r="K3496" s="114"/>
      <c r="L3496" s="25"/>
      <c r="M3496" s="25"/>
      <c r="N3496" s="25"/>
      <c r="O3496" s="25"/>
      <c r="P3496" s="25"/>
      <c r="Q3496" s="25"/>
      <c r="R3496" s="25"/>
      <c r="S3496" s="25"/>
      <c r="T3496" s="25"/>
      <c r="U3496" s="25"/>
      <c r="V3496" s="25"/>
      <c r="W3496" s="25"/>
      <c r="X3496" s="25"/>
      <c r="Y3496" s="25"/>
      <c r="Z3496" s="25"/>
      <c r="AA3496" s="25"/>
      <c r="AB3496" s="25"/>
      <c r="AC3496" s="25"/>
      <c r="AD3496" s="25"/>
      <c r="AE3496" s="25"/>
      <c r="AF3496" s="25"/>
      <c r="AG3496" s="25"/>
      <c r="AH3496" s="25"/>
    </row>
    <row r="3497" spans="1:34">
      <c r="A3497" s="25"/>
      <c r="B3497" s="25"/>
      <c r="C3497" s="25"/>
      <c r="D3497" s="114"/>
      <c r="E3497" s="25"/>
      <c r="F3497" s="25"/>
      <c r="G3497" s="25"/>
      <c r="H3497" s="25"/>
      <c r="I3497" s="25"/>
      <c r="J3497" s="25"/>
      <c r="K3497" s="114"/>
      <c r="L3497" s="25"/>
      <c r="M3497" s="25"/>
      <c r="N3497" s="25"/>
      <c r="O3497" s="25"/>
      <c r="P3497" s="25"/>
      <c r="Q3497" s="25"/>
      <c r="R3497" s="25"/>
      <c r="S3497" s="25"/>
      <c r="T3497" s="25"/>
      <c r="U3497" s="25"/>
      <c r="V3497" s="25"/>
      <c r="W3497" s="25"/>
      <c r="X3497" s="25"/>
      <c r="Y3497" s="25"/>
      <c r="Z3497" s="25"/>
      <c r="AA3497" s="25"/>
      <c r="AB3497" s="25"/>
      <c r="AC3497" s="25"/>
      <c r="AD3497" s="25"/>
      <c r="AE3497" s="25"/>
      <c r="AF3497" s="25"/>
      <c r="AG3497" s="25"/>
      <c r="AH3497" s="25"/>
    </row>
    <row r="3498" spans="1:34">
      <c r="A3498" s="25"/>
      <c r="B3498" s="25"/>
      <c r="C3498" s="25"/>
      <c r="D3498" s="114"/>
      <c r="E3498" s="25"/>
      <c r="F3498" s="25"/>
      <c r="G3498" s="25"/>
      <c r="H3498" s="25"/>
      <c r="I3498" s="25"/>
      <c r="J3498" s="25"/>
      <c r="K3498" s="114"/>
      <c r="L3498" s="25"/>
      <c r="M3498" s="25"/>
      <c r="N3498" s="25"/>
      <c r="O3498" s="25"/>
      <c r="P3498" s="25"/>
      <c r="Q3498" s="25"/>
      <c r="R3498" s="25"/>
      <c r="S3498" s="25"/>
      <c r="T3498" s="25"/>
      <c r="U3498" s="25"/>
      <c r="V3498" s="25"/>
      <c r="W3498" s="25"/>
      <c r="X3498" s="25"/>
      <c r="Y3498" s="25"/>
      <c r="Z3498" s="25"/>
      <c r="AA3498" s="25"/>
      <c r="AB3498" s="25"/>
      <c r="AC3498" s="25"/>
      <c r="AD3498" s="25"/>
      <c r="AE3498" s="25"/>
      <c r="AF3498" s="25"/>
      <c r="AG3498" s="25"/>
      <c r="AH3498" s="25"/>
    </row>
    <row r="3499" spans="1:34">
      <c r="A3499" s="25"/>
      <c r="B3499" s="25"/>
      <c r="C3499" s="25"/>
      <c r="D3499" s="114"/>
      <c r="E3499" s="25"/>
      <c r="F3499" s="25"/>
      <c r="G3499" s="25"/>
      <c r="H3499" s="25"/>
      <c r="I3499" s="25"/>
      <c r="J3499" s="25"/>
      <c r="K3499" s="114"/>
      <c r="L3499" s="25"/>
      <c r="M3499" s="25"/>
      <c r="N3499" s="25"/>
      <c r="O3499" s="25"/>
      <c r="P3499" s="25"/>
      <c r="Q3499" s="25"/>
      <c r="R3499" s="25"/>
      <c r="S3499" s="25"/>
      <c r="T3499" s="25"/>
      <c r="U3499" s="25"/>
      <c r="V3499" s="25"/>
      <c r="W3499" s="25"/>
      <c r="X3499" s="25"/>
      <c r="Y3499" s="25"/>
      <c r="Z3499" s="25"/>
      <c r="AA3499" s="25"/>
      <c r="AB3499" s="25"/>
      <c r="AC3499" s="25"/>
      <c r="AD3499" s="25"/>
      <c r="AE3499" s="25"/>
      <c r="AF3499" s="25"/>
      <c r="AG3499" s="25"/>
      <c r="AH3499" s="25"/>
    </row>
    <row r="3500" spans="1:34">
      <c r="A3500" s="25"/>
      <c r="B3500" s="25"/>
      <c r="C3500" s="25"/>
      <c r="D3500" s="114"/>
      <c r="E3500" s="25"/>
      <c r="F3500" s="25"/>
      <c r="G3500" s="25"/>
      <c r="H3500" s="25"/>
      <c r="I3500" s="25"/>
      <c r="J3500" s="25"/>
      <c r="K3500" s="114"/>
      <c r="L3500" s="25"/>
      <c r="M3500" s="25"/>
      <c r="N3500" s="25"/>
      <c r="O3500" s="25"/>
      <c r="P3500" s="25"/>
      <c r="Q3500" s="25"/>
      <c r="R3500" s="25"/>
      <c r="S3500" s="25"/>
      <c r="T3500" s="25"/>
      <c r="U3500" s="25"/>
      <c r="V3500" s="25"/>
      <c r="W3500" s="25"/>
      <c r="X3500" s="25"/>
      <c r="Y3500" s="25"/>
      <c r="Z3500" s="25"/>
      <c r="AA3500" s="25"/>
      <c r="AB3500" s="25"/>
      <c r="AC3500" s="25"/>
      <c r="AD3500" s="25"/>
      <c r="AE3500" s="25"/>
      <c r="AF3500" s="25"/>
      <c r="AG3500" s="25"/>
      <c r="AH3500" s="25"/>
    </row>
    <row r="3501" spans="1:34">
      <c r="A3501" s="25"/>
      <c r="B3501" s="25"/>
      <c r="C3501" s="25"/>
      <c r="D3501" s="114"/>
      <c r="E3501" s="25"/>
      <c r="F3501" s="25"/>
      <c r="G3501" s="25"/>
      <c r="H3501" s="25"/>
      <c r="I3501" s="25"/>
      <c r="J3501" s="25"/>
      <c r="K3501" s="114"/>
      <c r="L3501" s="25"/>
      <c r="M3501" s="25"/>
      <c r="N3501" s="25"/>
      <c r="O3501" s="25"/>
      <c r="P3501" s="25"/>
      <c r="Q3501" s="25"/>
      <c r="R3501" s="25"/>
      <c r="S3501" s="25"/>
      <c r="T3501" s="25"/>
      <c r="U3501" s="25"/>
      <c r="V3501" s="25"/>
      <c r="W3501" s="25"/>
      <c r="X3501" s="25"/>
      <c r="Y3501" s="25"/>
      <c r="Z3501" s="25"/>
      <c r="AA3501" s="25"/>
      <c r="AB3501" s="25"/>
      <c r="AC3501" s="25"/>
      <c r="AD3501" s="25"/>
      <c r="AE3501" s="25"/>
      <c r="AF3501" s="25"/>
      <c r="AG3501" s="25"/>
      <c r="AH3501" s="25"/>
    </row>
    <row r="3502" spans="1:34">
      <c r="A3502" s="25"/>
      <c r="B3502" s="25"/>
      <c r="C3502" s="25"/>
      <c r="D3502" s="114"/>
      <c r="E3502" s="25"/>
      <c r="F3502" s="25"/>
      <c r="G3502" s="25"/>
      <c r="H3502" s="25"/>
      <c r="I3502" s="25"/>
      <c r="J3502" s="25"/>
      <c r="K3502" s="114"/>
      <c r="L3502" s="25"/>
      <c r="M3502" s="25"/>
      <c r="N3502" s="25"/>
      <c r="O3502" s="25"/>
      <c r="P3502" s="25"/>
      <c r="Q3502" s="25"/>
      <c r="R3502" s="25"/>
      <c r="S3502" s="25"/>
      <c r="T3502" s="25"/>
      <c r="U3502" s="25"/>
      <c r="V3502" s="25"/>
      <c r="W3502" s="25"/>
      <c r="X3502" s="25"/>
      <c r="Y3502" s="25"/>
      <c r="Z3502" s="25"/>
      <c r="AA3502" s="25"/>
      <c r="AB3502" s="25"/>
      <c r="AC3502" s="25"/>
      <c r="AD3502" s="25"/>
      <c r="AE3502" s="25"/>
      <c r="AF3502" s="25"/>
      <c r="AG3502" s="25"/>
      <c r="AH3502" s="25"/>
    </row>
    <row r="3503" spans="1:34">
      <c r="A3503" s="25"/>
      <c r="B3503" s="25"/>
      <c r="C3503" s="25"/>
      <c r="D3503" s="114"/>
      <c r="E3503" s="25"/>
      <c r="F3503" s="25"/>
      <c r="G3503" s="25"/>
      <c r="H3503" s="25"/>
      <c r="I3503" s="25"/>
      <c r="J3503" s="25"/>
      <c r="K3503" s="114"/>
      <c r="L3503" s="25"/>
      <c r="M3503" s="25"/>
      <c r="N3503" s="25"/>
      <c r="O3503" s="25"/>
      <c r="P3503" s="25"/>
      <c r="Q3503" s="25"/>
      <c r="R3503" s="25"/>
      <c r="S3503" s="25"/>
      <c r="T3503" s="25"/>
      <c r="U3503" s="25"/>
      <c r="V3503" s="25"/>
      <c r="W3503" s="25"/>
      <c r="X3503" s="25"/>
      <c r="Y3503" s="25"/>
      <c r="Z3503" s="25"/>
      <c r="AA3503" s="25"/>
      <c r="AB3503" s="25"/>
      <c r="AC3503" s="25"/>
      <c r="AD3503" s="25"/>
      <c r="AE3503" s="25"/>
      <c r="AF3503" s="25"/>
      <c r="AG3503" s="25"/>
      <c r="AH3503" s="25"/>
    </row>
    <row r="3504" spans="1:34">
      <c r="A3504" s="25"/>
      <c r="B3504" s="25"/>
      <c r="C3504" s="25"/>
      <c r="D3504" s="114"/>
      <c r="E3504" s="25"/>
      <c r="F3504" s="25"/>
      <c r="G3504" s="25"/>
      <c r="H3504" s="25"/>
      <c r="I3504" s="25"/>
      <c r="J3504" s="25"/>
      <c r="K3504" s="114"/>
      <c r="L3504" s="25"/>
      <c r="M3504" s="25"/>
      <c r="N3504" s="25"/>
      <c r="O3504" s="25"/>
      <c r="P3504" s="25"/>
      <c r="Q3504" s="25"/>
      <c r="R3504" s="25"/>
      <c r="S3504" s="25"/>
      <c r="T3504" s="25"/>
      <c r="U3504" s="25"/>
      <c r="V3504" s="25"/>
      <c r="W3504" s="25"/>
      <c r="X3504" s="25"/>
      <c r="Y3504" s="25"/>
      <c r="Z3504" s="25"/>
      <c r="AA3504" s="25"/>
      <c r="AB3504" s="25"/>
      <c r="AC3504" s="25"/>
      <c r="AD3504" s="25"/>
      <c r="AE3504" s="25"/>
      <c r="AF3504" s="25"/>
      <c r="AG3504" s="25"/>
      <c r="AH3504" s="25"/>
    </row>
    <row r="3505" spans="1:34">
      <c r="A3505" s="25"/>
      <c r="B3505" s="25"/>
      <c r="C3505" s="25"/>
      <c r="D3505" s="114"/>
      <c r="E3505" s="25"/>
      <c r="F3505" s="25"/>
      <c r="G3505" s="25"/>
      <c r="H3505" s="25"/>
      <c r="I3505" s="25"/>
      <c r="J3505" s="25"/>
      <c r="K3505" s="114"/>
      <c r="L3505" s="25"/>
      <c r="M3505" s="25"/>
      <c r="N3505" s="25"/>
      <c r="O3505" s="25"/>
      <c r="P3505" s="25"/>
      <c r="Q3505" s="25"/>
      <c r="R3505" s="25"/>
      <c r="S3505" s="25"/>
      <c r="T3505" s="25"/>
      <c r="U3505" s="25"/>
      <c r="V3505" s="25"/>
      <c r="W3505" s="25"/>
      <c r="X3505" s="25"/>
      <c r="Y3505" s="25"/>
      <c r="Z3505" s="25"/>
      <c r="AA3505" s="25"/>
      <c r="AB3505" s="25"/>
      <c r="AC3505" s="25"/>
      <c r="AD3505" s="25"/>
      <c r="AE3505" s="25"/>
      <c r="AF3505" s="25"/>
      <c r="AG3505" s="25"/>
      <c r="AH3505" s="25"/>
    </row>
    <row r="3506" spans="1:34">
      <c r="A3506" s="25"/>
      <c r="B3506" s="25"/>
      <c r="C3506" s="25"/>
      <c r="D3506" s="114"/>
      <c r="E3506" s="25"/>
      <c r="F3506" s="25"/>
      <c r="G3506" s="25"/>
      <c r="H3506" s="25"/>
      <c r="I3506" s="25"/>
      <c r="J3506" s="25"/>
      <c r="K3506" s="114"/>
      <c r="L3506" s="25"/>
      <c r="M3506" s="25"/>
      <c r="N3506" s="25"/>
      <c r="O3506" s="25"/>
      <c r="P3506" s="25"/>
      <c r="Q3506" s="25"/>
      <c r="R3506" s="25"/>
      <c r="S3506" s="25"/>
      <c r="T3506" s="25"/>
      <c r="U3506" s="25"/>
      <c r="V3506" s="25"/>
      <c r="W3506" s="25"/>
      <c r="X3506" s="25"/>
      <c r="Y3506" s="25"/>
      <c r="Z3506" s="25"/>
      <c r="AA3506" s="25"/>
      <c r="AB3506" s="25"/>
      <c r="AC3506" s="25"/>
      <c r="AD3506" s="25"/>
      <c r="AE3506" s="25"/>
      <c r="AF3506" s="25"/>
      <c r="AG3506" s="25"/>
      <c r="AH3506" s="25"/>
    </row>
    <row r="3507" spans="1:34">
      <c r="A3507" s="25"/>
      <c r="B3507" s="25"/>
      <c r="C3507" s="25"/>
      <c r="D3507" s="114"/>
      <c r="E3507" s="25"/>
      <c r="F3507" s="25"/>
      <c r="G3507" s="25"/>
      <c r="H3507" s="25"/>
      <c r="I3507" s="25"/>
      <c r="J3507" s="25"/>
      <c r="K3507" s="114"/>
      <c r="L3507" s="25"/>
      <c r="M3507" s="25"/>
      <c r="N3507" s="25"/>
      <c r="O3507" s="25"/>
      <c r="P3507" s="25"/>
      <c r="Q3507" s="25"/>
      <c r="R3507" s="25"/>
      <c r="S3507" s="25"/>
      <c r="T3507" s="25"/>
      <c r="U3507" s="25"/>
      <c r="V3507" s="25"/>
      <c r="W3507" s="25"/>
      <c r="X3507" s="25"/>
      <c r="Y3507" s="25"/>
      <c r="Z3507" s="25"/>
      <c r="AA3507" s="25"/>
      <c r="AB3507" s="25"/>
      <c r="AC3507" s="25"/>
      <c r="AD3507" s="25"/>
      <c r="AE3507" s="25"/>
      <c r="AF3507" s="25"/>
      <c r="AG3507" s="25"/>
      <c r="AH3507" s="25"/>
    </row>
    <row r="3508" spans="1:34">
      <c r="A3508" s="25"/>
      <c r="B3508" s="25"/>
      <c r="C3508" s="25"/>
      <c r="D3508" s="114"/>
      <c r="E3508" s="25"/>
      <c r="F3508" s="25"/>
      <c r="G3508" s="25"/>
      <c r="H3508" s="25"/>
      <c r="I3508" s="25"/>
      <c r="J3508" s="25"/>
      <c r="K3508" s="114"/>
      <c r="L3508" s="25"/>
      <c r="M3508" s="25"/>
      <c r="N3508" s="25"/>
      <c r="O3508" s="25"/>
      <c r="P3508" s="25"/>
      <c r="Q3508" s="25"/>
      <c r="R3508" s="25"/>
      <c r="S3508" s="25"/>
      <c r="T3508" s="25"/>
      <c r="U3508" s="25"/>
      <c r="V3508" s="25"/>
      <c r="W3508" s="25"/>
      <c r="X3508" s="25"/>
      <c r="Y3508" s="25"/>
      <c r="Z3508" s="25"/>
      <c r="AA3508" s="25"/>
      <c r="AB3508" s="25"/>
      <c r="AC3508" s="25"/>
      <c r="AD3508" s="25"/>
      <c r="AE3508" s="25"/>
      <c r="AF3508" s="25"/>
      <c r="AG3508" s="25"/>
      <c r="AH3508" s="25"/>
    </row>
    <row r="3509" spans="1:34">
      <c r="A3509" s="25"/>
      <c r="B3509" s="25"/>
      <c r="C3509" s="25"/>
      <c r="D3509" s="114"/>
      <c r="E3509" s="25"/>
      <c r="F3509" s="25"/>
      <c r="G3509" s="25"/>
      <c r="H3509" s="25"/>
      <c r="I3509" s="25"/>
      <c r="J3509" s="25"/>
      <c r="K3509" s="114"/>
      <c r="L3509" s="25"/>
      <c r="M3509" s="25"/>
      <c r="N3509" s="25"/>
      <c r="O3509" s="25"/>
      <c r="P3509" s="25"/>
      <c r="Q3509" s="25"/>
      <c r="R3509" s="25"/>
      <c r="S3509" s="25"/>
      <c r="T3509" s="25"/>
      <c r="U3509" s="25"/>
      <c r="V3509" s="25"/>
      <c r="W3509" s="25"/>
      <c r="X3509" s="25"/>
      <c r="Y3509" s="25"/>
      <c r="Z3509" s="25"/>
      <c r="AA3509" s="25"/>
      <c r="AB3509" s="25"/>
      <c r="AC3509" s="25"/>
      <c r="AD3509" s="25"/>
      <c r="AE3509" s="25"/>
      <c r="AF3509" s="25"/>
      <c r="AG3509" s="25"/>
      <c r="AH3509" s="25"/>
    </row>
    <row r="3510" spans="1:34">
      <c r="A3510" s="25"/>
      <c r="B3510" s="25"/>
      <c r="C3510" s="25"/>
      <c r="D3510" s="114"/>
      <c r="E3510" s="25"/>
      <c r="F3510" s="25"/>
      <c r="G3510" s="25"/>
      <c r="H3510" s="25"/>
      <c r="I3510" s="25"/>
      <c r="J3510" s="25"/>
      <c r="K3510" s="114"/>
      <c r="L3510" s="25"/>
      <c r="M3510" s="25"/>
      <c r="N3510" s="25"/>
      <c r="O3510" s="25"/>
      <c r="P3510" s="25"/>
      <c r="Q3510" s="25"/>
      <c r="R3510" s="25"/>
      <c r="S3510" s="25"/>
      <c r="T3510" s="25"/>
      <c r="U3510" s="25"/>
      <c r="V3510" s="25"/>
      <c r="W3510" s="25"/>
      <c r="X3510" s="25"/>
      <c r="Y3510" s="25"/>
      <c r="Z3510" s="25"/>
      <c r="AA3510" s="25"/>
      <c r="AB3510" s="25"/>
      <c r="AC3510" s="25"/>
      <c r="AD3510" s="25"/>
      <c r="AE3510" s="25"/>
      <c r="AF3510" s="25"/>
      <c r="AG3510" s="25"/>
      <c r="AH3510" s="25"/>
    </row>
    <row r="3511" spans="1:34">
      <c r="A3511" s="25"/>
      <c r="B3511" s="25"/>
      <c r="C3511" s="25"/>
      <c r="D3511" s="114"/>
      <c r="E3511" s="25"/>
      <c r="F3511" s="25"/>
      <c r="G3511" s="25"/>
      <c r="H3511" s="25"/>
      <c r="I3511" s="25"/>
      <c r="J3511" s="25"/>
      <c r="K3511" s="114"/>
      <c r="L3511" s="25"/>
      <c r="M3511" s="25"/>
      <c r="N3511" s="25"/>
      <c r="O3511" s="25"/>
      <c r="P3511" s="25"/>
      <c r="Q3511" s="25"/>
      <c r="R3511" s="25"/>
      <c r="S3511" s="25"/>
      <c r="T3511" s="25"/>
      <c r="U3511" s="25"/>
      <c r="V3511" s="25"/>
      <c r="W3511" s="25"/>
      <c r="X3511" s="25"/>
      <c r="Y3511" s="25"/>
      <c r="Z3511" s="25"/>
      <c r="AA3511" s="25"/>
      <c r="AB3511" s="25"/>
      <c r="AC3511" s="25"/>
      <c r="AD3511" s="25"/>
      <c r="AE3511" s="25"/>
      <c r="AF3511" s="25"/>
      <c r="AG3511" s="25"/>
      <c r="AH3511" s="25"/>
    </row>
    <row r="3512" spans="1:34">
      <c r="A3512" s="25"/>
      <c r="B3512" s="25"/>
      <c r="C3512" s="25"/>
      <c r="D3512" s="114"/>
      <c r="E3512" s="25"/>
      <c r="F3512" s="25"/>
      <c r="G3512" s="25"/>
      <c r="H3512" s="25"/>
      <c r="I3512" s="25"/>
      <c r="J3512" s="25"/>
      <c r="K3512" s="114"/>
      <c r="L3512" s="25"/>
      <c r="M3512" s="25"/>
      <c r="N3512" s="25"/>
      <c r="O3512" s="25"/>
      <c r="P3512" s="25"/>
      <c r="Q3512" s="25"/>
      <c r="R3512" s="25"/>
      <c r="S3512" s="25"/>
      <c r="T3512" s="25"/>
      <c r="U3512" s="25"/>
      <c r="V3512" s="25"/>
      <c r="W3512" s="25"/>
      <c r="X3512" s="25"/>
      <c r="Y3512" s="25"/>
      <c r="Z3512" s="25"/>
      <c r="AA3512" s="25"/>
      <c r="AB3512" s="25"/>
      <c r="AC3512" s="25"/>
      <c r="AD3512" s="25"/>
      <c r="AE3512" s="25"/>
      <c r="AF3512" s="25"/>
      <c r="AG3512" s="25"/>
      <c r="AH3512" s="25"/>
    </row>
    <row r="3513" spans="1:34">
      <c r="A3513" s="25"/>
      <c r="B3513" s="25"/>
      <c r="C3513" s="25"/>
      <c r="D3513" s="114"/>
      <c r="E3513" s="25"/>
      <c r="F3513" s="25"/>
      <c r="G3513" s="25"/>
      <c r="H3513" s="25"/>
      <c r="I3513" s="25"/>
      <c r="J3513" s="25"/>
      <c r="K3513" s="114"/>
      <c r="L3513" s="25"/>
      <c r="M3513" s="25"/>
      <c r="N3513" s="25"/>
      <c r="O3513" s="25"/>
      <c r="P3513" s="25"/>
      <c r="Q3513" s="25"/>
      <c r="R3513" s="25"/>
      <c r="S3513" s="25"/>
      <c r="T3513" s="25"/>
      <c r="U3513" s="25"/>
      <c r="V3513" s="25"/>
      <c r="W3513" s="25"/>
      <c r="X3513" s="25"/>
      <c r="Y3513" s="25"/>
      <c r="Z3513" s="25"/>
      <c r="AA3513" s="25"/>
      <c r="AB3513" s="25"/>
      <c r="AC3513" s="25"/>
      <c r="AD3513" s="25"/>
      <c r="AE3513" s="25"/>
      <c r="AF3513" s="25"/>
      <c r="AG3513" s="25"/>
      <c r="AH3513" s="25"/>
    </row>
    <row r="3514" spans="1:34">
      <c r="A3514" s="25"/>
      <c r="B3514" s="25"/>
      <c r="C3514" s="25"/>
      <c r="D3514" s="114"/>
      <c r="E3514" s="25"/>
      <c r="F3514" s="25"/>
      <c r="G3514" s="25"/>
      <c r="H3514" s="25"/>
      <c r="I3514" s="25"/>
      <c r="J3514" s="25"/>
      <c r="K3514" s="114"/>
      <c r="L3514" s="25"/>
      <c r="M3514" s="25"/>
      <c r="N3514" s="25"/>
      <c r="O3514" s="25"/>
      <c r="P3514" s="25"/>
      <c r="Q3514" s="25"/>
      <c r="R3514" s="25"/>
      <c r="S3514" s="25"/>
      <c r="T3514" s="25"/>
      <c r="U3514" s="25"/>
      <c r="V3514" s="25"/>
      <c r="W3514" s="25"/>
      <c r="X3514" s="25"/>
      <c r="Y3514" s="25"/>
      <c r="Z3514" s="25"/>
      <c r="AA3514" s="25"/>
      <c r="AB3514" s="25"/>
      <c r="AC3514" s="25"/>
      <c r="AD3514" s="25"/>
      <c r="AE3514" s="25"/>
      <c r="AF3514" s="25"/>
      <c r="AG3514" s="25"/>
      <c r="AH3514" s="25"/>
    </row>
    <row r="3515" spans="1:34">
      <c r="A3515" s="25"/>
      <c r="B3515" s="25"/>
      <c r="C3515" s="25"/>
      <c r="D3515" s="114"/>
      <c r="E3515" s="25"/>
      <c r="F3515" s="25"/>
      <c r="G3515" s="25"/>
      <c r="H3515" s="25"/>
      <c r="I3515" s="25"/>
      <c r="J3515" s="25"/>
      <c r="K3515" s="114"/>
      <c r="L3515" s="25"/>
      <c r="M3515" s="25"/>
      <c r="N3515" s="25"/>
      <c r="O3515" s="25"/>
      <c r="P3515" s="25"/>
      <c r="Q3515" s="25"/>
      <c r="R3515" s="25"/>
      <c r="S3515" s="25"/>
      <c r="T3515" s="25"/>
      <c r="U3515" s="25"/>
      <c r="V3515" s="25"/>
      <c r="W3515" s="25"/>
      <c r="X3515" s="25"/>
      <c r="Y3515" s="25"/>
      <c r="Z3515" s="25"/>
      <c r="AA3515" s="25"/>
      <c r="AB3515" s="25"/>
      <c r="AC3515" s="25"/>
      <c r="AD3515" s="25"/>
      <c r="AE3515" s="25"/>
      <c r="AF3515" s="25"/>
      <c r="AG3515" s="25"/>
      <c r="AH3515" s="25"/>
    </row>
    <row r="3516" spans="1:34">
      <c r="A3516" s="25"/>
      <c r="B3516" s="25"/>
      <c r="C3516" s="25"/>
      <c r="D3516" s="114"/>
      <c r="E3516" s="25"/>
      <c r="F3516" s="25"/>
      <c r="G3516" s="25"/>
      <c r="H3516" s="25"/>
      <c r="I3516" s="25"/>
      <c r="J3516" s="25"/>
      <c r="K3516" s="114"/>
      <c r="L3516" s="25"/>
      <c r="M3516" s="25"/>
      <c r="N3516" s="25"/>
      <c r="O3516" s="25"/>
      <c r="P3516" s="25"/>
      <c r="Q3516" s="25"/>
      <c r="R3516" s="25"/>
      <c r="S3516" s="25"/>
      <c r="T3516" s="25"/>
      <c r="U3516" s="25"/>
      <c r="V3516" s="25"/>
      <c r="W3516" s="25"/>
      <c r="X3516" s="25"/>
      <c r="Y3516" s="25"/>
      <c r="Z3516" s="25"/>
      <c r="AA3516" s="25"/>
      <c r="AB3516" s="25"/>
      <c r="AC3516" s="25"/>
      <c r="AD3516" s="25"/>
      <c r="AE3516" s="25"/>
      <c r="AF3516" s="25"/>
      <c r="AG3516" s="25"/>
      <c r="AH3516" s="25"/>
    </row>
    <row r="3517" spans="1:34">
      <c r="A3517" s="25"/>
      <c r="B3517" s="25"/>
      <c r="C3517" s="25"/>
      <c r="D3517" s="114"/>
      <c r="E3517" s="25"/>
      <c r="F3517" s="25"/>
      <c r="G3517" s="25"/>
      <c r="H3517" s="25"/>
      <c r="I3517" s="25"/>
      <c r="J3517" s="25"/>
      <c r="K3517" s="114"/>
      <c r="L3517" s="25"/>
      <c r="M3517" s="25"/>
      <c r="N3517" s="25"/>
      <c r="O3517" s="25"/>
      <c r="P3517" s="25"/>
      <c r="Q3517" s="25"/>
      <c r="R3517" s="25"/>
      <c r="S3517" s="25"/>
      <c r="T3517" s="25"/>
      <c r="U3517" s="25"/>
      <c r="V3517" s="25"/>
      <c r="W3517" s="25"/>
      <c r="X3517" s="25"/>
      <c r="Y3517" s="25"/>
      <c r="Z3517" s="25"/>
      <c r="AA3517" s="25"/>
      <c r="AB3517" s="25"/>
      <c r="AC3517" s="25"/>
      <c r="AD3517" s="25"/>
      <c r="AE3517" s="25"/>
      <c r="AF3517" s="25"/>
      <c r="AG3517" s="25"/>
      <c r="AH3517" s="25"/>
    </row>
    <row r="3518" spans="1:34">
      <c r="A3518" s="25"/>
      <c r="B3518" s="25"/>
      <c r="C3518" s="25"/>
      <c r="D3518" s="114"/>
      <c r="E3518" s="25"/>
      <c r="F3518" s="25"/>
      <c r="G3518" s="25"/>
      <c r="H3518" s="25"/>
      <c r="I3518" s="25"/>
      <c r="J3518" s="25"/>
      <c r="K3518" s="114"/>
      <c r="L3518" s="25"/>
      <c r="M3518" s="25"/>
      <c r="N3518" s="25"/>
      <c r="O3518" s="25"/>
      <c r="P3518" s="25"/>
      <c r="Q3518" s="25"/>
      <c r="R3518" s="25"/>
      <c r="S3518" s="25"/>
      <c r="T3518" s="25"/>
      <c r="U3518" s="25"/>
      <c r="V3518" s="25"/>
      <c r="W3518" s="25"/>
      <c r="X3518" s="25"/>
      <c r="Y3518" s="25"/>
      <c r="Z3518" s="25"/>
      <c r="AA3518" s="25"/>
      <c r="AB3518" s="25"/>
      <c r="AC3518" s="25"/>
      <c r="AD3518" s="25"/>
      <c r="AE3518" s="25"/>
      <c r="AF3518" s="25"/>
      <c r="AG3518" s="25"/>
      <c r="AH3518" s="25"/>
    </row>
    <row r="3519" spans="1:34">
      <c r="A3519" s="25"/>
      <c r="B3519" s="25"/>
      <c r="C3519" s="25"/>
      <c r="D3519" s="114"/>
      <c r="E3519" s="25"/>
      <c r="F3519" s="25"/>
      <c r="G3519" s="25"/>
      <c r="H3519" s="25"/>
      <c r="I3519" s="25"/>
      <c r="J3519" s="25"/>
      <c r="K3519" s="114"/>
      <c r="L3519" s="25"/>
      <c r="M3519" s="25"/>
      <c r="N3519" s="25"/>
      <c r="O3519" s="25"/>
      <c r="P3519" s="25"/>
      <c r="Q3519" s="25"/>
      <c r="R3519" s="25"/>
      <c r="S3519" s="25"/>
      <c r="T3519" s="25"/>
      <c r="U3519" s="25"/>
      <c r="V3519" s="25"/>
      <c r="W3519" s="25"/>
      <c r="X3519" s="25"/>
      <c r="Y3519" s="25"/>
      <c r="Z3519" s="25"/>
      <c r="AA3519" s="25"/>
      <c r="AB3519" s="25"/>
      <c r="AC3519" s="25"/>
      <c r="AD3519" s="25"/>
      <c r="AE3519" s="25"/>
      <c r="AF3519" s="25"/>
      <c r="AG3519" s="25"/>
      <c r="AH3519" s="25"/>
    </row>
    <row r="3520" spans="1:34">
      <c r="A3520" s="25"/>
      <c r="B3520" s="25"/>
      <c r="C3520" s="25"/>
      <c r="D3520" s="114"/>
      <c r="E3520" s="25"/>
      <c r="F3520" s="25"/>
      <c r="G3520" s="25"/>
      <c r="H3520" s="25"/>
      <c r="I3520" s="25"/>
      <c r="J3520" s="25"/>
      <c r="K3520" s="114"/>
      <c r="L3520" s="25"/>
      <c r="M3520" s="25"/>
      <c r="N3520" s="25"/>
      <c r="O3520" s="25"/>
      <c r="P3520" s="25"/>
      <c r="Q3520" s="25"/>
      <c r="R3520" s="25"/>
      <c r="S3520" s="25"/>
      <c r="T3520" s="25"/>
      <c r="U3520" s="25"/>
      <c r="V3520" s="25"/>
      <c r="W3520" s="25"/>
      <c r="X3520" s="25"/>
      <c r="Y3520" s="25"/>
      <c r="Z3520" s="25"/>
      <c r="AA3520" s="25"/>
      <c r="AB3520" s="25"/>
      <c r="AC3520" s="25"/>
      <c r="AD3520" s="25"/>
      <c r="AE3520" s="25"/>
      <c r="AF3520" s="25"/>
      <c r="AG3520" s="25"/>
      <c r="AH3520" s="25"/>
    </row>
    <row r="3521" spans="1:34">
      <c r="A3521" s="25"/>
      <c r="B3521" s="25"/>
      <c r="C3521" s="25"/>
      <c r="D3521" s="114"/>
      <c r="E3521" s="25"/>
      <c r="F3521" s="25"/>
      <c r="G3521" s="25"/>
      <c r="H3521" s="25"/>
      <c r="I3521" s="25"/>
      <c r="J3521" s="25"/>
      <c r="K3521" s="114"/>
      <c r="L3521" s="25"/>
      <c r="M3521" s="25"/>
      <c r="N3521" s="25"/>
      <c r="O3521" s="25"/>
      <c r="P3521" s="25"/>
      <c r="Q3521" s="25"/>
      <c r="R3521" s="25"/>
      <c r="S3521" s="25"/>
      <c r="T3521" s="25"/>
      <c r="U3521" s="25"/>
      <c r="V3521" s="25"/>
      <c r="W3521" s="25"/>
      <c r="X3521" s="25"/>
      <c r="Y3521" s="25"/>
      <c r="Z3521" s="25"/>
      <c r="AA3521" s="25"/>
      <c r="AB3521" s="25"/>
      <c r="AC3521" s="25"/>
      <c r="AD3521" s="25"/>
      <c r="AE3521" s="25"/>
      <c r="AF3521" s="25"/>
      <c r="AG3521" s="25"/>
      <c r="AH3521" s="25"/>
    </row>
    <row r="3522" spans="1:34">
      <c r="A3522" s="25"/>
      <c r="B3522" s="25"/>
      <c r="C3522" s="25"/>
      <c r="D3522" s="114"/>
      <c r="E3522" s="25"/>
      <c r="F3522" s="25"/>
      <c r="G3522" s="25"/>
      <c r="H3522" s="25"/>
      <c r="I3522" s="25"/>
      <c r="J3522" s="25"/>
      <c r="K3522" s="114"/>
      <c r="L3522" s="25"/>
      <c r="M3522" s="25"/>
      <c r="N3522" s="25"/>
      <c r="O3522" s="25"/>
      <c r="P3522" s="25"/>
      <c r="Q3522" s="25"/>
      <c r="R3522" s="25"/>
      <c r="S3522" s="25"/>
      <c r="T3522" s="25"/>
      <c r="U3522" s="25"/>
      <c r="V3522" s="25"/>
      <c r="W3522" s="25"/>
      <c r="X3522" s="25"/>
      <c r="Y3522" s="25"/>
      <c r="Z3522" s="25"/>
      <c r="AA3522" s="25"/>
      <c r="AB3522" s="25"/>
      <c r="AC3522" s="25"/>
      <c r="AD3522" s="25"/>
      <c r="AE3522" s="25"/>
      <c r="AF3522" s="25"/>
      <c r="AG3522" s="25"/>
      <c r="AH3522" s="25"/>
    </row>
    <row r="3523" spans="1:34">
      <c r="A3523" s="25"/>
      <c r="B3523" s="25"/>
      <c r="C3523" s="25"/>
      <c r="D3523" s="114"/>
      <c r="E3523" s="25"/>
      <c r="F3523" s="25"/>
      <c r="G3523" s="25"/>
      <c r="H3523" s="25"/>
      <c r="I3523" s="25"/>
      <c r="J3523" s="25"/>
      <c r="K3523" s="114"/>
      <c r="L3523" s="25"/>
      <c r="M3523" s="25"/>
      <c r="N3523" s="25"/>
      <c r="O3523" s="25"/>
      <c r="P3523" s="25"/>
      <c r="Q3523" s="25"/>
      <c r="R3523" s="25"/>
      <c r="S3523" s="25"/>
      <c r="T3523" s="25"/>
      <c r="U3523" s="25"/>
      <c r="V3523" s="25"/>
      <c r="W3523" s="25"/>
      <c r="X3523" s="25"/>
      <c r="Y3523" s="25"/>
      <c r="Z3523" s="25"/>
      <c r="AA3523" s="25"/>
      <c r="AB3523" s="25"/>
      <c r="AC3523" s="25"/>
      <c r="AD3523" s="25"/>
      <c r="AE3523" s="25"/>
      <c r="AF3523" s="25"/>
      <c r="AG3523" s="25"/>
      <c r="AH3523" s="25"/>
    </row>
    <row r="3524" spans="1:34">
      <c r="A3524" s="25"/>
      <c r="B3524" s="25"/>
      <c r="C3524" s="25"/>
      <c r="D3524" s="114"/>
      <c r="E3524" s="25"/>
      <c r="F3524" s="25"/>
      <c r="G3524" s="25"/>
      <c r="H3524" s="25"/>
      <c r="I3524" s="25"/>
      <c r="J3524" s="25"/>
      <c r="K3524" s="114"/>
      <c r="L3524" s="25"/>
      <c r="M3524" s="25"/>
      <c r="N3524" s="25"/>
      <c r="O3524" s="25"/>
      <c r="P3524" s="25"/>
      <c r="Q3524" s="25"/>
      <c r="R3524" s="25"/>
      <c r="S3524" s="25"/>
      <c r="T3524" s="25"/>
      <c r="U3524" s="25"/>
      <c r="V3524" s="25"/>
      <c r="W3524" s="25"/>
      <c r="X3524" s="25"/>
      <c r="Y3524" s="25"/>
      <c r="Z3524" s="25"/>
      <c r="AA3524" s="25"/>
      <c r="AB3524" s="25"/>
      <c r="AC3524" s="25"/>
      <c r="AD3524" s="25"/>
      <c r="AE3524" s="25"/>
      <c r="AF3524" s="25"/>
      <c r="AG3524" s="25"/>
      <c r="AH3524" s="25"/>
    </row>
    <row r="3525" spans="1:34">
      <c r="A3525" s="25"/>
      <c r="B3525" s="25"/>
      <c r="C3525" s="25"/>
      <c r="D3525" s="114"/>
      <c r="E3525" s="25"/>
      <c r="F3525" s="25"/>
      <c r="G3525" s="25"/>
      <c r="H3525" s="25"/>
      <c r="I3525" s="25"/>
      <c r="J3525" s="25"/>
      <c r="K3525" s="114"/>
      <c r="L3525" s="25"/>
      <c r="M3525" s="25"/>
      <c r="N3525" s="25"/>
      <c r="O3525" s="25"/>
      <c r="P3525" s="25"/>
      <c r="Q3525" s="25"/>
      <c r="R3525" s="25"/>
      <c r="S3525" s="25"/>
      <c r="T3525" s="25"/>
      <c r="U3525" s="25"/>
      <c r="V3525" s="25"/>
      <c r="W3525" s="25"/>
      <c r="X3525" s="25"/>
      <c r="Y3525" s="25"/>
      <c r="Z3525" s="25"/>
      <c r="AA3525" s="25"/>
      <c r="AB3525" s="25"/>
      <c r="AC3525" s="25"/>
      <c r="AD3525" s="25"/>
      <c r="AE3525" s="25"/>
      <c r="AF3525" s="25"/>
      <c r="AG3525" s="25"/>
      <c r="AH3525" s="25"/>
    </row>
    <row r="3526" spans="1:34">
      <c r="A3526" s="25"/>
      <c r="B3526" s="25"/>
      <c r="C3526" s="25"/>
      <c r="D3526" s="114"/>
      <c r="E3526" s="25"/>
      <c r="F3526" s="25"/>
      <c r="G3526" s="25"/>
      <c r="H3526" s="25"/>
      <c r="I3526" s="25"/>
      <c r="J3526" s="25"/>
      <c r="K3526" s="114"/>
      <c r="L3526" s="25"/>
      <c r="M3526" s="25"/>
      <c r="N3526" s="25"/>
      <c r="O3526" s="25"/>
      <c r="P3526" s="25"/>
      <c r="Q3526" s="25"/>
      <c r="R3526" s="25"/>
      <c r="S3526" s="25"/>
      <c r="T3526" s="25"/>
      <c r="U3526" s="25"/>
      <c r="V3526" s="25"/>
      <c r="W3526" s="25"/>
      <c r="X3526" s="25"/>
      <c r="Y3526" s="25"/>
      <c r="Z3526" s="25"/>
      <c r="AA3526" s="25"/>
      <c r="AB3526" s="25"/>
      <c r="AC3526" s="25"/>
      <c r="AD3526" s="25"/>
      <c r="AE3526" s="25"/>
      <c r="AF3526" s="25"/>
      <c r="AG3526" s="25"/>
      <c r="AH3526" s="25"/>
    </row>
    <row r="3527" spans="1:34">
      <c r="A3527" s="25"/>
      <c r="B3527" s="25"/>
      <c r="C3527" s="25"/>
      <c r="D3527" s="114"/>
      <c r="E3527" s="25"/>
      <c r="F3527" s="25"/>
      <c r="G3527" s="25"/>
      <c r="H3527" s="25"/>
      <c r="I3527" s="25"/>
      <c r="J3527" s="25"/>
      <c r="K3527" s="114"/>
      <c r="L3527" s="25"/>
      <c r="M3527" s="25"/>
      <c r="N3527" s="25"/>
      <c r="O3527" s="25"/>
      <c r="P3527" s="25"/>
      <c r="Q3527" s="25"/>
      <c r="R3527" s="25"/>
      <c r="S3527" s="25"/>
      <c r="T3527" s="25"/>
      <c r="U3527" s="25"/>
      <c r="V3527" s="25"/>
      <c r="W3527" s="25"/>
      <c r="X3527" s="25"/>
      <c r="Y3527" s="25"/>
      <c r="Z3527" s="25"/>
      <c r="AA3527" s="25"/>
      <c r="AB3527" s="25"/>
      <c r="AC3527" s="25"/>
      <c r="AD3527" s="25"/>
      <c r="AE3527" s="25"/>
      <c r="AF3527" s="25"/>
      <c r="AG3527" s="25"/>
      <c r="AH3527" s="25"/>
    </row>
    <row r="3528" spans="1:34">
      <c r="A3528" s="25"/>
      <c r="B3528" s="25"/>
      <c r="C3528" s="25"/>
      <c r="D3528" s="114"/>
      <c r="E3528" s="25"/>
      <c r="F3528" s="25"/>
      <c r="G3528" s="25"/>
      <c r="H3528" s="25"/>
      <c r="I3528" s="25"/>
      <c r="J3528" s="25"/>
      <c r="K3528" s="114"/>
      <c r="L3528" s="25"/>
      <c r="M3528" s="25"/>
      <c r="N3528" s="25"/>
      <c r="O3528" s="25"/>
      <c r="P3528" s="25"/>
      <c r="Q3528" s="25"/>
      <c r="R3528" s="25"/>
      <c r="S3528" s="25"/>
      <c r="T3528" s="25"/>
      <c r="U3528" s="25"/>
      <c r="V3528" s="25"/>
      <c r="W3528" s="25"/>
      <c r="X3528" s="25"/>
      <c r="Y3528" s="25"/>
      <c r="Z3528" s="25"/>
      <c r="AA3528" s="25"/>
      <c r="AB3528" s="25"/>
      <c r="AC3528" s="25"/>
      <c r="AD3528" s="25"/>
      <c r="AE3528" s="25"/>
      <c r="AF3528" s="25"/>
      <c r="AG3528" s="25"/>
      <c r="AH3528" s="25"/>
    </row>
    <row r="3529" spans="1:34">
      <c r="A3529" s="25"/>
      <c r="B3529" s="25"/>
      <c r="C3529" s="25"/>
      <c r="D3529" s="114"/>
      <c r="E3529" s="25"/>
      <c r="F3529" s="25"/>
      <c r="G3529" s="25"/>
      <c r="H3529" s="25"/>
      <c r="I3529" s="25"/>
      <c r="J3529" s="25"/>
      <c r="K3529" s="114"/>
      <c r="L3529" s="25"/>
      <c r="M3529" s="25"/>
      <c r="N3529" s="25"/>
      <c r="O3529" s="25"/>
      <c r="P3529" s="25"/>
      <c r="Q3529" s="25"/>
      <c r="R3529" s="25"/>
      <c r="S3529" s="25"/>
      <c r="T3529" s="25"/>
      <c r="U3529" s="25"/>
      <c r="V3529" s="25"/>
      <c r="W3529" s="25"/>
      <c r="X3529" s="25"/>
      <c r="Y3529" s="25"/>
      <c r="Z3529" s="25"/>
      <c r="AA3529" s="25"/>
      <c r="AB3529" s="25"/>
      <c r="AC3529" s="25"/>
      <c r="AD3529" s="25"/>
      <c r="AE3529" s="25"/>
      <c r="AF3529" s="25"/>
      <c r="AG3529" s="25"/>
      <c r="AH3529" s="25"/>
    </row>
    <row r="3530" spans="1:34">
      <c r="A3530" s="25"/>
      <c r="B3530" s="25"/>
      <c r="C3530" s="25"/>
      <c r="D3530" s="114"/>
      <c r="E3530" s="25"/>
      <c r="F3530" s="25"/>
      <c r="G3530" s="25"/>
      <c r="H3530" s="25"/>
      <c r="I3530" s="25"/>
      <c r="J3530" s="25"/>
      <c r="K3530" s="114"/>
      <c r="L3530" s="25"/>
      <c r="M3530" s="25"/>
      <c r="N3530" s="25"/>
      <c r="O3530" s="25"/>
      <c r="P3530" s="25"/>
      <c r="Q3530" s="25"/>
      <c r="R3530" s="25"/>
      <c r="S3530" s="25"/>
      <c r="T3530" s="25"/>
      <c r="U3530" s="25"/>
      <c r="V3530" s="25"/>
      <c r="W3530" s="25"/>
      <c r="X3530" s="25"/>
      <c r="Y3530" s="25"/>
      <c r="Z3530" s="25"/>
      <c r="AA3530" s="25"/>
      <c r="AB3530" s="25"/>
      <c r="AC3530" s="25"/>
      <c r="AD3530" s="25"/>
      <c r="AE3530" s="25"/>
      <c r="AF3530" s="25"/>
      <c r="AG3530" s="25"/>
      <c r="AH3530" s="25"/>
    </row>
    <row r="3531" spans="1:34">
      <c r="A3531" s="25"/>
      <c r="B3531" s="25"/>
      <c r="C3531" s="25"/>
      <c r="D3531" s="114"/>
      <c r="E3531" s="25"/>
      <c r="F3531" s="25"/>
      <c r="G3531" s="25"/>
      <c r="H3531" s="25"/>
      <c r="I3531" s="25"/>
      <c r="J3531" s="25"/>
      <c r="K3531" s="114"/>
      <c r="L3531" s="25"/>
      <c r="M3531" s="25"/>
      <c r="N3531" s="25"/>
      <c r="O3531" s="25"/>
      <c r="P3531" s="25"/>
      <c r="Q3531" s="25"/>
      <c r="R3531" s="25"/>
      <c r="S3531" s="25"/>
      <c r="T3531" s="25"/>
      <c r="U3531" s="25"/>
      <c r="V3531" s="25"/>
      <c r="W3531" s="25"/>
      <c r="X3531" s="25"/>
      <c r="Y3531" s="25"/>
      <c r="Z3531" s="25"/>
      <c r="AA3531" s="25"/>
      <c r="AB3531" s="25"/>
      <c r="AC3531" s="25"/>
      <c r="AD3531" s="25"/>
      <c r="AE3531" s="25"/>
      <c r="AF3531" s="25"/>
      <c r="AG3531" s="25"/>
      <c r="AH3531" s="25"/>
    </row>
    <row r="3532" spans="1:34">
      <c r="A3532" s="25"/>
      <c r="B3532" s="25"/>
      <c r="C3532" s="25"/>
      <c r="D3532" s="114"/>
      <c r="E3532" s="25"/>
      <c r="F3532" s="25"/>
      <c r="G3532" s="25"/>
      <c r="H3532" s="25"/>
      <c r="I3532" s="25"/>
      <c r="J3532" s="25"/>
      <c r="K3532" s="114"/>
      <c r="L3532" s="25"/>
      <c r="M3532" s="25"/>
      <c r="N3532" s="25"/>
      <c r="O3532" s="25"/>
      <c r="P3532" s="25"/>
      <c r="Q3532" s="25"/>
      <c r="R3532" s="25"/>
      <c r="S3532" s="25"/>
      <c r="T3532" s="25"/>
      <c r="U3532" s="25"/>
      <c r="V3532" s="25"/>
      <c r="W3532" s="25"/>
      <c r="X3532" s="25"/>
      <c r="Y3532" s="25"/>
      <c r="Z3532" s="25"/>
      <c r="AA3532" s="25"/>
      <c r="AB3532" s="25"/>
      <c r="AC3532" s="25"/>
      <c r="AD3532" s="25"/>
      <c r="AE3532" s="25"/>
      <c r="AF3532" s="25"/>
      <c r="AG3532" s="25"/>
      <c r="AH3532" s="25"/>
    </row>
    <row r="3533" spans="1:34">
      <c r="A3533" s="25"/>
      <c r="B3533" s="25"/>
      <c r="C3533" s="25"/>
      <c r="D3533" s="114"/>
      <c r="E3533" s="25"/>
      <c r="F3533" s="25"/>
      <c r="G3533" s="25"/>
      <c r="H3533" s="25"/>
      <c r="I3533" s="25"/>
      <c r="J3533" s="25"/>
      <c r="K3533" s="114"/>
      <c r="L3533" s="25"/>
      <c r="M3533" s="25"/>
      <c r="N3533" s="25"/>
      <c r="O3533" s="25"/>
      <c r="P3533" s="25"/>
      <c r="Q3533" s="25"/>
      <c r="R3533" s="25"/>
      <c r="S3533" s="25"/>
      <c r="T3533" s="25"/>
      <c r="U3533" s="25"/>
      <c r="V3533" s="25"/>
      <c r="W3533" s="25"/>
      <c r="X3533" s="25"/>
      <c r="Y3533" s="25"/>
      <c r="Z3533" s="25"/>
      <c r="AA3533" s="25"/>
      <c r="AB3533" s="25"/>
      <c r="AC3533" s="25"/>
      <c r="AD3533" s="25"/>
      <c r="AE3533" s="25"/>
      <c r="AF3533" s="25"/>
      <c r="AG3533" s="25"/>
      <c r="AH3533" s="25"/>
    </row>
    <row r="3534" spans="1:34">
      <c r="A3534" s="25"/>
      <c r="B3534" s="25"/>
      <c r="C3534" s="25"/>
      <c r="D3534" s="114"/>
      <c r="E3534" s="25"/>
      <c r="F3534" s="25"/>
      <c r="G3534" s="25"/>
      <c r="H3534" s="25"/>
      <c r="I3534" s="25"/>
      <c r="J3534" s="25"/>
      <c r="K3534" s="114"/>
      <c r="L3534" s="25"/>
      <c r="M3534" s="25"/>
      <c r="N3534" s="25"/>
      <c r="O3534" s="25"/>
      <c r="P3534" s="25"/>
      <c r="Q3534" s="25"/>
      <c r="R3534" s="25"/>
      <c r="S3534" s="25"/>
      <c r="T3534" s="25"/>
      <c r="U3534" s="25"/>
      <c r="V3534" s="25"/>
      <c r="W3534" s="25"/>
      <c r="X3534" s="25"/>
      <c r="Y3534" s="25"/>
      <c r="Z3534" s="25"/>
      <c r="AA3534" s="25"/>
      <c r="AB3534" s="25"/>
      <c r="AC3534" s="25"/>
      <c r="AD3534" s="25"/>
      <c r="AE3534" s="25"/>
      <c r="AF3534" s="25"/>
      <c r="AG3534" s="25"/>
      <c r="AH3534" s="25"/>
    </row>
    <row r="3535" spans="1:34">
      <c r="A3535" s="25"/>
      <c r="B3535" s="25"/>
      <c r="C3535" s="25"/>
      <c r="D3535" s="114"/>
      <c r="E3535" s="25"/>
      <c r="F3535" s="25"/>
      <c r="G3535" s="25"/>
      <c r="H3535" s="25"/>
      <c r="I3535" s="25"/>
      <c r="J3535" s="25"/>
      <c r="K3535" s="114"/>
      <c r="L3535" s="25"/>
      <c r="M3535" s="25"/>
      <c r="N3535" s="25"/>
      <c r="O3535" s="25"/>
      <c r="P3535" s="25"/>
      <c r="Q3535" s="25"/>
      <c r="R3535" s="25"/>
      <c r="S3535" s="25"/>
      <c r="T3535" s="25"/>
      <c r="U3535" s="25"/>
      <c r="V3535" s="25"/>
      <c r="W3535" s="25"/>
      <c r="X3535" s="25"/>
      <c r="Y3535" s="25"/>
      <c r="Z3535" s="25"/>
      <c r="AA3535" s="25"/>
      <c r="AB3535" s="25"/>
      <c r="AC3535" s="25"/>
      <c r="AD3535" s="25"/>
      <c r="AE3535" s="25"/>
      <c r="AF3535" s="25"/>
      <c r="AG3535" s="25"/>
      <c r="AH3535" s="25"/>
    </row>
    <row r="3536" spans="1:34">
      <c r="A3536" s="25"/>
      <c r="B3536" s="25"/>
      <c r="C3536" s="25"/>
      <c r="D3536" s="114"/>
      <c r="E3536" s="25"/>
      <c r="F3536" s="25"/>
      <c r="G3536" s="25"/>
      <c r="H3536" s="25"/>
      <c r="I3536" s="25"/>
      <c r="J3536" s="25"/>
      <c r="K3536" s="114"/>
      <c r="L3536" s="25"/>
      <c r="M3536" s="25"/>
      <c r="N3536" s="25"/>
      <c r="O3536" s="25"/>
      <c r="P3536" s="25"/>
      <c r="Q3536" s="25"/>
      <c r="R3536" s="25"/>
      <c r="S3536" s="25"/>
      <c r="T3536" s="25"/>
      <c r="U3536" s="25"/>
      <c r="V3536" s="25"/>
      <c r="W3536" s="25"/>
      <c r="X3536" s="25"/>
      <c r="Y3536" s="25"/>
      <c r="Z3536" s="25"/>
      <c r="AA3536" s="25"/>
      <c r="AB3536" s="25"/>
      <c r="AC3536" s="25"/>
      <c r="AD3536" s="25"/>
      <c r="AE3536" s="25"/>
      <c r="AF3536" s="25"/>
      <c r="AG3536" s="25"/>
      <c r="AH3536" s="25"/>
    </row>
    <row r="3537" spans="1:34">
      <c r="A3537" s="25"/>
      <c r="B3537" s="25"/>
      <c r="C3537" s="25"/>
      <c r="D3537" s="114"/>
      <c r="E3537" s="25"/>
      <c r="F3537" s="25"/>
      <c r="G3537" s="25"/>
      <c r="H3537" s="25"/>
      <c r="I3537" s="25"/>
      <c r="J3537" s="25"/>
      <c r="K3537" s="114"/>
      <c r="L3537" s="25"/>
      <c r="M3537" s="25"/>
      <c r="N3537" s="25"/>
      <c r="O3537" s="25"/>
      <c r="P3537" s="25"/>
      <c r="Q3537" s="25"/>
      <c r="R3537" s="25"/>
      <c r="S3537" s="25"/>
      <c r="T3537" s="25"/>
      <c r="U3537" s="25"/>
      <c r="V3537" s="25"/>
      <c r="W3537" s="25"/>
      <c r="X3537" s="25"/>
      <c r="Y3537" s="25"/>
      <c r="Z3537" s="25"/>
      <c r="AA3537" s="25"/>
      <c r="AB3537" s="25"/>
      <c r="AC3537" s="25"/>
      <c r="AD3537" s="25"/>
      <c r="AE3537" s="25"/>
      <c r="AF3537" s="25"/>
      <c r="AG3537" s="25"/>
      <c r="AH3537" s="25"/>
    </row>
    <row r="3538" spans="1:34">
      <c r="A3538" s="25"/>
      <c r="B3538" s="25"/>
      <c r="C3538" s="25"/>
      <c r="D3538" s="114"/>
      <c r="E3538" s="25"/>
      <c r="F3538" s="25"/>
      <c r="G3538" s="25"/>
      <c r="H3538" s="25"/>
      <c r="I3538" s="25"/>
      <c r="J3538" s="25"/>
      <c r="K3538" s="114"/>
      <c r="L3538" s="25"/>
      <c r="M3538" s="25"/>
      <c r="N3538" s="25"/>
      <c r="O3538" s="25"/>
      <c r="P3538" s="25"/>
      <c r="Q3538" s="25"/>
      <c r="R3538" s="25"/>
      <c r="S3538" s="25"/>
      <c r="T3538" s="25"/>
      <c r="U3538" s="25"/>
      <c r="V3538" s="25"/>
      <c r="W3538" s="25"/>
      <c r="X3538" s="25"/>
      <c r="Y3538" s="25"/>
      <c r="Z3538" s="25"/>
      <c r="AA3538" s="25"/>
      <c r="AB3538" s="25"/>
      <c r="AC3538" s="25"/>
      <c r="AD3538" s="25"/>
      <c r="AE3538" s="25"/>
      <c r="AF3538" s="25"/>
      <c r="AG3538" s="25"/>
      <c r="AH3538" s="25"/>
    </row>
    <row r="3539" spans="1:34">
      <c r="A3539" s="25"/>
      <c r="B3539" s="25"/>
      <c r="C3539" s="25"/>
      <c r="D3539" s="114"/>
      <c r="E3539" s="25"/>
      <c r="F3539" s="25"/>
      <c r="G3539" s="25"/>
      <c r="H3539" s="25"/>
      <c r="I3539" s="25"/>
      <c r="J3539" s="25"/>
      <c r="K3539" s="114"/>
      <c r="L3539" s="25"/>
      <c r="M3539" s="25"/>
      <c r="N3539" s="25"/>
      <c r="O3539" s="25"/>
      <c r="P3539" s="25"/>
      <c r="Q3539" s="25"/>
      <c r="R3539" s="25"/>
      <c r="S3539" s="25"/>
      <c r="T3539" s="25"/>
      <c r="U3539" s="25"/>
      <c r="V3539" s="25"/>
      <c r="W3539" s="25"/>
      <c r="X3539" s="25"/>
      <c r="Y3539" s="25"/>
      <c r="Z3539" s="25"/>
      <c r="AA3539" s="25"/>
      <c r="AB3539" s="25"/>
      <c r="AC3539" s="25"/>
      <c r="AD3539" s="25"/>
      <c r="AE3539" s="25"/>
      <c r="AF3539" s="25"/>
      <c r="AG3539" s="25"/>
      <c r="AH3539" s="25"/>
    </row>
    <row r="3540" spans="1:34">
      <c r="A3540" s="25"/>
      <c r="B3540" s="25"/>
      <c r="C3540" s="25"/>
      <c r="D3540" s="114"/>
      <c r="E3540" s="25"/>
      <c r="F3540" s="25"/>
      <c r="G3540" s="25"/>
      <c r="H3540" s="25"/>
      <c r="I3540" s="25"/>
      <c r="J3540" s="25"/>
      <c r="K3540" s="114"/>
      <c r="L3540" s="25"/>
      <c r="M3540" s="25"/>
      <c r="N3540" s="25"/>
      <c r="O3540" s="25"/>
      <c r="P3540" s="25"/>
      <c r="Q3540" s="25"/>
      <c r="R3540" s="25"/>
      <c r="S3540" s="25"/>
      <c r="T3540" s="25"/>
      <c r="U3540" s="25"/>
      <c r="V3540" s="25"/>
      <c r="W3540" s="25"/>
      <c r="X3540" s="25"/>
      <c r="Y3540" s="25"/>
      <c r="Z3540" s="25"/>
      <c r="AA3540" s="25"/>
      <c r="AB3540" s="25"/>
      <c r="AC3540" s="25"/>
      <c r="AD3540" s="25"/>
      <c r="AE3540" s="25"/>
      <c r="AF3540" s="25"/>
      <c r="AG3540" s="25"/>
      <c r="AH3540" s="25"/>
    </row>
    <row r="3541" spans="1:34">
      <c r="A3541" s="25"/>
      <c r="B3541" s="25"/>
      <c r="C3541" s="25"/>
      <c r="D3541" s="114"/>
      <c r="E3541" s="25"/>
      <c r="F3541" s="25"/>
      <c r="G3541" s="25"/>
      <c r="H3541" s="25"/>
      <c r="I3541" s="25"/>
      <c r="J3541" s="25"/>
      <c r="K3541" s="114"/>
      <c r="L3541" s="25"/>
      <c r="M3541" s="25"/>
      <c r="N3541" s="25"/>
      <c r="O3541" s="25"/>
      <c r="P3541" s="25"/>
      <c r="Q3541" s="25"/>
      <c r="R3541" s="25"/>
      <c r="S3541" s="25"/>
      <c r="T3541" s="25"/>
      <c r="U3541" s="25"/>
      <c r="V3541" s="25"/>
      <c r="W3541" s="25"/>
      <c r="X3541" s="25"/>
      <c r="Y3541" s="25"/>
      <c r="Z3541" s="25"/>
      <c r="AA3541" s="25"/>
      <c r="AB3541" s="25"/>
      <c r="AC3541" s="25"/>
      <c r="AD3541" s="25"/>
      <c r="AE3541" s="25"/>
      <c r="AF3541" s="25"/>
      <c r="AG3541" s="25"/>
      <c r="AH3541" s="25"/>
    </row>
    <row r="3542" spans="1:34">
      <c r="A3542" s="25"/>
      <c r="B3542" s="25"/>
      <c r="C3542" s="25"/>
      <c r="D3542" s="114"/>
      <c r="E3542" s="25"/>
      <c r="F3542" s="25"/>
      <c r="G3542" s="25"/>
      <c r="H3542" s="25"/>
      <c r="I3542" s="25"/>
      <c r="J3542" s="25"/>
      <c r="K3542" s="114"/>
      <c r="L3542" s="25"/>
      <c r="M3542" s="25"/>
      <c r="N3542" s="25"/>
      <c r="O3542" s="25"/>
      <c r="P3542" s="25"/>
      <c r="Q3542" s="25"/>
      <c r="R3542" s="25"/>
      <c r="S3542" s="25"/>
      <c r="T3542" s="25"/>
      <c r="U3542" s="25"/>
      <c r="V3542" s="25"/>
      <c r="W3542" s="25"/>
      <c r="X3542" s="25"/>
      <c r="Y3542" s="25"/>
      <c r="Z3542" s="25"/>
      <c r="AA3542" s="25"/>
      <c r="AB3542" s="25"/>
      <c r="AC3542" s="25"/>
      <c r="AD3542" s="25"/>
      <c r="AE3542" s="25"/>
      <c r="AF3542" s="25"/>
      <c r="AG3542" s="25"/>
      <c r="AH3542" s="25"/>
    </row>
    <row r="3543" spans="1:34">
      <c r="A3543" s="25"/>
      <c r="B3543" s="25"/>
      <c r="C3543" s="25"/>
      <c r="D3543" s="114"/>
      <c r="E3543" s="25"/>
      <c r="F3543" s="25"/>
      <c r="G3543" s="25"/>
      <c r="H3543" s="25"/>
      <c r="I3543" s="25"/>
      <c r="J3543" s="25"/>
      <c r="K3543" s="114"/>
      <c r="L3543" s="25"/>
      <c r="M3543" s="25"/>
      <c r="N3543" s="25"/>
      <c r="O3543" s="25"/>
      <c r="P3543" s="25"/>
      <c r="Q3543" s="25"/>
      <c r="R3543" s="25"/>
      <c r="S3543" s="25"/>
      <c r="T3543" s="25"/>
      <c r="U3543" s="25"/>
      <c r="V3543" s="25"/>
      <c r="W3543" s="25"/>
      <c r="X3543" s="25"/>
      <c r="Y3543" s="25"/>
      <c r="Z3543" s="25"/>
      <c r="AA3543" s="25"/>
      <c r="AB3543" s="25"/>
      <c r="AC3543" s="25"/>
      <c r="AD3543" s="25"/>
      <c r="AE3543" s="25"/>
      <c r="AF3543" s="25"/>
      <c r="AG3543" s="25"/>
      <c r="AH3543" s="25"/>
    </row>
    <row r="3544" spans="1:34">
      <c r="A3544" s="25"/>
      <c r="B3544" s="25"/>
      <c r="C3544" s="25"/>
      <c r="D3544" s="114"/>
      <c r="E3544" s="25"/>
      <c r="F3544" s="25"/>
      <c r="G3544" s="25"/>
      <c r="H3544" s="25"/>
      <c r="I3544" s="25"/>
      <c r="J3544" s="25"/>
      <c r="K3544" s="114"/>
      <c r="L3544" s="25"/>
      <c r="M3544" s="25"/>
      <c r="N3544" s="25"/>
      <c r="O3544" s="25"/>
      <c r="P3544" s="25"/>
      <c r="Q3544" s="25"/>
      <c r="R3544" s="25"/>
      <c r="S3544" s="25"/>
      <c r="T3544" s="25"/>
      <c r="U3544" s="25"/>
      <c r="V3544" s="25"/>
      <c r="W3544" s="25"/>
      <c r="X3544" s="25"/>
      <c r="Y3544" s="25"/>
      <c r="Z3544" s="25"/>
      <c r="AA3544" s="25"/>
      <c r="AB3544" s="25"/>
      <c r="AC3544" s="25"/>
      <c r="AD3544" s="25"/>
      <c r="AE3544" s="25"/>
      <c r="AF3544" s="25"/>
      <c r="AG3544" s="25"/>
      <c r="AH3544" s="25"/>
    </row>
    <row r="3545" spans="1:34">
      <c r="A3545" s="25"/>
      <c r="B3545" s="25"/>
      <c r="C3545" s="25"/>
      <c r="D3545" s="114"/>
      <c r="E3545" s="25"/>
      <c r="F3545" s="25"/>
      <c r="G3545" s="25"/>
      <c r="H3545" s="25"/>
      <c r="I3545" s="25"/>
      <c r="J3545" s="25"/>
      <c r="K3545" s="114"/>
      <c r="L3545" s="25"/>
      <c r="M3545" s="25"/>
      <c r="N3545" s="25"/>
      <c r="O3545" s="25"/>
      <c r="P3545" s="25"/>
      <c r="Q3545" s="25"/>
      <c r="R3545" s="25"/>
      <c r="S3545" s="25"/>
      <c r="T3545" s="25"/>
      <c r="U3545" s="25"/>
      <c r="V3545" s="25"/>
      <c r="W3545" s="25"/>
      <c r="X3545" s="25"/>
      <c r="Y3545" s="25"/>
      <c r="Z3545" s="25"/>
      <c r="AA3545" s="25"/>
      <c r="AB3545" s="25"/>
      <c r="AC3545" s="25"/>
      <c r="AD3545" s="25"/>
      <c r="AE3545" s="25"/>
      <c r="AF3545" s="25"/>
      <c r="AG3545" s="25"/>
      <c r="AH3545" s="25"/>
    </row>
    <row r="3546" spans="1:34">
      <c r="A3546" s="25"/>
      <c r="B3546" s="25"/>
      <c r="C3546" s="25"/>
      <c r="D3546" s="114"/>
      <c r="E3546" s="25"/>
      <c r="F3546" s="25"/>
      <c r="G3546" s="25"/>
      <c r="H3546" s="25"/>
      <c r="I3546" s="25"/>
      <c r="J3546" s="25"/>
      <c r="K3546" s="114"/>
      <c r="L3546" s="25"/>
      <c r="M3546" s="25"/>
      <c r="N3546" s="25"/>
      <c r="O3546" s="25"/>
      <c r="P3546" s="25"/>
      <c r="Q3546" s="25"/>
      <c r="R3546" s="25"/>
      <c r="S3546" s="25"/>
      <c r="T3546" s="25"/>
      <c r="U3546" s="25"/>
      <c r="V3546" s="25"/>
      <c r="W3546" s="25"/>
      <c r="X3546" s="25"/>
      <c r="Y3546" s="25"/>
      <c r="Z3546" s="25"/>
      <c r="AA3546" s="25"/>
      <c r="AB3546" s="25"/>
      <c r="AC3546" s="25"/>
      <c r="AD3546" s="25"/>
      <c r="AE3546" s="25"/>
      <c r="AF3546" s="25"/>
      <c r="AG3546" s="25"/>
      <c r="AH3546" s="25"/>
    </row>
    <row r="3547" spans="1:34">
      <c r="A3547" s="25"/>
      <c r="B3547" s="25"/>
      <c r="C3547" s="25"/>
      <c r="D3547" s="114"/>
      <c r="E3547" s="25"/>
      <c r="F3547" s="25"/>
      <c r="G3547" s="25"/>
      <c r="H3547" s="25"/>
      <c r="I3547" s="25"/>
      <c r="J3547" s="25"/>
      <c r="K3547" s="114"/>
      <c r="L3547" s="25"/>
      <c r="M3547" s="25"/>
      <c r="N3547" s="25"/>
      <c r="O3547" s="25"/>
      <c r="P3547" s="25"/>
      <c r="Q3547" s="25"/>
      <c r="R3547" s="25"/>
      <c r="S3547" s="25"/>
      <c r="T3547" s="25"/>
      <c r="U3547" s="25"/>
      <c r="V3547" s="25"/>
      <c r="W3547" s="25"/>
      <c r="X3547" s="25"/>
      <c r="Y3547" s="25"/>
      <c r="Z3547" s="25"/>
      <c r="AA3547" s="25"/>
      <c r="AB3547" s="25"/>
      <c r="AC3547" s="25"/>
      <c r="AD3547" s="25"/>
      <c r="AE3547" s="25"/>
      <c r="AF3547" s="25"/>
      <c r="AG3547" s="25"/>
      <c r="AH3547" s="25"/>
    </row>
    <row r="3548" spans="1:34">
      <c r="A3548" s="25"/>
      <c r="B3548" s="25"/>
      <c r="C3548" s="25"/>
      <c r="D3548" s="114"/>
      <c r="E3548" s="25"/>
      <c r="F3548" s="25"/>
      <c r="G3548" s="25"/>
      <c r="H3548" s="25"/>
      <c r="I3548" s="25"/>
      <c r="J3548" s="25"/>
      <c r="K3548" s="114"/>
      <c r="L3548" s="25"/>
      <c r="M3548" s="25"/>
      <c r="N3548" s="25"/>
      <c r="O3548" s="25"/>
      <c r="P3548" s="25"/>
      <c r="Q3548" s="25"/>
      <c r="R3548" s="25"/>
      <c r="S3548" s="25"/>
      <c r="T3548" s="25"/>
      <c r="U3548" s="25"/>
      <c r="V3548" s="25"/>
      <c r="W3548" s="25"/>
      <c r="X3548" s="25"/>
      <c r="Y3548" s="25"/>
      <c r="Z3548" s="25"/>
      <c r="AA3548" s="25"/>
      <c r="AB3548" s="25"/>
      <c r="AC3548" s="25"/>
      <c r="AD3548" s="25"/>
      <c r="AE3548" s="25"/>
      <c r="AF3548" s="25"/>
      <c r="AG3548" s="25"/>
      <c r="AH3548" s="25"/>
    </row>
    <row r="3549" spans="1:34">
      <c r="A3549" s="25"/>
      <c r="B3549" s="25"/>
      <c r="C3549" s="25"/>
      <c r="D3549" s="114"/>
      <c r="E3549" s="25"/>
      <c r="F3549" s="25"/>
      <c r="G3549" s="25"/>
      <c r="H3549" s="25"/>
      <c r="I3549" s="25"/>
      <c r="J3549" s="25"/>
      <c r="K3549" s="114"/>
      <c r="L3549" s="25"/>
      <c r="M3549" s="25"/>
      <c r="N3549" s="25"/>
      <c r="O3549" s="25"/>
      <c r="P3549" s="25"/>
      <c r="Q3549" s="25"/>
      <c r="R3549" s="25"/>
      <c r="S3549" s="25"/>
      <c r="T3549" s="25"/>
      <c r="U3549" s="25"/>
      <c r="V3549" s="25"/>
      <c r="W3549" s="25"/>
      <c r="X3549" s="25"/>
      <c r="Y3549" s="25"/>
      <c r="Z3549" s="25"/>
      <c r="AA3549" s="25"/>
      <c r="AB3549" s="25"/>
      <c r="AC3549" s="25"/>
      <c r="AD3549" s="25"/>
      <c r="AE3549" s="25"/>
      <c r="AF3549" s="25"/>
      <c r="AG3549" s="25"/>
      <c r="AH3549" s="25"/>
    </row>
    <row r="3550" spans="1:34">
      <c r="A3550" s="25"/>
      <c r="B3550" s="25"/>
      <c r="C3550" s="25"/>
      <c r="D3550" s="114"/>
      <c r="E3550" s="25"/>
      <c r="F3550" s="25"/>
      <c r="G3550" s="25"/>
      <c r="H3550" s="25"/>
      <c r="I3550" s="25"/>
      <c r="J3550" s="25"/>
      <c r="K3550" s="114"/>
      <c r="L3550" s="25"/>
      <c r="M3550" s="25"/>
      <c r="N3550" s="25"/>
      <c r="O3550" s="25"/>
      <c r="P3550" s="25"/>
      <c r="Q3550" s="25"/>
      <c r="R3550" s="25"/>
      <c r="S3550" s="25"/>
      <c r="T3550" s="25"/>
      <c r="U3550" s="25"/>
      <c r="V3550" s="25"/>
      <c r="W3550" s="25"/>
      <c r="X3550" s="25"/>
      <c r="Y3550" s="25"/>
      <c r="Z3550" s="25"/>
      <c r="AA3550" s="25"/>
      <c r="AB3550" s="25"/>
      <c r="AC3550" s="25"/>
      <c r="AD3550" s="25"/>
      <c r="AE3550" s="25"/>
      <c r="AF3550" s="25"/>
      <c r="AG3550" s="25"/>
      <c r="AH3550" s="25"/>
    </row>
    <row r="3551" spans="1:34">
      <c r="A3551" s="25"/>
      <c r="B3551" s="25"/>
      <c r="C3551" s="25"/>
      <c r="D3551" s="114"/>
      <c r="E3551" s="25"/>
      <c r="F3551" s="25"/>
      <c r="G3551" s="25"/>
      <c r="H3551" s="25"/>
      <c r="I3551" s="25"/>
      <c r="J3551" s="25"/>
      <c r="K3551" s="114"/>
      <c r="L3551" s="25"/>
      <c r="M3551" s="25"/>
      <c r="N3551" s="25"/>
      <c r="O3551" s="25"/>
      <c r="P3551" s="25"/>
      <c r="Q3551" s="25"/>
      <c r="R3551" s="25"/>
      <c r="S3551" s="25"/>
      <c r="T3551" s="25"/>
      <c r="U3551" s="25"/>
      <c r="V3551" s="25"/>
      <c r="W3551" s="25"/>
      <c r="X3551" s="25"/>
      <c r="Y3551" s="25"/>
      <c r="Z3551" s="25"/>
      <c r="AA3551" s="25"/>
      <c r="AB3551" s="25"/>
      <c r="AC3551" s="25"/>
      <c r="AD3551" s="25"/>
      <c r="AE3551" s="25"/>
      <c r="AF3551" s="25"/>
      <c r="AG3551" s="25"/>
      <c r="AH3551" s="25"/>
    </row>
    <row r="3552" spans="1:34">
      <c r="A3552" s="25"/>
      <c r="B3552" s="25"/>
      <c r="C3552" s="25"/>
      <c r="D3552" s="114"/>
      <c r="E3552" s="25"/>
      <c r="F3552" s="25"/>
      <c r="G3552" s="25"/>
      <c r="H3552" s="25"/>
      <c r="I3552" s="25"/>
      <c r="J3552" s="25"/>
      <c r="K3552" s="114"/>
      <c r="L3552" s="25"/>
      <c r="M3552" s="25"/>
      <c r="N3552" s="25"/>
      <c r="O3552" s="25"/>
      <c r="P3552" s="25"/>
      <c r="Q3552" s="25"/>
      <c r="R3552" s="25"/>
      <c r="S3552" s="25"/>
      <c r="T3552" s="25"/>
      <c r="U3552" s="25"/>
      <c r="V3552" s="25"/>
      <c r="W3552" s="25"/>
      <c r="X3552" s="25"/>
      <c r="Y3552" s="25"/>
      <c r="Z3552" s="25"/>
      <c r="AA3552" s="25"/>
      <c r="AB3552" s="25"/>
      <c r="AC3552" s="25"/>
      <c r="AD3552" s="25"/>
      <c r="AE3552" s="25"/>
      <c r="AF3552" s="25"/>
      <c r="AG3552" s="25"/>
      <c r="AH3552" s="25"/>
    </row>
    <row r="3553" spans="1:34">
      <c r="A3553" s="25"/>
      <c r="B3553" s="25"/>
      <c r="C3553" s="25"/>
      <c r="D3553" s="114"/>
      <c r="E3553" s="25"/>
      <c r="F3553" s="25"/>
      <c r="G3553" s="25"/>
      <c r="H3553" s="25"/>
      <c r="I3553" s="25"/>
      <c r="J3553" s="25"/>
      <c r="K3553" s="114"/>
      <c r="L3553" s="25"/>
      <c r="M3553" s="25"/>
      <c r="N3553" s="25"/>
      <c r="O3553" s="25"/>
      <c r="P3553" s="25"/>
      <c r="Q3553" s="25"/>
      <c r="R3553" s="25"/>
      <c r="S3553" s="25"/>
      <c r="T3553" s="25"/>
      <c r="U3553" s="25"/>
      <c r="V3553" s="25"/>
      <c r="W3553" s="25"/>
      <c r="X3553" s="25"/>
      <c r="Y3553" s="25"/>
      <c r="Z3553" s="25"/>
      <c r="AA3553" s="25"/>
      <c r="AB3553" s="25"/>
      <c r="AC3553" s="25"/>
      <c r="AD3553" s="25"/>
      <c r="AE3553" s="25"/>
      <c r="AF3553" s="25"/>
      <c r="AG3553" s="25"/>
      <c r="AH3553" s="25"/>
    </row>
    <row r="3554" spans="1:34">
      <c r="A3554" s="25"/>
      <c r="B3554" s="25"/>
      <c r="C3554" s="25"/>
      <c r="D3554" s="114"/>
      <c r="E3554" s="25"/>
      <c r="F3554" s="25"/>
      <c r="G3554" s="25"/>
      <c r="H3554" s="25"/>
      <c r="I3554" s="25"/>
      <c r="J3554" s="25"/>
      <c r="K3554" s="114"/>
      <c r="L3554" s="25"/>
      <c r="M3554" s="25"/>
      <c r="N3554" s="25"/>
      <c r="O3554" s="25"/>
      <c r="P3554" s="25"/>
      <c r="Q3554" s="25"/>
      <c r="R3554" s="25"/>
      <c r="S3554" s="25"/>
      <c r="T3554" s="25"/>
      <c r="U3554" s="25"/>
      <c r="V3554" s="25"/>
      <c r="W3554" s="25"/>
      <c r="X3554" s="25"/>
      <c r="Y3554" s="25"/>
      <c r="Z3554" s="25"/>
      <c r="AA3554" s="25"/>
      <c r="AB3554" s="25"/>
      <c r="AC3554" s="25"/>
      <c r="AD3554" s="25"/>
      <c r="AE3554" s="25"/>
      <c r="AF3554" s="25"/>
      <c r="AG3554" s="25"/>
      <c r="AH3554" s="25"/>
    </row>
    <row r="3555" spans="1:34">
      <c r="A3555" s="25"/>
      <c r="B3555" s="25"/>
      <c r="C3555" s="25"/>
      <c r="D3555" s="114"/>
      <c r="E3555" s="25"/>
      <c r="F3555" s="25"/>
      <c r="G3555" s="25"/>
      <c r="H3555" s="25"/>
      <c r="I3555" s="25"/>
      <c r="J3555" s="25"/>
      <c r="K3555" s="114"/>
      <c r="L3555" s="25"/>
      <c r="M3555" s="25"/>
      <c r="N3555" s="25"/>
      <c r="O3555" s="25"/>
      <c r="P3555" s="25"/>
      <c r="Q3555" s="25"/>
      <c r="R3555" s="25"/>
      <c r="S3555" s="25"/>
      <c r="T3555" s="25"/>
      <c r="U3555" s="25"/>
      <c r="V3555" s="25"/>
      <c r="W3555" s="25"/>
      <c r="X3555" s="25"/>
      <c r="Y3555" s="25"/>
      <c r="Z3555" s="25"/>
      <c r="AA3555" s="25"/>
      <c r="AB3555" s="25"/>
      <c r="AC3555" s="25"/>
      <c r="AD3555" s="25"/>
      <c r="AE3555" s="25"/>
      <c r="AF3555" s="25"/>
      <c r="AG3555" s="25"/>
      <c r="AH3555" s="25"/>
    </row>
    <row r="3556" spans="1:34">
      <c r="A3556" s="25"/>
      <c r="B3556" s="25"/>
      <c r="C3556" s="25"/>
      <c r="D3556" s="114"/>
      <c r="E3556" s="25"/>
      <c r="F3556" s="25"/>
      <c r="G3556" s="25"/>
      <c r="H3556" s="25"/>
      <c r="I3556" s="25"/>
      <c r="J3556" s="25"/>
      <c r="K3556" s="114"/>
      <c r="L3556" s="25"/>
      <c r="M3556" s="25"/>
      <c r="N3556" s="25"/>
      <c r="O3556" s="25"/>
      <c r="P3556" s="25"/>
      <c r="Q3556" s="25"/>
      <c r="R3556" s="25"/>
      <c r="S3556" s="25"/>
      <c r="T3556" s="25"/>
      <c r="U3556" s="25"/>
      <c r="V3556" s="25"/>
      <c r="W3556" s="25"/>
      <c r="X3556" s="25"/>
      <c r="Y3556" s="25"/>
      <c r="Z3556" s="25"/>
      <c r="AA3556" s="25"/>
      <c r="AB3556" s="25"/>
      <c r="AC3556" s="25"/>
      <c r="AD3556" s="25"/>
      <c r="AE3556" s="25"/>
      <c r="AF3556" s="25"/>
      <c r="AG3556" s="25"/>
      <c r="AH3556" s="25"/>
    </row>
    <row r="3557" spans="1:34">
      <c r="A3557" s="25"/>
      <c r="B3557" s="25"/>
      <c r="C3557" s="25"/>
      <c r="D3557" s="114"/>
      <c r="E3557" s="25"/>
      <c r="F3557" s="25"/>
      <c r="G3557" s="25"/>
      <c r="H3557" s="25"/>
      <c r="I3557" s="25"/>
      <c r="J3557" s="25"/>
      <c r="K3557" s="114"/>
      <c r="L3557" s="25"/>
      <c r="M3557" s="25"/>
      <c r="N3557" s="25"/>
      <c r="O3557" s="25"/>
      <c r="P3557" s="25"/>
      <c r="Q3557" s="25"/>
      <c r="R3557" s="25"/>
      <c r="S3557" s="25"/>
      <c r="T3557" s="25"/>
      <c r="U3557" s="25"/>
      <c r="V3557" s="25"/>
      <c r="W3557" s="25"/>
      <c r="X3557" s="25"/>
      <c r="Y3557" s="25"/>
      <c r="Z3557" s="25"/>
      <c r="AA3557" s="25"/>
      <c r="AB3557" s="25"/>
      <c r="AC3557" s="25"/>
      <c r="AD3557" s="25"/>
      <c r="AE3557" s="25"/>
      <c r="AF3557" s="25"/>
      <c r="AG3557" s="25"/>
      <c r="AH3557" s="25"/>
    </row>
    <row r="3558" spans="1:34">
      <c r="A3558" s="25"/>
      <c r="B3558" s="25"/>
      <c r="C3558" s="25"/>
      <c r="D3558" s="114"/>
      <c r="E3558" s="25"/>
      <c r="F3558" s="25"/>
      <c r="G3558" s="25"/>
      <c r="H3558" s="25"/>
      <c r="I3558" s="25"/>
      <c r="J3558" s="25"/>
      <c r="K3558" s="114"/>
      <c r="L3558" s="25"/>
      <c r="M3558" s="25"/>
      <c r="N3558" s="25"/>
      <c r="O3558" s="25"/>
      <c r="P3558" s="25"/>
      <c r="Q3558" s="25"/>
      <c r="R3558" s="25"/>
      <c r="S3558" s="25"/>
      <c r="T3558" s="25"/>
      <c r="U3558" s="25"/>
      <c r="V3558" s="25"/>
      <c r="W3558" s="25"/>
      <c r="X3558" s="25"/>
      <c r="Y3558" s="25"/>
      <c r="Z3558" s="25"/>
      <c r="AA3558" s="25"/>
      <c r="AB3558" s="25"/>
      <c r="AC3558" s="25"/>
      <c r="AD3558" s="25"/>
      <c r="AE3558" s="25"/>
      <c r="AF3558" s="25"/>
      <c r="AG3558" s="25"/>
      <c r="AH3558" s="25"/>
    </row>
    <row r="3559" spans="1:34">
      <c r="A3559" s="25"/>
      <c r="B3559" s="25"/>
      <c r="C3559" s="25"/>
      <c r="D3559" s="114"/>
      <c r="E3559" s="25"/>
      <c r="F3559" s="25"/>
      <c r="G3559" s="25"/>
      <c r="H3559" s="25"/>
      <c r="I3559" s="25"/>
      <c r="J3559" s="25"/>
      <c r="K3559" s="114"/>
      <c r="L3559" s="25"/>
      <c r="M3559" s="25"/>
      <c r="N3559" s="25"/>
      <c r="O3559" s="25"/>
      <c r="P3559" s="25"/>
      <c r="Q3559" s="25"/>
      <c r="R3559" s="25"/>
      <c r="S3559" s="25"/>
      <c r="T3559" s="25"/>
      <c r="U3559" s="25"/>
      <c r="V3559" s="25"/>
      <c r="W3559" s="25"/>
      <c r="X3559" s="25"/>
      <c r="Y3559" s="25"/>
      <c r="Z3559" s="25"/>
      <c r="AA3559" s="25"/>
      <c r="AB3559" s="25"/>
      <c r="AC3559" s="25"/>
      <c r="AD3559" s="25"/>
      <c r="AE3559" s="25"/>
      <c r="AF3559" s="25"/>
      <c r="AG3559" s="25"/>
      <c r="AH3559" s="25"/>
    </row>
    <row r="3560" spans="1:34">
      <c r="A3560" s="25"/>
      <c r="B3560" s="25"/>
      <c r="C3560" s="25"/>
      <c r="D3560" s="114"/>
      <c r="E3560" s="25"/>
      <c r="F3560" s="25"/>
      <c r="G3560" s="25"/>
      <c r="H3560" s="25"/>
      <c r="I3560" s="25"/>
      <c r="J3560" s="25"/>
      <c r="K3560" s="114"/>
      <c r="L3560" s="25"/>
      <c r="M3560" s="25"/>
      <c r="N3560" s="25"/>
      <c r="O3560" s="25"/>
      <c r="P3560" s="25"/>
      <c r="Q3560" s="25"/>
      <c r="R3560" s="25"/>
      <c r="S3560" s="25"/>
      <c r="T3560" s="25"/>
      <c r="U3560" s="25"/>
      <c r="V3560" s="25"/>
      <c r="W3560" s="25"/>
      <c r="X3560" s="25"/>
      <c r="Y3560" s="25"/>
      <c r="Z3560" s="25"/>
      <c r="AA3560" s="25"/>
      <c r="AB3560" s="25"/>
      <c r="AC3560" s="25"/>
      <c r="AD3560" s="25"/>
      <c r="AE3560" s="25"/>
      <c r="AF3560" s="25"/>
      <c r="AG3560" s="25"/>
      <c r="AH3560" s="25"/>
    </row>
    <row r="3561" spans="1:34">
      <c r="A3561" s="25"/>
      <c r="B3561" s="25"/>
      <c r="C3561" s="25"/>
      <c r="D3561" s="114"/>
      <c r="E3561" s="25"/>
      <c r="F3561" s="25"/>
      <c r="G3561" s="25"/>
      <c r="H3561" s="25"/>
      <c r="I3561" s="25"/>
      <c r="J3561" s="25"/>
      <c r="K3561" s="114"/>
      <c r="L3561" s="25"/>
      <c r="M3561" s="25"/>
      <c r="N3561" s="25"/>
      <c r="O3561" s="25"/>
      <c r="P3561" s="25"/>
      <c r="Q3561" s="25"/>
      <c r="R3561" s="25"/>
      <c r="S3561" s="25"/>
      <c r="T3561" s="25"/>
      <c r="U3561" s="25"/>
      <c r="V3561" s="25"/>
      <c r="W3561" s="25"/>
      <c r="X3561" s="25"/>
      <c r="Y3561" s="25"/>
      <c r="Z3561" s="25"/>
      <c r="AA3561" s="25"/>
      <c r="AB3561" s="25"/>
      <c r="AC3561" s="25"/>
      <c r="AD3561" s="25"/>
      <c r="AE3561" s="25"/>
      <c r="AF3561" s="25"/>
      <c r="AG3561" s="25"/>
      <c r="AH3561" s="25"/>
    </row>
    <row r="3562" spans="1:34">
      <c r="A3562" s="25"/>
      <c r="B3562" s="25"/>
      <c r="C3562" s="25"/>
      <c r="D3562" s="114"/>
      <c r="E3562" s="25"/>
      <c r="F3562" s="25"/>
      <c r="G3562" s="25"/>
      <c r="H3562" s="25"/>
      <c r="I3562" s="25"/>
      <c r="J3562" s="25"/>
      <c r="K3562" s="114"/>
      <c r="L3562" s="25"/>
      <c r="M3562" s="25"/>
      <c r="N3562" s="25"/>
      <c r="O3562" s="25"/>
      <c r="P3562" s="25"/>
      <c r="Q3562" s="25"/>
      <c r="R3562" s="25"/>
      <c r="S3562" s="25"/>
      <c r="T3562" s="25"/>
      <c r="U3562" s="25"/>
      <c r="V3562" s="25"/>
      <c r="W3562" s="25"/>
      <c r="X3562" s="25"/>
      <c r="Y3562" s="25"/>
      <c r="Z3562" s="25"/>
      <c r="AA3562" s="25"/>
      <c r="AB3562" s="25"/>
      <c r="AC3562" s="25"/>
      <c r="AD3562" s="25"/>
      <c r="AE3562" s="25"/>
      <c r="AF3562" s="25"/>
      <c r="AG3562" s="25"/>
      <c r="AH3562" s="25"/>
    </row>
    <row r="3563" spans="1:34">
      <c r="A3563" s="25"/>
      <c r="B3563" s="25"/>
      <c r="C3563" s="25"/>
      <c r="D3563" s="114"/>
      <c r="E3563" s="25"/>
      <c r="F3563" s="25"/>
      <c r="G3563" s="25"/>
      <c r="H3563" s="25"/>
      <c r="I3563" s="25"/>
      <c r="J3563" s="25"/>
      <c r="K3563" s="114"/>
      <c r="L3563" s="25"/>
      <c r="M3563" s="25"/>
      <c r="N3563" s="25"/>
      <c r="O3563" s="25"/>
      <c r="P3563" s="25"/>
      <c r="Q3563" s="25"/>
      <c r="R3563" s="25"/>
      <c r="S3563" s="25"/>
      <c r="T3563" s="25"/>
      <c r="U3563" s="25"/>
      <c r="V3563" s="25"/>
      <c r="W3563" s="25"/>
      <c r="X3563" s="25"/>
      <c r="Y3563" s="25"/>
      <c r="Z3563" s="25"/>
      <c r="AA3563" s="25"/>
      <c r="AB3563" s="25"/>
      <c r="AC3563" s="25"/>
      <c r="AD3563" s="25"/>
      <c r="AE3563" s="25"/>
      <c r="AF3563" s="25"/>
      <c r="AG3563" s="25"/>
      <c r="AH3563" s="25"/>
    </row>
    <row r="3564" spans="1:34">
      <c r="A3564" s="25"/>
      <c r="B3564" s="25"/>
      <c r="C3564" s="25"/>
      <c r="D3564" s="114"/>
      <c r="E3564" s="25"/>
      <c r="F3564" s="25"/>
      <c r="G3564" s="25"/>
      <c r="H3564" s="25"/>
      <c r="I3564" s="25"/>
      <c r="J3564" s="25"/>
      <c r="K3564" s="114"/>
      <c r="L3564" s="25"/>
      <c r="M3564" s="25"/>
      <c r="N3564" s="25"/>
      <c r="O3564" s="25"/>
      <c r="P3564" s="25"/>
      <c r="Q3564" s="25"/>
      <c r="R3564" s="25"/>
      <c r="S3564" s="25"/>
      <c r="T3564" s="25"/>
      <c r="U3564" s="25"/>
      <c r="V3564" s="25"/>
      <c r="W3564" s="25"/>
      <c r="X3564" s="25"/>
      <c r="Y3564" s="25"/>
      <c r="Z3564" s="25"/>
      <c r="AA3564" s="25"/>
      <c r="AB3564" s="25"/>
      <c r="AC3564" s="25"/>
      <c r="AD3564" s="25"/>
      <c r="AE3564" s="25"/>
      <c r="AF3564" s="25"/>
      <c r="AG3564" s="25"/>
      <c r="AH3564" s="25"/>
    </row>
    <row r="3565" spans="1:34">
      <c r="A3565" s="25"/>
      <c r="B3565" s="25"/>
      <c r="C3565" s="25"/>
      <c r="D3565" s="114"/>
      <c r="E3565" s="25"/>
      <c r="F3565" s="25"/>
      <c r="G3565" s="25"/>
      <c r="H3565" s="25"/>
      <c r="I3565" s="25"/>
      <c r="J3565" s="25"/>
      <c r="K3565" s="114"/>
      <c r="L3565" s="25"/>
      <c r="M3565" s="25"/>
      <c r="N3565" s="25"/>
      <c r="O3565" s="25"/>
      <c r="P3565" s="25"/>
      <c r="Q3565" s="25"/>
      <c r="R3565" s="25"/>
      <c r="S3565" s="25"/>
      <c r="T3565" s="25"/>
      <c r="U3565" s="25"/>
      <c r="V3565" s="25"/>
      <c r="W3565" s="25"/>
      <c r="X3565" s="25"/>
      <c r="Y3565" s="25"/>
      <c r="Z3565" s="25"/>
      <c r="AA3565" s="25"/>
      <c r="AB3565" s="25"/>
      <c r="AC3565" s="25"/>
      <c r="AD3565" s="25"/>
      <c r="AE3565" s="25"/>
      <c r="AF3565" s="25"/>
      <c r="AG3565" s="25"/>
      <c r="AH3565" s="25"/>
    </row>
    <row r="3566" spans="1:34">
      <c r="A3566" s="25"/>
      <c r="B3566" s="25"/>
      <c r="C3566" s="25"/>
      <c r="D3566" s="114"/>
      <c r="E3566" s="25"/>
      <c r="F3566" s="25"/>
      <c r="G3566" s="25"/>
      <c r="H3566" s="25"/>
      <c r="I3566" s="25"/>
      <c r="J3566" s="25"/>
      <c r="K3566" s="114"/>
      <c r="L3566" s="25"/>
      <c r="M3566" s="25"/>
      <c r="N3566" s="25"/>
      <c r="O3566" s="25"/>
      <c r="P3566" s="25"/>
      <c r="Q3566" s="25"/>
      <c r="R3566" s="25"/>
      <c r="S3566" s="25"/>
      <c r="T3566" s="25"/>
      <c r="U3566" s="25"/>
      <c r="V3566" s="25"/>
      <c r="W3566" s="25"/>
      <c r="X3566" s="25"/>
      <c r="Y3566" s="25"/>
      <c r="Z3566" s="25"/>
      <c r="AA3566" s="25"/>
      <c r="AB3566" s="25"/>
      <c r="AC3566" s="25"/>
      <c r="AD3566" s="25"/>
      <c r="AE3566" s="25"/>
      <c r="AF3566" s="25"/>
      <c r="AG3566" s="25"/>
      <c r="AH3566" s="25"/>
    </row>
    <row r="3567" spans="1:34">
      <c r="A3567" s="25"/>
      <c r="B3567" s="25"/>
      <c r="C3567" s="25"/>
      <c r="D3567" s="114"/>
      <c r="E3567" s="25"/>
      <c r="F3567" s="25"/>
      <c r="G3567" s="25"/>
      <c r="H3567" s="25"/>
      <c r="I3567" s="25"/>
      <c r="J3567" s="25"/>
      <c r="K3567" s="114"/>
      <c r="L3567" s="25"/>
      <c r="M3567" s="25"/>
      <c r="N3567" s="25"/>
      <c r="O3567" s="25"/>
      <c r="P3567" s="25"/>
      <c r="Q3567" s="25"/>
      <c r="R3567" s="25"/>
      <c r="S3567" s="25"/>
      <c r="T3567" s="25"/>
      <c r="U3567" s="25"/>
      <c r="V3567" s="25"/>
      <c r="W3567" s="25"/>
      <c r="X3567" s="25"/>
      <c r="Y3567" s="25"/>
      <c r="Z3567" s="25"/>
      <c r="AA3567" s="25"/>
      <c r="AB3567" s="25"/>
      <c r="AC3567" s="25"/>
      <c r="AD3567" s="25"/>
      <c r="AE3567" s="25"/>
      <c r="AF3567" s="25"/>
      <c r="AG3567" s="25"/>
      <c r="AH3567" s="25"/>
    </row>
    <row r="3568" spans="1:34">
      <c r="A3568" s="25"/>
      <c r="B3568" s="25"/>
      <c r="C3568" s="25"/>
      <c r="D3568" s="114"/>
      <c r="E3568" s="25"/>
      <c r="F3568" s="25"/>
      <c r="G3568" s="25"/>
      <c r="H3568" s="25"/>
      <c r="I3568" s="25"/>
      <c r="J3568" s="25"/>
      <c r="K3568" s="114"/>
      <c r="L3568" s="25"/>
      <c r="M3568" s="25"/>
      <c r="N3568" s="25"/>
      <c r="O3568" s="25"/>
      <c r="P3568" s="25"/>
      <c r="Q3568" s="25"/>
      <c r="R3568" s="25"/>
      <c r="S3568" s="25"/>
      <c r="T3568" s="25"/>
      <c r="U3568" s="25"/>
      <c r="V3568" s="25"/>
      <c r="W3568" s="25"/>
      <c r="X3568" s="25"/>
      <c r="Y3568" s="25"/>
      <c r="Z3568" s="25"/>
      <c r="AA3568" s="25"/>
      <c r="AB3568" s="25"/>
      <c r="AC3568" s="25"/>
      <c r="AD3568" s="25"/>
      <c r="AE3568" s="25"/>
      <c r="AF3568" s="25"/>
      <c r="AG3568" s="25"/>
      <c r="AH3568" s="25"/>
    </row>
    <row r="3569" spans="1:34">
      <c r="A3569" s="25"/>
      <c r="B3569" s="25"/>
      <c r="C3569" s="25"/>
      <c r="D3569" s="114"/>
      <c r="E3569" s="25"/>
      <c r="F3569" s="25"/>
      <c r="G3569" s="25"/>
      <c r="H3569" s="25"/>
      <c r="I3569" s="25"/>
      <c r="J3569" s="25"/>
      <c r="K3569" s="114"/>
      <c r="L3569" s="25"/>
      <c r="M3569" s="25"/>
      <c r="N3569" s="25"/>
      <c r="O3569" s="25"/>
      <c r="P3569" s="25"/>
      <c r="Q3569" s="25"/>
      <c r="R3569" s="25"/>
      <c r="S3569" s="25"/>
      <c r="T3569" s="25"/>
      <c r="U3569" s="25"/>
      <c r="V3569" s="25"/>
      <c r="W3569" s="25"/>
      <c r="X3569" s="25"/>
      <c r="Y3569" s="25"/>
      <c r="Z3569" s="25"/>
      <c r="AA3569" s="25"/>
      <c r="AB3569" s="25"/>
      <c r="AC3569" s="25"/>
      <c r="AD3569" s="25"/>
      <c r="AE3569" s="25"/>
      <c r="AF3569" s="25"/>
      <c r="AG3569" s="25"/>
      <c r="AH3569" s="25"/>
    </row>
    <row r="3570" spans="1:34">
      <c r="A3570" s="25"/>
      <c r="B3570" s="25"/>
      <c r="C3570" s="25"/>
      <c r="D3570" s="114"/>
      <c r="E3570" s="25"/>
      <c r="F3570" s="25"/>
      <c r="G3570" s="25"/>
      <c r="H3570" s="25"/>
      <c r="I3570" s="25"/>
      <c r="J3570" s="25"/>
      <c r="K3570" s="114"/>
      <c r="L3570" s="25"/>
      <c r="M3570" s="25"/>
      <c r="N3570" s="25"/>
      <c r="O3570" s="25"/>
      <c r="P3570" s="25"/>
      <c r="Q3570" s="25"/>
      <c r="R3570" s="25"/>
      <c r="S3570" s="25"/>
      <c r="T3570" s="25"/>
      <c r="U3570" s="25"/>
      <c r="V3570" s="25"/>
      <c r="W3570" s="25"/>
      <c r="X3570" s="25"/>
      <c r="Y3570" s="25"/>
      <c r="Z3570" s="25"/>
      <c r="AA3570" s="25"/>
      <c r="AB3570" s="25"/>
      <c r="AC3570" s="25"/>
      <c r="AD3570" s="25"/>
      <c r="AE3570" s="25"/>
      <c r="AF3570" s="25"/>
      <c r="AG3570" s="25"/>
      <c r="AH3570" s="25"/>
    </row>
    <row r="3571" spans="1:34">
      <c r="A3571" s="25"/>
      <c r="B3571" s="25"/>
      <c r="C3571" s="25"/>
      <c r="D3571" s="114"/>
      <c r="E3571" s="25"/>
      <c r="F3571" s="25"/>
      <c r="G3571" s="25"/>
      <c r="H3571" s="25"/>
      <c r="I3571" s="25"/>
      <c r="J3571" s="25"/>
      <c r="K3571" s="114"/>
      <c r="L3571" s="25"/>
      <c r="M3571" s="25"/>
      <c r="N3571" s="25"/>
      <c r="O3571" s="25"/>
      <c r="P3571" s="25"/>
      <c r="Q3571" s="25"/>
      <c r="R3571" s="25"/>
      <c r="S3571" s="25"/>
      <c r="T3571" s="25"/>
      <c r="U3571" s="25"/>
      <c r="V3571" s="25"/>
      <c r="W3571" s="25"/>
      <c r="X3571" s="25"/>
      <c r="Y3571" s="25"/>
      <c r="Z3571" s="25"/>
      <c r="AA3571" s="25"/>
      <c r="AB3571" s="25"/>
      <c r="AC3571" s="25"/>
      <c r="AD3571" s="25"/>
      <c r="AE3571" s="25"/>
      <c r="AF3571" s="25"/>
      <c r="AG3571" s="25"/>
      <c r="AH3571" s="25"/>
    </row>
    <row r="3572" spans="1:34">
      <c r="A3572" s="25"/>
      <c r="B3572" s="25"/>
      <c r="C3572" s="25"/>
      <c r="D3572" s="114"/>
      <c r="E3572" s="25"/>
      <c r="F3572" s="25"/>
      <c r="G3572" s="25"/>
      <c r="H3572" s="25"/>
      <c r="I3572" s="25"/>
      <c r="J3572" s="25"/>
      <c r="K3572" s="114"/>
      <c r="L3572" s="25"/>
      <c r="M3572" s="25"/>
      <c r="N3572" s="25"/>
      <c r="O3572" s="25"/>
      <c r="P3572" s="25"/>
      <c r="Q3572" s="25"/>
      <c r="R3572" s="25"/>
      <c r="S3572" s="25"/>
      <c r="T3572" s="25"/>
      <c r="U3572" s="25"/>
      <c r="V3572" s="25"/>
      <c r="W3572" s="25"/>
      <c r="X3572" s="25"/>
      <c r="Y3572" s="25"/>
      <c r="Z3572" s="25"/>
      <c r="AA3572" s="25"/>
      <c r="AB3572" s="25"/>
      <c r="AC3572" s="25"/>
      <c r="AD3572" s="25"/>
      <c r="AE3572" s="25"/>
      <c r="AF3572" s="25"/>
      <c r="AG3572" s="25"/>
      <c r="AH3572" s="25"/>
    </row>
    <row r="3573" spans="1:34">
      <c r="A3573" s="25"/>
      <c r="B3573" s="25"/>
      <c r="C3573" s="25"/>
      <c r="D3573" s="114"/>
      <c r="E3573" s="25"/>
      <c r="F3573" s="25"/>
      <c r="G3573" s="25"/>
      <c r="H3573" s="25"/>
      <c r="I3573" s="25"/>
      <c r="J3573" s="25"/>
      <c r="K3573" s="114"/>
      <c r="L3573" s="25"/>
      <c r="M3573" s="25"/>
      <c r="N3573" s="25"/>
      <c r="O3573" s="25"/>
      <c r="P3573" s="25"/>
      <c r="Q3573" s="25"/>
      <c r="R3573" s="25"/>
      <c r="S3573" s="25"/>
      <c r="T3573" s="25"/>
      <c r="U3573" s="25"/>
      <c r="V3573" s="25"/>
      <c r="W3573" s="25"/>
      <c r="X3573" s="25"/>
      <c r="Y3573" s="25"/>
      <c r="Z3573" s="25"/>
      <c r="AA3573" s="25"/>
      <c r="AB3573" s="25"/>
      <c r="AC3573" s="25"/>
      <c r="AD3573" s="25"/>
      <c r="AE3573" s="25"/>
      <c r="AF3573" s="25"/>
      <c r="AG3573" s="25"/>
      <c r="AH3573" s="25"/>
    </row>
    <row r="3574" spans="1:34">
      <c r="A3574" s="25"/>
      <c r="B3574" s="25"/>
      <c r="C3574" s="25"/>
      <c r="D3574" s="114"/>
      <c r="E3574" s="25"/>
      <c r="F3574" s="25"/>
      <c r="G3574" s="25"/>
      <c r="H3574" s="25"/>
      <c r="I3574" s="25"/>
      <c r="J3574" s="25"/>
      <c r="K3574" s="114"/>
      <c r="L3574" s="25"/>
      <c r="M3574" s="25"/>
      <c r="N3574" s="25"/>
      <c r="O3574" s="25"/>
      <c r="P3574" s="25"/>
      <c r="Q3574" s="25"/>
      <c r="R3574" s="25"/>
      <c r="S3574" s="25"/>
      <c r="T3574" s="25"/>
      <c r="U3574" s="25"/>
      <c r="V3574" s="25"/>
      <c r="W3574" s="25"/>
      <c r="X3574" s="25"/>
      <c r="Y3574" s="25"/>
      <c r="Z3574" s="25"/>
      <c r="AA3574" s="25"/>
      <c r="AB3574" s="25"/>
      <c r="AC3574" s="25"/>
      <c r="AD3574" s="25"/>
      <c r="AE3574" s="25"/>
      <c r="AF3574" s="25"/>
      <c r="AG3574" s="25"/>
      <c r="AH3574" s="25"/>
    </row>
    <row r="3575" spans="1:34">
      <c r="A3575" s="25"/>
      <c r="B3575" s="25"/>
      <c r="C3575" s="25"/>
      <c r="D3575" s="114"/>
      <c r="E3575" s="25"/>
      <c r="F3575" s="25"/>
      <c r="G3575" s="25"/>
      <c r="H3575" s="25"/>
      <c r="I3575" s="25"/>
      <c r="J3575" s="25"/>
      <c r="K3575" s="114"/>
      <c r="L3575" s="25"/>
      <c r="M3575" s="25"/>
      <c r="N3575" s="25"/>
      <c r="O3575" s="25"/>
      <c r="P3575" s="25"/>
      <c r="Q3575" s="25"/>
      <c r="R3575" s="25"/>
      <c r="S3575" s="25"/>
      <c r="T3575" s="25"/>
      <c r="U3575" s="25"/>
      <c r="V3575" s="25"/>
      <c r="W3575" s="25"/>
      <c r="X3575" s="25"/>
      <c r="Y3575" s="25"/>
      <c r="Z3575" s="25"/>
      <c r="AA3575" s="25"/>
      <c r="AB3575" s="25"/>
      <c r="AC3575" s="25"/>
      <c r="AD3575" s="25"/>
      <c r="AE3575" s="25"/>
      <c r="AF3575" s="25"/>
      <c r="AG3575" s="25"/>
      <c r="AH3575" s="25"/>
    </row>
    <row r="3576" spans="1:34">
      <c r="A3576" s="25"/>
      <c r="B3576" s="25"/>
      <c r="C3576" s="25"/>
      <c r="D3576" s="114"/>
      <c r="E3576" s="25"/>
      <c r="F3576" s="25"/>
      <c r="G3576" s="25"/>
      <c r="H3576" s="25"/>
      <c r="I3576" s="25"/>
      <c r="J3576" s="25"/>
      <c r="K3576" s="114"/>
      <c r="L3576" s="25"/>
      <c r="M3576" s="25"/>
      <c r="N3576" s="25"/>
      <c r="O3576" s="25"/>
      <c r="P3576" s="25"/>
      <c r="Q3576" s="25"/>
      <c r="R3576" s="25"/>
      <c r="S3576" s="25"/>
      <c r="T3576" s="25"/>
      <c r="U3576" s="25"/>
      <c r="V3576" s="25"/>
      <c r="W3576" s="25"/>
      <c r="X3576" s="25"/>
      <c r="Y3576" s="25"/>
      <c r="Z3576" s="25"/>
      <c r="AA3576" s="25"/>
      <c r="AB3576" s="25"/>
      <c r="AC3576" s="25"/>
      <c r="AD3576" s="25"/>
      <c r="AE3576" s="25"/>
      <c r="AF3576" s="25"/>
      <c r="AG3576" s="25"/>
      <c r="AH3576" s="25"/>
    </row>
    <row r="3577" spans="1:34">
      <c r="A3577" s="25"/>
      <c r="B3577" s="25"/>
      <c r="C3577" s="25"/>
      <c r="D3577" s="114"/>
      <c r="E3577" s="25"/>
      <c r="F3577" s="25"/>
      <c r="G3577" s="25"/>
      <c r="H3577" s="25"/>
      <c r="I3577" s="25"/>
      <c r="J3577" s="25"/>
      <c r="K3577" s="114"/>
      <c r="L3577" s="25"/>
      <c r="M3577" s="25"/>
      <c r="N3577" s="25"/>
      <c r="O3577" s="25"/>
      <c r="P3577" s="25"/>
      <c r="Q3577" s="25"/>
      <c r="R3577" s="25"/>
      <c r="S3577" s="25"/>
      <c r="T3577" s="25"/>
      <c r="U3577" s="25"/>
      <c r="V3577" s="25"/>
      <c r="W3577" s="25"/>
      <c r="X3577" s="25"/>
      <c r="Y3577" s="25"/>
      <c r="Z3577" s="25"/>
      <c r="AA3577" s="25"/>
      <c r="AB3577" s="25"/>
      <c r="AC3577" s="25"/>
      <c r="AD3577" s="25"/>
      <c r="AE3577" s="25"/>
      <c r="AF3577" s="25"/>
      <c r="AG3577" s="25"/>
      <c r="AH3577" s="25"/>
    </row>
    <row r="3578" spans="1:34">
      <c r="A3578" s="25"/>
      <c r="B3578" s="25"/>
      <c r="C3578" s="25"/>
      <c r="D3578" s="114"/>
      <c r="E3578" s="25"/>
      <c r="F3578" s="25"/>
      <c r="G3578" s="25"/>
      <c r="H3578" s="25"/>
      <c r="I3578" s="25"/>
      <c r="J3578" s="25"/>
      <c r="K3578" s="114"/>
      <c r="L3578" s="25"/>
      <c r="M3578" s="25"/>
      <c r="N3578" s="25"/>
      <c r="O3578" s="25"/>
      <c r="P3578" s="25"/>
      <c r="Q3578" s="25"/>
      <c r="R3578" s="25"/>
      <c r="S3578" s="25"/>
      <c r="T3578" s="25"/>
      <c r="U3578" s="25"/>
      <c r="V3578" s="25"/>
      <c r="W3578" s="25"/>
      <c r="X3578" s="25"/>
      <c r="Y3578" s="25"/>
      <c r="Z3578" s="25"/>
      <c r="AA3578" s="25"/>
      <c r="AB3578" s="25"/>
      <c r="AC3578" s="25"/>
      <c r="AD3578" s="25"/>
      <c r="AE3578" s="25"/>
      <c r="AF3578" s="25"/>
      <c r="AG3578" s="25"/>
      <c r="AH3578" s="25"/>
    </row>
    <row r="3579" spans="1:34">
      <c r="A3579" s="25"/>
      <c r="B3579" s="25"/>
      <c r="C3579" s="25"/>
      <c r="D3579" s="114"/>
      <c r="E3579" s="25"/>
      <c r="F3579" s="25"/>
      <c r="G3579" s="25"/>
      <c r="H3579" s="25"/>
      <c r="I3579" s="25"/>
      <c r="J3579" s="25"/>
      <c r="K3579" s="114"/>
      <c r="L3579" s="25"/>
      <c r="M3579" s="25"/>
      <c r="N3579" s="25"/>
      <c r="O3579" s="25"/>
      <c r="P3579" s="25"/>
      <c r="Q3579" s="25"/>
      <c r="R3579" s="25"/>
      <c r="S3579" s="25"/>
      <c r="T3579" s="25"/>
      <c r="U3579" s="25"/>
      <c r="V3579" s="25"/>
      <c r="W3579" s="25"/>
      <c r="X3579" s="25"/>
      <c r="Y3579" s="25"/>
      <c r="Z3579" s="25"/>
      <c r="AA3579" s="25"/>
      <c r="AB3579" s="25"/>
      <c r="AC3579" s="25"/>
      <c r="AD3579" s="25"/>
      <c r="AE3579" s="25"/>
      <c r="AF3579" s="25"/>
      <c r="AG3579" s="25"/>
      <c r="AH3579" s="25"/>
    </row>
    <row r="3580" spans="1:34">
      <c r="A3580" s="25"/>
      <c r="B3580" s="25"/>
      <c r="C3580" s="25"/>
      <c r="D3580" s="114"/>
      <c r="E3580" s="25"/>
      <c r="F3580" s="25"/>
      <c r="G3580" s="25"/>
      <c r="H3580" s="25"/>
      <c r="I3580" s="25"/>
      <c r="J3580" s="25"/>
      <c r="K3580" s="114"/>
      <c r="L3580" s="25"/>
      <c r="M3580" s="25"/>
      <c r="N3580" s="25"/>
      <c r="O3580" s="25"/>
      <c r="P3580" s="25"/>
      <c r="Q3580" s="25"/>
      <c r="R3580" s="25"/>
      <c r="S3580" s="25"/>
      <c r="T3580" s="25"/>
      <c r="U3580" s="25"/>
      <c r="V3580" s="25"/>
      <c r="W3580" s="25"/>
      <c r="X3580" s="25"/>
      <c r="Y3580" s="25"/>
      <c r="Z3580" s="25"/>
      <c r="AA3580" s="25"/>
      <c r="AB3580" s="25"/>
      <c r="AC3580" s="25"/>
      <c r="AD3580" s="25"/>
      <c r="AE3580" s="25"/>
      <c r="AF3580" s="25"/>
      <c r="AG3580" s="25"/>
      <c r="AH3580" s="25"/>
    </row>
    <row r="3581" spans="1:34">
      <c r="A3581" s="25"/>
      <c r="B3581" s="25"/>
      <c r="C3581" s="25"/>
      <c r="D3581" s="114"/>
      <c r="E3581" s="25"/>
      <c r="F3581" s="25"/>
      <c r="G3581" s="25"/>
      <c r="H3581" s="25"/>
      <c r="I3581" s="25"/>
      <c r="J3581" s="25"/>
      <c r="K3581" s="114"/>
      <c r="L3581" s="25"/>
      <c r="M3581" s="25"/>
      <c r="N3581" s="25"/>
      <c r="O3581" s="25"/>
      <c r="P3581" s="25"/>
      <c r="Q3581" s="25"/>
      <c r="R3581" s="25"/>
      <c r="S3581" s="25"/>
      <c r="T3581" s="25"/>
      <c r="U3581" s="25"/>
      <c r="V3581" s="25"/>
      <c r="W3581" s="25"/>
      <c r="X3581" s="25"/>
      <c r="Y3581" s="25"/>
      <c r="Z3581" s="25"/>
      <c r="AA3581" s="25"/>
      <c r="AB3581" s="25"/>
      <c r="AC3581" s="25"/>
      <c r="AD3581" s="25"/>
      <c r="AE3581" s="25"/>
      <c r="AF3581" s="25"/>
      <c r="AG3581" s="25"/>
      <c r="AH3581" s="25"/>
    </row>
    <row r="3582" spans="1:34">
      <c r="A3582" s="25"/>
      <c r="B3582" s="25"/>
      <c r="C3582" s="25"/>
      <c r="D3582" s="114"/>
      <c r="E3582" s="25"/>
      <c r="F3582" s="25"/>
      <c r="G3582" s="25"/>
      <c r="H3582" s="25"/>
      <c r="I3582" s="25"/>
      <c r="J3582" s="25"/>
      <c r="K3582" s="114"/>
      <c r="L3582" s="25"/>
      <c r="M3582" s="25"/>
      <c r="N3582" s="25"/>
      <c r="O3582" s="25"/>
      <c r="P3582" s="25"/>
      <c r="Q3582" s="25"/>
      <c r="R3582" s="25"/>
      <c r="S3582" s="25"/>
      <c r="T3582" s="25"/>
      <c r="U3582" s="25"/>
      <c r="V3582" s="25"/>
      <c r="W3582" s="25"/>
      <c r="X3582" s="25"/>
      <c r="Y3582" s="25"/>
      <c r="Z3582" s="25"/>
      <c r="AA3582" s="25"/>
      <c r="AB3582" s="25"/>
      <c r="AC3582" s="25"/>
      <c r="AD3582" s="25"/>
      <c r="AE3582" s="25"/>
      <c r="AF3582" s="25"/>
      <c r="AG3582" s="25"/>
      <c r="AH3582" s="25"/>
    </row>
    <row r="3583" spans="1:34">
      <c r="A3583" s="25"/>
      <c r="B3583" s="25"/>
      <c r="C3583" s="25"/>
      <c r="D3583" s="114"/>
      <c r="E3583" s="25"/>
      <c r="F3583" s="25"/>
      <c r="G3583" s="25"/>
      <c r="H3583" s="25"/>
      <c r="I3583" s="25"/>
      <c r="J3583" s="25"/>
      <c r="K3583" s="114"/>
      <c r="L3583" s="25"/>
      <c r="M3583" s="25"/>
      <c r="N3583" s="25"/>
      <c r="O3583" s="25"/>
      <c r="P3583" s="25"/>
      <c r="Q3583" s="25"/>
      <c r="R3583" s="25"/>
      <c r="S3583" s="25"/>
      <c r="T3583" s="25"/>
      <c r="U3583" s="25"/>
      <c r="V3583" s="25"/>
      <c r="W3583" s="25"/>
      <c r="X3583" s="25"/>
      <c r="Y3583" s="25"/>
      <c r="Z3583" s="25"/>
      <c r="AA3583" s="25"/>
      <c r="AB3583" s="25"/>
      <c r="AC3583" s="25"/>
      <c r="AD3583" s="25"/>
      <c r="AE3583" s="25"/>
      <c r="AF3583" s="25"/>
      <c r="AG3583" s="25"/>
      <c r="AH3583" s="25"/>
    </row>
    <row r="3584" spans="1:34">
      <c r="A3584" s="25"/>
      <c r="B3584" s="25"/>
      <c r="C3584" s="25"/>
      <c r="D3584" s="114"/>
      <c r="E3584" s="25"/>
      <c r="F3584" s="25"/>
      <c r="G3584" s="25"/>
      <c r="H3584" s="25"/>
      <c r="I3584" s="25"/>
      <c r="J3584" s="25"/>
      <c r="K3584" s="114"/>
      <c r="L3584" s="25"/>
      <c r="M3584" s="25"/>
      <c r="N3584" s="25"/>
      <c r="O3584" s="25"/>
      <c r="P3584" s="25"/>
      <c r="Q3584" s="25"/>
      <c r="R3584" s="25"/>
      <c r="S3584" s="25"/>
      <c r="T3584" s="25"/>
      <c r="U3584" s="25"/>
      <c r="V3584" s="25"/>
      <c r="W3584" s="25"/>
      <c r="X3584" s="25"/>
      <c r="Y3584" s="25"/>
      <c r="Z3584" s="25"/>
      <c r="AA3584" s="25"/>
      <c r="AB3584" s="25"/>
      <c r="AC3584" s="25"/>
      <c r="AD3584" s="25"/>
      <c r="AE3584" s="25"/>
      <c r="AF3584" s="25"/>
      <c r="AG3584" s="25"/>
      <c r="AH3584" s="25"/>
    </row>
    <row r="3585" spans="1:34">
      <c r="A3585" s="25"/>
      <c r="B3585" s="25"/>
      <c r="C3585" s="25"/>
      <c r="D3585" s="114"/>
      <c r="E3585" s="25"/>
      <c r="F3585" s="25"/>
      <c r="G3585" s="25"/>
      <c r="H3585" s="25"/>
      <c r="I3585" s="25"/>
      <c r="J3585" s="25"/>
      <c r="K3585" s="114"/>
      <c r="L3585" s="25"/>
      <c r="M3585" s="25"/>
      <c r="N3585" s="25"/>
      <c r="O3585" s="25"/>
      <c r="P3585" s="25"/>
      <c r="Q3585" s="25"/>
      <c r="R3585" s="25"/>
      <c r="S3585" s="25"/>
      <c r="T3585" s="25"/>
      <c r="U3585" s="25"/>
      <c r="V3585" s="25"/>
      <c r="W3585" s="25"/>
      <c r="X3585" s="25"/>
      <c r="Y3585" s="25"/>
      <c r="Z3585" s="25"/>
      <c r="AA3585" s="25"/>
      <c r="AB3585" s="25"/>
      <c r="AC3585" s="25"/>
      <c r="AD3585" s="25"/>
      <c r="AE3585" s="25"/>
      <c r="AF3585" s="25"/>
      <c r="AG3585" s="25"/>
      <c r="AH3585" s="25"/>
    </row>
    <row r="3586" spans="1:34">
      <c r="A3586" s="25"/>
      <c r="B3586" s="25"/>
      <c r="C3586" s="25"/>
      <c r="D3586" s="114"/>
      <c r="E3586" s="25"/>
      <c r="F3586" s="25"/>
      <c r="G3586" s="25"/>
      <c r="H3586" s="25"/>
      <c r="I3586" s="25"/>
      <c r="J3586" s="25"/>
      <c r="K3586" s="114"/>
      <c r="L3586" s="25"/>
      <c r="M3586" s="25"/>
      <c r="N3586" s="25"/>
      <c r="O3586" s="25"/>
      <c r="P3586" s="25"/>
      <c r="Q3586" s="25"/>
      <c r="R3586" s="25"/>
      <c r="S3586" s="25"/>
      <c r="T3586" s="25"/>
      <c r="U3586" s="25"/>
      <c r="V3586" s="25"/>
      <c r="W3586" s="25"/>
      <c r="X3586" s="25"/>
      <c r="Y3586" s="25"/>
      <c r="Z3586" s="25"/>
      <c r="AA3586" s="25"/>
      <c r="AB3586" s="25"/>
      <c r="AC3586" s="25"/>
      <c r="AD3586" s="25"/>
      <c r="AE3586" s="25"/>
      <c r="AF3586" s="25"/>
      <c r="AG3586" s="25"/>
      <c r="AH3586" s="25"/>
    </row>
    <row r="3587" spans="1:34">
      <c r="A3587" s="25"/>
      <c r="B3587" s="25"/>
      <c r="C3587" s="25"/>
      <c r="D3587" s="114"/>
      <c r="E3587" s="25"/>
      <c r="F3587" s="25"/>
      <c r="G3587" s="25"/>
      <c r="H3587" s="25"/>
      <c r="I3587" s="25"/>
      <c r="J3587" s="25"/>
      <c r="K3587" s="114"/>
      <c r="L3587" s="25"/>
      <c r="M3587" s="25"/>
      <c r="N3587" s="25"/>
      <c r="O3587" s="25"/>
      <c r="P3587" s="25"/>
      <c r="Q3587" s="25"/>
      <c r="R3587" s="25"/>
      <c r="S3587" s="25"/>
      <c r="T3587" s="25"/>
      <c r="U3587" s="25"/>
      <c r="V3587" s="25"/>
      <c r="W3587" s="25"/>
      <c r="X3587" s="25"/>
      <c r="Y3587" s="25"/>
      <c r="Z3587" s="25"/>
      <c r="AA3587" s="25"/>
      <c r="AB3587" s="25"/>
      <c r="AC3587" s="25"/>
      <c r="AD3587" s="25"/>
      <c r="AE3587" s="25"/>
      <c r="AF3587" s="25"/>
      <c r="AG3587" s="25"/>
      <c r="AH3587" s="25"/>
    </row>
    <row r="3588" spans="1:34">
      <c r="A3588" s="25"/>
      <c r="B3588" s="25"/>
      <c r="C3588" s="25"/>
      <c r="D3588" s="114"/>
      <c r="E3588" s="25"/>
      <c r="F3588" s="25"/>
      <c r="G3588" s="25"/>
      <c r="H3588" s="25"/>
      <c r="I3588" s="25"/>
      <c r="J3588" s="25"/>
      <c r="K3588" s="114"/>
      <c r="L3588" s="25"/>
      <c r="M3588" s="25"/>
      <c r="N3588" s="25"/>
      <c r="O3588" s="25"/>
      <c r="P3588" s="25"/>
      <c r="Q3588" s="25"/>
      <c r="R3588" s="25"/>
      <c r="S3588" s="25"/>
      <c r="T3588" s="25"/>
      <c r="U3588" s="25"/>
      <c r="V3588" s="25"/>
      <c r="W3588" s="25"/>
      <c r="X3588" s="25"/>
      <c r="Y3588" s="25"/>
      <c r="Z3588" s="25"/>
      <c r="AA3588" s="25"/>
      <c r="AB3588" s="25"/>
      <c r="AC3588" s="25"/>
      <c r="AD3588" s="25"/>
      <c r="AE3588" s="25"/>
      <c r="AF3588" s="25"/>
      <c r="AG3588" s="25"/>
      <c r="AH3588" s="25"/>
    </row>
    <row r="3589" spans="1:34">
      <c r="A3589" s="25"/>
      <c r="B3589" s="25"/>
      <c r="C3589" s="25"/>
      <c r="D3589" s="114"/>
      <c r="E3589" s="25"/>
      <c r="F3589" s="25"/>
      <c r="G3589" s="25"/>
      <c r="H3589" s="25"/>
      <c r="I3589" s="25"/>
      <c r="J3589" s="25"/>
      <c r="K3589" s="114"/>
      <c r="L3589" s="25"/>
      <c r="M3589" s="25"/>
      <c r="N3589" s="25"/>
      <c r="O3589" s="25"/>
      <c r="P3589" s="25"/>
      <c r="Q3589" s="25"/>
      <c r="R3589" s="25"/>
      <c r="S3589" s="25"/>
      <c r="T3589" s="25"/>
      <c r="U3589" s="25"/>
      <c r="V3589" s="25"/>
      <c r="W3589" s="25"/>
      <c r="X3589" s="25"/>
      <c r="Y3589" s="25"/>
      <c r="Z3589" s="25"/>
      <c r="AA3589" s="25"/>
      <c r="AB3589" s="25"/>
      <c r="AC3589" s="25"/>
      <c r="AD3589" s="25"/>
      <c r="AE3589" s="25"/>
      <c r="AF3589" s="25"/>
      <c r="AG3589" s="25"/>
      <c r="AH3589" s="25"/>
    </row>
    <row r="3590" spans="1:34">
      <c r="A3590" s="25"/>
      <c r="B3590" s="25"/>
      <c r="C3590" s="25"/>
      <c r="D3590" s="114"/>
      <c r="E3590" s="25"/>
      <c r="F3590" s="25"/>
      <c r="G3590" s="25"/>
      <c r="H3590" s="25"/>
      <c r="I3590" s="25"/>
      <c r="J3590" s="25"/>
      <c r="K3590" s="114"/>
      <c r="L3590" s="25"/>
      <c r="M3590" s="25"/>
      <c r="N3590" s="25"/>
      <c r="O3590" s="25"/>
      <c r="P3590" s="25"/>
      <c r="Q3590" s="25"/>
      <c r="R3590" s="25"/>
      <c r="S3590" s="25"/>
      <c r="T3590" s="25"/>
      <c r="U3590" s="25"/>
      <c r="V3590" s="25"/>
      <c r="W3590" s="25"/>
      <c r="X3590" s="25"/>
      <c r="Y3590" s="25"/>
      <c r="Z3590" s="25"/>
      <c r="AA3590" s="25"/>
      <c r="AB3590" s="25"/>
      <c r="AC3590" s="25"/>
      <c r="AD3590" s="25"/>
      <c r="AE3590" s="25"/>
      <c r="AF3590" s="25"/>
      <c r="AG3590" s="25"/>
      <c r="AH3590" s="25"/>
    </row>
    <row r="3591" spans="1:34">
      <c r="A3591" s="25"/>
      <c r="B3591" s="25"/>
      <c r="C3591" s="25"/>
      <c r="D3591" s="114"/>
      <c r="E3591" s="25"/>
      <c r="F3591" s="25"/>
      <c r="G3591" s="25"/>
      <c r="H3591" s="25"/>
      <c r="I3591" s="25"/>
      <c r="J3591" s="25"/>
      <c r="K3591" s="114"/>
      <c r="L3591" s="25"/>
      <c r="M3591" s="25"/>
      <c r="N3591" s="25"/>
      <c r="O3591" s="25"/>
      <c r="P3591" s="25"/>
      <c r="Q3591" s="25"/>
      <c r="R3591" s="25"/>
      <c r="S3591" s="25"/>
      <c r="T3591" s="25"/>
      <c r="U3591" s="25"/>
      <c r="V3591" s="25"/>
      <c r="W3591" s="25"/>
      <c r="X3591" s="25"/>
      <c r="Y3591" s="25"/>
      <c r="Z3591" s="25"/>
      <c r="AA3591" s="25"/>
      <c r="AB3591" s="25"/>
      <c r="AC3591" s="25"/>
      <c r="AD3591" s="25"/>
      <c r="AE3591" s="25"/>
      <c r="AF3591" s="25"/>
      <c r="AG3591" s="25"/>
      <c r="AH3591" s="25"/>
    </row>
    <row r="3592" spans="1:34">
      <c r="A3592" s="25"/>
      <c r="B3592" s="25"/>
      <c r="C3592" s="25"/>
      <c r="D3592" s="114"/>
      <c r="E3592" s="25"/>
      <c r="F3592" s="25"/>
      <c r="G3592" s="25"/>
      <c r="H3592" s="25"/>
      <c r="I3592" s="25"/>
      <c r="J3592" s="25"/>
      <c r="K3592" s="114"/>
      <c r="L3592" s="25"/>
      <c r="M3592" s="25"/>
      <c r="N3592" s="25"/>
      <c r="O3592" s="25"/>
      <c r="P3592" s="25"/>
      <c r="Q3592" s="25"/>
      <c r="R3592" s="25"/>
      <c r="S3592" s="25"/>
      <c r="T3592" s="25"/>
      <c r="U3592" s="25"/>
      <c r="V3592" s="25"/>
      <c r="W3592" s="25"/>
      <c r="X3592" s="25"/>
      <c r="Y3592" s="25"/>
      <c r="Z3592" s="25"/>
      <c r="AA3592" s="25"/>
      <c r="AB3592" s="25"/>
      <c r="AC3592" s="25"/>
      <c r="AD3592" s="25"/>
      <c r="AE3592" s="25"/>
      <c r="AF3592" s="25"/>
      <c r="AG3592" s="25"/>
      <c r="AH3592" s="25"/>
    </row>
    <row r="3593" spans="1:34">
      <c r="A3593" s="25"/>
      <c r="B3593" s="25"/>
      <c r="C3593" s="25"/>
      <c r="D3593" s="114"/>
      <c r="E3593" s="25"/>
      <c r="F3593" s="25"/>
      <c r="G3593" s="25"/>
      <c r="H3593" s="25"/>
      <c r="I3593" s="25"/>
      <c r="J3593" s="25"/>
      <c r="K3593" s="114"/>
      <c r="L3593" s="25"/>
      <c r="M3593" s="25"/>
      <c r="N3593" s="25"/>
      <c r="O3593" s="25"/>
      <c r="P3593" s="25"/>
      <c r="Q3593" s="25"/>
      <c r="R3593" s="25"/>
      <c r="S3593" s="25"/>
      <c r="T3593" s="25"/>
      <c r="U3593" s="25"/>
      <c r="V3593" s="25"/>
      <c r="W3593" s="25"/>
      <c r="X3593" s="25"/>
      <c r="Y3593" s="25"/>
      <c r="Z3593" s="25"/>
      <c r="AA3593" s="25"/>
      <c r="AB3593" s="25"/>
      <c r="AC3593" s="25"/>
      <c r="AD3593" s="25"/>
      <c r="AE3593" s="25"/>
      <c r="AF3593" s="25"/>
      <c r="AG3593" s="25"/>
      <c r="AH3593" s="25"/>
    </row>
    <row r="3594" spans="1:34">
      <c r="A3594" s="25"/>
      <c r="B3594" s="25"/>
      <c r="C3594" s="25"/>
      <c r="D3594" s="114"/>
      <c r="E3594" s="25"/>
      <c r="F3594" s="25"/>
      <c r="G3594" s="25"/>
      <c r="H3594" s="25"/>
      <c r="I3594" s="25"/>
      <c r="J3594" s="25"/>
      <c r="K3594" s="114"/>
      <c r="L3594" s="25"/>
      <c r="M3594" s="25"/>
      <c r="N3594" s="25"/>
      <c r="O3594" s="25"/>
      <c r="P3594" s="25"/>
      <c r="Q3594" s="25"/>
      <c r="R3594" s="25"/>
      <c r="S3594" s="25"/>
      <c r="T3594" s="25"/>
      <c r="U3594" s="25"/>
      <c r="V3594" s="25"/>
      <c r="W3594" s="25"/>
      <c r="X3594" s="25"/>
      <c r="Y3594" s="25"/>
      <c r="Z3594" s="25"/>
      <c r="AA3594" s="25"/>
      <c r="AB3594" s="25"/>
      <c r="AC3594" s="25"/>
      <c r="AD3594" s="25"/>
      <c r="AE3594" s="25"/>
      <c r="AF3594" s="25"/>
      <c r="AG3594" s="25"/>
      <c r="AH3594" s="25"/>
    </row>
    <row r="3595" spans="1:34">
      <c r="A3595" s="25"/>
      <c r="B3595" s="25"/>
      <c r="C3595" s="25"/>
      <c r="D3595" s="114"/>
      <c r="E3595" s="25"/>
      <c r="F3595" s="25"/>
      <c r="G3595" s="25"/>
      <c r="H3595" s="25"/>
      <c r="I3595" s="25"/>
      <c r="J3595" s="25"/>
      <c r="K3595" s="114"/>
      <c r="L3595" s="25"/>
      <c r="M3595" s="25"/>
      <c r="N3595" s="25"/>
      <c r="O3595" s="25"/>
      <c r="P3595" s="25"/>
      <c r="Q3595" s="25"/>
      <c r="R3595" s="25"/>
      <c r="S3595" s="25"/>
      <c r="T3595" s="25"/>
      <c r="U3595" s="25"/>
      <c r="V3595" s="25"/>
      <c r="W3595" s="25"/>
      <c r="X3595" s="25"/>
      <c r="Y3595" s="25"/>
      <c r="Z3595" s="25"/>
      <c r="AA3595" s="25"/>
      <c r="AB3595" s="25"/>
      <c r="AC3595" s="25"/>
      <c r="AD3595" s="25"/>
      <c r="AE3595" s="25"/>
      <c r="AF3595" s="25"/>
      <c r="AG3595" s="25"/>
      <c r="AH3595" s="25"/>
    </row>
    <row r="3596" spans="1:34">
      <c r="A3596" s="25"/>
      <c r="B3596" s="25"/>
      <c r="C3596" s="25"/>
      <c r="D3596" s="114"/>
      <c r="E3596" s="25"/>
      <c r="F3596" s="25"/>
      <c r="G3596" s="25"/>
      <c r="H3596" s="25"/>
      <c r="I3596" s="25"/>
      <c r="J3596" s="25"/>
      <c r="K3596" s="114"/>
      <c r="L3596" s="25"/>
      <c r="M3596" s="25"/>
      <c r="N3596" s="25"/>
      <c r="O3596" s="25"/>
      <c r="P3596" s="25"/>
      <c r="Q3596" s="25"/>
      <c r="R3596" s="25"/>
      <c r="S3596" s="25"/>
      <c r="T3596" s="25"/>
      <c r="U3596" s="25"/>
      <c r="V3596" s="25"/>
      <c r="W3596" s="25"/>
      <c r="X3596" s="25"/>
      <c r="Y3596" s="25"/>
      <c r="Z3596" s="25"/>
      <c r="AA3596" s="25"/>
      <c r="AB3596" s="25"/>
      <c r="AC3596" s="25"/>
      <c r="AD3596" s="25"/>
      <c r="AE3596" s="25"/>
      <c r="AF3596" s="25"/>
      <c r="AG3596" s="25"/>
      <c r="AH3596" s="25"/>
    </row>
    <row r="3597" spans="1:34">
      <c r="A3597" s="25"/>
      <c r="B3597" s="25"/>
      <c r="C3597" s="25"/>
      <c r="D3597" s="114"/>
      <c r="E3597" s="25"/>
      <c r="F3597" s="25"/>
      <c r="G3597" s="25"/>
      <c r="H3597" s="25"/>
      <c r="I3597" s="25"/>
      <c r="J3597" s="25"/>
      <c r="K3597" s="114"/>
      <c r="L3597" s="25"/>
      <c r="M3597" s="25"/>
      <c r="N3597" s="25"/>
      <c r="O3597" s="25"/>
      <c r="P3597" s="25"/>
      <c r="Q3597" s="25"/>
      <c r="R3597" s="25"/>
      <c r="S3597" s="25"/>
      <c r="T3597" s="25"/>
      <c r="U3597" s="25"/>
      <c r="V3597" s="25"/>
      <c r="W3597" s="25"/>
      <c r="X3597" s="25"/>
      <c r="Y3597" s="25"/>
      <c r="Z3597" s="25"/>
      <c r="AA3597" s="25"/>
      <c r="AB3597" s="25"/>
      <c r="AC3597" s="25"/>
      <c r="AD3597" s="25"/>
      <c r="AE3597" s="25"/>
      <c r="AF3597" s="25"/>
      <c r="AG3597" s="25"/>
      <c r="AH3597" s="25"/>
    </row>
    <row r="3598" spans="1:34">
      <c r="A3598" s="25"/>
      <c r="B3598" s="25"/>
      <c r="C3598" s="25"/>
      <c r="D3598" s="114"/>
      <c r="E3598" s="25"/>
      <c r="F3598" s="25"/>
      <c r="G3598" s="25"/>
      <c r="H3598" s="25"/>
      <c r="I3598" s="25"/>
      <c r="J3598" s="25"/>
      <c r="K3598" s="114"/>
      <c r="L3598" s="25"/>
      <c r="M3598" s="25"/>
      <c r="N3598" s="25"/>
      <c r="O3598" s="25"/>
      <c r="P3598" s="25"/>
      <c r="Q3598" s="25"/>
      <c r="R3598" s="25"/>
      <c r="S3598" s="25"/>
      <c r="T3598" s="25"/>
      <c r="U3598" s="25"/>
      <c r="V3598" s="25"/>
      <c r="W3598" s="25"/>
      <c r="X3598" s="25"/>
      <c r="Y3598" s="25"/>
      <c r="Z3598" s="25"/>
      <c r="AA3598" s="25"/>
      <c r="AB3598" s="25"/>
      <c r="AC3598" s="25"/>
      <c r="AD3598" s="25"/>
      <c r="AE3598" s="25"/>
      <c r="AF3598" s="25"/>
      <c r="AG3598" s="25"/>
      <c r="AH3598" s="25"/>
    </row>
    <row r="3599" spans="1:34">
      <c r="A3599" s="25"/>
      <c r="B3599" s="25"/>
      <c r="C3599" s="25"/>
      <c r="D3599" s="114"/>
      <c r="E3599" s="25"/>
      <c r="F3599" s="25"/>
      <c r="G3599" s="25"/>
      <c r="H3599" s="25"/>
      <c r="I3599" s="25"/>
      <c r="J3599" s="25"/>
      <c r="K3599" s="114"/>
      <c r="L3599" s="25"/>
      <c r="M3599" s="25"/>
      <c r="N3599" s="25"/>
      <c r="O3599" s="25"/>
      <c r="P3599" s="25"/>
      <c r="Q3599" s="25"/>
      <c r="R3599" s="25"/>
      <c r="S3599" s="25"/>
      <c r="T3599" s="25"/>
      <c r="U3599" s="25"/>
      <c r="V3599" s="25"/>
      <c r="W3599" s="25"/>
      <c r="X3599" s="25"/>
      <c r="Y3599" s="25"/>
      <c r="Z3599" s="25"/>
      <c r="AA3599" s="25"/>
      <c r="AB3599" s="25"/>
      <c r="AC3599" s="25"/>
      <c r="AD3599" s="25"/>
      <c r="AE3599" s="25"/>
      <c r="AF3599" s="25"/>
      <c r="AG3599" s="25"/>
      <c r="AH3599" s="25"/>
    </row>
    <row r="3600" spans="1:34">
      <c r="A3600" s="25"/>
      <c r="B3600" s="25"/>
      <c r="C3600" s="25"/>
      <c r="D3600" s="114"/>
      <c r="E3600" s="25"/>
      <c r="F3600" s="25"/>
      <c r="G3600" s="25"/>
      <c r="H3600" s="25"/>
      <c r="I3600" s="25"/>
      <c r="J3600" s="25"/>
      <c r="K3600" s="114"/>
      <c r="L3600" s="25"/>
      <c r="M3600" s="25"/>
      <c r="N3600" s="25"/>
      <c r="O3600" s="25"/>
      <c r="P3600" s="25"/>
      <c r="Q3600" s="25"/>
      <c r="R3600" s="25"/>
      <c r="S3600" s="25"/>
      <c r="T3600" s="25"/>
      <c r="U3600" s="25"/>
      <c r="V3600" s="25"/>
      <c r="W3600" s="25"/>
      <c r="X3600" s="25"/>
      <c r="Y3600" s="25"/>
      <c r="Z3600" s="25"/>
      <c r="AA3600" s="25"/>
      <c r="AB3600" s="25"/>
      <c r="AC3600" s="25"/>
      <c r="AD3600" s="25"/>
      <c r="AE3600" s="25"/>
      <c r="AF3600" s="25"/>
      <c r="AG3600" s="25"/>
      <c r="AH3600" s="25"/>
    </row>
    <row r="3601" spans="1:34">
      <c r="A3601" s="25"/>
      <c r="B3601" s="25"/>
      <c r="C3601" s="25"/>
      <c r="D3601" s="114"/>
      <c r="E3601" s="25"/>
      <c r="F3601" s="25"/>
      <c r="G3601" s="25"/>
      <c r="H3601" s="25"/>
      <c r="I3601" s="25"/>
      <c r="J3601" s="25"/>
      <c r="K3601" s="114"/>
      <c r="L3601" s="25"/>
      <c r="M3601" s="25"/>
      <c r="N3601" s="25"/>
      <c r="O3601" s="25"/>
      <c r="P3601" s="25"/>
      <c r="Q3601" s="25"/>
      <c r="R3601" s="25"/>
      <c r="S3601" s="25"/>
      <c r="T3601" s="25"/>
      <c r="U3601" s="25"/>
      <c r="V3601" s="25"/>
      <c r="W3601" s="25"/>
      <c r="X3601" s="25"/>
      <c r="Y3601" s="25"/>
      <c r="Z3601" s="25"/>
      <c r="AA3601" s="25"/>
      <c r="AB3601" s="25"/>
      <c r="AC3601" s="25"/>
      <c r="AD3601" s="25"/>
      <c r="AE3601" s="25"/>
      <c r="AF3601" s="25"/>
      <c r="AG3601" s="25"/>
      <c r="AH3601" s="25"/>
    </row>
    <row r="3602" spans="1:34">
      <c r="A3602" s="25"/>
      <c r="B3602" s="25"/>
      <c r="C3602" s="25"/>
      <c r="D3602" s="114"/>
      <c r="E3602" s="25"/>
      <c r="F3602" s="25"/>
      <c r="G3602" s="25"/>
      <c r="H3602" s="25"/>
      <c r="I3602" s="25"/>
      <c r="J3602" s="25"/>
      <c r="K3602" s="114"/>
      <c r="L3602" s="25"/>
      <c r="M3602" s="25"/>
      <c r="N3602" s="25"/>
      <c r="O3602" s="25"/>
      <c r="P3602" s="25"/>
      <c r="Q3602" s="25"/>
      <c r="R3602" s="25"/>
      <c r="S3602" s="25"/>
      <c r="T3602" s="25"/>
      <c r="U3602" s="25"/>
      <c r="V3602" s="25"/>
      <c r="W3602" s="25"/>
      <c r="X3602" s="25"/>
      <c r="Y3602" s="25"/>
      <c r="Z3602" s="25"/>
      <c r="AA3602" s="25"/>
      <c r="AB3602" s="25"/>
      <c r="AC3602" s="25"/>
      <c r="AD3602" s="25"/>
      <c r="AE3602" s="25"/>
      <c r="AF3602" s="25"/>
      <c r="AG3602" s="25"/>
      <c r="AH3602" s="25"/>
    </row>
    <row r="3603" spans="1:34">
      <c r="A3603" s="25"/>
      <c r="B3603" s="25"/>
      <c r="C3603" s="25"/>
      <c r="D3603" s="114"/>
      <c r="E3603" s="25"/>
      <c r="F3603" s="25"/>
      <c r="G3603" s="25"/>
      <c r="H3603" s="25"/>
      <c r="I3603" s="25"/>
      <c r="J3603" s="25"/>
      <c r="K3603" s="114"/>
      <c r="L3603" s="25"/>
      <c r="M3603" s="25"/>
      <c r="N3603" s="25"/>
      <c r="O3603" s="25"/>
      <c r="P3603" s="25"/>
      <c r="Q3603" s="25"/>
      <c r="R3603" s="25"/>
      <c r="S3603" s="25"/>
      <c r="T3603" s="25"/>
      <c r="U3603" s="25"/>
      <c r="V3603" s="25"/>
      <c r="W3603" s="25"/>
      <c r="X3603" s="25"/>
      <c r="Y3603" s="25"/>
      <c r="Z3603" s="25"/>
      <c r="AA3603" s="25"/>
      <c r="AB3603" s="25"/>
      <c r="AC3603" s="25"/>
      <c r="AD3603" s="25"/>
      <c r="AE3603" s="25"/>
      <c r="AF3603" s="25"/>
      <c r="AG3603" s="25"/>
      <c r="AH3603" s="25"/>
    </row>
    <row r="3604" spans="1:34">
      <c r="A3604" s="25"/>
      <c r="B3604" s="25"/>
      <c r="C3604" s="25"/>
      <c r="D3604" s="114"/>
      <c r="E3604" s="25"/>
      <c r="F3604" s="25"/>
      <c r="G3604" s="25"/>
      <c r="H3604" s="25"/>
      <c r="I3604" s="25"/>
      <c r="J3604" s="25"/>
      <c r="K3604" s="114"/>
      <c r="L3604" s="25"/>
      <c r="M3604" s="25"/>
      <c r="N3604" s="25"/>
      <c r="O3604" s="25"/>
      <c r="P3604" s="25"/>
      <c r="Q3604" s="25"/>
      <c r="R3604" s="25"/>
      <c r="S3604" s="25"/>
      <c r="T3604" s="25"/>
      <c r="U3604" s="25"/>
      <c r="V3604" s="25"/>
      <c r="W3604" s="25"/>
      <c r="X3604" s="25"/>
      <c r="Y3604" s="25"/>
      <c r="Z3604" s="25"/>
      <c r="AA3604" s="25"/>
      <c r="AB3604" s="25"/>
      <c r="AC3604" s="25"/>
      <c r="AD3604" s="25"/>
      <c r="AE3604" s="25"/>
      <c r="AF3604" s="25"/>
      <c r="AG3604" s="25"/>
      <c r="AH3604" s="25"/>
    </row>
    <row r="3605" spans="1:34">
      <c r="A3605" s="25"/>
      <c r="B3605" s="25"/>
      <c r="C3605" s="25"/>
      <c r="D3605" s="114"/>
      <c r="E3605" s="25"/>
      <c r="F3605" s="25"/>
      <c r="G3605" s="25"/>
      <c r="H3605" s="25"/>
      <c r="I3605" s="25"/>
      <c r="J3605" s="25"/>
      <c r="K3605" s="114"/>
      <c r="L3605" s="25"/>
      <c r="M3605" s="25"/>
      <c r="N3605" s="25"/>
      <c r="O3605" s="25"/>
      <c r="P3605" s="25"/>
      <c r="Q3605" s="25"/>
      <c r="R3605" s="25"/>
      <c r="S3605" s="25"/>
      <c r="T3605" s="25"/>
      <c r="U3605" s="25"/>
      <c r="V3605" s="25"/>
      <c r="W3605" s="25"/>
      <c r="X3605" s="25"/>
      <c r="Y3605" s="25"/>
      <c r="Z3605" s="25"/>
      <c r="AA3605" s="25"/>
      <c r="AB3605" s="25"/>
      <c r="AC3605" s="25"/>
      <c r="AD3605" s="25"/>
      <c r="AE3605" s="25"/>
      <c r="AF3605" s="25"/>
      <c r="AG3605" s="25"/>
      <c r="AH3605" s="25"/>
    </row>
    <row r="3606" spans="1:34">
      <c r="A3606" s="25"/>
      <c r="B3606" s="25"/>
      <c r="C3606" s="25"/>
      <c r="D3606" s="114"/>
      <c r="E3606" s="25"/>
      <c r="F3606" s="25"/>
      <c r="G3606" s="25"/>
      <c r="H3606" s="25"/>
      <c r="I3606" s="25"/>
      <c r="J3606" s="25"/>
      <c r="K3606" s="114"/>
      <c r="L3606" s="25"/>
      <c r="M3606" s="25"/>
      <c r="N3606" s="25"/>
      <c r="O3606" s="25"/>
      <c r="P3606" s="25"/>
      <c r="Q3606" s="25"/>
      <c r="R3606" s="25"/>
      <c r="S3606" s="25"/>
      <c r="T3606" s="25"/>
      <c r="U3606" s="25"/>
      <c r="V3606" s="25"/>
      <c r="W3606" s="25"/>
      <c r="X3606" s="25"/>
      <c r="Y3606" s="25"/>
      <c r="Z3606" s="25"/>
      <c r="AA3606" s="25"/>
      <c r="AB3606" s="25"/>
      <c r="AC3606" s="25"/>
      <c r="AD3606" s="25"/>
      <c r="AE3606" s="25"/>
      <c r="AF3606" s="25"/>
      <c r="AG3606" s="25"/>
      <c r="AH3606" s="25"/>
    </row>
    <row r="3607" spans="1:34">
      <c r="A3607" s="25"/>
      <c r="B3607" s="25"/>
      <c r="C3607" s="25"/>
      <c r="D3607" s="114"/>
      <c r="E3607" s="25"/>
      <c r="F3607" s="25"/>
      <c r="G3607" s="25"/>
      <c r="H3607" s="25"/>
      <c r="I3607" s="25"/>
      <c r="J3607" s="25"/>
      <c r="K3607" s="114"/>
      <c r="L3607" s="25"/>
      <c r="M3607" s="25"/>
      <c r="N3607" s="25"/>
      <c r="O3607" s="25"/>
      <c r="P3607" s="25"/>
      <c r="Q3607" s="25"/>
      <c r="R3607" s="25"/>
      <c r="S3607" s="25"/>
      <c r="T3607" s="25"/>
      <c r="U3607" s="25"/>
      <c r="V3607" s="25"/>
      <c r="W3607" s="25"/>
      <c r="X3607" s="25"/>
      <c r="Y3607" s="25"/>
      <c r="Z3607" s="25"/>
      <c r="AA3607" s="25"/>
      <c r="AB3607" s="25"/>
      <c r="AC3607" s="25"/>
      <c r="AD3607" s="25"/>
      <c r="AE3607" s="25"/>
      <c r="AF3607" s="25"/>
      <c r="AG3607" s="25"/>
      <c r="AH3607" s="25"/>
    </row>
    <row r="3608" spans="1:34">
      <c r="A3608" s="25"/>
      <c r="B3608" s="25"/>
      <c r="C3608" s="25"/>
      <c r="D3608" s="114"/>
      <c r="E3608" s="25"/>
      <c r="F3608" s="25"/>
      <c r="G3608" s="25"/>
      <c r="H3608" s="25"/>
      <c r="I3608" s="25"/>
      <c r="J3608" s="25"/>
      <c r="K3608" s="114"/>
      <c r="L3608" s="25"/>
      <c r="M3608" s="25"/>
      <c r="N3608" s="25"/>
      <c r="O3608" s="25"/>
      <c r="P3608" s="25"/>
      <c r="Q3608" s="25"/>
      <c r="R3608" s="25"/>
      <c r="S3608" s="25"/>
      <c r="T3608" s="25"/>
      <c r="U3608" s="25"/>
      <c r="V3608" s="25"/>
      <c r="W3608" s="25"/>
      <c r="X3608" s="25"/>
      <c r="Y3608" s="25"/>
      <c r="Z3608" s="25"/>
      <c r="AA3608" s="25"/>
      <c r="AB3608" s="25"/>
      <c r="AC3608" s="25"/>
      <c r="AD3608" s="25"/>
      <c r="AE3608" s="25"/>
      <c r="AF3608" s="25"/>
      <c r="AG3608" s="25"/>
      <c r="AH3608" s="25"/>
    </row>
    <row r="3609" spans="1:34">
      <c r="A3609" s="25"/>
      <c r="B3609" s="25"/>
      <c r="C3609" s="25"/>
      <c r="D3609" s="114"/>
      <c r="E3609" s="25"/>
      <c r="F3609" s="25"/>
      <c r="G3609" s="25"/>
      <c r="H3609" s="25"/>
      <c r="I3609" s="25"/>
      <c r="J3609" s="25"/>
      <c r="K3609" s="114"/>
      <c r="L3609" s="25"/>
      <c r="M3609" s="25"/>
      <c r="N3609" s="25"/>
      <c r="O3609" s="25"/>
      <c r="P3609" s="25"/>
      <c r="Q3609" s="25"/>
      <c r="R3609" s="25"/>
      <c r="S3609" s="25"/>
      <c r="T3609" s="25"/>
      <c r="U3609" s="25"/>
      <c r="V3609" s="25"/>
      <c r="W3609" s="25"/>
      <c r="X3609" s="25"/>
      <c r="Y3609" s="25"/>
      <c r="Z3609" s="25"/>
      <c r="AA3609" s="25"/>
      <c r="AB3609" s="25"/>
      <c r="AC3609" s="25"/>
      <c r="AD3609" s="25"/>
      <c r="AE3609" s="25"/>
      <c r="AF3609" s="25"/>
      <c r="AG3609" s="25"/>
      <c r="AH3609" s="25"/>
    </row>
    <row r="3610" spans="1:34">
      <c r="A3610" s="25"/>
      <c r="B3610" s="25"/>
      <c r="C3610" s="25"/>
      <c r="D3610" s="114"/>
      <c r="E3610" s="25"/>
      <c r="F3610" s="25"/>
      <c r="G3610" s="25"/>
      <c r="H3610" s="25"/>
      <c r="I3610" s="25"/>
      <c r="J3610" s="25"/>
      <c r="K3610" s="114"/>
      <c r="L3610" s="25"/>
      <c r="M3610" s="25"/>
      <c r="N3610" s="25"/>
      <c r="O3610" s="25"/>
      <c r="P3610" s="25"/>
      <c r="Q3610" s="25"/>
      <c r="R3610" s="25"/>
      <c r="S3610" s="25"/>
      <c r="T3610" s="25"/>
      <c r="U3610" s="25"/>
      <c r="V3610" s="25"/>
      <c r="W3610" s="25"/>
      <c r="X3610" s="25"/>
      <c r="Y3610" s="25"/>
      <c r="Z3610" s="25"/>
      <c r="AA3610" s="25"/>
      <c r="AB3610" s="25"/>
      <c r="AC3610" s="25"/>
      <c r="AD3610" s="25"/>
      <c r="AE3610" s="25"/>
      <c r="AF3610" s="25"/>
      <c r="AG3610" s="25"/>
      <c r="AH3610" s="25"/>
    </row>
    <row r="3611" spans="1:34">
      <c r="A3611" s="25"/>
      <c r="B3611" s="25"/>
      <c r="C3611" s="25"/>
      <c r="D3611" s="114"/>
      <c r="E3611" s="25"/>
      <c r="F3611" s="25"/>
      <c r="G3611" s="25"/>
      <c r="H3611" s="25"/>
      <c r="I3611" s="25"/>
      <c r="J3611" s="25"/>
      <c r="K3611" s="114"/>
      <c r="L3611" s="25"/>
      <c r="M3611" s="25"/>
      <c r="N3611" s="25"/>
      <c r="O3611" s="25"/>
      <c r="P3611" s="25"/>
      <c r="Q3611" s="25"/>
      <c r="R3611" s="25"/>
      <c r="S3611" s="25"/>
      <c r="T3611" s="25"/>
      <c r="U3611" s="25"/>
      <c r="V3611" s="25"/>
      <c r="W3611" s="25"/>
      <c r="X3611" s="25"/>
      <c r="Y3611" s="25"/>
      <c r="Z3611" s="25"/>
      <c r="AA3611" s="25"/>
      <c r="AB3611" s="25"/>
      <c r="AC3611" s="25"/>
      <c r="AD3611" s="25"/>
      <c r="AE3611" s="25"/>
      <c r="AF3611" s="25"/>
      <c r="AG3611" s="25"/>
      <c r="AH3611" s="25"/>
    </row>
    <row r="3612" spans="1:34">
      <c r="A3612" s="25"/>
      <c r="B3612" s="25"/>
      <c r="C3612" s="25"/>
      <c r="D3612" s="114"/>
      <c r="E3612" s="25"/>
      <c r="F3612" s="25"/>
      <c r="G3612" s="25"/>
      <c r="H3612" s="25"/>
      <c r="I3612" s="25"/>
      <c r="J3612" s="25"/>
      <c r="K3612" s="114"/>
      <c r="L3612" s="25"/>
      <c r="M3612" s="25"/>
      <c r="N3612" s="25"/>
      <c r="O3612" s="25"/>
      <c r="P3612" s="25"/>
      <c r="Q3612" s="25"/>
      <c r="R3612" s="25"/>
      <c r="S3612" s="25"/>
      <c r="T3612" s="25"/>
      <c r="U3612" s="25"/>
      <c r="V3612" s="25"/>
      <c r="W3612" s="25"/>
      <c r="X3612" s="25"/>
      <c r="Y3612" s="25"/>
      <c r="Z3612" s="25"/>
      <c r="AA3612" s="25"/>
      <c r="AB3612" s="25"/>
      <c r="AC3612" s="25"/>
      <c r="AD3612" s="25"/>
      <c r="AE3612" s="25"/>
      <c r="AF3612" s="25"/>
      <c r="AG3612" s="25"/>
      <c r="AH3612" s="25"/>
    </row>
    <row r="3613" spans="1:34">
      <c r="A3613" s="25"/>
      <c r="B3613" s="25"/>
      <c r="C3613" s="25"/>
      <c r="D3613" s="114"/>
      <c r="E3613" s="25"/>
      <c r="F3613" s="25"/>
      <c r="G3613" s="25"/>
      <c r="H3613" s="25"/>
      <c r="I3613" s="25"/>
      <c r="J3613" s="25"/>
      <c r="K3613" s="114"/>
      <c r="L3613" s="25"/>
      <c r="M3613" s="25"/>
      <c r="N3613" s="25"/>
      <c r="O3613" s="25"/>
      <c r="P3613" s="25"/>
      <c r="Q3613" s="25"/>
      <c r="R3613" s="25"/>
      <c r="S3613" s="25"/>
      <c r="T3613" s="25"/>
      <c r="U3613" s="25"/>
      <c r="V3613" s="25"/>
      <c r="W3613" s="25"/>
      <c r="X3613" s="25"/>
      <c r="Y3613" s="25"/>
      <c r="Z3613" s="25"/>
      <c r="AA3613" s="25"/>
      <c r="AB3613" s="25"/>
      <c r="AC3613" s="25"/>
      <c r="AD3613" s="25"/>
      <c r="AE3613" s="25"/>
      <c r="AF3613" s="25"/>
      <c r="AG3613" s="25"/>
      <c r="AH3613" s="25"/>
    </row>
    <row r="3614" spans="1:34">
      <c r="A3614" s="25"/>
      <c r="B3614" s="25"/>
      <c r="C3614" s="25"/>
      <c r="D3614" s="114"/>
      <c r="E3614" s="25"/>
      <c r="F3614" s="25"/>
      <c r="G3614" s="25"/>
      <c r="H3614" s="25"/>
      <c r="I3614" s="25"/>
      <c r="J3614" s="25"/>
      <c r="K3614" s="114"/>
      <c r="L3614" s="25"/>
      <c r="M3614" s="25"/>
      <c r="N3614" s="25"/>
      <c r="O3614" s="25"/>
      <c r="P3614" s="25"/>
      <c r="Q3614" s="25"/>
      <c r="R3614" s="25"/>
      <c r="S3614" s="25"/>
      <c r="T3614" s="25"/>
      <c r="U3614" s="25"/>
      <c r="V3614" s="25"/>
      <c r="W3614" s="25"/>
      <c r="X3614" s="25"/>
      <c r="Y3614" s="25"/>
      <c r="Z3614" s="25"/>
      <c r="AA3614" s="25"/>
      <c r="AB3614" s="25"/>
      <c r="AC3614" s="25"/>
      <c r="AD3614" s="25"/>
      <c r="AE3614" s="25"/>
      <c r="AF3614" s="25"/>
      <c r="AG3614" s="25"/>
      <c r="AH3614" s="25"/>
    </row>
    <row r="3615" spans="1:34">
      <c r="A3615" s="25"/>
      <c r="B3615" s="25"/>
      <c r="C3615" s="25"/>
      <c r="D3615" s="114"/>
      <c r="E3615" s="25"/>
      <c r="F3615" s="25"/>
      <c r="G3615" s="25"/>
      <c r="H3615" s="25"/>
      <c r="I3615" s="25"/>
      <c r="J3615" s="25"/>
      <c r="K3615" s="114"/>
      <c r="L3615" s="25"/>
      <c r="M3615" s="25"/>
      <c r="N3615" s="25"/>
      <c r="O3615" s="25"/>
      <c r="P3615" s="25"/>
      <c r="Q3615" s="25"/>
      <c r="R3615" s="25"/>
      <c r="S3615" s="25"/>
      <c r="T3615" s="25"/>
      <c r="U3615" s="25"/>
      <c r="V3615" s="25"/>
      <c r="W3615" s="25"/>
      <c r="X3615" s="25"/>
      <c r="Y3615" s="25"/>
      <c r="Z3615" s="25"/>
      <c r="AA3615" s="25"/>
      <c r="AB3615" s="25"/>
      <c r="AC3615" s="25"/>
      <c r="AD3615" s="25"/>
      <c r="AE3615" s="25"/>
      <c r="AF3615" s="25"/>
      <c r="AG3615" s="25"/>
      <c r="AH3615" s="25"/>
    </row>
    <row r="3616" spans="1:34">
      <c r="A3616" s="25"/>
      <c r="B3616" s="25"/>
      <c r="C3616" s="25"/>
      <c r="D3616" s="114"/>
      <c r="E3616" s="25"/>
      <c r="F3616" s="25"/>
      <c r="G3616" s="25"/>
      <c r="H3616" s="25"/>
      <c r="I3616" s="25"/>
      <c r="J3616" s="25"/>
      <c r="K3616" s="114"/>
      <c r="L3616" s="25"/>
      <c r="M3616" s="25"/>
      <c r="N3616" s="25"/>
      <c r="O3616" s="25"/>
      <c r="P3616" s="25"/>
      <c r="Q3616" s="25"/>
      <c r="R3616" s="25"/>
      <c r="S3616" s="25"/>
      <c r="T3616" s="25"/>
      <c r="U3616" s="25"/>
      <c r="V3616" s="25"/>
      <c r="W3616" s="25"/>
      <c r="X3616" s="25"/>
      <c r="Y3616" s="25"/>
      <c r="Z3616" s="25"/>
      <c r="AA3616" s="25"/>
      <c r="AB3616" s="25"/>
      <c r="AC3616" s="25"/>
      <c r="AD3616" s="25"/>
      <c r="AE3616" s="25"/>
      <c r="AF3616" s="25"/>
      <c r="AG3616" s="25"/>
      <c r="AH3616" s="25"/>
    </row>
    <row r="3617" spans="1:34">
      <c r="A3617" s="25"/>
      <c r="B3617" s="25"/>
      <c r="C3617" s="25"/>
      <c r="D3617" s="114"/>
      <c r="E3617" s="25"/>
      <c r="F3617" s="25"/>
      <c r="G3617" s="25"/>
      <c r="H3617" s="25"/>
      <c r="I3617" s="25"/>
      <c r="J3617" s="25"/>
      <c r="K3617" s="114"/>
      <c r="L3617" s="25"/>
      <c r="M3617" s="25"/>
      <c r="N3617" s="25"/>
      <c r="O3617" s="25"/>
      <c r="P3617" s="25"/>
      <c r="Q3617" s="25"/>
      <c r="R3617" s="25"/>
      <c r="S3617" s="25"/>
      <c r="T3617" s="25"/>
      <c r="U3617" s="25"/>
      <c r="V3617" s="25"/>
      <c r="W3617" s="25"/>
      <c r="X3617" s="25"/>
      <c r="Y3617" s="25"/>
      <c r="Z3617" s="25"/>
      <c r="AA3617" s="25"/>
      <c r="AB3617" s="25"/>
      <c r="AC3617" s="25"/>
      <c r="AD3617" s="25"/>
      <c r="AE3617" s="25"/>
      <c r="AF3617" s="25"/>
      <c r="AG3617" s="25"/>
      <c r="AH3617" s="25"/>
    </row>
    <row r="3618" spans="1:34">
      <c r="A3618" s="25"/>
      <c r="B3618" s="25"/>
      <c r="C3618" s="25"/>
      <c r="D3618" s="114"/>
      <c r="E3618" s="25"/>
      <c r="F3618" s="25"/>
      <c r="G3618" s="25"/>
      <c r="H3618" s="25"/>
      <c r="I3618" s="25"/>
      <c r="J3618" s="25"/>
      <c r="K3618" s="114"/>
      <c r="L3618" s="25"/>
      <c r="M3618" s="25"/>
      <c r="N3618" s="25"/>
      <c r="O3618" s="25"/>
      <c r="P3618" s="25"/>
      <c r="Q3618" s="25"/>
      <c r="R3618" s="25"/>
      <c r="S3618" s="25"/>
      <c r="T3618" s="25"/>
      <c r="U3618" s="25"/>
      <c r="V3618" s="25"/>
      <c r="W3618" s="25"/>
      <c r="X3618" s="25"/>
      <c r="Y3618" s="25"/>
      <c r="Z3618" s="25"/>
      <c r="AA3618" s="25"/>
      <c r="AB3618" s="25"/>
      <c r="AC3618" s="25"/>
      <c r="AD3618" s="25"/>
      <c r="AE3618" s="25"/>
      <c r="AF3618" s="25"/>
      <c r="AG3618" s="25"/>
      <c r="AH3618" s="25"/>
    </row>
    <row r="3619" spans="1:34">
      <c r="A3619" s="25"/>
      <c r="B3619" s="25"/>
      <c r="C3619" s="25"/>
      <c r="D3619" s="114"/>
      <c r="E3619" s="25"/>
      <c r="F3619" s="25"/>
      <c r="G3619" s="25"/>
      <c r="H3619" s="25"/>
      <c r="I3619" s="25"/>
      <c r="J3619" s="25"/>
      <c r="K3619" s="114"/>
      <c r="L3619" s="25"/>
      <c r="M3619" s="25"/>
      <c r="N3619" s="25"/>
      <c r="O3619" s="25"/>
      <c r="P3619" s="25"/>
      <c r="Q3619" s="25"/>
      <c r="R3619" s="25"/>
      <c r="S3619" s="25"/>
      <c r="T3619" s="25"/>
      <c r="U3619" s="25"/>
      <c r="V3619" s="25"/>
      <c r="W3619" s="25"/>
      <c r="X3619" s="25"/>
      <c r="Y3619" s="25"/>
      <c r="Z3619" s="25"/>
      <c r="AA3619" s="25"/>
      <c r="AB3619" s="25"/>
      <c r="AC3619" s="25"/>
      <c r="AD3619" s="25"/>
      <c r="AE3619" s="25"/>
      <c r="AF3619" s="25"/>
      <c r="AG3619" s="25"/>
      <c r="AH3619" s="25"/>
    </row>
    <row r="3620" spans="1:34">
      <c r="A3620" s="25"/>
      <c r="B3620" s="25"/>
      <c r="C3620" s="25"/>
      <c r="D3620" s="114"/>
      <c r="E3620" s="25"/>
      <c r="F3620" s="25"/>
      <c r="G3620" s="25"/>
      <c r="H3620" s="25"/>
      <c r="I3620" s="25"/>
      <c r="J3620" s="25"/>
      <c r="K3620" s="114"/>
      <c r="L3620" s="25"/>
      <c r="M3620" s="25"/>
      <c r="N3620" s="25"/>
      <c r="O3620" s="25"/>
      <c r="P3620" s="25"/>
      <c r="Q3620" s="25"/>
      <c r="R3620" s="25"/>
      <c r="S3620" s="25"/>
      <c r="T3620" s="25"/>
      <c r="U3620" s="25"/>
      <c r="V3620" s="25"/>
      <c r="W3620" s="25"/>
      <c r="X3620" s="25"/>
      <c r="Y3620" s="25"/>
      <c r="Z3620" s="25"/>
      <c r="AA3620" s="25"/>
      <c r="AB3620" s="25"/>
      <c r="AC3620" s="25"/>
      <c r="AD3620" s="25"/>
      <c r="AE3620" s="25"/>
      <c r="AF3620" s="25"/>
      <c r="AG3620" s="25"/>
      <c r="AH3620" s="25"/>
    </row>
    <row r="3621" spans="1:34">
      <c r="A3621" s="25"/>
      <c r="B3621" s="25"/>
      <c r="C3621" s="25"/>
      <c r="D3621" s="114"/>
      <c r="E3621" s="25"/>
      <c r="F3621" s="25"/>
      <c r="G3621" s="25"/>
      <c r="H3621" s="25"/>
      <c r="I3621" s="25"/>
      <c r="J3621" s="25"/>
      <c r="K3621" s="114"/>
      <c r="L3621" s="25"/>
      <c r="M3621" s="25"/>
      <c r="N3621" s="25"/>
      <c r="O3621" s="25"/>
      <c r="P3621" s="25"/>
      <c r="Q3621" s="25"/>
      <c r="R3621" s="25"/>
      <c r="S3621" s="25"/>
      <c r="T3621" s="25"/>
      <c r="U3621" s="25"/>
      <c r="V3621" s="25"/>
      <c r="W3621" s="25"/>
      <c r="X3621" s="25"/>
      <c r="Y3621" s="25"/>
      <c r="Z3621" s="25"/>
      <c r="AA3621" s="25"/>
      <c r="AB3621" s="25"/>
      <c r="AC3621" s="25"/>
      <c r="AD3621" s="25"/>
      <c r="AE3621" s="25"/>
      <c r="AF3621" s="25"/>
      <c r="AG3621" s="25"/>
      <c r="AH3621" s="25"/>
    </row>
    <row r="3622" spans="1:34">
      <c r="A3622" s="25"/>
      <c r="B3622" s="25"/>
      <c r="C3622" s="25"/>
      <c r="D3622" s="114"/>
      <c r="E3622" s="25"/>
      <c r="F3622" s="25"/>
      <c r="G3622" s="25"/>
      <c r="H3622" s="25"/>
      <c r="I3622" s="25"/>
      <c r="J3622" s="25"/>
      <c r="K3622" s="114"/>
      <c r="L3622" s="25"/>
      <c r="M3622" s="25"/>
      <c r="N3622" s="25"/>
      <c r="O3622" s="25"/>
      <c r="P3622" s="25"/>
      <c r="Q3622" s="25"/>
      <c r="R3622" s="25"/>
      <c r="S3622" s="25"/>
      <c r="T3622" s="25"/>
      <c r="U3622" s="25"/>
      <c r="V3622" s="25"/>
      <c r="W3622" s="25"/>
      <c r="X3622" s="25"/>
      <c r="Y3622" s="25"/>
      <c r="Z3622" s="25"/>
      <c r="AA3622" s="25"/>
      <c r="AB3622" s="25"/>
      <c r="AC3622" s="25"/>
      <c r="AD3622" s="25"/>
      <c r="AE3622" s="25"/>
      <c r="AF3622" s="25"/>
      <c r="AG3622" s="25"/>
      <c r="AH3622" s="25"/>
    </row>
    <row r="3623" spans="1:34">
      <c r="A3623" s="25"/>
      <c r="B3623" s="25"/>
      <c r="C3623" s="25"/>
      <c r="D3623" s="114"/>
      <c r="E3623" s="25"/>
      <c r="F3623" s="25"/>
      <c r="G3623" s="25"/>
      <c r="H3623" s="25"/>
      <c r="I3623" s="25"/>
      <c r="J3623" s="25"/>
      <c r="K3623" s="114"/>
      <c r="L3623" s="25"/>
      <c r="M3623" s="25"/>
      <c r="N3623" s="25"/>
      <c r="O3623" s="25"/>
      <c r="P3623" s="25"/>
      <c r="Q3623" s="25"/>
      <c r="R3623" s="25"/>
      <c r="S3623" s="25"/>
      <c r="T3623" s="25"/>
      <c r="U3623" s="25"/>
      <c r="V3623" s="25"/>
      <c r="W3623" s="25"/>
      <c r="X3623" s="25"/>
      <c r="Y3623" s="25"/>
      <c r="Z3623" s="25"/>
      <c r="AA3623" s="25"/>
      <c r="AB3623" s="25"/>
      <c r="AC3623" s="25"/>
      <c r="AD3623" s="25"/>
      <c r="AE3623" s="25"/>
      <c r="AF3623" s="25"/>
      <c r="AG3623" s="25"/>
      <c r="AH3623" s="25"/>
    </row>
    <row r="3624" spans="1:34">
      <c r="A3624" s="25"/>
      <c r="B3624" s="25"/>
      <c r="C3624" s="25"/>
      <c r="D3624" s="114"/>
      <c r="E3624" s="25"/>
      <c r="F3624" s="25"/>
      <c r="G3624" s="25"/>
      <c r="H3624" s="25"/>
      <c r="I3624" s="25"/>
      <c r="J3624" s="25"/>
      <c r="K3624" s="114"/>
      <c r="L3624" s="25"/>
      <c r="M3624" s="25"/>
      <c r="N3624" s="25"/>
      <c r="O3624" s="25"/>
      <c r="P3624" s="25"/>
      <c r="Q3624" s="25"/>
      <c r="R3624" s="25"/>
      <c r="S3624" s="25"/>
      <c r="T3624" s="25"/>
      <c r="U3624" s="25"/>
      <c r="V3624" s="25"/>
      <c r="W3624" s="25"/>
      <c r="X3624" s="25"/>
      <c r="Y3624" s="25"/>
      <c r="Z3624" s="25"/>
      <c r="AA3624" s="25"/>
      <c r="AB3624" s="25"/>
      <c r="AC3624" s="25"/>
      <c r="AD3624" s="25"/>
      <c r="AE3624" s="25"/>
      <c r="AF3624" s="25"/>
      <c r="AG3624" s="25"/>
      <c r="AH3624" s="25"/>
    </row>
    <row r="3625" spans="1:34">
      <c r="A3625" s="25"/>
      <c r="B3625" s="25"/>
      <c r="C3625" s="25"/>
      <c r="D3625" s="114"/>
      <c r="E3625" s="25"/>
      <c r="F3625" s="25"/>
      <c r="G3625" s="25"/>
      <c r="H3625" s="25"/>
      <c r="I3625" s="25"/>
      <c r="J3625" s="25"/>
      <c r="K3625" s="114"/>
      <c r="L3625" s="25"/>
      <c r="M3625" s="25"/>
      <c r="N3625" s="25"/>
      <c r="O3625" s="25"/>
      <c r="P3625" s="25"/>
      <c r="Q3625" s="25"/>
      <c r="R3625" s="25"/>
      <c r="S3625" s="25"/>
      <c r="T3625" s="25"/>
      <c r="U3625" s="25"/>
      <c r="V3625" s="25"/>
      <c r="W3625" s="25"/>
      <c r="X3625" s="25"/>
      <c r="Y3625" s="25"/>
      <c r="Z3625" s="25"/>
      <c r="AA3625" s="25"/>
      <c r="AB3625" s="25"/>
      <c r="AC3625" s="25"/>
      <c r="AD3625" s="25"/>
      <c r="AE3625" s="25"/>
      <c r="AF3625" s="25"/>
      <c r="AG3625" s="25"/>
      <c r="AH3625" s="25"/>
    </row>
    <row r="3626" spans="1:34">
      <c r="A3626" s="25"/>
      <c r="B3626" s="25"/>
      <c r="C3626" s="25"/>
      <c r="D3626" s="114"/>
      <c r="E3626" s="25"/>
      <c r="F3626" s="25"/>
      <c r="G3626" s="25"/>
      <c r="H3626" s="25"/>
      <c r="I3626" s="25"/>
      <c r="J3626" s="25"/>
      <c r="K3626" s="114"/>
      <c r="L3626" s="25"/>
      <c r="M3626" s="25"/>
      <c r="N3626" s="25"/>
      <c r="O3626" s="25"/>
      <c r="P3626" s="25"/>
      <c r="Q3626" s="25"/>
      <c r="R3626" s="25"/>
      <c r="S3626" s="25"/>
      <c r="T3626" s="25"/>
      <c r="U3626" s="25"/>
      <c r="V3626" s="25"/>
      <c r="W3626" s="25"/>
      <c r="X3626" s="25"/>
      <c r="Y3626" s="25"/>
      <c r="Z3626" s="25"/>
      <c r="AA3626" s="25"/>
      <c r="AB3626" s="25"/>
      <c r="AC3626" s="25"/>
      <c r="AD3626" s="25"/>
      <c r="AE3626" s="25"/>
      <c r="AF3626" s="25"/>
      <c r="AG3626" s="25"/>
      <c r="AH3626" s="25"/>
    </row>
    <row r="3627" spans="1:34">
      <c r="A3627" s="25"/>
      <c r="B3627" s="25"/>
      <c r="C3627" s="25"/>
      <c r="D3627" s="114"/>
      <c r="E3627" s="25"/>
      <c r="F3627" s="25"/>
      <c r="G3627" s="25"/>
      <c r="H3627" s="25"/>
      <c r="I3627" s="25"/>
      <c r="J3627" s="25"/>
      <c r="K3627" s="114"/>
      <c r="L3627" s="25"/>
      <c r="M3627" s="25"/>
      <c r="N3627" s="25"/>
      <c r="O3627" s="25"/>
      <c r="P3627" s="25"/>
      <c r="Q3627" s="25"/>
      <c r="R3627" s="25"/>
      <c r="S3627" s="25"/>
      <c r="T3627" s="25"/>
      <c r="U3627" s="25"/>
      <c r="V3627" s="25"/>
      <c r="W3627" s="25"/>
      <c r="X3627" s="25"/>
      <c r="Y3627" s="25"/>
      <c r="Z3627" s="25"/>
      <c r="AA3627" s="25"/>
      <c r="AB3627" s="25"/>
      <c r="AC3627" s="25"/>
      <c r="AD3627" s="25"/>
      <c r="AE3627" s="25"/>
      <c r="AF3627" s="25"/>
      <c r="AG3627" s="25"/>
      <c r="AH3627" s="25"/>
    </row>
    <row r="3628" spans="1:34">
      <c r="A3628" s="25"/>
      <c r="B3628" s="25"/>
      <c r="C3628" s="25"/>
      <c r="D3628" s="114"/>
      <c r="E3628" s="25"/>
      <c r="F3628" s="25"/>
      <c r="G3628" s="25"/>
      <c r="H3628" s="25"/>
      <c r="I3628" s="25"/>
      <c r="J3628" s="25"/>
      <c r="K3628" s="114"/>
      <c r="L3628" s="25"/>
      <c r="M3628" s="25"/>
      <c r="N3628" s="25"/>
      <c r="O3628" s="25"/>
      <c r="P3628" s="25"/>
      <c r="Q3628" s="25"/>
      <c r="R3628" s="25"/>
      <c r="S3628" s="25"/>
      <c r="T3628" s="25"/>
      <c r="U3628" s="25"/>
      <c r="V3628" s="25"/>
      <c r="W3628" s="25"/>
      <c r="X3628" s="25"/>
      <c r="Y3628" s="25"/>
      <c r="Z3628" s="25"/>
      <c r="AA3628" s="25"/>
      <c r="AB3628" s="25"/>
      <c r="AC3628" s="25"/>
      <c r="AD3628" s="25"/>
      <c r="AE3628" s="25"/>
      <c r="AF3628" s="25"/>
      <c r="AG3628" s="25"/>
      <c r="AH3628" s="25"/>
    </row>
    <row r="3629" spans="1:34">
      <c r="A3629" s="25"/>
      <c r="B3629" s="25"/>
      <c r="C3629" s="25"/>
      <c r="D3629" s="114"/>
      <c r="E3629" s="25"/>
      <c r="F3629" s="25"/>
      <c r="G3629" s="25"/>
      <c r="H3629" s="25"/>
      <c r="I3629" s="25"/>
      <c r="J3629" s="25"/>
      <c r="K3629" s="114"/>
      <c r="L3629" s="25"/>
      <c r="M3629" s="25"/>
      <c r="N3629" s="25"/>
      <c r="O3629" s="25"/>
      <c r="P3629" s="25"/>
      <c r="Q3629" s="25"/>
      <c r="R3629" s="25"/>
      <c r="S3629" s="25"/>
      <c r="T3629" s="25"/>
      <c r="U3629" s="25"/>
      <c r="V3629" s="25"/>
      <c r="W3629" s="25"/>
      <c r="X3629" s="25"/>
      <c r="Y3629" s="25"/>
      <c r="Z3629" s="25"/>
      <c r="AA3629" s="25"/>
      <c r="AB3629" s="25"/>
      <c r="AC3629" s="25"/>
      <c r="AD3629" s="25"/>
      <c r="AE3629" s="25"/>
      <c r="AF3629" s="25"/>
      <c r="AG3629" s="25"/>
      <c r="AH3629" s="25"/>
    </row>
    <row r="3630" spans="1:34">
      <c r="A3630" s="25"/>
      <c r="B3630" s="25"/>
      <c r="C3630" s="25"/>
      <c r="D3630" s="114"/>
      <c r="E3630" s="25"/>
      <c r="F3630" s="25"/>
      <c r="G3630" s="25"/>
      <c r="H3630" s="25"/>
      <c r="I3630" s="25"/>
      <c r="J3630" s="25"/>
      <c r="K3630" s="114"/>
      <c r="L3630" s="25"/>
      <c r="M3630" s="25"/>
      <c r="N3630" s="25"/>
      <c r="O3630" s="25"/>
      <c r="P3630" s="25"/>
      <c r="Q3630" s="25"/>
      <c r="R3630" s="25"/>
      <c r="S3630" s="25"/>
      <c r="T3630" s="25"/>
      <c r="U3630" s="25"/>
      <c r="V3630" s="25"/>
      <c r="W3630" s="25"/>
      <c r="X3630" s="25"/>
      <c r="Y3630" s="25"/>
      <c r="Z3630" s="25"/>
      <c r="AA3630" s="25"/>
      <c r="AB3630" s="25"/>
      <c r="AC3630" s="25"/>
      <c r="AD3630" s="25"/>
      <c r="AE3630" s="25"/>
      <c r="AF3630" s="25"/>
      <c r="AG3630" s="25"/>
      <c r="AH3630" s="25"/>
    </row>
    <row r="3631" spans="1:34">
      <c r="A3631" s="25"/>
      <c r="B3631" s="25"/>
      <c r="C3631" s="25"/>
      <c r="D3631" s="114"/>
      <c r="E3631" s="25"/>
      <c r="F3631" s="25"/>
      <c r="G3631" s="25"/>
      <c r="H3631" s="25"/>
      <c r="I3631" s="25"/>
      <c r="J3631" s="25"/>
      <c r="K3631" s="114"/>
      <c r="L3631" s="25"/>
      <c r="M3631" s="25"/>
      <c r="N3631" s="25"/>
      <c r="O3631" s="25"/>
      <c r="P3631" s="25"/>
      <c r="Q3631" s="25"/>
      <c r="R3631" s="25"/>
      <c r="S3631" s="25"/>
      <c r="T3631" s="25"/>
      <c r="U3631" s="25"/>
      <c r="V3631" s="25"/>
      <c r="W3631" s="25"/>
      <c r="X3631" s="25"/>
      <c r="Y3631" s="25"/>
      <c r="Z3631" s="25"/>
      <c r="AA3631" s="25"/>
      <c r="AB3631" s="25"/>
      <c r="AC3631" s="25"/>
      <c r="AD3631" s="25"/>
      <c r="AE3631" s="25"/>
      <c r="AF3631" s="25"/>
      <c r="AG3631" s="25"/>
      <c r="AH3631" s="25"/>
    </row>
    <row r="3632" spans="1:34">
      <c r="A3632" s="25"/>
      <c r="B3632" s="25"/>
      <c r="C3632" s="25"/>
      <c r="D3632" s="114"/>
      <c r="E3632" s="25"/>
      <c r="F3632" s="25"/>
      <c r="G3632" s="25"/>
      <c r="H3632" s="25"/>
      <c r="I3632" s="25"/>
      <c r="J3632" s="25"/>
      <c r="K3632" s="114"/>
      <c r="L3632" s="25"/>
      <c r="M3632" s="25"/>
      <c r="N3632" s="25"/>
      <c r="O3632" s="25"/>
      <c r="P3632" s="25"/>
      <c r="Q3632" s="25"/>
      <c r="R3632" s="25"/>
      <c r="S3632" s="25"/>
      <c r="T3632" s="25"/>
      <c r="U3632" s="25"/>
      <c r="V3632" s="25"/>
      <c r="W3632" s="25"/>
      <c r="X3632" s="25"/>
      <c r="Y3632" s="25"/>
      <c r="Z3632" s="25"/>
      <c r="AA3632" s="25"/>
      <c r="AB3632" s="25"/>
      <c r="AC3632" s="25"/>
      <c r="AD3632" s="25"/>
      <c r="AE3632" s="25"/>
      <c r="AF3632" s="25"/>
      <c r="AG3632" s="25"/>
      <c r="AH3632" s="25"/>
    </row>
    <row r="3633" spans="1:34">
      <c r="A3633" s="25"/>
      <c r="B3633" s="25"/>
      <c r="C3633" s="25"/>
      <c r="D3633" s="114"/>
      <c r="E3633" s="25"/>
      <c r="F3633" s="25"/>
      <c r="G3633" s="25"/>
      <c r="H3633" s="25"/>
      <c r="I3633" s="25"/>
      <c r="J3633" s="25"/>
      <c r="K3633" s="114"/>
      <c r="L3633" s="25"/>
      <c r="M3633" s="25"/>
      <c r="N3633" s="25"/>
      <c r="O3633" s="25"/>
      <c r="P3633" s="25"/>
      <c r="Q3633" s="25"/>
      <c r="R3633" s="25"/>
      <c r="S3633" s="25"/>
      <c r="T3633" s="25"/>
      <c r="U3633" s="25"/>
      <c r="V3633" s="25"/>
      <c r="W3633" s="25"/>
      <c r="X3633" s="25"/>
      <c r="Y3633" s="25"/>
      <c r="Z3633" s="25"/>
      <c r="AA3633" s="25"/>
      <c r="AB3633" s="25"/>
      <c r="AC3633" s="25"/>
      <c r="AD3633" s="25"/>
      <c r="AE3633" s="25"/>
      <c r="AF3633" s="25"/>
      <c r="AG3633" s="25"/>
      <c r="AH3633" s="25"/>
    </row>
    <row r="3634" spans="1:34">
      <c r="A3634" s="25"/>
      <c r="B3634" s="25"/>
      <c r="C3634" s="25"/>
      <c r="D3634" s="114"/>
      <c r="E3634" s="25"/>
      <c r="F3634" s="25"/>
      <c r="G3634" s="25"/>
      <c r="H3634" s="25"/>
      <c r="I3634" s="25"/>
      <c r="J3634" s="25"/>
      <c r="K3634" s="114"/>
      <c r="L3634" s="25"/>
      <c r="M3634" s="25"/>
      <c r="N3634" s="25"/>
      <c r="O3634" s="25"/>
      <c r="P3634" s="25"/>
      <c r="Q3634" s="25"/>
      <c r="R3634" s="25"/>
      <c r="S3634" s="25"/>
      <c r="T3634" s="25"/>
      <c r="U3634" s="25"/>
      <c r="V3634" s="25"/>
      <c r="W3634" s="25"/>
      <c r="X3634" s="25"/>
      <c r="Y3634" s="25"/>
      <c r="Z3634" s="25"/>
      <c r="AA3634" s="25"/>
      <c r="AB3634" s="25"/>
      <c r="AC3634" s="25"/>
      <c r="AD3634" s="25"/>
      <c r="AE3634" s="25"/>
      <c r="AF3634" s="25"/>
      <c r="AG3634" s="25"/>
      <c r="AH3634" s="25"/>
    </row>
    <row r="3635" spans="1:34">
      <c r="A3635" s="25"/>
      <c r="B3635" s="25"/>
      <c r="C3635" s="25"/>
      <c r="D3635" s="114"/>
      <c r="E3635" s="25"/>
      <c r="F3635" s="25"/>
      <c r="G3635" s="25"/>
      <c r="H3635" s="25"/>
      <c r="I3635" s="25"/>
      <c r="J3635" s="25"/>
      <c r="K3635" s="114"/>
      <c r="L3635" s="25"/>
      <c r="M3635" s="25"/>
      <c r="N3635" s="25"/>
      <c r="O3635" s="25"/>
      <c r="P3635" s="25"/>
      <c r="Q3635" s="25"/>
      <c r="R3635" s="25"/>
      <c r="S3635" s="25"/>
      <c r="T3635" s="25"/>
      <c r="U3635" s="25"/>
      <c r="V3635" s="25"/>
      <c r="W3635" s="25"/>
      <c r="X3635" s="25"/>
      <c r="Y3635" s="25"/>
      <c r="Z3635" s="25"/>
      <c r="AA3635" s="25"/>
      <c r="AB3635" s="25"/>
      <c r="AC3635" s="25"/>
      <c r="AD3635" s="25"/>
      <c r="AE3635" s="25"/>
      <c r="AF3635" s="25"/>
      <c r="AG3635" s="25"/>
      <c r="AH3635" s="25"/>
    </row>
    <row r="3636" spans="1:34">
      <c r="A3636" s="25"/>
      <c r="B3636" s="25"/>
      <c r="C3636" s="25"/>
      <c r="D3636" s="114"/>
      <c r="E3636" s="25"/>
      <c r="F3636" s="25"/>
      <c r="G3636" s="25"/>
      <c r="H3636" s="25"/>
      <c r="I3636" s="25"/>
      <c r="J3636" s="25"/>
      <c r="K3636" s="114"/>
      <c r="L3636" s="25"/>
      <c r="M3636" s="25"/>
      <c r="N3636" s="25"/>
      <c r="O3636" s="25"/>
      <c r="P3636" s="25"/>
      <c r="Q3636" s="25"/>
      <c r="R3636" s="25"/>
      <c r="S3636" s="25"/>
      <c r="T3636" s="25"/>
      <c r="U3636" s="25"/>
      <c r="V3636" s="25"/>
      <c r="W3636" s="25"/>
      <c r="X3636" s="25"/>
      <c r="Y3636" s="25"/>
      <c r="Z3636" s="25"/>
      <c r="AA3636" s="25"/>
      <c r="AB3636" s="25"/>
      <c r="AC3636" s="25"/>
      <c r="AD3636" s="25"/>
      <c r="AE3636" s="25"/>
      <c r="AF3636" s="25"/>
      <c r="AG3636" s="25"/>
      <c r="AH3636" s="25"/>
    </row>
    <row r="3637" spans="1:34">
      <c r="A3637" s="25"/>
      <c r="B3637" s="25"/>
      <c r="C3637" s="25"/>
      <c r="D3637" s="114"/>
      <c r="E3637" s="25"/>
      <c r="F3637" s="25"/>
      <c r="G3637" s="25"/>
      <c r="H3637" s="25"/>
      <c r="I3637" s="25"/>
      <c r="J3637" s="25"/>
      <c r="K3637" s="114"/>
      <c r="L3637" s="25"/>
      <c r="M3637" s="25"/>
      <c r="N3637" s="25"/>
      <c r="O3637" s="25"/>
      <c r="P3637" s="25"/>
      <c r="Q3637" s="25"/>
      <c r="R3637" s="25"/>
      <c r="S3637" s="25"/>
      <c r="T3637" s="25"/>
      <c r="U3637" s="25"/>
      <c r="V3637" s="25"/>
      <c r="W3637" s="25"/>
      <c r="X3637" s="25"/>
      <c r="Y3637" s="25"/>
      <c r="Z3637" s="25"/>
      <c r="AA3637" s="25"/>
      <c r="AB3637" s="25"/>
      <c r="AC3637" s="25"/>
      <c r="AD3637" s="25"/>
      <c r="AE3637" s="25"/>
      <c r="AF3637" s="25"/>
      <c r="AG3637" s="25"/>
      <c r="AH3637" s="25"/>
    </row>
    <row r="3638" spans="1:34">
      <c r="A3638" s="25"/>
      <c r="B3638" s="25"/>
      <c r="C3638" s="25"/>
      <c r="D3638" s="114"/>
      <c r="E3638" s="25"/>
      <c r="F3638" s="25"/>
      <c r="G3638" s="25"/>
      <c r="H3638" s="25"/>
      <c r="I3638" s="25"/>
      <c r="J3638" s="25"/>
      <c r="K3638" s="114"/>
      <c r="L3638" s="25"/>
      <c r="M3638" s="25"/>
      <c r="N3638" s="25"/>
      <c r="O3638" s="25"/>
      <c r="P3638" s="25"/>
      <c r="Q3638" s="25"/>
      <c r="R3638" s="25"/>
      <c r="S3638" s="25"/>
      <c r="T3638" s="25"/>
      <c r="U3638" s="25"/>
      <c r="V3638" s="25"/>
      <c r="W3638" s="25"/>
      <c r="X3638" s="25"/>
      <c r="Y3638" s="25"/>
      <c r="Z3638" s="25"/>
      <c r="AA3638" s="25"/>
      <c r="AB3638" s="25"/>
      <c r="AC3638" s="25"/>
      <c r="AD3638" s="25"/>
      <c r="AE3638" s="25"/>
      <c r="AF3638" s="25"/>
      <c r="AG3638" s="25"/>
      <c r="AH3638" s="25"/>
    </row>
    <row r="3639" spans="1:34">
      <c r="A3639" s="25"/>
      <c r="B3639" s="25"/>
      <c r="C3639" s="25"/>
      <c r="D3639" s="114"/>
      <c r="E3639" s="25"/>
      <c r="F3639" s="25"/>
      <c r="G3639" s="25"/>
      <c r="H3639" s="25"/>
      <c r="I3639" s="25"/>
      <c r="J3639" s="25"/>
      <c r="K3639" s="114"/>
      <c r="L3639" s="25"/>
      <c r="M3639" s="25"/>
      <c r="N3639" s="25"/>
      <c r="O3639" s="25"/>
      <c r="P3639" s="25"/>
      <c r="Q3639" s="25"/>
      <c r="R3639" s="25"/>
      <c r="S3639" s="25"/>
      <c r="T3639" s="25"/>
      <c r="U3639" s="25"/>
      <c r="V3639" s="25"/>
      <c r="W3639" s="25"/>
      <c r="X3639" s="25"/>
      <c r="Y3639" s="25"/>
      <c r="Z3639" s="25"/>
      <c r="AA3639" s="25"/>
      <c r="AB3639" s="25"/>
      <c r="AC3639" s="25"/>
      <c r="AD3639" s="25"/>
      <c r="AE3639" s="25"/>
      <c r="AF3639" s="25"/>
      <c r="AG3639" s="25"/>
      <c r="AH3639" s="25"/>
    </row>
    <row r="3640" spans="1:34">
      <c r="A3640" s="25"/>
      <c r="B3640" s="25"/>
      <c r="C3640" s="25"/>
      <c r="D3640" s="114"/>
      <c r="E3640" s="25"/>
      <c r="F3640" s="25"/>
      <c r="G3640" s="25"/>
      <c r="H3640" s="25"/>
      <c r="I3640" s="25"/>
      <c r="J3640" s="25"/>
      <c r="K3640" s="114"/>
      <c r="L3640" s="25"/>
      <c r="M3640" s="25"/>
      <c r="N3640" s="25"/>
      <c r="O3640" s="25"/>
      <c r="P3640" s="25"/>
      <c r="Q3640" s="25"/>
      <c r="R3640" s="25"/>
      <c r="S3640" s="25"/>
      <c r="T3640" s="25"/>
      <c r="U3640" s="25"/>
      <c r="V3640" s="25"/>
      <c r="W3640" s="25"/>
      <c r="X3640" s="25"/>
      <c r="Y3640" s="25"/>
      <c r="Z3640" s="25"/>
      <c r="AA3640" s="25"/>
      <c r="AB3640" s="25"/>
      <c r="AC3640" s="25"/>
      <c r="AD3640" s="25"/>
      <c r="AE3640" s="25"/>
      <c r="AF3640" s="25"/>
      <c r="AG3640" s="25"/>
      <c r="AH3640" s="25"/>
    </row>
    <row r="3641" spans="1:34">
      <c r="A3641" s="25"/>
      <c r="B3641" s="25"/>
      <c r="C3641" s="25"/>
      <c r="D3641" s="114"/>
      <c r="E3641" s="25"/>
      <c r="F3641" s="25"/>
      <c r="G3641" s="25"/>
      <c r="H3641" s="25"/>
      <c r="I3641" s="25"/>
      <c r="J3641" s="25"/>
      <c r="K3641" s="114"/>
      <c r="L3641" s="25"/>
      <c r="M3641" s="25"/>
      <c r="N3641" s="25"/>
      <c r="O3641" s="25"/>
      <c r="P3641" s="25"/>
      <c r="Q3641" s="25"/>
      <c r="R3641" s="25"/>
      <c r="S3641" s="25"/>
      <c r="T3641" s="25"/>
      <c r="U3641" s="25"/>
      <c r="V3641" s="25"/>
      <c r="W3641" s="25"/>
      <c r="X3641" s="25"/>
      <c r="Y3641" s="25"/>
      <c r="Z3641" s="25"/>
      <c r="AA3641" s="25"/>
      <c r="AB3641" s="25"/>
      <c r="AC3641" s="25"/>
      <c r="AD3641" s="25"/>
      <c r="AE3641" s="25"/>
      <c r="AF3641" s="25"/>
      <c r="AG3641" s="25"/>
      <c r="AH3641" s="25"/>
    </row>
    <row r="3642" spans="1:34">
      <c r="A3642" s="25"/>
      <c r="B3642" s="25"/>
      <c r="C3642" s="25"/>
      <c r="D3642" s="114"/>
      <c r="E3642" s="25"/>
      <c r="F3642" s="25"/>
      <c r="G3642" s="25"/>
      <c r="H3642" s="25"/>
      <c r="I3642" s="25"/>
      <c r="J3642" s="25"/>
      <c r="K3642" s="114"/>
      <c r="L3642" s="25"/>
      <c r="M3642" s="25"/>
      <c r="N3642" s="25"/>
      <c r="O3642" s="25"/>
      <c r="P3642" s="25"/>
      <c r="Q3642" s="25"/>
      <c r="R3642" s="25"/>
      <c r="S3642" s="25"/>
      <c r="T3642" s="25"/>
      <c r="U3642" s="25"/>
      <c r="V3642" s="25"/>
      <c r="W3642" s="25"/>
      <c r="X3642" s="25"/>
      <c r="Y3642" s="25"/>
      <c r="Z3642" s="25"/>
      <c r="AA3642" s="25"/>
      <c r="AB3642" s="25"/>
      <c r="AC3642" s="25"/>
      <c r="AD3642" s="25"/>
      <c r="AE3642" s="25"/>
      <c r="AF3642" s="25"/>
      <c r="AG3642" s="25"/>
      <c r="AH3642" s="25"/>
    </row>
    <row r="3643" spans="1:34">
      <c r="A3643" s="25"/>
      <c r="B3643" s="25"/>
      <c r="C3643" s="25"/>
      <c r="D3643" s="114"/>
      <c r="E3643" s="25"/>
      <c r="F3643" s="25"/>
      <c r="G3643" s="25"/>
      <c r="H3643" s="25"/>
      <c r="I3643" s="25"/>
      <c r="J3643" s="25"/>
      <c r="K3643" s="114"/>
      <c r="L3643" s="25"/>
      <c r="M3643" s="25"/>
      <c r="N3643" s="25"/>
      <c r="O3643" s="25"/>
      <c r="P3643" s="25"/>
      <c r="Q3643" s="25"/>
      <c r="R3643" s="25"/>
      <c r="S3643" s="25"/>
      <c r="T3643" s="25"/>
      <c r="U3643" s="25"/>
      <c r="V3643" s="25"/>
      <c r="W3643" s="25"/>
      <c r="X3643" s="25"/>
      <c r="Y3643" s="25"/>
      <c r="Z3643" s="25"/>
      <c r="AA3643" s="25"/>
      <c r="AB3643" s="25"/>
      <c r="AC3643" s="25"/>
      <c r="AD3643" s="25"/>
      <c r="AE3643" s="25"/>
      <c r="AF3643" s="25"/>
      <c r="AG3643" s="25"/>
      <c r="AH3643" s="25"/>
    </row>
    <row r="3644" spans="1:34">
      <c r="A3644" s="25"/>
      <c r="B3644" s="25"/>
      <c r="C3644" s="25"/>
      <c r="D3644" s="114"/>
      <c r="E3644" s="25"/>
      <c r="F3644" s="25"/>
      <c r="G3644" s="25"/>
      <c r="H3644" s="25"/>
      <c r="I3644" s="25"/>
      <c r="J3644" s="25"/>
      <c r="K3644" s="114"/>
      <c r="L3644" s="25"/>
      <c r="M3644" s="25"/>
      <c r="N3644" s="25"/>
      <c r="O3644" s="25"/>
      <c r="P3644" s="25"/>
      <c r="Q3644" s="25"/>
      <c r="R3644" s="25"/>
      <c r="S3644" s="25"/>
      <c r="T3644" s="25"/>
      <c r="U3644" s="25"/>
      <c r="V3644" s="25"/>
      <c r="W3644" s="25"/>
      <c r="X3644" s="25"/>
      <c r="Y3644" s="25"/>
      <c r="Z3644" s="25"/>
      <c r="AA3644" s="25"/>
      <c r="AB3644" s="25"/>
      <c r="AC3644" s="25"/>
      <c r="AD3644" s="25"/>
      <c r="AE3644" s="25"/>
      <c r="AF3644" s="25"/>
      <c r="AG3644" s="25"/>
      <c r="AH3644" s="25"/>
    </row>
    <row r="3645" spans="1:34">
      <c r="A3645" s="25"/>
      <c r="B3645" s="25"/>
      <c r="C3645" s="25"/>
      <c r="D3645" s="114"/>
      <c r="E3645" s="25"/>
      <c r="F3645" s="25"/>
      <c r="G3645" s="25"/>
      <c r="H3645" s="25"/>
      <c r="I3645" s="25"/>
      <c r="J3645" s="25"/>
      <c r="K3645" s="114"/>
      <c r="L3645" s="25"/>
      <c r="M3645" s="25"/>
      <c r="N3645" s="25"/>
      <c r="O3645" s="25"/>
      <c r="P3645" s="25"/>
      <c r="Q3645" s="25"/>
      <c r="R3645" s="25"/>
      <c r="S3645" s="25"/>
      <c r="T3645" s="25"/>
      <c r="U3645" s="25"/>
      <c r="V3645" s="25"/>
      <c r="W3645" s="25"/>
      <c r="X3645" s="25"/>
      <c r="Y3645" s="25"/>
      <c r="Z3645" s="25"/>
      <c r="AA3645" s="25"/>
      <c r="AB3645" s="25"/>
      <c r="AC3645" s="25"/>
      <c r="AD3645" s="25"/>
      <c r="AE3645" s="25"/>
      <c r="AF3645" s="25"/>
      <c r="AG3645" s="25"/>
      <c r="AH3645" s="25"/>
    </row>
    <row r="3646" spans="1:34">
      <c r="A3646" s="25"/>
      <c r="B3646" s="25"/>
      <c r="C3646" s="25"/>
      <c r="D3646" s="114"/>
      <c r="E3646" s="25"/>
      <c r="F3646" s="25"/>
      <c r="G3646" s="25"/>
      <c r="H3646" s="25"/>
      <c r="I3646" s="25"/>
      <c r="J3646" s="25"/>
      <c r="K3646" s="114"/>
      <c r="L3646" s="25"/>
      <c r="M3646" s="25"/>
      <c r="N3646" s="25"/>
      <c r="O3646" s="25"/>
      <c r="P3646" s="25"/>
      <c r="Q3646" s="25"/>
      <c r="R3646" s="25"/>
      <c r="S3646" s="25"/>
      <c r="T3646" s="25"/>
      <c r="U3646" s="25"/>
      <c r="V3646" s="25"/>
      <c r="W3646" s="25"/>
      <c r="X3646" s="25"/>
      <c r="Y3646" s="25"/>
      <c r="Z3646" s="25"/>
      <c r="AA3646" s="25"/>
      <c r="AB3646" s="25"/>
      <c r="AC3646" s="25"/>
      <c r="AD3646" s="25"/>
      <c r="AE3646" s="25"/>
      <c r="AF3646" s="25"/>
      <c r="AG3646" s="25"/>
      <c r="AH3646" s="25"/>
    </row>
    <row r="3647" spans="1:34">
      <c r="A3647" s="25"/>
      <c r="B3647" s="25"/>
      <c r="C3647" s="25"/>
      <c r="D3647" s="114"/>
      <c r="E3647" s="25"/>
      <c r="F3647" s="25"/>
      <c r="G3647" s="25"/>
      <c r="H3647" s="25"/>
      <c r="I3647" s="25"/>
      <c r="J3647" s="25"/>
      <c r="K3647" s="114"/>
      <c r="L3647" s="25"/>
      <c r="M3647" s="25"/>
      <c r="N3647" s="25"/>
      <c r="O3647" s="25"/>
      <c r="P3647" s="25"/>
      <c r="Q3647" s="25"/>
      <c r="R3647" s="25"/>
      <c r="S3647" s="25"/>
      <c r="T3647" s="25"/>
      <c r="U3647" s="25"/>
      <c r="V3647" s="25"/>
      <c r="W3647" s="25"/>
      <c r="X3647" s="25"/>
      <c r="Y3647" s="25"/>
      <c r="Z3647" s="25"/>
      <c r="AA3647" s="25"/>
      <c r="AB3647" s="25"/>
      <c r="AC3647" s="25"/>
      <c r="AD3647" s="25"/>
      <c r="AE3647" s="25"/>
      <c r="AF3647" s="25"/>
      <c r="AG3647" s="25"/>
      <c r="AH3647" s="25"/>
    </row>
    <row r="3648" spans="1:34">
      <c r="A3648" s="25"/>
      <c r="B3648" s="25"/>
      <c r="C3648" s="25"/>
      <c r="D3648" s="114"/>
      <c r="E3648" s="25"/>
      <c r="F3648" s="25"/>
      <c r="G3648" s="25"/>
      <c r="H3648" s="25"/>
      <c r="I3648" s="25"/>
      <c r="J3648" s="25"/>
      <c r="K3648" s="114"/>
      <c r="L3648" s="25"/>
      <c r="M3648" s="25"/>
      <c r="N3648" s="25"/>
      <c r="O3648" s="25"/>
      <c r="P3648" s="25"/>
      <c r="Q3648" s="25"/>
      <c r="R3648" s="25"/>
      <c r="S3648" s="25"/>
      <c r="T3648" s="25"/>
      <c r="U3648" s="25"/>
      <c r="V3648" s="25"/>
      <c r="W3648" s="25"/>
      <c r="X3648" s="25"/>
      <c r="Y3648" s="25"/>
      <c r="Z3648" s="25"/>
      <c r="AA3648" s="25"/>
      <c r="AB3648" s="25"/>
      <c r="AC3648" s="25"/>
      <c r="AD3648" s="25"/>
      <c r="AE3648" s="25"/>
      <c r="AF3648" s="25"/>
      <c r="AG3648" s="25"/>
      <c r="AH3648" s="25"/>
    </row>
    <row r="3649" spans="1:34">
      <c r="A3649" s="25"/>
      <c r="B3649" s="25"/>
      <c r="C3649" s="25"/>
      <c r="D3649" s="114"/>
      <c r="E3649" s="25"/>
      <c r="F3649" s="25"/>
      <c r="G3649" s="25"/>
      <c r="H3649" s="25"/>
      <c r="I3649" s="25"/>
      <c r="J3649" s="25"/>
      <c r="K3649" s="114"/>
      <c r="L3649" s="25"/>
      <c r="M3649" s="25"/>
      <c r="N3649" s="25"/>
      <c r="O3649" s="25"/>
      <c r="P3649" s="25"/>
      <c r="Q3649" s="25"/>
      <c r="R3649" s="25"/>
      <c r="S3649" s="25"/>
      <c r="T3649" s="25"/>
      <c r="U3649" s="25"/>
      <c r="V3649" s="25"/>
      <c r="W3649" s="25"/>
      <c r="X3649" s="25"/>
      <c r="Y3649" s="25"/>
      <c r="Z3649" s="25"/>
      <c r="AA3649" s="25"/>
      <c r="AB3649" s="25"/>
      <c r="AC3649" s="25"/>
      <c r="AD3649" s="25"/>
      <c r="AE3649" s="25"/>
      <c r="AF3649" s="25"/>
      <c r="AG3649" s="25"/>
      <c r="AH3649" s="25"/>
    </row>
    <row r="3650" spans="1:34">
      <c r="A3650" s="25"/>
      <c r="B3650" s="25"/>
      <c r="C3650" s="25"/>
      <c r="D3650" s="114"/>
      <c r="E3650" s="25"/>
      <c r="F3650" s="25"/>
      <c r="G3650" s="25"/>
      <c r="H3650" s="25"/>
      <c r="I3650" s="25"/>
      <c r="J3650" s="25"/>
      <c r="K3650" s="114"/>
      <c r="L3650" s="25"/>
      <c r="M3650" s="25"/>
      <c r="N3650" s="25"/>
      <c r="O3650" s="25"/>
      <c r="P3650" s="25"/>
      <c r="Q3650" s="25"/>
      <c r="R3650" s="25"/>
      <c r="S3650" s="25"/>
      <c r="T3650" s="25"/>
      <c r="U3650" s="25"/>
      <c r="V3650" s="25"/>
      <c r="W3650" s="25"/>
      <c r="X3650" s="25"/>
      <c r="Y3650" s="25"/>
      <c r="Z3650" s="25"/>
      <c r="AA3650" s="25"/>
      <c r="AB3650" s="25"/>
      <c r="AC3650" s="25"/>
      <c r="AD3650" s="25"/>
      <c r="AE3650" s="25"/>
      <c r="AF3650" s="25"/>
      <c r="AG3650" s="25"/>
      <c r="AH3650" s="25"/>
    </row>
    <row r="3651" spans="1:34">
      <c r="A3651" s="25"/>
      <c r="B3651" s="25"/>
      <c r="C3651" s="25"/>
      <c r="D3651" s="114"/>
      <c r="E3651" s="25"/>
      <c r="F3651" s="25"/>
      <c r="G3651" s="25"/>
      <c r="H3651" s="25"/>
      <c r="I3651" s="25"/>
      <c r="J3651" s="25"/>
      <c r="K3651" s="114"/>
      <c r="L3651" s="25"/>
      <c r="M3651" s="25"/>
      <c r="N3651" s="25"/>
      <c r="O3651" s="25"/>
      <c r="P3651" s="25"/>
      <c r="Q3651" s="25"/>
      <c r="R3651" s="25"/>
      <c r="S3651" s="25"/>
      <c r="T3651" s="25"/>
      <c r="U3651" s="25"/>
      <c r="V3651" s="25"/>
      <c r="W3651" s="25"/>
      <c r="X3651" s="25"/>
      <c r="Y3651" s="25"/>
      <c r="Z3651" s="25"/>
      <c r="AA3651" s="25"/>
      <c r="AB3651" s="25"/>
      <c r="AC3651" s="25"/>
      <c r="AD3651" s="25"/>
      <c r="AE3651" s="25"/>
      <c r="AF3651" s="25"/>
      <c r="AG3651" s="25"/>
      <c r="AH3651" s="25"/>
    </row>
    <row r="3652" spans="1:34">
      <c r="A3652" s="25"/>
      <c r="B3652" s="25"/>
      <c r="C3652" s="25"/>
      <c r="D3652" s="114"/>
      <c r="E3652" s="25"/>
      <c r="F3652" s="25"/>
      <c r="G3652" s="25"/>
      <c r="H3652" s="25"/>
      <c r="I3652" s="25"/>
      <c r="J3652" s="25"/>
      <c r="K3652" s="114"/>
      <c r="L3652" s="25"/>
      <c r="M3652" s="25"/>
      <c r="N3652" s="25"/>
      <c r="O3652" s="25"/>
      <c r="P3652" s="25"/>
      <c r="Q3652" s="25"/>
      <c r="R3652" s="25"/>
      <c r="S3652" s="25"/>
      <c r="T3652" s="25"/>
      <c r="U3652" s="25"/>
      <c r="V3652" s="25"/>
      <c r="W3652" s="25"/>
      <c r="X3652" s="25"/>
      <c r="Y3652" s="25"/>
      <c r="Z3652" s="25"/>
      <c r="AA3652" s="25"/>
      <c r="AB3652" s="25"/>
      <c r="AC3652" s="25"/>
      <c r="AD3652" s="25"/>
      <c r="AE3652" s="25"/>
      <c r="AF3652" s="25"/>
      <c r="AG3652" s="25"/>
      <c r="AH3652" s="25"/>
    </row>
    <row r="3653" spans="1:34">
      <c r="A3653" s="25"/>
      <c r="B3653" s="25"/>
      <c r="C3653" s="25"/>
      <c r="D3653" s="114"/>
      <c r="E3653" s="25"/>
      <c r="F3653" s="25"/>
      <c r="G3653" s="25"/>
      <c r="H3653" s="25"/>
      <c r="I3653" s="25"/>
      <c r="J3653" s="25"/>
      <c r="K3653" s="114"/>
      <c r="L3653" s="25"/>
      <c r="M3653" s="25"/>
      <c r="N3653" s="25"/>
      <c r="O3653" s="25"/>
      <c r="P3653" s="25"/>
      <c r="Q3653" s="25"/>
      <c r="R3653" s="25"/>
      <c r="S3653" s="25"/>
      <c r="T3653" s="25"/>
      <c r="U3653" s="25"/>
      <c r="V3653" s="25"/>
      <c r="W3653" s="25"/>
      <c r="X3653" s="25"/>
      <c r="Y3653" s="25"/>
      <c r="Z3653" s="25"/>
      <c r="AA3653" s="25"/>
      <c r="AB3653" s="25"/>
      <c r="AC3653" s="25"/>
      <c r="AD3653" s="25"/>
      <c r="AE3653" s="25"/>
      <c r="AF3653" s="25"/>
      <c r="AG3653" s="25"/>
      <c r="AH3653" s="25"/>
    </row>
    <row r="3654" spans="1:34">
      <c r="A3654" s="25"/>
      <c r="B3654" s="25"/>
      <c r="C3654" s="25"/>
      <c r="D3654" s="114"/>
      <c r="E3654" s="25"/>
      <c r="F3654" s="25"/>
      <c r="G3654" s="25"/>
      <c r="H3654" s="25"/>
      <c r="I3654" s="25"/>
      <c r="J3654" s="25"/>
      <c r="K3654" s="114"/>
      <c r="L3654" s="25"/>
      <c r="M3654" s="25"/>
      <c r="N3654" s="25"/>
      <c r="O3654" s="25"/>
      <c r="P3654" s="25"/>
      <c r="Q3654" s="25"/>
      <c r="R3654" s="25"/>
      <c r="S3654" s="25"/>
      <c r="T3654" s="25"/>
      <c r="U3654" s="25"/>
      <c r="V3654" s="25"/>
      <c r="W3654" s="25"/>
      <c r="X3654" s="25"/>
      <c r="Y3654" s="25"/>
      <c r="Z3654" s="25"/>
      <c r="AA3654" s="25"/>
      <c r="AB3654" s="25"/>
      <c r="AC3654" s="25"/>
      <c r="AD3654" s="25"/>
      <c r="AE3654" s="25"/>
      <c r="AF3654" s="25"/>
      <c r="AG3654" s="25"/>
      <c r="AH3654" s="25"/>
    </row>
    <row r="3655" spans="1:34">
      <c r="A3655" s="25"/>
      <c r="B3655" s="25"/>
      <c r="C3655" s="25"/>
      <c r="D3655" s="114"/>
      <c r="E3655" s="25"/>
      <c r="F3655" s="25"/>
      <c r="G3655" s="25"/>
      <c r="H3655" s="25"/>
      <c r="I3655" s="25"/>
      <c r="J3655" s="25"/>
      <c r="K3655" s="114"/>
      <c r="L3655" s="25"/>
      <c r="M3655" s="25"/>
      <c r="N3655" s="25"/>
      <c r="O3655" s="25"/>
      <c r="P3655" s="25"/>
      <c r="Q3655" s="25"/>
      <c r="R3655" s="25"/>
      <c r="S3655" s="25"/>
      <c r="T3655" s="25"/>
      <c r="U3655" s="25"/>
      <c r="V3655" s="25"/>
      <c r="W3655" s="25"/>
      <c r="X3655" s="25"/>
      <c r="Y3655" s="25"/>
      <c r="Z3655" s="25"/>
      <c r="AA3655" s="25"/>
      <c r="AB3655" s="25"/>
      <c r="AC3655" s="25"/>
      <c r="AD3655" s="25"/>
      <c r="AE3655" s="25"/>
      <c r="AF3655" s="25"/>
      <c r="AG3655" s="25"/>
      <c r="AH3655" s="25"/>
    </row>
    <row r="3656" spans="1:34">
      <c r="A3656" s="25"/>
      <c r="B3656" s="25"/>
      <c r="C3656" s="25"/>
      <c r="D3656" s="114"/>
      <c r="E3656" s="25"/>
      <c r="F3656" s="25"/>
      <c r="G3656" s="25"/>
      <c r="H3656" s="25"/>
      <c r="I3656" s="25"/>
      <c r="J3656" s="25"/>
      <c r="K3656" s="114"/>
      <c r="L3656" s="25"/>
      <c r="M3656" s="25"/>
      <c r="N3656" s="25"/>
      <c r="O3656" s="25"/>
      <c r="P3656" s="25"/>
      <c r="Q3656" s="25"/>
      <c r="R3656" s="25"/>
      <c r="S3656" s="25"/>
      <c r="T3656" s="25"/>
      <c r="U3656" s="25"/>
      <c r="V3656" s="25"/>
      <c r="W3656" s="25"/>
      <c r="X3656" s="25"/>
      <c r="Y3656" s="25"/>
      <c r="Z3656" s="25"/>
      <c r="AA3656" s="25"/>
      <c r="AB3656" s="25"/>
      <c r="AC3656" s="25"/>
      <c r="AD3656" s="25"/>
      <c r="AE3656" s="25"/>
      <c r="AF3656" s="25"/>
      <c r="AG3656" s="25"/>
      <c r="AH3656" s="25"/>
    </row>
    <row r="3657" spans="1:34">
      <c r="A3657" s="25"/>
      <c r="B3657" s="25"/>
      <c r="C3657" s="25"/>
      <c r="D3657" s="114"/>
      <c r="E3657" s="25"/>
      <c r="F3657" s="25"/>
      <c r="G3657" s="25"/>
      <c r="H3657" s="25"/>
      <c r="I3657" s="25"/>
      <c r="J3657" s="25"/>
      <c r="K3657" s="114"/>
      <c r="L3657" s="25"/>
      <c r="M3657" s="25"/>
      <c r="N3657" s="25"/>
      <c r="O3657" s="25"/>
      <c r="P3657" s="25"/>
      <c r="Q3657" s="25"/>
      <c r="R3657" s="25"/>
      <c r="S3657" s="25"/>
      <c r="T3657" s="25"/>
      <c r="U3657" s="25"/>
      <c r="V3657" s="25"/>
      <c r="W3657" s="25"/>
      <c r="X3657" s="25"/>
      <c r="Y3657" s="25"/>
      <c r="Z3657" s="25"/>
      <c r="AA3657" s="25"/>
      <c r="AB3657" s="25"/>
      <c r="AC3657" s="25"/>
      <c r="AD3657" s="25"/>
      <c r="AE3657" s="25"/>
      <c r="AF3657" s="25"/>
      <c r="AG3657" s="25"/>
      <c r="AH3657" s="25"/>
    </row>
    <row r="3658" spans="1:34">
      <c r="A3658" s="25"/>
      <c r="B3658" s="25"/>
      <c r="C3658" s="25"/>
      <c r="D3658" s="114"/>
      <c r="E3658" s="25"/>
      <c r="F3658" s="25"/>
      <c r="G3658" s="25"/>
      <c r="H3658" s="25"/>
      <c r="I3658" s="25"/>
      <c r="J3658" s="25"/>
      <c r="K3658" s="114"/>
      <c r="L3658" s="25"/>
      <c r="M3658" s="25"/>
      <c r="N3658" s="25"/>
      <c r="O3658" s="25"/>
      <c r="P3658" s="25"/>
      <c r="Q3658" s="25"/>
      <c r="R3658" s="25"/>
      <c r="S3658" s="25"/>
      <c r="T3658" s="25"/>
      <c r="U3658" s="25"/>
      <c r="V3658" s="25"/>
      <c r="W3658" s="25"/>
      <c r="X3658" s="25"/>
      <c r="Y3658" s="25"/>
      <c r="Z3658" s="25"/>
      <c r="AA3658" s="25"/>
      <c r="AB3658" s="25"/>
      <c r="AC3658" s="25"/>
      <c r="AD3658" s="25"/>
      <c r="AE3658" s="25"/>
      <c r="AF3658" s="25"/>
      <c r="AG3658" s="25"/>
      <c r="AH3658" s="25"/>
    </row>
    <row r="3659" spans="1:34">
      <c r="A3659" s="25"/>
      <c r="B3659" s="25"/>
      <c r="C3659" s="25"/>
      <c r="D3659" s="114"/>
      <c r="E3659" s="25"/>
      <c r="F3659" s="25"/>
      <c r="G3659" s="25"/>
      <c r="H3659" s="25"/>
      <c r="I3659" s="25"/>
      <c r="J3659" s="25"/>
      <c r="K3659" s="114"/>
      <c r="L3659" s="25"/>
      <c r="M3659" s="25"/>
      <c r="N3659" s="25"/>
      <c r="O3659" s="25"/>
      <c r="P3659" s="25"/>
      <c r="Q3659" s="25"/>
      <c r="R3659" s="25"/>
      <c r="S3659" s="25"/>
      <c r="T3659" s="25"/>
      <c r="U3659" s="25"/>
      <c r="V3659" s="25"/>
      <c r="W3659" s="25"/>
      <c r="X3659" s="25"/>
      <c r="Y3659" s="25"/>
      <c r="Z3659" s="25"/>
      <c r="AA3659" s="25"/>
      <c r="AB3659" s="25"/>
      <c r="AC3659" s="25"/>
      <c r="AD3659" s="25"/>
      <c r="AE3659" s="25"/>
      <c r="AF3659" s="25"/>
      <c r="AG3659" s="25"/>
      <c r="AH3659" s="25"/>
    </row>
    <row r="3660" spans="1:34">
      <c r="A3660" s="25"/>
      <c r="B3660" s="25"/>
      <c r="C3660" s="25"/>
      <c r="D3660" s="114"/>
      <c r="E3660" s="25"/>
      <c r="F3660" s="25"/>
      <c r="G3660" s="25"/>
      <c r="H3660" s="25"/>
      <c r="I3660" s="25"/>
      <c r="J3660" s="25"/>
      <c r="K3660" s="114"/>
      <c r="L3660" s="25"/>
      <c r="M3660" s="25"/>
      <c r="N3660" s="25"/>
      <c r="O3660" s="25"/>
      <c r="P3660" s="25"/>
      <c r="Q3660" s="25"/>
      <c r="R3660" s="25"/>
      <c r="S3660" s="25"/>
      <c r="T3660" s="25"/>
      <c r="U3660" s="25"/>
      <c r="V3660" s="25"/>
      <c r="W3660" s="25"/>
      <c r="X3660" s="25"/>
      <c r="Y3660" s="25"/>
      <c r="Z3660" s="25"/>
      <c r="AA3660" s="25"/>
      <c r="AB3660" s="25"/>
      <c r="AC3660" s="25"/>
      <c r="AD3660" s="25"/>
      <c r="AE3660" s="25"/>
      <c r="AF3660" s="25"/>
      <c r="AG3660" s="25"/>
      <c r="AH3660" s="25"/>
    </row>
    <row r="3661" spans="1:34">
      <c r="A3661" s="25"/>
      <c r="B3661" s="25"/>
      <c r="C3661" s="25"/>
      <c r="D3661" s="114"/>
      <c r="E3661" s="25"/>
      <c r="F3661" s="25"/>
      <c r="G3661" s="25"/>
      <c r="H3661" s="25"/>
      <c r="I3661" s="25"/>
      <c r="J3661" s="25"/>
      <c r="K3661" s="114"/>
      <c r="L3661" s="25"/>
      <c r="M3661" s="25"/>
      <c r="N3661" s="25"/>
      <c r="O3661" s="25"/>
      <c r="P3661" s="25"/>
      <c r="Q3661" s="25"/>
      <c r="R3661" s="25"/>
      <c r="S3661" s="25"/>
      <c r="T3661" s="25"/>
      <c r="U3661" s="25"/>
      <c r="V3661" s="25"/>
      <c r="W3661" s="25"/>
      <c r="X3661" s="25"/>
      <c r="Y3661" s="25"/>
      <c r="Z3661" s="25"/>
      <c r="AA3661" s="25"/>
      <c r="AB3661" s="25"/>
      <c r="AC3661" s="25"/>
      <c r="AD3661" s="25"/>
      <c r="AE3661" s="25"/>
      <c r="AF3661" s="25"/>
      <c r="AG3661" s="25"/>
      <c r="AH3661" s="25"/>
    </row>
    <row r="3662" spans="1:34">
      <c r="A3662" s="25"/>
      <c r="B3662" s="25"/>
      <c r="C3662" s="25"/>
      <c r="D3662" s="114"/>
      <c r="E3662" s="25"/>
      <c r="F3662" s="25"/>
      <c r="G3662" s="25"/>
      <c r="H3662" s="25"/>
      <c r="I3662" s="25"/>
      <c r="J3662" s="25"/>
      <c r="K3662" s="114"/>
      <c r="L3662" s="25"/>
      <c r="M3662" s="25"/>
      <c r="N3662" s="25"/>
      <c r="O3662" s="25"/>
      <c r="P3662" s="25"/>
      <c r="Q3662" s="25"/>
      <c r="R3662" s="25"/>
      <c r="S3662" s="25"/>
      <c r="T3662" s="25"/>
      <c r="U3662" s="25"/>
      <c r="V3662" s="25"/>
      <c r="W3662" s="25"/>
      <c r="X3662" s="25"/>
      <c r="Y3662" s="25"/>
      <c r="Z3662" s="25"/>
      <c r="AA3662" s="25"/>
      <c r="AB3662" s="25"/>
      <c r="AC3662" s="25"/>
      <c r="AD3662" s="25"/>
      <c r="AE3662" s="25"/>
      <c r="AF3662" s="25"/>
      <c r="AG3662" s="25"/>
      <c r="AH3662" s="25"/>
    </row>
    <row r="3663" spans="1:34">
      <c r="A3663" s="25"/>
      <c r="B3663" s="25"/>
      <c r="C3663" s="25"/>
      <c r="D3663" s="114"/>
      <c r="E3663" s="25"/>
      <c r="F3663" s="25"/>
      <c r="G3663" s="25"/>
      <c r="H3663" s="25"/>
      <c r="I3663" s="25"/>
      <c r="J3663" s="25"/>
      <c r="K3663" s="114"/>
      <c r="L3663" s="25"/>
      <c r="M3663" s="25"/>
      <c r="N3663" s="25"/>
      <c r="O3663" s="25"/>
      <c r="P3663" s="25"/>
      <c r="Q3663" s="25"/>
      <c r="R3663" s="25"/>
      <c r="S3663" s="25"/>
      <c r="T3663" s="25"/>
      <c r="U3663" s="25"/>
      <c r="V3663" s="25"/>
      <c r="W3663" s="25"/>
      <c r="X3663" s="25"/>
      <c r="Y3663" s="25"/>
      <c r="Z3663" s="25"/>
      <c r="AA3663" s="25"/>
      <c r="AB3663" s="25"/>
      <c r="AC3663" s="25"/>
      <c r="AD3663" s="25"/>
      <c r="AE3663" s="25"/>
      <c r="AF3663" s="25"/>
      <c r="AG3663" s="25"/>
      <c r="AH3663" s="25"/>
    </row>
    <row r="3664" spans="1:34">
      <c r="A3664" s="25"/>
      <c r="B3664" s="25"/>
      <c r="C3664" s="25"/>
      <c r="D3664" s="114"/>
      <c r="E3664" s="25"/>
      <c r="F3664" s="25"/>
      <c r="G3664" s="25"/>
      <c r="H3664" s="25"/>
      <c r="I3664" s="25"/>
      <c r="J3664" s="25"/>
      <c r="K3664" s="114"/>
      <c r="L3664" s="25"/>
      <c r="M3664" s="25"/>
      <c r="N3664" s="25"/>
      <c r="O3664" s="25"/>
      <c r="P3664" s="25"/>
      <c r="Q3664" s="25"/>
      <c r="R3664" s="25"/>
      <c r="S3664" s="25"/>
      <c r="T3664" s="25"/>
      <c r="U3664" s="25"/>
      <c r="V3664" s="25"/>
      <c r="W3664" s="25"/>
      <c r="X3664" s="25"/>
      <c r="Y3664" s="25"/>
      <c r="Z3664" s="25"/>
      <c r="AA3664" s="25"/>
      <c r="AB3664" s="25"/>
      <c r="AC3664" s="25"/>
      <c r="AD3664" s="25"/>
      <c r="AE3664" s="25"/>
      <c r="AF3664" s="25"/>
      <c r="AG3664" s="25"/>
      <c r="AH3664" s="25"/>
    </row>
    <row r="3665" spans="1:34">
      <c r="A3665" s="25"/>
      <c r="B3665" s="25"/>
      <c r="C3665" s="25"/>
      <c r="D3665" s="114"/>
      <c r="E3665" s="25"/>
      <c r="F3665" s="25"/>
      <c r="G3665" s="25"/>
      <c r="H3665" s="25"/>
      <c r="I3665" s="25"/>
      <c r="J3665" s="25"/>
      <c r="K3665" s="114"/>
      <c r="L3665" s="25"/>
      <c r="M3665" s="25"/>
      <c r="N3665" s="25"/>
      <c r="O3665" s="25"/>
      <c r="P3665" s="25"/>
      <c r="Q3665" s="25"/>
      <c r="R3665" s="25"/>
      <c r="S3665" s="25"/>
      <c r="T3665" s="25"/>
      <c r="U3665" s="25"/>
      <c r="V3665" s="25"/>
      <c r="W3665" s="25"/>
      <c r="X3665" s="25"/>
      <c r="Y3665" s="25"/>
      <c r="Z3665" s="25"/>
      <c r="AA3665" s="25"/>
      <c r="AB3665" s="25"/>
      <c r="AC3665" s="25"/>
      <c r="AD3665" s="25"/>
      <c r="AE3665" s="25"/>
      <c r="AF3665" s="25"/>
      <c r="AG3665" s="25"/>
      <c r="AH3665" s="25"/>
    </row>
    <row r="3666" spans="1:34">
      <c r="A3666" s="25"/>
      <c r="B3666" s="25"/>
      <c r="C3666" s="25"/>
      <c r="D3666" s="114"/>
      <c r="E3666" s="25"/>
      <c r="F3666" s="25"/>
      <c r="G3666" s="25"/>
      <c r="H3666" s="25"/>
      <c r="I3666" s="25"/>
      <c r="J3666" s="25"/>
      <c r="K3666" s="114"/>
      <c r="L3666" s="25"/>
      <c r="M3666" s="25"/>
      <c r="N3666" s="25"/>
      <c r="O3666" s="25"/>
      <c r="P3666" s="25"/>
      <c r="Q3666" s="25"/>
      <c r="R3666" s="25"/>
      <c r="S3666" s="25"/>
      <c r="T3666" s="25"/>
      <c r="U3666" s="25"/>
      <c r="V3666" s="25"/>
      <c r="W3666" s="25"/>
      <c r="X3666" s="25"/>
      <c r="Y3666" s="25"/>
      <c r="Z3666" s="25"/>
      <c r="AA3666" s="25"/>
      <c r="AB3666" s="25"/>
      <c r="AC3666" s="25"/>
      <c r="AD3666" s="25"/>
      <c r="AE3666" s="25"/>
      <c r="AF3666" s="25"/>
      <c r="AG3666" s="25"/>
      <c r="AH3666" s="25"/>
    </row>
    <row r="3667" spans="1:34">
      <c r="A3667" s="25"/>
      <c r="B3667" s="25"/>
      <c r="C3667" s="25"/>
      <c r="D3667" s="114"/>
      <c r="E3667" s="25"/>
      <c r="F3667" s="25"/>
      <c r="G3667" s="25"/>
      <c r="H3667" s="25"/>
      <c r="I3667" s="25"/>
      <c r="J3667" s="25"/>
      <c r="K3667" s="114"/>
      <c r="L3667" s="25"/>
      <c r="M3667" s="25"/>
      <c r="N3667" s="25"/>
      <c r="O3667" s="25"/>
      <c r="P3667" s="25"/>
      <c r="Q3667" s="25"/>
      <c r="R3667" s="25"/>
      <c r="S3667" s="25"/>
      <c r="T3667" s="25"/>
      <c r="U3667" s="25"/>
      <c r="V3667" s="25"/>
      <c r="W3667" s="25"/>
      <c r="X3667" s="25"/>
      <c r="Y3667" s="25"/>
      <c r="Z3667" s="25"/>
      <c r="AA3667" s="25"/>
      <c r="AB3667" s="25"/>
      <c r="AC3667" s="25"/>
      <c r="AD3667" s="25"/>
      <c r="AE3667" s="25"/>
      <c r="AF3667" s="25"/>
      <c r="AG3667" s="25"/>
      <c r="AH3667" s="25"/>
    </row>
    <row r="3668" spans="1:34">
      <c r="A3668" s="25"/>
      <c r="B3668" s="25"/>
      <c r="C3668" s="25"/>
      <c r="D3668" s="114"/>
      <c r="E3668" s="25"/>
      <c r="F3668" s="25"/>
      <c r="G3668" s="25"/>
      <c r="H3668" s="25"/>
      <c r="I3668" s="25"/>
      <c r="J3668" s="25"/>
      <c r="K3668" s="114"/>
      <c r="L3668" s="25"/>
      <c r="M3668" s="25"/>
      <c r="N3668" s="25"/>
      <c r="O3668" s="25"/>
      <c r="P3668" s="25"/>
      <c r="Q3668" s="25"/>
      <c r="R3668" s="25"/>
      <c r="S3668" s="25"/>
      <c r="T3668" s="25"/>
      <c r="U3668" s="25"/>
      <c r="V3668" s="25"/>
      <c r="W3668" s="25"/>
      <c r="X3668" s="25"/>
      <c r="Y3668" s="25"/>
      <c r="Z3668" s="25"/>
      <c r="AA3668" s="25"/>
      <c r="AB3668" s="25"/>
      <c r="AC3668" s="25"/>
      <c r="AD3668" s="25"/>
      <c r="AE3668" s="25"/>
      <c r="AF3668" s="25"/>
      <c r="AG3668" s="25"/>
      <c r="AH3668" s="25"/>
    </row>
    <row r="3669" spans="1:34">
      <c r="A3669" s="25"/>
      <c r="B3669" s="25"/>
      <c r="C3669" s="25"/>
      <c r="D3669" s="114"/>
      <c r="E3669" s="25"/>
      <c r="F3669" s="25"/>
      <c r="G3669" s="25"/>
      <c r="H3669" s="25"/>
      <c r="I3669" s="25"/>
      <c r="J3669" s="25"/>
      <c r="K3669" s="114"/>
      <c r="L3669" s="25"/>
      <c r="M3669" s="25"/>
      <c r="N3669" s="25"/>
      <c r="O3669" s="25"/>
      <c r="P3669" s="25"/>
      <c r="Q3669" s="25"/>
      <c r="R3669" s="25"/>
      <c r="S3669" s="25"/>
      <c r="T3669" s="25"/>
      <c r="U3669" s="25"/>
      <c r="V3669" s="25"/>
      <c r="W3669" s="25"/>
      <c r="X3669" s="25"/>
      <c r="Y3669" s="25"/>
      <c r="Z3669" s="25"/>
      <c r="AA3669" s="25"/>
      <c r="AB3669" s="25"/>
      <c r="AC3669" s="25"/>
      <c r="AD3669" s="25"/>
      <c r="AE3669" s="25"/>
      <c r="AF3669" s="25"/>
      <c r="AG3669" s="25"/>
      <c r="AH3669" s="25"/>
    </row>
    <row r="3670" spans="1:34">
      <c r="A3670" s="25"/>
      <c r="B3670" s="25"/>
      <c r="C3670" s="25"/>
      <c r="D3670" s="114"/>
      <c r="E3670" s="25"/>
      <c r="F3670" s="25"/>
      <c r="G3670" s="25"/>
      <c r="H3670" s="25"/>
      <c r="I3670" s="25"/>
      <c r="J3670" s="25"/>
      <c r="K3670" s="114"/>
      <c r="L3670" s="25"/>
      <c r="M3670" s="25"/>
      <c r="N3670" s="25"/>
      <c r="O3670" s="25"/>
      <c r="P3670" s="25"/>
      <c r="Q3670" s="25"/>
      <c r="R3670" s="25"/>
      <c r="S3670" s="25"/>
      <c r="T3670" s="25"/>
      <c r="U3670" s="25"/>
      <c r="V3670" s="25"/>
      <c r="W3670" s="25"/>
      <c r="X3670" s="25"/>
      <c r="Y3670" s="25"/>
      <c r="Z3670" s="25"/>
      <c r="AA3670" s="25"/>
      <c r="AB3670" s="25"/>
      <c r="AC3670" s="25"/>
      <c r="AD3670" s="25"/>
      <c r="AE3670" s="25"/>
      <c r="AF3670" s="25"/>
      <c r="AG3670" s="25"/>
      <c r="AH3670" s="25"/>
    </row>
    <row r="3671" spans="1:34">
      <c r="A3671" s="25"/>
      <c r="B3671" s="25"/>
      <c r="C3671" s="25"/>
      <c r="D3671" s="114"/>
      <c r="E3671" s="25"/>
      <c r="F3671" s="25"/>
      <c r="G3671" s="25"/>
      <c r="H3671" s="25"/>
      <c r="I3671" s="25"/>
      <c r="J3671" s="25"/>
      <c r="K3671" s="114"/>
      <c r="L3671" s="25"/>
      <c r="M3671" s="25"/>
      <c r="N3671" s="25"/>
      <c r="O3671" s="25"/>
      <c r="P3671" s="25"/>
      <c r="Q3671" s="25"/>
      <c r="R3671" s="25"/>
      <c r="S3671" s="25"/>
      <c r="T3671" s="25"/>
      <c r="U3671" s="25"/>
      <c r="V3671" s="25"/>
      <c r="W3671" s="25"/>
      <c r="X3671" s="25"/>
      <c r="Y3671" s="25"/>
      <c r="Z3671" s="25"/>
      <c r="AA3671" s="25"/>
      <c r="AB3671" s="25"/>
      <c r="AC3671" s="25"/>
      <c r="AD3671" s="25"/>
      <c r="AE3671" s="25"/>
      <c r="AF3671" s="25"/>
      <c r="AG3671" s="25"/>
      <c r="AH3671" s="25"/>
    </row>
    <row r="3672" spans="1:34">
      <c r="A3672" s="25"/>
      <c r="B3672" s="25"/>
      <c r="C3672" s="25"/>
      <c r="D3672" s="114"/>
      <c r="E3672" s="25"/>
      <c r="F3672" s="25"/>
      <c r="G3672" s="25"/>
      <c r="H3672" s="25"/>
      <c r="I3672" s="25"/>
      <c r="J3672" s="25"/>
      <c r="K3672" s="114"/>
      <c r="L3672" s="25"/>
      <c r="M3672" s="25"/>
      <c r="N3672" s="25"/>
      <c r="O3672" s="25"/>
      <c r="P3672" s="25"/>
      <c r="Q3672" s="25"/>
      <c r="R3672" s="25"/>
      <c r="S3672" s="25"/>
      <c r="T3672" s="25"/>
      <c r="U3672" s="25"/>
      <c r="V3672" s="25"/>
      <c r="W3672" s="25"/>
      <c r="X3672" s="25"/>
      <c r="Y3672" s="25"/>
      <c r="Z3672" s="25"/>
      <c r="AA3672" s="25"/>
      <c r="AB3672" s="25"/>
      <c r="AC3672" s="25"/>
      <c r="AD3672" s="25"/>
      <c r="AE3672" s="25"/>
      <c r="AF3672" s="25"/>
      <c r="AG3672" s="25"/>
      <c r="AH3672" s="25"/>
    </row>
    <row r="3673" spans="1:34">
      <c r="A3673" s="25"/>
      <c r="B3673" s="25"/>
      <c r="C3673" s="25"/>
      <c r="D3673" s="114"/>
      <c r="E3673" s="25"/>
      <c r="F3673" s="25"/>
      <c r="G3673" s="25"/>
      <c r="H3673" s="25"/>
      <c r="I3673" s="25"/>
      <c r="J3673" s="25"/>
      <c r="K3673" s="114"/>
      <c r="L3673" s="25"/>
      <c r="M3673" s="25"/>
      <c r="N3673" s="25"/>
      <c r="O3673" s="25"/>
      <c r="P3673" s="25"/>
      <c r="Q3673" s="25"/>
      <c r="R3673" s="25"/>
      <c r="S3673" s="25"/>
      <c r="T3673" s="25"/>
      <c r="U3673" s="25"/>
      <c r="V3673" s="25"/>
      <c r="W3673" s="25"/>
      <c r="X3673" s="25"/>
      <c r="Y3673" s="25"/>
      <c r="Z3673" s="25"/>
      <c r="AA3673" s="25"/>
      <c r="AB3673" s="25"/>
      <c r="AC3673" s="25"/>
      <c r="AD3673" s="25"/>
      <c r="AE3673" s="25"/>
      <c r="AF3673" s="25"/>
      <c r="AG3673" s="25"/>
      <c r="AH3673" s="25"/>
    </row>
    <row r="3674" spans="1:34">
      <c r="A3674" s="25"/>
      <c r="B3674" s="25"/>
      <c r="C3674" s="25"/>
      <c r="D3674" s="114"/>
      <c r="E3674" s="25"/>
      <c r="F3674" s="25"/>
      <c r="G3674" s="25"/>
      <c r="H3674" s="25"/>
      <c r="I3674" s="25"/>
      <c r="J3674" s="25"/>
      <c r="K3674" s="114"/>
      <c r="L3674" s="25"/>
      <c r="M3674" s="25"/>
      <c r="N3674" s="25"/>
      <c r="O3674" s="25"/>
      <c r="P3674" s="25"/>
      <c r="Q3674" s="25"/>
      <c r="R3674" s="25"/>
      <c r="S3674" s="25"/>
      <c r="T3674" s="25"/>
      <c r="U3674" s="25"/>
      <c r="V3674" s="25"/>
      <c r="W3674" s="25"/>
      <c r="X3674" s="25"/>
      <c r="Y3674" s="25"/>
      <c r="Z3674" s="25"/>
      <c r="AA3674" s="25"/>
      <c r="AB3674" s="25"/>
      <c r="AC3674" s="25"/>
      <c r="AD3674" s="25"/>
      <c r="AE3674" s="25"/>
      <c r="AF3674" s="25"/>
      <c r="AG3674" s="25"/>
      <c r="AH3674" s="25"/>
    </row>
    <row r="3675" spans="1:34">
      <c r="A3675" s="25"/>
      <c r="B3675" s="25"/>
      <c r="C3675" s="25"/>
      <c r="D3675" s="114"/>
      <c r="E3675" s="25"/>
      <c r="F3675" s="25"/>
      <c r="G3675" s="25"/>
      <c r="H3675" s="25"/>
      <c r="I3675" s="25"/>
      <c r="J3675" s="25"/>
      <c r="K3675" s="114"/>
      <c r="L3675" s="25"/>
      <c r="M3675" s="25"/>
      <c r="N3675" s="25"/>
      <c r="O3675" s="25"/>
      <c r="P3675" s="25"/>
      <c r="Q3675" s="25"/>
      <c r="R3675" s="25"/>
      <c r="S3675" s="25"/>
      <c r="T3675" s="25"/>
      <c r="U3675" s="25"/>
      <c r="V3675" s="25"/>
      <c r="W3675" s="25"/>
      <c r="X3675" s="25"/>
      <c r="Y3675" s="25"/>
      <c r="Z3675" s="25"/>
      <c r="AA3675" s="25"/>
      <c r="AB3675" s="25"/>
      <c r="AC3675" s="25"/>
      <c r="AD3675" s="25"/>
      <c r="AE3675" s="25"/>
      <c r="AF3675" s="25"/>
      <c r="AG3675" s="25"/>
      <c r="AH3675" s="25"/>
    </row>
    <row r="3676" spans="1:34">
      <c r="A3676" s="25"/>
      <c r="B3676" s="25"/>
      <c r="C3676" s="25"/>
      <c r="D3676" s="114"/>
      <c r="E3676" s="25"/>
      <c r="F3676" s="25"/>
      <c r="G3676" s="25"/>
      <c r="H3676" s="25"/>
      <c r="I3676" s="25"/>
      <c r="J3676" s="25"/>
      <c r="K3676" s="114"/>
      <c r="L3676" s="25"/>
      <c r="M3676" s="25"/>
      <c r="N3676" s="25"/>
      <c r="O3676" s="25"/>
      <c r="P3676" s="25"/>
      <c r="Q3676" s="25"/>
      <c r="R3676" s="25"/>
      <c r="S3676" s="25"/>
      <c r="T3676" s="25"/>
      <c r="U3676" s="25"/>
      <c r="V3676" s="25"/>
      <c r="W3676" s="25"/>
      <c r="X3676" s="25"/>
      <c r="Y3676" s="25"/>
      <c r="Z3676" s="25"/>
      <c r="AA3676" s="25"/>
      <c r="AB3676" s="25"/>
      <c r="AC3676" s="25"/>
      <c r="AD3676" s="25"/>
      <c r="AE3676" s="25"/>
      <c r="AF3676" s="25"/>
      <c r="AG3676" s="25"/>
      <c r="AH3676" s="25"/>
    </row>
    <row r="3677" spans="1:34">
      <c r="A3677" s="25"/>
      <c r="B3677" s="25"/>
      <c r="C3677" s="25"/>
      <c r="D3677" s="114"/>
      <c r="E3677" s="25"/>
      <c r="F3677" s="25"/>
      <c r="G3677" s="25"/>
      <c r="H3677" s="25"/>
      <c r="I3677" s="25"/>
      <c r="J3677" s="25"/>
      <c r="K3677" s="114"/>
      <c r="L3677" s="25"/>
      <c r="M3677" s="25"/>
      <c r="N3677" s="25"/>
      <c r="O3677" s="25"/>
      <c r="P3677" s="25"/>
      <c r="Q3677" s="25"/>
      <c r="R3677" s="25"/>
      <c r="S3677" s="25"/>
      <c r="T3677" s="25"/>
      <c r="U3677" s="25"/>
      <c r="V3677" s="25"/>
      <c r="W3677" s="25"/>
      <c r="X3677" s="25"/>
      <c r="Y3677" s="25"/>
      <c r="Z3677" s="25"/>
      <c r="AA3677" s="25"/>
      <c r="AB3677" s="25"/>
      <c r="AC3677" s="25"/>
      <c r="AD3677" s="25"/>
      <c r="AE3677" s="25"/>
      <c r="AF3677" s="25"/>
      <c r="AG3677" s="25"/>
      <c r="AH3677" s="25"/>
    </row>
    <row r="3678" spans="1:34">
      <c r="A3678" s="25"/>
      <c r="B3678" s="25"/>
      <c r="C3678" s="25"/>
      <c r="D3678" s="114"/>
      <c r="E3678" s="25"/>
      <c r="F3678" s="25"/>
      <c r="G3678" s="25"/>
      <c r="H3678" s="25"/>
      <c r="I3678" s="25"/>
      <c r="J3678" s="25"/>
      <c r="K3678" s="114"/>
      <c r="L3678" s="25"/>
      <c r="M3678" s="25"/>
      <c r="N3678" s="25"/>
      <c r="O3678" s="25"/>
      <c r="P3678" s="25"/>
      <c r="Q3678" s="25"/>
      <c r="R3678" s="25"/>
      <c r="S3678" s="25"/>
      <c r="T3678" s="25"/>
      <c r="U3678" s="25"/>
      <c r="V3678" s="25"/>
      <c r="W3678" s="25"/>
      <c r="X3678" s="25"/>
      <c r="Y3678" s="25"/>
      <c r="Z3678" s="25"/>
      <c r="AA3678" s="25"/>
      <c r="AB3678" s="25"/>
      <c r="AC3678" s="25"/>
      <c r="AD3678" s="25"/>
      <c r="AE3678" s="25"/>
      <c r="AF3678" s="25"/>
      <c r="AG3678" s="25"/>
      <c r="AH3678" s="25"/>
    </row>
    <row r="3679" spans="1:34">
      <c r="A3679" s="25"/>
      <c r="B3679" s="25"/>
      <c r="C3679" s="25"/>
      <c r="D3679" s="114"/>
      <c r="E3679" s="25"/>
      <c r="F3679" s="25"/>
      <c r="G3679" s="25"/>
      <c r="H3679" s="25"/>
      <c r="I3679" s="25"/>
      <c r="J3679" s="25"/>
      <c r="K3679" s="114"/>
      <c r="L3679" s="25"/>
      <c r="M3679" s="25"/>
      <c r="N3679" s="25"/>
      <c r="O3679" s="25"/>
      <c r="P3679" s="25"/>
      <c r="Q3679" s="25"/>
      <c r="R3679" s="25"/>
      <c r="S3679" s="25"/>
      <c r="T3679" s="25"/>
      <c r="U3679" s="25"/>
      <c r="V3679" s="25"/>
      <c r="W3679" s="25"/>
      <c r="X3679" s="25"/>
      <c r="Y3679" s="25"/>
      <c r="Z3679" s="25"/>
      <c r="AA3679" s="25"/>
      <c r="AB3679" s="25"/>
      <c r="AC3679" s="25"/>
      <c r="AD3679" s="25"/>
      <c r="AE3679" s="25"/>
      <c r="AF3679" s="25"/>
      <c r="AG3679" s="25"/>
      <c r="AH3679" s="25"/>
    </row>
    <row r="3680" spans="1:34">
      <c r="A3680" s="25"/>
      <c r="B3680" s="25"/>
      <c r="C3680" s="25"/>
      <c r="D3680" s="114"/>
      <c r="E3680" s="25"/>
      <c r="F3680" s="25"/>
      <c r="G3680" s="25"/>
      <c r="H3680" s="25"/>
      <c r="I3680" s="25"/>
      <c r="J3680" s="25"/>
      <c r="K3680" s="114"/>
      <c r="L3680" s="25"/>
      <c r="M3680" s="25"/>
      <c r="N3680" s="25"/>
      <c r="O3680" s="25"/>
      <c r="P3680" s="25"/>
      <c r="Q3680" s="25"/>
      <c r="R3680" s="25"/>
      <c r="S3680" s="25"/>
      <c r="T3680" s="25"/>
      <c r="U3680" s="25"/>
      <c r="V3680" s="25"/>
      <c r="W3680" s="25"/>
      <c r="X3680" s="25"/>
      <c r="Y3680" s="25"/>
      <c r="Z3680" s="25"/>
      <c r="AA3680" s="25"/>
      <c r="AB3680" s="25"/>
      <c r="AC3680" s="25"/>
      <c r="AD3680" s="25"/>
      <c r="AE3680" s="25"/>
      <c r="AF3680" s="25"/>
      <c r="AG3680" s="25"/>
      <c r="AH3680" s="25"/>
    </row>
    <row r="3681" spans="1:34">
      <c r="A3681" s="25"/>
      <c r="B3681" s="25"/>
      <c r="C3681" s="25"/>
      <c r="D3681" s="114"/>
      <c r="E3681" s="25"/>
      <c r="F3681" s="25"/>
      <c r="G3681" s="25"/>
      <c r="H3681" s="25"/>
      <c r="I3681" s="25"/>
      <c r="J3681" s="25"/>
      <c r="K3681" s="114"/>
      <c r="L3681" s="25"/>
      <c r="M3681" s="25"/>
      <c r="N3681" s="25"/>
      <c r="O3681" s="25"/>
      <c r="P3681" s="25"/>
      <c r="Q3681" s="25"/>
      <c r="R3681" s="25"/>
      <c r="S3681" s="25"/>
      <c r="T3681" s="25"/>
      <c r="U3681" s="25"/>
      <c r="V3681" s="25"/>
      <c r="W3681" s="25"/>
      <c r="X3681" s="25"/>
      <c r="Y3681" s="25"/>
      <c r="Z3681" s="25"/>
      <c r="AA3681" s="25"/>
      <c r="AB3681" s="25"/>
      <c r="AC3681" s="25"/>
      <c r="AD3681" s="25"/>
      <c r="AE3681" s="25"/>
      <c r="AF3681" s="25"/>
      <c r="AG3681" s="25"/>
      <c r="AH3681" s="25"/>
    </row>
    <row r="3682" spans="1:34">
      <c r="A3682" s="25"/>
      <c r="B3682" s="25"/>
      <c r="C3682" s="25"/>
      <c r="D3682" s="114"/>
      <c r="E3682" s="25"/>
      <c r="F3682" s="25"/>
      <c r="G3682" s="25"/>
      <c r="H3682" s="25"/>
      <c r="I3682" s="25"/>
      <c r="J3682" s="25"/>
      <c r="K3682" s="114"/>
      <c r="L3682" s="25"/>
      <c r="M3682" s="25"/>
      <c r="N3682" s="25"/>
      <c r="O3682" s="25"/>
      <c r="P3682" s="25"/>
      <c r="Q3682" s="25"/>
      <c r="R3682" s="25"/>
      <c r="S3682" s="25"/>
      <c r="T3682" s="25"/>
      <c r="U3682" s="25"/>
      <c r="V3682" s="25"/>
      <c r="W3682" s="25"/>
      <c r="X3682" s="25"/>
      <c r="Y3682" s="25"/>
      <c r="Z3682" s="25"/>
      <c r="AA3682" s="25"/>
      <c r="AB3682" s="25"/>
      <c r="AC3682" s="25"/>
      <c r="AD3682" s="25"/>
      <c r="AE3682" s="25"/>
      <c r="AF3682" s="25"/>
      <c r="AG3682" s="25"/>
      <c r="AH3682" s="25"/>
    </row>
    <row r="3683" spans="1:34">
      <c r="A3683" s="25"/>
      <c r="B3683" s="25"/>
      <c r="C3683" s="25"/>
      <c r="D3683" s="114"/>
      <c r="E3683" s="25"/>
      <c r="F3683" s="25"/>
      <c r="G3683" s="25"/>
      <c r="H3683" s="25"/>
      <c r="I3683" s="25"/>
      <c r="J3683" s="25"/>
      <c r="K3683" s="114"/>
      <c r="L3683" s="25"/>
      <c r="M3683" s="25"/>
      <c r="N3683" s="25"/>
      <c r="O3683" s="25"/>
      <c r="P3683" s="25"/>
      <c r="Q3683" s="25"/>
      <c r="R3683" s="25"/>
      <c r="S3683" s="25"/>
      <c r="T3683" s="25"/>
      <c r="U3683" s="25"/>
      <c r="V3683" s="25"/>
      <c r="W3683" s="25"/>
      <c r="X3683" s="25"/>
      <c r="Y3683" s="25"/>
      <c r="Z3683" s="25"/>
      <c r="AA3683" s="25"/>
      <c r="AB3683" s="25"/>
      <c r="AC3683" s="25"/>
      <c r="AD3683" s="25"/>
      <c r="AE3683" s="25"/>
      <c r="AF3683" s="25"/>
      <c r="AG3683" s="25"/>
      <c r="AH3683" s="25"/>
    </row>
    <row r="3684" spans="1:34">
      <c r="A3684" s="25"/>
      <c r="B3684" s="25"/>
      <c r="C3684" s="25"/>
      <c r="D3684" s="114"/>
      <c r="E3684" s="25"/>
      <c r="F3684" s="25"/>
      <c r="G3684" s="25"/>
      <c r="H3684" s="25"/>
      <c r="I3684" s="25"/>
      <c r="J3684" s="25"/>
      <c r="K3684" s="114"/>
      <c r="L3684" s="25"/>
      <c r="M3684" s="25"/>
      <c r="N3684" s="25"/>
      <c r="O3684" s="25"/>
      <c r="P3684" s="25"/>
      <c r="Q3684" s="25"/>
      <c r="R3684" s="25"/>
      <c r="S3684" s="25"/>
      <c r="T3684" s="25"/>
      <c r="U3684" s="25"/>
      <c r="V3684" s="25"/>
      <c r="W3684" s="25"/>
      <c r="X3684" s="25"/>
      <c r="Y3684" s="25"/>
      <c r="Z3684" s="25"/>
      <c r="AA3684" s="25"/>
      <c r="AB3684" s="25"/>
      <c r="AC3684" s="25"/>
      <c r="AD3684" s="25"/>
      <c r="AE3684" s="25"/>
      <c r="AF3684" s="25"/>
      <c r="AG3684" s="25"/>
      <c r="AH3684" s="25"/>
    </row>
    <row r="3685" spans="1:34">
      <c r="A3685" s="25"/>
      <c r="B3685" s="25"/>
      <c r="C3685" s="25"/>
      <c r="D3685" s="114"/>
      <c r="E3685" s="25"/>
      <c r="F3685" s="25"/>
      <c r="G3685" s="25"/>
      <c r="H3685" s="25"/>
      <c r="I3685" s="25"/>
      <c r="J3685" s="25"/>
      <c r="K3685" s="114"/>
      <c r="L3685" s="25"/>
      <c r="M3685" s="25"/>
      <c r="N3685" s="25"/>
      <c r="O3685" s="25"/>
      <c r="P3685" s="25"/>
      <c r="Q3685" s="25"/>
      <c r="R3685" s="25"/>
      <c r="S3685" s="25"/>
      <c r="T3685" s="25"/>
      <c r="U3685" s="25"/>
      <c r="V3685" s="25"/>
      <c r="W3685" s="25"/>
      <c r="X3685" s="25"/>
      <c r="Y3685" s="25"/>
      <c r="Z3685" s="25"/>
      <c r="AA3685" s="25"/>
      <c r="AB3685" s="25"/>
      <c r="AC3685" s="25"/>
      <c r="AD3685" s="25"/>
      <c r="AE3685" s="25"/>
      <c r="AF3685" s="25"/>
      <c r="AG3685" s="25"/>
      <c r="AH3685" s="25"/>
    </row>
    <row r="3686" spans="1:34">
      <c r="A3686" s="25"/>
      <c r="B3686" s="25"/>
      <c r="C3686" s="25"/>
      <c r="D3686" s="114"/>
      <c r="E3686" s="25"/>
      <c r="F3686" s="25"/>
      <c r="G3686" s="25"/>
      <c r="H3686" s="25"/>
      <c r="I3686" s="25"/>
      <c r="J3686" s="25"/>
      <c r="K3686" s="114"/>
      <c r="L3686" s="25"/>
      <c r="M3686" s="25"/>
      <c r="N3686" s="25"/>
      <c r="O3686" s="25"/>
      <c r="P3686" s="25"/>
      <c r="Q3686" s="25"/>
      <c r="R3686" s="25"/>
      <c r="S3686" s="25"/>
      <c r="T3686" s="25"/>
      <c r="U3686" s="25"/>
      <c r="V3686" s="25"/>
      <c r="W3686" s="25"/>
      <c r="X3686" s="25"/>
      <c r="Y3686" s="25"/>
      <c r="Z3686" s="25"/>
      <c r="AA3686" s="25"/>
      <c r="AB3686" s="25"/>
      <c r="AC3686" s="25"/>
      <c r="AD3686" s="25"/>
      <c r="AE3686" s="25"/>
      <c r="AF3686" s="25"/>
      <c r="AG3686" s="25"/>
      <c r="AH3686" s="25"/>
    </row>
    <row r="3687" spans="1:34">
      <c r="A3687" s="25"/>
      <c r="B3687" s="25"/>
      <c r="C3687" s="25"/>
      <c r="D3687" s="114"/>
      <c r="E3687" s="25"/>
      <c r="F3687" s="25"/>
      <c r="G3687" s="25"/>
      <c r="H3687" s="25"/>
      <c r="I3687" s="25"/>
      <c r="J3687" s="25"/>
      <c r="K3687" s="114"/>
      <c r="L3687" s="25"/>
      <c r="M3687" s="25"/>
      <c r="N3687" s="25"/>
      <c r="O3687" s="25"/>
      <c r="P3687" s="25"/>
      <c r="Q3687" s="25"/>
      <c r="R3687" s="25"/>
      <c r="S3687" s="25"/>
      <c r="T3687" s="25"/>
      <c r="U3687" s="25"/>
      <c r="V3687" s="25"/>
      <c r="W3687" s="25"/>
      <c r="X3687" s="25"/>
      <c r="Y3687" s="25"/>
      <c r="Z3687" s="25"/>
      <c r="AA3687" s="25"/>
      <c r="AB3687" s="25"/>
      <c r="AC3687" s="25"/>
      <c r="AD3687" s="25"/>
      <c r="AE3687" s="25"/>
      <c r="AF3687" s="25"/>
      <c r="AG3687" s="25"/>
      <c r="AH3687" s="25"/>
    </row>
    <row r="3688" spans="1:34">
      <c r="A3688" s="25"/>
      <c r="B3688" s="25"/>
      <c r="C3688" s="25"/>
      <c r="D3688" s="114"/>
      <c r="E3688" s="25"/>
      <c r="F3688" s="25"/>
      <c r="G3688" s="25"/>
      <c r="H3688" s="25"/>
      <c r="I3688" s="25"/>
      <c r="J3688" s="25"/>
      <c r="K3688" s="114"/>
      <c r="L3688" s="25"/>
      <c r="M3688" s="25"/>
      <c r="N3688" s="25"/>
      <c r="O3688" s="25"/>
      <c r="P3688" s="25"/>
      <c r="Q3688" s="25"/>
      <c r="R3688" s="25"/>
      <c r="S3688" s="25"/>
      <c r="T3688" s="25"/>
      <c r="U3688" s="25"/>
      <c r="V3688" s="25"/>
      <c r="W3688" s="25"/>
      <c r="X3688" s="25"/>
      <c r="Y3688" s="25"/>
      <c r="Z3688" s="25"/>
      <c r="AA3688" s="25"/>
      <c r="AB3688" s="25"/>
      <c r="AC3688" s="25"/>
      <c r="AD3688" s="25"/>
      <c r="AE3688" s="25"/>
      <c r="AF3688" s="25"/>
      <c r="AG3688" s="25"/>
      <c r="AH3688" s="25"/>
    </row>
    <row r="3689" spans="1:34">
      <c r="A3689" s="25"/>
      <c r="B3689" s="25"/>
      <c r="C3689" s="25"/>
      <c r="D3689" s="114"/>
      <c r="E3689" s="25"/>
      <c r="F3689" s="25"/>
      <c r="G3689" s="25"/>
      <c r="H3689" s="25"/>
      <c r="I3689" s="25"/>
      <c r="J3689" s="25"/>
      <c r="K3689" s="114"/>
      <c r="L3689" s="25"/>
      <c r="M3689" s="25"/>
      <c r="N3689" s="25"/>
      <c r="O3689" s="25"/>
      <c r="P3689" s="25"/>
      <c r="Q3689" s="25"/>
      <c r="R3689" s="25"/>
      <c r="S3689" s="25"/>
      <c r="T3689" s="25"/>
      <c r="U3689" s="25"/>
      <c r="V3689" s="25"/>
      <c r="W3689" s="25"/>
      <c r="X3689" s="25"/>
      <c r="Y3689" s="25"/>
      <c r="Z3689" s="25"/>
      <c r="AA3689" s="25"/>
      <c r="AB3689" s="25"/>
      <c r="AC3689" s="25"/>
      <c r="AD3689" s="25"/>
      <c r="AE3689" s="25"/>
      <c r="AF3689" s="25"/>
      <c r="AG3689" s="25"/>
      <c r="AH3689" s="25"/>
    </row>
    <row r="3690" spans="1:34">
      <c r="A3690" s="25"/>
      <c r="B3690" s="25"/>
      <c r="C3690" s="25"/>
      <c r="D3690" s="114"/>
      <c r="E3690" s="25"/>
      <c r="F3690" s="25"/>
      <c r="G3690" s="25"/>
      <c r="H3690" s="25"/>
      <c r="I3690" s="25"/>
      <c r="J3690" s="25"/>
      <c r="K3690" s="114"/>
      <c r="L3690" s="25"/>
      <c r="M3690" s="25"/>
      <c r="N3690" s="25"/>
      <c r="O3690" s="25"/>
      <c r="P3690" s="25"/>
      <c r="Q3690" s="25"/>
      <c r="R3690" s="25"/>
      <c r="S3690" s="25"/>
      <c r="T3690" s="25"/>
      <c r="U3690" s="25"/>
      <c r="V3690" s="25"/>
      <c r="W3690" s="25"/>
      <c r="X3690" s="25"/>
      <c r="Y3690" s="25"/>
      <c r="Z3690" s="25"/>
      <c r="AA3690" s="25"/>
      <c r="AB3690" s="25"/>
      <c r="AC3690" s="25"/>
      <c r="AD3690" s="25"/>
      <c r="AE3690" s="25"/>
      <c r="AF3690" s="25"/>
      <c r="AG3690" s="25"/>
      <c r="AH3690" s="25"/>
    </row>
    <row r="3691" spans="1:34">
      <c r="A3691" s="25"/>
      <c r="B3691" s="25"/>
      <c r="C3691" s="25"/>
      <c r="D3691" s="114"/>
      <c r="E3691" s="25"/>
      <c r="F3691" s="25"/>
      <c r="G3691" s="25"/>
      <c r="H3691" s="25"/>
      <c r="I3691" s="25"/>
      <c r="J3691" s="25"/>
      <c r="K3691" s="114"/>
      <c r="L3691" s="25"/>
      <c r="M3691" s="25"/>
      <c r="N3691" s="25"/>
      <c r="O3691" s="25"/>
      <c r="P3691" s="25"/>
      <c r="Q3691" s="25"/>
      <c r="R3691" s="25"/>
      <c r="S3691" s="25"/>
      <c r="T3691" s="25"/>
      <c r="U3691" s="25"/>
      <c r="V3691" s="25"/>
      <c r="W3691" s="25"/>
      <c r="X3691" s="25"/>
      <c r="Y3691" s="25"/>
      <c r="Z3691" s="25"/>
      <c r="AA3691" s="25"/>
      <c r="AB3691" s="25"/>
      <c r="AC3691" s="25"/>
      <c r="AD3691" s="25"/>
      <c r="AE3691" s="25"/>
      <c r="AF3691" s="25"/>
      <c r="AG3691" s="25"/>
      <c r="AH3691" s="25"/>
    </row>
    <row r="3692" spans="1:34">
      <c r="A3692" s="25"/>
      <c r="B3692" s="25"/>
      <c r="C3692" s="25"/>
      <c r="D3692" s="114"/>
      <c r="E3692" s="25"/>
      <c r="F3692" s="25"/>
      <c r="G3692" s="25"/>
      <c r="H3692" s="25"/>
      <c r="I3692" s="25"/>
      <c r="J3692" s="25"/>
      <c r="K3692" s="114"/>
      <c r="L3692" s="25"/>
      <c r="M3692" s="25"/>
      <c r="N3692" s="25"/>
      <c r="O3692" s="25"/>
      <c r="P3692" s="25"/>
      <c r="Q3692" s="25"/>
      <c r="R3692" s="25"/>
      <c r="S3692" s="25"/>
      <c r="T3692" s="25"/>
      <c r="U3692" s="25"/>
      <c r="V3692" s="25"/>
      <c r="W3692" s="25"/>
      <c r="X3692" s="25"/>
      <c r="Y3692" s="25"/>
      <c r="Z3692" s="25"/>
      <c r="AA3692" s="25"/>
      <c r="AB3692" s="25"/>
      <c r="AC3692" s="25"/>
      <c r="AD3692" s="25"/>
      <c r="AE3692" s="25"/>
      <c r="AF3692" s="25"/>
      <c r="AG3692" s="25"/>
      <c r="AH3692" s="25"/>
    </row>
    <row r="3693" spans="1:34">
      <c r="A3693" s="25"/>
      <c r="B3693" s="25"/>
      <c r="C3693" s="25"/>
      <c r="D3693" s="114"/>
      <c r="E3693" s="25"/>
      <c r="F3693" s="25"/>
      <c r="G3693" s="25"/>
      <c r="H3693" s="25"/>
      <c r="I3693" s="25"/>
      <c r="J3693" s="25"/>
      <c r="K3693" s="114"/>
      <c r="L3693" s="25"/>
      <c r="M3693" s="25"/>
      <c r="N3693" s="25"/>
      <c r="O3693" s="25"/>
      <c r="P3693" s="25"/>
      <c r="Q3693" s="25"/>
      <c r="R3693" s="25"/>
      <c r="S3693" s="25"/>
      <c r="T3693" s="25"/>
      <c r="U3693" s="25"/>
      <c r="V3693" s="25"/>
      <c r="W3693" s="25"/>
      <c r="X3693" s="25"/>
      <c r="Y3693" s="25"/>
      <c r="Z3693" s="25"/>
      <c r="AA3693" s="25"/>
      <c r="AB3693" s="25"/>
      <c r="AC3693" s="25"/>
      <c r="AD3693" s="25"/>
      <c r="AE3693" s="25"/>
      <c r="AF3693" s="25"/>
      <c r="AG3693" s="25"/>
      <c r="AH3693" s="25"/>
    </row>
    <row r="3694" spans="1:34">
      <c r="A3694" s="25"/>
      <c r="B3694" s="25"/>
      <c r="C3694" s="25"/>
      <c r="D3694" s="114"/>
      <c r="E3694" s="25"/>
      <c r="F3694" s="25"/>
      <c r="G3694" s="25"/>
      <c r="H3694" s="25"/>
      <c r="I3694" s="25"/>
      <c r="J3694" s="25"/>
      <c r="K3694" s="114"/>
      <c r="L3694" s="25"/>
      <c r="M3694" s="25"/>
      <c r="N3694" s="25"/>
      <c r="O3694" s="25"/>
      <c r="P3694" s="25"/>
      <c r="Q3694" s="25"/>
      <c r="R3694" s="25"/>
      <c r="S3694" s="25"/>
      <c r="T3694" s="25"/>
      <c r="U3694" s="25"/>
      <c r="V3694" s="25"/>
      <c r="W3694" s="25"/>
      <c r="X3694" s="25"/>
      <c r="Y3694" s="25"/>
      <c r="Z3694" s="25"/>
      <c r="AA3694" s="25"/>
      <c r="AB3694" s="25"/>
      <c r="AC3694" s="25"/>
      <c r="AD3694" s="25"/>
      <c r="AE3694" s="25"/>
      <c r="AF3694" s="25"/>
      <c r="AG3694" s="25"/>
      <c r="AH3694" s="25"/>
    </row>
    <row r="3695" spans="1:34">
      <c r="A3695" s="25"/>
      <c r="B3695" s="25"/>
      <c r="C3695" s="25"/>
      <c r="D3695" s="114"/>
      <c r="E3695" s="25"/>
      <c r="F3695" s="25"/>
      <c r="G3695" s="25"/>
      <c r="H3695" s="25"/>
      <c r="I3695" s="25"/>
      <c r="J3695" s="25"/>
      <c r="K3695" s="114"/>
      <c r="L3695" s="25"/>
      <c r="M3695" s="25"/>
      <c r="N3695" s="25"/>
      <c r="O3695" s="25"/>
      <c r="P3695" s="25"/>
      <c r="Q3695" s="25"/>
      <c r="R3695" s="25"/>
      <c r="S3695" s="25"/>
      <c r="T3695" s="25"/>
      <c r="U3695" s="25"/>
      <c r="V3695" s="25"/>
      <c r="W3695" s="25"/>
      <c r="X3695" s="25"/>
      <c r="Y3695" s="25"/>
      <c r="Z3695" s="25"/>
      <c r="AA3695" s="25"/>
      <c r="AB3695" s="25"/>
      <c r="AC3695" s="25"/>
      <c r="AD3695" s="25"/>
      <c r="AE3695" s="25"/>
      <c r="AF3695" s="25"/>
      <c r="AG3695" s="25"/>
      <c r="AH3695" s="25"/>
    </row>
    <row r="3696" spans="1:34">
      <c r="A3696" s="25"/>
      <c r="B3696" s="25"/>
      <c r="C3696" s="25"/>
      <c r="D3696" s="114"/>
      <c r="E3696" s="25"/>
      <c r="F3696" s="25"/>
      <c r="G3696" s="25"/>
      <c r="H3696" s="25"/>
      <c r="I3696" s="25"/>
      <c r="J3696" s="25"/>
      <c r="K3696" s="114"/>
      <c r="L3696" s="25"/>
      <c r="M3696" s="25"/>
      <c r="N3696" s="25"/>
      <c r="O3696" s="25"/>
      <c r="P3696" s="25"/>
      <c r="Q3696" s="25"/>
      <c r="R3696" s="25"/>
      <c r="S3696" s="25"/>
      <c r="T3696" s="25"/>
      <c r="U3696" s="25"/>
      <c r="V3696" s="25"/>
      <c r="W3696" s="25"/>
      <c r="X3696" s="25"/>
      <c r="Y3696" s="25"/>
      <c r="Z3696" s="25"/>
      <c r="AA3696" s="25"/>
      <c r="AB3696" s="25"/>
      <c r="AC3696" s="25"/>
      <c r="AD3696" s="25"/>
      <c r="AE3696" s="25"/>
      <c r="AF3696" s="25"/>
      <c r="AG3696" s="25"/>
      <c r="AH3696" s="25"/>
    </row>
    <row r="3697" spans="1:34">
      <c r="A3697" s="25"/>
      <c r="B3697" s="25"/>
      <c r="C3697" s="25"/>
      <c r="D3697" s="114"/>
      <c r="E3697" s="25"/>
      <c r="F3697" s="25"/>
      <c r="G3697" s="25"/>
      <c r="H3697" s="25"/>
      <c r="I3697" s="25"/>
      <c r="J3697" s="25"/>
      <c r="K3697" s="114"/>
      <c r="L3697" s="25"/>
      <c r="M3697" s="25"/>
      <c r="N3697" s="25"/>
      <c r="O3697" s="25"/>
      <c r="P3697" s="25"/>
      <c r="Q3697" s="25"/>
      <c r="R3697" s="25"/>
      <c r="S3697" s="25"/>
      <c r="T3697" s="25"/>
      <c r="U3697" s="25"/>
      <c r="V3697" s="25"/>
      <c r="W3697" s="25"/>
      <c r="X3697" s="25"/>
      <c r="Y3697" s="25"/>
      <c r="Z3697" s="25"/>
      <c r="AA3697" s="25"/>
      <c r="AB3697" s="25"/>
      <c r="AC3697" s="25"/>
      <c r="AD3697" s="25"/>
      <c r="AE3697" s="25"/>
      <c r="AF3697" s="25"/>
      <c r="AG3697" s="25"/>
      <c r="AH3697" s="25"/>
    </row>
    <row r="3698" spans="1:34">
      <c r="A3698" s="25"/>
      <c r="B3698" s="25"/>
      <c r="C3698" s="25"/>
      <c r="D3698" s="114"/>
      <c r="E3698" s="25"/>
      <c r="F3698" s="25"/>
      <c r="G3698" s="25"/>
      <c r="H3698" s="25"/>
      <c r="I3698" s="25"/>
      <c r="J3698" s="25"/>
      <c r="K3698" s="114"/>
      <c r="L3698" s="25"/>
      <c r="M3698" s="25"/>
      <c r="N3698" s="25"/>
      <c r="O3698" s="25"/>
      <c r="P3698" s="25"/>
      <c r="Q3698" s="25"/>
      <c r="R3698" s="25"/>
      <c r="S3698" s="25"/>
      <c r="T3698" s="25"/>
      <c r="U3698" s="25"/>
      <c r="V3698" s="25"/>
      <c r="W3698" s="25"/>
      <c r="X3698" s="25"/>
      <c r="Y3698" s="25"/>
      <c r="Z3698" s="25"/>
      <c r="AA3698" s="25"/>
      <c r="AB3698" s="25"/>
      <c r="AC3698" s="25"/>
      <c r="AD3698" s="25"/>
      <c r="AE3698" s="25"/>
      <c r="AF3698" s="25"/>
      <c r="AG3698" s="25"/>
      <c r="AH3698" s="25"/>
    </row>
    <row r="3699" spans="1:34">
      <c r="A3699" s="25"/>
      <c r="B3699" s="25"/>
      <c r="C3699" s="25"/>
      <c r="D3699" s="114"/>
      <c r="E3699" s="25"/>
      <c r="F3699" s="25"/>
      <c r="G3699" s="25"/>
      <c r="H3699" s="25"/>
      <c r="I3699" s="25"/>
      <c r="J3699" s="25"/>
      <c r="K3699" s="114"/>
      <c r="L3699" s="25"/>
      <c r="M3699" s="25"/>
      <c r="N3699" s="25"/>
      <c r="O3699" s="25"/>
      <c r="P3699" s="25"/>
      <c r="Q3699" s="25"/>
      <c r="R3699" s="25"/>
      <c r="S3699" s="25"/>
      <c r="T3699" s="25"/>
      <c r="U3699" s="25"/>
      <c r="V3699" s="25"/>
      <c r="W3699" s="25"/>
      <c r="X3699" s="25"/>
      <c r="Y3699" s="25"/>
      <c r="Z3699" s="25"/>
      <c r="AA3699" s="25"/>
      <c r="AB3699" s="25"/>
      <c r="AC3699" s="25"/>
      <c r="AD3699" s="25"/>
      <c r="AE3699" s="25"/>
      <c r="AF3699" s="25"/>
      <c r="AG3699" s="25"/>
      <c r="AH3699" s="25"/>
    </row>
    <row r="3700" spans="1:34">
      <c r="A3700" s="25"/>
      <c r="B3700" s="25"/>
      <c r="C3700" s="25"/>
      <c r="D3700" s="114"/>
      <c r="E3700" s="25"/>
      <c r="F3700" s="25"/>
      <c r="G3700" s="25"/>
      <c r="H3700" s="25"/>
      <c r="I3700" s="25"/>
      <c r="J3700" s="25"/>
      <c r="K3700" s="114"/>
      <c r="L3700" s="25"/>
      <c r="M3700" s="25"/>
      <c r="N3700" s="25"/>
      <c r="O3700" s="25"/>
      <c r="P3700" s="25"/>
      <c r="Q3700" s="25"/>
      <c r="R3700" s="25"/>
      <c r="S3700" s="25"/>
      <c r="T3700" s="25"/>
      <c r="U3700" s="25"/>
      <c r="V3700" s="25"/>
      <c r="W3700" s="25"/>
      <c r="X3700" s="25"/>
      <c r="Y3700" s="25"/>
      <c r="Z3700" s="25"/>
      <c r="AA3700" s="25"/>
      <c r="AB3700" s="25"/>
      <c r="AC3700" s="25"/>
      <c r="AD3700" s="25"/>
      <c r="AE3700" s="25"/>
      <c r="AF3700" s="25"/>
      <c r="AG3700" s="25"/>
      <c r="AH3700" s="25"/>
    </row>
    <row r="3701" spans="1:34">
      <c r="A3701" s="25"/>
      <c r="B3701" s="25"/>
      <c r="C3701" s="25"/>
      <c r="D3701" s="114"/>
      <c r="E3701" s="25"/>
      <c r="F3701" s="25"/>
      <c r="G3701" s="25"/>
      <c r="H3701" s="25"/>
      <c r="I3701" s="25"/>
      <c r="J3701" s="25"/>
      <c r="K3701" s="114"/>
      <c r="L3701" s="25"/>
      <c r="M3701" s="25"/>
      <c r="N3701" s="25"/>
      <c r="O3701" s="25"/>
      <c r="P3701" s="25"/>
      <c r="Q3701" s="25"/>
      <c r="R3701" s="25"/>
      <c r="S3701" s="25"/>
      <c r="T3701" s="25"/>
      <c r="U3701" s="25"/>
      <c r="V3701" s="25"/>
      <c r="W3701" s="25"/>
      <c r="X3701" s="25"/>
      <c r="Y3701" s="25"/>
      <c r="Z3701" s="25"/>
      <c r="AA3701" s="25"/>
      <c r="AB3701" s="25"/>
      <c r="AC3701" s="25"/>
      <c r="AD3701" s="25"/>
      <c r="AE3701" s="25"/>
      <c r="AF3701" s="25"/>
      <c r="AG3701" s="25"/>
      <c r="AH3701" s="25"/>
    </row>
    <row r="3702" spans="1:34">
      <c r="A3702" s="25"/>
      <c r="B3702" s="25"/>
      <c r="C3702" s="25"/>
      <c r="D3702" s="114"/>
      <c r="E3702" s="25"/>
      <c r="F3702" s="25"/>
      <c r="G3702" s="25"/>
      <c r="H3702" s="25"/>
      <c r="I3702" s="25"/>
      <c r="J3702" s="25"/>
      <c r="K3702" s="114"/>
      <c r="L3702" s="25"/>
      <c r="M3702" s="25"/>
      <c r="N3702" s="25"/>
      <c r="O3702" s="25"/>
      <c r="P3702" s="25"/>
      <c r="Q3702" s="25"/>
      <c r="R3702" s="25"/>
      <c r="S3702" s="25"/>
      <c r="T3702" s="25"/>
      <c r="U3702" s="25"/>
      <c r="V3702" s="25"/>
      <c r="W3702" s="25"/>
      <c r="X3702" s="25"/>
      <c r="Y3702" s="25"/>
      <c r="Z3702" s="25"/>
      <c r="AA3702" s="25"/>
      <c r="AB3702" s="25"/>
      <c r="AC3702" s="25"/>
      <c r="AD3702" s="25"/>
      <c r="AE3702" s="25"/>
      <c r="AF3702" s="25"/>
      <c r="AG3702" s="25"/>
      <c r="AH3702" s="25"/>
    </row>
    <row r="3703" spans="1:34">
      <c r="A3703" s="25"/>
      <c r="B3703" s="25"/>
      <c r="C3703" s="25"/>
      <c r="D3703" s="114"/>
      <c r="E3703" s="25"/>
      <c r="F3703" s="25"/>
      <c r="G3703" s="25"/>
      <c r="H3703" s="25"/>
      <c r="I3703" s="25"/>
      <c r="J3703" s="25"/>
      <c r="K3703" s="114"/>
      <c r="L3703" s="25"/>
      <c r="M3703" s="25"/>
      <c r="N3703" s="25"/>
      <c r="O3703" s="25"/>
      <c r="P3703" s="25"/>
      <c r="Q3703" s="25"/>
      <c r="R3703" s="25"/>
      <c r="S3703" s="25"/>
      <c r="T3703" s="25"/>
      <c r="U3703" s="25"/>
      <c r="V3703" s="25"/>
      <c r="W3703" s="25"/>
      <c r="X3703" s="25"/>
      <c r="Y3703" s="25"/>
      <c r="Z3703" s="25"/>
      <c r="AA3703" s="25"/>
      <c r="AB3703" s="25"/>
      <c r="AC3703" s="25"/>
      <c r="AD3703" s="25"/>
      <c r="AE3703" s="25"/>
      <c r="AF3703" s="25"/>
      <c r="AG3703" s="25"/>
      <c r="AH3703" s="25"/>
    </row>
    <row r="3704" spans="1:34">
      <c r="A3704" s="25"/>
      <c r="B3704" s="25"/>
      <c r="C3704" s="25"/>
      <c r="D3704" s="114"/>
      <c r="E3704" s="25"/>
      <c r="F3704" s="25"/>
      <c r="G3704" s="25"/>
      <c r="H3704" s="25"/>
      <c r="I3704" s="25"/>
      <c r="J3704" s="25"/>
      <c r="K3704" s="114"/>
      <c r="L3704" s="25"/>
      <c r="M3704" s="25"/>
      <c r="N3704" s="25"/>
      <c r="O3704" s="25"/>
      <c r="P3704" s="25"/>
      <c r="Q3704" s="25"/>
      <c r="R3704" s="25"/>
      <c r="S3704" s="25"/>
      <c r="T3704" s="25"/>
      <c r="U3704" s="25"/>
      <c r="V3704" s="25"/>
      <c r="W3704" s="25"/>
      <c r="X3704" s="25"/>
      <c r="Y3704" s="25"/>
      <c r="Z3704" s="25"/>
      <c r="AA3704" s="25"/>
      <c r="AB3704" s="25"/>
      <c r="AC3704" s="25"/>
      <c r="AD3704" s="25"/>
      <c r="AE3704" s="25"/>
      <c r="AF3704" s="25"/>
      <c r="AG3704" s="25"/>
      <c r="AH3704" s="25"/>
    </row>
    <row r="3705" spans="1:34">
      <c r="A3705" s="25"/>
      <c r="B3705" s="25"/>
      <c r="C3705" s="25"/>
      <c r="D3705" s="114"/>
      <c r="E3705" s="25"/>
      <c r="F3705" s="25"/>
      <c r="G3705" s="25"/>
      <c r="H3705" s="25"/>
      <c r="I3705" s="25"/>
      <c r="J3705" s="25"/>
      <c r="K3705" s="114"/>
      <c r="L3705" s="25"/>
      <c r="M3705" s="25"/>
      <c r="N3705" s="25"/>
      <c r="O3705" s="25"/>
      <c r="P3705" s="25"/>
      <c r="Q3705" s="25"/>
      <c r="R3705" s="25"/>
      <c r="S3705" s="25"/>
      <c r="T3705" s="25"/>
      <c r="U3705" s="25"/>
      <c r="V3705" s="25"/>
      <c r="W3705" s="25"/>
      <c r="X3705" s="25"/>
      <c r="Y3705" s="25"/>
      <c r="Z3705" s="25"/>
      <c r="AA3705" s="25"/>
      <c r="AB3705" s="25"/>
      <c r="AC3705" s="25"/>
      <c r="AD3705" s="25"/>
      <c r="AE3705" s="25"/>
      <c r="AF3705" s="25"/>
      <c r="AG3705" s="25"/>
      <c r="AH3705" s="25"/>
    </row>
    <row r="3706" spans="1:34">
      <c r="A3706" s="25"/>
      <c r="B3706" s="25"/>
      <c r="C3706" s="25"/>
      <c r="D3706" s="114"/>
      <c r="E3706" s="25"/>
      <c r="F3706" s="25"/>
      <c r="G3706" s="25"/>
      <c r="H3706" s="25"/>
      <c r="I3706" s="25"/>
      <c r="J3706" s="25"/>
      <c r="K3706" s="114"/>
      <c r="L3706" s="25"/>
      <c r="M3706" s="25"/>
      <c r="N3706" s="25"/>
      <c r="O3706" s="25"/>
      <c r="P3706" s="25"/>
      <c r="Q3706" s="25"/>
      <c r="R3706" s="25"/>
      <c r="S3706" s="25"/>
      <c r="T3706" s="25"/>
      <c r="U3706" s="25"/>
      <c r="V3706" s="25"/>
      <c r="W3706" s="25"/>
      <c r="X3706" s="25"/>
      <c r="Y3706" s="25"/>
      <c r="Z3706" s="25"/>
      <c r="AA3706" s="25"/>
      <c r="AB3706" s="25"/>
      <c r="AC3706" s="25"/>
      <c r="AD3706" s="25"/>
      <c r="AE3706" s="25"/>
      <c r="AF3706" s="25"/>
      <c r="AG3706" s="25"/>
      <c r="AH3706" s="25"/>
    </row>
    <row r="3707" spans="1:34">
      <c r="A3707" s="25"/>
      <c r="B3707" s="25"/>
      <c r="C3707" s="25"/>
      <c r="D3707" s="114"/>
      <c r="E3707" s="25"/>
      <c r="F3707" s="25"/>
      <c r="G3707" s="25"/>
      <c r="H3707" s="25"/>
      <c r="I3707" s="25"/>
      <c r="J3707" s="25"/>
      <c r="K3707" s="114"/>
      <c r="L3707" s="25"/>
      <c r="M3707" s="25"/>
      <c r="N3707" s="25"/>
      <c r="O3707" s="25"/>
      <c r="P3707" s="25"/>
      <c r="Q3707" s="25"/>
      <c r="R3707" s="25"/>
      <c r="S3707" s="25"/>
      <c r="T3707" s="25"/>
      <c r="U3707" s="25"/>
      <c r="V3707" s="25"/>
      <c r="W3707" s="25"/>
      <c r="X3707" s="25"/>
      <c r="Y3707" s="25"/>
      <c r="Z3707" s="25"/>
      <c r="AA3707" s="25"/>
      <c r="AB3707" s="25"/>
      <c r="AC3707" s="25"/>
      <c r="AD3707" s="25"/>
      <c r="AE3707" s="25"/>
      <c r="AF3707" s="25"/>
      <c r="AG3707" s="25"/>
      <c r="AH3707" s="25"/>
    </row>
    <row r="3708" spans="1:34">
      <c r="A3708" s="25"/>
      <c r="B3708" s="25"/>
      <c r="C3708" s="25"/>
      <c r="D3708" s="114"/>
      <c r="E3708" s="25"/>
      <c r="F3708" s="25"/>
      <c r="G3708" s="25"/>
      <c r="H3708" s="25"/>
      <c r="I3708" s="25"/>
      <c r="J3708" s="25"/>
      <c r="K3708" s="114"/>
      <c r="L3708" s="25"/>
      <c r="M3708" s="25"/>
      <c r="N3708" s="25"/>
      <c r="O3708" s="25"/>
      <c r="P3708" s="25"/>
      <c r="Q3708" s="25"/>
      <c r="R3708" s="25"/>
      <c r="S3708" s="25"/>
      <c r="T3708" s="25"/>
      <c r="U3708" s="25"/>
      <c r="V3708" s="25"/>
      <c r="W3708" s="25"/>
      <c r="X3708" s="25"/>
      <c r="Y3708" s="25"/>
      <c r="Z3708" s="25"/>
      <c r="AA3708" s="25"/>
      <c r="AB3708" s="25"/>
      <c r="AC3708" s="25"/>
      <c r="AD3708" s="25"/>
      <c r="AE3708" s="25"/>
      <c r="AF3708" s="25"/>
      <c r="AG3708" s="25"/>
      <c r="AH3708" s="25"/>
    </row>
    <row r="3709" spans="1:34">
      <c r="A3709" s="25"/>
      <c r="B3709" s="25"/>
      <c r="C3709" s="25"/>
      <c r="D3709" s="114"/>
      <c r="E3709" s="25"/>
      <c r="F3709" s="25"/>
      <c r="G3709" s="25"/>
      <c r="H3709" s="25"/>
      <c r="I3709" s="25"/>
      <c r="J3709" s="25"/>
      <c r="K3709" s="114"/>
      <c r="L3709" s="25"/>
      <c r="M3709" s="25"/>
      <c r="N3709" s="25"/>
      <c r="O3709" s="25"/>
      <c r="P3709" s="25"/>
      <c r="Q3709" s="25"/>
      <c r="R3709" s="25"/>
      <c r="S3709" s="25"/>
      <c r="T3709" s="25"/>
      <c r="U3709" s="25"/>
      <c r="V3709" s="25"/>
      <c r="W3709" s="25"/>
      <c r="X3709" s="25"/>
      <c r="Y3709" s="25"/>
      <c r="Z3709" s="25"/>
      <c r="AA3709" s="25"/>
      <c r="AB3709" s="25"/>
      <c r="AC3709" s="25"/>
      <c r="AD3709" s="25"/>
      <c r="AE3709" s="25"/>
      <c r="AF3709" s="25"/>
      <c r="AG3709" s="25"/>
      <c r="AH3709" s="25"/>
    </row>
    <row r="3710" spans="1:34">
      <c r="A3710" s="25"/>
      <c r="B3710" s="25"/>
      <c r="C3710" s="25"/>
      <c r="D3710" s="114"/>
      <c r="E3710" s="25"/>
      <c r="F3710" s="25"/>
      <c r="G3710" s="25"/>
      <c r="H3710" s="25"/>
      <c r="I3710" s="25"/>
      <c r="J3710" s="25"/>
      <c r="K3710" s="114"/>
      <c r="L3710" s="25"/>
      <c r="M3710" s="25"/>
      <c r="N3710" s="25"/>
      <c r="O3710" s="25"/>
      <c r="P3710" s="25"/>
      <c r="Q3710" s="25"/>
      <c r="R3710" s="25"/>
      <c r="S3710" s="25"/>
      <c r="T3710" s="25"/>
      <c r="U3710" s="25"/>
      <c r="V3710" s="25"/>
      <c r="W3710" s="25"/>
      <c r="X3710" s="25"/>
      <c r="Y3710" s="25"/>
      <c r="Z3710" s="25"/>
      <c r="AA3710" s="25"/>
      <c r="AB3710" s="25"/>
      <c r="AC3710" s="25"/>
      <c r="AD3710" s="25"/>
      <c r="AE3710" s="25"/>
      <c r="AF3710" s="25"/>
      <c r="AG3710" s="25"/>
      <c r="AH3710" s="25"/>
    </row>
    <row r="3711" spans="1:34">
      <c r="A3711" s="25"/>
      <c r="B3711" s="25"/>
      <c r="C3711" s="25"/>
      <c r="D3711" s="114"/>
      <c r="E3711" s="25"/>
      <c r="F3711" s="25"/>
      <c r="G3711" s="25"/>
      <c r="H3711" s="25"/>
      <c r="I3711" s="25"/>
      <c r="J3711" s="25"/>
      <c r="K3711" s="114"/>
      <c r="L3711" s="25"/>
      <c r="M3711" s="25"/>
      <c r="N3711" s="25"/>
      <c r="O3711" s="25"/>
      <c r="P3711" s="25"/>
      <c r="Q3711" s="25"/>
      <c r="R3711" s="25"/>
      <c r="S3711" s="25"/>
      <c r="T3711" s="25"/>
      <c r="U3711" s="25"/>
      <c r="V3711" s="25"/>
      <c r="W3711" s="25"/>
      <c r="X3711" s="25"/>
      <c r="Y3711" s="25"/>
      <c r="Z3711" s="25"/>
      <c r="AA3711" s="25"/>
      <c r="AB3711" s="25"/>
      <c r="AC3711" s="25"/>
      <c r="AD3711" s="25"/>
      <c r="AE3711" s="25"/>
      <c r="AF3711" s="25"/>
      <c r="AG3711" s="25"/>
      <c r="AH3711" s="25"/>
    </row>
    <row r="3712" spans="1:34">
      <c r="A3712" s="25"/>
      <c r="B3712" s="25"/>
      <c r="C3712" s="25"/>
      <c r="D3712" s="114"/>
      <c r="E3712" s="25"/>
      <c r="F3712" s="25"/>
      <c r="G3712" s="25"/>
      <c r="H3712" s="25"/>
      <c r="I3712" s="25"/>
      <c r="J3712" s="25"/>
      <c r="K3712" s="114"/>
      <c r="L3712" s="25"/>
      <c r="M3712" s="25"/>
      <c r="N3712" s="25"/>
      <c r="O3712" s="25"/>
      <c r="P3712" s="25"/>
      <c r="Q3712" s="25"/>
      <c r="R3712" s="25"/>
      <c r="S3712" s="25"/>
      <c r="T3712" s="25"/>
      <c r="U3712" s="25"/>
      <c r="V3712" s="25"/>
      <c r="W3712" s="25"/>
      <c r="X3712" s="25"/>
      <c r="Y3712" s="25"/>
      <c r="Z3712" s="25"/>
      <c r="AA3712" s="25"/>
      <c r="AB3712" s="25"/>
      <c r="AC3712" s="25"/>
      <c r="AD3712" s="25"/>
      <c r="AE3712" s="25"/>
      <c r="AF3712" s="25"/>
      <c r="AG3712" s="25"/>
      <c r="AH3712" s="25"/>
    </row>
    <row r="3713" spans="1:34">
      <c r="A3713" s="25"/>
      <c r="B3713" s="25"/>
      <c r="C3713" s="25"/>
      <c r="D3713" s="114"/>
      <c r="E3713" s="25"/>
      <c r="F3713" s="25"/>
      <c r="G3713" s="25"/>
      <c r="H3713" s="25"/>
      <c r="I3713" s="25"/>
      <c r="J3713" s="25"/>
      <c r="K3713" s="114"/>
      <c r="L3713" s="25"/>
      <c r="M3713" s="25"/>
      <c r="N3713" s="25"/>
      <c r="O3713" s="25"/>
      <c r="P3713" s="25"/>
      <c r="Q3713" s="25"/>
      <c r="R3713" s="25"/>
      <c r="S3713" s="25"/>
      <c r="T3713" s="25"/>
      <c r="U3713" s="25"/>
      <c r="V3713" s="25"/>
      <c r="W3713" s="25"/>
      <c r="X3713" s="25"/>
      <c r="Y3713" s="25"/>
      <c r="Z3713" s="25"/>
      <c r="AA3713" s="25"/>
      <c r="AB3713" s="25"/>
      <c r="AC3713" s="25"/>
      <c r="AD3713" s="25"/>
      <c r="AE3713" s="25"/>
      <c r="AF3713" s="25"/>
      <c r="AG3713" s="25"/>
      <c r="AH3713" s="25"/>
    </row>
    <row r="3714" spans="1:34">
      <c r="A3714" s="25"/>
      <c r="B3714" s="25"/>
      <c r="C3714" s="25"/>
      <c r="D3714" s="114"/>
      <c r="E3714" s="25"/>
      <c r="F3714" s="25"/>
      <c r="G3714" s="25"/>
      <c r="H3714" s="25"/>
      <c r="I3714" s="25"/>
      <c r="J3714" s="25"/>
      <c r="K3714" s="114"/>
      <c r="L3714" s="25"/>
      <c r="M3714" s="25"/>
      <c r="N3714" s="25"/>
      <c r="O3714" s="25"/>
      <c r="P3714" s="25"/>
      <c r="Q3714" s="25"/>
      <c r="R3714" s="25"/>
      <c r="S3714" s="25"/>
      <c r="T3714" s="25"/>
      <c r="U3714" s="25"/>
      <c r="V3714" s="25"/>
      <c r="W3714" s="25"/>
      <c r="X3714" s="25"/>
      <c r="Y3714" s="25"/>
      <c r="Z3714" s="25"/>
      <c r="AA3714" s="25"/>
      <c r="AB3714" s="25"/>
      <c r="AC3714" s="25"/>
      <c r="AD3714" s="25"/>
      <c r="AE3714" s="25"/>
      <c r="AF3714" s="25"/>
      <c r="AG3714" s="25"/>
      <c r="AH3714" s="25"/>
    </row>
    <row r="3715" spans="1:34">
      <c r="A3715" s="25"/>
      <c r="B3715" s="25"/>
      <c r="C3715" s="25"/>
      <c r="D3715" s="114"/>
      <c r="E3715" s="25"/>
      <c r="F3715" s="25"/>
      <c r="G3715" s="25"/>
      <c r="H3715" s="25"/>
      <c r="I3715" s="25"/>
      <c r="J3715" s="25"/>
      <c r="K3715" s="114"/>
      <c r="L3715" s="25"/>
      <c r="M3715" s="25"/>
      <c r="N3715" s="25"/>
      <c r="O3715" s="25"/>
      <c r="P3715" s="25"/>
      <c r="Q3715" s="25"/>
      <c r="R3715" s="25"/>
      <c r="S3715" s="25"/>
      <c r="T3715" s="25"/>
      <c r="U3715" s="25"/>
      <c r="V3715" s="25"/>
      <c r="W3715" s="25"/>
      <c r="X3715" s="25"/>
      <c r="Y3715" s="25"/>
      <c r="Z3715" s="25"/>
      <c r="AA3715" s="25"/>
      <c r="AB3715" s="25"/>
      <c r="AC3715" s="25"/>
      <c r="AD3715" s="25"/>
      <c r="AE3715" s="25"/>
      <c r="AF3715" s="25"/>
      <c r="AG3715" s="25"/>
      <c r="AH3715" s="25"/>
    </row>
    <row r="3716" spans="1:34">
      <c r="A3716" s="25"/>
      <c r="B3716" s="25"/>
      <c r="C3716" s="25"/>
      <c r="D3716" s="114"/>
      <c r="E3716" s="25"/>
      <c r="F3716" s="25"/>
      <c r="G3716" s="25"/>
      <c r="H3716" s="25"/>
      <c r="I3716" s="25"/>
      <c r="J3716" s="25"/>
      <c r="K3716" s="114"/>
      <c r="L3716" s="25"/>
      <c r="M3716" s="25"/>
      <c r="N3716" s="25"/>
      <c r="O3716" s="25"/>
      <c r="P3716" s="25"/>
      <c r="Q3716" s="25"/>
      <c r="R3716" s="25"/>
      <c r="S3716" s="25"/>
      <c r="T3716" s="25"/>
      <c r="U3716" s="25"/>
      <c r="V3716" s="25"/>
      <c r="W3716" s="25"/>
      <c r="X3716" s="25"/>
      <c r="Y3716" s="25"/>
      <c r="Z3716" s="25"/>
      <c r="AA3716" s="25"/>
      <c r="AB3716" s="25"/>
      <c r="AC3716" s="25"/>
      <c r="AD3716" s="25"/>
      <c r="AE3716" s="25"/>
      <c r="AF3716" s="25"/>
      <c r="AG3716" s="25"/>
      <c r="AH3716" s="25"/>
    </row>
    <row r="3717" spans="1:34">
      <c r="A3717" s="25"/>
      <c r="B3717" s="25"/>
      <c r="C3717" s="25"/>
      <c r="D3717" s="114"/>
      <c r="E3717" s="25"/>
      <c r="F3717" s="25"/>
      <c r="G3717" s="25"/>
      <c r="H3717" s="25"/>
      <c r="I3717" s="25"/>
      <c r="J3717" s="25"/>
      <c r="K3717" s="114"/>
      <c r="L3717" s="25"/>
      <c r="M3717" s="25"/>
      <c r="N3717" s="25"/>
      <c r="O3717" s="25"/>
      <c r="P3717" s="25"/>
      <c r="Q3717" s="25"/>
      <c r="R3717" s="25"/>
      <c r="S3717" s="25"/>
      <c r="T3717" s="25"/>
      <c r="U3717" s="25"/>
      <c r="V3717" s="25"/>
      <c r="W3717" s="25"/>
      <c r="X3717" s="25"/>
      <c r="Y3717" s="25"/>
      <c r="Z3717" s="25"/>
      <c r="AA3717" s="25"/>
      <c r="AB3717" s="25"/>
      <c r="AC3717" s="25"/>
      <c r="AD3717" s="25"/>
      <c r="AE3717" s="25"/>
      <c r="AF3717" s="25"/>
      <c r="AG3717" s="25"/>
      <c r="AH3717" s="25"/>
    </row>
    <row r="3718" spans="1:34">
      <c r="A3718" s="25"/>
      <c r="B3718" s="25"/>
      <c r="C3718" s="25"/>
      <c r="D3718" s="114"/>
      <c r="E3718" s="25"/>
      <c r="F3718" s="25"/>
      <c r="G3718" s="25"/>
      <c r="H3718" s="25"/>
      <c r="I3718" s="25"/>
      <c r="J3718" s="25"/>
      <c r="K3718" s="114"/>
      <c r="L3718" s="25"/>
      <c r="M3718" s="25"/>
      <c r="N3718" s="25"/>
      <c r="O3718" s="25"/>
      <c r="P3718" s="25"/>
      <c r="Q3718" s="25"/>
      <c r="R3718" s="25"/>
      <c r="S3718" s="25"/>
      <c r="T3718" s="25"/>
      <c r="U3718" s="25"/>
      <c r="V3718" s="25"/>
      <c r="W3718" s="25"/>
      <c r="X3718" s="25"/>
      <c r="Y3718" s="25"/>
      <c r="Z3718" s="25"/>
      <c r="AA3718" s="25"/>
      <c r="AB3718" s="25"/>
      <c r="AC3718" s="25"/>
      <c r="AD3718" s="25"/>
      <c r="AE3718" s="25"/>
      <c r="AF3718" s="25"/>
      <c r="AG3718" s="25"/>
      <c r="AH3718" s="25"/>
    </row>
    <row r="3719" spans="1:34">
      <c r="A3719" s="25"/>
      <c r="B3719" s="25"/>
      <c r="C3719" s="25"/>
      <c r="D3719" s="114"/>
      <c r="E3719" s="25"/>
      <c r="F3719" s="25"/>
      <c r="G3719" s="25"/>
      <c r="H3719" s="25"/>
      <c r="I3719" s="25"/>
      <c r="J3719" s="25"/>
      <c r="K3719" s="114"/>
      <c r="L3719" s="25"/>
      <c r="M3719" s="25"/>
      <c r="N3719" s="25"/>
      <c r="O3719" s="25"/>
      <c r="P3719" s="25"/>
      <c r="Q3719" s="25"/>
      <c r="R3719" s="25"/>
      <c r="S3719" s="25"/>
      <c r="T3719" s="25"/>
      <c r="U3719" s="25"/>
      <c r="V3719" s="25"/>
      <c r="W3719" s="25"/>
      <c r="X3719" s="25"/>
      <c r="Y3719" s="25"/>
      <c r="Z3719" s="25"/>
      <c r="AA3719" s="25"/>
      <c r="AB3719" s="25"/>
      <c r="AC3719" s="25"/>
      <c r="AD3719" s="25"/>
      <c r="AE3719" s="25"/>
      <c r="AF3719" s="25"/>
      <c r="AG3719" s="25"/>
      <c r="AH3719" s="25"/>
    </row>
    <row r="3720" spans="1:34">
      <c r="A3720" s="25"/>
      <c r="B3720" s="25"/>
      <c r="C3720" s="25"/>
      <c r="D3720" s="114"/>
      <c r="E3720" s="25"/>
      <c r="F3720" s="25"/>
      <c r="G3720" s="25"/>
      <c r="H3720" s="25"/>
      <c r="I3720" s="25"/>
      <c r="J3720" s="25"/>
      <c r="K3720" s="114"/>
      <c r="L3720" s="25"/>
      <c r="M3720" s="25"/>
      <c r="N3720" s="25"/>
      <c r="O3720" s="25"/>
      <c r="P3720" s="25"/>
      <c r="Q3720" s="25"/>
      <c r="R3720" s="25"/>
      <c r="S3720" s="25"/>
      <c r="T3720" s="25"/>
      <c r="U3720" s="25"/>
      <c r="V3720" s="25"/>
      <c r="W3720" s="25"/>
      <c r="X3720" s="25"/>
      <c r="Y3720" s="25"/>
      <c r="Z3720" s="25"/>
      <c r="AA3720" s="25"/>
      <c r="AB3720" s="25"/>
      <c r="AC3720" s="25"/>
      <c r="AD3720" s="25"/>
      <c r="AE3720" s="25"/>
      <c r="AF3720" s="25"/>
      <c r="AG3720" s="25"/>
      <c r="AH3720" s="25"/>
    </row>
    <row r="3721" spans="1:34">
      <c r="A3721" s="25"/>
      <c r="B3721" s="25"/>
      <c r="C3721" s="25"/>
      <c r="D3721" s="114"/>
      <c r="E3721" s="25"/>
      <c r="F3721" s="25"/>
      <c r="G3721" s="25"/>
      <c r="H3721" s="25"/>
      <c r="I3721" s="25"/>
      <c r="J3721" s="25"/>
      <c r="K3721" s="114"/>
      <c r="L3721" s="25"/>
      <c r="M3721" s="25"/>
      <c r="N3721" s="25"/>
      <c r="O3721" s="25"/>
      <c r="P3721" s="25"/>
      <c r="Q3721" s="25"/>
      <c r="R3721" s="25"/>
      <c r="S3721" s="25"/>
      <c r="T3721" s="25"/>
      <c r="U3721" s="25"/>
      <c r="V3721" s="25"/>
      <c r="W3721" s="25"/>
      <c r="X3721" s="25"/>
      <c r="Y3721" s="25"/>
      <c r="Z3721" s="25"/>
      <c r="AA3721" s="25"/>
      <c r="AB3721" s="25"/>
      <c r="AC3721" s="25"/>
      <c r="AD3721" s="25"/>
      <c r="AE3721" s="25"/>
      <c r="AF3721" s="25"/>
      <c r="AG3721" s="25"/>
      <c r="AH3721" s="25"/>
    </row>
    <row r="3722" spans="1:34">
      <c r="A3722" s="25"/>
      <c r="B3722" s="25"/>
      <c r="C3722" s="25"/>
      <c r="D3722" s="114"/>
      <c r="E3722" s="25"/>
      <c r="F3722" s="25"/>
      <c r="G3722" s="25"/>
      <c r="H3722" s="25"/>
      <c r="I3722" s="25"/>
      <c r="J3722" s="25"/>
      <c r="K3722" s="114"/>
      <c r="L3722" s="25"/>
      <c r="M3722" s="25"/>
      <c r="N3722" s="25"/>
      <c r="O3722" s="25"/>
      <c r="P3722" s="25"/>
      <c r="Q3722" s="25"/>
      <c r="R3722" s="25"/>
      <c r="S3722" s="25"/>
      <c r="T3722" s="25"/>
      <c r="U3722" s="25"/>
      <c r="V3722" s="25"/>
      <c r="W3722" s="25"/>
      <c r="X3722" s="25"/>
      <c r="Y3722" s="25"/>
      <c r="Z3722" s="25"/>
      <c r="AA3722" s="25"/>
      <c r="AB3722" s="25"/>
      <c r="AC3722" s="25"/>
      <c r="AD3722" s="25"/>
      <c r="AE3722" s="25"/>
      <c r="AF3722" s="25"/>
      <c r="AG3722" s="25"/>
      <c r="AH3722" s="25"/>
    </row>
    <row r="3723" spans="1:34">
      <c r="A3723" s="25"/>
      <c r="B3723" s="25"/>
      <c r="C3723" s="25"/>
      <c r="D3723" s="114"/>
      <c r="E3723" s="25"/>
      <c r="F3723" s="25"/>
      <c r="G3723" s="25"/>
      <c r="H3723" s="25"/>
      <c r="I3723" s="25"/>
      <c r="J3723" s="25"/>
      <c r="K3723" s="114"/>
      <c r="L3723" s="25"/>
      <c r="M3723" s="25"/>
      <c r="N3723" s="25"/>
      <c r="O3723" s="25"/>
      <c r="P3723" s="25"/>
      <c r="Q3723" s="25"/>
      <c r="R3723" s="25"/>
      <c r="S3723" s="25"/>
      <c r="T3723" s="25"/>
      <c r="U3723" s="25"/>
      <c r="V3723" s="25"/>
      <c r="W3723" s="25"/>
      <c r="X3723" s="25"/>
      <c r="Y3723" s="25"/>
      <c r="Z3723" s="25"/>
      <c r="AA3723" s="25"/>
      <c r="AB3723" s="25"/>
      <c r="AC3723" s="25"/>
      <c r="AD3723" s="25"/>
      <c r="AE3723" s="25"/>
      <c r="AF3723" s="25"/>
      <c r="AG3723" s="25"/>
      <c r="AH3723" s="25"/>
    </row>
    <row r="3724" spans="1:34">
      <c r="A3724" s="25"/>
      <c r="B3724" s="25"/>
      <c r="C3724" s="25"/>
      <c r="D3724" s="114"/>
      <c r="E3724" s="25"/>
      <c r="F3724" s="25"/>
      <c r="G3724" s="25"/>
      <c r="H3724" s="25"/>
      <c r="I3724" s="25"/>
      <c r="J3724" s="25"/>
      <c r="K3724" s="114"/>
      <c r="L3724" s="25"/>
      <c r="M3724" s="25"/>
      <c r="N3724" s="25"/>
      <c r="O3724" s="25"/>
      <c r="P3724" s="25"/>
      <c r="Q3724" s="25"/>
      <c r="R3724" s="25"/>
      <c r="S3724" s="25"/>
      <c r="T3724" s="25"/>
      <c r="U3724" s="25"/>
      <c r="V3724" s="25"/>
      <c r="W3724" s="25"/>
      <c r="X3724" s="25"/>
      <c r="Y3724" s="25"/>
      <c r="Z3724" s="25"/>
      <c r="AA3724" s="25"/>
      <c r="AB3724" s="25"/>
      <c r="AC3724" s="25"/>
      <c r="AD3724" s="25"/>
      <c r="AE3724" s="25"/>
      <c r="AF3724" s="25"/>
      <c r="AG3724" s="25"/>
      <c r="AH3724" s="25"/>
    </row>
    <row r="3725" spans="1:34">
      <c r="A3725" s="25"/>
      <c r="B3725" s="25"/>
      <c r="C3725" s="25"/>
      <c r="D3725" s="114"/>
      <c r="E3725" s="25"/>
      <c r="F3725" s="25"/>
      <c r="G3725" s="25"/>
      <c r="H3725" s="25"/>
      <c r="I3725" s="25"/>
      <c r="J3725" s="25"/>
      <c r="K3725" s="114"/>
      <c r="L3725" s="25"/>
      <c r="M3725" s="25"/>
      <c r="N3725" s="25"/>
      <c r="O3725" s="25"/>
      <c r="P3725" s="25"/>
      <c r="Q3725" s="25"/>
      <c r="R3725" s="25"/>
      <c r="S3725" s="25"/>
      <c r="T3725" s="25"/>
      <c r="U3725" s="25"/>
      <c r="V3725" s="25"/>
      <c r="W3725" s="25"/>
      <c r="X3725" s="25"/>
      <c r="Y3725" s="25"/>
      <c r="Z3725" s="25"/>
      <c r="AA3725" s="25"/>
      <c r="AB3725" s="25"/>
      <c r="AC3725" s="25"/>
      <c r="AD3725" s="25"/>
      <c r="AE3725" s="25"/>
      <c r="AF3725" s="25"/>
      <c r="AG3725" s="25"/>
      <c r="AH3725" s="25"/>
    </row>
    <row r="3726" spans="1:34">
      <c r="A3726" s="25"/>
      <c r="B3726" s="25"/>
      <c r="C3726" s="25"/>
      <c r="D3726" s="114"/>
      <c r="E3726" s="25"/>
      <c r="F3726" s="25"/>
      <c r="G3726" s="25"/>
      <c r="H3726" s="25"/>
      <c r="I3726" s="25"/>
      <c r="J3726" s="25"/>
      <c r="K3726" s="114"/>
      <c r="L3726" s="25"/>
      <c r="M3726" s="25"/>
      <c r="N3726" s="25"/>
      <c r="O3726" s="25"/>
      <c r="P3726" s="25"/>
      <c r="Q3726" s="25"/>
      <c r="R3726" s="25"/>
      <c r="S3726" s="25"/>
      <c r="T3726" s="25"/>
      <c r="U3726" s="25"/>
      <c r="V3726" s="25"/>
      <c r="W3726" s="25"/>
      <c r="X3726" s="25"/>
      <c r="Y3726" s="25"/>
      <c r="Z3726" s="25"/>
      <c r="AA3726" s="25"/>
      <c r="AB3726" s="25"/>
      <c r="AC3726" s="25"/>
      <c r="AD3726" s="25"/>
      <c r="AE3726" s="25"/>
      <c r="AF3726" s="25"/>
      <c r="AG3726" s="25"/>
      <c r="AH3726" s="25"/>
    </row>
    <row r="3727" spans="1:34">
      <c r="A3727" s="25"/>
      <c r="B3727" s="25"/>
      <c r="C3727" s="25"/>
      <c r="D3727" s="114"/>
      <c r="E3727" s="25"/>
      <c r="F3727" s="25"/>
      <c r="G3727" s="25"/>
      <c r="H3727" s="25"/>
      <c r="I3727" s="25"/>
      <c r="J3727" s="25"/>
      <c r="K3727" s="114"/>
      <c r="L3727" s="25"/>
      <c r="M3727" s="25"/>
      <c r="N3727" s="25"/>
      <c r="O3727" s="25"/>
      <c r="P3727" s="25"/>
      <c r="Q3727" s="25"/>
      <c r="R3727" s="25"/>
      <c r="S3727" s="25"/>
      <c r="T3727" s="25"/>
      <c r="U3727" s="25"/>
      <c r="V3727" s="25"/>
      <c r="W3727" s="25"/>
      <c r="X3727" s="25"/>
      <c r="Y3727" s="25"/>
      <c r="Z3727" s="25"/>
      <c r="AA3727" s="25"/>
      <c r="AB3727" s="25"/>
      <c r="AC3727" s="25"/>
      <c r="AD3727" s="25"/>
      <c r="AE3727" s="25"/>
      <c r="AF3727" s="25"/>
      <c r="AG3727" s="25"/>
      <c r="AH3727" s="25"/>
    </row>
    <row r="3728" spans="1:34">
      <c r="A3728" s="25"/>
      <c r="B3728" s="25"/>
      <c r="C3728" s="25"/>
      <c r="D3728" s="114"/>
      <c r="E3728" s="25"/>
      <c r="F3728" s="25"/>
      <c r="G3728" s="25"/>
      <c r="H3728" s="25"/>
      <c r="I3728" s="25"/>
      <c r="J3728" s="25"/>
      <c r="K3728" s="114"/>
      <c r="L3728" s="25"/>
      <c r="M3728" s="25"/>
      <c r="N3728" s="25"/>
      <c r="O3728" s="25"/>
      <c r="P3728" s="25"/>
      <c r="Q3728" s="25"/>
      <c r="R3728" s="25"/>
      <c r="S3728" s="25"/>
      <c r="T3728" s="25"/>
      <c r="U3728" s="25"/>
      <c r="V3728" s="25"/>
      <c r="W3728" s="25"/>
      <c r="X3728" s="25"/>
      <c r="Y3728" s="25"/>
      <c r="Z3728" s="25"/>
      <c r="AA3728" s="25"/>
      <c r="AB3728" s="25"/>
      <c r="AC3728" s="25"/>
      <c r="AD3728" s="25"/>
      <c r="AE3728" s="25"/>
      <c r="AF3728" s="25"/>
      <c r="AG3728" s="25"/>
      <c r="AH3728" s="25"/>
    </row>
    <row r="3729" spans="1:34">
      <c r="A3729" s="25"/>
      <c r="B3729" s="25"/>
      <c r="C3729" s="25"/>
      <c r="D3729" s="114"/>
      <c r="E3729" s="25"/>
      <c r="F3729" s="25"/>
      <c r="G3729" s="25"/>
      <c r="H3729" s="25"/>
      <c r="I3729" s="25"/>
      <c r="J3729" s="25"/>
      <c r="K3729" s="114"/>
      <c r="L3729" s="25"/>
      <c r="M3729" s="25"/>
      <c r="N3729" s="25"/>
      <c r="O3729" s="25"/>
      <c r="P3729" s="25"/>
      <c r="Q3729" s="25"/>
      <c r="R3729" s="25"/>
      <c r="S3729" s="25"/>
      <c r="T3729" s="25"/>
      <c r="U3729" s="25"/>
      <c r="V3729" s="25"/>
      <c r="W3729" s="25"/>
      <c r="X3729" s="25"/>
      <c r="Y3729" s="25"/>
      <c r="Z3729" s="25"/>
      <c r="AA3729" s="25"/>
      <c r="AB3729" s="25"/>
      <c r="AC3729" s="25"/>
      <c r="AD3729" s="25"/>
      <c r="AE3729" s="25"/>
      <c r="AF3729" s="25"/>
      <c r="AG3729" s="25"/>
      <c r="AH3729" s="25"/>
    </row>
    <row r="3730" spans="1:34">
      <c r="A3730" s="25"/>
      <c r="B3730" s="25"/>
      <c r="C3730" s="25"/>
      <c r="D3730" s="114"/>
      <c r="E3730" s="25"/>
      <c r="F3730" s="25"/>
      <c r="G3730" s="25"/>
      <c r="H3730" s="25"/>
      <c r="I3730" s="25"/>
      <c r="J3730" s="25"/>
      <c r="K3730" s="114"/>
      <c r="L3730" s="25"/>
      <c r="M3730" s="25"/>
      <c r="N3730" s="25"/>
      <c r="O3730" s="25"/>
      <c r="P3730" s="25"/>
      <c r="Q3730" s="25"/>
      <c r="R3730" s="25"/>
      <c r="S3730" s="25"/>
      <c r="T3730" s="25"/>
      <c r="U3730" s="25"/>
      <c r="V3730" s="25"/>
      <c r="W3730" s="25"/>
      <c r="X3730" s="25"/>
      <c r="Y3730" s="25"/>
      <c r="Z3730" s="25"/>
      <c r="AA3730" s="25"/>
      <c r="AB3730" s="25"/>
      <c r="AC3730" s="25"/>
      <c r="AD3730" s="25"/>
      <c r="AE3730" s="25"/>
      <c r="AF3730" s="25"/>
      <c r="AG3730" s="25"/>
      <c r="AH3730" s="25"/>
    </row>
    <row r="3731" spans="1:34">
      <c r="A3731" s="25"/>
      <c r="B3731" s="25"/>
      <c r="C3731" s="25"/>
      <c r="D3731" s="114"/>
      <c r="E3731" s="25"/>
      <c r="F3731" s="25"/>
      <c r="G3731" s="25"/>
      <c r="H3731" s="25"/>
      <c r="I3731" s="25"/>
      <c r="J3731" s="25"/>
      <c r="K3731" s="114"/>
      <c r="L3731" s="25"/>
      <c r="M3731" s="25"/>
      <c r="N3731" s="25"/>
      <c r="O3731" s="25"/>
      <c r="P3731" s="25"/>
      <c r="Q3731" s="25"/>
      <c r="R3731" s="25"/>
      <c r="S3731" s="25"/>
      <c r="T3731" s="25"/>
      <c r="U3731" s="25"/>
      <c r="V3731" s="25"/>
      <c r="W3731" s="25"/>
      <c r="X3731" s="25"/>
      <c r="Y3731" s="25"/>
      <c r="Z3731" s="25"/>
      <c r="AA3731" s="25"/>
      <c r="AB3731" s="25"/>
      <c r="AC3731" s="25"/>
      <c r="AD3731" s="25"/>
      <c r="AE3731" s="25"/>
      <c r="AF3731" s="25"/>
      <c r="AG3731" s="25"/>
      <c r="AH3731" s="25"/>
    </row>
    <row r="3732" spans="1:34">
      <c r="A3732" s="25"/>
      <c r="B3732" s="25"/>
      <c r="C3732" s="25"/>
      <c r="D3732" s="114"/>
      <c r="E3732" s="25"/>
      <c r="F3732" s="25"/>
      <c r="G3732" s="25"/>
      <c r="H3732" s="25"/>
      <c r="I3732" s="25"/>
      <c r="J3732" s="25"/>
      <c r="K3732" s="114"/>
      <c r="L3732" s="25"/>
      <c r="M3732" s="25"/>
      <c r="N3732" s="25"/>
      <c r="O3732" s="25"/>
      <c r="P3732" s="25"/>
      <c r="Q3732" s="25"/>
      <c r="R3732" s="25"/>
      <c r="S3732" s="25"/>
      <c r="T3732" s="25"/>
      <c r="U3732" s="25"/>
      <c r="V3732" s="25"/>
      <c r="W3732" s="25"/>
      <c r="X3732" s="25"/>
      <c r="Y3732" s="25"/>
      <c r="Z3732" s="25"/>
      <c r="AA3732" s="25"/>
      <c r="AB3732" s="25"/>
      <c r="AC3732" s="25"/>
      <c r="AD3732" s="25"/>
      <c r="AE3732" s="25"/>
      <c r="AF3732" s="25"/>
      <c r="AG3732" s="25"/>
      <c r="AH3732" s="25"/>
    </row>
    <row r="3733" spans="1:34">
      <c r="A3733" s="25"/>
      <c r="B3733" s="25"/>
      <c r="C3733" s="25"/>
      <c r="D3733" s="114"/>
      <c r="E3733" s="25"/>
      <c r="F3733" s="25"/>
      <c r="G3733" s="25"/>
      <c r="H3733" s="25"/>
      <c r="I3733" s="25"/>
      <c r="J3733" s="25"/>
      <c r="K3733" s="114"/>
      <c r="L3733" s="25"/>
      <c r="M3733" s="25"/>
      <c r="N3733" s="25"/>
      <c r="O3733" s="25"/>
      <c r="P3733" s="25"/>
      <c r="Q3733" s="25"/>
      <c r="R3733" s="25"/>
      <c r="S3733" s="25"/>
      <c r="T3733" s="25"/>
      <c r="U3733" s="25"/>
      <c r="V3733" s="25"/>
      <c r="W3733" s="25"/>
      <c r="X3733" s="25"/>
      <c r="Y3733" s="25"/>
      <c r="Z3733" s="25"/>
      <c r="AA3733" s="25"/>
      <c r="AB3733" s="25"/>
      <c r="AC3733" s="25"/>
      <c r="AD3733" s="25"/>
      <c r="AE3733" s="25"/>
      <c r="AF3733" s="25"/>
      <c r="AG3733" s="25"/>
      <c r="AH3733" s="25"/>
    </row>
    <row r="3734" spans="1:34">
      <c r="A3734" s="25"/>
      <c r="B3734" s="25"/>
      <c r="C3734" s="25"/>
      <c r="D3734" s="114"/>
      <c r="E3734" s="25"/>
      <c r="F3734" s="25"/>
      <c r="G3734" s="25"/>
      <c r="H3734" s="25"/>
      <c r="I3734" s="25"/>
      <c r="J3734" s="25"/>
      <c r="K3734" s="114"/>
      <c r="L3734" s="25"/>
      <c r="M3734" s="25"/>
      <c r="N3734" s="25"/>
      <c r="O3734" s="25"/>
      <c r="P3734" s="25"/>
      <c r="Q3734" s="25"/>
      <c r="R3734" s="25"/>
      <c r="S3734" s="25"/>
      <c r="T3734" s="25"/>
      <c r="U3734" s="25"/>
      <c r="V3734" s="25"/>
      <c r="W3734" s="25"/>
      <c r="X3734" s="25"/>
      <c r="Y3734" s="25"/>
      <c r="Z3734" s="25"/>
      <c r="AA3734" s="25"/>
      <c r="AB3734" s="25"/>
      <c r="AC3734" s="25"/>
      <c r="AD3734" s="25"/>
      <c r="AE3734" s="25"/>
      <c r="AF3734" s="25"/>
      <c r="AG3734" s="25"/>
      <c r="AH3734" s="25"/>
    </row>
    <row r="3735" spans="1:34">
      <c r="A3735" s="25"/>
      <c r="B3735" s="25"/>
      <c r="C3735" s="25"/>
      <c r="D3735" s="114"/>
      <c r="E3735" s="25"/>
      <c r="F3735" s="25"/>
      <c r="G3735" s="25"/>
      <c r="H3735" s="25"/>
      <c r="I3735" s="25"/>
      <c r="J3735" s="25"/>
      <c r="K3735" s="114"/>
      <c r="L3735" s="25"/>
      <c r="M3735" s="25"/>
      <c r="N3735" s="25"/>
      <c r="O3735" s="25"/>
      <c r="P3735" s="25"/>
      <c r="Q3735" s="25"/>
      <c r="R3735" s="25"/>
      <c r="S3735" s="25"/>
      <c r="T3735" s="25"/>
      <c r="U3735" s="25"/>
      <c r="V3735" s="25"/>
      <c r="W3735" s="25"/>
      <c r="X3735" s="25"/>
      <c r="Y3735" s="25"/>
      <c r="Z3735" s="25"/>
      <c r="AA3735" s="25"/>
      <c r="AB3735" s="25"/>
      <c r="AC3735" s="25"/>
      <c r="AD3735" s="25"/>
      <c r="AE3735" s="25"/>
      <c r="AF3735" s="25"/>
      <c r="AG3735" s="25"/>
      <c r="AH3735" s="25"/>
    </row>
    <row r="3736" spans="1:34">
      <c r="A3736" s="25"/>
      <c r="B3736" s="25"/>
      <c r="C3736" s="25"/>
      <c r="D3736" s="114"/>
      <c r="E3736" s="25"/>
      <c r="F3736" s="25"/>
      <c r="G3736" s="25"/>
      <c r="H3736" s="25"/>
      <c r="I3736" s="25"/>
      <c r="J3736" s="25"/>
      <c r="K3736" s="114"/>
      <c r="L3736" s="25"/>
      <c r="M3736" s="25"/>
      <c r="N3736" s="25"/>
      <c r="O3736" s="25"/>
      <c r="P3736" s="25"/>
      <c r="Q3736" s="25"/>
      <c r="R3736" s="25"/>
      <c r="S3736" s="25"/>
      <c r="T3736" s="25"/>
      <c r="U3736" s="25"/>
      <c r="V3736" s="25"/>
      <c r="W3736" s="25"/>
      <c r="X3736" s="25"/>
      <c r="Y3736" s="25"/>
      <c r="Z3736" s="25"/>
      <c r="AA3736" s="25"/>
      <c r="AB3736" s="25"/>
      <c r="AC3736" s="25"/>
      <c r="AD3736" s="25"/>
      <c r="AE3736" s="25"/>
      <c r="AF3736" s="25"/>
      <c r="AG3736" s="25"/>
      <c r="AH3736" s="25"/>
    </row>
    <row r="3737" spans="1:34">
      <c r="A3737" s="25"/>
      <c r="B3737" s="25"/>
      <c r="C3737" s="25"/>
      <c r="D3737" s="114"/>
      <c r="E3737" s="25"/>
      <c r="F3737" s="25"/>
      <c r="G3737" s="25"/>
      <c r="H3737" s="25"/>
      <c r="I3737" s="25"/>
      <c r="J3737" s="25"/>
      <c r="K3737" s="114"/>
      <c r="L3737" s="25"/>
      <c r="M3737" s="25"/>
      <c r="N3737" s="25"/>
      <c r="O3737" s="25"/>
      <c r="P3737" s="25"/>
      <c r="Q3737" s="25"/>
      <c r="R3737" s="25"/>
      <c r="S3737" s="25"/>
      <c r="T3737" s="25"/>
      <c r="U3737" s="25"/>
      <c r="V3737" s="25"/>
      <c r="W3737" s="25"/>
      <c r="X3737" s="25"/>
      <c r="Y3737" s="25"/>
      <c r="Z3737" s="25"/>
      <c r="AA3737" s="25"/>
      <c r="AB3737" s="25"/>
      <c r="AC3737" s="25"/>
      <c r="AD3737" s="25"/>
      <c r="AE3737" s="25"/>
      <c r="AF3737" s="25"/>
      <c r="AG3737" s="25"/>
      <c r="AH3737" s="25"/>
    </row>
    <row r="3738" spans="1:34">
      <c r="A3738" s="25"/>
      <c r="B3738" s="25"/>
      <c r="C3738" s="25"/>
      <c r="D3738" s="114"/>
      <c r="E3738" s="25"/>
      <c r="F3738" s="25"/>
      <c r="G3738" s="25"/>
      <c r="H3738" s="25"/>
      <c r="I3738" s="25"/>
      <c r="J3738" s="25"/>
      <c r="K3738" s="114"/>
      <c r="L3738" s="25"/>
      <c r="M3738" s="25"/>
      <c r="N3738" s="25"/>
      <c r="O3738" s="25"/>
      <c r="P3738" s="25"/>
      <c r="Q3738" s="25"/>
      <c r="R3738" s="25"/>
      <c r="S3738" s="25"/>
      <c r="T3738" s="25"/>
      <c r="U3738" s="25"/>
      <c r="V3738" s="25"/>
      <c r="W3738" s="25"/>
      <c r="X3738" s="25"/>
      <c r="Y3738" s="25"/>
      <c r="Z3738" s="25"/>
      <c r="AA3738" s="25"/>
      <c r="AB3738" s="25"/>
      <c r="AC3738" s="25"/>
      <c r="AD3738" s="25"/>
      <c r="AE3738" s="25"/>
      <c r="AF3738" s="25"/>
      <c r="AG3738" s="25"/>
      <c r="AH3738" s="25"/>
    </row>
    <row r="3739" spans="1:34">
      <c r="A3739" s="25"/>
      <c r="B3739" s="25"/>
      <c r="C3739" s="25"/>
      <c r="D3739" s="114"/>
      <c r="E3739" s="25"/>
      <c r="F3739" s="25"/>
      <c r="G3739" s="25"/>
      <c r="H3739" s="25"/>
      <c r="I3739" s="25"/>
      <c r="J3739" s="25"/>
      <c r="K3739" s="114"/>
      <c r="L3739" s="25"/>
      <c r="M3739" s="25"/>
      <c r="N3739" s="25"/>
      <c r="O3739" s="25"/>
      <c r="P3739" s="25"/>
      <c r="Q3739" s="25"/>
      <c r="R3739" s="25"/>
      <c r="S3739" s="25"/>
      <c r="T3739" s="25"/>
      <c r="U3739" s="25"/>
      <c r="V3739" s="25"/>
      <c r="W3739" s="25"/>
      <c r="X3739" s="25"/>
      <c r="Y3739" s="25"/>
      <c r="Z3739" s="25"/>
      <c r="AA3739" s="25"/>
      <c r="AB3739" s="25"/>
      <c r="AC3739" s="25"/>
      <c r="AD3739" s="25"/>
      <c r="AE3739" s="25"/>
      <c r="AF3739" s="25"/>
      <c r="AG3739" s="25"/>
      <c r="AH3739" s="25"/>
    </row>
    <row r="3740" spans="1:34">
      <c r="A3740" s="25"/>
      <c r="B3740" s="25"/>
      <c r="C3740" s="25"/>
      <c r="D3740" s="114"/>
      <c r="E3740" s="25"/>
      <c r="F3740" s="25"/>
      <c r="G3740" s="25"/>
      <c r="H3740" s="25"/>
      <c r="I3740" s="25"/>
      <c r="J3740" s="25"/>
      <c r="K3740" s="114"/>
      <c r="L3740" s="25"/>
      <c r="M3740" s="25"/>
      <c r="N3740" s="25"/>
      <c r="O3740" s="25"/>
      <c r="P3740" s="25"/>
      <c r="Q3740" s="25"/>
      <c r="R3740" s="25"/>
      <c r="S3740" s="25"/>
      <c r="T3740" s="25"/>
      <c r="U3740" s="25"/>
      <c r="V3740" s="25"/>
      <c r="W3740" s="25"/>
      <c r="X3740" s="25"/>
      <c r="Y3740" s="25"/>
      <c r="Z3740" s="25"/>
      <c r="AA3740" s="25"/>
      <c r="AB3740" s="25"/>
      <c r="AC3740" s="25"/>
      <c r="AD3740" s="25"/>
      <c r="AE3740" s="25"/>
      <c r="AF3740" s="25"/>
      <c r="AG3740" s="25"/>
      <c r="AH3740" s="25"/>
    </row>
    <row r="3741" spans="1:34">
      <c r="A3741" s="25"/>
      <c r="B3741" s="25"/>
      <c r="C3741" s="25"/>
      <c r="D3741" s="114"/>
      <c r="E3741" s="25"/>
      <c r="F3741" s="25"/>
      <c r="G3741" s="25"/>
      <c r="H3741" s="25"/>
      <c r="I3741" s="25"/>
      <c r="J3741" s="25"/>
      <c r="K3741" s="114"/>
      <c r="L3741" s="25"/>
      <c r="M3741" s="25"/>
      <c r="N3741" s="25"/>
      <c r="O3741" s="25"/>
      <c r="P3741" s="25"/>
      <c r="Q3741" s="25"/>
      <c r="R3741" s="25"/>
      <c r="S3741" s="25"/>
      <c r="T3741" s="25"/>
      <c r="U3741" s="25"/>
      <c r="V3741" s="25"/>
      <c r="W3741" s="25"/>
      <c r="X3741" s="25"/>
      <c r="Y3741" s="25"/>
      <c r="Z3741" s="25"/>
      <c r="AA3741" s="25"/>
      <c r="AB3741" s="25"/>
      <c r="AC3741" s="25"/>
      <c r="AD3741" s="25"/>
      <c r="AE3741" s="25"/>
      <c r="AF3741" s="25"/>
      <c r="AG3741" s="25"/>
      <c r="AH3741" s="25"/>
    </row>
    <row r="3742" spans="1:34">
      <c r="A3742" s="25"/>
      <c r="B3742" s="25"/>
      <c r="C3742" s="25"/>
      <c r="D3742" s="114"/>
      <c r="E3742" s="25"/>
      <c r="F3742" s="25"/>
      <c r="G3742" s="25"/>
      <c r="H3742" s="25"/>
      <c r="I3742" s="25"/>
      <c r="J3742" s="25"/>
      <c r="K3742" s="114"/>
      <c r="L3742" s="25"/>
      <c r="M3742" s="25"/>
      <c r="N3742" s="25"/>
      <c r="O3742" s="25"/>
      <c r="P3742" s="25"/>
      <c r="Q3742" s="25"/>
      <c r="R3742" s="25"/>
      <c r="S3742" s="25"/>
      <c r="T3742" s="25"/>
      <c r="U3742" s="25"/>
      <c r="V3742" s="25"/>
      <c r="W3742" s="25"/>
      <c r="X3742" s="25"/>
      <c r="Y3742" s="25"/>
      <c r="Z3742" s="25"/>
      <c r="AA3742" s="25"/>
      <c r="AB3742" s="25"/>
      <c r="AC3742" s="25"/>
      <c r="AD3742" s="25"/>
      <c r="AE3742" s="25"/>
      <c r="AF3742" s="25"/>
      <c r="AG3742" s="25"/>
      <c r="AH3742" s="25"/>
    </row>
    <row r="3743" spans="1:34">
      <c r="A3743" s="25"/>
      <c r="B3743" s="25"/>
      <c r="C3743" s="25"/>
      <c r="D3743" s="114"/>
      <c r="E3743" s="25"/>
      <c r="F3743" s="25"/>
      <c r="G3743" s="25"/>
      <c r="H3743" s="25"/>
      <c r="I3743" s="25"/>
      <c r="J3743" s="25"/>
      <c r="K3743" s="114"/>
      <c r="L3743" s="25"/>
      <c r="M3743" s="25"/>
      <c r="N3743" s="25"/>
      <c r="O3743" s="25"/>
      <c r="P3743" s="25"/>
      <c r="Q3743" s="25"/>
      <c r="R3743" s="25"/>
      <c r="S3743" s="25"/>
      <c r="T3743" s="25"/>
      <c r="U3743" s="25"/>
      <c r="V3743" s="25"/>
      <c r="W3743" s="25"/>
      <c r="X3743" s="25"/>
      <c r="Y3743" s="25"/>
      <c r="Z3743" s="25"/>
      <c r="AA3743" s="25"/>
      <c r="AB3743" s="25"/>
      <c r="AC3743" s="25"/>
      <c r="AD3743" s="25"/>
      <c r="AE3743" s="25"/>
      <c r="AF3743" s="25"/>
      <c r="AG3743" s="25"/>
      <c r="AH3743" s="25"/>
    </row>
    <row r="3744" spans="1:34">
      <c r="A3744" s="25"/>
      <c r="B3744" s="25"/>
      <c r="C3744" s="25"/>
      <c r="D3744" s="114"/>
      <c r="E3744" s="25"/>
      <c r="F3744" s="25"/>
      <c r="G3744" s="25"/>
      <c r="H3744" s="25"/>
      <c r="I3744" s="25"/>
      <c r="J3744" s="25"/>
      <c r="K3744" s="114"/>
      <c r="L3744" s="25"/>
      <c r="M3744" s="25"/>
      <c r="N3744" s="25"/>
      <c r="O3744" s="25"/>
      <c r="P3744" s="25"/>
      <c r="Q3744" s="25"/>
      <c r="R3744" s="25"/>
      <c r="S3744" s="25"/>
      <c r="T3744" s="25"/>
      <c r="U3744" s="25"/>
      <c r="V3744" s="25"/>
      <c r="W3744" s="25"/>
      <c r="X3744" s="25"/>
      <c r="Y3744" s="25"/>
      <c r="Z3744" s="25"/>
      <c r="AA3744" s="25"/>
      <c r="AB3744" s="25"/>
      <c r="AC3744" s="25"/>
      <c r="AD3744" s="25"/>
      <c r="AE3744" s="25"/>
      <c r="AF3744" s="25"/>
      <c r="AG3744" s="25"/>
      <c r="AH3744" s="25"/>
    </row>
    <row r="3745" spans="1:34">
      <c r="A3745" s="25"/>
      <c r="B3745" s="25"/>
      <c r="C3745" s="25"/>
      <c r="D3745" s="114"/>
      <c r="E3745" s="25"/>
      <c r="F3745" s="25"/>
      <c r="G3745" s="25"/>
      <c r="H3745" s="25"/>
      <c r="I3745" s="25"/>
      <c r="J3745" s="25"/>
      <c r="K3745" s="114"/>
      <c r="L3745" s="25"/>
      <c r="M3745" s="25"/>
      <c r="N3745" s="25"/>
      <c r="O3745" s="25"/>
      <c r="P3745" s="25"/>
      <c r="Q3745" s="25"/>
      <c r="R3745" s="25"/>
      <c r="S3745" s="25"/>
      <c r="T3745" s="25"/>
      <c r="U3745" s="25"/>
      <c r="V3745" s="25"/>
      <c r="W3745" s="25"/>
      <c r="X3745" s="25"/>
      <c r="Y3745" s="25"/>
      <c r="Z3745" s="25"/>
      <c r="AA3745" s="25"/>
      <c r="AB3745" s="25"/>
      <c r="AC3745" s="25"/>
      <c r="AD3745" s="25"/>
      <c r="AE3745" s="25"/>
      <c r="AF3745" s="25"/>
      <c r="AG3745" s="25"/>
      <c r="AH3745" s="25"/>
    </row>
    <row r="3746" spans="1:34">
      <c r="A3746" s="25"/>
      <c r="B3746" s="25"/>
      <c r="C3746" s="25"/>
      <c r="D3746" s="114"/>
      <c r="E3746" s="25"/>
      <c r="F3746" s="25"/>
      <c r="G3746" s="25"/>
      <c r="H3746" s="25"/>
      <c r="I3746" s="25"/>
      <c r="J3746" s="25"/>
      <c r="K3746" s="114"/>
      <c r="L3746" s="25"/>
      <c r="M3746" s="25"/>
      <c r="N3746" s="25"/>
      <c r="O3746" s="25"/>
      <c r="P3746" s="25"/>
      <c r="Q3746" s="25"/>
      <c r="R3746" s="25"/>
      <c r="S3746" s="25"/>
      <c r="T3746" s="25"/>
      <c r="U3746" s="25"/>
      <c r="V3746" s="25"/>
      <c r="W3746" s="25"/>
      <c r="X3746" s="25"/>
      <c r="Y3746" s="25"/>
      <c r="Z3746" s="25"/>
      <c r="AA3746" s="25"/>
      <c r="AB3746" s="25"/>
      <c r="AC3746" s="25"/>
      <c r="AD3746" s="25"/>
      <c r="AE3746" s="25"/>
      <c r="AF3746" s="25"/>
      <c r="AG3746" s="25"/>
      <c r="AH3746" s="25"/>
    </row>
    <row r="3747" spans="1:34">
      <c r="A3747" s="25"/>
      <c r="B3747" s="25"/>
      <c r="C3747" s="25"/>
      <c r="D3747" s="114"/>
      <c r="E3747" s="25"/>
      <c r="F3747" s="25"/>
      <c r="G3747" s="25"/>
      <c r="H3747" s="25"/>
      <c r="I3747" s="25"/>
      <c r="J3747" s="25"/>
      <c r="K3747" s="114"/>
      <c r="L3747" s="25"/>
      <c r="M3747" s="25"/>
      <c r="N3747" s="25"/>
      <c r="O3747" s="25"/>
      <c r="P3747" s="25"/>
      <c r="Q3747" s="25"/>
      <c r="R3747" s="25"/>
      <c r="S3747" s="25"/>
      <c r="T3747" s="25"/>
      <c r="U3747" s="25"/>
      <c r="V3747" s="25"/>
      <c r="W3747" s="25"/>
      <c r="X3747" s="25"/>
      <c r="Y3747" s="25"/>
      <c r="Z3747" s="25"/>
      <c r="AA3747" s="25"/>
      <c r="AB3747" s="25"/>
      <c r="AC3747" s="25"/>
      <c r="AD3747" s="25"/>
      <c r="AE3747" s="25"/>
      <c r="AF3747" s="25"/>
      <c r="AG3747" s="25"/>
      <c r="AH3747" s="25"/>
    </row>
    <row r="3748" spans="1:34">
      <c r="A3748" s="25"/>
      <c r="B3748" s="25"/>
      <c r="C3748" s="25"/>
      <c r="D3748" s="114"/>
      <c r="E3748" s="25"/>
      <c r="F3748" s="25"/>
      <c r="G3748" s="25"/>
      <c r="H3748" s="25"/>
      <c r="I3748" s="25"/>
      <c r="J3748" s="25"/>
      <c r="K3748" s="114"/>
      <c r="L3748" s="25"/>
      <c r="M3748" s="25"/>
      <c r="N3748" s="25"/>
      <c r="O3748" s="25"/>
      <c r="P3748" s="25"/>
      <c r="Q3748" s="25"/>
      <c r="R3748" s="25"/>
      <c r="S3748" s="25"/>
      <c r="T3748" s="25"/>
      <c r="U3748" s="25"/>
      <c r="V3748" s="25"/>
      <c r="W3748" s="25"/>
      <c r="X3748" s="25"/>
      <c r="Y3748" s="25"/>
      <c r="Z3748" s="25"/>
      <c r="AA3748" s="25"/>
      <c r="AB3748" s="25"/>
      <c r="AC3748" s="25"/>
      <c r="AD3748" s="25"/>
      <c r="AE3748" s="25"/>
      <c r="AF3748" s="25"/>
      <c r="AG3748" s="25"/>
      <c r="AH3748" s="25"/>
    </row>
    <row r="3749" spans="1:34">
      <c r="A3749" s="25"/>
      <c r="B3749" s="25"/>
      <c r="C3749" s="25"/>
      <c r="D3749" s="114"/>
      <c r="E3749" s="25"/>
      <c r="F3749" s="25"/>
      <c r="G3749" s="25"/>
      <c r="H3749" s="25"/>
      <c r="I3749" s="25"/>
      <c r="J3749" s="25"/>
      <c r="K3749" s="114"/>
      <c r="L3749" s="25"/>
      <c r="M3749" s="25"/>
      <c r="N3749" s="25"/>
      <c r="O3749" s="25"/>
      <c r="P3749" s="25"/>
      <c r="Q3749" s="25"/>
      <c r="R3749" s="25"/>
      <c r="S3749" s="25"/>
      <c r="T3749" s="25"/>
      <c r="U3749" s="25"/>
      <c r="V3749" s="25"/>
      <c r="W3749" s="25"/>
      <c r="X3749" s="25"/>
      <c r="Y3749" s="25"/>
      <c r="Z3749" s="25"/>
      <c r="AA3749" s="25"/>
      <c r="AB3749" s="25"/>
      <c r="AC3749" s="25"/>
      <c r="AD3749" s="25"/>
      <c r="AE3749" s="25"/>
      <c r="AF3749" s="25"/>
      <c r="AG3749" s="25"/>
      <c r="AH3749" s="25"/>
    </row>
    <row r="3750" spans="1:34">
      <c r="A3750" s="25"/>
      <c r="B3750" s="25"/>
      <c r="C3750" s="25"/>
      <c r="D3750" s="114"/>
      <c r="E3750" s="25"/>
      <c r="F3750" s="25"/>
      <c r="G3750" s="25"/>
      <c r="H3750" s="25"/>
      <c r="I3750" s="25"/>
      <c r="J3750" s="25"/>
      <c r="K3750" s="114"/>
      <c r="L3750" s="25"/>
      <c r="M3750" s="25"/>
      <c r="N3750" s="25"/>
      <c r="O3750" s="25"/>
      <c r="P3750" s="25"/>
      <c r="Q3750" s="25"/>
      <c r="R3750" s="25"/>
      <c r="S3750" s="25"/>
      <c r="T3750" s="25"/>
      <c r="U3750" s="25"/>
      <c r="V3750" s="25"/>
      <c r="W3750" s="25"/>
      <c r="X3750" s="25"/>
      <c r="Y3750" s="25"/>
      <c r="Z3750" s="25"/>
      <c r="AA3750" s="25"/>
      <c r="AB3750" s="25"/>
      <c r="AC3750" s="25"/>
      <c r="AD3750" s="25"/>
      <c r="AE3750" s="25"/>
      <c r="AF3750" s="25"/>
      <c r="AG3750" s="25"/>
      <c r="AH3750" s="25"/>
    </row>
    <row r="3751" spans="1:34">
      <c r="A3751" s="25"/>
      <c r="B3751" s="25"/>
      <c r="C3751" s="25"/>
      <c r="D3751" s="114"/>
      <c r="E3751" s="25"/>
      <c r="F3751" s="25"/>
      <c r="G3751" s="25"/>
      <c r="H3751" s="25"/>
      <c r="I3751" s="25"/>
      <c r="J3751" s="25"/>
      <c r="K3751" s="114"/>
      <c r="L3751" s="25"/>
      <c r="M3751" s="25"/>
      <c r="N3751" s="25"/>
      <c r="O3751" s="25"/>
      <c r="P3751" s="25"/>
      <c r="Q3751" s="25"/>
      <c r="R3751" s="25"/>
      <c r="S3751" s="25"/>
      <c r="T3751" s="25"/>
      <c r="U3751" s="25"/>
      <c r="V3751" s="25"/>
      <c r="W3751" s="25"/>
      <c r="X3751" s="25"/>
      <c r="Y3751" s="25"/>
      <c r="Z3751" s="25"/>
      <c r="AA3751" s="25"/>
      <c r="AB3751" s="25"/>
      <c r="AC3751" s="25"/>
      <c r="AD3751" s="25"/>
      <c r="AE3751" s="25"/>
      <c r="AF3751" s="25"/>
      <c r="AG3751" s="25"/>
      <c r="AH3751" s="25"/>
    </row>
    <row r="3752" spans="1:34">
      <c r="A3752" s="25"/>
      <c r="B3752" s="25"/>
      <c r="C3752" s="25"/>
      <c r="D3752" s="114"/>
      <c r="E3752" s="25"/>
      <c r="F3752" s="25"/>
      <c r="G3752" s="25"/>
      <c r="H3752" s="25"/>
      <c r="I3752" s="25"/>
      <c r="J3752" s="25"/>
      <c r="K3752" s="114"/>
      <c r="L3752" s="25"/>
      <c r="M3752" s="25"/>
      <c r="N3752" s="25"/>
      <c r="O3752" s="25"/>
      <c r="P3752" s="25"/>
      <c r="Q3752" s="25"/>
      <c r="R3752" s="25"/>
      <c r="S3752" s="25"/>
      <c r="T3752" s="25"/>
      <c r="U3752" s="25"/>
      <c r="V3752" s="25"/>
      <c r="W3752" s="25"/>
      <c r="X3752" s="25"/>
      <c r="Y3752" s="25"/>
      <c r="Z3752" s="25"/>
      <c r="AA3752" s="25"/>
      <c r="AB3752" s="25"/>
      <c r="AC3752" s="25"/>
      <c r="AD3752" s="25"/>
      <c r="AE3752" s="25"/>
      <c r="AF3752" s="25"/>
      <c r="AG3752" s="25"/>
      <c r="AH3752" s="25"/>
    </row>
    <row r="3753" spans="1:34">
      <c r="A3753" s="25"/>
      <c r="B3753" s="25"/>
      <c r="C3753" s="25"/>
      <c r="D3753" s="114"/>
      <c r="E3753" s="25"/>
      <c r="F3753" s="25"/>
      <c r="G3753" s="25"/>
      <c r="H3753" s="25"/>
      <c r="I3753" s="25"/>
      <c r="J3753" s="25"/>
      <c r="K3753" s="114"/>
      <c r="L3753" s="25"/>
      <c r="M3753" s="25"/>
      <c r="N3753" s="25"/>
      <c r="O3753" s="25"/>
      <c r="P3753" s="25"/>
      <c r="Q3753" s="25"/>
      <c r="R3753" s="25"/>
      <c r="S3753" s="25"/>
      <c r="T3753" s="25"/>
      <c r="U3753" s="25"/>
      <c r="V3753" s="25"/>
      <c r="W3753" s="25"/>
      <c r="X3753" s="25"/>
      <c r="Y3753" s="25"/>
      <c r="Z3753" s="25"/>
      <c r="AA3753" s="25"/>
      <c r="AB3753" s="25"/>
      <c r="AC3753" s="25"/>
      <c r="AD3753" s="25"/>
      <c r="AE3753" s="25"/>
      <c r="AF3753" s="25"/>
      <c r="AG3753" s="25"/>
      <c r="AH3753" s="25"/>
    </row>
    <row r="3754" spans="1:34">
      <c r="A3754" s="25"/>
      <c r="B3754" s="25"/>
      <c r="C3754" s="25"/>
      <c r="D3754" s="114"/>
      <c r="E3754" s="25"/>
      <c r="F3754" s="25"/>
      <c r="G3754" s="25"/>
      <c r="H3754" s="25"/>
      <c r="I3754" s="25"/>
      <c r="J3754" s="25"/>
      <c r="K3754" s="114"/>
      <c r="L3754" s="25"/>
      <c r="M3754" s="25"/>
      <c r="N3754" s="25"/>
      <c r="O3754" s="25"/>
      <c r="P3754" s="25"/>
      <c r="Q3754" s="25"/>
      <c r="R3754" s="25"/>
      <c r="S3754" s="25"/>
      <c r="T3754" s="25"/>
      <c r="U3754" s="25"/>
      <c r="V3754" s="25"/>
      <c r="W3754" s="25"/>
      <c r="X3754" s="25"/>
      <c r="Y3754" s="25"/>
      <c r="Z3754" s="25"/>
      <c r="AA3754" s="25"/>
      <c r="AB3754" s="25"/>
      <c r="AC3754" s="25"/>
      <c r="AD3754" s="25"/>
      <c r="AE3754" s="25"/>
      <c r="AF3754" s="25"/>
      <c r="AG3754" s="25"/>
      <c r="AH3754" s="25"/>
    </row>
    <row r="3755" spans="1:34">
      <c r="A3755" s="25"/>
      <c r="B3755" s="25"/>
      <c r="C3755" s="25"/>
      <c r="D3755" s="114"/>
      <c r="E3755" s="25"/>
      <c r="F3755" s="25"/>
      <c r="G3755" s="25"/>
      <c r="H3755" s="25"/>
      <c r="I3755" s="25"/>
      <c r="J3755" s="25"/>
      <c r="K3755" s="114"/>
      <c r="L3755" s="25"/>
      <c r="M3755" s="25"/>
      <c r="N3755" s="25"/>
      <c r="O3755" s="25"/>
      <c r="P3755" s="25"/>
      <c r="Q3755" s="25"/>
      <c r="R3755" s="25"/>
      <c r="S3755" s="25"/>
      <c r="T3755" s="25"/>
      <c r="U3755" s="25"/>
      <c r="V3755" s="25"/>
      <c r="W3755" s="25"/>
      <c r="X3755" s="25"/>
      <c r="Y3755" s="25"/>
      <c r="Z3755" s="25"/>
      <c r="AA3755" s="25"/>
      <c r="AB3755" s="25"/>
      <c r="AC3755" s="25"/>
      <c r="AD3755" s="25"/>
      <c r="AE3755" s="25"/>
      <c r="AF3755" s="25"/>
      <c r="AG3755" s="25"/>
      <c r="AH3755" s="25"/>
    </row>
    <row r="3756" spans="1:34">
      <c r="A3756" s="25"/>
      <c r="B3756" s="25"/>
      <c r="C3756" s="25"/>
      <c r="D3756" s="114"/>
      <c r="E3756" s="25"/>
      <c r="F3756" s="25"/>
      <c r="G3756" s="25"/>
      <c r="H3756" s="25"/>
      <c r="I3756" s="25"/>
      <c r="J3756" s="25"/>
      <c r="K3756" s="114"/>
      <c r="L3756" s="25"/>
      <c r="M3756" s="25"/>
      <c r="N3756" s="25"/>
      <c r="O3756" s="25"/>
      <c r="P3756" s="25"/>
      <c r="Q3756" s="25"/>
      <c r="R3756" s="25"/>
      <c r="S3756" s="25"/>
      <c r="T3756" s="25"/>
      <c r="U3756" s="25"/>
      <c r="V3756" s="25"/>
      <c r="W3756" s="25"/>
      <c r="X3756" s="25"/>
      <c r="Y3756" s="25"/>
      <c r="Z3756" s="25"/>
      <c r="AA3756" s="25"/>
      <c r="AB3756" s="25"/>
      <c r="AC3756" s="25"/>
      <c r="AD3756" s="25"/>
      <c r="AE3756" s="25"/>
      <c r="AF3756" s="25"/>
      <c r="AG3756" s="25"/>
      <c r="AH3756" s="25"/>
    </row>
    <row r="3757" spans="1:34">
      <c r="A3757" s="25"/>
      <c r="B3757" s="25"/>
      <c r="C3757" s="25"/>
      <c r="D3757" s="114"/>
      <c r="E3757" s="25"/>
      <c r="F3757" s="25"/>
      <c r="G3757" s="25"/>
      <c r="H3757" s="25"/>
      <c r="I3757" s="25"/>
      <c r="J3757" s="25"/>
      <c r="K3757" s="114"/>
      <c r="L3757" s="25"/>
      <c r="M3757" s="25"/>
      <c r="N3757" s="25"/>
      <c r="O3757" s="25"/>
      <c r="P3757" s="25"/>
      <c r="Q3757" s="25"/>
      <c r="R3757" s="25"/>
      <c r="S3757" s="25"/>
      <c r="T3757" s="25"/>
      <c r="U3757" s="25"/>
      <c r="V3757" s="25"/>
      <c r="W3757" s="25"/>
      <c r="X3757" s="25"/>
      <c r="Y3757" s="25"/>
      <c r="Z3757" s="25"/>
      <c r="AA3757" s="25"/>
      <c r="AB3757" s="25"/>
      <c r="AC3757" s="25"/>
      <c r="AD3757" s="25"/>
      <c r="AE3757" s="25"/>
      <c r="AF3757" s="25"/>
      <c r="AG3757" s="25"/>
      <c r="AH3757" s="25"/>
    </row>
    <row r="3758" spans="1:34">
      <c r="A3758" s="25"/>
      <c r="B3758" s="25"/>
      <c r="C3758" s="25"/>
      <c r="D3758" s="114"/>
      <c r="E3758" s="25"/>
      <c r="F3758" s="25"/>
      <c r="G3758" s="25"/>
      <c r="H3758" s="25"/>
      <c r="I3758" s="25"/>
      <c r="J3758" s="25"/>
      <c r="K3758" s="114"/>
      <c r="L3758" s="25"/>
      <c r="M3758" s="25"/>
      <c r="N3758" s="25"/>
      <c r="O3758" s="25"/>
      <c r="P3758" s="25"/>
      <c r="Q3758" s="25"/>
      <c r="R3758" s="25"/>
      <c r="S3758" s="25"/>
      <c r="T3758" s="25"/>
      <c r="U3758" s="25"/>
      <c r="V3758" s="25"/>
      <c r="W3758" s="25"/>
      <c r="X3758" s="25"/>
      <c r="Y3758" s="25"/>
      <c r="Z3758" s="25"/>
      <c r="AA3758" s="25"/>
      <c r="AB3758" s="25"/>
      <c r="AC3758" s="25"/>
      <c r="AD3758" s="25"/>
      <c r="AE3758" s="25"/>
      <c r="AF3758" s="25"/>
      <c r="AG3758" s="25"/>
      <c r="AH3758" s="25"/>
    </row>
    <row r="3759" spans="1:34">
      <c r="A3759" s="25"/>
      <c r="B3759" s="25"/>
      <c r="C3759" s="25"/>
      <c r="D3759" s="114"/>
      <c r="E3759" s="25"/>
      <c r="F3759" s="25"/>
      <c r="G3759" s="25"/>
      <c r="H3759" s="25"/>
      <c r="I3759" s="25"/>
      <c r="J3759" s="25"/>
      <c r="K3759" s="114"/>
      <c r="L3759" s="25"/>
      <c r="M3759" s="25"/>
      <c r="N3759" s="25"/>
      <c r="O3759" s="25"/>
      <c r="P3759" s="25"/>
      <c r="Q3759" s="25"/>
      <c r="R3759" s="25"/>
      <c r="S3759" s="25"/>
      <c r="T3759" s="25"/>
      <c r="U3759" s="25"/>
      <c r="V3759" s="25"/>
      <c r="W3759" s="25"/>
      <c r="X3759" s="25"/>
      <c r="Y3759" s="25"/>
      <c r="Z3759" s="25"/>
      <c r="AA3759" s="25"/>
      <c r="AB3759" s="25"/>
      <c r="AC3759" s="25"/>
      <c r="AD3759" s="25"/>
      <c r="AE3759" s="25"/>
      <c r="AF3759" s="25"/>
      <c r="AG3759" s="25"/>
      <c r="AH3759" s="25"/>
    </row>
    <row r="3760" spans="1:34">
      <c r="A3760" s="25"/>
      <c r="B3760" s="25"/>
      <c r="C3760" s="25"/>
      <c r="D3760" s="114"/>
      <c r="E3760" s="25"/>
      <c r="F3760" s="25"/>
      <c r="G3760" s="25"/>
      <c r="H3760" s="25"/>
      <c r="I3760" s="25"/>
      <c r="J3760" s="25"/>
      <c r="K3760" s="114"/>
      <c r="L3760" s="25"/>
      <c r="M3760" s="25"/>
      <c r="N3760" s="25"/>
      <c r="O3760" s="25"/>
      <c r="P3760" s="25"/>
      <c r="Q3760" s="25"/>
      <c r="R3760" s="25"/>
      <c r="S3760" s="25"/>
      <c r="T3760" s="25"/>
      <c r="U3760" s="25"/>
      <c r="V3760" s="25"/>
      <c r="W3760" s="25"/>
      <c r="X3760" s="25"/>
      <c r="Y3760" s="25"/>
      <c r="Z3760" s="25"/>
      <c r="AA3760" s="25"/>
      <c r="AB3760" s="25"/>
      <c r="AC3760" s="25"/>
      <c r="AD3760" s="25"/>
      <c r="AE3760" s="25"/>
      <c r="AF3760" s="25"/>
      <c r="AG3760" s="25"/>
      <c r="AH3760" s="25"/>
    </row>
    <row r="3761" spans="1:34">
      <c r="A3761" s="25"/>
      <c r="B3761" s="25"/>
      <c r="C3761" s="25"/>
      <c r="D3761" s="114"/>
      <c r="E3761" s="25"/>
      <c r="F3761" s="25"/>
      <c r="G3761" s="25"/>
      <c r="H3761" s="25"/>
      <c r="I3761" s="25"/>
      <c r="J3761" s="25"/>
      <c r="K3761" s="114"/>
      <c r="L3761" s="25"/>
      <c r="M3761" s="25"/>
      <c r="N3761" s="25"/>
      <c r="O3761" s="25"/>
      <c r="P3761" s="25"/>
      <c r="Q3761" s="25"/>
      <c r="R3761" s="25"/>
      <c r="S3761" s="25"/>
      <c r="T3761" s="25"/>
      <c r="U3761" s="25"/>
      <c r="V3761" s="25"/>
      <c r="W3761" s="25"/>
      <c r="X3761" s="25"/>
      <c r="Y3761" s="25"/>
      <c r="Z3761" s="25"/>
      <c r="AA3761" s="25"/>
      <c r="AB3761" s="25"/>
      <c r="AC3761" s="25"/>
      <c r="AD3761" s="25"/>
      <c r="AE3761" s="25"/>
      <c r="AF3761" s="25"/>
      <c r="AG3761" s="25"/>
      <c r="AH3761" s="25"/>
    </row>
    <row r="3762" spans="1:34">
      <c r="A3762" s="25"/>
      <c r="B3762" s="25"/>
      <c r="C3762" s="25"/>
      <c r="D3762" s="114"/>
      <c r="E3762" s="25"/>
      <c r="F3762" s="25"/>
      <c r="G3762" s="25"/>
      <c r="H3762" s="25"/>
      <c r="I3762" s="25"/>
      <c r="J3762" s="25"/>
      <c r="K3762" s="114"/>
      <c r="L3762" s="25"/>
      <c r="M3762" s="25"/>
      <c r="N3762" s="25"/>
      <c r="O3762" s="25"/>
      <c r="P3762" s="25"/>
      <c r="Q3762" s="25"/>
      <c r="R3762" s="25"/>
      <c r="S3762" s="25"/>
      <c r="T3762" s="25"/>
      <c r="U3762" s="25"/>
      <c r="V3762" s="25"/>
      <c r="W3762" s="25"/>
      <c r="X3762" s="25"/>
      <c r="Y3762" s="25"/>
      <c r="Z3762" s="25"/>
      <c r="AA3762" s="25"/>
      <c r="AB3762" s="25"/>
      <c r="AC3762" s="25"/>
      <c r="AD3762" s="25"/>
      <c r="AE3762" s="25"/>
      <c r="AF3762" s="25"/>
      <c r="AG3762" s="25"/>
      <c r="AH3762" s="25"/>
    </row>
    <row r="3763" spans="1:34">
      <c r="A3763" s="25"/>
      <c r="B3763" s="25"/>
      <c r="C3763" s="25"/>
      <c r="D3763" s="114"/>
      <c r="E3763" s="25"/>
      <c r="F3763" s="25"/>
      <c r="G3763" s="25"/>
      <c r="H3763" s="25"/>
      <c r="I3763" s="25"/>
      <c r="J3763" s="25"/>
      <c r="K3763" s="114"/>
      <c r="L3763" s="25"/>
      <c r="M3763" s="25"/>
      <c r="N3763" s="25"/>
      <c r="O3763" s="25"/>
      <c r="P3763" s="25"/>
      <c r="Q3763" s="25"/>
      <c r="R3763" s="25"/>
      <c r="S3763" s="25"/>
      <c r="T3763" s="25"/>
      <c r="U3763" s="25"/>
      <c r="V3763" s="25"/>
      <c r="W3763" s="25"/>
      <c r="X3763" s="25"/>
      <c r="Y3763" s="25"/>
      <c r="Z3763" s="25"/>
      <c r="AA3763" s="25"/>
      <c r="AB3763" s="25"/>
      <c r="AC3763" s="25"/>
      <c r="AD3763" s="25"/>
      <c r="AE3763" s="25"/>
      <c r="AF3763" s="25"/>
      <c r="AG3763" s="25"/>
      <c r="AH3763" s="25"/>
    </row>
    <row r="3764" spans="1:34">
      <c r="A3764" s="25"/>
      <c r="B3764" s="25"/>
      <c r="C3764" s="25"/>
      <c r="D3764" s="114"/>
      <c r="E3764" s="25"/>
      <c r="F3764" s="25"/>
      <c r="G3764" s="25"/>
      <c r="H3764" s="25"/>
      <c r="I3764" s="25"/>
      <c r="J3764" s="25"/>
      <c r="K3764" s="114"/>
      <c r="L3764" s="25"/>
      <c r="M3764" s="25"/>
      <c r="N3764" s="25"/>
      <c r="O3764" s="25"/>
      <c r="P3764" s="25"/>
      <c r="Q3764" s="25"/>
      <c r="R3764" s="25"/>
      <c r="S3764" s="25"/>
      <c r="T3764" s="25"/>
      <c r="U3764" s="25"/>
      <c r="V3764" s="25"/>
      <c r="W3764" s="25"/>
      <c r="X3764" s="25"/>
      <c r="Y3764" s="25"/>
      <c r="Z3764" s="25"/>
      <c r="AA3764" s="25"/>
      <c r="AB3764" s="25"/>
      <c r="AC3764" s="25"/>
      <c r="AD3764" s="25"/>
      <c r="AE3764" s="25"/>
      <c r="AF3764" s="25"/>
      <c r="AG3764" s="25"/>
      <c r="AH3764" s="25"/>
    </row>
    <row r="3765" spans="1:34">
      <c r="A3765" s="25"/>
      <c r="B3765" s="25"/>
      <c r="C3765" s="25"/>
      <c r="D3765" s="114"/>
      <c r="E3765" s="25"/>
      <c r="F3765" s="25"/>
      <c r="G3765" s="25"/>
      <c r="H3765" s="25"/>
      <c r="I3765" s="25"/>
      <c r="J3765" s="25"/>
      <c r="K3765" s="114"/>
      <c r="L3765" s="25"/>
      <c r="M3765" s="25"/>
      <c r="N3765" s="25"/>
      <c r="O3765" s="25"/>
      <c r="P3765" s="25"/>
      <c r="Q3765" s="25"/>
      <c r="R3765" s="25"/>
      <c r="S3765" s="25"/>
      <c r="T3765" s="25"/>
      <c r="U3765" s="25"/>
      <c r="V3765" s="25"/>
      <c r="W3765" s="25"/>
      <c r="X3765" s="25"/>
      <c r="Y3765" s="25"/>
      <c r="Z3765" s="25"/>
      <c r="AA3765" s="25"/>
      <c r="AB3765" s="25"/>
      <c r="AC3765" s="25"/>
      <c r="AD3765" s="25"/>
      <c r="AE3765" s="25"/>
      <c r="AF3765" s="25"/>
      <c r="AG3765" s="25"/>
      <c r="AH3765" s="25"/>
    </row>
    <row r="3766" spans="1:34">
      <c r="A3766" s="25"/>
      <c r="B3766" s="25"/>
      <c r="C3766" s="25"/>
      <c r="D3766" s="114"/>
      <c r="E3766" s="25"/>
      <c r="F3766" s="25"/>
      <c r="G3766" s="25"/>
      <c r="H3766" s="25"/>
      <c r="I3766" s="25"/>
      <c r="J3766" s="25"/>
      <c r="K3766" s="114"/>
      <c r="L3766" s="25"/>
      <c r="M3766" s="25"/>
      <c r="N3766" s="25"/>
      <c r="O3766" s="25"/>
      <c r="P3766" s="25"/>
      <c r="Q3766" s="25"/>
      <c r="R3766" s="25"/>
      <c r="S3766" s="25"/>
      <c r="T3766" s="25"/>
      <c r="U3766" s="25"/>
      <c r="V3766" s="25"/>
      <c r="W3766" s="25"/>
      <c r="X3766" s="25"/>
      <c r="Y3766" s="25"/>
      <c r="Z3766" s="25"/>
      <c r="AA3766" s="25"/>
      <c r="AB3766" s="25"/>
      <c r="AC3766" s="25"/>
      <c r="AD3766" s="25"/>
      <c r="AE3766" s="25"/>
      <c r="AF3766" s="25"/>
      <c r="AG3766" s="25"/>
      <c r="AH3766" s="25"/>
    </row>
    <row r="3767" spans="1:34">
      <c r="A3767" s="25"/>
      <c r="B3767" s="25"/>
      <c r="C3767" s="25"/>
      <c r="D3767" s="114"/>
      <c r="E3767" s="25"/>
      <c r="F3767" s="25"/>
      <c r="G3767" s="25"/>
      <c r="H3767" s="25"/>
      <c r="I3767" s="25"/>
      <c r="J3767" s="25"/>
      <c r="K3767" s="114"/>
      <c r="L3767" s="25"/>
      <c r="M3767" s="25"/>
      <c r="N3767" s="25"/>
      <c r="O3767" s="25"/>
      <c r="P3767" s="25"/>
      <c r="Q3767" s="25"/>
      <c r="R3767" s="25"/>
      <c r="S3767" s="25"/>
      <c r="T3767" s="25"/>
      <c r="U3767" s="25"/>
      <c r="V3767" s="25"/>
      <c r="W3767" s="25"/>
      <c r="X3767" s="25"/>
      <c r="Y3767" s="25"/>
      <c r="Z3767" s="25"/>
      <c r="AA3767" s="25"/>
      <c r="AB3767" s="25"/>
      <c r="AC3767" s="25"/>
      <c r="AD3767" s="25"/>
      <c r="AE3767" s="25"/>
      <c r="AF3767" s="25"/>
      <c r="AG3767" s="25"/>
      <c r="AH3767" s="25"/>
    </row>
    <row r="3768" spans="1:34">
      <c r="A3768" s="25"/>
      <c r="B3768" s="25"/>
      <c r="C3768" s="25"/>
      <c r="D3768" s="114"/>
      <c r="E3768" s="25"/>
      <c r="F3768" s="25"/>
      <c r="G3768" s="25"/>
      <c r="H3768" s="25"/>
      <c r="I3768" s="25"/>
      <c r="J3768" s="25"/>
      <c r="K3768" s="114"/>
      <c r="L3768" s="25"/>
      <c r="M3768" s="25"/>
      <c r="N3768" s="25"/>
      <c r="O3768" s="25"/>
      <c r="P3768" s="25"/>
      <c r="Q3768" s="25"/>
      <c r="R3768" s="25"/>
      <c r="S3768" s="25"/>
      <c r="T3768" s="25"/>
      <c r="U3768" s="25"/>
      <c r="V3768" s="25"/>
      <c r="W3768" s="25"/>
      <c r="X3768" s="25"/>
      <c r="Y3768" s="25"/>
      <c r="Z3768" s="25"/>
      <c r="AA3768" s="25"/>
      <c r="AB3768" s="25"/>
      <c r="AC3768" s="25"/>
      <c r="AD3768" s="25"/>
      <c r="AE3768" s="25"/>
      <c r="AF3768" s="25"/>
      <c r="AG3768" s="25"/>
      <c r="AH3768" s="25"/>
    </row>
    <row r="3769" spans="1:34">
      <c r="A3769" s="25"/>
      <c r="B3769" s="25"/>
      <c r="C3769" s="25"/>
      <c r="D3769" s="114"/>
      <c r="E3769" s="25"/>
      <c r="F3769" s="25"/>
      <c r="G3769" s="25"/>
      <c r="H3769" s="25"/>
      <c r="I3769" s="25"/>
      <c r="J3769" s="25"/>
      <c r="K3769" s="114"/>
      <c r="L3769" s="25"/>
      <c r="M3769" s="25"/>
      <c r="N3769" s="25"/>
      <c r="O3769" s="25"/>
      <c r="P3769" s="25"/>
      <c r="Q3769" s="25"/>
      <c r="R3769" s="25"/>
      <c r="S3769" s="25"/>
      <c r="T3769" s="25"/>
      <c r="U3769" s="25"/>
      <c r="V3769" s="25"/>
      <c r="W3769" s="25"/>
      <c r="X3769" s="25"/>
      <c r="Y3769" s="25"/>
      <c r="Z3769" s="25"/>
      <c r="AA3769" s="25"/>
      <c r="AB3769" s="25"/>
      <c r="AC3769" s="25"/>
      <c r="AD3769" s="25"/>
      <c r="AE3769" s="25"/>
      <c r="AF3769" s="25"/>
      <c r="AG3769" s="25"/>
      <c r="AH3769" s="25"/>
    </row>
    <row r="3770" spans="1:34">
      <c r="A3770" s="25"/>
      <c r="B3770" s="25"/>
      <c r="C3770" s="25"/>
      <c r="D3770" s="114"/>
      <c r="E3770" s="25"/>
      <c r="F3770" s="25"/>
      <c r="G3770" s="25"/>
      <c r="H3770" s="25"/>
      <c r="I3770" s="25"/>
      <c r="J3770" s="25"/>
      <c r="K3770" s="114"/>
      <c r="L3770" s="25"/>
      <c r="M3770" s="25"/>
      <c r="N3770" s="25"/>
      <c r="O3770" s="25"/>
      <c r="P3770" s="25"/>
      <c r="Q3770" s="25"/>
      <c r="R3770" s="25"/>
      <c r="S3770" s="25"/>
      <c r="T3770" s="25"/>
      <c r="U3770" s="25"/>
      <c r="V3770" s="25"/>
      <c r="W3770" s="25"/>
      <c r="X3770" s="25"/>
      <c r="Y3770" s="25"/>
      <c r="Z3770" s="25"/>
      <c r="AA3770" s="25"/>
      <c r="AB3770" s="25"/>
      <c r="AC3770" s="25"/>
      <c r="AD3770" s="25"/>
      <c r="AE3770" s="25"/>
      <c r="AF3770" s="25"/>
      <c r="AG3770" s="25"/>
      <c r="AH3770" s="25"/>
    </row>
    <row r="3771" spans="1:34">
      <c r="A3771" s="25"/>
      <c r="B3771" s="25"/>
      <c r="C3771" s="25"/>
      <c r="D3771" s="114"/>
      <c r="E3771" s="25"/>
      <c r="F3771" s="25"/>
      <c r="G3771" s="25"/>
      <c r="H3771" s="25"/>
      <c r="I3771" s="25"/>
      <c r="J3771" s="25"/>
      <c r="K3771" s="114"/>
      <c r="L3771" s="25"/>
      <c r="M3771" s="25"/>
      <c r="N3771" s="25"/>
      <c r="O3771" s="25"/>
      <c r="P3771" s="25"/>
      <c r="Q3771" s="25"/>
      <c r="R3771" s="25"/>
      <c r="S3771" s="25"/>
      <c r="T3771" s="25"/>
      <c r="U3771" s="25"/>
      <c r="V3771" s="25"/>
      <c r="W3771" s="25"/>
      <c r="X3771" s="25"/>
      <c r="Y3771" s="25"/>
      <c r="Z3771" s="25"/>
      <c r="AA3771" s="25"/>
      <c r="AB3771" s="25"/>
      <c r="AC3771" s="25"/>
      <c r="AD3771" s="25"/>
      <c r="AE3771" s="25"/>
      <c r="AF3771" s="25"/>
      <c r="AG3771" s="25"/>
      <c r="AH3771" s="25"/>
    </row>
    <row r="3772" spans="1:34">
      <c r="A3772" s="25"/>
      <c r="B3772" s="25"/>
      <c r="C3772" s="25"/>
      <c r="D3772" s="114"/>
      <c r="E3772" s="25"/>
      <c r="F3772" s="25"/>
      <c r="G3772" s="25"/>
      <c r="H3772" s="25"/>
      <c r="I3772" s="25"/>
      <c r="J3772" s="25"/>
      <c r="K3772" s="114"/>
      <c r="L3772" s="25"/>
      <c r="M3772" s="25"/>
      <c r="N3772" s="25"/>
      <c r="O3772" s="25"/>
      <c r="P3772" s="25"/>
      <c r="Q3772" s="25"/>
      <c r="R3772" s="25"/>
      <c r="S3772" s="25"/>
      <c r="T3772" s="25"/>
      <c r="U3772" s="25"/>
      <c r="V3772" s="25"/>
      <c r="W3772" s="25"/>
      <c r="X3772" s="25"/>
      <c r="Y3772" s="25"/>
      <c r="Z3772" s="25"/>
      <c r="AA3772" s="25"/>
      <c r="AB3772" s="25"/>
      <c r="AC3772" s="25"/>
      <c r="AD3772" s="25"/>
      <c r="AE3772" s="25"/>
      <c r="AF3772" s="25"/>
      <c r="AG3772" s="25"/>
      <c r="AH3772" s="25"/>
    </row>
    <row r="3773" spans="1:34">
      <c r="A3773" s="25"/>
      <c r="B3773" s="25"/>
      <c r="C3773" s="25"/>
      <c r="D3773" s="114"/>
      <c r="E3773" s="25"/>
      <c r="F3773" s="25"/>
      <c r="G3773" s="25"/>
      <c r="H3773" s="25"/>
      <c r="I3773" s="25"/>
      <c r="J3773" s="25"/>
      <c r="K3773" s="114"/>
      <c r="L3773" s="25"/>
      <c r="M3773" s="25"/>
      <c r="N3773" s="25"/>
      <c r="O3773" s="25"/>
      <c r="P3773" s="25"/>
      <c r="Q3773" s="25"/>
      <c r="R3773" s="25"/>
      <c r="S3773" s="25"/>
      <c r="T3773" s="25"/>
      <c r="U3773" s="25"/>
      <c r="V3773" s="25"/>
      <c r="W3773" s="25"/>
      <c r="X3773" s="25"/>
      <c r="Y3773" s="25"/>
      <c r="Z3773" s="25"/>
      <c r="AA3773" s="25"/>
      <c r="AB3773" s="25"/>
      <c r="AC3773" s="25"/>
      <c r="AD3773" s="25"/>
      <c r="AE3773" s="25"/>
      <c r="AF3773" s="25"/>
      <c r="AG3773" s="25"/>
      <c r="AH3773" s="25"/>
    </row>
    <row r="3774" spans="1:34">
      <c r="A3774" s="25"/>
      <c r="B3774" s="25"/>
      <c r="C3774" s="25"/>
      <c r="D3774" s="114"/>
      <c r="E3774" s="25"/>
      <c r="F3774" s="25"/>
      <c r="G3774" s="25"/>
      <c r="H3774" s="25"/>
      <c r="I3774" s="25"/>
      <c r="J3774" s="25"/>
      <c r="K3774" s="114"/>
      <c r="L3774" s="25"/>
      <c r="M3774" s="25"/>
      <c r="N3774" s="25"/>
      <c r="O3774" s="25"/>
      <c r="P3774" s="25"/>
      <c r="Q3774" s="25"/>
      <c r="R3774" s="25"/>
      <c r="S3774" s="25"/>
      <c r="T3774" s="25"/>
      <c r="U3774" s="25"/>
      <c r="V3774" s="25"/>
      <c r="W3774" s="25"/>
      <c r="X3774" s="25"/>
      <c r="Y3774" s="25"/>
      <c r="Z3774" s="25"/>
      <c r="AA3774" s="25"/>
      <c r="AB3774" s="25"/>
      <c r="AC3774" s="25"/>
      <c r="AD3774" s="25"/>
      <c r="AE3774" s="25"/>
      <c r="AF3774" s="25"/>
      <c r="AG3774" s="25"/>
      <c r="AH3774" s="25"/>
    </row>
    <row r="3775" spans="1:34">
      <c r="A3775" s="25"/>
      <c r="B3775" s="25"/>
      <c r="C3775" s="25"/>
      <c r="D3775" s="114"/>
      <c r="E3775" s="25"/>
      <c r="F3775" s="25"/>
      <c r="G3775" s="25"/>
      <c r="H3775" s="25"/>
      <c r="I3775" s="25"/>
      <c r="J3775" s="25"/>
      <c r="K3775" s="114"/>
      <c r="L3775" s="25"/>
      <c r="M3775" s="25"/>
      <c r="N3775" s="25"/>
      <c r="O3775" s="25"/>
      <c r="P3775" s="25"/>
      <c r="Q3775" s="25"/>
      <c r="R3775" s="25"/>
      <c r="S3775" s="25"/>
      <c r="T3775" s="25"/>
      <c r="U3775" s="25"/>
      <c r="V3775" s="25"/>
      <c r="W3775" s="25"/>
      <c r="X3775" s="25"/>
      <c r="Y3775" s="25"/>
      <c r="Z3775" s="25"/>
      <c r="AA3775" s="25"/>
      <c r="AB3775" s="25"/>
      <c r="AC3775" s="25"/>
      <c r="AD3775" s="25"/>
      <c r="AE3775" s="25"/>
      <c r="AF3775" s="25"/>
      <c r="AG3775" s="25"/>
      <c r="AH3775" s="25"/>
    </row>
    <row r="3776" spans="1:34">
      <c r="A3776" s="25"/>
      <c r="B3776" s="25"/>
      <c r="C3776" s="25"/>
      <c r="D3776" s="114"/>
      <c r="E3776" s="25"/>
      <c r="F3776" s="25"/>
      <c r="G3776" s="25"/>
      <c r="H3776" s="25"/>
      <c r="I3776" s="25"/>
      <c r="J3776" s="25"/>
      <c r="K3776" s="114"/>
      <c r="L3776" s="25"/>
      <c r="M3776" s="25"/>
      <c r="N3776" s="25"/>
      <c r="O3776" s="25"/>
      <c r="P3776" s="25"/>
      <c r="Q3776" s="25"/>
      <c r="R3776" s="25"/>
      <c r="S3776" s="25"/>
      <c r="T3776" s="25"/>
      <c r="U3776" s="25"/>
      <c r="V3776" s="25"/>
      <c r="W3776" s="25"/>
      <c r="X3776" s="25"/>
      <c r="Y3776" s="25"/>
      <c r="Z3776" s="25"/>
      <c r="AA3776" s="25"/>
      <c r="AB3776" s="25"/>
      <c r="AC3776" s="25"/>
      <c r="AD3776" s="25"/>
      <c r="AE3776" s="25"/>
      <c r="AF3776" s="25"/>
      <c r="AG3776" s="25"/>
      <c r="AH3776" s="25"/>
    </row>
    <row r="3777" spans="1:34">
      <c r="A3777" s="25"/>
      <c r="B3777" s="25"/>
      <c r="C3777" s="25"/>
      <c r="D3777" s="114"/>
      <c r="E3777" s="25"/>
      <c r="F3777" s="25"/>
      <c r="G3777" s="25"/>
      <c r="H3777" s="25"/>
      <c r="I3777" s="25"/>
      <c r="J3777" s="25"/>
      <c r="K3777" s="114"/>
      <c r="L3777" s="25"/>
      <c r="M3777" s="25"/>
      <c r="N3777" s="25"/>
      <c r="O3777" s="25"/>
      <c r="P3777" s="25"/>
      <c r="Q3777" s="25"/>
      <c r="R3777" s="25"/>
      <c r="S3777" s="25"/>
      <c r="T3777" s="25"/>
      <c r="U3777" s="25"/>
      <c r="V3777" s="25"/>
      <c r="W3777" s="25"/>
      <c r="X3777" s="25"/>
      <c r="Y3777" s="25"/>
      <c r="Z3777" s="25"/>
      <c r="AA3777" s="25"/>
      <c r="AB3777" s="25"/>
      <c r="AC3777" s="25"/>
      <c r="AD3777" s="25"/>
      <c r="AE3777" s="25"/>
      <c r="AF3777" s="25"/>
      <c r="AG3777" s="25"/>
      <c r="AH3777" s="25"/>
    </row>
    <row r="3778" spans="1:34">
      <c r="A3778" s="25"/>
      <c r="B3778" s="25"/>
      <c r="C3778" s="25"/>
      <c r="D3778" s="114"/>
      <c r="E3778" s="25"/>
      <c r="F3778" s="25"/>
      <c r="G3778" s="25"/>
      <c r="H3778" s="25"/>
      <c r="I3778" s="25"/>
      <c r="J3778" s="25"/>
      <c r="K3778" s="114"/>
      <c r="L3778" s="25"/>
      <c r="M3778" s="25"/>
      <c r="N3778" s="25"/>
      <c r="O3778" s="25"/>
      <c r="P3778" s="25"/>
      <c r="Q3778" s="25"/>
      <c r="R3778" s="25"/>
      <c r="S3778" s="25"/>
      <c r="T3778" s="25"/>
      <c r="U3778" s="25"/>
      <c r="V3778" s="25"/>
      <c r="W3778" s="25"/>
      <c r="X3778" s="25"/>
      <c r="Y3778" s="25"/>
      <c r="Z3778" s="25"/>
      <c r="AA3778" s="25"/>
      <c r="AB3778" s="25"/>
      <c r="AC3778" s="25"/>
      <c r="AD3778" s="25"/>
      <c r="AE3778" s="25"/>
      <c r="AF3778" s="25"/>
      <c r="AG3778" s="25"/>
      <c r="AH3778" s="25"/>
    </row>
    <row r="3779" spans="1:34">
      <c r="A3779" s="25"/>
      <c r="B3779" s="25"/>
      <c r="C3779" s="25"/>
      <c r="D3779" s="114"/>
      <c r="E3779" s="25"/>
      <c r="F3779" s="25"/>
      <c r="G3779" s="25"/>
      <c r="H3779" s="25"/>
      <c r="I3779" s="25"/>
      <c r="J3779" s="25"/>
      <c r="K3779" s="114"/>
      <c r="L3779" s="25"/>
      <c r="M3779" s="25"/>
      <c r="N3779" s="25"/>
      <c r="O3779" s="25"/>
      <c r="P3779" s="25"/>
      <c r="Q3779" s="25"/>
      <c r="R3779" s="25"/>
      <c r="S3779" s="25"/>
      <c r="T3779" s="25"/>
      <c r="U3779" s="25"/>
      <c r="V3779" s="25"/>
      <c r="W3779" s="25"/>
      <c r="X3779" s="25"/>
      <c r="Y3779" s="25"/>
      <c r="Z3779" s="25"/>
      <c r="AA3779" s="25"/>
      <c r="AB3779" s="25"/>
      <c r="AC3779" s="25"/>
      <c r="AD3779" s="25"/>
      <c r="AE3779" s="25"/>
      <c r="AF3779" s="25"/>
      <c r="AG3779" s="25"/>
      <c r="AH3779" s="25"/>
    </row>
    <row r="3780" spans="1:34">
      <c r="A3780" s="25"/>
      <c r="B3780" s="25"/>
      <c r="C3780" s="25"/>
      <c r="D3780" s="114"/>
      <c r="E3780" s="25"/>
      <c r="F3780" s="25"/>
      <c r="G3780" s="25"/>
      <c r="H3780" s="25"/>
      <c r="I3780" s="25"/>
      <c r="J3780" s="25"/>
      <c r="K3780" s="114"/>
      <c r="L3780" s="25"/>
      <c r="M3780" s="25"/>
      <c r="N3780" s="25"/>
      <c r="O3780" s="25"/>
      <c r="P3780" s="25"/>
      <c r="Q3780" s="25"/>
      <c r="R3780" s="25"/>
      <c r="S3780" s="25"/>
      <c r="T3780" s="25"/>
      <c r="U3780" s="25"/>
      <c r="V3780" s="25"/>
      <c r="W3780" s="25"/>
      <c r="X3780" s="25"/>
      <c r="Y3780" s="25"/>
      <c r="Z3780" s="25"/>
      <c r="AA3780" s="25"/>
      <c r="AB3780" s="25"/>
      <c r="AC3780" s="25"/>
      <c r="AD3780" s="25"/>
      <c r="AE3780" s="25"/>
      <c r="AF3780" s="25"/>
      <c r="AG3780" s="25"/>
      <c r="AH3780" s="25"/>
    </row>
    <row r="3781" spans="1:34">
      <c r="A3781" s="25"/>
      <c r="B3781" s="25"/>
      <c r="C3781" s="25"/>
      <c r="D3781" s="114"/>
      <c r="E3781" s="25"/>
      <c r="F3781" s="25"/>
      <c r="G3781" s="25"/>
      <c r="H3781" s="25"/>
      <c r="I3781" s="25"/>
      <c r="J3781" s="25"/>
      <c r="K3781" s="114"/>
      <c r="L3781" s="25"/>
      <c r="M3781" s="25"/>
      <c r="N3781" s="25"/>
      <c r="O3781" s="25"/>
      <c r="P3781" s="25"/>
      <c r="Q3781" s="25"/>
      <c r="R3781" s="25"/>
      <c r="S3781" s="25"/>
      <c r="T3781" s="25"/>
      <c r="U3781" s="25"/>
      <c r="V3781" s="25"/>
      <c r="W3781" s="25"/>
      <c r="X3781" s="25"/>
      <c r="Y3781" s="25"/>
      <c r="Z3781" s="25"/>
      <c r="AA3781" s="25"/>
      <c r="AB3781" s="25"/>
      <c r="AC3781" s="25"/>
      <c r="AD3781" s="25"/>
      <c r="AE3781" s="25"/>
      <c r="AF3781" s="25"/>
      <c r="AG3781" s="25"/>
      <c r="AH3781" s="25"/>
    </row>
    <row r="3782" spans="1:34">
      <c r="A3782" s="25"/>
      <c r="B3782" s="25"/>
      <c r="C3782" s="25"/>
      <c r="D3782" s="114"/>
      <c r="E3782" s="25"/>
      <c r="F3782" s="25"/>
      <c r="G3782" s="25"/>
      <c r="H3782" s="25"/>
      <c r="I3782" s="25"/>
      <c r="J3782" s="25"/>
      <c r="K3782" s="114"/>
      <c r="L3782" s="25"/>
      <c r="M3782" s="25"/>
      <c r="N3782" s="25"/>
      <c r="O3782" s="25"/>
      <c r="P3782" s="25"/>
      <c r="Q3782" s="25"/>
      <c r="R3782" s="25"/>
      <c r="S3782" s="25"/>
      <c r="T3782" s="25"/>
      <c r="U3782" s="25"/>
      <c r="V3782" s="25"/>
      <c r="W3782" s="25"/>
      <c r="X3782" s="25"/>
      <c r="Y3782" s="25"/>
      <c r="Z3782" s="25"/>
      <c r="AA3782" s="25"/>
      <c r="AB3782" s="25"/>
      <c r="AC3782" s="25"/>
      <c r="AD3782" s="25"/>
      <c r="AE3782" s="25"/>
      <c r="AF3782" s="25"/>
      <c r="AG3782" s="25"/>
      <c r="AH3782" s="25"/>
    </row>
    <row r="3783" spans="1:34">
      <c r="A3783" s="25"/>
      <c r="B3783" s="25"/>
      <c r="C3783" s="25"/>
      <c r="D3783" s="114"/>
      <c r="E3783" s="25"/>
      <c r="F3783" s="25"/>
      <c r="G3783" s="25"/>
      <c r="H3783" s="25"/>
      <c r="I3783" s="25"/>
      <c r="J3783" s="25"/>
      <c r="K3783" s="114"/>
      <c r="L3783" s="25"/>
      <c r="M3783" s="25"/>
      <c r="N3783" s="25"/>
      <c r="O3783" s="25"/>
      <c r="P3783" s="25"/>
      <c r="Q3783" s="25"/>
      <c r="R3783" s="25"/>
      <c r="S3783" s="25"/>
      <c r="T3783" s="25"/>
      <c r="U3783" s="25"/>
      <c r="V3783" s="25"/>
      <c r="W3783" s="25"/>
      <c r="X3783" s="25"/>
      <c r="Y3783" s="25"/>
      <c r="Z3783" s="25"/>
      <c r="AA3783" s="25"/>
      <c r="AB3783" s="25"/>
      <c r="AC3783" s="25"/>
      <c r="AD3783" s="25"/>
      <c r="AE3783" s="25"/>
      <c r="AF3783" s="25"/>
      <c r="AG3783" s="25"/>
      <c r="AH3783" s="25"/>
    </row>
    <row r="3784" spans="1:34">
      <c r="A3784" s="25"/>
      <c r="B3784" s="25"/>
      <c r="C3784" s="25"/>
      <c r="D3784" s="114"/>
      <c r="E3784" s="25"/>
      <c r="F3784" s="25"/>
      <c r="G3784" s="25"/>
      <c r="H3784" s="25"/>
      <c r="I3784" s="25"/>
      <c r="J3784" s="25"/>
      <c r="K3784" s="114"/>
      <c r="L3784" s="25"/>
      <c r="M3784" s="25"/>
      <c r="N3784" s="25"/>
      <c r="O3784" s="25"/>
      <c r="P3784" s="25"/>
      <c r="Q3784" s="25"/>
      <c r="R3784" s="25"/>
      <c r="S3784" s="25"/>
      <c r="T3784" s="25"/>
      <c r="U3784" s="25"/>
      <c r="V3784" s="25"/>
      <c r="W3784" s="25"/>
      <c r="X3784" s="25"/>
      <c r="Y3784" s="25"/>
      <c r="Z3784" s="25"/>
      <c r="AA3784" s="25"/>
      <c r="AB3784" s="25"/>
      <c r="AC3784" s="25"/>
      <c r="AD3784" s="25"/>
      <c r="AE3784" s="25"/>
      <c r="AF3784" s="25"/>
      <c r="AG3784" s="25"/>
      <c r="AH3784" s="25"/>
    </row>
    <row r="3785" spans="1:34">
      <c r="A3785" s="25"/>
      <c r="B3785" s="25"/>
      <c r="C3785" s="25"/>
      <c r="D3785" s="114"/>
      <c r="E3785" s="25"/>
      <c r="F3785" s="25"/>
      <c r="G3785" s="25"/>
      <c r="H3785" s="25"/>
      <c r="I3785" s="25"/>
      <c r="J3785" s="25"/>
      <c r="K3785" s="114"/>
      <c r="L3785" s="25"/>
      <c r="M3785" s="25"/>
      <c r="N3785" s="25"/>
      <c r="O3785" s="25"/>
      <c r="P3785" s="25"/>
      <c r="Q3785" s="25"/>
      <c r="R3785" s="25"/>
      <c r="S3785" s="25"/>
      <c r="T3785" s="25"/>
      <c r="U3785" s="25"/>
      <c r="V3785" s="25"/>
      <c r="W3785" s="25"/>
      <c r="X3785" s="25"/>
      <c r="Y3785" s="25"/>
      <c r="Z3785" s="25"/>
      <c r="AA3785" s="25"/>
      <c r="AB3785" s="25"/>
      <c r="AC3785" s="25"/>
      <c r="AD3785" s="25"/>
      <c r="AE3785" s="25"/>
      <c r="AF3785" s="25"/>
      <c r="AG3785" s="25"/>
      <c r="AH3785" s="25"/>
    </row>
    <row r="3786" spans="1:34">
      <c r="A3786" s="25"/>
      <c r="B3786" s="25"/>
      <c r="C3786" s="25"/>
      <c r="D3786" s="114"/>
      <c r="E3786" s="25"/>
      <c r="F3786" s="25"/>
      <c r="G3786" s="25"/>
      <c r="H3786" s="25"/>
      <c r="I3786" s="25"/>
      <c r="J3786" s="25"/>
      <c r="K3786" s="114"/>
      <c r="L3786" s="25"/>
      <c r="M3786" s="25"/>
      <c r="N3786" s="25"/>
      <c r="O3786" s="25"/>
      <c r="P3786" s="25"/>
      <c r="Q3786" s="25"/>
      <c r="R3786" s="25"/>
      <c r="S3786" s="25"/>
      <c r="T3786" s="25"/>
      <c r="U3786" s="25"/>
      <c r="V3786" s="25"/>
      <c r="W3786" s="25"/>
      <c r="X3786" s="25"/>
      <c r="Y3786" s="25"/>
      <c r="Z3786" s="25"/>
      <c r="AA3786" s="25"/>
      <c r="AB3786" s="25"/>
      <c r="AC3786" s="25"/>
      <c r="AD3786" s="25"/>
      <c r="AE3786" s="25"/>
      <c r="AF3786" s="25"/>
      <c r="AG3786" s="25"/>
      <c r="AH3786" s="25"/>
    </row>
    <row r="3787" spans="1:34">
      <c r="A3787" s="25"/>
      <c r="B3787" s="25"/>
      <c r="C3787" s="25"/>
      <c r="D3787" s="114"/>
      <c r="E3787" s="25"/>
      <c r="F3787" s="25"/>
      <c r="G3787" s="25"/>
      <c r="H3787" s="25"/>
      <c r="I3787" s="25"/>
      <c r="J3787" s="25"/>
      <c r="K3787" s="114"/>
      <c r="L3787" s="25"/>
      <c r="M3787" s="25"/>
      <c r="N3787" s="25"/>
      <c r="O3787" s="25"/>
      <c r="P3787" s="25"/>
      <c r="Q3787" s="25"/>
      <c r="R3787" s="25"/>
      <c r="S3787" s="25"/>
      <c r="T3787" s="25"/>
      <c r="U3787" s="25"/>
      <c r="V3787" s="25"/>
      <c r="W3787" s="25"/>
      <c r="X3787" s="25"/>
      <c r="Y3787" s="25"/>
      <c r="Z3787" s="25"/>
      <c r="AA3787" s="25"/>
      <c r="AB3787" s="25"/>
      <c r="AC3787" s="25"/>
      <c r="AD3787" s="25"/>
      <c r="AE3787" s="25"/>
      <c r="AF3787" s="25"/>
      <c r="AG3787" s="25"/>
      <c r="AH3787" s="25"/>
    </row>
    <row r="3788" spans="1:34">
      <c r="A3788" s="25"/>
      <c r="B3788" s="25"/>
      <c r="C3788" s="25"/>
      <c r="D3788" s="114"/>
      <c r="E3788" s="25"/>
      <c r="F3788" s="25"/>
      <c r="G3788" s="25"/>
      <c r="H3788" s="25"/>
      <c r="I3788" s="25"/>
      <c r="J3788" s="25"/>
      <c r="K3788" s="114"/>
      <c r="L3788" s="25"/>
      <c r="M3788" s="25"/>
      <c r="N3788" s="25"/>
      <c r="O3788" s="25"/>
      <c r="P3788" s="25"/>
      <c r="Q3788" s="25"/>
      <c r="R3788" s="25"/>
      <c r="S3788" s="25"/>
      <c r="T3788" s="25"/>
      <c r="U3788" s="25"/>
      <c r="V3788" s="25"/>
      <c r="W3788" s="25"/>
      <c r="X3788" s="25"/>
      <c r="Y3788" s="25"/>
      <c r="Z3788" s="25"/>
      <c r="AA3788" s="25"/>
      <c r="AB3788" s="25"/>
      <c r="AC3788" s="25"/>
      <c r="AD3788" s="25"/>
      <c r="AE3788" s="25"/>
      <c r="AF3788" s="25"/>
      <c r="AG3788" s="25"/>
      <c r="AH3788" s="25"/>
    </row>
    <row r="3789" spans="1:34">
      <c r="A3789" s="25"/>
      <c r="B3789" s="25"/>
      <c r="C3789" s="25"/>
      <c r="D3789" s="114"/>
      <c r="E3789" s="25"/>
      <c r="F3789" s="25"/>
      <c r="G3789" s="25"/>
      <c r="H3789" s="25"/>
      <c r="I3789" s="25"/>
      <c r="J3789" s="25"/>
      <c r="K3789" s="114"/>
      <c r="L3789" s="25"/>
      <c r="M3789" s="25"/>
      <c r="N3789" s="25"/>
      <c r="O3789" s="25"/>
      <c r="P3789" s="25"/>
      <c r="Q3789" s="25"/>
      <c r="R3789" s="25"/>
      <c r="S3789" s="25"/>
      <c r="T3789" s="25"/>
      <c r="U3789" s="25"/>
      <c r="V3789" s="25"/>
      <c r="W3789" s="25"/>
      <c r="X3789" s="25"/>
      <c r="Y3789" s="25"/>
      <c r="Z3789" s="25"/>
      <c r="AA3789" s="25"/>
      <c r="AB3789" s="25"/>
      <c r="AC3789" s="25"/>
      <c r="AD3789" s="25"/>
      <c r="AE3789" s="25"/>
      <c r="AF3789" s="25"/>
      <c r="AG3789" s="25"/>
      <c r="AH3789" s="25"/>
    </row>
    <row r="3790" spans="1:34">
      <c r="A3790" s="25"/>
      <c r="B3790" s="25"/>
      <c r="C3790" s="25"/>
      <c r="D3790" s="114"/>
      <c r="E3790" s="25"/>
      <c r="F3790" s="25"/>
      <c r="G3790" s="25"/>
      <c r="H3790" s="25"/>
      <c r="I3790" s="25"/>
      <c r="J3790" s="25"/>
      <c r="K3790" s="114"/>
      <c r="L3790" s="25"/>
      <c r="M3790" s="25"/>
      <c r="N3790" s="25"/>
      <c r="O3790" s="25"/>
      <c r="P3790" s="25"/>
      <c r="Q3790" s="25"/>
      <c r="R3790" s="25"/>
      <c r="S3790" s="25"/>
      <c r="T3790" s="25"/>
      <c r="U3790" s="25"/>
      <c r="V3790" s="25"/>
      <c r="W3790" s="25"/>
      <c r="X3790" s="25"/>
      <c r="Y3790" s="25"/>
      <c r="Z3790" s="25"/>
      <c r="AA3790" s="25"/>
      <c r="AB3790" s="25"/>
      <c r="AC3790" s="25"/>
      <c r="AD3790" s="25"/>
      <c r="AE3790" s="25"/>
      <c r="AF3790" s="25"/>
      <c r="AG3790" s="25"/>
      <c r="AH3790" s="25"/>
    </row>
    <row r="3791" spans="1:34">
      <c r="A3791" s="25"/>
      <c r="B3791" s="25"/>
      <c r="C3791" s="25"/>
      <c r="D3791" s="114"/>
      <c r="E3791" s="25"/>
      <c r="F3791" s="25"/>
      <c r="G3791" s="25"/>
      <c r="H3791" s="25"/>
      <c r="I3791" s="25"/>
      <c r="J3791" s="25"/>
      <c r="K3791" s="114"/>
      <c r="L3791" s="25"/>
      <c r="M3791" s="25"/>
      <c r="N3791" s="25"/>
      <c r="O3791" s="25"/>
      <c r="P3791" s="25"/>
      <c r="Q3791" s="25"/>
      <c r="R3791" s="25"/>
      <c r="S3791" s="25"/>
      <c r="T3791" s="25"/>
      <c r="U3791" s="25"/>
      <c r="V3791" s="25"/>
      <c r="W3791" s="25"/>
      <c r="X3791" s="25"/>
      <c r="Y3791" s="25"/>
      <c r="Z3791" s="25"/>
      <c r="AA3791" s="25"/>
      <c r="AB3791" s="25"/>
      <c r="AC3791" s="25"/>
      <c r="AD3791" s="25"/>
      <c r="AE3791" s="25"/>
      <c r="AF3791" s="25"/>
      <c r="AG3791" s="25"/>
      <c r="AH3791" s="25"/>
    </row>
    <row r="3792" spans="1:34">
      <c r="A3792" s="25"/>
      <c r="B3792" s="25"/>
      <c r="C3792" s="25"/>
      <c r="D3792" s="114"/>
      <c r="E3792" s="25"/>
      <c r="F3792" s="25"/>
      <c r="G3792" s="25"/>
      <c r="H3792" s="25"/>
      <c r="I3792" s="25"/>
      <c r="J3792" s="25"/>
      <c r="K3792" s="114"/>
      <c r="L3792" s="25"/>
      <c r="M3792" s="25"/>
      <c r="N3792" s="25"/>
      <c r="O3792" s="25"/>
      <c r="P3792" s="25"/>
      <c r="Q3792" s="25"/>
      <c r="R3792" s="25"/>
      <c r="S3792" s="25"/>
      <c r="T3792" s="25"/>
      <c r="U3792" s="25"/>
      <c r="V3792" s="25"/>
      <c r="W3792" s="25"/>
      <c r="X3792" s="25"/>
      <c r="Y3792" s="25"/>
      <c r="Z3792" s="25"/>
      <c r="AA3792" s="25"/>
      <c r="AB3792" s="25"/>
      <c r="AC3792" s="25"/>
      <c r="AD3792" s="25"/>
      <c r="AE3792" s="25"/>
      <c r="AF3792" s="25"/>
      <c r="AG3792" s="25"/>
      <c r="AH3792" s="25"/>
    </row>
    <row r="3793" spans="1:34">
      <c r="A3793" s="25"/>
      <c r="B3793" s="25"/>
      <c r="C3793" s="25"/>
      <c r="D3793" s="114"/>
      <c r="E3793" s="25"/>
      <c r="F3793" s="25"/>
      <c r="G3793" s="25"/>
      <c r="H3793" s="25"/>
      <c r="I3793" s="25"/>
      <c r="J3793" s="25"/>
      <c r="K3793" s="114"/>
      <c r="L3793" s="25"/>
      <c r="M3793" s="25"/>
      <c r="N3793" s="25"/>
      <c r="O3793" s="25"/>
      <c r="P3793" s="25"/>
      <c r="Q3793" s="25"/>
      <c r="R3793" s="25"/>
      <c r="S3793" s="25"/>
      <c r="T3793" s="25"/>
      <c r="U3793" s="25"/>
      <c r="V3793" s="25"/>
      <c r="W3793" s="25"/>
      <c r="X3793" s="25"/>
      <c r="Y3793" s="25"/>
      <c r="Z3793" s="25"/>
      <c r="AA3793" s="25"/>
      <c r="AB3793" s="25"/>
      <c r="AC3793" s="25"/>
      <c r="AD3793" s="25"/>
      <c r="AE3793" s="25"/>
      <c r="AF3793" s="25"/>
      <c r="AG3793" s="25"/>
      <c r="AH3793" s="25"/>
    </row>
    <row r="3794" spans="1:34">
      <c r="A3794" s="25"/>
      <c r="B3794" s="25"/>
      <c r="C3794" s="25"/>
      <c r="D3794" s="114"/>
      <c r="E3794" s="25"/>
      <c r="F3794" s="25"/>
      <c r="G3794" s="25"/>
      <c r="H3794" s="25"/>
      <c r="I3794" s="25"/>
      <c r="J3794" s="25"/>
      <c r="K3794" s="114"/>
      <c r="L3794" s="25"/>
      <c r="M3794" s="25"/>
      <c r="N3794" s="25"/>
      <c r="O3794" s="25"/>
      <c r="P3794" s="25"/>
      <c r="Q3794" s="25"/>
      <c r="R3794" s="25"/>
      <c r="S3794" s="25"/>
      <c r="T3794" s="25"/>
      <c r="U3794" s="25"/>
      <c r="V3794" s="25"/>
      <c r="W3794" s="25"/>
      <c r="X3794" s="25"/>
      <c r="Y3794" s="25"/>
      <c r="Z3794" s="25"/>
      <c r="AA3794" s="25"/>
      <c r="AB3794" s="25"/>
      <c r="AC3794" s="25"/>
      <c r="AD3794" s="25"/>
      <c r="AE3794" s="25"/>
      <c r="AF3794" s="25"/>
      <c r="AG3794" s="25"/>
      <c r="AH3794" s="25"/>
    </row>
    <row r="3795" spans="1:34">
      <c r="A3795" s="25"/>
      <c r="B3795" s="25"/>
      <c r="C3795" s="25"/>
      <c r="D3795" s="114"/>
      <c r="E3795" s="25"/>
      <c r="F3795" s="25"/>
      <c r="G3795" s="25"/>
      <c r="H3795" s="25"/>
      <c r="I3795" s="25"/>
      <c r="J3795" s="25"/>
      <c r="K3795" s="114"/>
      <c r="L3795" s="25"/>
      <c r="M3795" s="25"/>
      <c r="N3795" s="25"/>
      <c r="O3795" s="25"/>
      <c r="P3795" s="25"/>
      <c r="Q3795" s="25"/>
      <c r="R3795" s="25"/>
      <c r="S3795" s="25"/>
      <c r="T3795" s="25"/>
      <c r="U3795" s="25"/>
      <c r="V3795" s="25"/>
      <c r="W3795" s="25"/>
      <c r="X3795" s="25"/>
      <c r="Y3795" s="25"/>
      <c r="Z3795" s="25"/>
      <c r="AA3795" s="25"/>
      <c r="AB3795" s="25"/>
      <c r="AC3795" s="25"/>
      <c r="AD3795" s="25"/>
      <c r="AE3795" s="25"/>
      <c r="AF3795" s="25"/>
      <c r="AG3795" s="25"/>
      <c r="AH3795" s="25"/>
    </row>
    <row r="3796" spans="1:34">
      <c r="A3796" s="25"/>
      <c r="B3796" s="25"/>
      <c r="C3796" s="25"/>
      <c r="D3796" s="114"/>
      <c r="E3796" s="25"/>
      <c r="F3796" s="25"/>
      <c r="G3796" s="25"/>
      <c r="H3796" s="25"/>
      <c r="I3796" s="25"/>
      <c r="J3796" s="25"/>
      <c r="K3796" s="114"/>
      <c r="L3796" s="25"/>
      <c r="M3796" s="25"/>
      <c r="N3796" s="25"/>
      <c r="O3796" s="25"/>
      <c r="P3796" s="25"/>
      <c r="Q3796" s="25"/>
      <c r="R3796" s="25"/>
      <c r="S3796" s="25"/>
      <c r="T3796" s="25"/>
      <c r="U3796" s="25"/>
      <c r="V3796" s="25"/>
      <c r="W3796" s="25"/>
      <c r="X3796" s="25"/>
      <c r="Y3796" s="25"/>
      <c r="Z3796" s="25"/>
      <c r="AA3796" s="25"/>
      <c r="AB3796" s="25"/>
      <c r="AC3796" s="25"/>
      <c r="AD3796" s="25"/>
      <c r="AE3796" s="25"/>
      <c r="AF3796" s="25"/>
      <c r="AG3796" s="25"/>
      <c r="AH3796" s="25"/>
    </row>
    <row r="3797" spans="1:34">
      <c r="A3797" s="25"/>
      <c r="B3797" s="25"/>
      <c r="C3797" s="25"/>
      <c r="D3797" s="114"/>
      <c r="E3797" s="25"/>
      <c r="F3797" s="25"/>
      <c r="G3797" s="25"/>
      <c r="H3797" s="25"/>
      <c r="I3797" s="25"/>
      <c r="J3797" s="25"/>
      <c r="K3797" s="114"/>
      <c r="L3797" s="25"/>
      <c r="M3797" s="25"/>
      <c r="N3797" s="25"/>
      <c r="O3797" s="25"/>
      <c r="P3797" s="25"/>
      <c r="Q3797" s="25"/>
      <c r="R3797" s="25"/>
      <c r="S3797" s="25"/>
      <c r="T3797" s="25"/>
      <c r="U3797" s="25"/>
      <c r="V3797" s="25"/>
      <c r="W3797" s="25"/>
      <c r="X3797" s="25"/>
      <c r="Y3797" s="25"/>
      <c r="Z3797" s="25"/>
      <c r="AA3797" s="25"/>
      <c r="AB3797" s="25"/>
      <c r="AC3797" s="25"/>
      <c r="AD3797" s="25"/>
      <c r="AE3797" s="25"/>
      <c r="AF3797" s="25"/>
      <c r="AG3797" s="25"/>
      <c r="AH3797" s="25"/>
    </row>
    <row r="3798" spans="1:34">
      <c r="A3798" s="25"/>
      <c r="B3798" s="25"/>
      <c r="C3798" s="25"/>
      <c r="D3798" s="114"/>
      <c r="E3798" s="25"/>
      <c r="F3798" s="25"/>
      <c r="G3798" s="25"/>
      <c r="H3798" s="25"/>
      <c r="I3798" s="25"/>
      <c r="J3798" s="25"/>
      <c r="K3798" s="114"/>
      <c r="L3798" s="25"/>
      <c r="M3798" s="25"/>
      <c r="N3798" s="25"/>
      <c r="O3798" s="25"/>
      <c r="P3798" s="25"/>
      <c r="Q3798" s="25"/>
      <c r="R3798" s="25"/>
      <c r="S3798" s="25"/>
      <c r="T3798" s="25"/>
      <c r="U3798" s="25"/>
      <c r="V3798" s="25"/>
      <c r="W3798" s="25"/>
      <c r="X3798" s="25"/>
      <c r="Y3798" s="25"/>
      <c r="Z3798" s="25"/>
      <c r="AA3798" s="25"/>
      <c r="AB3798" s="25"/>
      <c r="AC3798" s="25"/>
      <c r="AD3798" s="25"/>
      <c r="AE3798" s="25"/>
      <c r="AF3798" s="25"/>
      <c r="AG3798" s="25"/>
      <c r="AH3798" s="25"/>
    </row>
    <row r="3799" spans="1:34">
      <c r="A3799" s="25"/>
      <c r="B3799" s="25"/>
      <c r="C3799" s="25"/>
      <c r="D3799" s="114"/>
      <c r="E3799" s="25"/>
      <c r="F3799" s="25"/>
      <c r="G3799" s="25"/>
      <c r="H3799" s="25"/>
      <c r="I3799" s="25"/>
      <c r="J3799" s="25"/>
      <c r="K3799" s="114"/>
      <c r="L3799" s="25"/>
      <c r="M3799" s="25"/>
      <c r="N3799" s="25"/>
      <c r="O3799" s="25"/>
      <c r="P3799" s="25"/>
      <c r="Q3799" s="25"/>
      <c r="R3799" s="25"/>
      <c r="S3799" s="25"/>
      <c r="T3799" s="25"/>
      <c r="U3799" s="25"/>
      <c r="V3799" s="25"/>
      <c r="W3799" s="25"/>
      <c r="X3799" s="25"/>
      <c r="Y3799" s="25"/>
      <c r="Z3799" s="25"/>
      <c r="AA3799" s="25"/>
      <c r="AB3799" s="25"/>
      <c r="AC3799" s="25"/>
      <c r="AD3799" s="25"/>
      <c r="AE3799" s="25"/>
      <c r="AF3799" s="25"/>
      <c r="AG3799" s="25"/>
      <c r="AH3799" s="25"/>
    </row>
    <row r="3800" spans="1:34">
      <c r="A3800" s="25"/>
      <c r="B3800" s="25"/>
      <c r="C3800" s="25"/>
      <c r="D3800" s="114"/>
      <c r="E3800" s="25"/>
      <c r="F3800" s="25"/>
      <c r="G3800" s="25"/>
      <c r="H3800" s="25"/>
      <c r="I3800" s="25"/>
      <c r="J3800" s="25"/>
      <c r="K3800" s="114"/>
      <c r="L3800" s="25"/>
      <c r="M3800" s="25"/>
      <c r="N3800" s="25"/>
      <c r="O3800" s="25"/>
      <c r="P3800" s="25"/>
      <c r="Q3800" s="25"/>
      <c r="R3800" s="25"/>
      <c r="S3800" s="25"/>
      <c r="T3800" s="25"/>
      <c r="U3800" s="25"/>
      <c r="V3800" s="25"/>
      <c r="W3800" s="25"/>
      <c r="X3800" s="25"/>
      <c r="Y3800" s="25"/>
      <c r="Z3800" s="25"/>
      <c r="AA3800" s="25"/>
      <c r="AB3800" s="25"/>
      <c r="AC3800" s="25"/>
      <c r="AD3800" s="25"/>
      <c r="AE3800" s="25"/>
      <c r="AF3800" s="25"/>
      <c r="AG3800" s="25"/>
      <c r="AH3800" s="25"/>
    </row>
    <row r="3801" spans="1:34">
      <c r="A3801" s="25"/>
      <c r="B3801" s="25"/>
      <c r="C3801" s="25"/>
      <c r="D3801" s="114"/>
      <c r="E3801" s="25"/>
      <c r="F3801" s="25"/>
      <c r="G3801" s="25"/>
      <c r="H3801" s="25"/>
      <c r="I3801" s="25"/>
      <c r="J3801" s="25"/>
      <c r="K3801" s="114"/>
      <c r="L3801" s="25"/>
      <c r="M3801" s="25"/>
      <c r="N3801" s="25"/>
      <c r="O3801" s="25"/>
      <c r="P3801" s="25"/>
      <c r="Q3801" s="25"/>
      <c r="R3801" s="25"/>
      <c r="S3801" s="25"/>
      <c r="T3801" s="25"/>
      <c r="U3801" s="25"/>
      <c r="V3801" s="25"/>
      <c r="W3801" s="25"/>
      <c r="X3801" s="25"/>
      <c r="Y3801" s="25"/>
      <c r="Z3801" s="25"/>
      <c r="AA3801" s="25"/>
      <c r="AB3801" s="25"/>
      <c r="AC3801" s="25"/>
      <c r="AD3801" s="25"/>
      <c r="AE3801" s="25"/>
      <c r="AF3801" s="25"/>
      <c r="AG3801" s="25"/>
      <c r="AH3801" s="25"/>
    </row>
    <row r="3802" spans="1:34">
      <c r="A3802" s="25"/>
      <c r="B3802" s="25"/>
      <c r="C3802" s="25"/>
      <c r="D3802" s="114"/>
      <c r="E3802" s="25"/>
      <c r="F3802" s="25"/>
      <c r="G3802" s="25"/>
      <c r="H3802" s="25"/>
      <c r="I3802" s="25"/>
      <c r="J3802" s="25"/>
      <c r="K3802" s="114"/>
      <c r="L3802" s="25"/>
      <c r="M3802" s="25"/>
      <c r="N3802" s="25"/>
      <c r="O3802" s="25"/>
      <c r="P3802" s="25"/>
      <c r="Q3802" s="25"/>
      <c r="R3802" s="25"/>
      <c r="S3802" s="25"/>
      <c r="T3802" s="25"/>
      <c r="U3802" s="25"/>
      <c r="V3802" s="25"/>
      <c r="W3802" s="25"/>
      <c r="X3802" s="25"/>
      <c r="Y3802" s="25"/>
      <c r="Z3802" s="25"/>
      <c r="AA3802" s="25"/>
      <c r="AB3802" s="25"/>
      <c r="AC3802" s="25"/>
      <c r="AD3802" s="25"/>
      <c r="AE3802" s="25"/>
      <c r="AF3802" s="25"/>
      <c r="AG3802" s="25"/>
      <c r="AH3802" s="25"/>
    </row>
    <row r="3803" spans="1:34">
      <c r="A3803" s="25"/>
      <c r="B3803" s="25"/>
      <c r="C3803" s="25"/>
      <c r="D3803" s="114"/>
      <c r="E3803" s="25"/>
      <c r="F3803" s="25"/>
      <c r="G3803" s="25"/>
      <c r="H3803" s="25"/>
      <c r="I3803" s="25"/>
      <c r="J3803" s="25"/>
      <c r="K3803" s="114"/>
      <c r="L3803" s="25"/>
      <c r="M3803" s="25"/>
      <c r="N3803" s="25"/>
      <c r="O3803" s="25"/>
      <c r="P3803" s="25"/>
      <c r="Q3803" s="25"/>
      <c r="R3803" s="25"/>
      <c r="S3803" s="25"/>
      <c r="T3803" s="25"/>
      <c r="U3803" s="25"/>
      <c r="V3803" s="25"/>
      <c r="W3803" s="25"/>
      <c r="X3803" s="25"/>
      <c r="Y3803" s="25"/>
      <c r="Z3803" s="25"/>
      <c r="AA3803" s="25"/>
      <c r="AB3803" s="25"/>
      <c r="AC3803" s="25"/>
      <c r="AD3803" s="25"/>
      <c r="AE3803" s="25"/>
      <c r="AF3803" s="25"/>
      <c r="AG3803" s="25"/>
      <c r="AH3803" s="25"/>
    </row>
    <row r="3804" spans="1:34">
      <c r="A3804" s="25"/>
      <c r="B3804" s="25"/>
      <c r="C3804" s="25"/>
      <c r="D3804" s="114"/>
      <c r="E3804" s="25"/>
      <c r="F3804" s="25"/>
      <c r="G3804" s="25"/>
      <c r="H3804" s="25"/>
      <c r="I3804" s="25"/>
      <c r="J3804" s="25"/>
      <c r="K3804" s="114"/>
      <c r="L3804" s="25"/>
      <c r="M3804" s="25"/>
      <c r="N3804" s="25"/>
      <c r="O3804" s="25"/>
      <c r="P3804" s="25"/>
      <c r="Q3804" s="25"/>
      <c r="R3804" s="25"/>
      <c r="S3804" s="25"/>
      <c r="T3804" s="25"/>
      <c r="U3804" s="25"/>
      <c r="V3804" s="25"/>
      <c r="W3804" s="25"/>
      <c r="X3804" s="25"/>
      <c r="Y3804" s="25"/>
      <c r="Z3804" s="25"/>
      <c r="AA3804" s="25"/>
      <c r="AB3804" s="25"/>
      <c r="AC3804" s="25"/>
      <c r="AD3804" s="25"/>
      <c r="AE3804" s="25"/>
      <c r="AF3804" s="25"/>
      <c r="AG3804" s="25"/>
      <c r="AH3804" s="25"/>
    </row>
    <row r="3805" spans="1:34">
      <c r="A3805" s="25"/>
      <c r="B3805" s="25"/>
      <c r="C3805" s="25"/>
      <c r="D3805" s="114"/>
      <c r="E3805" s="25"/>
      <c r="F3805" s="25"/>
      <c r="G3805" s="25"/>
      <c r="H3805" s="25"/>
      <c r="I3805" s="25"/>
      <c r="J3805" s="25"/>
      <c r="K3805" s="114"/>
      <c r="L3805" s="25"/>
      <c r="M3805" s="25"/>
      <c r="N3805" s="25"/>
      <c r="O3805" s="25"/>
      <c r="P3805" s="25"/>
      <c r="Q3805" s="25"/>
      <c r="R3805" s="25"/>
      <c r="S3805" s="25"/>
      <c r="T3805" s="25"/>
      <c r="U3805" s="25"/>
      <c r="V3805" s="25"/>
      <c r="W3805" s="25"/>
      <c r="X3805" s="25"/>
      <c r="Y3805" s="25"/>
      <c r="Z3805" s="25"/>
      <c r="AA3805" s="25"/>
      <c r="AB3805" s="25"/>
      <c r="AC3805" s="25"/>
      <c r="AD3805" s="25"/>
      <c r="AE3805" s="25"/>
      <c r="AF3805" s="25"/>
      <c r="AG3805" s="25"/>
      <c r="AH3805" s="25"/>
    </row>
    <row r="3806" spans="1:34">
      <c r="A3806" s="25"/>
      <c r="B3806" s="25"/>
      <c r="C3806" s="25"/>
      <c r="D3806" s="114"/>
      <c r="E3806" s="25"/>
      <c r="F3806" s="25"/>
      <c r="G3806" s="25"/>
      <c r="H3806" s="25"/>
      <c r="I3806" s="25"/>
      <c r="J3806" s="25"/>
      <c r="K3806" s="114"/>
      <c r="L3806" s="25"/>
      <c r="M3806" s="25"/>
      <c r="N3806" s="25"/>
      <c r="O3806" s="25"/>
      <c r="P3806" s="25"/>
      <c r="Q3806" s="25"/>
      <c r="R3806" s="25"/>
      <c r="S3806" s="25"/>
      <c r="T3806" s="25"/>
      <c r="U3806" s="25"/>
      <c r="V3806" s="25"/>
      <c r="W3806" s="25"/>
      <c r="X3806" s="25"/>
      <c r="Y3806" s="25"/>
      <c r="Z3806" s="25"/>
      <c r="AA3806" s="25"/>
      <c r="AB3806" s="25"/>
      <c r="AC3806" s="25"/>
      <c r="AD3806" s="25"/>
      <c r="AE3806" s="25"/>
      <c r="AF3806" s="25"/>
      <c r="AG3806" s="25"/>
      <c r="AH3806" s="25"/>
    </row>
    <row r="3807" spans="1:34">
      <c r="A3807" s="25"/>
      <c r="B3807" s="25"/>
      <c r="C3807" s="25"/>
      <c r="D3807" s="114"/>
      <c r="E3807" s="25"/>
      <c r="F3807" s="25"/>
      <c r="G3807" s="25"/>
      <c r="H3807" s="25"/>
      <c r="I3807" s="25"/>
      <c r="J3807" s="25"/>
      <c r="K3807" s="114"/>
      <c r="L3807" s="25"/>
      <c r="M3807" s="25"/>
      <c r="N3807" s="25"/>
      <c r="O3807" s="25"/>
      <c r="P3807" s="25"/>
      <c r="Q3807" s="25"/>
      <c r="R3807" s="25"/>
      <c r="S3807" s="25"/>
      <c r="T3807" s="25"/>
      <c r="U3807" s="25"/>
      <c r="V3807" s="25"/>
      <c r="W3807" s="25"/>
      <c r="X3807" s="25"/>
      <c r="Y3807" s="25"/>
      <c r="Z3807" s="25"/>
      <c r="AA3807" s="25"/>
      <c r="AB3807" s="25"/>
      <c r="AC3807" s="25"/>
      <c r="AD3807" s="25"/>
      <c r="AE3807" s="25"/>
      <c r="AF3807" s="25"/>
      <c r="AG3807" s="25"/>
      <c r="AH3807" s="25"/>
    </row>
    <row r="3808" spans="1:34">
      <c r="A3808" s="25"/>
      <c r="B3808" s="25"/>
      <c r="C3808" s="25"/>
      <c r="D3808" s="114"/>
      <c r="E3808" s="25"/>
      <c r="F3808" s="25"/>
      <c r="G3808" s="25"/>
      <c r="H3808" s="25"/>
      <c r="I3808" s="25"/>
      <c r="J3808" s="25"/>
      <c r="K3808" s="114"/>
      <c r="L3808" s="25"/>
      <c r="M3808" s="25"/>
      <c r="N3808" s="25"/>
      <c r="O3808" s="25"/>
      <c r="P3808" s="25"/>
      <c r="Q3808" s="25"/>
      <c r="R3808" s="25"/>
      <c r="S3808" s="25"/>
      <c r="T3808" s="25"/>
      <c r="U3808" s="25"/>
      <c r="V3808" s="25"/>
      <c r="W3808" s="25"/>
      <c r="X3808" s="25"/>
      <c r="Y3808" s="25"/>
      <c r="Z3808" s="25"/>
      <c r="AA3808" s="25"/>
      <c r="AB3808" s="25"/>
      <c r="AC3808" s="25"/>
      <c r="AD3808" s="25"/>
      <c r="AE3808" s="25"/>
      <c r="AF3808" s="25"/>
      <c r="AG3808" s="25"/>
      <c r="AH3808" s="25"/>
    </row>
    <row r="3809" spans="1:34">
      <c r="A3809" s="25"/>
      <c r="B3809" s="25"/>
      <c r="C3809" s="25"/>
      <c r="D3809" s="114"/>
      <c r="E3809" s="25"/>
      <c r="F3809" s="25"/>
      <c r="G3809" s="25"/>
      <c r="H3809" s="25"/>
      <c r="I3809" s="25"/>
      <c r="J3809" s="25"/>
      <c r="K3809" s="114"/>
      <c r="L3809" s="25"/>
      <c r="M3809" s="25"/>
      <c r="N3809" s="25"/>
      <c r="O3809" s="25"/>
      <c r="P3809" s="25"/>
      <c r="Q3809" s="25"/>
      <c r="R3809" s="25"/>
      <c r="S3809" s="25"/>
      <c r="T3809" s="25"/>
      <c r="U3809" s="25"/>
      <c r="V3809" s="25"/>
      <c r="W3809" s="25"/>
      <c r="X3809" s="25"/>
      <c r="Y3809" s="25"/>
      <c r="Z3809" s="25"/>
      <c r="AA3809" s="25"/>
      <c r="AB3809" s="25"/>
      <c r="AC3809" s="25"/>
      <c r="AD3809" s="25"/>
      <c r="AE3809" s="25"/>
      <c r="AF3809" s="25"/>
      <c r="AG3809" s="25"/>
      <c r="AH3809" s="25"/>
    </row>
    <row r="3810" spans="1:34">
      <c r="A3810" s="25"/>
      <c r="B3810" s="25"/>
      <c r="C3810" s="25"/>
      <c r="D3810" s="114"/>
      <c r="E3810" s="25"/>
      <c r="F3810" s="25"/>
      <c r="G3810" s="25"/>
      <c r="H3810" s="25"/>
      <c r="I3810" s="25"/>
      <c r="J3810" s="25"/>
      <c r="K3810" s="114"/>
      <c r="L3810" s="25"/>
      <c r="M3810" s="25"/>
      <c r="N3810" s="25"/>
      <c r="O3810" s="25"/>
      <c r="P3810" s="25"/>
      <c r="Q3810" s="25"/>
      <c r="R3810" s="25"/>
      <c r="S3810" s="25"/>
      <c r="T3810" s="25"/>
      <c r="U3810" s="25"/>
      <c r="V3810" s="25"/>
      <c r="W3810" s="25"/>
      <c r="X3810" s="25"/>
      <c r="Y3810" s="25"/>
      <c r="Z3810" s="25"/>
      <c r="AA3810" s="25"/>
      <c r="AB3810" s="25"/>
      <c r="AC3810" s="25"/>
      <c r="AD3810" s="25"/>
      <c r="AE3810" s="25"/>
      <c r="AF3810" s="25"/>
      <c r="AG3810" s="25"/>
      <c r="AH3810" s="25"/>
    </row>
    <row r="3811" spans="1:34">
      <c r="A3811" s="25"/>
      <c r="B3811" s="25"/>
      <c r="C3811" s="25"/>
      <c r="D3811" s="114"/>
      <c r="E3811" s="25"/>
      <c r="F3811" s="25"/>
      <c r="G3811" s="25"/>
      <c r="H3811" s="25"/>
      <c r="I3811" s="25"/>
      <c r="J3811" s="25"/>
      <c r="K3811" s="114"/>
      <c r="L3811" s="25"/>
      <c r="M3811" s="25"/>
      <c r="N3811" s="25"/>
      <c r="O3811" s="25"/>
      <c r="P3811" s="25"/>
      <c r="Q3811" s="25"/>
      <c r="R3811" s="25"/>
      <c r="S3811" s="25"/>
      <c r="T3811" s="25"/>
      <c r="U3811" s="25"/>
      <c r="V3811" s="25"/>
      <c r="W3811" s="25"/>
      <c r="X3811" s="25"/>
      <c r="Y3811" s="25"/>
      <c r="Z3811" s="25"/>
      <c r="AA3811" s="25"/>
      <c r="AB3811" s="25"/>
      <c r="AC3811" s="25"/>
      <c r="AD3811" s="25"/>
      <c r="AE3811" s="25"/>
      <c r="AF3811" s="25"/>
      <c r="AG3811" s="25"/>
      <c r="AH3811" s="25"/>
    </row>
    <row r="3812" spans="1:34">
      <c r="A3812" s="25"/>
      <c r="B3812" s="25"/>
      <c r="C3812" s="25"/>
      <c r="D3812" s="114"/>
      <c r="E3812" s="25"/>
      <c r="F3812" s="25"/>
      <c r="G3812" s="25"/>
      <c r="H3812" s="25"/>
      <c r="I3812" s="25"/>
      <c r="J3812" s="25"/>
      <c r="K3812" s="114"/>
      <c r="L3812" s="25"/>
      <c r="M3812" s="25"/>
      <c r="N3812" s="25"/>
      <c r="O3812" s="25"/>
      <c r="P3812" s="25"/>
      <c r="Q3812" s="25"/>
      <c r="R3812" s="25"/>
      <c r="S3812" s="25"/>
      <c r="T3812" s="25"/>
      <c r="U3812" s="25"/>
      <c r="V3812" s="25"/>
      <c r="W3812" s="25"/>
      <c r="X3812" s="25"/>
      <c r="Y3812" s="25"/>
      <c r="Z3812" s="25"/>
      <c r="AA3812" s="25"/>
      <c r="AB3812" s="25"/>
      <c r="AC3812" s="25"/>
      <c r="AD3812" s="25"/>
      <c r="AE3812" s="25"/>
      <c r="AF3812" s="25"/>
      <c r="AG3812" s="25"/>
      <c r="AH3812" s="25"/>
    </row>
    <row r="3813" spans="1:34">
      <c r="A3813" s="25"/>
      <c r="B3813" s="25"/>
      <c r="C3813" s="25"/>
      <c r="D3813" s="114"/>
      <c r="E3813" s="25"/>
      <c r="F3813" s="25"/>
      <c r="G3813" s="25"/>
      <c r="H3813" s="25"/>
      <c r="I3813" s="25"/>
      <c r="J3813" s="25"/>
      <c r="K3813" s="114"/>
      <c r="L3813" s="25"/>
      <c r="M3813" s="25"/>
      <c r="N3813" s="25"/>
      <c r="O3813" s="25"/>
      <c r="P3813" s="25"/>
      <c r="Q3813" s="25"/>
      <c r="R3813" s="25"/>
      <c r="S3813" s="25"/>
      <c r="T3813" s="25"/>
      <c r="U3813" s="25"/>
      <c r="V3813" s="25"/>
      <c r="W3813" s="25"/>
      <c r="X3813" s="25"/>
      <c r="Y3813" s="25"/>
      <c r="Z3813" s="25"/>
      <c r="AA3813" s="25"/>
      <c r="AB3813" s="25"/>
      <c r="AC3813" s="25"/>
      <c r="AD3813" s="25"/>
      <c r="AE3813" s="25"/>
      <c r="AF3813" s="25"/>
      <c r="AG3813" s="25"/>
      <c r="AH3813" s="25"/>
    </row>
    <row r="3814" spans="1:34">
      <c r="A3814" s="25"/>
      <c r="B3814" s="25"/>
      <c r="C3814" s="25"/>
      <c r="D3814" s="114"/>
      <c r="E3814" s="25"/>
      <c r="F3814" s="25"/>
      <c r="G3814" s="25"/>
      <c r="H3814" s="25"/>
      <c r="I3814" s="25"/>
      <c r="J3814" s="25"/>
      <c r="K3814" s="114"/>
      <c r="L3814" s="25"/>
      <c r="M3814" s="25"/>
      <c r="N3814" s="25"/>
      <c r="O3814" s="25"/>
      <c r="P3814" s="25"/>
      <c r="Q3814" s="25"/>
      <c r="R3814" s="25"/>
      <c r="S3814" s="25"/>
      <c r="T3814" s="25"/>
      <c r="U3814" s="25"/>
      <c r="V3814" s="25"/>
      <c r="W3814" s="25"/>
      <c r="X3814" s="25"/>
      <c r="Y3814" s="25"/>
      <c r="Z3814" s="25"/>
      <c r="AA3814" s="25"/>
      <c r="AB3814" s="25"/>
      <c r="AC3814" s="25"/>
      <c r="AD3814" s="25"/>
      <c r="AE3814" s="25"/>
      <c r="AF3814" s="25"/>
      <c r="AG3814" s="25"/>
      <c r="AH3814" s="25"/>
    </row>
    <row r="3815" spans="1:34">
      <c r="A3815" s="25"/>
      <c r="B3815" s="25"/>
      <c r="C3815" s="25"/>
      <c r="D3815" s="114"/>
      <c r="E3815" s="25"/>
      <c r="F3815" s="25"/>
      <c r="G3815" s="25"/>
      <c r="H3815" s="25"/>
      <c r="I3815" s="25"/>
      <c r="J3815" s="25"/>
      <c r="K3815" s="114"/>
      <c r="L3815" s="25"/>
      <c r="M3815" s="25"/>
      <c r="N3815" s="25"/>
      <c r="O3815" s="25"/>
      <c r="P3815" s="25"/>
      <c r="Q3815" s="25"/>
      <c r="R3815" s="25"/>
      <c r="S3815" s="25"/>
      <c r="T3815" s="25"/>
      <c r="U3815" s="25"/>
      <c r="V3815" s="25"/>
      <c r="W3815" s="25"/>
      <c r="X3815" s="25"/>
      <c r="Y3815" s="25"/>
      <c r="Z3815" s="25"/>
      <c r="AA3815" s="25"/>
      <c r="AB3815" s="25"/>
      <c r="AC3815" s="25"/>
      <c r="AD3815" s="25"/>
      <c r="AE3815" s="25"/>
      <c r="AF3815" s="25"/>
      <c r="AG3815" s="25"/>
      <c r="AH3815" s="25"/>
    </row>
    <row r="3816" spans="1:34">
      <c r="A3816" s="25"/>
      <c r="B3816" s="25"/>
      <c r="C3816" s="25"/>
      <c r="D3816" s="114"/>
      <c r="E3816" s="25"/>
      <c r="F3816" s="25"/>
      <c r="G3816" s="25"/>
      <c r="H3816" s="25"/>
      <c r="I3816" s="25"/>
      <c r="J3816" s="25"/>
      <c r="K3816" s="114"/>
      <c r="L3816" s="25"/>
      <c r="M3816" s="25"/>
      <c r="N3816" s="25"/>
      <c r="O3816" s="25"/>
      <c r="P3816" s="25"/>
      <c r="Q3816" s="25"/>
      <c r="R3816" s="25"/>
      <c r="S3816" s="25"/>
      <c r="T3816" s="25"/>
      <c r="U3816" s="25"/>
      <c r="V3816" s="25"/>
      <c r="W3816" s="25"/>
      <c r="X3816" s="25"/>
      <c r="Y3816" s="25"/>
      <c r="Z3816" s="25"/>
      <c r="AA3816" s="25"/>
      <c r="AB3816" s="25"/>
      <c r="AC3816" s="25"/>
      <c r="AD3816" s="25"/>
      <c r="AE3816" s="25"/>
      <c r="AF3816" s="25"/>
      <c r="AG3816" s="25"/>
      <c r="AH3816" s="25"/>
    </row>
    <row r="3817" spans="1:34">
      <c r="A3817" s="25"/>
      <c r="B3817" s="25"/>
      <c r="C3817" s="25"/>
      <c r="D3817" s="114"/>
      <c r="E3817" s="25"/>
      <c r="F3817" s="25"/>
      <c r="G3817" s="25"/>
      <c r="H3817" s="25"/>
      <c r="I3817" s="25"/>
      <c r="J3817" s="25"/>
      <c r="K3817" s="114"/>
      <c r="L3817" s="25"/>
      <c r="M3817" s="25"/>
      <c r="N3817" s="25"/>
      <c r="O3817" s="25"/>
      <c r="P3817" s="25"/>
      <c r="Q3817" s="25"/>
      <c r="R3817" s="25"/>
      <c r="S3817" s="25"/>
      <c r="T3817" s="25"/>
      <c r="U3817" s="25"/>
      <c r="V3817" s="25"/>
      <c r="W3817" s="25"/>
      <c r="X3817" s="25"/>
      <c r="Y3817" s="25"/>
      <c r="Z3817" s="25"/>
      <c r="AA3817" s="25"/>
      <c r="AB3817" s="25"/>
      <c r="AC3817" s="25"/>
      <c r="AD3817" s="25"/>
      <c r="AE3817" s="25"/>
      <c r="AF3817" s="25"/>
      <c r="AG3817" s="25"/>
      <c r="AH3817" s="25"/>
    </row>
    <row r="3818" spans="1:34">
      <c r="A3818" s="25"/>
      <c r="B3818" s="25"/>
      <c r="C3818" s="25"/>
      <c r="D3818" s="114"/>
      <c r="E3818" s="25"/>
      <c r="F3818" s="25"/>
      <c r="G3818" s="25"/>
      <c r="H3818" s="25"/>
      <c r="I3818" s="25"/>
      <c r="J3818" s="25"/>
      <c r="K3818" s="114"/>
      <c r="L3818" s="25"/>
      <c r="M3818" s="25"/>
      <c r="N3818" s="25"/>
      <c r="O3818" s="25"/>
      <c r="P3818" s="25"/>
      <c r="Q3818" s="25"/>
      <c r="R3818" s="25"/>
      <c r="S3818" s="25"/>
      <c r="T3818" s="25"/>
      <c r="U3818" s="25"/>
      <c r="V3818" s="25"/>
      <c r="W3818" s="25"/>
      <c r="X3818" s="25"/>
      <c r="Y3818" s="25"/>
      <c r="Z3818" s="25"/>
      <c r="AA3818" s="25"/>
      <c r="AB3818" s="25"/>
      <c r="AC3818" s="25"/>
      <c r="AD3818" s="25"/>
      <c r="AE3818" s="25"/>
      <c r="AF3818" s="25"/>
      <c r="AG3818" s="25"/>
      <c r="AH3818" s="25"/>
    </row>
    <row r="3819" spans="1:34">
      <c r="A3819" s="25"/>
      <c r="B3819" s="25"/>
      <c r="C3819" s="25"/>
      <c r="D3819" s="114"/>
      <c r="E3819" s="25"/>
      <c r="F3819" s="25"/>
      <c r="G3819" s="25"/>
      <c r="H3819" s="25"/>
      <c r="I3819" s="25"/>
      <c r="J3819" s="25"/>
      <c r="K3819" s="114"/>
      <c r="L3819" s="25"/>
      <c r="M3819" s="25"/>
      <c r="N3819" s="25"/>
      <c r="O3819" s="25"/>
      <c r="P3819" s="25"/>
      <c r="Q3819" s="25"/>
      <c r="R3819" s="25"/>
      <c r="S3819" s="25"/>
      <c r="T3819" s="25"/>
      <c r="U3819" s="25"/>
      <c r="V3819" s="25"/>
      <c r="W3819" s="25"/>
      <c r="X3819" s="25"/>
      <c r="Y3819" s="25"/>
      <c r="Z3819" s="25"/>
      <c r="AA3819" s="25"/>
      <c r="AB3819" s="25"/>
      <c r="AC3819" s="25"/>
      <c r="AD3819" s="25"/>
      <c r="AE3819" s="25"/>
      <c r="AF3819" s="25"/>
      <c r="AG3819" s="25"/>
      <c r="AH3819" s="25"/>
    </row>
    <row r="3820" spans="1:34">
      <c r="A3820" s="25"/>
      <c r="B3820" s="25"/>
      <c r="C3820" s="25"/>
      <c r="D3820" s="114"/>
      <c r="E3820" s="25"/>
      <c r="F3820" s="25"/>
      <c r="G3820" s="25"/>
      <c r="H3820" s="25"/>
      <c r="I3820" s="25"/>
      <c r="J3820" s="25"/>
      <c r="K3820" s="114"/>
      <c r="L3820" s="25"/>
      <c r="M3820" s="25"/>
      <c r="N3820" s="25"/>
      <c r="O3820" s="25"/>
      <c r="P3820" s="25"/>
      <c r="Q3820" s="25"/>
      <c r="R3820" s="25"/>
      <c r="S3820" s="25"/>
      <c r="T3820" s="25"/>
      <c r="U3820" s="25"/>
      <c r="V3820" s="25"/>
      <c r="W3820" s="25"/>
      <c r="X3820" s="25"/>
      <c r="Y3820" s="25"/>
      <c r="Z3820" s="25"/>
      <c r="AA3820" s="25"/>
      <c r="AB3820" s="25"/>
      <c r="AC3820" s="25"/>
      <c r="AD3820" s="25"/>
      <c r="AE3820" s="25"/>
      <c r="AF3820" s="25"/>
      <c r="AG3820" s="25"/>
      <c r="AH3820" s="25"/>
    </row>
    <row r="3821" spans="1:34">
      <c r="A3821" s="25"/>
      <c r="B3821" s="25"/>
      <c r="C3821" s="25"/>
      <c r="D3821" s="114"/>
      <c r="E3821" s="25"/>
      <c r="F3821" s="25"/>
      <c r="G3821" s="25"/>
      <c r="H3821" s="25"/>
      <c r="I3821" s="25"/>
      <c r="J3821" s="25"/>
      <c r="K3821" s="114"/>
      <c r="L3821" s="25"/>
      <c r="M3821" s="25"/>
      <c r="N3821" s="25"/>
      <c r="O3821" s="25"/>
      <c r="P3821" s="25"/>
      <c r="Q3821" s="25"/>
      <c r="R3821" s="25"/>
      <c r="S3821" s="25"/>
      <c r="T3821" s="25"/>
      <c r="U3821" s="25"/>
      <c r="V3821" s="25"/>
      <c r="W3821" s="25"/>
      <c r="X3821" s="25"/>
      <c r="Y3821" s="25"/>
      <c r="Z3821" s="25"/>
      <c r="AA3821" s="25"/>
      <c r="AB3821" s="25"/>
      <c r="AC3821" s="25"/>
      <c r="AD3821" s="25"/>
      <c r="AE3821" s="25"/>
      <c r="AF3821" s="25"/>
      <c r="AG3821" s="25"/>
      <c r="AH3821" s="25"/>
    </row>
    <row r="3822" spans="1:34">
      <c r="A3822" s="25"/>
      <c r="B3822" s="25"/>
      <c r="C3822" s="25"/>
      <c r="D3822" s="114"/>
      <c r="E3822" s="25"/>
      <c r="F3822" s="25"/>
      <c r="G3822" s="25"/>
      <c r="H3822" s="25"/>
      <c r="I3822" s="25"/>
      <c r="J3822" s="25"/>
      <c r="K3822" s="114"/>
      <c r="L3822" s="25"/>
      <c r="M3822" s="25"/>
      <c r="N3822" s="25"/>
      <c r="O3822" s="25"/>
      <c r="P3822" s="25"/>
      <c r="Q3822" s="25"/>
      <c r="R3822" s="25"/>
      <c r="S3822" s="25"/>
      <c r="T3822" s="25"/>
      <c r="U3822" s="25"/>
      <c r="V3822" s="25"/>
      <c r="W3822" s="25"/>
      <c r="X3822" s="25"/>
      <c r="Y3822" s="25"/>
      <c r="Z3822" s="25"/>
      <c r="AA3822" s="25"/>
      <c r="AB3822" s="25"/>
      <c r="AC3822" s="25"/>
      <c r="AD3822" s="25"/>
      <c r="AE3822" s="25"/>
      <c r="AF3822" s="25"/>
      <c r="AG3822" s="25"/>
      <c r="AH3822" s="25"/>
    </row>
    <row r="3823" spans="1:34">
      <c r="A3823" s="25"/>
      <c r="B3823" s="25"/>
      <c r="C3823" s="25"/>
      <c r="D3823" s="114"/>
      <c r="E3823" s="25"/>
      <c r="F3823" s="25"/>
      <c r="G3823" s="25"/>
      <c r="H3823" s="25"/>
      <c r="I3823" s="25"/>
      <c r="J3823" s="25"/>
      <c r="K3823" s="114"/>
      <c r="L3823" s="25"/>
      <c r="M3823" s="25"/>
      <c r="N3823" s="25"/>
      <c r="O3823" s="25"/>
      <c r="P3823" s="25"/>
      <c r="Q3823" s="25"/>
      <c r="R3823" s="25"/>
      <c r="S3823" s="25"/>
      <c r="T3823" s="25"/>
      <c r="U3823" s="25"/>
      <c r="V3823" s="25"/>
      <c r="W3823" s="25"/>
      <c r="X3823" s="25"/>
      <c r="Y3823" s="25"/>
      <c r="Z3823" s="25"/>
      <c r="AA3823" s="25"/>
      <c r="AB3823" s="25"/>
      <c r="AC3823" s="25"/>
      <c r="AD3823" s="25"/>
      <c r="AE3823" s="25"/>
      <c r="AF3823" s="25"/>
      <c r="AG3823" s="25"/>
      <c r="AH3823" s="25"/>
    </row>
    <row r="3824" spans="1:34">
      <c r="A3824" s="25"/>
      <c r="B3824" s="25"/>
      <c r="C3824" s="25"/>
      <c r="D3824" s="114"/>
      <c r="E3824" s="25"/>
      <c r="F3824" s="25"/>
      <c r="G3824" s="25"/>
      <c r="H3824" s="25"/>
      <c r="I3824" s="25"/>
      <c r="J3824" s="25"/>
      <c r="K3824" s="114"/>
      <c r="L3824" s="25"/>
      <c r="M3824" s="25"/>
      <c r="N3824" s="25"/>
      <c r="O3824" s="25"/>
      <c r="P3824" s="25"/>
      <c r="Q3824" s="25"/>
      <c r="R3824" s="25"/>
      <c r="S3824" s="25"/>
      <c r="T3824" s="25"/>
      <c r="U3824" s="25"/>
      <c r="V3824" s="25"/>
      <c r="W3824" s="25"/>
      <c r="X3824" s="25"/>
      <c r="Y3824" s="25"/>
      <c r="Z3824" s="25"/>
      <c r="AA3824" s="25"/>
      <c r="AB3824" s="25"/>
      <c r="AC3824" s="25"/>
      <c r="AD3824" s="25"/>
      <c r="AE3824" s="25"/>
      <c r="AF3824" s="25"/>
      <c r="AG3824" s="25"/>
      <c r="AH3824" s="25"/>
    </row>
    <row r="3825" spans="1:34">
      <c r="A3825" s="25"/>
      <c r="B3825" s="25"/>
      <c r="C3825" s="25"/>
      <c r="D3825" s="114"/>
      <c r="E3825" s="25"/>
      <c r="F3825" s="25"/>
      <c r="G3825" s="25"/>
      <c r="H3825" s="25"/>
      <c r="I3825" s="25"/>
      <c r="J3825" s="25"/>
      <c r="K3825" s="114"/>
      <c r="L3825" s="25"/>
      <c r="M3825" s="25"/>
      <c r="N3825" s="25"/>
      <c r="O3825" s="25"/>
      <c r="P3825" s="25"/>
      <c r="Q3825" s="25"/>
      <c r="R3825" s="25"/>
      <c r="S3825" s="25"/>
      <c r="T3825" s="25"/>
      <c r="U3825" s="25"/>
      <c r="V3825" s="25"/>
      <c r="W3825" s="25"/>
      <c r="X3825" s="25"/>
      <c r="Y3825" s="25"/>
      <c r="Z3825" s="25"/>
      <c r="AA3825" s="25"/>
      <c r="AB3825" s="25"/>
      <c r="AC3825" s="25"/>
      <c r="AD3825" s="25"/>
      <c r="AE3825" s="25"/>
      <c r="AF3825" s="25"/>
      <c r="AG3825" s="25"/>
      <c r="AH3825" s="25"/>
    </row>
    <row r="3826" spans="1:34">
      <c r="A3826" s="25"/>
      <c r="B3826" s="25"/>
      <c r="C3826" s="25"/>
      <c r="D3826" s="114"/>
      <c r="E3826" s="25"/>
      <c r="F3826" s="25"/>
      <c r="G3826" s="25"/>
      <c r="H3826" s="25"/>
      <c r="I3826" s="25"/>
      <c r="J3826" s="25"/>
      <c r="K3826" s="114"/>
      <c r="L3826" s="25"/>
      <c r="M3826" s="25"/>
      <c r="N3826" s="25"/>
      <c r="O3826" s="25"/>
      <c r="P3826" s="25"/>
      <c r="Q3826" s="25"/>
      <c r="R3826" s="25"/>
      <c r="S3826" s="25"/>
      <c r="T3826" s="25"/>
      <c r="U3826" s="25"/>
      <c r="V3826" s="25"/>
      <c r="W3826" s="25"/>
      <c r="X3826" s="25"/>
      <c r="Y3826" s="25"/>
      <c r="Z3826" s="25"/>
      <c r="AA3826" s="25"/>
      <c r="AB3826" s="25"/>
      <c r="AC3826" s="25"/>
      <c r="AD3826" s="25"/>
      <c r="AE3826" s="25"/>
      <c r="AF3826" s="25"/>
      <c r="AG3826" s="25"/>
      <c r="AH3826" s="25"/>
    </row>
    <row r="3827" spans="1:34">
      <c r="A3827" s="25"/>
      <c r="B3827" s="25"/>
      <c r="C3827" s="25"/>
      <c r="D3827" s="114"/>
      <c r="E3827" s="25"/>
      <c r="F3827" s="25"/>
      <c r="G3827" s="25"/>
      <c r="H3827" s="25"/>
      <c r="I3827" s="25"/>
      <c r="J3827" s="25"/>
      <c r="K3827" s="114"/>
      <c r="L3827" s="25"/>
      <c r="M3827" s="25"/>
      <c r="N3827" s="25"/>
      <c r="O3827" s="25"/>
      <c r="P3827" s="25"/>
      <c r="Q3827" s="25"/>
      <c r="R3827" s="25"/>
      <c r="S3827" s="25"/>
      <c r="T3827" s="25"/>
      <c r="U3827" s="25"/>
      <c r="V3827" s="25"/>
      <c r="W3827" s="25"/>
      <c r="X3827" s="25"/>
      <c r="Y3827" s="25"/>
      <c r="Z3827" s="25"/>
      <c r="AA3827" s="25"/>
      <c r="AB3827" s="25"/>
      <c r="AC3827" s="25"/>
      <c r="AD3827" s="25"/>
      <c r="AE3827" s="25"/>
      <c r="AF3827" s="25"/>
      <c r="AG3827" s="25"/>
      <c r="AH3827" s="25"/>
    </row>
    <row r="3828" spans="1:34">
      <c r="A3828" s="25"/>
      <c r="B3828" s="25"/>
      <c r="C3828" s="25"/>
      <c r="D3828" s="114"/>
      <c r="E3828" s="25"/>
      <c r="F3828" s="25"/>
      <c r="G3828" s="25"/>
      <c r="H3828" s="25"/>
      <c r="I3828" s="25"/>
      <c r="J3828" s="25"/>
      <c r="K3828" s="114"/>
      <c r="L3828" s="25"/>
      <c r="M3828" s="25"/>
      <c r="N3828" s="25"/>
      <c r="O3828" s="25"/>
      <c r="P3828" s="25"/>
      <c r="Q3828" s="25"/>
      <c r="R3828" s="25"/>
      <c r="S3828" s="25"/>
      <c r="T3828" s="25"/>
      <c r="U3828" s="25"/>
      <c r="V3828" s="25"/>
      <c r="W3828" s="25"/>
      <c r="X3828" s="25"/>
      <c r="Y3828" s="25"/>
      <c r="Z3828" s="25"/>
      <c r="AA3828" s="25"/>
      <c r="AB3828" s="25"/>
      <c r="AC3828" s="25"/>
      <c r="AD3828" s="25"/>
      <c r="AE3828" s="25"/>
      <c r="AF3828" s="25"/>
      <c r="AG3828" s="25"/>
      <c r="AH3828" s="25"/>
    </row>
    <row r="3829" spans="1:34">
      <c r="A3829" s="25"/>
      <c r="B3829" s="25"/>
      <c r="C3829" s="25"/>
      <c r="D3829" s="114"/>
      <c r="E3829" s="25"/>
      <c r="F3829" s="25"/>
      <c r="G3829" s="25"/>
      <c r="H3829" s="25"/>
      <c r="I3829" s="25"/>
      <c r="J3829" s="25"/>
      <c r="K3829" s="114"/>
      <c r="L3829" s="25"/>
      <c r="M3829" s="25"/>
      <c r="N3829" s="25"/>
      <c r="O3829" s="25"/>
      <c r="P3829" s="25"/>
      <c r="Q3829" s="25"/>
      <c r="R3829" s="25"/>
      <c r="S3829" s="25"/>
      <c r="T3829" s="25"/>
      <c r="U3829" s="25"/>
      <c r="V3829" s="25"/>
      <c r="W3829" s="25"/>
      <c r="X3829" s="25"/>
      <c r="Y3829" s="25"/>
      <c r="Z3829" s="25"/>
      <c r="AA3829" s="25"/>
      <c r="AB3829" s="25"/>
      <c r="AC3829" s="25"/>
      <c r="AD3829" s="25"/>
      <c r="AE3829" s="25"/>
      <c r="AF3829" s="25"/>
      <c r="AG3829" s="25"/>
      <c r="AH3829" s="25"/>
    </row>
    <row r="3830" spans="1:34">
      <c r="A3830" s="25"/>
      <c r="B3830" s="25"/>
      <c r="C3830" s="25"/>
      <c r="D3830" s="114"/>
      <c r="E3830" s="25"/>
      <c r="F3830" s="25"/>
      <c r="G3830" s="25"/>
      <c r="H3830" s="25"/>
      <c r="I3830" s="25"/>
      <c r="J3830" s="25"/>
      <c r="K3830" s="114"/>
      <c r="L3830" s="25"/>
      <c r="M3830" s="25"/>
      <c r="N3830" s="25"/>
      <c r="O3830" s="25"/>
      <c r="P3830" s="25"/>
      <c r="Q3830" s="25"/>
      <c r="R3830" s="25"/>
      <c r="S3830" s="25"/>
      <c r="T3830" s="25"/>
      <c r="U3830" s="25"/>
      <c r="V3830" s="25"/>
      <c r="W3830" s="25"/>
      <c r="X3830" s="25"/>
      <c r="Y3830" s="25"/>
      <c r="Z3830" s="25"/>
      <c r="AA3830" s="25"/>
      <c r="AB3830" s="25"/>
      <c r="AC3830" s="25"/>
      <c r="AD3830" s="25"/>
      <c r="AE3830" s="25"/>
      <c r="AF3830" s="25"/>
      <c r="AG3830" s="25"/>
      <c r="AH3830" s="25"/>
    </row>
    <row r="3831" spans="1:34">
      <c r="A3831" s="25"/>
      <c r="B3831" s="25"/>
      <c r="C3831" s="25"/>
      <c r="D3831" s="114"/>
      <c r="E3831" s="25"/>
      <c r="F3831" s="25"/>
      <c r="G3831" s="25"/>
      <c r="H3831" s="25"/>
      <c r="I3831" s="25"/>
      <c r="J3831" s="25"/>
      <c r="K3831" s="114"/>
      <c r="L3831" s="25"/>
      <c r="M3831" s="25"/>
      <c r="N3831" s="25"/>
      <c r="O3831" s="25"/>
      <c r="P3831" s="25"/>
      <c r="Q3831" s="25"/>
      <c r="R3831" s="25"/>
      <c r="S3831" s="25"/>
      <c r="T3831" s="25"/>
      <c r="U3831" s="25"/>
      <c r="V3831" s="25"/>
      <c r="W3831" s="25"/>
      <c r="X3831" s="25"/>
      <c r="Y3831" s="25"/>
      <c r="Z3831" s="25"/>
      <c r="AA3831" s="25"/>
      <c r="AB3831" s="25"/>
      <c r="AC3831" s="25"/>
      <c r="AD3831" s="25"/>
      <c r="AE3831" s="25"/>
      <c r="AF3831" s="25"/>
      <c r="AG3831" s="25"/>
      <c r="AH3831" s="25"/>
    </row>
    <row r="3832" spans="1:34">
      <c r="A3832" s="25"/>
      <c r="B3832" s="25"/>
      <c r="C3832" s="25"/>
      <c r="D3832" s="114"/>
      <c r="E3832" s="25"/>
      <c r="F3832" s="25"/>
      <c r="G3832" s="25"/>
      <c r="H3832" s="25"/>
      <c r="I3832" s="25"/>
      <c r="J3832" s="25"/>
      <c r="K3832" s="114"/>
      <c r="L3832" s="25"/>
      <c r="M3832" s="25"/>
      <c r="N3832" s="25"/>
      <c r="O3832" s="25"/>
      <c r="P3832" s="25"/>
      <c r="Q3832" s="25"/>
      <c r="R3832" s="25"/>
      <c r="S3832" s="25"/>
      <c r="T3832" s="25"/>
      <c r="U3832" s="25"/>
      <c r="V3832" s="25"/>
      <c r="W3832" s="25"/>
      <c r="X3832" s="25"/>
      <c r="Y3832" s="25"/>
      <c r="Z3832" s="25"/>
      <c r="AA3832" s="25"/>
      <c r="AB3832" s="25"/>
      <c r="AC3832" s="25"/>
      <c r="AD3832" s="25"/>
      <c r="AE3832" s="25"/>
      <c r="AF3832" s="25"/>
      <c r="AG3832" s="25"/>
      <c r="AH3832" s="25"/>
    </row>
    <row r="3833" spans="1:34">
      <c r="A3833" s="25"/>
      <c r="B3833" s="25"/>
      <c r="C3833" s="25"/>
      <c r="D3833" s="114"/>
      <c r="E3833" s="25"/>
      <c r="F3833" s="25"/>
      <c r="G3833" s="25"/>
      <c r="H3833" s="25"/>
      <c r="I3833" s="25"/>
      <c r="J3833" s="25"/>
      <c r="K3833" s="114"/>
      <c r="L3833" s="25"/>
      <c r="M3833" s="25"/>
      <c r="N3833" s="25"/>
      <c r="O3833" s="25"/>
      <c r="P3833" s="25"/>
      <c r="Q3833" s="25"/>
      <c r="R3833" s="25"/>
      <c r="S3833" s="25"/>
      <c r="T3833" s="25"/>
      <c r="U3833" s="25"/>
      <c r="V3833" s="25"/>
      <c r="W3833" s="25"/>
      <c r="X3833" s="25"/>
      <c r="Y3833" s="25"/>
      <c r="Z3833" s="25"/>
      <c r="AA3833" s="25"/>
      <c r="AB3833" s="25"/>
      <c r="AC3833" s="25"/>
      <c r="AD3833" s="25"/>
      <c r="AE3833" s="25"/>
      <c r="AF3833" s="25"/>
      <c r="AG3833" s="25"/>
      <c r="AH3833" s="25"/>
    </row>
    <row r="3834" spans="1:34">
      <c r="A3834" s="25"/>
      <c r="B3834" s="25"/>
      <c r="C3834" s="25"/>
      <c r="D3834" s="114"/>
      <c r="E3834" s="25"/>
      <c r="F3834" s="25"/>
      <c r="G3834" s="25"/>
      <c r="H3834" s="25"/>
      <c r="I3834" s="25"/>
      <c r="J3834" s="25"/>
      <c r="K3834" s="114"/>
      <c r="L3834" s="25"/>
      <c r="M3834" s="25"/>
      <c r="N3834" s="25"/>
      <c r="O3834" s="25"/>
      <c r="P3834" s="25"/>
      <c r="Q3834" s="25"/>
      <c r="R3834" s="25"/>
      <c r="S3834" s="25"/>
      <c r="T3834" s="25"/>
      <c r="U3834" s="25"/>
      <c r="V3834" s="25"/>
      <c r="W3834" s="25"/>
      <c r="X3834" s="25"/>
      <c r="Y3834" s="25"/>
      <c r="Z3834" s="25"/>
      <c r="AA3834" s="25"/>
      <c r="AB3834" s="25"/>
      <c r="AC3834" s="25"/>
      <c r="AD3834" s="25"/>
      <c r="AE3834" s="25"/>
      <c r="AF3834" s="25"/>
      <c r="AG3834" s="25"/>
      <c r="AH3834" s="25"/>
    </row>
    <row r="3835" spans="1:34">
      <c r="A3835" s="25"/>
      <c r="B3835" s="25"/>
      <c r="C3835" s="25"/>
      <c r="D3835" s="114"/>
      <c r="E3835" s="25"/>
      <c r="F3835" s="25"/>
      <c r="G3835" s="25"/>
      <c r="H3835" s="25"/>
      <c r="I3835" s="25"/>
      <c r="J3835" s="25"/>
      <c r="K3835" s="114"/>
      <c r="L3835" s="25"/>
      <c r="M3835" s="25"/>
      <c r="N3835" s="25"/>
      <c r="O3835" s="25"/>
      <c r="P3835" s="25"/>
      <c r="Q3835" s="25"/>
      <c r="R3835" s="25"/>
      <c r="S3835" s="25"/>
      <c r="T3835" s="25"/>
      <c r="U3835" s="25"/>
      <c r="V3835" s="25"/>
      <c r="W3835" s="25"/>
      <c r="X3835" s="25"/>
      <c r="Y3835" s="25"/>
      <c r="Z3835" s="25"/>
      <c r="AA3835" s="25"/>
      <c r="AB3835" s="25"/>
      <c r="AC3835" s="25"/>
      <c r="AD3835" s="25"/>
      <c r="AE3835" s="25"/>
      <c r="AF3835" s="25"/>
      <c r="AG3835" s="25"/>
      <c r="AH3835" s="25"/>
    </row>
    <row r="3836" spans="1:34">
      <c r="A3836" s="25"/>
      <c r="B3836" s="25"/>
      <c r="C3836" s="25"/>
      <c r="D3836" s="114"/>
      <c r="E3836" s="25"/>
      <c r="F3836" s="25"/>
      <c r="G3836" s="25"/>
      <c r="H3836" s="25"/>
      <c r="I3836" s="25"/>
      <c r="J3836" s="25"/>
      <c r="K3836" s="114"/>
      <c r="L3836" s="25"/>
      <c r="M3836" s="25"/>
      <c r="N3836" s="25"/>
      <c r="O3836" s="25"/>
      <c r="P3836" s="25"/>
      <c r="Q3836" s="25"/>
      <c r="R3836" s="25"/>
      <c r="S3836" s="25"/>
      <c r="T3836" s="25"/>
      <c r="U3836" s="25"/>
      <c r="V3836" s="25"/>
      <c r="W3836" s="25"/>
      <c r="X3836" s="25"/>
      <c r="Y3836" s="25"/>
      <c r="Z3836" s="25"/>
      <c r="AA3836" s="25"/>
      <c r="AB3836" s="25"/>
      <c r="AC3836" s="25"/>
      <c r="AD3836" s="25"/>
      <c r="AE3836" s="25"/>
      <c r="AF3836" s="25"/>
      <c r="AG3836" s="25"/>
      <c r="AH3836" s="25"/>
    </row>
    <row r="3837" spans="1:34">
      <c r="A3837" s="25"/>
      <c r="B3837" s="25"/>
      <c r="C3837" s="25"/>
      <c r="D3837" s="114"/>
      <c r="E3837" s="25"/>
      <c r="F3837" s="25"/>
      <c r="G3837" s="25"/>
      <c r="H3837" s="25"/>
      <c r="I3837" s="25"/>
      <c r="J3837" s="25"/>
      <c r="K3837" s="114"/>
      <c r="L3837" s="25"/>
      <c r="M3837" s="25"/>
      <c r="N3837" s="25"/>
      <c r="O3837" s="25"/>
      <c r="P3837" s="25"/>
      <c r="Q3837" s="25"/>
      <c r="R3837" s="25"/>
      <c r="S3837" s="25"/>
      <c r="T3837" s="25"/>
      <c r="U3837" s="25"/>
      <c r="V3837" s="25"/>
      <c r="W3837" s="25"/>
      <c r="X3837" s="25"/>
      <c r="Y3837" s="25"/>
      <c r="Z3837" s="25"/>
      <c r="AA3837" s="25"/>
      <c r="AB3837" s="25"/>
      <c r="AC3837" s="25"/>
      <c r="AD3837" s="25"/>
      <c r="AE3837" s="25"/>
      <c r="AF3837" s="25"/>
      <c r="AG3837" s="25"/>
      <c r="AH3837" s="25"/>
    </row>
    <row r="3838" spans="1:34">
      <c r="A3838" s="25"/>
      <c r="B3838" s="25"/>
      <c r="C3838" s="25"/>
      <c r="D3838" s="114"/>
      <c r="E3838" s="25"/>
      <c r="F3838" s="25"/>
      <c r="G3838" s="25"/>
      <c r="H3838" s="25"/>
      <c r="I3838" s="25"/>
      <c r="J3838" s="25"/>
      <c r="K3838" s="114"/>
      <c r="L3838" s="25"/>
      <c r="M3838" s="25"/>
      <c r="N3838" s="25"/>
      <c r="O3838" s="25"/>
      <c r="P3838" s="25"/>
      <c r="Q3838" s="25"/>
      <c r="R3838" s="25"/>
      <c r="S3838" s="25"/>
      <c r="T3838" s="25"/>
      <c r="U3838" s="25"/>
      <c r="V3838" s="25"/>
      <c r="W3838" s="25"/>
      <c r="X3838" s="25"/>
      <c r="Y3838" s="25"/>
      <c r="Z3838" s="25"/>
      <c r="AA3838" s="25"/>
      <c r="AB3838" s="25"/>
      <c r="AC3838" s="25"/>
      <c r="AD3838" s="25"/>
      <c r="AE3838" s="25"/>
      <c r="AF3838" s="25"/>
      <c r="AG3838" s="25"/>
      <c r="AH3838" s="25"/>
    </row>
    <row r="3839" spans="1:34">
      <c r="A3839" s="25"/>
      <c r="B3839" s="25"/>
      <c r="C3839" s="25"/>
      <c r="D3839" s="114"/>
      <c r="E3839" s="25"/>
      <c r="F3839" s="25"/>
      <c r="G3839" s="25"/>
      <c r="H3839" s="25"/>
      <c r="I3839" s="25"/>
      <c r="J3839" s="25"/>
      <c r="K3839" s="114"/>
      <c r="L3839" s="25"/>
      <c r="M3839" s="25"/>
      <c r="N3839" s="25"/>
      <c r="O3839" s="25"/>
      <c r="P3839" s="25"/>
      <c r="Q3839" s="25"/>
      <c r="R3839" s="25"/>
      <c r="S3839" s="25"/>
      <c r="T3839" s="25"/>
      <c r="U3839" s="25"/>
      <c r="V3839" s="25"/>
      <c r="W3839" s="25"/>
      <c r="X3839" s="25"/>
      <c r="Y3839" s="25"/>
      <c r="Z3839" s="25"/>
      <c r="AA3839" s="25"/>
      <c r="AB3839" s="25"/>
      <c r="AC3839" s="25"/>
      <c r="AD3839" s="25"/>
      <c r="AE3839" s="25"/>
      <c r="AF3839" s="25"/>
      <c r="AG3839" s="25"/>
      <c r="AH3839" s="25"/>
    </row>
    <row r="3840" spans="1:34">
      <c r="A3840" s="25"/>
      <c r="B3840" s="25"/>
      <c r="C3840" s="25"/>
      <c r="D3840" s="114"/>
      <c r="E3840" s="25"/>
      <c r="F3840" s="25"/>
      <c r="G3840" s="25"/>
      <c r="H3840" s="25"/>
      <c r="I3840" s="25"/>
      <c r="J3840" s="25"/>
      <c r="K3840" s="114"/>
      <c r="L3840" s="25"/>
      <c r="M3840" s="25"/>
      <c r="N3840" s="25"/>
      <c r="O3840" s="25"/>
      <c r="P3840" s="25"/>
      <c r="Q3840" s="25"/>
      <c r="R3840" s="25"/>
      <c r="S3840" s="25"/>
      <c r="T3840" s="25"/>
      <c r="U3840" s="25"/>
      <c r="V3840" s="25"/>
      <c r="W3840" s="25"/>
      <c r="X3840" s="25"/>
      <c r="Y3840" s="25"/>
      <c r="Z3840" s="25"/>
      <c r="AA3840" s="25"/>
      <c r="AB3840" s="25"/>
      <c r="AC3840" s="25"/>
      <c r="AD3840" s="25"/>
      <c r="AE3840" s="25"/>
      <c r="AF3840" s="25"/>
      <c r="AG3840" s="25"/>
      <c r="AH3840" s="25"/>
    </row>
    <row r="3841" spans="1:34">
      <c r="A3841" s="25"/>
      <c r="B3841" s="25"/>
      <c r="C3841" s="25"/>
      <c r="D3841" s="114"/>
      <c r="E3841" s="25"/>
      <c r="F3841" s="25"/>
      <c r="G3841" s="25"/>
      <c r="H3841" s="25"/>
      <c r="I3841" s="25"/>
      <c r="J3841" s="25"/>
      <c r="K3841" s="114"/>
      <c r="L3841" s="25"/>
      <c r="M3841" s="25"/>
      <c r="N3841" s="25"/>
      <c r="O3841" s="25"/>
      <c r="P3841" s="25"/>
      <c r="Q3841" s="25"/>
      <c r="R3841" s="25"/>
      <c r="S3841" s="25"/>
      <c r="T3841" s="25"/>
      <c r="U3841" s="25"/>
      <c r="V3841" s="25"/>
      <c r="W3841" s="25"/>
      <c r="X3841" s="25"/>
      <c r="Y3841" s="25"/>
      <c r="Z3841" s="25"/>
      <c r="AA3841" s="25"/>
      <c r="AB3841" s="25"/>
      <c r="AC3841" s="25"/>
      <c r="AD3841" s="25"/>
      <c r="AE3841" s="25"/>
      <c r="AF3841" s="25"/>
      <c r="AG3841" s="25"/>
      <c r="AH3841" s="25"/>
    </row>
    <row r="3842" spans="1:34">
      <c r="A3842" s="25"/>
      <c r="B3842" s="25"/>
      <c r="C3842" s="25"/>
      <c r="D3842" s="114"/>
      <c r="E3842" s="25"/>
      <c r="F3842" s="25"/>
      <c r="G3842" s="25"/>
      <c r="H3842" s="25"/>
      <c r="I3842" s="25"/>
      <c r="J3842" s="25"/>
      <c r="K3842" s="114"/>
      <c r="L3842" s="25"/>
      <c r="M3842" s="25"/>
      <c r="N3842" s="25"/>
      <c r="O3842" s="25"/>
      <c r="P3842" s="25"/>
      <c r="Q3842" s="25"/>
      <c r="R3842" s="25"/>
      <c r="S3842" s="25"/>
      <c r="T3842" s="25"/>
      <c r="U3842" s="25"/>
      <c r="V3842" s="25"/>
      <c r="W3842" s="25"/>
      <c r="X3842" s="25"/>
      <c r="Y3842" s="25"/>
      <c r="Z3842" s="25"/>
      <c r="AA3842" s="25"/>
      <c r="AB3842" s="25"/>
      <c r="AC3842" s="25"/>
      <c r="AD3842" s="25"/>
      <c r="AE3842" s="25"/>
      <c r="AF3842" s="25"/>
      <c r="AG3842" s="25"/>
      <c r="AH3842" s="25"/>
    </row>
    <row r="3843" spans="1:34">
      <c r="A3843" s="25"/>
      <c r="B3843" s="25"/>
      <c r="C3843" s="25"/>
      <c r="D3843" s="114"/>
      <c r="E3843" s="25"/>
      <c r="F3843" s="25"/>
      <c r="G3843" s="25"/>
      <c r="H3843" s="25"/>
      <c r="I3843" s="25"/>
      <c r="J3843" s="25"/>
      <c r="K3843" s="114"/>
      <c r="L3843" s="25"/>
      <c r="M3843" s="25"/>
      <c r="N3843" s="25"/>
      <c r="O3843" s="25"/>
      <c r="P3843" s="25"/>
      <c r="Q3843" s="25"/>
      <c r="R3843" s="25"/>
      <c r="S3843" s="25"/>
      <c r="T3843" s="25"/>
      <c r="U3843" s="25"/>
      <c r="V3843" s="25"/>
      <c r="W3843" s="25"/>
      <c r="X3843" s="25"/>
      <c r="Y3843" s="25"/>
      <c r="Z3843" s="25"/>
      <c r="AA3843" s="25"/>
      <c r="AB3843" s="25"/>
      <c r="AC3843" s="25"/>
      <c r="AD3843" s="25"/>
      <c r="AE3843" s="25"/>
      <c r="AF3843" s="25"/>
      <c r="AG3843" s="25"/>
      <c r="AH3843" s="25"/>
    </row>
    <row r="3844" spans="1:34">
      <c r="A3844" s="25"/>
      <c r="B3844" s="25"/>
      <c r="C3844" s="25"/>
      <c r="D3844" s="114"/>
      <c r="E3844" s="25"/>
      <c r="F3844" s="25"/>
      <c r="G3844" s="25"/>
      <c r="H3844" s="25"/>
      <c r="I3844" s="25"/>
      <c r="J3844" s="25"/>
      <c r="K3844" s="114"/>
      <c r="L3844" s="25"/>
      <c r="M3844" s="25"/>
      <c r="N3844" s="25"/>
      <c r="O3844" s="25"/>
      <c r="P3844" s="25"/>
      <c r="Q3844" s="25"/>
      <c r="R3844" s="25"/>
      <c r="S3844" s="25"/>
      <c r="T3844" s="25"/>
      <c r="U3844" s="25"/>
      <c r="V3844" s="25"/>
      <c r="W3844" s="25"/>
      <c r="X3844" s="25"/>
      <c r="Y3844" s="25"/>
      <c r="Z3844" s="25"/>
      <c r="AA3844" s="25"/>
      <c r="AB3844" s="25"/>
      <c r="AC3844" s="25"/>
      <c r="AD3844" s="25"/>
      <c r="AE3844" s="25"/>
      <c r="AF3844" s="25"/>
      <c r="AG3844" s="25"/>
      <c r="AH3844" s="25"/>
    </row>
    <row r="3845" spans="1:34">
      <c r="A3845" s="25"/>
      <c r="B3845" s="25"/>
      <c r="C3845" s="25"/>
      <c r="D3845" s="114"/>
      <c r="E3845" s="25"/>
      <c r="F3845" s="25"/>
      <c r="G3845" s="25"/>
      <c r="H3845" s="25"/>
      <c r="I3845" s="25"/>
      <c r="J3845" s="25"/>
      <c r="K3845" s="114"/>
      <c r="L3845" s="25"/>
      <c r="M3845" s="25"/>
      <c r="N3845" s="25"/>
      <c r="O3845" s="25"/>
      <c r="P3845" s="25"/>
      <c r="Q3845" s="25"/>
      <c r="R3845" s="25"/>
      <c r="S3845" s="25"/>
      <c r="T3845" s="25"/>
      <c r="U3845" s="25"/>
      <c r="V3845" s="25"/>
      <c r="W3845" s="25"/>
      <c r="X3845" s="25"/>
      <c r="Y3845" s="25"/>
      <c r="Z3845" s="25"/>
      <c r="AA3845" s="25"/>
      <c r="AB3845" s="25"/>
      <c r="AC3845" s="25"/>
      <c r="AD3845" s="25"/>
      <c r="AE3845" s="25"/>
      <c r="AF3845" s="25"/>
      <c r="AG3845" s="25"/>
      <c r="AH3845" s="25"/>
    </row>
    <row r="3846" spans="1:34">
      <c r="A3846" s="25"/>
      <c r="B3846" s="25"/>
      <c r="C3846" s="25"/>
      <c r="D3846" s="114"/>
      <c r="E3846" s="25"/>
      <c r="F3846" s="25"/>
      <c r="G3846" s="25"/>
      <c r="H3846" s="25"/>
      <c r="I3846" s="25"/>
      <c r="J3846" s="25"/>
      <c r="K3846" s="114"/>
      <c r="L3846" s="25"/>
      <c r="M3846" s="25"/>
      <c r="N3846" s="25"/>
      <c r="O3846" s="25"/>
      <c r="P3846" s="25"/>
      <c r="Q3846" s="25"/>
      <c r="R3846" s="25"/>
      <c r="S3846" s="25"/>
      <c r="T3846" s="25"/>
      <c r="U3846" s="25"/>
      <c r="V3846" s="25"/>
      <c r="W3846" s="25"/>
      <c r="X3846" s="25"/>
      <c r="Y3846" s="25"/>
      <c r="Z3846" s="25"/>
      <c r="AA3846" s="25"/>
      <c r="AB3846" s="25"/>
      <c r="AC3846" s="25"/>
      <c r="AD3846" s="25"/>
      <c r="AE3846" s="25"/>
      <c r="AF3846" s="25"/>
      <c r="AG3846" s="25"/>
      <c r="AH3846" s="25"/>
    </row>
    <row r="3847" spans="1:34">
      <c r="A3847" s="25"/>
      <c r="B3847" s="25"/>
      <c r="C3847" s="25"/>
      <c r="D3847" s="114"/>
      <c r="E3847" s="25"/>
      <c r="F3847" s="25"/>
      <c r="G3847" s="25"/>
      <c r="H3847" s="25"/>
      <c r="I3847" s="25"/>
      <c r="J3847" s="25"/>
      <c r="K3847" s="114"/>
      <c r="L3847" s="25"/>
      <c r="M3847" s="25"/>
      <c r="N3847" s="25"/>
      <c r="O3847" s="25"/>
      <c r="P3847" s="25"/>
      <c r="Q3847" s="25"/>
      <c r="R3847" s="25"/>
      <c r="S3847" s="25"/>
      <c r="T3847" s="25"/>
      <c r="U3847" s="25"/>
      <c r="V3847" s="25"/>
      <c r="W3847" s="25"/>
      <c r="X3847" s="25"/>
      <c r="Y3847" s="25"/>
      <c r="Z3847" s="25"/>
      <c r="AA3847" s="25"/>
      <c r="AB3847" s="25"/>
      <c r="AC3847" s="25"/>
      <c r="AD3847" s="25"/>
      <c r="AE3847" s="25"/>
      <c r="AF3847" s="25"/>
      <c r="AG3847" s="25"/>
      <c r="AH3847" s="25"/>
    </row>
    <row r="3848" spans="1:34">
      <c r="A3848" s="25"/>
      <c r="B3848" s="25"/>
      <c r="C3848" s="25"/>
      <c r="D3848" s="114"/>
      <c r="E3848" s="25"/>
      <c r="F3848" s="25"/>
      <c r="G3848" s="25"/>
      <c r="H3848" s="25"/>
      <c r="I3848" s="25"/>
      <c r="J3848" s="25"/>
      <c r="K3848" s="114"/>
      <c r="L3848" s="25"/>
      <c r="M3848" s="25"/>
      <c r="N3848" s="25"/>
      <c r="O3848" s="25"/>
      <c r="P3848" s="25"/>
      <c r="Q3848" s="25"/>
      <c r="R3848" s="25"/>
      <c r="S3848" s="25"/>
      <c r="T3848" s="25"/>
      <c r="U3848" s="25"/>
      <c r="V3848" s="25"/>
      <c r="W3848" s="25"/>
      <c r="X3848" s="25"/>
      <c r="Y3848" s="25"/>
      <c r="Z3848" s="25"/>
      <c r="AA3848" s="25"/>
      <c r="AB3848" s="25"/>
      <c r="AC3848" s="25"/>
      <c r="AD3848" s="25"/>
      <c r="AE3848" s="25"/>
      <c r="AF3848" s="25"/>
      <c r="AG3848" s="25"/>
      <c r="AH3848" s="25"/>
    </row>
    <row r="3849" spans="1:34">
      <c r="A3849" s="25"/>
      <c r="B3849" s="25"/>
      <c r="C3849" s="25"/>
      <c r="D3849" s="114"/>
      <c r="E3849" s="25"/>
      <c r="F3849" s="25"/>
      <c r="G3849" s="25"/>
      <c r="H3849" s="25"/>
      <c r="I3849" s="25"/>
      <c r="J3849" s="25"/>
      <c r="K3849" s="114"/>
      <c r="L3849" s="25"/>
      <c r="M3849" s="25"/>
      <c r="N3849" s="25"/>
      <c r="O3849" s="25"/>
      <c r="P3849" s="25"/>
      <c r="Q3849" s="25"/>
      <c r="R3849" s="25"/>
      <c r="S3849" s="25"/>
      <c r="T3849" s="25"/>
      <c r="U3849" s="25"/>
      <c r="V3849" s="25"/>
      <c r="W3849" s="25"/>
      <c r="X3849" s="25"/>
      <c r="Y3849" s="25"/>
      <c r="Z3849" s="25"/>
      <c r="AA3849" s="25"/>
      <c r="AB3849" s="25"/>
      <c r="AC3849" s="25"/>
      <c r="AD3849" s="25"/>
      <c r="AE3849" s="25"/>
      <c r="AF3849" s="25"/>
      <c r="AG3849" s="25"/>
      <c r="AH3849" s="25"/>
    </row>
    <row r="3850" spans="1:34">
      <c r="A3850" s="25"/>
      <c r="B3850" s="25"/>
      <c r="C3850" s="25"/>
      <c r="D3850" s="114"/>
      <c r="E3850" s="25"/>
      <c r="F3850" s="25"/>
      <c r="G3850" s="25"/>
      <c r="H3850" s="25"/>
      <c r="I3850" s="25"/>
      <c r="J3850" s="25"/>
      <c r="K3850" s="114"/>
      <c r="L3850" s="25"/>
      <c r="M3850" s="25"/>
      <c r="N3850" s="25"/>
      <c r="O3850" s="25"/>
      <c r="P3850" s="25"/>
      <c r="Q3850" s="25"/>
      <c r="R3850" s="25"/>
      <c r="S3850" s="25"/>
      <c r="T3850" s="25"/>
      <c r="U3850" s="25"/>
      <c r="V3850" s="25"/>
      <c r="W3850" s="25"/>
      <c r="X3850" s="25"/>
      <c r="Y3850" s="25"/>
      <c r="Z3850" s="25"/>
      <c r="AA3850" s="25"/>
      <c r="AB3850" s="25"/>
      <c r="AC3850" s="25"/>
      <c r="AD3850" s="25"/>
      <c r="AE3850" s="25"/>
      <c r="AF3850" s="25"/>
      <c r="AG3850" s="25"/>
      <c r="AH3850" s="25"/>
    </row>
    <row r="3851" spans="1:34">
      <c r="A3851" s="25"/>
      <c r="B3851" s="25"/>
      <c r="C3851" s="25"/>
      <c r="D3851" s="114"/>
      <c r="E3851" s="25"/>
      <c r="F3851" s="25"/>
      <c r="G3851" s="25"/>
      <c r="H3851" s="25"/>
      <c r="I3851" s="25"/>
      <c r="J3851" s="25"/>
      <c r="K3851" s="114"/>
      <c r="L3851" s="25"/>
      <c r="M3851" s="25"/>
      <c r="N3851" s="25"/>
      <c r="O3851" s="25"/>
      <c r="P3851" s="25"/>
      <c r="Q3851" s="25"/>
      <c r="R3851" s="25"/>
      <c r="S3851" s="25"/>
      <c r="T3851" s="25"/>
      <c r="U3851" s="25"/>
      <c r="V3851" s="25"/>
      <c r="W3851" s="25"/>
      <c r="X3851" s="25"/>
      <c r="Y3851" s="25"/>
      <c r="Z3851" s="25"/>
      <c r="AA3851" s="25"/>
      <c r="AB3851" s="25"/>
      <c r="AC3851" s="25"/>
      <c r="AD3851" s="25"/>
      <c r="AE3851" s="25"/>
      <c r="AF3851" s="25"/>
      <c r="AG3851" s="25"/>
      <c r="AH3851" s="25"/>
    </row>
    <row r="3852" spans="1:34">
      <c r="A3852" s="25"/>
      <c r="B3852" s="25"/>
      <c r="C3852" s="25"/>
      <c r="D3852" s="114"/>
      <c r="E3852" s="25"/>
      <c r="F3852" s="25"/>
      <c r="G3852" s="25"/>
      <c r="H3852" s="25"/>
      <c r="I3852" s="25"/>
      <c r="J3852" s="25"/>
      <c r="K3852" s="114"/>
      <c r="L3852" s="25"/>
      <c r="M3852" s="25"/>
      <c r="N3852" s="25"/>
      <c r="O3852" s="25"/>
      <c r="P3852" s="25"/>
      <c r="Q3852" s="25"/>
      <c r="R3852" s="25"/>
      <c r="S3852" s="25"/>
      <c r="T3852" s="25"/>
      <c r="U3852" s="25"/>
      <c r="V3852" s="25"/>
      <c r="W3852" s="25"/>
      <c r="X3852" s="25"/>
      <c r="Y3852" s="25"/>
      <c r="Z3852" s="25"/>
      <c r="AA3852" s="25"/>
      <c r="AB3852" s="25"/>
      <c r="AC3852" s="25"/>
      <c r="AD3852" s="25"/>
      <c r="AE3852" s="25"/>
      <c r="AF3852" s="25"/>
      <c r="AG3852" s="25"/>
      <c r="AH3852" s="25"/>
    </row>
    <row r="3853" spans="1:34">
      <c r="A3853" s="25"/>
      <c r="B3853" s="25"/>
      <c r="C3853" s="25"/>
      <c r="D3853" s="114"/>
      <c r="E3853" s="25"/>
      <c r="F3853" s="25"/>
      <c r="G3853" s="25"/>
      <c r="H3853" s="25"/>
      <c r="I3853" s="25"/>
      <c r="J3853" s="25"/>
      <c r="K3853" s="114"/>
      <c r="L3853" s="25"/>
      <c r="M3853" s="25"/>
      <c r="N3853" s="25"/>
      <c r="O3853" s="25"/>
      <c r="P3853" s="25"/>
      <c r="Q3853" s="25"/>
      <c r="R3853" s="25"/>
      <c r="S3853" s="25"/>
      <c r="T3853" s="25"/>
      <c r="U3853" s="25"/>
      <c r="V3853" s="25"/>
      <c r="W3853" s="25"/>
      <c r="X3853" s="25"/>
      <c r="Y3853" s="25"/>
      <c r="Z3853" s="25"/>
      <c r="AA3853" s="25"/>
      <c r="AB3853" s="25"/>
      <c r="AC3853" s="25"/>
      <c r="AD3853" s="25"/>
      <c r="AE3853" s="25"/>
      <c r="AF3853" s="25"/>
      <c r="AG3853" s="25"/>
      <c r="AH3853" s="25"/>
    </row>
    <row r="3854" spans="1:34">
      <c r="A3854" s="25"/>
      <c r="B3854" s="25"/>
      <c r="C3854" s="25"/>
      <c r="D3854" s="114"/>
      <c r="E3854" s="25"/>
      <c r="F3854" s="25"/>
      <c r="G3854" s="25"/>
      <c r="H3854" s="25"/>
      <c r="I3854" s="25"/>
      <c r="J3854" s="25"/>
      <c r="K3854" s="114"/>
      <c r="L3854" s="25"/>
      <c r="M3854" s="25"/>
      <c r="N3854" s="25"/>
      <c r="O3854" s="25"/>
      <c r="P3854" s="25"/>
      <c r="Q3854" s="25"/>
      <c r="R3854" s="25"/>
      <c r="S3854" s="25"/>
      <c r="T3854" s="25"/>
      <c r="U3854" s="25"/>
      <c r="V3854" s="25"/>
      <c r="W3854" s="25"/>
      <c r="X3854" s="25"/>
      <c r="Y3854" s="25"/>
      <c r="Z3854" s="25"/>
      <c r="AA3854" s="25"/>
      <c r="AB3854" s="25"/>
      <c r="AC3854" s="25"/>
      <c r="AD3854" s="25"/>
      <c r="AE3854" s="25"/>
      <c r="AF3854" s="25"/>
      <c r="AG3854" s="25"/>
      <c r="AH3854" s="25"/>
    </row>
    <row r="3855" spans="1:34">
      <c r="A3855" s="25"/>
      <c r="B3855" s="25"/>
      <c r="C3855" s="25"/>
      <c r="D3855" s="114"/>
      <c r="E3855" s="25"/>
      <c r="F3855" s="25"/>
      <c r="G3855" s="25"/>
      <c r="H3855" s="25"/>
      <c r="I3855" s="25"/>
      <c r="J3855" s="25"/>
      <c r="K3855" s="114"/>
      <c r="L3855" s="25"/>
      <c r="M3855" s="25"/>
      <c r="N3855" s="25"/>
      <c r="O3855" s="25"/>
      <c r="P3855" s="25"/>
      <c r="Q3855" s="25"/>
      <c r="R3855" s="25"/>
      <c r="S3855" s="25"/>
      <c r="T3855" s="25"/>
      <c r="U3855" s="25"/>
      <c r="V3855" s="25"/>
      <c r="W3855" s="25"/>
      <c r="X3855" s="25"/>
      <c r="Y3855" s="25"/>
      <c r="Z3855" s="25"/>
      <c r="AA3855" s="25"/>
      <c r="AB3855" s="25"/>
      <c r="AC3855" s="25"/>
      <c r="AD3855" s="25"/>
      <c r="AE3855" s="25"/>
      <c r="AF3855" s="25"/>
      <c r="AG3855" s="25"/>
      <c r="AH3855" s="25"/>
    </row>
    <row r="3856" spans="1:34">
      <c r="A3856" s="25"/>
      <c r="B3856" s="25"/>
      <c r="C3856" s="25"/>
      <c r="D3856" s="114"/>
      <c r="E3856" s="25"/>
      <c r="F3856" s="25"/>
      <c r="G3856" s="25"/>
      <c r="H3856" s="25"/>
      <c r="I3856" s="25"/>
      <c r="J3856" s="25"/>
      <c r="K3856" s="114"/>
      <c r="L3856" s="25"/>
      <c r="M3856" s="25"/>
      <c r="N3856" s="25"/>
      <c r="O3856" s="25"/>
      <c r="P3856" s="25"/>
      <c r="Q3856" s="25"/>
      <c r="R3856" s="25"/>
      <c r="S3856" s="25"/>
      <c r="T3856" s="25"/>
      <c r="U3856" s="25"/>
      <c r="V3856" s="25"/>
      <c r="W3856" s="25"/>
      <c r="X3856" s="25"/>
      <c r="Y3856" s="25"/>
      <c r="Z3856" s="25"/>
      <c r="AA3856" s="25"/>
      <c r="AB3856" s="25"/>
      <c r="AC3856" s="25"/>
      <c r="AD3856" s="25"/>
      <c r="AE3856" s="25"/>
      <c r="AF3856" s="25"/>
      <c r="AG3856" s="25"/>
      <c r="AH3856" s="25"/>
    </row>
    <row r="3857" spans="1:34">
      <c r="A3857" s="25"/>
      <c r="B3857" s="25"/>
      <c r="C3857" s="25"/>
      <c r="D3857" s="114"/>
      <c r="E3857" s="25"/>
      <c r="F3857" s="25"/>
      <c r="G3857" s="25"/>
      <c r="H3857" s="25"/>
      <c r="I3857" s="25"/>
      <c r="J3857" s="25"/>
      <c r="K3857" s="114"/>
      <c r="L3857" s="25"/>
      <c r="M3857" s="25"/>
      <c r="N3857" s="25"/>
      <c r="O3857" s="25"/>
      <c r="P3857" s="25"/>
      <c r="Q3857" s="25"/>
      <c r="R3857" s="25"/>
      <c r="S3857" s="25"/>
      <c r="T3857" s="25"/>
      <c r="U3857" s="25"/>
      <c r="V3857" s="25"/>
      <c r="W3857" s="25"/>
      <c r="X3857" s="25"/>
      <c r="Y3857" s="25"/>
      <c r="Z3857" s="25"/>
      <c r="AA3857" s="25"/>
      <c r="AB3857" s="25"/>
      <c r="AC3857" s="25"/>
      <c r="AD3857" s="25"/>
      <c r="AE3857" s="25"/>
      <c r="AF3857" s="25"/>
      <c r="AG3857" s="25"/>
      <c r="AH3857" s="25"/>
    </row>
    <row r="3858" spans="1:34">
      <c r="A3858" s="25"/>
      <c r="B3858" s="25"/>
      <c r="C3858" s="25"/>
      <c r="D3858" s="114"/>
      <c r="E3858" s="25"/>
      <c r="F3858" s="25"/>
      <c r="G3858" s="25"/>
      <c r="H3858" s="25"/>
      <c r="I3858" s="25"/>
      <c r="J3858" s="25"/>
      <c r="K3858" s="114"/>
      <c r="L3858" s="25"/>
      <c r="M3858" s="25"/>
      <c r="N3858" s="25"/>
      <c r="O3858" s="25"/>
      <c r="P3858" s="25"/>
      <c r="Q3858" s="25"/>
      <c r="R3858" s="25"/>
      <c r="S3858" s="25"/>
      <c r="T3858" s="25"/>
      <c r="U3858" s="25"/>
      <c r="V3858" s="25"/>
      <c r="W3858" s="25"/>
      <c r="X3858" s="25"/>
      <c r="Y3858" s="25"/>
      <c r="Z3858" s="25"/>
      <c r="AA3858" s="25"/>
      <c r="AB3858" s="25"/>
      <c r="AC3858" s="25"/>
      <c r="AD3858" s="25"/>
      <c r="AE3858" s="25"/>
      <c r="AF3858" s="25"/>
      <c r="AG3858" s="25"/>
      <c r="AH3858" s="25"/>
    </row>
    <row r="3859" spans="1:34">
      <c r="A3859" s="25"/>
      <c r="B3859" s="25"/>
      <c r="C3859" s="25"/>
      <c r="D3859" s="114"/>
      <c r="E3859" s="25"/>
      <c r="F3859" s="25"/>
      <c r="G3859" s="25"/>
      <c r="H3859" s="25"/>
      <c r="I3859" s="25"/>
      <c r="J3859" s="25"/>
      <c r="K3859" s="114"/>
      <c r="L3859" s="25"/>
      <c r="M3859" s="25"/>
      <c r="N3859" s="25"/>
      <c r="O3859" s="25"/>
      <c r="P3859" s="25"/>
      <c r="Q3859" s="25"/>
      <c r="R3859" s="25"/>
      <c r="S3859" s="25"/>
      <c r="T3859" s="25"/>
      <c r="U3859" s="25"/>
      <c r="V3859" s="25"/>
      <c r="W3859" s="25"/>
      <c r="X3859" s="25"/>
      <c r="Y3859" s="25"/>
      <c r="Z3859" s="25"/>
      <c r="AA3859" s="25"/>
      <c r="AB3859" s="25"/>
      <c r="AC3859" s="25"/>
      <c r="AD3859" s="25"/>
      <c r="AE3859" s="25"/>
      <c r="AF3859" s="25"/>
      <c r="AG3859" s="25"/>
      <c r="AH3859" s="25"/>
    </row>
    <row r="3860" spans="1:34">
      <c r="A3860" s="25"/>
      <c r="B3860" s="25"/>
      <c r="C3860" s="25"/>
      <c r="D3860" s="114"/>
      <c r="E3860" s="25"/>
      <c r="F3860" s="25"/>
      <c r="G3860" s="25"/>
      <c r="H3860" s="25"/>
      <c r="I3860" s="25"/>
      <c r="J3860" s="25"/>
      <c r="K3860" s="114"/>
      <c r="L3860" s="25"/>
      <c r="M3860" s="25"/>
      <c r="N3860" s="25"/>
      <c r="O3860" s="25"/>
      <c r="P3860" s="25"/>
      <c r="Q3860" s="25"/>
      <c r="R3860" s="25"/>
      <c r="S3860" s="25"/>
      <c r="T3860" s="25"/>
      <c r="U3860" s="25"/>
      <c r="V3860" s="25"/>
      <c r="W3860" s="25"/>
      <c r="X3860" s="25"/>
      <c r="Y3860" s="25"/>
      <c r="Z3860" s="25"/>
      <c r="AA3860" s="25"/>
      <c r="AB3860" s="25"/>
      <c r="AC3860" s="25"/>
      <c r="AD3860" s="25"/>
      <c r="AE3860" s="25"/>
      <c r="AF3860" s="25"/>
      <c r="AG3860" s="25"/>
      <c r="AH3860" s="25"/>
    </row>
    <row r="3861" spans="1:34">
      <c r="A3861" s="25"/>
      <c r="B3861" s="25"/>
      <c r="C3861" s="25"/>
      <c r="D3861" s="114"/>
      <c r="E3861" s="25"/>
      <c r="F3861" s="25"/>
      <c r="G3861" s="25"/>
      <c r="H3861" s="25"/>
      <c r="I3861" s="25"/>
      <c r="J3861" s="25"/>
      <c r="K3861" s="114"/>
      <c r="L3861" s="25"/>
      <c r="M3861" s="25"/>
      <c r="N3861" s="25"/>
      <c r="O3861" s="25"/>
      <c r="P3861" s="25"/>
      <c r="Q3861" s="25"/>
      <c r="R3861" s="25"/>
      <c r="S3861" s="25"/>
      <c r="T3861" s="25"/>
      <c r="U3861" s="25"/>
      <c r="V3861" s="25"/>
      <c r="W3861" s="25"/>
      <c r="X3861" s="25"/>
      <c r="Y3861" s="25"/>
      <c r="Z3861" s="25"/>
      <c r="AA3861" s="25"/>
      <c r="AB3861" s="25"/>
      <c r="AC3861" s="25"/>
      <c r="AD3861" s="25"/>
      <c r="AE3861" s="25"/>
      <c r="AF3861" s="25"/>
      <c r="AG3861" s="25"/>
      <c r="AH3861" s="25"/>
    </row>
    <row r="3862" spans="1:34">
      <c r="A3862" s="25"/>
      <c r="B3862" s="25"/>
      <c r="C3862" s="25"/>
      <c r="D3862" s="114"/>
      <c r="E3862" s="25"/>
      <c r="F3862" s="25"/>
      <c r="G3862" s="25"/>
      <c r="H3862" s="25"/>
      <c r="I3862" s="25"/>
      <c r="J3862" s="25"/>
      <c r="K3862" s="114"/>
      <c r="L3862" s="25"/>
      <c r="M3862" s="25"/>
      <c r="N3862" s="25"/>
      <c r="O3862" s="25"/>
      <c r="P3862" s="25"/>
      <c r="Q3862" s="25"/>
      <c r="R3862" s="25"/>
      <c r="S3862" s="25"/>
      <c r="T3862" s="25"/>
      <c r="U3862" s="25"/>
      <c r="V3862" s="25"/>
      <c r="W3862" s="25"/>
      <c r="X3862" s="25"/>
      <c r="Y3862" s="25"/>
      <c r="Z3862" s="25"/>
      <c r="AA3862" s="25"/>
      <c r="AB3862" s="25"/>
      <c r="AC3862" s="25"/>
      <c r="AD3862" s="25"/>
      <c r="AE3862" s="25"/>
      <c r="AF3862" s="25"/>
      <c r="AG3862" s="25"/>
      <c r="AH3862" s="25"/>
    </row>
    <row r="3863" spans="1:34">
      <c r="A3863" s="25"/>
      <c r="B3863" s="25"/>
      <c r="C3863" s="25"/>
      <c r="D3863" s="114"/>
      <c r="E3863" s="25"/>
      <c r="F3863" s="25"/>
      <c r="G3863" s="25"/>
      <c r="H3863" s="25"/>
      <c r="I3863" s="25"/>
      <c r="J3863" s="25"/>
      <c r="K3863" s="114"/>
      <c r="L3863" s="25"/>
      <c r="M3863" s="25"/>
      <c r="N3863" s="25"/>
      <c r="O3863" s="25"/>
      <c r="P3863" s="25"/>
      <c r="Q3863" s="25"/>
      <c r="R3863" s="25"/>
      <c r="S3863" s="25"/>
      <c r="T3863" s="25"/>
      <c r="U3863" s="25"/>
      <c r="V3863" s="25"/>
      <c r="W3863" s="25"/>
      <c r="X3863" s="25"/>
      <c r="Y3863" s="25"/>
      <c r="Z3863" s="25"/>
      <c r="AA3863" s="25"/>
      <c r="AB3863" s="25"/>
      <c r="AC3863" s="25"/>
      <c r="AD3863" s="25"/>
      <c r="AE3863" s="25"/>
      <c r="AF3863" s="25"/>
      <c r="AG3863" s="25"/>
      <c r="AH3863" s="25"/>
    </row>
    <row r="3864" spans="1:34">
      <c r="A3864" s="25"/>
      <c r="B3864" s="25"/>
      <c r="C3864" s="25"/>
      <c r="D3864" s="114"/>
      <c r="E3864" s="25"/>
      <c r="F3864" s="25"/>
      <c r="G3864" s="25"/>
      <c r="H3864" s="25"/>
      <c r="I3864" s="25"/>
      <c r="J3864" s="25"/>
      <c r="K3864" s="114"/>
      <c r="L3864" s="25"/>
      <c r="M3864" s="25"/>
      <c r="N3864" s="25"/>
      <c r="O3864" s="25"/>
      <c r="P3864" s="25"/>
      <c r="Q3864" s="25"/>
      <c r="R3864" s="25"/>
      <c r="S3864" s="25"/>
      <c r="T3864" s="25"/>
      <c r="U3864" s="25"/>
      <c r="V3864" s="25"/>
      <c r="W3864" s="25"/>
      <c r="X3864" s="25"/>
      <c r="Y3864" s="25"/>
      <c r="Z3864" s="25"/>
      <c r="AA3864" s="25"/>
      <c r="AB3864" s="25"/>
      <c r="AC3864" s="25"/>
      <c r="AD3864" s="25"/>
      <c r="AE3864" s="25"/>
      <c r="AF3864" s="25"/>
      <c r="AG3864" s="25"/>
      <c r="AH3864" s="25"/>
    </row>
    <row r="3865" spans="1:34">
      <c r="A3865" s="25"/>
      <c r="B3865" s="25"/>
      <c r="C3865" s="25"/>
      <c r="D3865" s="114"/>
      <c r="E3865" s="25"/>
      <c r="F3865" s="25"/>
      <c r="G3865" s="25"/>
      <c r="H3865" s="25"/>
      <c r="I3865" s="25"/>
      <c r="J3865" s="25"/>
      <c r="K3865" s="114"/>
      <c r="L3865" s="25"/>
      <c r="M3865" s="25"/>
      <c r="N3865" s="25"/>
      <c r="O3865" s="25"/>
      <c r="P3865" s="25"/>
      <c r="Q3865" s="25"/>
      <c r="R3865" s="25"/>
      <c r="S3865" s="25"/>
      <c r="T3865" s="25"/>
      <c r="U3865" s="25"/>
      <c r="V3865" s="25"/>
      <c r="W3865" s="25"/>
      <c r="X3865" s="25"/>
      <c r="Y3865" s="25"/>
      <c r="Z3865" s="25"/>
      <c r="AA3865" s="25"/>
      <c r="AB3865" s="25"/>
      <c r="AC3865" s="25"/>
      <c r="AD3865" s="25"/>
      <c r="AE3865" s="25"/>
      <c r="AF3865" s="25"/>
      <c r="AG3865" s="25"/>
      <c r="AH3865" s="25"/>
    </row>
    <row r="3866" spans="1:34">
      <c r="A3866" s="25"/>
      <c r="B3866" s="25"/>
      <c r="C3866" s="25"/>
      <c r="D3866" s="114"/>
      <c r="E3866" s="25"/>
      <c r="F3866" s="25"/>
      <c r="G3866" s="25"/>
      <c r="H3866" s="25"/>
      <c r="I3866" s="25"/>
      <c r="J3866" s="25"/>
      <c r="K3866" s="114"/>
      <c r="L3866" s="25"/>
      <c r="M3866" s="25"/>
      <c r="N3866" s="25"/>
      <c r="O3866" s="25"/>
      <c r="P3866" s="25"/>
      <c r="Q3866" s="25"/>
      <c r="R3866" s="25"/>
      <c r="S3866" s="25"/>
      <c r="T3866" s="25"/>
      <c r="U3866" s="25"/>
      <c r="V3866" s="25"/>
      <c r="W3866" s="25"/>
      <c r="X3866" s="25"/>
      <c r="Y3866" s="25"/>
      <c r="Z3866" s="25"/>
      <c r="AA3866" s="25"/>
      <c r="AB3866" s="25"/>
      <c r="AC3866" s="25"/>
      <c r="AD3866" s="25"/>
      <c r="AE3866" s="25"/>
      <c r="AF3866" s="25"/>
      <c r="AG3866" s="25"/>
      <c r="AH3866" s="25"/>
    </row>
    <row r="3867" spans="1:34">
      <c r="A3867" s="25"/>
      <c r="B3867" s="25"/>
      <c r="C3867" s="25"/>
      <c r="D3867" s="114"/>
      <c r="E3867" s="25"/>
      <c r="F3867" s="25"/>
      <c r="G3867" s="25"/>
      <c r="H3867" s="25"/>
      <c r="I3867" s="25"/>
      <c r="J3867" s="25"/>
      <c r="K3867" s="114"/>
      <c r="L3867" s="25"/>
      <c r="M3867" s="25"/>
      <c r="N3867" s="25"/>
      <c r="O3867" s="25"/>
      <c r="P3867" s="25"/>
      <c r="Q3867" s="25"/>
      <c r="R3867" s="25"/>
      <c r="S3867" s="25"/>
      <c r="T3867" s="25"/>
      <c r="U3867" s="25"/>
      <c r="V3867" s="25"/>
      <c r="W3867" s="25"/>
      <c r="X3867" s="25"/>
      <c r="Y3867" s="25"/>
      <c r="Z3867" s="25"/>
      <c r="AA3867" s="25"/>
      <c r="AB3867" s="25"/>
      <c r="AC3867" s="25"/>
      <c r="AD3867" s="25"/>
      <c r="AE3867" s="25"/>
      <c r="AF3867" s="25"/>
      <c r="AG3867" s="25"/>
      <c r="AH3867" s="25"/>
    </row>
    <row r="3868" spans="1:34">
      <c r="A3868" s="25"/>
      <c r="B3868" s="25"/>
      <c r="C3868" s="25"/>
      <c r="D3868" s="114"/>
      <c r="E3868" s="25"/>
      <c r="F3868" s="25"/>
      <c r="G3868" s="25"/>
      <c r="H3868" s="25"/>
      <c r="I3868" s="25"/>
      <c r="J3868" s="25"/>
      <c r="K3868" s="114"/>
      <c r="L3868" s="25"/>
      <c r="M3868" s="25"/>
      <c r="N3868" s="25"/>
      <c r="O3868" s="25"/>
      <c r="P3868" s="25"/>
      <c r="Q3868" s="25"/>
      <c r="R3868" s="25"/>
      <c r="S3868" s="25"/>
      <c r="T3868" s="25"/>
      <c r="U3868" s="25"/>
      <c r="V3868" s="25"/>
      <c r="W3868" s="25"/>
      <c r="X3868" s="25"/>
      <c r="Y3868" s="25"/>
      <c r="Z3868" s="25"/>
      <c r="AA3868" s="25"/>
      <c r="AB3868" s="25"/>
      <c r="AC3868" s="25"/>
      <c r="AD3868" s="25"/>
      <c r="AE3868" s="25"/>
      <c r="AF3868" s="25"/>
      <c r="AG3868" s="25"/>
      <c r="AH3868" s="25"/>
    </row>
    <row r="3869" spans="1:34">
      <c r="A3869" s="25"/>
      <c r="B3869" s="25"/>
      <c r="C3869" s="25"/>
      <c r="D3869" s="114"/>
      <c r="E3869" s="25"/>
      <c r="F3869" s="25"/>
      <c r="G3869" s="25"/>
      <c r="H3869" s="25"/>
      <c r="I3869" s="25"/>
      <c r="J3869" s="25"/>
      <c r="K3869" s="114"/>
      <c r="L3869" s="25"/>
      <c r="M3869" s="25"/>
      <c r="N3869" s="25"/>
      <c r="O3869" s="25"/>
      <c r="P3869" s="25"/>
      <c r="Q3869" s="25"/>
      <c r="R3869" s="25"/>
      <c r="S3869" s="25"/>
      <c r="T3869" s="25"/>
      <c r="U3869" s="25"/>
      <c r="V3869" s="25"/>
      <c r="W3869" s="25"/>
      <c r="X3869" s="25"/>
      <c r="Y3869" s="25"/>
      <c r="Z3869" s="25"/>
      <c r="AA3869" s="25"/>
      <c r="AB3869" s="25"/>
      <c r="AC3869" s="25"/>
      <c r="AD3869" s="25"/>
      <c r="AE3869" s="25"/>
      <c r="AF3869" s="25"/>
      <c r="AG3869" s="25"/>
      <c r="AH3869" s="25"/>
    </row>
    <row r="3870" spans="1:34">
      <c r="A3870" s="25"/>
      <c r="B3870" s="25"/>
      <c r="C3870" s="25"/>
      <c r="D3870" s="114"/>
      <c r="E3870" s="25"/>
      <c r="F3870" s="25"/>
      <c r="G3870" s="25"/>
      <c r="H3870" s="25"/>
      <c r="I3870" s="25"/>
      <c r="J3870" s="25"/>
      <c r="K3870" s="114"/>
      <c r="L3870" s="25"/>
      <c r="M3870" s="25"/>
      <c r="N3870" s="25"/>
      <c r="O3870" s="25"/>
      <c r="P3870" s="25"/>
      <c r="Q3870" s="25"/>
      <c r="R3870" s="25"/>
      <c r="S3870" s="25"/>
      <c r="T3870" s="25"/>
      <c r="U3870" s="25"/>
      <c r="V3870" s="25"/>
      <c r="W3870" s="25"/>
      <c r="X3870" s="25"/>
      <c r="Y3870" s="25"/>
      <c r="Z3870" s="25"/>
      <c r="AA3870" s="25"/>
      <c r="AB3870" s="25"/>
      <c r="AC3870" s="25"/>
      <c r="AD3870" s="25"/>
      <c r="AE3870" s="25"/>
      <c r="AF3870" s="25"/>
      <c r="AG3870" s="25"/>
      <c r="AH3870" s="25"/>
    </row>
    <row r="3871" spans="1:34">
      <c r="A3871" s="25"/>
      <c r="B3871" s="25"/>
      <c r="C3871" s="25"/>
      <c r="D3871" s="114"/>
      <c r="E3871" s="25"/>
      <c r="F3871" s="25"/>
      <c r="G3871" s="25"/>
      <c r="H3871" s="25"/>
      <c r="I3871" s="25"/>
      <c r="J3871" s="25"/>
      <c r="K3871" s="114"/>
      <c r="L3871" s="25"/>
      <c r="M3871" s="25"/>
      <c r="N3871" s="25"/>
      <c r="O3871" s="25"/>
      <c r="P3871" s="25"/>
      <c r="Q3871" s="25"/>
      <c r="R3871" s="25"/>
      <c r="S3871" s="25"/>
      <c r="T3871" s="25"/>
      <c r="U3871" s="25"/>
      <c r="V3871" s="25"/>
      <c r="W3871" s="25"/>
      <c r="X3871" s="25"/>
      <c r="Y3871" s="25"/>
      <c r="Z3871" s="25"/>
      <c r="AA3871" s="25"/>
      <c r="AB3871" s="25"/>
      <c r="AC3871" s="25"/>
      <c r="AD3871" s="25"/>
      <c r="AE3871" s="25"/>
      <c r="AF3871" s="25"/>
      <c r="AG3871" s="25"/>
      <c r="AH3871" s="25"/>
    </row>
    <row r="3872" spans="1:34">
      <c r="A3872" s="25"/>
      <c r="B3872" s="25"/>
      <c r="C3872" s="25"/>
      <c r="D3872" s="114"/>
      <c r="E3872" s="25"/>
      <c r="F3872" s="25"/>
      <c r="G3872" s="25"/>
      <c r="H3872" s="25"/>
      <c r="I3872" s="25"/>
      <c r="J3872" s="25"/>
      <c r="K3872" s="114"/>
      <c r="L3872" s="25"/>
      <c r="M3872" s="25"/>
      <c r="N3872" s="25"/>
      <c r="O3872" s="25"/>
      <c r="P3872" s="25"/>
      <c r="Q3872" s="25"/>
      <c r="R3872" s="25"/>
      <c r="S3872" s="25"/>
      <c r="T3872" s="25"/>
      <c r="U3872" s="25"/>
      <c r="V3872" s="25"/>
      <c r="W3872" s="25"/>
      <c r="X3872" s="25"/>
      <c r="Y3872" s="25"/>
      <c r="Z3872" s="25"/>
      <c r="AA3872" s="25"/>
      <c r="AB3872" s="25"/>
      <c r="AC3872" s="25"/>
      <c r="AD3872" s="25"/>
      <c r="AE3872" s="25"/>
      <c r="AF3872" s="25"/>
      <c r="AG3872" s="25"/>
      <c r="AH3872" s="25"/>
    </row>
    <row r="3873" spans="1:34">
      <c r="A3873" s="25"/>
      <c r="B3873" s="25"/>
      <c r="C3873" s="25"/>
      <c r="D3873" s="114"/>
      <c r="E3873" s="25"/>
      <c r="F3873" s="25"/>
      <c r="G3873" s="25"/>
      <c r="H3873" s="25"/>
      <c r="I3873" s="25"/>
      <c r="J3873" s="25"/>
      <c r="K3873" s="114"/>
      <c r="L3873" s="25"/>
      <c r="M3873" s="25"/>
      <c r="N3873" s="25"/>
      <c r="O3873" s="25"/>
      <c r="P3873" s="25"/>
      <c r="Q3873" s="25"/>
      <c r="R3873" s="25"/>
      <c r="S3873" s="25"/>
      <c r="T3873" s="25"/>
      <c r="U3873" s="25"/>
      <c r="V3873" s="25"/>
      <c r="W3873" s="25"/>
      <c r="X3873" s="25"/>
      <c r="Y3873" s="25"/>
      <c r="Z3873" s="25"/>
      <c r="AA3873" s="25"/>
      <c r="AB3873" s="25"/>
      <c r="AC3873" s="25"/>
      <c r="AD3873" s="25"/>
      <c r="AE3873" s="25"/>
      <c r="AF3873" s="25"/>
      <c r="AG3873" s="25"/>
      <c r="AH3873" s="25"/>
    </row>
    <row r="3874" spans="1:34">
      <c r="A3874" s="25"/>
      <c r="B3874" s="25"/>
      <c r="C3874" s="25"/>
      <c r="D3874" s="114"/>
      <c r="E3874" s="25"/>
      <c r="F3874" s="25"/>
      <c r="G3874" s="25"/>
      <c r="H3874" s="25"/>
      <c r="I3874" s="25"/>
      <c r="J3874" s="25"/>
      <c r="K3874" s="114"/>
      <c r="L3874" s="25"/>
      <c r="M3874" s="25"/>
      <c r="N3874" s="25"/>
      <c r="O3874" s="25"/>
      <c r="P3874" s="25"/>
      <c r="Q3874" s="25"/>
      <c r="R3874" s="25"/>
      <c r="S3874" s="25"/>
      <c r="T3874" s="25"/>
      <c r="U3874" s="25"/>
      <c r="V3874" s="25"/>
      <c r="W3874" s="25"/>
      <c r="X3874" s="25"/>
      <c r="Y3874" s="25"/>
      <c r="Z3874" s="25"/>
      <c r="AA3874" s="25"/>
      <c r="AB3874" s="25"/>
      <c r="AC3874" s="25"/>
      <c r="AD3874" s="25"/>
      <c r="AE3874" s="25"/>
      <c r="AF3874" s="25"/>
      <c r="AG3874" s="25"/>
      <c r="AH3874" s="25"/>
    </row>
    <row r="3875" spans="1:34">
      <c r="A3875" s="25"/>
      <c r="B3875" s="25"/>
      <c r="C3875" s="25"/>
      <c r="D3875" s="114"/>
      <c r="E3875" s="25"/>
      <c r="F3875" s="25"/>
      <c r="G3875" s="25"/>
      <c r="H3875" s="25"/>
      <c r="I3875" s="25"/>
      <c r="J3875" s="25"/>
      <c r="K3875" s="114"/>
      <c r="L3875" s="25"/>
      <c r="M3875" s="25"/>
      <c r="N3875" s="25"/>
      <c r="O3875" s="25"/>
      <c r="P3875" s="25"/>
      <c r="Q3875" s="25"/>
      <c r="R3875" s="25"/>
      <c r="S3875" s="25"/>
      <c r="T3875" s="25"/>
      <c r="U3875" s="25"/>
      <c r="V3875" s="25"/>
      <c r="W3875" s="25"/>
      <c r="X3875" s="25"/>
      <c r="Y3875" s="25"/>
      <c r="Z3875" s="25"/>
      <c r="AA3875" s="25"/>
      <c r="AB3875" s="25"/>
      <c r="AC3875" s="25"/>
      <c r="AD3875" s="25"/>
      <c r="AE3875" s="25"/>
      <c r="AF3875" s="25"/>
      <c r="AG3875" s="25"/>
      <c r="AH3875" s="25"/>
    </row>
    <row r="3876" spans="1:34">
      <c r="A3876" s="25"/>
      <c r="B3876" s="25"/>
      <c r="C3876" s="25"/>
      <c r="D3876" s="114"/>
      <c r="E3876" s="25"/>
      <c r="F3876" s="25"/>
      <c r="G3876" s="25"/>
      <c r="H3876" s="25"/>
      <c r="I3876" s="25"/>
      <c r="J3876" s="25"/>
      <c r="K3876" s="114"/>
      <c r="L3876" s="25"/>
      <c r="M3876" s="25"/>
      <c r="N3876" s="25"/>
      <c r="O3876" s="25"/>
      <c r="P3876" s="25"/>
      <c r="Q3876" s="25"/>
      <c r="R3876" s="25"/>
      <c r="S3876" s="25"/>
      <c r="T3876" s="25"/>
      <c r="U3876" s="25"/>
      <c r="V3876" s="25"/>
      <c r="W3876" s="25"/>
      <c r="X3876" s="25"/>
      <c r="Y3876" s="25"/>
      <c r="Z3876" s="25"/>
      <c r="AA3876" s="25"/>
      <c r="AB3876" s="25"/>
      <c r="AC3876" s="25"/>
      <c r="AD3876" s="25"/>
      <c r="AE3876" s="25"/>
      <c r="AF3876" s="25"/>
      <c r="AG3876" s="25"/>
      <c r="AH3876" s="25"/>
    </row>
    <row r="3877" spans="1:34">
      <c r="A3877" s="25"/>
      <c r="B3877" s="25"/>
      <c r="C3877" s="25"/>
      <c r="D3877" s="114"/>
      <c r="E3877" s="25"/>
      <c r="F3877" s="25"/>
      <c r="G3877" s="25"/>
      <c r="H3877" s="25"/>
      <c r="I3877" s="25"/>
      <c r="J3877" s="25"/>
      <c r="K3877" s="114"/>
      <c r="L3877" s="25"/>
      <c r="M3877" s="25"/>
      <c r="N3877" s="25"/>
      <c r="O3877" s="25"/>
      <c r="P3877" s="25"/>
      <c r="Q3877" s="25"/>
      <c r="R3877" s="25"/>
      <c r="S3877" s="25"/>
      <c r="T3877" s="25"/>
      <c r="U3877" s="25"/>
      <c r="V3877" s="25"/>
      <c r="W3877" s="25"/>
      <c r="X3877" s="25"/>
      <c r="Y3877" s="25"/>
      <c r="Z3877" s="25"/>
      <c r="AA3877" s="25"/>
      <c r="AB3877" s="25"/>
      <c r="AC3877" s="25"/>
      <c r="AD3877" s="25"/>
      <c r="AE3877" s="25"/>
      <c r="AF3877" s="25"/>
      <c r="AG3877" s="25"/>
      <c r="AH3877" s="25"/>
    </row>
    <row r="3878" spans="1:34">
      <c r="A3878" s="25"/>
      <c r="B3878" s="25"/>
      <c r="C3878" s="25"/>
      <c r="D3878" s="114"/>
      <c r="E3878" s="25"/>
      <c r="F3878" s="25"/>
      <c r="G3878" s="25"/>
      <c r="H3878" s="25"/>
      <c r="I3878" s="25"/>
      <c r="J3878" s="25"/>
      <c r="K3878" s="114"/>
      <c r="L3878" s="25"/>
      <c r="M3878" s="25"/>
      <c r="N3878" s="25"/>
      <c r="O3878" s="25"/>
      <c r="P3878" s="25"/>
      <c r="Q3878" s="25"/>
      <c r="R3878" s="25"/>
      <c r="S3878" s="25"/>
      <c r="T3878" s="25"/>
      <c r="U3878" s="25"/>
      <c r="V3878" s="25"/>
      <c r="W3878" s="25"/>
      <c r="X3878" s="25"/>
      <c r="Y3878" s="25"/>
      <c r="Z3878" s="25"/>
      <c r="AA3878" s="25"/>
      <c r="AB3878" s="25"/>
      <c r="AC3878" s="25"/>
      <c r="AD3878" s="25"/>
      <c r="AE3878" s="25"/>
      <c r="AF3878" s="25"/>
      <c r="AG3878" s="25"/>
      <c r="AH3878" s="25"/>
    </row>
    <row r="3879" spans="1:34">
      <c r="A3879" s="25"/>
      <c r="B3879" s="25"/>
      <c r="C3879" s="25"/>
      <c r="D3879" s="114"/>
      <c r="E3879" s="25"/>
      <c r="F3879" s="25"/>
      <c r="G3879" s="25"/>
      <c r="H3879" s="25"/>
      <c r="I3879" s="25"/>
      <c r="J3879" s="25"/>
      <c r="K3879" s="114"/>
      <c r="L3879" s="25"/>
      <c r="M3879" s="25"/>
      <c r="N3879" s="25"/>
      <c r="O3879" s="25"/>
      <c r="P3879" s="25"/>
      <c r="Q3879" s="25"/>
      <c r="R3879" s="25"/>
      <c r="S3879" s="25"/>
      <c r="T3879" s="25"/>
      <c r="U3879" s="25"/>
      <c r="V3879" s="25"/>
      <c r="W3879" s="25"/>
      <c r="X3879" s="25"/>
      <c r="Y3879" s="25"/>
      <c r="Z3879" s="25"/>
      <c r="AA3879" s="25"/>
      <c r="AB3879" s="25"/>
      <c r="AC3879" s="25"/>
      <c r="AD3879" s="25"/>
      <c r="AE3879" s="25"/>
      <c r="AF3879" s="25"/>
      <c r="AG3879" s="25"/>
      <c r="AH3879" s="25"/>
    </row>
    <row r="3880" spans="1:34">
      <c r="A3880" s="25"/>
      <c r="B3880" s="25"/>
      <c r="C3880" s="25"/>
      <c r="D3880" s="114"/>
      <c r="E3880" s="25"/>
      <c r="F3880" s="25"/>
      <c r="G3880" s="25"/>
      <c r="H3880" s="25"/>
      <c r="I3880" s="25"/>
      <c r="J3880" s="25"/>
      <c r="K3880" s="114"/>
      <c r="L3880" s="25"/>
      <c r="M3880" s="25"/>
      <c r="N3880" s="25"/>
      <c r="O3880" s="25"/>
      <c r="P3880" s="25"/>
      <c r="Q3880" s="25"/>
      <c r="R3880" s="25"/>
      <c r="S3880" s="25"/>
      <c r="T3880" s="25"/>
      <c r="U3880" s="25"/>
      <c r="V3880" s="25"/>
      <c r="W3880" s="25"/>
      <c r="X3880" s="25"/>
      <c r="Y3880" s="25"/>
      <c r="Z3880" s="25"/>
      <c r="AA3880" s="25"/>
      <c r="AB3880" s="25"/>
      <c r="AC3880" s="25"/>
      <c r="AD3880" s="25"/>
      <c r="AE3880" s="25"/>
      <c r="AF3880" s="25"/>
      <c r="AG3880" s="25"/>
      <c r="AH3880" s="25"/>
    </row>
    <row r="3881" spans="1:34">
      <c r="A3881" s="25"/>
      <c r="B3881" s="25"/>
      <c r="C3881" s="25"/>
      <c r="D3881" s="114"/>
      <c r="E3881" s="25"/>
      <c r="F3881" s="25"/>
      <c r="G3881" s="25"/>
      <c r="H3881" s="25"/>
      <c r="I3881" s="25"/>
      <c r="J3881" s="25"/>
      <c r="K3881" s="114"/>
      <c r="L3881" s="25"/>
      <c r="M3881" s="25"/>
      <c r="N3881" s="25"/>
      <c r="O3881" s="25"/>
      <c r="P3881" s="25"/>
      <c r="Q3881" s="25"/>
      <c r="R3881" s="25"/>
      <c r="S3881" s="25"/>
      <c r="T3881" s="25"/>
      <c r="U3881" s="25"/>
      <c r="V3881" s="25"/>
      <c r="W3881" s="25"/>
      <c r="X3881" s="25"/>
      <c r="Y3881" s="25"/>
      <c r="Z3881" s="25"/>
      <c r="AA3881" s="25"/>
      <c r="AB3881" s="25"/>
      <c r="AC3881" s="25"/>
      <c r="AD3881" s="25"/>
      <c r="AE3881" s="25"/>
      <c r="AF3881" s="25"/>
      <c r="AG3881" s="25"/>
      <c r="AH3881" s="25"/>
    </row>
    <row r="3882" spans="1:34">
      <c r="A3882" s="25"/>
      <c r="B3882" s="25"/>
      <c r="C3882" s="25"/>
      <c r="D3882" s="114"/>
      <c r="E3882" s="25"/>
      <c r="F3882" s="25"/>
      <c r="G3882" s="25"/>
      <c r="H3882" s="25"/>
      <c r="I3882" s="25"/>
      <c r="J3882" s="25"/>
      <c r="K3882" s="114"/>
      <c r="L3882" s="25"/>
      <c r="M3882" s="25"/>
      <c r="N3882" s="25"/>
      <c r="O3882" s="25"/>
      <c r="P3882" s="25"/>
      <c r="Q3882" s="25"/>
      <c r="R3882" s="25"/>
      <c r="S3882" s="25"/>
      <c r="T3882" s="25"/>
      <c r="U3882" s="25"/>
      <c r="V3882" s="25"/>
      <c r="W3882" s="25"/>
      <c r="X3882" s="25"/>
      <c r="Y3882" s="25"/>
      <c r="Z3882" s="25"/>
      <c r="AA3882" s="25"/>
      <c r="AB3882" s="25"/>
      <c r="AC3882" s="25"/>
      <c r="AD3882" s="25"/>
      <c r="AE3882" s="25"/>
      <c r="AF3882" s="25"/>
      <c r="AG3882" s="25"/>
      <c r="AH3882" s="25"/>
    </row>
    <row r="3883" spans="1:34">
      <c r="A3883" s="25"/>
      <c r="B3883" s="25"/>
      <c r="C3883" s="25"/>
      <c r="D3883" s="114"/>
      <c r="E3883" s="25"/>
      <c r="F3883" s="25"/>
      <c r="G3883" s="25"/>
      <c r="H3883" s="25"/>
      <c r="I3883" s="25"/>
      <c r="J3883" s="25"/>
      <c r="K3883" s="114"/>
      <c r="L3883" s="25"/>
      <c r="M3883" s="25"/>
      <c r="N3883" s="25"/>
      <c r="O3883" s="25"/>
      <c r="P3883" s="25"/>
      <c r="Q3883" s="25"/>
      <c r="R3883" s="25"/>
      <c r="S3883" s="25"/>
      <c r="T3883" s="25"/>
      <c r="U3883" s="25"/>
      <c r="V3883" s="25"/>
      <c r="W3883" s="25"/>
      <c r="X3883" s="25"/>
      <c r="Y3883" s="25"/>
      <c r="Z3883" s="25"/>
      <c r="AA3883" s="25"/>
      <c r="AB3883" s="25"/>
      <c r="AC3883" s="25"/>
      <c r="AD3883" s="25"/>
      <c r="AE3883" s="25"/>
      <c r="AF3883" s="25"/>
      <c r="AG3883" s="25"/>
      <c r="AH3883" s="25"/>
    </row>
    <row r="3884" spans="1:34">
      <c r="A3884" s="25"/>
      <c r="B3884" s="25"/>
      <c r="C3884" s="25"/>
      <c r="D3884" s="114"/>
      <c r="E3884" s="25"/>
      <c r="F3884" s="25"/>
      <c r="G3884" s="25"/>
      <c r="H3884" s="25"/>
      <c r="I3884" s="25"/>
      <c r="J3884" s="25"/>
      <c r="K3884" s="114"/>
      <c r="L3884" s="25"/>
      <c r="M3884" s="25"/>
      <c r="N3884" s="25"/>
      <c r="O3884" s="25"/>
      <c r="P3884" s="25"/>
      <c r="Q3884" s="25"/>
      <c r="R3884" s="25"/>
      <c r="S3884" s="25"/>
      <c r="T3884" s="25"/>
      <c r="U3884" s="25"/>
      <c r="V3884" s="25"/>
      <c r="W3884" s="25"/>
      <c r="X3884" s="25"/>
      <c r="Y3884" s="25"/>
      <c r="Z3884" s="25"/>
      <c r="AA3884" s="25"/>
      <c r="AB3884" s="25"/>
      <c r="AC3884" s="25"/>
      <c r="AD3884" s="25"/>
      <c r="AE3884" s="25"/>
      <c r="AF3884" s="25"/>
      <c r="AG3884" s="25"/>
      <c r="AH3884" s="25"/>
    </row>
    <row r="3885" spans="1:34">
      <c r="A3885" s="25"/>
      <c r="B3885" s="25"/>
      <c r="C3885" s="25"/>
      <c r="D3885" s="114"/>
      <c r="E3885" s="25"/>
      <c r="F3885" s="25"/>
      <c r="G3885" s="25"/>
      <c r="H3885" s="25"/>
      <c r="I3885" s="25"/>
      <c r="J3885" s="25"/>
      <c r="K3885" s="114"/>
      <c r="L3885" s="25"/>
      <c r="M3885" s="25"/>
      <c r="N3885" s="25"/>
      <c r="O3885" s="25"/>
      <c r="P3885" s="25"/>
      <c r="Q3885" s="25"/>
      <c r="R3885" s="25"/>
      <c r="S3885" s="25"/>
      <c r="T3885" s="25"/>
      <c r="U3885" s="25"/>
      <c r="V3885" s="25"/>
      <c r="W3885" s="25"/>
      <c r="X3885" s="25"/>
      <c r="Y3885" s="25"/>
      <c r="Z3885" s="25"/>
      <c r="AA3885" s="25"/>
      <c r="AB3885" s="25"/>
      <c r="AC3885" s="25"/>
      <c r="AD3885" s="25"/>
      <c r="AE3885" s="25"/>
      <c r="AF3885" s="25"/>
      <c r="AG3885" s="25"/>
      <c r="AH3885" s="25"/>
    </row>
    <row r="3886" spans="1:34">
      <c r="A3886" s="25"/>
      <c r="B3886" s="25"/>
      <c r="C3886" s="25"/>
      <c r="D3886" s="114"/>
      <c r="E3886" s="25"/>
      <c r="F3886" s="25"/>
      <c r="G3886" s="25"/>
      <c r="H3886" s="25"/>
      <c r="I3886" s="25"/>
      <c r="J3886" s="25"/>
      <c r="K3886" s="114"/>
      <c r="L3886" s="25"/>
      <c r="M3886" s="25"/>
      <c r="N3886" s="25"/>
      <c r="O3886" s="25"/>
      <c r="P3886" s="25"/>
      <c r="Q3886" s="25"/>
      <c r="R3886" s="25"/>
      <c r="S3886" s="25"/>
      <c r="T3886" s="25"/>
      <c r="U3886" s="25"/>
      <c r="V3886" s="25"/>
      <c r="W3886" s="25"/>
      <c r="X3886" s="25"/>
      <c r="Y3886" s="25"/>
      <c r="Z3886" s="25"/>
      <c r="AA3886" s="25"/>
      <c r="AB3886" s="25"/>
      <c r="AC3886" s="25"/>
      <c r="AD3886" s="25"/>
      <c r="AE3886" s="25"/>
      <c r="AF3886" s="25"/>
      <c r="AG3886" s="25"/>
      <c r="AH3886" s="25"/>
    </row>
    <row r="3887" spans="1:34">
      <c r="A3887" s="25"/>
      <c r="B3887" s="25"/>
      <c r="C3887" s="25"/>
      <c r="D3887" s="114"/>
      <c r="E3887" s="25"/>
      <c r="F3887" s="25"/>
      <c r="G3887" s="25"/>
      <c r="H3887" s="25"/>
      <c r="I3887" s="25"/>
      <c r="J3887" s="25"/>
      <c r="K3887" s="114"/>
      <c r="L3887" s="25"/>
      <c r="M3887" s="25"/>
      <c r="N3887" s="25"/>
      <c r="O3887" s="25"/>
      <c r="P3887" s="25"/>
      <c r="Q3887" s="25"/>
      <c r="R3887" s="25"/>
      <c r="S3887" s="25"/>
      <c r="T3887" s="25"/>
      <c r="U3887" s="25"/>
      <c r="V3887" s="25"/>
      <c r="W3887" s="25"/>
      <c r="X3887" s="25"/>
      <c r="Y3887" s="25"/>
      <c r="Z3887" s="25"/>
      <c r="AA3887" s="25"/>
      <c r="AB3887" s="25"/>
      <c r="AC3887" s="25"/>
      <c r="AD3887" s="25"/>
      <c r="AE3887" s="25"/>
      <c r="AF3887" s="25"/>
      <c r="AG3887" s="25"/>
      <c r="AH3887" s="25"/>
    </row>
    <row r="3888" spans="1:34">
      <c r="A3888" s="25"/>
      <c r="B3888" s="25"/>
      <c r="C3888" s="25"/>
      <c r="D3888" s="114"/>
      <c r="E3888" s="25"/>
      <c r="F3888" s="25"/>
      <c r="G3888" s="25"/>
      <c r="H3888" s="25"/>
      <c r="I3888" s="25"/>
      <c r="J3888" s="25"/>
      <c r="K3888" s="114"/>
      <c r="L3888" s="25"/>
      <c r="M3888" s="25"/>
      <c r="N3888" s="25"/>
      <c r="O3888" s="25"/>
      <c r="P3888" s="25"/>
      <c r="Q3888" s="25"/>
      <c r="R3888" s="25"/>
      <c r="S3888" s="25"/>
      <c r="T3888" s="25"/>
      <c r="U3888" s="25"/>
      <c r="V3888" s="25"/>
      <c r="W3888" s="25"/>
      <c r="X3888" s="25"/>
      <c r="Y3888" s="25"/>
      <c r="Z3888" s="25"/>
      <c r="AA3888" s="25"/>
      <c r="AB3888" s="25"/>
      <c r="AC3888" s="25"/>
      <c r="AD3888" s="25"/>
      <c r="AE3888" s="25"/>
      <c r="AF3888" s="25"/>
      <c r="AG3888" s="25"/>
      <c r="AH3888" s="25"/>
    </row>
    <row r="3889" spans="1:34">
      <c r="A3889" s="25"/>
      <c r="B3889" s="25"/>
      <c r="C3889" s="25"/>
      <c r="D3889" s="114"/>
      <c r="E3889" s="25"/>
      <c r="F3889" s="25"/>
      <c r="G3889" s="25"/>
      <c r="H3889" s="25"/>
      <c r="I3889" s="25"/>
      <c r="J3889" s="25"/>
      <c r="K3889" s="114"/>
      <c r="L3889" s="25"/>
      <c r="M3889" s="25"/>
      <c r="N3889" s="25"/>
      <c r="O3889" s="25"/>
      <c r="P3889" s="25"/>
      <c r="Q3889" s="25"/>
      <c r="R3889" s="25"/>
      <c r="S3889" s="25"/>
      <c r="T3889" s="25"/>
      <c r="U3889" s="25"/>
      <c r="V3889" s="25"/>
      <c r="W3889" s="25"/>
      <c r="X3889" s="25"/>
      <c r="Y3889" s="25"/>
      <c r="Z3889" s="25"/>
      <c r="AA3889" s="25"/>
      <c r="AB3889" s="25"/>
      <c r="AC3889" s="25"/>
      <c r="AD3889" s="25"/>
      <c r="AE3889" s="25"/>
      <c r="AF3889" s="25"/>
      <c r="AG3889" s="25"/>
      <c r="AH3889" s="25"/>
    </row>
    <row r="3890" spans="1:34">
      <c r="A3890" s="25"/>
      <c r="B3890" s="25"/>
      <c r="C3890" s="25"/>
      <c r="D3890" s="114"/>
      <c r="E3890" s="25"/>
      <c r="F3890" s="25"/>
      <c r="G3890" s="25"/>
      <c r="H3890" s="25"/>
      <c r="I3890" s="25"/>
      <c r="J3890" s="25"/>
      <c r="K3890" s="114"/>
      <c r="L3890" s="25"/>
      <c r="M3890" s="25"/>
      <c r="N3890" s="25"/>
      <c r="O3890" s="25"/>
      <c r="P3890" s="25"/>
      <c r="Q3890" s="25"/>
      <c r="R3890" s="25"/>
      <c r="S3890" s="25"/>
      <c r="T3890" s="25"/>
      <c r="U3890" s="25"/>
      <c r="V3890" s="25"/>
      <c r="W3890" s="25"/>
      <c r="X3890" s="25"/>
      <c r="Y3890" s="25"/>
      <c r="Z3890" s="25"/>
      <c r="AA3890" s="25"/>
      <c r="AB3890" s="25"/>
      <c r="AC3890" s="25"/>
      <c r="AD3890" s="25"/>
      <c r="AE3890" s="25"/>
      <c r="AF3890" s="25"/>
      <c r="AG3890" s="25"/>
      <c r="AH3890" s="25"/>
    </row>
    <row r="3891" spans="1:34">
      <c r="A3891" s="25"/>
      <c r="B3891" s="25"/>
      <c r="C3891" s="25"/>
      <c r="D3891" s="114"/>
      <c r="E3891" s="25"/>
      <c r="F3891" s="25"/>
      <c r="G3891" s="25"/>
      <c r="H3891" s="25"/>
      <c r="I3891" s="25"/>
      <c r="J3891" s="25"/>
      <c r="K3891" s="114"/>
      <c r="L3891" s="25"/>
      <c r="M3891" s="25"/>
      <c r="N3891" s="25"/>
      <c r="O3891" s="25"/>
      <c r="P3891" s="25"/>
      <c r="Q3891" s="25"/>
      <c r="R3891" s="25"/>
      <c r="S3891" s="25"/>
      <c r="T3891" s="25"/>
      <c r="U3891" s="25"/>
      <c r="V3891" s="25"/>
      <c r="W3891" s="25"/>
      <c r="X3891" s="25"/>
      <c r="Y3891" s="25"/>
      <c r="Z3891" s="25"/>
      <c r="AA3891" s="25"/>
      <c r="AB3891" s="25"/>
      <c r="AC3891" s="25"/>
      <c r="AD3891" s="25"/>
      <c r="AE3891" s="25"/>
      <c r="AF3891" s="25"/>
      <c r="AG3891" s="25"/>
      <c r="AH3891" s="25"/>
    </row>
    <row r="3892" spans="1:34">
      <c r="A3892" s="25"/>
      <c r="B3892" s="25"/>
      <c r="C3892" s="25"/>
      <c r="D3892" s="114"/>
      <c r="E3892" s="25"/>
      <c r="F3892" s="25"/>
      <c r="G3892" s="25"/>
      <c r="H3892" s="25"/>
      <c r="I3892" s="25"/>
      <c r="J3892" s="25"/>
      <c r="K3892" s="114"/>
      <c r="L3892" s="25"/>
      <c r="M3892" s="25"/>
      <c r="N3892" s="25"/>
      <c r="O3892" s="25"/>
      <c r="P3892" s="25"/>
      <c r="Q3892" s="25"/>
      <c r="R3892" s="25"/>
      <c r="S3892" s="25"/>
      <c r="T3892" s="25"/>
      <c r="U3892" s="25"/>
      <c r="V3892" s="25"/>
      <c r="W3892" s="25"/>
      <c r="X3892" s="25"/>
      <c r="Y3892" s="25"/>
      <c r="Z3892" s="25"/>
      <c r="AA3892" s="25"/>
      <c r="AB3892" s="25"/>
      <c r="AC3892" s="25"/>
      <c r="AD3892" s="25"/>
      <c r="AE3892" s="25"/>
      <c r="AF3892" s="25"/>
      <c r="AG3892" s="25"/>
      <c r="AH3892" s="25"/>
    </row>
    <row r="3893" spans="1:34">
      <c r="A3893" s="25"/>
      <c r="B3893" s="25"/>
      <c r="C3893" s="25"/>
      <c r="D3893" s="114"/>
      <c r="E3893" s="25"/>
      <c r="F3893" s="25"/>
      <c r="G3893" s="25"/>
      <c r="H3893" s="25"/>
      <c r="I3893" s="25"/>
      <c r="J3893" s="25"/>
      <c r="K3893" s="114"/>
      <c r="L3893" s="25"/>
      <c r="M3893" s="25"/>
      <c r="N3893" s="25"/>
      <c r="O3893" s="25"/>
      <c r="P3893" s="25"/>
      <c r="Q3893" s="25"/>
      <c r="R3893" s="25"/>
      <c r="S3893" s="25"/>
      <c r="T3893" s="25"/>
      <c r="U3893" s="25"/>
      <c r="V3893" s="25"/>
      <c r="W3893" s="25"/>
      <c r="X3893" s="25"/>
      <c r="Y3893" s="25"/>
      <c r="Z3893" s="25"/>
      <c r="AA3893" s="25"/>
      <c r="AB3893" s="25"/>
      <c r="AC3893" s="25"/>
      <c r="AD3893" s="25"/>
      <c r="AE3893" s="25"/>
      <c r="AF3893" s="25"/>
      <c r="AG3893" s="25"/>
      <c r="AH3893" s="25"/>
    </row>
    <row r="3894" spans="1:34">
      <c r="A3894" s="25"/>
      <c r="B3894" s="25"/>
      <c r="C3894" s="25"/>
      <c r="D3894" s="114"/>
      <c r="E3894" s="25"/>
      <c r="F3894" s="25"/>
      <c r="G3894" s="25"/>
      <c r="H3894" s="25"/>
      <c r="I3894" s="25"/>
      <c r="J3894" s="25"/>
      <c r="K3894" s="114"/>
      <c r="L3894" s="25"/>
      <c r="M3894" s="25"/>
      <c r="N3894" s="25"/>
      <c r="O3894" s="25"/>
      <c r="P3894" s="25"/>
      <c r="Q3894" s="25"/>
      <c r="R3894" s="25"/>
      <c r="S3894" s="25"/>
      <c r="T3894" s="25"/>
      <c r="U3894" s="25"/>
      <c r="V3894" s="25"/>
      <c r="W3894" s="25"/>
      <c r="X3894" s="25"/>
      <c r="Y3894" s="25"/>
      <c r="Z3894" s="25"/>
      <c r="AA3894" s="25"/>
      <c r="AB3894" s="25"/>
      <c r="AC3894" s="25"/>
      <c r="AD3894" s="25"/>
      <c r="AE3894" s="25"/>
      <c r="AF3894" s="25"/>
      <c r="AG3894" s="25"/>
      <c r="AH3894" s="25"/>
    </row>
    <row r="3895" spans="1:34">
      <c r="A3895" s="25"/>
      <c r="B3895" s="25"/>
      <c r="C3895" s="25"/>
      <c r="D3895" s="114"/>
      <c r="E3895" s="25"/>
      <c r="F3895" s="25"/>
      <c r="G3895" s="25"/>
      <c r="H3895" s="25"/>
      <c r="I3895" s="25"/>
      <c r="J3895" s="25"/>
      <c r="K3895" s="114"/>
      <c r="L3895" s="25"/>
      <c r="M3895" s="25"/>
      <c r="N3895" s="25"/>
      <c r="O3895" s="25"/>
      <c r="P3895" s="25"/>
      <c r="Q3895" s="25"/>
      <c r="R3895" s="25"/>
      <c r="S3895" s="25"/>
      <c r="T3895" s="25"/>
      <c r="U3895" s="25"/>
      <c r="V3895" s="25"/>
      <c r="W3895" s="25"/>
      <c r="X3895" s="25"/>
      <c r="Y3895" s="25"/>
      <c r="Z3895" s="25"/>
      <c r="AA3895" s="25"/>
      <c r="AB3895" s="25"/>
      <c r="AC3895" s="25"/>
      <c r="AD3895" s="25"/>
      <c r="AE3895" s="25"/>
      <c r="AF3895" s="25"/>
      <c r="AG3895" s="25"/>
      <c r="AH3895" s="25"/>
    </row>
    <row r="3896" spans="1:34">
      <c r="A3896" s="25"/>
      <c r="B3896" s="25"/>
      <c r="C3896" s="25"/>
      <c r="D3896" s="114"/>
      <c r="E3896" s="25"/>
      <c r="F3896" s="25"/>
      <c r="G3896" s="25"/>
      <c r="H3896" s="25"/>
      <c r="I3896" s="25"/>
      <c r="J3896" s="25"/>
      <c r="K3896" s="114"/>
      <c r="L3896" s="25"/>
      <c r="M3896" s="25"/>
      <c r="N3896" s="25"/>
      <c r="O3896" s="25"/>
      <c r="P3896" s="25"/>
      <c r="Q3896" s="25"/>
      <c r="R3896" s="25"/>
      <c r="S3896" s="25"/>
      <c r="T3896" s="25"/>
      <c r="U3896" s="25"/>
      <c r="V3896" s="25"/>
      <c r="W3896" s="25"/>
      <c r="X3896" s="25"/>
      <c r="Y3896" s="25"/>
      <c r="Z3896" s="25"/>
      <c r="AA3896" s="25"/>
      <c r="AB3896" s="25"/>
      <c r="AC3896" s="25"/>
      <c r="AD3896" s="25"/>
      <c r="AE3896" s="25"/>
      <c r="AF3896" s="25"/>
      <c r="AG3896" s="25"/>
      <c r="AH3896" s="25"/>
    </row>
    <row r="3897" spans="1:34">
      <c r="A3897" s="25"/>
      <c r="B3897" s="25"/>
      <c r="C3897" s="25"/>
      <c r="D3897" s="114"/>
      <c r="E3897" s="25"/>
      <c r="F3897" s="25"/>
      <c r="G3897" s="25"/>
      <c r="H3897" s="25"/>
      <c r="I3897" s="25"/>
      <c r="J3897" s="25"/>
      <c r="K3897" s="114"/>
      <c r="L3897" s="25"/>
      <c r="M3897" s="25"/>
      <c r="N3897" s="25"/>
      <c r="O3897" s="25"/>
      <c r="P3897" s="25"/>
      <c r="Q3897" s="25"/>
      <c r="R3897" s="25"/>
      <c r="S3897" s="25"/>
      <c r="T3897" s="25"/>
      <c r="U3897" s="25"/>
      <c r="V3897" s="25"/>
      <c r="W3897" s="25"/>
      <c r="X3897" s="25"/>
      <c r="Y3897" s="25"/>
      <c r="Z3897" s="25"/>
      <c r="AA3897" s="25"/>
      <c r="AB3897" s="25"/>
      <c r="AC3897" s="25"/>
      <c r="AD3897" s="25"/>
      <c r="AE3897" s="25"/>
      <c r="AF3897" s="25"/>
      <c r="AG3897" s="25"/>
      <c r="AH3897" s="25"/>
    </row>
    <row r="3898" spans="1:34">
      <c r="A3898" s="25"/>
      <c r="B3898" s="25"/>
      <c r="C3898" s="25"/>
      <c r="D3898" s="114"/>
      <c r="E3898" s="25"/>
      <c r="F3898" s="25"/>
      <c r="G3898" s="25"/>
      <c r="H3898" s="25"/>
      <c r="I3898" s="25"/>
      <c r="J3898" s="25"/>
      <c r="K3898" s="114"/>
      <c r="L3898" s="25"/>
      <c r="M3898" s="25"/>
      <c r="N3898" s="25"/>
      <c r="O3898" s="25"/>
      <c r="P3898" s="25"/>
      <c r="Q3898" s="25"/>
      <c r="R3898" s="25"/>
      <c r="S3898" s="25"/>
      <c r="T3898" s="25"/>
      <c r="U3898" s="25"/>
      <c r="V3898" s="25"/>
      <c r="W3898" s="25"/>
      <c r="X3898" s="25"/>
      <c r="Y3898" s="25"/>
      <c r="Z3898" s="25"/>
      <c r="AA3898" s="25"/>
      <c r="AB3898" s="25"/>
      <c r="AC3898" s="25"/>
      <c r="AD3898" s="25"/>
      <c r="AE3898" s="25"/>
      <c r="AF3898" s="25"/>
      <c r="AG3898" s="25"/>
      <c r="AH3898" s="25"/>
    </row>
    <row r="3899" spans="1:34">
      <c r="A3899" s="25"/>
      <c r="B3899" s="25"/>
      <c r="C3899" s="25"/>
      <c r="D3899" s="114"/>
      <c r="E3899" s="25"/>
      <c r="F3899" s="25"/>
      <c r="G3899" s="25"/>
      <c r="H3899" s="25"/>
      <c r="I3899" s="25"/>
      <c r="J3899" s="25"/>
      <c r="K3899" s="114"/>
      <c r="L3899" s="25"/>
      <c r="M3899" s="25"/>
      <c r="N3899" s="25"/>
      <c r="O3899" s="25"/>
      <c r="P3899" s="25"/>
      <c r="Q3899" s="25"/>
      <c r="R3899" s="25"/>
      <c r="S3899" s="25"/>
      <c r="T3899" s="25"/>
      <c r="U3899" s="25"/>
      <c r="V3899" s="25"/>
      <c r="W3899" s="25"/>
      <c r="X3899" s="25"/>
      <c r="Y3899" s="25"/>
      <c r="Z3899" s="25"/>
      <c r="AA3899" s="25"/>
      <c r="AB3899" s="25"/>
      <c r="AC3899" s="25"/>
      <c r="AD3899" s="25"/>
      <c r="AE3899" s="25"/>
      <c r="AF3899" s="25"/>
      <c r="AG3899" s="25"/>
      <c r="AH3899" s="25"/>
    </row>
    <row r="3900" spans="1:34">
      <c r="A3900" s="25"/>
      <c r="B3900" s="25"/>
      <c r="C3900" s="25"/>
      <c r="D3900" s="114"/>
      <c r="E3900" s="25"/>
      <c r="F3900" s="25"/>
      <c r="G3900" s="25"/>
      <c r="H3900" s="25"/>
      <c r="I3900" s="25"/>
      <c r="J3900" s="25"/>
      <c r="K3900" s="114"/>
      <c r="L3900" s="25"/>
      <c r="M3900" s="25"/>
      <c r="N3900" s="25"/>
      <c r="O3900" s="25"/>
      <c r="P3900" s="25"/>
      <c r="Q3900" s="25"/>
      <c r="R3900" s="25"/>
      <c r="S3900" s="25"/>
      <c r="T3900" s="25"/>
      <c r="U3900" s="25"/>
      <c r="V3900" s="25"/>
      <c r="W3900" s="25"/>
      <c r="X3900" s="25"/>
      <c r="Y3900" s="25"/>
      <c r="Z3900" s="25"/>
      <c r="AA3900" s="25"/>
      <c r="AB3900" s="25"/>
      <c r="AC3900" s="25"/>
      <c r="AD3900" s="25"/>
      <c r="AE3900" s="25"/>
      <c r="AF3900" s="25"/>
      <c r="AG3900" s="25"/>
      <c r="AH3900" s="25"/>
    </row>
    <row r="3901" spans="1:34">
      <c r="A3901" s="25"/>
      <c r="B3901" s="25"/>
      <c r="C3901" s="25"/>
      <c r="D3901" s="114"/>
      <c r="E3901" s="25"/>
      <c r="F3901" s="25"/>
      <c r="G3901" s="25"/>
      <c r="H3901" s="25"/>
      <c r="I3901" s="25"/>
      <c r="J3901" s="25"/>
      <c r="K3901" s="114"/>
      <c r="L3901" s="25"/>
      <c r="M3901" s="25"/>
      <c r="N3901" s="25"/>
      <c r="O3901" s="25"/>
      <c r="P3901" s="25"/>
      <c r="Q3901" s="25"/>
      <c r="R3901" s="25"/>
      <c r="S3901" s="25"/>
      <c r="T3901" s="25"/>
      <c r="U3901" s="25"/>
      <c r="V3901" s="25"/>
      <c r="W3901" s="25"/>
      <c r="X3901" s="25"/>
      <c r="Y3901" s="25"/>
      <c r="Z3901" s="25"/>
      <c r="AA3901" s="25"/>
      <c r="AB3901" s="25"/>
      <c r="AC3901" s="25"/>
      <c r="AD3901" s="25"/>
      <c r="AE3901" s="25"/>
      <c r="AF3901" s="25"/>
      <c r="AG3901" s="25"/>
      <c r="AH3901" s="25"/>
    </row>
    <row r="3902" spans="1:34">
      <c r="A3902" s="25"/>
      <c r="B3902" s="25"/>
      <c r="C3902" s="25"/>
      <c r="D3902" s="114"/>
      <c r="E3902" s="25"/>
      <c r="F3902" s="25"/>
      <c r="G3902" s="25"/>
      <c r="H3902" s="25"/>
      <c r="I3902" s="25"/>
      <c r="J3902" s="25"/>
      <c r="K3902" s="114"/>
      <c r="L3902" s="25"/>
      <c r="M3902" s="25"/>
      <c r="N3902" s="25"/>
      <c r="O3902" s="25"/>
      <c r="P3902" s="25"/>
      <c r="Q3902" s="25"/>
      <c r="R3902" s="25"/>
      <c r="S3902" s="25"/>
      <c r="T3902" s="25"/>
      <c r="U3902" s="25"/>
      <c r="V3902" s="25"/>
      <c r="W3902" s="25"/>
      <c r="X3902" s="25"/>
      <c r="Y3902" s="25"/>
      <c r="Z3902" s="25"/>
      <c r="AA3902" s="25"/>
      <c r="AB3902" s="25"/>
      <c r="AC3902" s="25"/>
      <c r="AD3902" s="25"/>
      <c r="AE3902" s="25"/>
      <c r="AF3902" s="25"/>
      <c r="AG3902" s="25"/>
      <c r="AH3902" s="25"/>
    </row>
    <row r="3903" spans="1:34">
      <c r="A3903" s="25"/>
      <c r="B3903" s="25"/>
      <c r="C3903" s="25"/>
      <c r="D3903" s="114"/>
      <c r="E3903" s="25"/>
      <c r="F3903" s="25"/>
      <c r="G3903" s="25"/>
      <c r="H3903" s="25"/>
      <c r="I3903" s="25"/>
      <c r="J3903" s="25"/>
      <c r="K3903" s="114"/>
      <c r="L3903" s="25"/>
      <c r="M3903" s="25"/>
      <c r="N3903" s="25"/>
      <c r="O3903" s="25"/>
      <c r="P3903" s="25"/>
      <c r="Q3903" s="25"/>
      <c r="R3903" s="25"/>
      <c r="S3903" s="25"/>
      <c r="T3903" s="25"/>
      <c r="U3903" s="25"/>
      <c r="V3903" s="25"/>
      <c r="W3903" s="25"/>
      <c r="X3903" s="25"/>
      <c r="Y3903" s="25"/>
      <c r="Z3903" s="25"/>
      <c r="AA3903" s="25"/>
      <c r="AB3903" s="25"/>
      <c r="AC3903" s="25"/>
      <c r="AD3903" s="25"/>
      <c r="AE3903" s="25"/>
      <c r="AF3903" s="25"/>
      <c r="AG3903" s="25"/>
      <c r="AH3903" s="25"/>
    </row>
    <row r="3904" spans="1:34">
      <c r="A3904" s="25"/>
      <c r="B3904" s="25"/>
      <c r="C3904" s="25"/>
      <c r="D3904" s="114"/>
      <c r="E3904" s="25"/>
      <c r="F3904" s="25"/>
      <c r="G3904" s="25"/>
      <c r="H3904" s="25"/>
      <c r="I3904" s="25"/>
      <c r="J3904" s="25"/>
      <c r="K3904" s="114"/>
      <c r="L3904" s="25"/>
      <c r="M3904" s="25"/>
      <c r="N3904" s="25"/>
      <c r="O3904" s="25"/>
      <c r="P3904" s="25"/>
      <c r="Q3904" s="25"/>
      <c r="R3904" s="25"/>
      <c r="S3904" s="25"/>
      <c r="T3904" s="25"/>
      <c r="U3904" s="25"/>
      <c r="V3904" s="25"/>
      <c r="W3904" s="25"/>
      <c r="X3904" s="25"/>
      <c r="Y3904" s="25"/>
      <c r="Z3904" s="25"/>
      <c r="AA3904" s="25"/>
      <c r="AB3904" s="25"/>
      <c r="AC3904" s="25"/>
      <c r="AD3904" s="25"/>
      <c r="AE3904" s="25"/>
      <c r="AF3904" s="25"/>
      <c r="AG3904" s="25"/>
      <c r="AH3904" s="25"/>
    </row>
    <row r="3905" spans="1:34">
      <c r="A3905" s="25"/>
      <c r="B3905" s="25"/>
      <c r="C3905" s="25"/>
      <c r="D3905" s="114"/>
      <c r="E3905" s="25"/>
      <c r="F3905" s="25"/>
      <c r="G3905" s="25"/>
      <c r="H3905" s="25"/>
      <c r="I3905" s="25"/>
      <c r="J3905" s="25"/>
      <c r="K3905" s="114"/>
      <c r="L3905" s="25"/>
      <c r="M3905" s="25"/>
      <c r="N3905" s="25"/>
      <c r="O3905" s="25"/>
      <c r="P3905" s="25"/>
      <c r="Q3905" s="25"/>
      <c r="R3905" s="25"/>
      <c r="S3905" s="25"/>
      <c r="T3905" s="25"/>
      <c r="U3905" s="25"/>
      <c r="V3905" s="25"/>
      <c r="W3905" s="25"/>
      <c r="X3905" s="25"/>
      <c r="Y3905" s="25"/>
      <c r="Z3905" s="25"/>
      <c r="AA3905" s="25"/>
      <c r="AB3905" s="25"/>
      <c r="AC3905" s="25"/>
      <c r="AD3905" s="25"/>
      <c r="AE3905" s="25"/>
      <c r="AF3905" s="25"/>
      <c r="AG3905" s="25"/>
      <c r="AH3905" s="25"/>
    </row>
    <row r="3906" spans="1:34">
      <c r="A3906" s="25"/>
      <c r="B3906" s="25"/>
      <c r="C3906" s="25"/>
      <c r="D3906" s="114"/>
      <c r="E3906" s="25"/>
      <c r="F3906" s="25"/>
      <c r="G3906" s="25"/>
      <c r="H3906" s="25"/>
      <c r="I3906" s="25"/>
      <c r="J3906" s="25"/>
      <c r="K3906" s="114"/>
      <c r="L3906" s="25"/>
      <c r="M3906" s="25"/>
      <c r="N3906" s="25"/>
      <c r="O3906" s="25"/>
      <c r="P3906" s="25"/>
      <c r="Q3906" s="25"/>
      <c r="R3906" s="25"/>
      <c r="S3906" s="25"/>
      <c r="T3906" s="25"/>
      <c r="U3906" s="25"/>
      <c r="V3906" s="25"/>
      <c r="W3906" s="25"/>
      <c r="X3906" s="25"/>
      <c r="Y3906" s="25"/>
      <c r="Z3906" s="25"/>
      <c r="AA3906" s="25"/>
      <c r="AB3906" s="25"/>
      <c r="AC3906" s="25"/>
      <c r="AD3906" s="25"/>
      <c r="AE3906" s="25"/>
      <c r="AF3906" s="25"/>
      <c r="AG3906" s="25"/>
      <c r="AH3906" s="25"/>
    </row>
    <row r="3907" spans="1:34">
      <c r="A3907" s="25"/>
      <c r="B3907" s="25"/>
      <c r="C3907" s="25"/>
      <c r="D3907" s="114"/>
      <c r="E3907" s="25"/>
      <c r="F3907" s="25"/>
      <c r="G3907" s="25"/>
      <c r="H3907" s="25"/>
      <c r="I3907" s="25"/>
      <c r="J3907" s="25"/>
      <c r="K3907" s="114"/>
      <c r="L3907" s="25"/>
      <c r="M3907" s="25"/>
      <c r="N3907" s="25"/>
      <c r="O3907" s="25"/>
      <c r="P3907" s="25"/>
      <c r="Q3907" s="25"/>
      <c r="R3907" s="25"/>
      <c r="S3907" s="25"/>
      <c r="T3907" s="25"/>
      <c r="U3907" s="25"/>
      <c r="V3907" s="25"/>
      <c r="W3907" s="25"/>
      <c r="X3907" s="25"/>
      <c r="Y3907" s="25"/>
      <c r="Z3907" s="25"/>
      <c r="AA3907" s="25"/>
      <c r="AB3907" s="25"/>
      <c r="AC3907" s="25"/>
      <c r="AD3907" s="25"/>
      <c r="AE3907" s="25"/>
      <c r="AF3907" s="25"/>
      <c r="AG3907" s="25"/>
      <c r="AH3907" s="25"/>
    </row>
    <row r="3908" spans="1:34">
      <c r="A3908" s="25"/>
      <c r="B3908" s="25"/>
      <c r="C3908" s="25"/>
      <c r="D3908" s="114"/>
      <c r="E3908" s="25"/>
      <c r="F3908" s="25"/>
      <c r="G3908" s="25"/>
      <c r="H3908" s="25"/>
      <c r="I3908" s="25"/>
      <c r="J3908" s="25"/>
      <c r="K3908" s="114"/>
      <c r="L3908" s="25"/>
      <c r="M3908" s="25"/>
      <c r="N3908" s="25"/>
      <c r="O3908" s="25"/>
      <c r="P3908" s="25"/>
      <c r="Q3908" s="25"/>
      <c r="R3908" s="25"/>
      <c r="S3908" s="25"/>
      <c r="T3908" s="25"/>
      <c r="U3908" s="25"/>
      <c r="V3908" s="25"/>
      <c r="W3908" s="25"/>
      <c r="X3908" s="25"/>
      <c r="Y3908" s="25"/>
      <c r="Z3908" s="25"/>
      <c r="AA3908" s="25"/>
      <c r="AB3908" s="25"/>
      <c r="AC3908" s="25"/>
      <c r="AD3908" s="25"/>
      <c r="AE3908" s="25"/>
      <c r="AF3908" s="25"/>
      <c r="AG3908" s="25"/>
      <c r="AH3908" s="25"/>
    </row>
    <row r="3909" spans="1:34">
      <c r="A3909" s="25"/>
      <c r="B3909" s="25"/>
      <c r="C3909" s="25"/>
      <c r="D3909" s="114"/>
      <c r="E3909" s="25"/>
      <c r="F3909" s="25"/>
      <c r="G3909" s="25"/>
      <c r="H3909" s="25"/>
      <c r="I3909" s="25"/>
      <c r="J3909" s="25"/>
      <c r="K3909" s="114"/>
      <c r="L3909" s="25"/>
      <c r="M3909" s="25"/>
      <c r="N3909" s="25"/>
      <c r="O3909" s="25"/>
      <c r="P3909" s="25"/>
      <c r="Q3909" s="25"/>
      <c r="R3909" s="25"/>
      <c r="S3909" s="25"/>
      <c r="T3909" s="25"/>
      <c r="U3909" s="25"/>
      <c r="V3909" s="25"/>
      <c r="W3909" s="25"/>
      <c r="X3909" s="25"/>
      <c r="Y3909" s="25"/>
      <c r="Z3909" s="25"/>
      <c r="AA3909" s="25"/>
      <c r="AB3909" s="25"/>
      <c r="AC3909" s="25"/>
      <c r="AD3909" s="25"/>
      <c r="AE3909" s="25"/>
      <c r="AF3909" s="25"/>
      <c r="AG3909" s="25"/>
      <c r="AH3909" s="25"/>
    </row>
    <row r="3910" spans="1:34">
      <c r="A3910" s="25"/>
      <c r="B3910" s="25"/>
      <c r="C3910" s="25"/>
      <c r="D3910" s="114"/>
      <c r="E3910" s="25"/>
      <c r="F3910" s="25"/>
      <c r="G3910" s="25"/>
      <c r="H3910" s="25"/>
      <c r="I3910" s="25"/>
      <c r="J3910" s="25"/>
      <c r="K3910" s="114"/>
      <c r="L3910" s="25"/>
      <c r="M3910" s="25"/>
      <c r="N3910" s="25"/>
      <c r="O3910" s="25"/>
      <c r="P3910" s="25"/>
      <c r="Q3910" s="25"/>
      <c r="R3910" s="25"/>
      <c r="S3910" s="25"/>
      <c r="T3910" s="25"/>
      <c r="U3910" s="25"/>
      <c r="V3910" s="25"/>
      <c r="W3910" s="25"/>
      <c r="X3910" s="25"/>
      <c r="Y3910" s="25"/>
      <c r="Z3910" s="25"/>
      <c r="AA3910" s="25"/>
      <c r="AB3910" s="25"/>
      <c r="AC3910" s="25"/>
      <c r="AD3910" s="25"/>
      <c r="AE3910" s="25"/>
      <c r="AF3910" s="25"/>
      <c r="AG3910" s="25"/>
      <c r="AH3910" s="25"/>
    </row>
    <row r="3911" spans="1:34">
      <c r="A3911" s="25"/>
      <c r="B3911" s="25"/>
      <c r="C3911" s="25"/>
      <c r="D3911" s="114"/>
      <c r="E3911" s="25"/>
      <c r="F3911" s="25"/>
      <c r="G3911" s="25"/>
      <c r="H3911" s="25"/>
      <c r="I3911" s="25"/>
      <c r="J3911" s="25"/>
      <c r="K3911" s="114"/>
      <c r="L3911" s="25"/>
      <c r="M3911" s="25"/>
      <c r="N3911" s="25"/>
      <c r="O3911" s="25"/>
      <c r="P3911" s="25"/>
      <c r="Q3911" s="25"/>
      <c r="R3911" s="25"/>
      <c r="S3911" s="25"/>
      <c r="T3911" s="25"/>
      <c r="U3911" s="25"/>
      <c r="V3911" s="25"/>
      <c r="W3911" s="25"/>
      <c r="X3911" s="25"/>
      <c r="Y3911" s="25"/>
      <c r="Z3911" s="25"/>
      <c r="AA3911" s="25"/>
      <c r="AB3911" s="25"/>
      <c r="AC3911" s="25"/>
      <c r="AD3911" s="25"/>
      <c r="AE3911" s="25"/>
      <c r="AF3911" s="25"/>
      <c r="AG3911" s="25"/>
      <c r="AH3911" s="25"/>
    </row>
    <row r="3912" spans="1:34">
      <c r="A3912" s="25"/>
      <c r="B3912" s="25"/>
      <c r="C3912" s="25"/>
      <c r="D3912" s="114"/>
      <c r="E3912" s="25"/>
      <c r="F3912" s="25"/>
      <c r="G3912" s="25"/>
      <c r="H3912" s="25"/>
      <c r="I3912" s="25"/>
      <c r="J3912" s="25"/>
      <c r="K3912" s="114"/>
      <c r="L3912" s="25"/>
      <c r="M3912" s="25"/>
      <c r="N3912" s="25"/>
      <c r="O3912" s="25"/>
      <c r="P3912" s="25"/>
      <c r="Q3912" s="25"/>
      <c r="R3912" s="25"/>
      <c r="S3912" s="25"/>
      <c r="T3912" s="25"/>
      <c r="U3912" s="25"/>
      <c r="V3912" s="25"/>
      <c r="W3912" s="25"/>
      <c r="X3912" s="25"/>
      <c r="Y3912" s="25"/>
      <c r="Z3912" s="25"/>
      <c r="AA3912" s="25"/>
      <c r="AB3912" s="25"/>
      <c r="AC3912" s="25"/>
      <c r="AD3912" s="25"/>
      <c r="AE3912" s="25"/>
      <c r="AF3912" s="25"/>
      <c r="AG3912" s="25"/>
      <c r="AH3912" s="25"/>
    </row>
    <row r="3913" spans="1:34">
      <c r="A3913" s="25"/>
      <c r="B3913" s="25"/>
      <c r="C3913" s="25"/>
      <c r="D3913" s="114"/>
      <c r="E3913" s="25"/>
      <c r="F3913" s="25"/>
      <c r="G3913" s="25"/>
      <c r="H3913" s="25"/>
      <c r="I3913" s="25"/>
      <c r="J3913" s="25"/>
      <c r="K3913" s="114"/>
      <c r="L3913" s="25"/>
      <c r="M3913" s="25"/>
      <c r="N3913" s="25"/>
      <c r="O3913" s="25"/>
      <c r="P3913" s="25"/>
      <c r="Q3913" s="25"/>
      <c r="R3913" s="25"/>
      <c r="S3913" s="25"/>
      <c r="T3913" s="25"/>
      <c r="U3913" s="25"/>
      <c r="V3913" s="25"/>
      <c r="W3913" s="25"/>
      <c r="X3913" s="25"/>
      <c r="Y3913" s="25"/>
      <c r="Z3913" s="25"/>
      <c r="AA3913" s="25"/>
      <c r="AB3913" s="25"/>
      <c r="AC3913" s="25"/>
      <c r="AD3913" s="25"/>
      <c r="AE3913" s="25"/>
      <c r="AF3913" s="25"/>
      <c r="AG3913" s="25"/>
      <c r="AH3913" s="25"/>
    </row>
    <row r="3914" spans="1:34">
      <c r="A3914" s="25"/>
      <c r="B3914" s="25"/>
      <c r="C3914" s="25"/>
      <c r="D3914" s="114"/>
      <c r="E3914" s="25"/>
      <c r="F3914" s="25"/>
      <c r="G3914" s="25"/>
      <c r="H3914" s="25"/>
      <c r="I3914" s="25"/>
      <c r="J3914" s="25"/>
      <c r="K3914" s="114"/>
      <c r="L3914" s="25"/>
      <c r="M3914" s="25"/>
      <c r="N3914" s="25"/>
      <c r="O3914" s="25"/>
      <c r="P3914" s="25"/>
      <c r="Q3914" s="25"/>
      <c r="R3914" s="25"/>
      <c r="S3914" s="25"/>
      <c r="T3914" s="25"/>
      <c r="U3914" s="25"/>
      <c r="V3914" s="25"/>
      <c r="W3914" s="25"/>
      <c r="X3914" s="25"/>
      <c r="Y3914" s="25"/>
      <c r="Z3914" s="25"/>
      <c r="AA3914" s="25"/>
      <c r="AB3914" s="25"/>
      <c r="AC3914" s="25"/>
      <c r="AD3914" s="25"/>
      <c r="AE3914" s="25"/>
      <c r="AF3914" s="25"/>
      <c r="AG3914" s="25"/>
      <c r="AH3914" s="25"/>
    </row>
    <row r="3915" spans="1:34">
      <c r="A3915" s="25"/>
      <c r="B3915" s="25"/>
      <c r="C3915" s="25"/>
      <c r="D3915" s="114"/>
      <c r="E3915" s="25"/>
      <c r="F3915" s="25"/>
      <c r="G3915" s="25"/>
      <c r="H3915" s="25"/>
      <c r="I3915" s="25"/>
      <c r="J3915" s="25"/>
      <c r="K3915" s="114"/>
      <c r="L3915" s="25"/>
      <c r="M3915" s="25"/>
      <c r="N3915" s="25"/>
      <c r="O3915" s="25"/>
      <c r="P3915" s="25"/>
      <c r="Q3915" s="25"/>
      <c r="R3915" s="25"/>
      <c r="S3915" s="25"/>
      <c r="T3915" s="25"/>
      <c r="U3915" s="25"/>
      <c r="V3915" s="25"/>
      <c r="W3915" s="25"/>
      <c r="X3915" s="25"/>
      <c r="Y3915" s="25"/>
      <c r="Z3915" s="25"/>
      <c r="AA3915" s="25"/>
      <c r="AB3915" s="25"/>
      <c r="AC3915" s="25"/>
      <c r="AD3915" s="25"/>
      <c r="AE3915" s="25"/>
      <c r="AF3915" s="25"/>
      <c r="AG3915" s="25"/>
      <c r="AH3915" s="25"/>
    </row>
    <row r="3916" spans="1:34">
      <c r="A3916" s="25"/>
      <c r="B3916" s="25"/>
      <c r="C3916" s="25"/>
      <c r="D3916" s="114"/>
      <c r="E3916" s="25"/>
      <c r="F3916" s="25"/>
      <c r="G3916" s="25"/>
      <c r="H3916" s="25"/>
      <c r="I3916" s="25"/>
      <c r="J3916" s="25"/>
      <c r="K3916" s="114"/>
      <c r="L3916" s="25"/>
      <c r="M3916" s="25"/>
      <c r="N3916" s="25"/>
      <c r="O3916" s="25"/>
      <c r="P3916" s="25"/>
      <c r="Q3916" s="25"/>
      <c r="R3916" s="25"/>
      <c r="S3916" s="25"/>
      <c r="T3916" s="25"/>
      <c r="U3916" s="25"/>
      <c r="V3916" s="25"/>
      <c r="W3916" s="25"/>
      <c r="X3916" s="25"/>
      <c r="Y3916" s="25"/>
      <c r="Z3916" s="25"/>
      <c r="AA3916" s="25"/>
      <c r="AB3916" s="25"/>
      <c r="AC3916" s="25"/>
      <c r="AD3916" s="25"/>
      <c r="AE3916" s="25"/>
      <c r="AF3916" s="25"/>
      <c r="AG3916" s="25"/>
      <c r="AH3916" s="25"/>
    </row>
    <row r="3917" spans="1:34">
      <c r="A3917" s="25"/>
      <c r="B3917" s="25"/>
      <c r="C3917" s="25"/>
      <c r="D3917" s="114"/>
      <c r="E3917" s="25"/>
      <c r="F3917" s="25"/>
      <c r="G3917" s="25"/>
      <c r="H3917" s="25"/>
      <c r="I3917" s="25"/>
      <c r="J3917" s="25"/>
      <c r="K3917" s="114"/>
      <c r="L3917" s="25"/>
      <c r="M3917" s="25"/>
      <c r="N3917" s="25"/>
      <c r="O3917" s="25"/>
      <c r="P3917" s="25"/>
      <c r="Q3917" s="25"/>
      <c r="R3917" s="25"/>
      <c r="S3917" s="25"/>
      <c r="T3917" s="25"/>
      <c r="U3917" s="25"/>
      <c r="V3917" s="25"/>
      <c r="W3917" s="25"/>
      <c r="X3917" s="25"/>
      <c r="Y3917" s="25"/>
      <c r="Z3917" s="25"/>
      <c r="AA3917" s="25"/>
      <c r="AB3917" s="25"/>
      <c r="AC3917" s="25"/>
      <c r="AD3917" s="25"/>
      <c r="AE3917" s="25"/>
      <c r="AF3917" s="25"/>
      <c r="AG3917" s="25"/>
      <c r="AH3917" s="25"/>
    </row>
    <row r="3918" spans="1:34">
      <c r="A3918" s="25"/>
      <c r="B3918" s="25"/>
      <c r="C3918" s="25"/>
      <c r="D3918" s="114"/>
      <c r="E3918" s="25"/>
      <c r="F3918" s="25"/>
      <c r="G3918" s="25"/>
      <c r="H3918" s="25"/>
      <c r="I3918" s="25"/>
      <c r="J3918" s="25"/>
      <c r="K3918" s="114"/>
      <c r="L3918" s="25"/>
      <c r="M3918" s="25"/>
      <c r="N3918" s="25"/>
      <c r="O3918" s="25"/>
      <c r="P3918" s="25"/>
      <c r="Q3918" s="25"/>
      <c r="R3918" s="25"/>
      <c r="S3918" s="25"/>
      <c r="T3918" s="25"/>
      <c r="U3918" s="25"/>
      <c r="V3918" s="25"/>
      <c r="W3918" s="25"/>
      <c r="X3918" s="25"/>
      <c r="Y3918" s="25"/>
      <c r="Z3918" s="25"/>
      <c r="AA3918" s="25"/>
      <c r="AB3918" s="25"/>
      <c r="AC3918" s="25"/>
      <c r="AD3918" s="25"/>
      <c r="AE3918" s="25"/>
      <c r="AF3918" s="25"/>
      <c r="AG3918" s="25"/>
      <c r="AH3918" s="25"/>
    </row>
    <row r="3919" spans="1:34">
      <c r="A3919" s="25"/>
      <c r="B3919" s="25"/>
      <c r="C3919" s="25"/>
      <c r="D3919" s="114"/>
      <c r="E3919" s="25"/>
      <c r="F3919" s="25"/>
      <c r="G3919" s="25"/>
      <c r="H3919" s="25"/>
      <c r="I3919" s="25"/>
      <c r="J3919" s="25"/>
      <c r="K3919" s="114"/>
      <c r="L3919" s="25"/>
      <c r="M3919" s="25"/>
      <c r="N3919" s="25"/>
      <c r="O3919" s="25"/>
      <c r="P3919" s="25"/>
      <c r="Q3919" s="25"/>
      <c r="R3919" s="25"/>
      <c r="S3919" s="25"/>
      <c r="T3919" s="25"/>
      <c r="U3919" s="25"/>
      <c r="V3919" s="25"/>
      <c r="W3919" s="25"/>
      <c r="X3919" s="25"/>
      <c r="Y3919" s="25"/>
      <c r="Z3919" s="25"/>
      <c r="AA3919" s="25"/>
      <c r="AB3919" s="25"/>
      <c r="AC3919" s="25"/>
      <c r="AD3919" s="25"/>
      <c r="AE3919" s="25"/>
      <c r="AF3919" s="25"/>
      <c r="AG3919" s="25"/>
      <c r="AH3919" s="25"/>
    </row>
    <row r="3920" spans="1:34">
      <c r="A3920" s="25"/>
      <c r="B3920" s="25"/>
      <c r="C3920" s="25"/>
      <c r="D3920" s="114"/>
      <c r="E3920" s="25"/>
      <c r="F3920" s="25"/>
      <c r="G3920" s="25"/>
      <c r="H3920" s="25"/>
      <c r="I3920" s="25"/>
      <c r="J3920" s="25"/>
      <c r="K3920" s="114"/>
      <c r="L3920" s="25"/>
      <c r="M3920" s="25"/>
      <c r="N3920" s="25"/>
      <c r="O3920" s="25"/>
      <c r="P3920" s="25"/>
      <c r="Q3920" s="25"/>
      <c r="R3920" s="25"/>
      <c r="S3920" s="25"/>
      <c r="T3920" s="25"/>
      <c r="U3920" s="25"/>
      <c r="V3920" s="25"/>
      <c r="W3920" s="25"/>
      <c r="X3920" s="25"/>
      <c r="Y3920" s="25"/>
      <c r="Z3920" s="25"/>
      <c r="AA3920" s="25"/>
      <c r="AB3920" s="25"/>
      <c r="AC3920" s="25"/>
      <c r="AD3920" s="25"/>
      <c r="AE3920" s="25"/>
      <c r="AF3920" s="25"/>
      <c r="AG3920" s="25"/>
      <c r="AH3920" s="25"/>
    </row>
    <row r="3921" spans="1:34">
      <c r="A3921" s="25"/>
      <c r="B3921" s="25"/>
      <c r="C3921" s="25"/>
      <c r="D3921" s="114"/>
      <c r="E3921" s="25"/>
      <c r="F3921" s="25"/>
      <c r="G3921" s="25"/>
      <c r="H3921" s="25"/>
      <c r="I3921" s="25"/>
      <c r="J3921" s="25"/>
      <c r="K3921" s="114"/>
      <c r="L3921" s="25"/>
      <c r="M3921" s="25"/>
      <c r="N3921" s="25"/>
      <c r="O3921" s="25"/>
      <c r="P3921" s="25"/>
      <c r="Q3921" s="25"/>
      <c r="R3921" s="25"/>
      <c r="S3921" s="25"/>
      <c r="T3921" s="25"/>
      <c r="U3921" s="25"/>
      <c r="V3921" s="25"/>
      <c r="W3921" s="25"/>
      <c r="X3921" s="25"/>
      <c r="Y3921" s="25"/>
      <c r="Z3921" s="25"/>
      <c r="AA3921" s="25"/>
      <c r="AB3921" s="25"/>
      <c r="AC3921" s="25"/>
      <c r="AD3921" s="25"/>
      <c r="AE3921" s="25"/>
      <c r="AF3921" s="25"/>
      <c r="AG3921" s="25"/>
      <c r="AH3921" s="25"/>
    </row>
    <row r="3922" spans="1:34">
      <c r="A3922" s="25"/>
      <c r="B3922" s="25"/>
      <c r="C3922" s="25"/>
      <c r="D3922" s="114"/>
      <c r="E3922" s="25"/>
      <c r="F3922" s="25"/>
      <c r="G3922" s="25"/>
      <c r="H3922" s="25"/>
      <c r="I3922" s="25"/>
      <c r="J3922" s="25"/>
      <c r="K3922" s="114"/>
      <c r="L3922" s="25"/>
      <c r="M3922" s="25"/>
      <c r="N3922" s="25"/>
      <c r="O3922" s="25"/>
      <c r="P3922" s="25"/>
      <c r="Q3922" s="25"/>
      <c r="R3922" s="25"/>
      <c r="S3922" s="25"/>
      <c r="T3922" s="25"/>
      <c r="U3922" s="25"/>
      <c r="V3922" s="25"/>
      <c r="W3922" s="25"/>
      <c r="X3922" s="25"/>
      <c r="Y3922" s="25"/>
      <c r="Z3922" s="25"/>
      <c r="AA3922" s="25"/>
      <c r="AB3922" s="25"/>
      <c r="AC3922" s="25"/>
      <c r="AD3922" s="25"/>
      <c r="AE3922" s="25"/>
      <c r="AF3922" s="25"/>
      <c r="AG3922" s="25"/>
      <c r="AH3922" s="25"/>
    </row>
    <row r="3923" spans="1:34">
      <c r="A3923" s="25"/>
      <c r="B3923" s="25"/>
      <c r="C3923" s="25"/>
      <c r="D3923" s="114"/>
      <c r="E3923" s="25"/>
      <c r="F3923" s="25"/>
      <c r="G3923" s="25"/>
      <c r="H3923" s="25"/>
      <c r="I3923" s="25"/>
      <c r="J3923" s="25"/>
      <c r="K3923" s="114"/>
      <c r="L3923" s="25"/>
      <c r="M3923" s="25"/>
      <c r="N3923" s="25"/>
      <c r="O3923" s="25"/>
      <c r="P3923" s="25"/>
      <c r="Q3923" s="25"/>
      <c r="R3923" s="25"/>
      <c r="S3923" s="25"/>
      <c r="T3923" s="25"/>
      <c r="U3923" s="25"/>
      <c r="V3923" s="25"/>
      <c r="W3923" s="25"/>
      <c r="X3923" s="25"/>
      <c r="Y3923" s="25"/>
      <c r="Z3923" s="25"/>
      <c r="AA3923" s="25"/>
      <c r="AB3923" s="25"/>
      <c r="AC3923" s="25"/>
      <c r="AD3923" s="25"/>
      <c r="AE3923" s="25"/>
      <c r="AF3923" s="25"/>
      <c r="AG3923" s="25"/>
      <c r="AH3923" s="25"/>
    </row>
    <row r="3924" spans="1:34">
      <c r="A3924" s="25"/>
      <c r="B3924" s="25"/>
      <c r="C3924" s="25"/>
      <c r="D3924" s="114"/>
      <c r="E3924" s="25"/>
      <c r="F3924" s="25"/>
      <c r="G3924" s="25"/>
      <c r="H3924" s="25"/>
      <c r="I3924" s="25"/>
      <c r="J3924" s="25"/>
      <c r="K3924" s="114"/>
      <c r="L3924" s="25"/>
      <c r="M3924" s="25"/>
      <c r="N3924" s="25"/>
      <c r="O3924" s="25"/>
      <c r="P3924" s="25"/>
      <c r="Q3924" s="25"/>
      <c r="R3924" s="25"/>
      <c r="S3924" s="25"/>
      <c r="T3924" s="25"/>
      <c r="U3924" s="25"/>
      <c r="V3924" s="25"/>
      <c r="W3924" s="25"/>
      <c r="X3924" s="25"/>
      <c r="Y3924" s="25"/>
      <c r="Z3924" s="25"/>
      <c r="AA3924" s="25"/>
      <c r="AB3924" s="25"/>
      <c r="AC3924" s="25"/>
      <c r="AD3924" s="25"/>
      <c r="AE3924" s="25"/>
      <c r="AF3924" s="25"/>
      <c r="AG3924" s="25"/>
      <c r="AH3924" s="25"/>
    </row>
    <row r="3925" spans="1:34">
      <c r="A3925" s="25"/>
      <c r="B3925" s="25"/>
      <c r="C3925" s="25"/>
      <c r="D3925" s="114"/>
      <c r="E3925" s="25"/>
      <c r="F3925" s="25"/>
      <c r="G3925" s="25"/>
      <c r="H3925" s="25"/>
      <c r="I3925" s="25"/>
      <c r="J3925" s="25"/>
      <c r="K3925" s="114"/>
      <c r="L3925" s="25"/>
      <c r="M3925" s="25"/>
      <c r="N3925" s="25"/>
      <c r="O3925" s="25"/>
      <c r="P3925" s="25"/>
      <c r="Q3925" s="25"/>
      <c r="R3925" s="25"/>
      <c r="S3925" s="25"/>
      <c r="T3925" s="25"/>
      <c r="U3925" s="25"/>
      <c r="V3925" s="25"/>
      <c r="W3925" s="25"/>
      <c r="X3925" s="25"/>
      <c r="Y3925" s="25"/>
      <c r="Z3925" s="25"/>
      <c r="AA3925" s="25"/>
      <c r="AB3925" s="25"/>
      <c r="AC3925" s="25"/>
      <c r="AD3925" s="25"/>
      <c r="AE3925" s="25"/>
      <c r="AF3925" s="25"/>
      <c r="AG3925" s="25"/>
      <c r="AH3925" s="25"/>
    </row>
    <row r="3926" spans="1:34">
      <c r="A3926" s="25"/>
      <c r="B3926" s="25"/>
      <c r="C3926" s="25"/>
      <c r="D3926" s="114"/>
      <c r="E3926" s="25"/>
      <c r="F3926" s="25"/>
      <c r="G3926" s="25"/>
      <c r="H3926" s="25"/>
      <c r="I3926" s="25"/>
      <c r="J3926" s="25"/>
      <c r="K3926" s="114"/>
      <c r="L3926" s="25"/>
      <c r="M3926" s="25"/>
      <c r="N3926" s="25"/>
      <c r="O3926" s="25"/>
      <c r="P3926" s="25"/>
      <c r="Q3926" s="25"/>
      <c r="R3926" s="25"/>
      <c r="S3926" s="25"/>
      <c r="T3926" s="25"/>
      <c r="U3926" s="25"/>
      <c r="V3926" s="25"/>
      <c r="W3926" s="25"/>
      <c r="X3926" s="25"/>
      <c r="Y3926" s="25"/>
      <c r="Z3926" s="25"/>
      <c r="AA3926" s="25"/>
      <c r="AB3926" s="25"/>
      <c r="AC3926" s="25"/>
      <c r="AD3926" s="25"/>
      <c r="AE3926" s="25"/>
      <c r="AF3926" s="25"/>
      <c r="AG3926" s="25"/>
      <c r="AH3926" s="25"/>
    </row>
    <row r="3927" spans="1:34">
      <c r="A3927" s="25"/>
      <c r="B3927" s="25"/>
      <c r="C3927" s="25"/>
      <c r="D3927" s="114"/>
      <c r="E3927" s="25"/>
      <c r="F3927" s="25"/>
      <c r="G3927" s="25"/>
      <c r="H3927" s="25"/>
      <c r="I3927" s="25"/>
      <c r="J3927" s="25"/>
      <c r="K3927" s="114"/>
      <c r="L3927" s="25"/>
      <c r="M3927" s="25"/>
      <c r="N3927" s="25"/>
      <c r="O3927" s="25"/>
      <c r="P3927" s="25"/>
      <c r="Q3927" s="25"/>
      <c r="R3927" s="25"/>
      <c r="S3927" s="25"/>
      <c r="T3927" s="25"/>
      <c r="U3927" s="25"/>
      <c r="V3927" s="25"/>
      <c r="W3927" s="25"/>
      <c r="X3927" s="25"/>
      <c r="Y3927" s="25"/>
      <c r="Z3927" s="25"/>
      <c r="AA3927" s="25"/>
      <c r="AB3927" s="25"/>
      <c r="AC3927" s="25"/>
      <c r="AD3927" s="25"/>
      <c r="AE3927" s="25"/>
      <c r="AF3927" s="25"/>
      <c r="AG3927" s="25"/>
      <c r="AH3927" s="25"/>
    </row>
    <row r="3928" spans="1:34">
      <c r="A3928" s="25"/>
      <c r="B3928" s="25"/>
      <c r="C3928" s="25"/>
      <c r="D3928" s="114"/>
      <c r="E3928" s="25"/>
      <c r="F3928" s="25"/>
      <c r="G3928" s="25"/>
      <c r="H3928" s="25"/>
      <c r="I3928" s="25"/>
      <c r="J3928" s="25"/>
      <c r="K3928" s="114"/>
      <c r="L3928" s="25"/>
      <c r="M3928" s="25"/>
      <c r="N3928" s="25"/>
      <c r="O3928" s="25"/>
      <c r="P3928" s="25"/>
      <c r="Q3928" s="25"/>
      <c r="R3928" s="25"/>
      <c r="S3928" s="25"/>
      <c r="T3928" s="25"/>
      <c r="U3928" s="25"/>
      <c r="V3928" s="25"/>
      <c r="W3928" s="25"/>
      <c r="X3928" s="25"/>
      <c r="Y3928" s="25"/>
      <c r="Z3928" s="25"/>
      <c r="AA3928" s="25"/>
      <c r="AB3928" s="25"/>
      <c r="AC3928" s="25"/>
      <c r="AD3928" s="25"/>
      <c r="AE3928" s="25"/>
      <c r="AF3928" s="25"/>
      <c r="AG3928" s="25"/>
      <c r="AH3928" s="25"/>
    </row>
    <row r="3929" spans="1:34">
      <c r="A3929" s="25"/>
      <c r="B3929" s="25"/>
      <c r="C3929" s="25"/>
      <c r="D3929" s="114"/>
      <c r="E3929" s="25"/>
      <c r="F3929" s="25"/>
      <c r="G3929" s="25"/>
      <c r="H3929" s="25"/>
      <c r="I3929" s="25"/>
      <c r="J3929" s="25"/>
      <c r="K3929" s="114"/>
      <c r="L3929" s="25"/>
      <c r="M3929" s="25"/>
      <c r="N3929" s="25"/>
      <c r="O3929" s="25"/>
      <c r="P3929" s="25"/>
      <c r="Q3929" s="25"/>
      <c r="R3929" s="25"/>
      <c r="S3929" s="25"/>
      <c r="T3929" s="25"/>
      <c r="U3929" s="25"/>
      <c r="V3929" s="25"/>
      <c r="W3929" s="25"/>
      <c r="X3929" s="25"/>
      <c r="Y3929" s="25"/>
      <c r="Z3929" s="25"/>
      <c r="AA3929" s="25"/>
      <c r="AB3929" s="25"/>
      <c r="AC3929" s="25"/>
      <c r="AD3929" s="25"/>
      <c r="AE3929" s="25"/>
      <c r="AF3929" s="25"/>
      <c r="AG3929" s="25"/>
      <c r="AH3929" s="25"/>
    </row>
    <row r="3930" spans="1:34">
      <c r="A3930" s="25"/>
      <c r="B3930" s="25"/>
      <c r="C3930" s="25"/>
      <c r="D3930" s="114"/>
      <c r="E3930" s="25"/>
      <c r="F3930" s="25"/>
      <c r="G3930" s="25"/>
      <c r="H3930" s="25"/>
      <c r="I3930" s="25"/>
      <c r="J3930" s="25"/>
      <c r="K3930" s="114"/>
      <c r="L3930" s="25"/>
      <c r="M3930" s="25"/>
      <c r="N3930" s="25"/>
      <c r="O3930" s="25"/>
      <c r="P3930" s="25"/>
      <c r="Q3930" s="25"/>
      <c r="R3930" s="25"/>
      <c r="S3930" s="25"/>
      <c r="T3930" s="25"/>
      <c r="U3930" s="25"/>
      <c r="V3930" s="25"/>
      <c r="W3930" s="25"/>
      <c r="X3930" s="25"/>
      <c r="Y3930" s="25"/>
      <c r="Z3930" s="25"/>
      <c r="AA3930" s="25"/>
      <c r="AB3930" s="25"/>
      <c r="AC3930" s="25"/>
      <c r="AD3930" s="25"/>
      <c r="AE3930" s="25"/>
      <c r="AF3930" s="25"/>
      <c r="AG3930" s="25"/>
      <c r="AH3930" s="25"/>
    </row>
    <row r="3931" spans="1:34">
      <c r="A3931" s="25"/>
      <c r="B3931" s="25"/>
      <c r="C3931" s="25"/>
      <c r="D3931" s="114"/>
      <c r="E3931" s="25"/>
      <c r="F3931" s="25"/>
      <c r="G3931" s="25"/>
      <c r="H3931" s="25"/>
      <c r="I3931" s="25"/>
      <c r="J3931" s="25"/>
      <c r="K3931" s="114"/>
      <c r="L3931" s="25"/>
      <c r="M3931" s="25"/>
      <c r="N3931" s="25"/>
      <c r="O3931" s="25"/>
      <c r="P3931" s="25"/>
      <c r="Q3931" s="25"/>
      <c r="R3931" s="25"/>
      <c r="S3931" s="25"/>
      <c r="T3931" s="25"/>
      <c r="U3931" s="25"/>
      <c r="V3931" s="25"/>
      <c r="W3931" s="25"/>
      <c r="X3931" s="25"/>
      <c r="Y3931" s="25"/>
      <c r="Z3931" s="25"/>
      <c r="AA3931" s="25"/>
      <c r="AB3931" s="25"/>
      <c r="AC3931" s="25"/>
      <c r="AD3931" s="25"/>
      <c r="AE3931" s="25"/>
      <c r="AF3931" s="25"/>
      <c r="AG3931" s="25"/>
      <c r="AH3931" s="25"/>
    </row>
    <row r="3932" spans="1:34">
      <c r="A3932" s="25"/>
      <c r="B3932" s="25"/>
      <c r="C3932" s="25"/>
      <c r="D3932" s="114"/>
      <c r="E3932" s="25"/>
      <c r="F3932" s="25"/>
      <c r="G3932" s="25"/>
      <c r="H3932" s="25"/>
      <c r="I3932" s="25"/>
      <c r="J3932" s="25"/>
      <c r="K3932" s="114"/>
      <c r="L3932" s="25"/>
      <c r="M3932" s="25"/>
      <c r="N3932" s="25"/>
      <c r="O3932" s="25"/>
      <c r="P3932" s="25"/>
      <c r="Q3932" s="25"/>
      <c r="R3932" s="25"/>
      <c r="S3932" s="25"/>
      <c r="T3932" s="25"/>
      <c r="U3932" s="25"/>
      <c r="V3932" s="25"/>
      <c r="W3932" s="25"/>
      <c r="X3932" s="25"/>
      <c r="Y3932" s="25"/>
      <c r="Z3932" s="25"/>
      <c r="AA3932" s="25"/>
      <c r="AB3932" s="25"/>
      <c r="AC3932" s="25"/>
      <c r="AD3932" s="25"/>
      <c r="AE3932" s="25"/>
      <c r="AF3932" s="25"/>
      <c r="AG3932" s="25"/>
      <c r="AH3932" s="25"/>
    </row>
    <row r="3933" spans="1:34">
      <c r="A3933" s="25"/>
      <c r="B3933" s="25"/>
      <c r="C3933" s="25"/>
      <c r="D3933" s="114"/>
      <c r="E3933" s="25"/>
      <c r="F3933" s="25"/>
      <c r="G3933" s="25"/>
      <c r="H3933" s="25"/>
      <c r="I3933" s="25"/>
      <c r="J3933" s="25"/>
      <c r="K3933" s="114"/>
      <c r="L3933" s="25"/>
      <c r="M3933" s="25"/>
      <c r="N3933" s="25"/>
      <c r="O3933" s="25"/>
      <c r="P3933" s="25"/>
      <c r="Q3933" s="25"/>
      <c r="R3933" s="25"/>
      <c r="S3933" s="25"/>
      <c r="T3933" s="25"/>
      <c r="U3933" s="25"/>
      <c r="V3933" s="25"/>
      <c r="W3933" s="25"/>
      <c r="X3933" s="25"/>
      <c r="Y3933" s="25"/>
      <c r="Z3933" s="25"/>
      <c r="AA3933" s="25"/>
      <c r="AB3933" s="25"/>
      <c r="AC3933" s="25"/>
      <c r="AD3933" s="25"/>
      <c r="AE3933" s="25"/>
      <c r="AF3933" s="25"/>
      <c r="AG3933" s="25"/>
      <c r="AH3933" s="25"/>
    </row>
    <row r="3934" spans="1:34">
      <c r="A3934" s="25"/>
      <c r="B3934" s="25"/>
      <c r="C3934" s="25"/>
      <c r="D3934" s="114"/>
      <c r="E3934" s="25"/>
      <c r="F3934" s="25"/>
      <c r="G3934" s="25"/>
      <c r="H3934" s="25"/>
      <c r="I3934" s="25"/>
      <c r="J3934" s="25"/>
      <c r="K3934" s="114"/>
      <c r="L3934" s="25"/>
      <c r="M3934" s="25"/>
      <c r="N3934" s="25"/>
      <c r="O3934" s="25"/>
      <c r="P3934" s="25"/>
      <c r="Q3934" s="25"/>
      <c r="R3934" s="25"/>
      <c r="S3934" s="25"/>
      <c r="T3934" s="25"/>
      <c r="U3934" s="25"/>
      <c r="V3934" s="25"/>
      <c r="W3934" s="25"/>
      <c r="X3934" s="25"/>
      <c r="Y3934" s="25"/>
      <c r="Z3934" s="25"/>
      <c r="AA3934" s="25"/>
      <c r="AB3934" s="25"/>
      <c r="AC3934" s="25"/>
      <c r="AD3934" s="25"/>
      <c r="AE3934" s="25"/>
      <c r="AF3934" s="25"/>
      <c r="AG3934" s="25"/>
      <c r="AH3934" s="25"/>
    </row>
    <row r="3935" spans="1:34">
      <c r="A3935" s="25"/>
      <c r="B3935" s="25"/>
      <c r="C3935" s="25"/>
      <c r="D3935" s="114"/>
      <c r="E3935" s="25"/>
      <c r="F3935" s="25"/>
      <c r="G3935" s="25"/>
      <c r="H3935" s="25"/>
      <c r="I3935" s="25"/>
      <c r="J3935" s="25"/>
      <c r="K3935" s="114"/>
      <c r="L3935" s="25"/>
      <c r="M3935" s="25"/>
      <c r="N3935" s="25"/>
      <c r="O3935" s="25"/>
      <c r="P3935" s="25"/>
      <c r="Q3935" s="25"/>
      <c r="R3935" s="25"/>
      <c r="S3935" s="25"/>
      <c r="T3935" s="25"/>
      <c r="U3935" s="25"/>
      <c r="V3935" s="25"/>
      <c r="W3935" s="25"/>
      <c r="X3935" s="25"/>
      <c r="Y3935" s="25"/>
      <c r="Z3935" s="25"/>
      <c r="AA3935" s="25"/>
      <c r="AB3935" s="25"/>
      <c r="AC3935" s="25"/>
      <c r="AD3935" s="25"/>
      <c r="AE3935" s="25"/>
      <c r="AF3935" s="25"/>
      <c r="AG3935" s="25"/>
      <c r="AH3935" s="25"/>
    </row>
    <row r="3936" spans="1:34">
      <c r="A3936" s="25"/>
      <c r="B3936" s="25"/>
      <c r="C3936" s="25"/>
      <c r="D3936" s="114"/>
      <c r="E3936" s="25"/>
      <c r="F3936" s="25"/>
      <c r="G3936" s="25"/>
      <c r="H3936" s="25"/>
      <c r="I3936" s="25"/>
      <c r="J3936" s="25"/>
      <c r="K3936" s="114"/>
      <c r="L3936" s="25"/>
      <c r="M3936" s="25"/>
      <c r="N3936" s="25"/>
      <c r="O3936" s="25"/>
      <c r="P3936" s="25"/>
      <c r="Q3936" s="25"/>
      <c r="R3936" s="25"/>
      <c r="S3936" s="25"/>
      <c r="T3936" s="25"/>
      <c r="U3936" s="25"/>
      <c r="V3936" s="25"/>
      <c r="W3936" s="25"/>
      <c r="X3936" s="25"/>
      <c r="Y3936" s="25"/>
      <c r="Z3936" s="25"/>
      <c r="AA3936" s="25"/>
      <c r="AB3936" s="25"/>
      <c r="AC3936" s="25"/>
      <c r="AD3936" s="25"/>
      <c r="AE3936" s="25"/>
      <c r="AF3936" s="25"/>
      <c r="AG3936" s="25"/>
      <c r="AH3936" s="25"/>
    </row>
    <row r="3937" spans="1:34">
      <c r="A3937" s="25"/>
      <c r="B3937" s="25"/>
      <c r="C3937" s="25"/>
      <c r="D3937" s="114"/>
      <c r="E3937" s="25"/>
      <c r="F3937" s="25"/>
      <c r="G3937" s="25"/>
      <c r="H3937" s="25"/>
      <c r="I3937" s="25"/>
      <c r="J3937" s="25"/>
      <c r="K3937" s="114"/>
      <c r="L3937" s="25"/>
      <c r="M3937" s="25"/>
      <c r="N3937" s="25"/>
      <c r="O3937" s="25"/>
      <c r="P3937" s="25"/>
      <c r="Q3937" s="25"/>
      <c r="R3937" s="25"/>
      <c r="S3937" s="25"/>
      <c r="T3937" s="25"/>
      <c r="U3937" s="25"/>
      <c r="V3937" s="25"/>
      <c r="W3937" s="25"/>
      <c r="X3937" s="25"/>
      <c r="Y3937" s="25"/>
      <c r="Z3937" s="25"/>
      <c r="AA3937" s="25"/>
      <c r="AB3937" s="25"/>
      <c r="AC3937" s="25"/>
      <c r="AD3937" s="25"/>
      <c r="AE3937" s="25"/>
      <c r="AF3937" s="25"/>
      <c r="AG3937" s="25"/>
      <c r="AH3937" s="25"/>
    </row>
    <row r="3938" spans="1:34">
      <c r="A3938" s="25"/>
      <c r="B3938" s="25"/>
      <c r="C3938" s="25"/>
      <c r="D3938" s="114"/>
      <c r="E3938" s="25"/>
      <c r="F3938" s="25"/>
      <c r="G3938" s="25"/>
      <c r="H3938" s="25"/>
      <c r="I3938" s="25"/>
      <c r="J3938" s="25"/>
      <c r="K3938" s="114"/>
      <c r="L3938" s="25"/>
      <c r="M3938" s="25"/>
      <c r="N3938" s="25"/>
      <c r="O3938" s="25"/>
      <c r="P3938" s="25"/>
      <c r="Q3938" s="25"/>
      <c r="R3938" s="25"/>
      <c r="S3938" s="25"/>
      <c r="T3938" s="25"/>
      <c r="U3938" s="25"/>
      <c r="V3938" s="25"/>
      <c r="W3938" s="25"/>
      <c r="X3938" s="25"/>
      <c r="Y3938" s="25"/>
      <c r="Z3938" s="25"/>
      <c r="AA3938" s="25"/>
      <c r="AB3938" s="25"/>
      <c r="AC3938" s="25"/>
      <c r="AD3938" s="25"/>
      <c r="AE3938" s="25"/>
      <c r="AF3938" s="25"/>
      <c r="AG3938" s="25"/>
      <c r="AH3938" s="25"/>
    </row>
    <row r="3939" spans="1:34">
      <c r="A3939" s="25"/>
      <c r="B3939" s="25"/>
      <c r="C3939" s="25"/>
      <c r="D3939" s="114"/>
      <c r="E3939" s="25"/>
      <c r="F3939" s="25"/>
      <c r="G3939" s="25"/>
      <c r="H3939" s="25"/>
      <c r="I3939" s="25"/>
      <c r="J3939" s="25"/>
      <c r="K3939" s="114"/>
      <c r="L3939" s="25"/>
      <c r="M3939" s="25"/>
      <c r="N3939" s="25"/>
      <c r="O3939" s="25"/>
      <c r="P3939" s="25"/>
      <c r="Q3939" s="25"/>
      <c r="R3939" s="25"/>
      <c r="S3939" s="25"/>
      <c r="T3939" s="25"/>
      <c r="U3939" s="25"/>
      <c r="V3939" s="25"/>
      <c r="W3939" s="25"/>
      <c r="X3939" s="25"/>
      <c r="Y3939" s="25"/>
      <c r="Z3939" s="25"/>
      <c r="AA3939" s="25"/>
      <c r="AB3939" s="25"/>
      <c r="AC3939" s="25"/>
      <c r="AD3939" s="25"/>
      <c r="AE3939" s="25"/>
      <c r="AF3939" s="25"/>
      <c r="AG3939" s="25"/>
      <c r="AH3939" s="25"/>
    </row>
    <row r="3940" spans="1:34">
      <c r="A3940" s="25"/>
      <c r="B3940" s="25"/>
      <c r="C3940" s="25"/>
      <c r="D3940" s="114"/>
      <c r="E3940" s="25"/>
      <c r="F3940" s="25"/>
      <c r="G3940" s="25"/>
      <c r="H3940" s="25"/>
      <c r="I3940" s="25"/>
      <c r="J3940" s="25"/>
      <c r="K3940" s="114"/>
      <c r="L3940" s="25"/>
      <c r="M3940" s="25"/>
      <c r="N3940" s="25"/>
      <c r="O3940" s="25"/>
      <c r="P3940" s="25"/>
      <c r="Q3940" s="25"/>
      <c r="R3940" s="25"/>
      <c r="S3940" s="25"/>
      <c r="T3940" s="25"/>
      <c r="U3940" s="25"/>
      <c r="V3940" s="25"/>
      <c r="W3940" s="25"/>
      <c r="X3940" s="25"/>
      <c r="Y3940" s="25"/>
      <c r="Z3940" s="25"/>
      <c r="AA3940" s="25"/>
      <c r="AB3940" s="25"/>
      <c r="AC3940" s="25"/>
      <c r="AD3940" s="25"/>
      <c r="AE3940" s="25"/>
      <c r="AF3940" s="25"/>
      <c r="AG3940" s="25"/>
      <c r="AH3940" s="25"/>
    </row>
    <row r="3941" spans="1:34">
      <c r="A3941" s="25"/>
      <c r="B3941" s="25"/>
      <c r="C3941" s="25"/>
      <c r="D3941" s="114"/>
      <c r="E3941" s="25"/>
      <c r="F3941" s="25"/>
      <c r="G3941" s="25"/>
      <c r="H3941" s="25"/>
      <c r="I3941" s="25"/>
      <c r="J3941" s="25"/>
      <c r="K3941" s="114"/>
      <c r="L3941" s="25"/>
      <c r="M3941" s="25"/>
      <c r="N3941" s="25"/>
      <c r="O3941" s="25"/>
      <c r="P3941" s="25"/>
      <c r="Q3941" s="25"/>
      <c r="R3941" s="25"/>
      <c r="S3941" s="25"/>
      <c r="T3941" s="25"/>
      <c r="U3941" s="25"/>
      <c r="V3941" s="25"/>
      <c r="W3941" s="25"/>
      <c r="X3941" s="25"/>
      <c r="Y3941" s="25"/>
      <c r="Z3941" s="25"/>
      <c r="AA3941" s="25"/>
      <c r="AB3941" s="25"/>
      <c r="AC3941" s="25"/>
      <c r="AD3941" s="25"/>
      <c r="AE3941" s="25"/>
      <c r="AF3941" s="25"/>
      <c r="AG3941" s="25"/>
      <c r="AH3941" s="25"/>
    </row>
    <row r="3942" spans="1:34">
      <c r="A3942" s="25"/>
      <c r="B3942" s="25"/>
      <c r="C3942" s="25"/>
      <c r="D3942" s="114"/>
      <c r="E3942" s="25"/>
      <c r="F3942" s="25"/>
      <c r="G3942" s="25"/>
      <c r="H3942" s="25"/>
      <c r="I3942" s="25"/>
      <c r="J3942" s="25"/>
      <c r="K3942" s="114"/>
      <c r="L3942" s="25"/>
      <c r="M3942" s="25"/>
      <c r="N3942" s="25"/>
      <c r="O3942" s="25"/>
      <c r="P3942" s="25"/>
      <c r="Q3942" s="25"/>
      <c r="R3942" s="25"/>
      <c r="S3942" s="25"/>
      <c r="T3942" s="25"/>
      <c r="U3942" s="25"/>
      <c r="V3942" s="25"/>
      <c r="W3942" s="25"/>
      <c r="X3942" s="25"/>
      <c r="Y3942" s="25"/>
      <c r="Z3942" s="25"/>
      <c r="AA3942" s="25"/>
      <c r="AB3942" s="25"/>
      <c r="AC3942" s="25"/>
      <c r="AD3942" s="25"/>
      <c r="AE3942" s="25"/>
      <c r="AF3942" s="25"/>
      <c r="AG3942" s="25"/>
      <c r="AH3942" s="25"/>
    </row>
    <row r="3943" spans="1:34">
      <c r="A3943" s="25"/>
      <c r="B3943" s="25"/>
      <c r="C3943" s="25"/>
      <c r="D3943" s="114"/>
      <c r="E3943" s="25"/>
      <c r="F3943" s="25"/>
      <c r="G3943" s="25"/>
      <c r="H3943" s="25"/>
      <c r="I3943" s="25"/>
      <c r="J3943" s="25"/>
      <c r="K3943" s="114"/>
      <c r="L3943" s="25"/>
      <c r="M3943" s="25"/>
      <c r="N3943" s="25"/>
      <c r="O3943" s="25"/>
      <c r="P3943" s="25"/>
      <c r="Q3943" s="25"/>
      <c r="R3943" s="25"/>
      <c r="S3943" s="25"/>
      <c r="T3943" s="25"/>
      <c r="U3943" s="25"/>
      <c r="V3943" s="25"/>
      <c r="W3943" s="25"/>
      <c r="X3943" s="25"/>
      <c r="Y3943" s="25"/>
      <c r="Z3943" s="25"/>
      <c r="AA3943" s="25"/>
      <c r="AB3943" s="25"/>
      <c r="AC3943" s="25"/>
      <c r="AD3943" s="25"/>
      <c r="AE3943" s="25"/>
      <c r="AF3943" s="25"/>
      <c r="AG3943" s="25"/>
      <c r="AH3943" s="25"/>
    </row>
    <row r="3944" spans="1:34">
      <c r="A3944" s="25"/>
      <c r="B3944" s="25"/>
      <c r="C3944" s="25"/>
      <c r="D3944" s="114"/>
      <c r="E3944" s="25"/>
      <c r="F3944" s="25"/>
      <c r="G3944" s="25"/>
      <c r="H3944" s="25"/>
      <c r="I3944" s="25"/>
      <c r="J3944" s="25"/>
      <c r="K3944" s="114"/>
      <c r="L3944" s="25"/>
      <c r="M3944" s="25"/>
      <c r="N3944" s="25"/>
      <c r="O3944" s="25"/>
      <c r="P3944" s="25"/>
      <c r="Q3944" s="25"/>
      <c r="R3944" s="25"/>
      <c r="S3944" s="25"/>
      <c r="T3944" s="25"/>
      <c r="U3944" s="25"/>
      <c r="V3944" s="25"/>
      <c r="W3944" s="25"/>
      <c r="X3944" s="25"/>
      <c r="Y3944" s="25"/>
      <c r="Z3944" s="25"/>
      <c r="AA3944" s="25"/>
      <c r="AB3944" s="25"/>
      <c r="AC3944" s="25"/>
      <c r="AD3944" s="25"/>
      <c r="AE3944" s="25"/>
      <c r="AF3944" s="25"/>
      <c r="AG3944" s="25"/>
      <c r="AH3944" s="25"/>
    </row>
    <row r="3945" spans="1:34">
      <c r="A3945" s="25"/>
      <c r="B3945" s="25"/>
      <c r="C3945" s="25"/>
      <c r="D3945" s="114"/>
      <c r="E3945" s="25"/>
      <c r="F3945" s="25"/>
      <c r="G3945" s="25"/>
      <c r="H3945" s="25"/>
      <c r="I3945" s="25"/>
      <c r="J3945" s="25"/>
      <c r="K3945" s="114"/>
      <c r="L3945" s="25"/>
      <c r="M3945" s="25"/>
      <c r="N3945" s="25"/>
      <c r="O3945" s="25"/>
      <c r="P3945" s="25"/>
      <c r="Q3945" s="25"/>
      <c r="R3945" s="25"/>
      <c r="S3945" s="25"/>
      <c r="T3945" s="25"/>
      <c r="U3945" s="25"/>
      <c r="V3945" s="25"/>
      <c r="W3945" s="25"/>
      <c r="X3945" s="25"/>
      <c r="Y3945" s="25"/>
      <c r="Z3945" s="25"/>
      <c r="AA3945" s="25"/>
      <c r="AB3945" s="25"/>
      <c r="AC3945" s="25"/>
      <c r="AD3945" s="25"/>
      <c r="AE3945" s="25"/>
      <c r="AF3945" s="25"/>
      <c r="AG3945" s="25"/>
      <c r="AH3945" s="25"/>
    </row>
    <row r="3946" spans="1:34">
      <c r="A3946" s="25"/>
      <c r="B3946" s="25"/>
      <c r="C3946" s="25"/>
      <c r="D3946" s="114"/>
      <c r="E3946" s="25"/>
      <c r="F3946" s="25"/>
      <c r="G3946" s="25"/>
      <c r="H3946" s="25"/>
      <c r="I3946" s="25"/>
      <c r="J3946" s="25"/>
      <c r="K3946" s="114"/>
      <c r="L3946" s="25"/>
      <c r="M3946" s="25"/>
      <c r="N3946" s="25"/>
      <c r="O3946" s="25"/>
      <c r="P3946" s="25"/>
      <c r="Q3946" s="25"/>
      <c r="R3946" s="25"/>
      <c r="S3946" s="25"/>
      <c r="T3946" s="25"/>
      <c r="U3946" s="25"/>
      <c r="V3946" s="25"/>
      <c r="W3946" s="25"/>
      <c r="X3946" s="25"/>
      <c r="Y3946" s="25"/>
      <c r="Z3946" s="25"/>
      <c r="AA3946" s="25"/>
      <c r="AB3946" s="25"/>
      <c r="AC3946" s="25"/>
      <c r="AD3946" s="25"/>
      <c r="AE3946" s="25"/>
      <c r="AF3946" s="25"/>
      <c r="AG3946" s="25"/>
      <c r="AH3946" s="25"/>
    </row>
    <row r="3947" spans="1:34">
      <c r="A3947" s="25"/>
      <c r="B3947" s="25"/>
      <c r="C3947" s="25"/>
      <c r="D3947" s="114"/>
      <c r="E3947" s="25"/>
      <c r="F3947" s="25"/>
      <c r="G3947" s="25"/>
      <c r="H3947" s="25"/>
      <c r="I3947" s="25"/>
      <c r="J3947" s="25"/>
      <c r="K3947" s="114"/>
      <c r="L3947" s="25"/>
      <c r="M3947" s="25"/>
      <c r="N3947" s="25"/>
      <c r="O3947" s="25"/>
      <c r="P3947" s="25"/>
      <c r="Q3947" s="25"/>
      <c r="R3947" s="25"/>
      <c r="S3947" s="25"/>
      <c r="T3947" s="25"/>
      <c r="U3947" s="25"/>
      <c r="V3947" s="25"/>
      <c r="W3947" s="25"/>
      <c r="X3947" s="25"/>
      <c r="Y3947" s="25"/>
      <c r="Z3947" s="25"/>
      <c r="AA3947" s="25"/>
      <c r="AB3947" s="25"/>
      <c r="AC3947" s="25"/>
      <c r="AD3947" s="25"/>
      <c r="AE3947" s="25"/>
      <c r="AF3947" s="25"/>
      <c r="AG3947" s="25"/>
      <c r="AH3947" s="25"/>
    </row>
    <row r="3948" spans="1:34">
      <c r="A3948" s="25"/>
      <c r="B3948" s="25"/>
      <c r="C3948" s="25"/>
      <c r="D3948" s="114"/>
      <c r="E3948" s="25"/>
      <c r="F3948" s="25"/>
      <c r="G3948" s="25"/>
      <c r="H3948" s="25"/>
      <c r="I3948" s="25"/>
      <c r="J3948" s="25"/>
      <c r="K3948" s="114"/>
      <c r="L3948" s="25"/>
      <c r="M3948" s="25"/>
      <c r="N3948" s="25"/>
      <c r="O3948" s="25"/>
      <c r="P3948" s="25"/>
      <c r="Q3948" s="25"/>
      <c r="R3948" s="25"/>
      <c r="S3948" s="25"/>
      <c r="T3948" s="25"/>
      <c r="U3948" s="25"/>
      <c r="V3948" s="25"/>
      <c r="W3948" s="25"/>
      <c r="X3948" s="25"/>
      <c r="Y3948" s="25"/>
      <c r="Z3948" s="25"/>
      <c r="AA3948" s="25"/>
      <c r="AB3948" s="25"/>
      <c r="AC3948" s="25"/>
      <c r="AD3948" s="25"/>
      <c r="AE3948" s="25"/>
      <c r="AF3948" s="25"/>
      <c r="AG3948" s="25"/>
      <c r="AH3948" s="25"/>
    </row>
    <row r="3949" spans="1:34">
      <c r="A3949" s="25"/>
      <c r="B3949" s="25"/>
      <c r="C3949" s="25"/>
      <c r="D3949" s="114"/>
      <c r="E3949" s="25"/>
      <c r="F3949" s="25"/>
      <c r="G3949" s="25"/>
      <c r="H3949" s="25"/>
      <c r="I3949" s="25"/>
      <c r="J3949" s="25"/>
      <c r="K3949" s="114"/>
      <c r="L3949" s="25"/>
      <c r="M3949" s="25"/>
      <c r="N3949" s="25"/>
      <c r="O3949" s="25"/>
      <c r="P3949" s="25"/>
      <c r="Q3949" s="25"/>
      <c r="R3949" s="25"/>
      <c r="S3949" s="25"/>
      <c r="T3949" s="25"/>
      <c r="U3949" s="25"/>
      <c r="V3949" s="25"/>
      <c r="W3949" s="25"/>
      <c r="X3949" s="25"/>
      <c r="Y3949" s="25"/>
      <c r="Z3949" s="25"/>
      <c r="AA3949" s="25"/>
      <c r="AB3949" s="25"/>
      <c r="AC3949" s="25"/>
      <c r="AD3949" s="25"/>
      <c r="AE3949" s="25"/>
      <c r="AF3949" s="25"/>
      <c r="AG3949" s="25"/>
      <c r="AH3949" s="25"/>
    </row>
    <row r="3950" spans="1:34">
      <c r="A3950" s="25"/>
      <c r="B3950" s="25"/>
      <c r="C3950" s="25"/>
      <c r="D3950" s="114"/>
      <c r="E3950" s="25"/>
      <c r="F3950" s="25"/>
      <c r="G3950" s="25"/>
      <c r="H3950" s="25"/>
      <c r="I3950" s="25"/>
      <c r="J3950" s="25"/>
      <c r="K3950" s="114"/>
      <c r="L3950" s="25"/>
      <c r="M3950" s="25"/>
      <c r="N3950" s="25"/>
      <c r="O3950" s="25"/>
      <c r="P3950" s="25"/>
      <c r="Q3950" s="25"/>
      <c r="R3950" s="25"/>
      <c r="S3950" s="25"/>
      <c r="T3950" s="25"/>
      <c r="U3950" s="25"/>
      <c r="V3950" s="25"/>
      <c r="W3950" s="25"/>
      <c r="X3950" s="25"/>
      <c r="Y3950" s="25"/>
      <c r="Z3950" s="25"/>
      <c r="AA3950" s="25"/>
      <c r="AB3950" s="25"/>
      <c r="AC3950" s="25"/>
      <c r="AD3950" s="25"/>
      <c r="AE3950" s="25"/>
      <c r="AF3950" s="25"/>
      <c r="AG3950" s="25"/>
      <c r="AH3950" s="25"/>
    </row>
    <row r="3951" spans="1:34">
      <c r="A3951" s="25"/>
      <c r="B3951" s="25"/>
      <c r="C3951" s="25"/>
      <c r="D3951" s="114"/>
      <c r="E3951" s="25"/>
      <c r="F3951" s="25"/>
      <c r="G3951" s="25"/>
      <c r="H3951" s="25"/>
      <c r="I3951" s="25"/>
      <c r="J3951" s="25"/>
      <c r="K3951" s="114"/>
      <c r="L3951" s="25"/>
      <c r="M3951" s="25"/>
      <c r="N3951" s="25"/>
      <c r="O3951" s="25"/>
      <c r="P3951" s="25"/>
      <c r="Q3951" s="25"/>
      <c r="R3951" s="25"/>
      <c r="S3951" s="25"/>
      <c r="T3951" s="25"/>
      <c r="U3951" s="25"/>
      <c r="V3951" s="25"/>
      <c r="W3951" s="25"/>
      <c r="X3951" s="25"/>
      <c r="Y3951" s="25"/>
      <c r="Z3951" s="25"/>
      <c r="AA3951" s="25"/>
      <c r="AB3951" s="25"/>
      <c r="AC3951" s="25"/>
      <c r="AD3951" s="25"/>
      <c r="AE3951" s="25"/>
      <c r="AF3951" s="25"/>
      <c r="AG3951" s="25"/>
      <c r="AH3951" s="25"/>
    </row>
    <row r="3952" spans="1:34">
      <c r="A3952" s="25"/>
      <c r="B3952" s="25"/>
      <c r="C3952" s="25"/>
      <c r="D3952" s="114"/>
      <c r="E3952" s="25"/>
      <c r="F3952" s="25"/>
      <c r="G3952" s="25"/>
      <c r="H3952" s="25"/>
      <c r="I3952" s="25"/>
      <c r="J3952" s="25"/>
      <c r="K3952" s="114"/>
      <c r="L3952" s="25"/>
      <c r="M3952" s="25"/>
      <c r="N3952" s="25"/>
      <c r="O3952" s="25"/>
      <c r="P3952" s="25"/>
      <c r="Q3952" s="25"/>
      <c r="R3952" s="25"/>
      <c r="S3952" s="25"/>
      <c r="T3952" s="25"/>
      <c r="U3952" s="25"/>
      <c r="V3952" s="25"/>
      <c r="W3952" s="25"/>
      <c r="X3952" s="25"/>
      <c r="Y3952" s="25"/>
      <c r="Z3952" s="25"/>
      <c r="AA3952" s="25"/>
      <c r="AB3952" s="25"/>
      <c r="AC3952" s="25"/>
      <c r="AD3952" s="25"/>
      <c r="AE3952" s="25"/>
      <c r="AF3952" s="25"/>
      <c r="AG3952" s="25"/>
      <c r="AH3952" s="25"/>
    </row>
    <row r="3953" spans="1:34">
      <c r="A3953" s="25"/>
      <c r="B3953" s="25"/>
      <c r="C3953" s="25"/>
      <c r="D3953" s="114"/>
      <c r="E3953" s="25"/>
      <c r="F3953" s="25"/>
      <c r="G3953" s="25"/>
      <c r="H3953" s="25"/>
      <c r="I3953" s="25"/>
      <c r="J3953" s="25"/>
      <c r="K3953" s="114"/>
      <c r="L3953" s="25"/>
      <c r="M3953" s="25"/>
      <c r="N3953" s="25"/>
      <c r="O3953" s="25"/>
      <c r="P3953" s="25"/>
      <c r="Q3953" s="25"/>
      <c r="R3953" s="25"/>
      <c r="S3953" s="25"/>
      <c r="T3953" s="25"/>
      <c r="U3953" s="25"/>
      <c r="V3953" s="25"/>
      <c r="W3953" s="25"/>
      <c r="X3953" s="25"/>
      <c r="Y3953" s="25"/>
      <c r="Z3953" s="25"/>
      <c r="AA3953" s="25"/>
      <c r="AB3953" s="25"/>
      <c r="AC3953" s="25"/>
      <c r="AD3953" s="25"/>
      <c r="AE3953" s="25"/>
      <c r="AF3953" s="25"/>
      <c r="AG3953" s="25"/>
      <c r="AH3953" s="25"/>
    </row>
    <row r="3954" spans="1:34">
      <c r="A3954" s="25"/>
      <c r="B3954" s="25"/>
      <c r="C3954" s="25"/>
      <c r="D3954" s="114"/>
      <c r="E3954" s="25"/>
      <c r="F3954" s="25"/>
      <c r="G3954" s="25"/>
      <c r="H3954" s="25"/>
      <c r="I3954" s="25"/>
      <c r="J3954" s="25"/>
      <c r="K3954" s="114"/>
      <c r="L3954" s="25"/>
      <c r="M3954" s="25"/>
      <c r="N3954" s="25"/>
      <c r="O3954" s="25"/>
      <c r="P3954" s="25"/>
      <c r="Q3954" s="25"/>
      <c r="R3954" s="25"/>
      <c r="S3954" s="25"/>
      <c r="T3954" s="25"/>
      <c r="U3954" s="25"/>
      <c r="V3954" s="25"/>
      <c r="W3954" s="25"/>
      <c r="X3954" s="25"/>
      <c r="Y3954" s="25"/>
      <c r="Z3954" s="25"/>
      <c r="AA3954" s="25"/>
      <c r="AB3954" s="25"/>
      <c r="AC3954" s="25"/>
      <c r="AD3954" s="25"/>
      <c r="AE3954" s="25"/>
      <c r="AF3954" s="25"/>
      <c r="AG3954" s="25"/>
      <c r="AH3954" s="25"/>
    </row>
    <row r="3955" spans="1:34">
      <c r="A3955" s="25"/>
      <c r="B3955" s="25"/>
      <c r="C3955" s="25"/>
      <c r="D3955" s="114"/>
      <c r="E3955" s="25"/>
      <c r="F3955" s="25"/>
      <c r="G3955" s="25"/>
      <c r="H3955" s="25"/>
      <c r="I3955" s="25"/>
      <c r="J3955" s="25"/>
      <c r="K3955" s="114"/>
      <c r="L3955" s="25"/>
      <c r="M3955" s="25"/>
      <c r="N3955" s="25"/>
      <c r="O3955" s="25"/>
      <c r="P3955" s="25"/>
      <c r="Q3955" s="25"/>
      <c r="R3955" s="25"/>
      <c r="S3955" s="25"/>
      <c r="T3955" s="25"/>
      <c r="U3955" s="25"/>
      <c r="V3955" s="25"/>
      <c r="W3955" s="25"/>
      <c r="X3955" s="25"/>
      <c r="Y3955" s="25"/>
      <c r="Z3955" s="25"/>
      <c r="AA3955" s="25"/>
      <c r="AB3955" s="25"/>
      <c r="AC3955" s="25"/>
      <c r="AD3955" s="25"/>
      <c r="AE3955" s="25"/>
      <c r="AF3955" s="25"/>
      <c r="AG3955" s="25"/>
      <c r="AH3955" s="25"/>
    </row>
    <row r="3956" spans="1:34">
      <c r="A3956" s="25"/>
      <c r="B3956" s="25"/>
      <c r="C3956" s="25"/>
      <c r="D3956" s="114"/>
      <c r="E3956" s="25"/>
      <c r="F3956" s="25"/>
      <c r="G3956" s="25"/>
      <c r="H3956" s="25"/>
      <c r="I3956" s="25"/>
      <c r="J3956" s="25"/>
      <c r="K3956" s="114"/>
      <c r="L3956" s="25"/>
      <c r="M3956" s="25"/>
      <c r="N3956" s="25"/>
      <c r="O3956" s="25"/>
      <c r="P3956" s="25"/>
      <c r="Q3956" s="25"/>
      <c r="R3956" s="25"/>
      <c r="S3956" s="25"/>
      <c r="T3956" s="25"/>
      <c r="U3956" s="25"/>
      <c r="V3956" s="25"/>
      <c r="W3956" s="25"/>
      <c r="X3956" s="25"/>
      <c r="Y3956" s="25"/>
      <c r="Z3956" s="25"/>
      <c r="AA3956" s="25"/>
      <c r="AB3956" s="25"/>
      <c r="AC3956" s="25"/>
      <c r="AD3956" s="25"/>
      <c r="AE3956" s="25"/>
      <c r="AF3956" s="25"/>
      <c r="AG3956" s="25"/>
      <c r="AH3956" s="25"/>
    </row>
    <row r="3957" spans="1:34">
      <c r="A3957" s="25"/>
      <c r="B3957" s="25"/>
      <c r="C3957" s="25"/>
      <c r="D3957" s="114"/>
      <c r="E3957" s="25"/>
      <c r="F3957" s="25"/>
      <c r="G3957" s="25"/>
      <c r="H3957" s="25"/>
      <c r="I3957" s="25"/>
      <c r="J3957" s="25"/>
      <c r="K3957" s="114"/>
      <c r="L3957" s="25"/>
      <c r="M3957" s="25"/>
      <c r="N3957" s="25"/>
      <c r="O3957" s="25"/>
      <c r="P3957" s="25"/>
      <c r="Q3957" s="25"/>
      <c r="R3957" s="25"/>
      <c r="S3957" s="25"/>
      <c r="T3957" s="25"/>
      <c r="U3957" s="25"/>
      <c r="V3957" s="25"/>
      <c r="W3957" s="25"/>
      <c r="X3957" s="25"/>
      <c r="Y3957" s="25"/>
      <c r="Z3957" s="25"/>
      <c r="AA3957" s="25"/>
      <c r="AB3957" s="25"/>
      <c r="AC3957" s="25"/>
      <c r="AD3957" s="25"/>
      <c r="AE3957" s="25"/>
      <c r="AF3957" s="25"/>
      <c r="AG3957" s="25"/>
      <c r="AH3957" s="25"/>
    </row>
    <row r="3958" spans="1:34">
      <c r="A3958" s="25"/>
      <c r="B3958" s="25"/>
      <c r="C3958" s="25"/>
      <c r="D3958" s="114"/>
      <c r="E3958" s="25"/>
      <c r="F3958" s="25"/>
      <c r="G3958" s="25"/>
      <c r="H3958" s="25"/>
      <c r="I3958" s="25"/>
      <c r="J3958" s="25"/>
      <c r="K3958" s="114"/>
      <c r="L3958" s="25"/>
      <c r="M3958" s="25"/>
      <c r="N3958" s="25"/>
      <c r="O3958" s="25"/>
      <c r="P3958" s="25"/>
      <c r="Q3958" s="25"/>
      <c r="R3958" s="25"/>
      <c r="S3958" s="25"/>
      <c r="T3958" s="25"/>
      <c r="U3958" s="25"/>
      <c r="V3958" s="25"/>
      <c r="W3958" s="25"/>
      <c r="X3958" s="25"/>
      <c r="Y3958" s="25"/>
      <c r="Z3958" s="25"/>
      <c r="AA3958" s="25"/>
      <c r="AB3958" s="25"/>
      <c r="AC3958" s="25"/>
      <c r="AD3958" s="25"/>
      <c r="AE3958" s="25"/>
      <c r="AF3958" s="25"/>
      <c r="AG3958" s="25"/>
      <c r="AH3958" s="25"/>
    </row>
    <row r="3959" spans="1:34">
      <c r="A3959" s="25"/>
      <c r="B3959" s="25"/>
      <c r="C3959" s="25"/>
      <c r="D3959" s="114"/>
      <c r="E3959" s="25"/>
      <c r="F3959" s="25"/>
      <c r="G3959" s="25"/>
      <c r="H3959" s="25"/>
      <c r="I3959" s="25"/>
      <c r="J3959" s="25"/>
      <c r="K3959" s="114"/>
      <c r="L3959" s="25"/>
      <c r="M3959" s="25"/>
      <c r="N3959" s="25"/>
      <c r="O3959" s="25"/>
      <c r="P3959" s="25"/>
      <c r="Q3959" s="25"/>
      <c r="R3959" s="25"/>
      <c r="S3959" s="25"/>
      <c r="T3959" s="25"/>
      <c r="U3959" s="25"/>
      <c r="V3959" s="25"/>
      <c r="W3959" s="25"/>
      <c r="X3959" s="25"/>
      <c r="Y3959" s="25"/>
      <c r="Z3959" s="25"/>
      <c r="AA3959" s="25"/>
      <c r="AB3959" s="25"/>
      <c r="AC3959" s="25"/>
      <c r="AD3959" s="25"/>
      <c r="AE3959" s="25"/>
      <c r="AF3959" s="25"/>
      <c r="AG3959" s="25"/>
      <c r="AH3959" s="25"/>
    </row>
    <row r="3960" spans="1:34">
      <c r="A3960" s="25"/>
      <c r="B3960" s="25"/>
      <c r="C3960" s="25"/>
      <c r="D3960" s="114"/>
      <c r="E3960" s="25"/>
      <c r="F3960" s="25"/>
      <c r="G3960" s="25"/>
      <c r="H3960" s="25"/>
      <c r="I3960" s="25"/>
      <c r="J3960" s="25"/>
      <c r="K3960" s="114"/>
      <c r="L3960" s="25"/>
      <c r="M3960" s="25"/>
      <c r="N3960" s="25"/>
      <c r="O3960" s="25"/>
      <c r="P3960" s="25"/>
      <c r="Q3960" s="25"/>
      <c r="R3960" s="25"/>
      <c r="S3960" s="25"/>
      <c r="T3960" s="25"/>
      <c r="U3960" s="25"/>
      <c r="V3960" s="25"/>
      <c r="W3960" s="25"/>
      <c r="X3960" s="25"/>
      <c r="Y3960" s="25"/>
      <c r="Z3960" s="25"/>
      <c r="AA3960" s="25"/>
      <c r="AB3960" s="25"/>
      <c r="AC3960" s="25"/>
      <c r="AD3960" s="25"/>
      <c r="AE3960" s="25"/>
      <c r="AF3960" s="25"/>
      <c r="AG3960" s="25"/>
      <c r="AH3960" s="25"/>
    </row>
    <row r="3961" spans="1:34">
      <c r="A3961" s="25"/>
      <c r="B3961" s="25"/>
      <c r="C3961" s="25"/>
      <c r="D3961" s="114"/>
      <c r="E3961" s="25"/>
      <c r="F3961" s="25"/>
      <c r="G3961" s="25"/>
      <c r="H3961" s="25"/>
      <c r="I3961" s="25"/>
      <c r="J3961" s="25"/>
      <c r="K3961" s="114"/>
      <c r="L3961" s="25"/>
      <c r="M3961" s="25"/>
      <c r="N3961" s="25"/>
      <c r="O3961" s="25"/>
      <c r="P3961" s="25"/>
      <c r="Q3961" s="25"/>
      <c r="R3961" s="25"/>
      <c r="S3961" s="25"/>
      <c r="T3961" s="25"/>
      <c r="U3961" s="25"/>
      <c r="V3961" s="25"/>
      <c r="W3961" s="25"/>
      <c r="X3961" s="25"/>
      <c r="Y3961" s="25"/>
      <c r="Z3961" s="25"/>
      <c r="AA3961" s="25"/>
      <c r="AB3961" s="25"/>
      <c r="AC3961" s="25"/>
      <c r="AD3961" s="25"/>
      <c r="AE3961" s="25"/>
      <c r="AF3961" s="25"/>
      <c r="AG3961" s="25"/>
      <c r="AH3961" s="25"/>
    </row>
    <row r="3962" spans="1:34">
      <c r="A3962" s="25"/>
      <c r="B3962" s="25"/>
      <c r="C3962" s="25"/>
      <c r="D3962" s="114"/>
      <c r="E3962" s="25"/>
      <c r="F3962" s="25"/>
      <c r="G3962" s="25"/>
      <c r="H3962" s="25"/>
      <c r="I3962" s="25"/>
      <c r="J3962" s="25"/>
      <c r="K3962" s="114"/>
      <c r="L3962" s="25"/>
      <c r="M3962" s="25"/>
      <c r="N3962" s="25"/>
      <c r="O3962" s="25"/>
      <c r="P3962" s="25"/>
      <c r="Q3962" s="25"/>
      <c r="R3962" s="25"/>
      <c r="S3962" s="25"/>
      <c r="T3962" s="25"/>
      <c r="U3962" s="25"/>
      <c r="V3962" s="25"/>
      <c r="W3962" s="25"/>
      <c r="X3962" s="25"/>
      <c r="Y3962" s="25"/>
      <c r="Z3962" s="25"/>
      <c r="AA3962" s="25"/>
      <c r="AB3962" s="25"/>
      <c r="AC3962" s="25"/>
      <c r="AD3962" s="25"/>
      <c r="AE3962" s="25"/>
      <c r="AF3962" s="25"/>
      <c r="AG3962" s="25"/>
      <c r="AH3962" s="25"/>
    </row>
    <row r="3963" spans="1:34">
      <c r="A3963" s="25"/>
      <c r="B3963" s="25"/>
      <c r="C3963" s="25"/>
      <c r="D3963" s="114"/>
      <c r="E3963" s="25"/>
      <c r="F3963" s="25"/>
      <c r="G3963" s="25"/>
      <c r="H3963" s="25"/>
      <c r="I3963" s="25"/>
      <c r="J3963" s="25"/>
      <c r="K3963" s="114"/>
      <c r="L3963" s="25"/>
      <c r="M3963" s="25"/>
      <c r="N3963" s="25"/>
      <c r="O3963" s="25"/>
      <c r="P3963" s="25"/>
      <c r="Q3963" s="25"/>
      <c r="R3963" s="25"/>
      <c r="S3963" s="25"/>
      <c r="T3963" s="25"/>
      <c r="U3963" s="25"/>
      <c r="V3963" s="25"/>
      <c r="W3963" s="25"/>
      <c r="X3963" s="25"/>
      <c r="Y3963" s="25"/>
      <c r="Z3963" s="25"/>
      <c r="AA3963" s="25"/>
      <c r="AB3963" s="25"/>
      <c r="AC3963" s="25"/>
      <c r="AD3963" s="25"/>
      <c r="AE3963" s="25"/>
      <c r="AF3963" s="25"/>
      <c r="AG3963" s="25"/>
      <c r="AH3963" s="25"/>
    </row>
    <row r="3964" spans="1:34">
      <c r="A3964" s="25"/>
      <c r="B3964" s="25"/>
      <c r="C3964" s="25"/>
      <c r="D3964" s="114"/>
      <c r="E3964" s="25"/>
      <c r="F3964" s="25"/>
      <c r="G3964" s="25"/>
      <c r="H3964" s="25"/>
      <c r="I3964" s="25"/>
      <c r="J3964" s="25"/>
      <c r="K3964" s="114"/>
      <c r="L3964" s="25"/>
      <c r="M3964" s="25"/>
      <c r="N3964" s="25"/>
      <c r="O3964" s="25"/>
      <c r="P3964" s="25"/>
      <c r="Q3964" s="25"/>
      <c r="R3964" s="25"/>
      <c r="S3964" s="25"/>
      <c r="T3964" s="25"/>
      <c r="U3964" s="25"/>
      <c r="V3964" s="25"/>
      <c r="W3964" s="25"/>
      <c r="X3964" s="25"/>
      <c r="Y3964" s="25"/>
      <c r="Z3964" s="25"/>
      <c r="AA3964" s="25"/>
      <c r="AB3964" s="25"/>
      <c r="AC3964" s="25"/>
      <c r="AD3964" s="25"/>
      <c r="AE3964" s="25"/>
      <c r="AF3964" s="25"/>
      <c r="AG3964" s="25"/>
      <c r="AH3964" s="25"/>
    </row>
    <row r="3965" spans="1:34">
      <c r="A3965" s="25"/>
      <c r="B3965" s="25"/>
      <c r="C3965" s="25"/>
      <c r="D3965" s="114"/>
      <c r="E3965" s="25"/>
      <c r="F3965" s="25"/>
      <c r="G3965" s="25"/>
      <c r="H3965" s="25"/>
      <c r="I3965" s="25"/>
      <c r="J3965" s="25"/>
      <c r="K3965" s="114"/>
      <c r="L3965" s="25"/>
      <c r="M3965" s="25"/>
      <c r="N3965" s="25"/>
      <c r="O3965" s="25"/>
      <c r="P3965" s="25"/>
      <c r="Q3965" s="25"/>
      <c r="R3965" s="25"/>
      <c r="S3965" s="25"/>
      <c r="T3965" s="25"/>
      <c r="U3965" s="25"/>
      <c r="V3965" s="25"/>
      <c r="W3965" s="25"/>
      <c r="X3965" s="25"/>
      <c r="Y3965" s="25"/>
      <c r="Z3965" s="25"/>
      <c r="AA3965" s="25"/>
      <c r="AB3965" s="25"/>
      <c r="AC3965" s="25"/>
      <c r="AD3965" s="25"/>
      <c r="AE3965" s="25"/>
      <c r="AF3965" s="25"/>
      <c r="AG3965" s="25"/>
      <c r="AH3965" s="25"/>
    </row>
    <row r="3966" spans="1:34">
      <c r="A3966" s="25"/>
      <c r="B3966" s="25"/>
      <c r="C3966" s="25"/>
      <c r="D3966" s="114"/>
      <c r="E3966" s="25"/>
      <c r="F3966" s="25"/>
      <c r="G3966" s="25"/>
      <c r="H3966" s="25"/>
      <c r="I3966" s="25"/>
      <c r="J3966" s="25"/>
      <c r="K3966" s="114"/>
      <c r="L3966" s="25"/>
      <c r="M3966" s="25"/>
      <c r="N3966" s="25"/>
      <c r="O3966" s="25"/>
      <c r="P3966" s="25"/>
      <c r="Q3966" s="25"/>
      <c r="R3966" s="25"/>
      <c r="S3966" s="25"/>
      <c r="T3966" s="25"/>
      <c r="U3966" s="25"/>
      <c r="V3966" s="25"/>
      <c r="W3966" s="25"/>
      <c r="X3966" s="25"/>
      <c r="Y3966" s="25"/>
      <c r="Z3966" s="25"/>
      <c r="AA3966" s="25"/>
      <c r="AB3966" s="25"/>
      <c r="AC3966" s="25"/>
      <c r="AD3966" s="25"/>
      <c r="AE3966" s="25"/>
      <c r="AF3966" s="25"/>
      <c r="AG3966" s="25"/>
      <c r="AH3966" s="25"/>
    </row>
    <row r="3967" spans="1:34">
      <c r="A3967" s="25"/>
      <c r="B3967" s="25"/>
      <c r="C3967" s="25"/>
      <c r="D3967" s="114"/>
      <c r="E3967" s="25"/>
      <c r="F3967" s="25"/>
      <c r="G3967" s="25"/>
      <c r="H3967" s="25"/>
      <c r="I3967" s="25"/>
      <c r="J3967" s="25"/>
      <c r="K3967" s="114"/>
      <c r="L3967" s="25"/>
      <c r="M3967" s="25"/>
      <c r="N3967" s="25"/>
      <c r="O3967" s="25"/>
      <c r="P3967" s="25"/>
      <c r="Q3967" s="25"/>
      <c r="R3967" s="25"/>
      <c r="S3967" s="25"/>
      <c r="T3967" s="25"/>
      <c r="U3967" s="25"/>
      <c r="V3967" s="25"/>
      <c r="W3967" s="25"/>
      <c r="X3967" s="25"/>
      <c r="Y3967" s="25"/>
      <c r="Z3967" s="25"/>
      <c r="AA3967" s="25"/>
      <c r="AB3967" s="25"/>
      <c r="AC3967" s="25"/>
      <c r="AD3967" s="25"/>
      <c r="AE3967" s="25"/>
      <c r="AF3967" s="25"/>
      <c r="AG3967" s="25"/>
      <c r="AH3967" s="25"/>
    </row>
    <row r="3968" spans="1:34">
      <c r="A3968" s="25"/>
      <c r="B3968" s="25"/>
      <c r="C3968" s="25"/>
      <c r="D3968" s="114"/>
      <c r="E3968" s="25"/>
      <c r="F3968" s="25"/>
      <c r="G3968" s="25"/>
      <c r="H3968" s="25"/>
      <c r="I3968" s="25"/>
      <c r="J3968" s="25"/>
      <c r="K3968" s="114"/>
      <c r="L3968" s="25"/>
      <c r="M3968" s="25"/>
      <c r="N3968" s="25"/>
      <c r="O3968" s="25"/>
      <c r="P3968" s="25"/>
      <c r="Q3968" s="25"/>
      <c r="R3968" s="25"/>
      <c r="S3968" s="25"/>
      <c r="T3968" s="25"/>
      <c r="U3968" s="25"/>
      <c r="V3968" s="25"/>
      <c r="W3968" s="25"/>
      <c r="X3968" s="25"/>
      <c r="Y3968" s="25"/>
      <c r="Z3968" s="25"/>
      <c r="AA3968" s="25"/>
      <c r="AB3968" s="25"/>
      <c r="AC3968" s="25"/>
      <c r="AD3968" s="25"/>
      <c r="AE3968" s="25"/>
      <c r="AF3968" s="25"/>
      <c r="AG3968" s="25"/>
      <c r="AH3968" s="25"/>
    </row>
    <row r="3969" spans="1:34">
      <c r="A3969" s="25"/>
      <c r="B3969" s="25"/>
      <c r="C3969" s="25"/>
      <c r="D3969" s="114"/>
      <c r="E3969" s="25"/>
      <c r="F3969" s="25"/>
      <c r="G3969" s="25"/>
      <c r="H3969" s="25"/>
      <c r="I3969" s="25"/>
      <c r="J3969" s="25"/>
      <c r="K3969" s="114"/>
      <c r="L3969" s="25"/>
      <c r="M3969" s="25"/>
      <c r="N3969" s="25"/>
      <c r="O3969" s="25"/>
      <c r="P3969" s="25"/>
      <c r="Q3969" s="25"/>
      <c r="R3969" s="25"/>
      <c r="S3969" s="25"/>
      <c r="T3969" s="25"/>
      <c r="U3969" s="25"/>
      <c r="V3969" s="25"/>
      <c r="W3969" s="25"/>
      <c r="X3969" s="25"/>
      <c r="Y3969" s="25"/>
      <c r="Z3969" s="25"/>
      <c r="AA3969" s="25"/>
      <c r="AB3969" s="25"/>
      <c r="AC3969" s="25"/>
      <c r="AD3969" s="25"/>
      <c r="AE3969" s="25"/>
      <c r="AF3969" s="25"/>
      <c r="AG3969" s="25"/>
      <c r="AH3969" s="25"/>
    </row>
    <row r="3970" spans="1:34">
      <c r="A3970" s="25"/>
      <c r="B3970" s="25"/>
      <c r="C3970" s="25"/>
      <c r="D3970" s="114"/>
      <c r="E3970" s="25"/>
      <c r="F3970" s="25"/>
      <c r="G3970" s="25"/>
      <c r="H3970" s="25"/>
      <c r="I3970" s="25"/>
      <c r="J3970" s="25"/>
      <c r="K3970" s="114"/>
      <c r="L3970" s="25"/>
      <c r="M3970" s="25"/>
      <c r="N3970" s="25"/>
      <c r="O3970" s="25"/>
      <c r="P3970" s="25"/>
      <c r="Q3970" s="25"/>
      <c r="R3970" s="25"/>
      <c r="S3970" s="25"/>
      <c r="T3970" s="25"/>
      <c r="U3970" s="25"/>
      <c r="V3970" s="25"/>
      <c r="W3970" s="25"/>
      <c r="X3970" s="25"/>
      <c r="Y3970" s="25"/>
      <c r="Z3970" s="25"/>
      <c r="AA3970" s="25"/>
      <c r="AB3970" s="25"/>
      <c r="AC3970" s="25"/>
      <c r="AD3970" s="25"/>
      <c r="AE3970" s="25"/>
      <c r="AF3970" s="25"/>
      <c r="AG3970" s="25"/>
      <c r="AH3970" s="25"/>
    </row>
    <row r="3971" spans="1:34">
      <c r="A3971" s="25"/>
      <c r="B3971" s="25"/>
      <c r="C3971" s="25"/>
      <c r="D3971" s="114"/>
      <c r="E3971" s="25"/>
      <c r="F3971" s="25"/>
      <c r="G3971" s="25"/>
      <c r="H3971" s="25"/>
      <c r="I3971" s="25"/>
      <c r="J3971" s="25"/>
      <c r="K3971" s="114"/>
      <c r="L3971" s="25"/>
      <c r="M3971" s="25"/>
      <c r="N3971" s="25"/>
      <c r="O3971" s="25"/>
      <c r="P3971" s="25"/>
      <c r="Q3971" s="25"/>
      <c r="R3971" s="25"/>
      <c r="S3971" s="25"/>
      <c r="T3971" s="25"/>
      <c r="U3971" s="25"/>
      <c r="V3971" s="25"/>
      <c r="W3971" s="25"/>
      <c r="X3971" s="25"/>
      <c r="Y3971" s="25"/>
      <c r="Z3971" s="25"/>
      <c r="AA3971" s="25"/>
      <c r="AB3971" s="25"/>
      <c r="AC3971" s="25"/>
      <c r="AD3971" s="25"/>
      <c r="AE3971" s="25"/>
      <c r="AF3971" s="25"/>
      <c r="AG3971" s="25"/>
      <c r="AH3971" s="25"/>
    </row>
    <row r="3972" spans="1:34">
      <c r="A3972" s="25"/>
      <c r="B3972" s="25"/>
      <c r="C3972" s="25"/>
      <c r="D3972" s="114"/>
      <c r="E3972" s="25"/>
      <c r="F3972" s="25"/>
      <c r="G3972" s="25"/>
      <c r="H3972" s="25"/>
      <c r="I3972" s="25"/>
      <c r="J3972" s="25"/>
      <c r="K3972" s="114"/>
      <c r="L3972" s="25"/>
      <c r="M3972" s="25"/>
      <c r="N3972" s="25"/>
      <c r="O3972" s="25"/>
      <c r="P3972" s="25"/>
      <c r="Q3972" s="25"/>
      <c r="R3972" s="25"/>
      <c r="S3972" s="25"/>
      <c r="T3972" s="25"/>
      <c r="U3972" s="25"/>
      <c r="V3972" s="25"/>
      <c r="W3972" s="25"/>
      <c r="X3972" s="25"/>
      <c r="Y3972" s="25"/>
      <c r="Z3972" s="25"/>
      <c r="AA3972" s="25"/>
      <c r="AB3972" s="25"/>
      <c r="AC3972" s="25"/>
      <c r="AD3972" s="25"/>
      <c r="AE3972" s="25"/>
      <c r="AF3972" s="25"/>
      <c r="AG3972" s="25"/>
      <c r="AH3972" s="25"/>
    </row>
    <row r="3973" spans="1:34">
      <c r="A3973" s="25"/>
      <c r="B3973" s="25"/>
      <c r="C3973" s="25"/>
      <c r="D3973" s="114"/>
      <c r="E3973" s="25"/>
      <c r="F3973" s="25"/>
      <c r="G3973" s="25"/>
      <c r="H3973" s="25"/>
      <c r="I3973" s="25"/>
      <c r="J3973" s="25"/>
      <c r="K3973" s="114"/>
      <c r="L3973" s="25"/>
      <c r="M3973" s="25"/>
      <c r="N3973" s="25"/>
      <c r="O3973" s="25"/>
      <c r="P3973" s="25"/>
      <c r="Q3973" s="25"/>
      <c r="R3973" s="25"/>
      <c r="S3973" s="25"/>
      <c r="T3973" s="25"/>
      <c r="U3973" s="25"/>
      <c r="V3973" s="25"/>
      <c r="W3973" s="25"/>
      <c r="X3973" s="25"/>
      <c r="Y3973" s="25"/>
      <c r="Z3973" s="25"/>
      <c r="AA3973" s="25"/>
      <c r="AB3973" s="25"/>
      <c r="AC3973" s="25"/>
      <c r="AD3973" s="25"/>
      <c r="AE3973" s="25"/>
      <c r="AF3973" s="25"/>
      <c r="AG3973" s="25"/>
      <c r="AH3973" s="25"/>
    </row>
    <row r="3974" spans="1:34">
      <c r="A3974" s="25"/>
      <c r="B3974" s="25"/>
      <c r="C3974" s="25"/>
      <c r="D3974" s="114"/>
      <c r="E3974" s="25"/>
      <c r="F3974" s="25"/>
      <c r="G3974" s="25"/>
      <c r="H3974" s="25"/>
      <c r="I3974" s="25"/>
      <c r="J3974" s="25"/>
      <c r="K3974" s="114"/>
      <c r="L3974" s="25"/>
      <c r="M3974" s="25"/>
      <c r="N3974" s="25"/>
      <c r="O3974" s="25"/>
      <c r="P3974" s="25"/>
      <c r="Q3974" s="25"/>
      <c r="R3974" s="25"/>
      <c r="S3974" s="25"/>
      <c r="T3974" s="25"/>
      <c r="U3974" s="25"/>
      <c r="V3974" s="25"/>
      <c r="W3974" s="25"/>
      <c r="X3974" s="25"/>
      <c r="Y3974" s="25"/>
      <c r="Z3974" s="25"/>
      <c r="AA3974" s="25"/>
      <c r="AB3974" s="25"/>
      <c r="AC3974" s="25"/>
      <c r="AD3974" s="25"/>
      <c r="AE3974" s="25"/>
      <c r="AF3974" s="25"/>
      <c r="AG3974" s="25"/>
      <c r="AH3974" s="25"/>
    </row>
    <row r="3975" spans="1:34">
      <c r="A3975" s="25"/>
      <c r="B3975" s="25"/>
      <c r="C3975" s="25"/>
      <c r="D3975" s="114"/>
      <c r="E3975" s="25"/>
      <c r="F3975" s="25"/>
      <c r="G3975" s="25"/>
      <c r="H3975" s="25"/>
      <c r="I3975" s="25"/>
      <c r="J3975" s="25"/>
      <c r="K3975" s="114"/>
      <c r="L3975" s="25"/>
      <c r="M3975" s="25"/>
      <c r="N3975" s="25"/>
      <c r="O3975" s="25"/>
      <c r="P3975" s="25"/>
      <c r="Q3975" s="25"/>
      <c r="R3975" s="25"/>
      <c r="S3975" s="25"/>
      <c r="T3975" s="25"/>
      <c r="U3975" s="25"/>
      <c r="V3975" s="25"/>
      <c r="W3975" s="25"/>
      <c r="X3975" s="25"/>
      <c r="Y3975" s="25"/>
      <c r="Z3975" s="25"/>
      <c r="AA3975" s="25"/>
      <c r="AB3975" s="25"/>
      <c r="AC3975" s="25"/>
      <c r="AD3975" s="25"/>
      <c r="AE3975" s="25"/>
      <c r="AF3975" s="25"/>
      <c r="AG3975" s="25"/>
      <c r="AH3975" s="25"/>
    </row>
    <row r="3976" spans="1:34">
      <c r="A3976" s="25"/>
      <c r="B3976" s="25"/>
      <c r="C3976" s="25"/>
      <c r="D3976" s="114"/>
      <c r="E3976" s="25"/>
      <c r="F3976" s="25"/>
      <c r="G3976" s="25"/>
      <c r="H3976" s="25"/>
      <c r="I3976" s="25"/>
      <c r="J3976" s="25"/>
      <c r="K3976" s="114"/>
      <c r="L3976" s="25"/>
      <c r="M3976" s="25"/>
      <c r="N3976" s="25"/>
      <c r="O3976" s="25"/>
      <c r="P3976" s="25"/>
      <c r="Q3976" s="25"/>
      <c r="R3976" s="25"/>
      <c r="S3976" s="25"/>
      <c r="T3976" s="25"/>
      <c r="U3976" s="25"/>
      <c r="V3976" s="25"/>
      <c r="W3976" s="25"/>
      <c r="X3976" s="25"/>
      <c r="Y3976" s="25"/>
      <c r="Z3976" s="25"/>
      <c r="AA3976" s="25"/>
      <c r="AB3976" s="25"/>
      <c r="AC3976" s="25"/>
      <c r="AD3976" s="25"/>
      <c r="AE3976" s="25"/>
      <c r="AF3976" s="25"/>
      <c r="AG3976" s="25"/>
      <c r="AH3976" s="25"/>
    </row>
    <row r="3977" spans="1:34">
      <c r="A3977" s="25"/>
      <c r="B3977" s="25"/>
      <c r="C3977" s="25"/>
      <c r="D3977" s="114"/>
      <c r="E3977" s="25"/>
      <c r="F3977" s="25"/>
      <c r="G3977" s="25"/>
      <c r="H3977" s="25"/>
      <c r="I3977" s="25"/>
      <c r="J3977" s="25"/>
      <c r="K3977" s="114"/>
      <c r="L3977" s="25"/>
      <c r="M3977" s="25"/>
      <c r="N3977" s="25"/>
      <c r="O3977" s="25"/>
      <c r="P3977" s="25"/>
      <c r="Q3977" s="25"/>
      <c r="R3977" s="25"/>
      <c r="S3977" s="25"/>
      <c r="T3977" s="25"/>
      <c r="U3977" s="25"/>
      <c r="V3977" s="25"/>
      <c r="W3977" s="25"/>
      <c r="X3977" s="25"/>
      <c r="Y3977" s="25"/>
      <c r="Z3977" s="25"/>
      <c r="AA3977" s="25"/>
      <c r="AB3977" s="25"/>
      <c r="AC3977" s="25"/>
      <c r="AD3977" s="25"/>
      <c r="AE3977" s="25"/>
      <c r="AF3977" s="25"/>
      <c r="AG3977" s="25"/>
      <c r="AH3977" s="25"/>
    </row>
    <row r="3978" spans="1:34">
      <c r="A3978" s="25"/>
      <c r="B3978" s="25"/>
      <c r="C3978" s="25"/>
      <c r="D3978" s="114"/>
      <c r="E3978" s="25"/>
      <c r="F3978" s="25"/>
      <c r="G3978" s="25"/>
      <c r="H3978" s="25"/>
      <c r="I3978" s="25"/>
      <c r="J3978" s="25"/>
      <c r="K3978" s="114"/>
      <c r="L3978" s="25"/>
      <c r="M3978" s="25"/>
      <c r="N3978" s="25"/>
      <c r="O3978" s="25"/>
      <c r="P3978" s="25"/>
      <c r="Q3978" s="25"/>
      <c r="R3978" s="25"/>
      <c r="S3978" s="25"/>
      <c r="T3978" s="25"/>
      <c r="U3978" s="25"/>
      <c r="V3978" s="25"/>
      <c r="W3978" s="25"/>
      <c r="X3978" s="25"/>
      <c r="Y3978" s="25"/>
      <c r="Z3978" s="25"/>
      <c r="AA3978" s="25"/>
      <c r="AB3978" s="25"/>
      <c r="AC3978" s="25"/>
      <c r="AD3978" s="25"/>
      <c r="AE3978" s="25"/>
      <c r="AF3978" s="25"/>
      <c r="AG3978" s="25"/>
      <c r="AH3978" s="25"/>
    </row>
    <row r="3979" spans="1:34">
      <c r="A3979" s="25"/>
      <c r="B3979" s="25"/>
      <c r="C3979" s="25"/>
      <c r="D3979" s="114"/>
      <c r="E3979" s="25"/>
      <c r="F3979" s="25"/>
      <c r="G3979" s="25"/>
      <c r="H3979" s="25"/>
      <c r="I3979" s="25"/>
      <c r="J3979" s="25"/>
      <c r="K3979" s="114"/>
      <c r="L3979" s="25"/>
      <c r="M3979" s="25"/>
      <c r="N3979" s="25"/>
      <c r="O3979" s="25"/>
      <c r="P3979" s="25"/>
      <c r="Q3979" s="25"/>
      <c r="R3979" s="25"/>
      <c r="S3979" s="25"/>
      <c r="T3979" s="25"/>
      <c r="U3979" s="25"/>
      <c r="V3979" s="25"/>
      <c r="W3979" s="25"/>
      <c r="X3979" s="25"/>
      <c r="Y3979" s="25"/>
      <c r="Z3979" s="25"/>
      <c r="AA3979" s="25"/>
      <c r="AB3979" s="25"/>
      <c r="AC3979" s="25"/>
      <c r="AD3979" s="25"/>
      <c r="AE3979" s="25"/>
      <c r="AF3979" s="25"/>
      <c r="AG3979" s="25"/>
      <c r="AH3979" s="25"/>
    </row>
    <row r="3980" spans="1:34">
      <c r="A3980" s="25"/>
      <c r="B3980" s="25"/>
      <c r="C3980" s="25"/>
      <c r="D3980" s="114"/>
      <c r="E3980" s="25"/>
      <c r="F3980" s="25"/>
      <c r="G3980" s="25"/>
      <c r="H3980" s="25"/>
      <c r="I3980" s="25"/>
      <c r="J3980" s="25"/>
      <c r="K3980" s="114"/>
      <c r="L3980" s="25"/>
      <c r="M3980" s="25"/>
      <c r="N3980" s="25"/>
      <c r="O3980" s="25"/>
      <c r="P3980" s="25"/>
      <c r="Q3980" s="25"/>
      <c r="R3980" s="25"/>
      <c r="S3980" s="25"/>
      <c r="T3980" s="25"/>
      <c r="U3980" s="25"/>
      <c r="V3980" s="25"/>
      <c r="W3980" s="25"/>
      <c r="X3980" s="25"/>
      <c r="Y3980" s="25"/>
      <c r="Z3980" s="25"/>
      <c r="AA3980" s="25"/>
      <c r="AB3980" s="25"/>
      <c r="AC3980" s="25"/>
      <c r="AD3980" s="25"/>
      <c r="AE3980" s="25"/>
      <c r="AF3980" s="25"/>
      <c r="AG3980" s="25"/>
      <c r="AH3980" s="25"/>
    </row>
    <row r="3981" spans="1:34">
      <c r="A3981" s="25"/>
      <c r="B3981" s="25"/>
      <c r="C3981" s="25"/>
      <c r="D3981" s="114"/>
      <c r="E3981" s="25"/>
      <c r="F3981" s="25"/>
      <c r="G3981" s="25"/>
      <c r="H3981" s="25"/>
      <c r="I3981" s="25"/>
      <c r="J3981" s="25"/>
      <c r="K3981" s="114"/>
      <c r="L3981" s="25"/>
      <c r="M3981" s="25"/>
      <c r="N3981" s="25"/>
      <c r="O3981" s="25"/>
      <c r="P3981" s="25"/>
      <c r="Q3981" s="25"/>
      <c r="R3981" s="25"/>
      <c r="S3981" s="25"/>
      <c r="T3981" s="25"/>
      <c r="U3981" s="25"/>
      <c r="V3981" s="25"/>
      <c r="W3981" s="25"/>
      <c r="X3981" s="25"/>
      <c r="Y3981" s="25"/>
      <c r="Z3981" s="25"/>
      <c r="AA3981" s="25"/>
      <c r="AB3981" s="25"/>
      <c r="AC3981" s="25"/>
      <c r="AD3981" s="25"/>
      <c r="AE3981" s="25"/>
      <c r="AF3981" s="25"/>
      <c r="AG3981" s="25"/>
      <c r="AH3981" s="25"/>
    </row>
    <row r="3982" spans="1:34">
      <c r="A3982" s="25"/>
      <c r="B3982" s="25"/>
      <c r="C3982" s="25"/>
      <c r="D3982" s="114"/>
      <c r="E3982" s="25"/>
      <c r="F3982" s="25"/>
      <c r="G3982" s="25"/>
      <c r="H3982" s="25"/>
      <c r="I3982" s="25"/>
      <c r="J3982" s="25"/>
      <c r="K3982" s="114"/>
      <c r="L3982" s="25"/>
      <c r="M3982" s="25"/>
      <c r="N3982" s="25"/>
      <c r="O3982" s="25"/>
      <c r="P3982" s="25"/>
      <c r="Q3982" s="25"/>
      <c r="R3982" s="25"/>
      <c r="S3982" s="25"/>
      <c r="T3982" s="25"/>
      <c r="U3982" s="25"/>
      <c r="V3982" s="25"/>
      <c r="W3982" s="25"/>
      <c r="X3982" s="25"/>
      <c r="Y3982" s="25"/>
      <c r="Z3982" s="25"/>
      <c r="AA3982" s="25"/>
      <c r="AB3982" s="25"/>
      <c r="AC3982" s="25"/>
      <c r="AD3982" s="25"/>
      <c r="AE3982" s="25"/>
      <c r="AF3982" s="25"/>
      <c r="AG3982" s="25"/>
      <c r="AH3982" s="25"/>
    </row>
    <row r="3983" spans="1:34">
      <c r="A3983" s="25"/>
      <c r="B3983" s="25"/>
      <c r="C3983" s="25"/>
      <c r="D3983" s="114"/>
      <c r="E3983" s="25"/>
      <c r="F3983" s="25"/>
      <c r="G3983" s="25"/>
      <c r="H3983" s="25"/>
      <c r="I3983" s="25"/>
      <c r="J3983" s="25"/>
      <c r="K3983" s="114"/>
      <c r="L3983" s="25"/>
      <c r="M3983" s="25"/>
      <c r="N3983" s="25"/>
      <c r="O3983" s="25"/>
      <c r="P3983" s="25"/>
      <c r="Q3983" s="25"/>
      <c r="R3983" s="25"/>
      <c r="S3983" s="25"/>
      <c r="T3983" s="25"/>
      <c r="U3983" s="25"/>
      <c r="V3983" s="25"/>
      <c r="W3983" s="25"/>
      <c r="X3983" s="25"/>
      <c r="Y3983" s="25"/>
      <c r="Z3983" s="25"/>
      <c r="AA3983" s="25"/>
      <c r="AB3983" s="25"/>
      <c r="AC3983" s="25"/>
      <c r="AD3983" s="25"/>
      <c r="AE3983" s="25"/>
      <c r="AF3983" s="25"/>
      <c r="AG3983" s="25"/>
      <c r="AH3983" s="25"/>
    </row>
    <row r="3984" spans="1:34">
      <c r="A3984" s="25"/>
      <c r="B3984" s="25"/>
      <c r="C3984" s="25"/>
      <c r="D3984" s="114"/>
      <c r="E3984" s="25"/>
      <c r="F3984" s="25"/>
      <c r="G3984" s="25"/>
      <c r="H3984" s="25"/>
      <c r="I3984" s="25"/>
      <c r="J3984" s="25"/>
      <c r="K3984" s="114"/>
      <c r="L3984" s="25"/>
      <c r="M3984" s="25"/>
      <c r="N3984" s="25"/>
      <c r="O3984" s="25"/>
      <c r="P3984" s="25"/>
      <c r="Q3984" s="25"/>
      <c r="R3984" s="25"/>
      <c r="S3984" s="25"/>
      <c r="T3984" s="25"/>
      <c r="U3984" s="25"/>
      <c r="V3984" s="25"/>
      <c r="W3984" s="25"/>
      <c r="X3984" s="25"/>
      <c r="Y3984" s="25"/>
      <c r="Z3984" s="25"/>
      <c r="AA3984" s="25"/>
      <c r="AB3984" s="25"/>
      <c r="AC3984" s="25"/>
      <c r="AD3984" s="25"/>
      <c r="AE3984" s="25"/>
      <c r="AF3984" s="25"/>
      <c r="AG3984" s="25"/>
      <c r="AH3984" s="25"/>
    </row>
    <row r="3985" spans="1:34">
      <c r="A3985" s="25"/>
      <c r="B3985" s="25"/>
      <c r="C3985" s="25"/>
      <c r="D3985" s="114"/>
      <c r="E3985" s="25"/>
      <c r="F3985" s="25"/>
      <c r="G3985" s="25"/>
      <c r="H3985" s="25"/>
      <c r="I3985" s="25"/>
      <c r="J3985" s="25"/>
      <c r="K3985" s="114"/>
      <c r="L3985" s="25"/>
      <c r="M3985" s="25"/>
      <c r="N3985" s="25"/>
      <c r="O3985" s="25"/>
      <c r="P3985" s="25"/>
      <c r="Q3985" s="25"/>
      <c r="R3985" s="25"/>
      <c r="S3985" s="25"/>
      <c r="T3985" s="25"/>
      <c r="U3985" s="25"/>
      <c r="V3985" s="25"/>
      <c r="W3985" s="25"/>
      <c r="X3985" s="25"/>
      <c r="Y3985" s="25"/>
      <c r="Z3985" s="25"/>
      <c r="AA3985" s="25"/>
      <c r="AB3985" s="25"/>
      <c r="AC3985" s="25"/>
      <c r="AD3985" s="25"/>
      <c r="AE3985" s="25"/>
      <c r="AF3985" s="25"/>
      <c r="AG3985" s="25"/>
      <c r="AH3985" s="25"/>
    </row>
    <row r="3986" spans="1:34">
      <c r="A3986" s="25"/>
      <c r="B3986" s="25"/>
      <c r="C3986" s="25"/>
      <c r="D3986" s="114"/>
      <c r="E3986" s="25"/>
      <c r="F3986" s="25"/>
      <c r="G3986" s="25"/>
      <c r="H3986" s="25"/>
      <c r="I3986" s="25"/>
      <c r="J3986" s="25"/>
      <c r="K3986" s="114"/>
      <c r="L3986" s="25"/>
      <c r="M3986" s="25"/>
      <c r="N3986" s="25"/>
      <c r="O3986" s="25"/>
      <c r="P3986" s="25"/>
      <c r="Q3986" s="25"/>
      <c r="R3986" s="25"/>
      <c r="S3986" s="25"/>
      <c r="T3986" s="25"/>
      <c r="U3986" s="25"/>
      <c r="V3986" s="25"/>
      <c r="W3986" s="25"/>
      <c r="X3986" s="25"/>
      <c r="Y3986" s="25"/>
      <c r="Z3986" s="25"/>
      <c r="AA3986" s="25"/>
      <c r="AB3986" s="25"/>
      <c r="AC3986" s="25"/>
      <c r="AD3986" s="25"/>
      <c r="AE3986" s="25"/>
      <c r="AF3986" s="25"/>
      <c r="AG3986" s="25"/>
      <c r="AH3986" s="25"/>
    </row>
    <row r="3987" spans="1:34">
      <c r="A3987" s="25"/>
      <c r="B3987" s="25"/>
      <c r="C3987" s="25"/>
      <c r="D3987" s="114"/>
      <c r="E3987" s="25"/>
      <c r="F3987" s="25"/>
      <c r="G3987" s="25"/>
      <c r="H3987" s="25"/>
      <c r="I3987" s="25"/>
      <c r="J3987" s="25"/>
      <c r="K3987" s="114"/>
      <c r="L3987" s="25"/>
      <c r="M3987" s="25"/>
      <c r="N3987" s="25"/>
      <c r="O3987" s="25"/>
      <c r="P3987" s="25"/>
      <c r="Q3987" s="25"/>
      <c r="R3987" s="25"/>
      <c r="S3987" s="25"/>
      <c r="T3987" s="25"/>
      <c r="U3987" s="25"/>
      <c r="V3987" s="25"/>
      <c r="W3987" s="25"/>
      <c r="X3987" s="25"/>
      <c r="Y3987" s="25"/>
      <c r="Z3987" s="25"/>
      <c r="AA3987" s="25"/>
      <c r="AB3987" s="25"/>
      <c r="AC3987" s="25"/>
      <c r="AD3987" s="25"/>
      <c r="AE3987" s="25"/>
      <c r="AF3987" s="25"/>
      <c r="AG3987" s="25"/>
      <c r="AH3987" s="25"/>
    </row>
    <row r="3988" spans="1:34">
      <c r="A3988" s="25"/>
      <c r="B3988" s="25"/>
      <c r="C3988" s="25"/>
      <c r="D3988" s="114"/>
      <c r="E3988" s="25"/>
      <c r="F3988" s="25"/>
      <c r="G3988" s="25"/>
      <c r="H3988" s="25"/>
      <c r="I3988" s="25"/>
      <c r="J3988" s="25"/>
      <c r="K3988" s="114"/>
      <c r="L3988" s="25"/>
      <c r="M3988" s="25"/>
      <c r="N3988" s="25"/>
      <c r="O3988" s="25"/>
      <c r="P3988" s="25"/>
      <c r="Q3988" s="25"/>
      <c r="R3988" s="25"/>
      <c r="S3988" s="25"/>
      <c r="T3988" s="25"/>
      <c r="U3988" s="25"/>
      <c r="V3988" s="25"/>
      <c r="W3988" s="25"/>
      <c r="X3988" s="25"/>
      <c r="Y3988" s="25"/>
      <c r="Z3988" s="25"/>
      <c r="AA3988" s="25"/>
      <c r="AB3988" s="25"/>
      <c r="AC3988" s="25"/>
      <c r="AD3988" s="25"/>
      <c r="AE3988" s="25"/>
      <c r="AF3988" s="25"/>
      <c r="AG3988" s="25"/>
      <c r="AH3988" s="25"/>
    </row>
    <row r="3989" spans="1:34">
      <c r="A3989" s="25"/>
      <c r="B3989" s="25"/>
      <c r="C3989" s="25"/>
      <c r="D3989" s="114"/>
      <c r="E3989" s="25"/>
      <c r="F3989" s="25"/>
      <c r="G3989" s="25"/>
      <c r="H3989" s="25"/>
      <c r="I3989" s="25"/>
      <c r="J3989" s="25"/>
      <c r="K3989" s="114"/>
      <c r="L3989" s="25"/>
      <c r="M3989" s="25"/>
      <c r="N3989" s="25"/>
      <c r="O3989" s="25"/>
      <c r="P3989" s="25"/>
      <c r="Q3989" s="25"/>
      <c r="R3989" s="25"/>
      <c r="S3989" s="25"/>
      <c r="T3989" s="25"/>
      <c r="U3989" s="25"/>
      <c r="V3989" s="25"/>
      <c r="W3989" s="25"/>
      <c r="X3989" s="25"/>
      <c r="Y3989" s="25"/>
      <c r="Z3989" s="25"/>
      <c r="AA3989" s="25"/>
      <c r="AB3989" s="25"/>
      <c r="AC3989" s="25"/>
      <c r="AD3989" s="25"/>
      <c r="AE3989" s="25"/>
      <c r="AF3989" s="25"/>
      <c r="AG3989" s="25"/>
      <c r="AH3989" s="25"/>
    </row>
    <row r="3990" spans="1:34">
      <c r="A3990" s="25"/>
      <c r="B3990" s="25"/>
      <c r="C3990" s="25"/>
      <c r="D3990" s="114"/>
      <c r="E3990" s="25"/>
      <c r="F3990" s="25"/>
      <c r="G3990" s="25"/>
      <c r="H3990" s="25"/>
      <c r="I3990" s="25"/>
      <c r="J3990" s="25"/>
      <c r="K3990" s="114"/>
      <c r="L3990" s="25"/>
      <c r="M3990" s="25"/>
      <c r="N3990" s="25"/>
      <c r="O3990" s="25"/>
      <c r="P3990" s="25"/>
      <c r="Q3990" s="25"/>
      <c r="R3990" s="25"/>
      <c r="S3990" s="25"/>
      <c r="T3990" s="25"/>
      <c r="U3990" s="25"/>
      <c r="V3990" s="25"/>
      <c r="W3990" s="25"/>
      <c r="X3990" s="25"/>
      <c r="Y3990" s="25"/>
      <c r="Z3990" s="25"/>
      <c r="AA3990" s="25"/>
      <c r="AB3990" s="25"/>
      <c r="AC3990" s="25"/>
      <c r="AD3990" s="25"/>
      <c r="AE3990" s="25"/>
      <c r="AF3990" s="25"/>
      <c r="AG3990" s="25"/>
      <c r="AH3990" s="25"/>
    </row>
    <row r="3991" spans="1:34">
      <c r="A3991" s="25"/>
      <c r="B3991" s="25"/>
      <c r="C3991" s="25"/>
      <c r="D3991" s="114"/>
      <c r="E3991" s="25"/>
      <c r="F3991" s="25"/>
      <c r="G3991" s="25"/>
      <c r="H3991" s="25"/>
      <c r="I3991" s="25"/>
      <c r="J3991" s="25"/>
      <c r="K3991" s="114"/>
      <c r="L3991" s="25"/>
      <c r="M3991" s="25"/>
      <c r="N3991" s="25"/>
      <c r="O3991" s="25"/>
      <c r="P3991" s="25"/>
      <c r="Q3991" s="25"/>
      <c r="R3991" s="25"/>
      <c r="S3991" s="25"/>
      <c r="T3991" s="25"/>
      <c r="U3991" s="25"/>
      <c r="V3991" s="25"/>
      <c r="W3991" s="25"/>
      <c r="X3991" s="25"/>
      <c r="Y3991" s="25"/>
      <c r="Z3991" s="25"/>
      <c r="AA3991" s="25"/>
      <c r="AB3991" s="25"/>
      <c r="AC3991" s="25"/>
      <c r="AD3991" s="25"/>
      <c r="AE3991" s="25"/>
      <c r="AF3991" s="25"/>
      <c r="AG3991" s="25"/>
      <c r="AH3991" s="25"/>
    </row>
    <row r="3992" spans="1:34">
      <c r="A3992" s="25"/>
      <c r="B3992" s="25"/>
      <c r="C3992" s="25"/>
      <c r="D3992" s="114"/>
      <c r="E3992" s="25"/>
      <c r="F3992" s="25"/>
      <c r="G3992" s="25"/>
      <c r="H3992" s="25"/>
      <c r="I3992" s="25"/>
      <c r="J3992" s="25"/>
      <c r="K3992" s="114"/>
      <c r="L3992" s="25"/>
      <c r="M3992" s="25"/>
      <c r="N3992" s="25"/>
      <c r="O3992" s="25"/>
      <c r="P3992" s="25"/>
      <c r="Q3992" s="25"/>
      <c r="R3992" s="25"/>
      <c r="S3992" s="25"/>
      <c r="T3992" s="25"/>
      <c r="U3992" s="25"/>
      <c r="V3992" s="25"/>
      <c r="W3992" s="25"/>
      <c r="X3992" s="25"/>
      <c r="Y3992" s="25"/>
      <c r="Z3992" s="25"/>
      <c r="AA3992" s="25"/>
      <c r="AB3992" s="25"/>
      <c r="AC3992" s="25"/>
      <c r="AD3992" s="25"/>
      <c r="AE3992" s="25"/>
      <c r="AF3992" s="25"/>
      <c r="AG3992" s="25"/>
      <c r="AH3992" s="25"/>
    </row>
    <row r="3993" spans="1:34">
      <c r="A3993" s="25"/>
      <c r="B3993" s="25"/>
      <c r="C3993" s="25"/>
      <c r="D3993" s="114"/>
      <c r="E3993" s="25"/>
      <c r="F3993" s="25"/>
      <c r="G3993" s="25"/>
      <c r="H3993" s="25"/>
      <c r="I3993" s="25"/>
      <c r="J3993" s="25"/>
      <c r="K3993" s="114"/>
      <c r="L3993" s="25"/>
      <c r="M3993" s="25"/>
      <c r="N3993" s="25"/>
      <c r="O3993" s="25"/>
      <c r="P3993" s="25"/>
      <c r="Q3993" s="25"/>
      <c r="R3993" s="25"/>
      <c r="S3993" s="25"/>
      <c r="T3993" s="25"/>
      <c r="U3993" s="25"/>
      <c r="V3993" s="25"/>
      <c r="W3993" s="25"/>
      <c r="X3993" s="25"/>
      <c r="Y3993" s="25"/>
      <c r="Z3993" s="25"/>
      <c r="AA3993" s="25"/>
      <c r="AB3993" s="25"/>
      <c r="AC3993" s="25"/>
      <c r="AD3993" s="25"/>
      <c r="AE3993" s="25"/>
      <c r="AF3993" s="25"/>
      <c r="AG3993" s="25"/>
      <c r="AH3993" s="25"/>
    </row>
    <row r="3994" spans="1:34">
      <c r="A3994" s="25"/>
      <c r="B3994" s="25"/>
      <c r="C3994" s="25"/>
      <c r="D3994" s="114"/>
      <c r="E3994" s="25"/>
      <c r="F3994" s="25"/>
      <c r="G3994" s="25"/>
      <c r="H3994" s="25"/>
      <c r="I3994" s="25"/>
      <c r="J3994" s="25"/>
      <c r="K3994" s="114"/>
      <c r="L3994" s="25"/>
      <c r="M3994" s="25"/>
      <c r="N3994" s="25"/>
      <c r="O3994" s="25"/>
      <c r="P3994" s="25"/>
      <c r="Q3994" s="25"/>
      <c r="R3994" s="25"/>
      <c r="S3994" s="25"/>
      <c r="T3994" s="25"/>
      <c r="U3994" s="25"/>
      <c r="V3994" s="25"/>
      <c r="W3994" s="25"/>
      <c r="X3994" s="25"/>
      <c r="Y3994" s="25"/>
      <c r="Z3994" s="25"/>
      <c r="AA3994" s="25"/>
      <c r="AB3994" s="25"/>
      <c r="AC3994" s="25"/>
      <c r="AD3994" s="25"/>
      <c r="AE3994" s="25"/>
      <c r="AF3994" s="25"/>
      <c r="AG3994" s="25"/>
      <c r="AH3994" s="25"/>
    </row>
    <row r="3995" spans="1:34">
      <c r="A3995" s="25"/>
      <c r="B3995" s="25"/>
      <c r="C3995" s="25"/>
      <c r="D3995" s="114"/>
      <c r="E3995" s="25"/>
      <c r="F3995" s="25"/>
      <c r="G3995" s="25"/>
      <c r="H3995" s="25"/>
      <c r="I3995" s="25"/>
      <c r="J3995" s="25"/>
      <c r="K3995" s="114"/>
      <c r="L3995" s="25"/>
      <c r="M3995" s="25"/>
      <c r="N3995" s="25"/>
      <c r="O3995" s="25"/>
      <c r="P3995" s="25"/>
      <c r="Q3995" s="25"/>
      <c r="R3995" s="25"/>
      <c r="S3995" s="25"/>
      <c r="T3995" s="25"/>
      <c r="U3995" s="25"/>
      <c r="V3995" s="25"/>
      <c r="W3995" s="25"/>
      <c r="X3995" s="25"/>
      <c r="Y3995" s="25"/>
      <c r="Z3995" s="25"/>
      <c r="AA3995" s="25"/>
      <c r="AB3995" s="25"/>
      <c r="AC3995" s="25"/>
      <c r="AD3995" s="25"/>
      <c r="AE3995" s="25"/>
      <c r="AF3995" s="25"/>
      <c r="AG3995" s="25"/>
      <c r="AH3995" s="25"/>
    </row>
    <row r="3996" spans="1:34">
      <c r="A3996" s="25"/>
      <c r="B3996" s="25"/>
      <c r="C3996" s="25"/>
      <c r="D3996" s="114"/>
      <c r="E3996" s="25"/>
      <c r="F3996" s="25"/>
      <c r="G3996" s="25"/>
      <c r="H3996" s="25"/>
      <c r="I3996" s="25"/>
      <c r="J3996" s="25"/>
      <c r="K3996" s="114"/>
      <c r="L3996" s="25"/>
      <c r="M3996" s="25"/>
      <c r="N3996" s="25"/>
      <c r="O3996" s="25"/>
      <c r="P3996" s="25"/>
      <c r="Q3996" s="25"/>
      <c r="R3996" s="25"/>
      <c r="S3996" s="25"/>
      <c r="T3996" s="25"/>
      <c r="U3996" s="25"/>
      <c r="V3996" s="25"/>
      <c r="W3996" s="25"/>
      <c r="X3996" s="25"/>
      <c r="Y3996" s="25"/>
      <c r="Z3996" s="25"/>
      <c r="AA3996" s="25"/>
      <c r="AB3996" s="25"/>
      <c r="AC3996" s="25"/>
      <c r="AD3996" s="25"/>
      <c r="AE3996" s="25"/>
      <c r="AF3996" s="25"/>
      <c r="AG3996" s="25"/>
      <c r="AH3996" s="25"/>
    </row>
    <row r="3997" spans="1:34">
      <c r="A3997" s="25"/>
      <c r="B3997" s="25"/>
      <c r="C3997" s="25"/>
      <c r="D3997" s="114"/>
      <c r="E3997" s="25"/>
      <c r="F3997" s="25"/>
      <c r="G3997" s="25"/>
      <c r="H3997" s="25"/>
      <c r="I3997" s="25"/>
      <c r="J3997" s="25"/>
      <c r="K3997" s="114"/>
      <c r="L3997" s="25"/>
      <c r="M3997" s="25"/>
      <c r="N3997" s="25"/>
      <c r="O3997" s="25"/>
      <c r="P3997" s="25"/>
      <c r="Q3997" s="25"/>
      <c r="R3997" s="25"/>
      <c r="S3997" s="25"/>
      <c r="T3997" s="25"/>
      <c r="U3997" s="25"/>
      <c r="V3997" s="25"/>
      <c r="W3997" s="25"/>
      <c r="X3997" s="25"/>
      <c r="Y3997" s="25"/>
      <c r="Z3997" s="25"/>
      <c r="AA3997" s="25"/>
      <c r="AB3997" s="25"/>
      <c r="AC3997" s="25"/>
      <c r="AD3997" s="25"/>
      <c r="AE3997" s="25"/>
      <c r="AF3997" s="25"/>
      <c r="AG3997" s="25"/>
      <c r="AH3997" s="25"/>
    </row>
    <row r="3998" spans="1:34">
      <c r="A3998" s="25"/>
      <c r="B3998" s="25"/>
      <c r="C3998" s="25"/>
      <c r="D3998" s="114"/>
      <c r="E3998" s="25"/>
      <c r="F3998" s="25"/>
      <c r="G3998" s="25"/>
      <c r="H3998" s="25"/>
      <c r="I3998" s="25"/>
      <c r="J3998" s="25"/>
      <c r="K3998" s="114"/>
      <c r="L3998" s="25"/>
      <c r="M3998" s="25"/>
      <c r="N3998" s="25"/>
      <c r="O3998" s="25"/>
      <c r="P3998" s="25"/>
      <c r="Q3998" s="25"/>
      <c r="R3998" s="25"/>
      <c r="S3998" s="25"/>
      <c r="T3998" s="25"/>
      <c r="U3998" s="25"/>
      <c r="V3998" s="25"/>
      <c r="W3998" s="25"/>
      <c r="X3998" s="25"/>
      <c r="Y3998" s="25"/>
      <c r="Z3998" s="25"/>
      <c r="AA3998" s="25"/>
      <c r="AB3998" s="25"/>
      <c r="AC3998" s="25"/>
      <c r="AD3998" s="25"/>
      <c r="AE3998" s="25"/>
      <c r="AF3998" s="25"/>
      <c r="AG3998" s="25"/>
      <c r="AH3998" s="25"/>
    </row>
    <row r="3999" spans="1:34">
      <c r="A3999" s="25"/>
      <c r="B3999" s="25"/>
      <c r="C3999" s="25"/>
      <c r="D3999" s="114"/>
      <c r="E3999" s="25"/>
      <c r="F3999" s="25"/>
      <c r="G3999" s="25"/>
      <c r="H3999" s="25"/>
      <c r="I3999" s="25"/>
      <c r="J3999" s="25"/>
      <c r="K3999" s="114"/>
      <c r="L3999" s="25"/>
      <c r="M3999" s="25"/>
      <c r="N3999" s="25"/>
      <c r="O3999" s="25"/>
      <c r="P3999" s="25"/>
      <c r="Q3999" s="25"/>
      <c r="R3999" s="25"/>
      <c r="S3999" s="25"/>
      <c r="T3999" s="25"/>
      <c r="U3999" s="25"/>
      <c r="V3999" s="25"/>
      <c r="W3999" s="25"/>
      <c r="X3999" s="25"/>
      <c r="Y3999" s="25"/>
      <c r="Z3999" s="25"/>
      <c r="AA3999" s="25"/>
      <c r="AB3999" s="25"/>
      <c r="AC3999" s="25"/>
      <c r="AD3999" s="25"/>
      <c r="AE3999" s="25"/>
      <c r="AF3999" s="25"/>
      <c r="AG3999" s="25"/>
      <c r="AH3999" s="25"/>
    </row>
    <row r="4000" spans="1:34">
      <c r="A4000" s="25"/>
      <c r="B4000" s="25"/>
      <c r="C4000" s="25"/>
      <c r="D4000" s="114"/>
      <c r="E4000" s="25"/>
      <c r="F4000" s="25"/>
      <c r="G4000" s="25"/>
      <c r="H4000" s="25"/>
      <c r="I4000" s="25"/>
      <c r="J4000" s="25"/>
      <c r="K4000" s="114"/>
      <c r="L4000" s="25"/>
      <c r="M4000" s="25"/>
      <c r="N4000" s="25"/>
      <c r="O4000" s="25"/>
      <c r="P4000" s="25"/>
      <c r="Q4000" s="25"/>
      <c r="R4000" s="25"/>
      <c r="S4000" s="25"/>
      <c r="T4000" s="25"/>
      <c r="U4000" s="25"/>
      <c r="V4000" s="25"/>
      <c r="W4000" s="25"/>
      <c r="X4000" s="25"/>
      <c r="Y4000" s="25"/>
      <c r="Z4000" s="25"/>
      <c r="AA4000" s="25"/>
      <c r="AB4000" s="25"/>
      <c r="AC4000" s="25"/>
      <c r="AD4000" s="25"/>
      <c r="AE4000" s="25"/>
      <c r="AF4000" s="25"/>
      <c r="AG4000" s="25"/>
      <c r="AH4000" s="25"/>
    </row>
    <row r="4001" spans="1:34">
      <c r="A4001" s="25"/>
      <c r="B4001" s="25"/>
      <c r="C4001" s="25"/>
      <c r="D4001" s="114"/>
      <c r="E4001" s="25"/>
      <c r="F4001" s="25"/>
      <c r="G4001" s="25"/>
      <c r="H4001" s="25"/>
      <c r="I4001" s="25"/>
      <c r="J4001" s="25"/>
      <c r="K4001" s="114"/>
      <c r="L4001" s="25"/>
      <c r="M4001" s="25"/>
      <c r="N4001" s="25"/>
      <c r="O4001" s="25"/>
      <c r="P4001" s="25"/>
      <c r="Q4001" s="25"/>
      <c r="R4001" s="25"/>
      <c r="S4001" s="25"/>
      <c r="T4001" s="25"/>
      <c r="U4001" s="25"/>
      <c r="V4001" s="25"/>
      <c r="W4001" s="25"/>
      <c r="X4001" s="25"/>
      <c r="Y4001" s="25"/>
      <c r="Z4001" s="25"/>
      <c r="AA4001" s="25"/>
      <c r="AB4001" s="25"/>
      <c r="AC4001" s="25"/>
      <c r="AD4001" s="25"/>
      <c r="AE4001" s="25"/>
      <c r="AF4001" s="25"/>
      <c r="AG4001" s="25"/>
      <c r="AH4001" s="25"/>
    </row>
    <row r="4002" spans="1:34">
      <c r="A4002" s="25"/>
      <c r="B4002" s="25"/>
      <c r="C4002" s="25"/>
      <c r="D4002" s="114"/>
      <c r="E4002" s="25"/>
      <c r="F4002" s="25"/>
      <c r="G4002" s="25"/>
      <c r="H4002" s="25"/>
      <c r="I4002" s="25"/>
      <c r="J4002" s="25"/>
      <c r="K4002" s="114"/>
      <c r="L4002" s="25"/>
      <c r="M4002" s="25"/>
      <c r="N4002" s="25"/>
      <c r="O4002" s="25"/>
      <c r="P4002" s="25"/>
      <c r="Q4002" s="25"/>
      <c r="R4002" s="25"/>
      <c r="S4002" s="25"/>
      <c r="T4002" s="25"/>
      <c r="U4002" s="25"/>
      <c r="V4002" s="25"/>
      <c r="W4002" s="25"/>
      <c r="X4002" s="25"/>
      <c r="Y4002" s="25"/>
      <c r="Z4002" s="25"/>
      <c r="AA4002" s="25"/>
      <c r="AB4002" s="25"/>
      <c r="AC4002" s="25"/>
      <c r="AD4002" s="25"/>
      <c r="AE4002" s="25"/>
      <c r="AF4002" s="25"/>
      <c r="AG4002" s="25"/>
      <c r="AH4002" s="25"/>
    </row>
    <row r="4003" spans="1:34">
      <c r="A4003" s="25"/>
      <c r="B4003" s="25"/>
      <c r="C4003" s="25"/>
      <c r="D4003" s="114"/>
      <c r="E4003" s="25"/>
      <c r="F4003" s="25"/>
      <c r="G4003" s="25"/>
      <c r="H4003" s="25"/>
      <c r="I4003" s="25"/>
      <c r="J4003" s="25"/>
      <c r="K4003" s="114"/>
      <c r="L4003" s="25"/>
      <c r="M4003" s="25"/>
      <c r="N4003" s="25"/>
      <c r="O4003" s="25"/>
      <c r="P4003" s="25"/>
      <c r="Q4003" s="25"/>
      <c r="R4003" s="25"/>
      <c r="S4003" s="25"/>
      <c r="T4003" s="25"/>
      <c r="U4003" s="25"/>
      <c r="V4003" s="25"/>
      <c r="W4003" s="25"/>
      <c r="X4003" s="25"/>
      <c r="Y4003" s="25"/>
      <c r="Z4003" s="25"/>
      <c r="AA4003" s="25"/>
      <c r="AB4003" s="25"/>
      <c r="AC4003" s="25"/>
      <c r="AD4003" s="25"/>
      <c r="AE4003" s="25"/>
      <c r="AF4003" s="25"/>
      <c r="AG4003" s="25"/>
      <c r="AH4003" s="25"/>
    </row>
    <row r="4004" spans="1:34">
      <c r="A4004" s="25"/>
      <c r="B4004" s="25"/>
      <c r="C4004" s="25"/>
      <c r="D4004" s="114"/>
      <c r="E4004" s="25"/>
      <c r="F4004" s="25"/>
      <c r="G4004" s="25"/>
      <c r="H4004" s="25"/>
      <c r="I4004" s="25"/>
      <c r="J4004" s="25"/>
      <c r="K4004" s="114"/>
      <c r="L4004" s="25"/>
      <c r="M4004" s="25"/>
      <c r="N4004" s="25"/>
      <c r="O4004" s="25"/>
      <c r="P4004" s="25"/>
      <c r="Q4004" s="25"/>
      <c r="R4004" s="25"/>
      <c r="S4004" s="25"/>
      <c r="T4004" s="25"/>
      <c r="U4004" s="25"/>
      <c r="V4004" s="25"/>
      <c r="W4004" s="25"/>
      <c r="X4004" s="25"/>
      <c r="Y4004" s="25"/>
      <c r="Z4004" s="25"/>
      <c r="AA4004" s="25"/>
      <c r="AB4004" s="25"/>
      <c r="AC4004" s="25"/>
      <c r="AD4004" s="25"/>
      <c r="AE4004" s="25"/>
      <c r="AF4004" s="25"/>
      <c r="AG4004" s="25"/>
      <c r="AH4004" s="25"/>
    </row>
    <row r="4005" spans="1:34">
      <c r="A4005" s="25"/>
      <c r="B4005" s="25"/>
      <c r="C4005" s="25"/>
      <c r="D4005" s="114"/>
      <c r="E4005" s="25"/>
      <c r="F4005" s="25"/>
      <c r="G4005" s="25"/>
      <c r="H4005" s="25"/>
      <c r="I4005" s="25"/>
      <c r="J4005" s="25"/>
      <c r="K4005" s="114"/>
      <c r="L4005" s="25"/>
      <c r="M4005" s="25"/>
      <c r="N4005" s="25"/>
      <c r="O4005" s="25"/>
      <c r="P4005" s="25"/>
      <c r="Q4005" s="25"/>
      <c r="R4005" s="25"/>
      <c r="S4005" s="25"/>
      <c r="T4005" s="25"/>
      <c r="U4005" s="25"/>
      <c r="V4005" s="25"/>
      <c r="W4005" s="25"/>
      <c r="X4005" s="25"/>
      <c r="Y4005" s="25"/>
      <c r="Z4005" s="25"/>
      <c r="AA4005" s="25"/>
      <c r="AB4005" s="25"/>
      <c r="AC4005" s="25"/>
      <c r="AD4005" s="25"/>
      <c r="AE4005" s="25"/>
      <c r="AF4005" s="25"/>
      <c r="AG4005" s="25"/>
      <c r="AH4005" s="25"/>
    </row>
    <row r="4006" spans="1:34">
      <c r="A4006" s="25"/>
      <c r="B4006" s="25"/>
      <c r="C4006" s="25"/>
      <c r="D4006" s="114"/>
      <c r="E4006" s="25"/>
      <c r="F4006" s="25"/>
      <c r="G4006" s="25"/>
      <c r="H4006" s="25"/>
      <c r="I4006" s="25"/>
      <c r="J4006" s="25"/>
      <c r="K4006" s="114"/>
      <c r="L4006" s="25"/>
      <c r="M4006" s="25"/>
      <c r="N4006" s="25"/>
      <c r="O4006" s="25"/>
      <c r="P4006" s="25"/>
      <c r="Q4006" s="25"/>
      <c r="R4006" s="25"/>
      <c r="S4006" s="25"/>
      <c r="T4006" s="25"/>
      <c r="U4006" s="25"/>
      <c r="V4006" s="25"/>
      <c r="W4006" s="25"/>
      <c r="X4006" s="25"/>
      <c r="Y4006" s="25"/>
      <c r="Z4006" s="25"/>
      <c r="AA4006" s="25"/>
      <c r="AB4006" s="25"/>
      <c r="AC4006" s="25"/>
      <c r="AD4006" s="25"/>
      <c r="AE4006" s="25"/>
      <c r="AF4006" s="25"/>
      <c r="AG4006" s="25"/>
      <c r="AH4006" s="25"/>
    </row>
    <row r="4007" spans="1:34">
      <c r="A4007" s="25"/>
      <c r="B4007" s="25"/>
      <c r="C4007" s="25"/>
      <c r="D4007" s="114"/>
      <c r="E4007" s="25"/>
      <c r="F4007" s="25"/>
      <c r="G4007" s="25"/>
      <c r="H4007" s="25"/>
      <c r="I4007" s="25"/>
      <c r="J4007" s="25"/>
      <c r="K4007" s="114"/>
      <c r="L4007" s="25"/>
      <c r="M4007" s="25"/>
      <c r="N4007" s="25"/>
      <c r="O4007" s="25"/>
      <c r="P4007" s="25"/>
      <c r="Q4007" s="25"/>
      <c r="R4007" s="25"/>
      <c r="S4007" s="25"/>
      <c r="T4007" s="25"/>
      <c r="U4007" s="25"/>
      <c r="V4007" s="25"/>
      <c r="W4007" s="25"/>
      <c r="X4007" s="25"/>
      <c r="Y4007" s="25"/>
      <c r="Z4007" s="25"/>
      <c r="AA4007" s="25"/>
      <c r="AB4007" s="25"/>
      <c r="AC4007" s="25"/>
      <c r="AD4007" s="25"/>
      <c r="AE4007" s="25"/>
      <c r="AF4007" s="25"/>
      <c r="AG4007" s="25"/>
      <c r="AH4007" s="25"/>
    </row>
    <row r="4008" spans="1:34">
      <c r="A4008" s="25"/>
      <c r="B4008" s="25"/>
      <c r="C4008" s="25"/>
      <c r="D4008" s="114"/>
      <c r="E4008" s="25"/>
      <c r="F4008" s="25"/>
      <c r="G4008" s="25"/>
      <c r="H4008" s="25"/>
      <c r="I4008" s="25"/>
      <c r="J4008" s="25"/>
      <c r="K4008" s="114"/>
      <c r="L4008" s="25"/>
      <c r="M4008" s="25"/>
      <c r="N4008" s="25"/>
      <c r="O4008" s="25"/>
      <c r="P4008" s="25"/>
      <c r="Q4008" s="25"/>
      <c r="R4008" s="25"/>
      <c r="S4008" s="25"/>
      <c r="T4008" s="25"/>
      <c r="U4008" s="25"/>
      <c r="V4008" s="25"/>
      <c r="W4008" s="25"/>
      <c r="X4008" s="25"/>
      <c r="Y4008" s="25"/>
      <c r="Z4008" s="25"/>
      <c r="AA4008" s="25"/>
      <c r="AB4008" s="25"/>
      <c r="AC4008" s="25"/>
      <c r="AD4008" s="25"/>
      <c r="AE4008" s="25"/>
      <c r="AF4008" s="25"/>
      <c r="AG4008" s="25"/>
      <c r="AH4008" s="25"/>
    </row>
    <row r="4009" spans="1:34">
      <c r="A4009" s="25"/>
      <c r="B4009" s="25"/>
      <c r="C4009" s="25"/>
      <c r="D4009" s="114"/>
      <c r="E4009" s="25"/>
      <c r="F4009" s="25"/>
      <c r="G4009" s="25"/>
      <c r="H4009" s="25"/>
      <c r="I4009" s="25"/>
      <c r="J4009" s="25"/>
      <c r="K4009" s="114"/>
      <c r="L4009" s="25"/>
      <c r="M4009" s="25"/>
      <c r="N4009" s="25"/>
      <c r="O4009" s="25"/>
      <c r="P4009" s="25"/>
      <c r="Q4009" s="25"/>
      <c r="R4009" s="25"/>
      <c r="S4009" s="25"/>
      <c r="T4009" s="25"/>
      <c r="U4009" s="25"/>
      <c r="V4009" s="25"/>
      <c r="W4009" s="25"/>
      <c r="X4009" s="25"/>
      <c r="Y4009" s="25"/>
      <c r="Z4009" s="25"/>
      <c r="AA4009" s="25"/>
      <c r="AB4009" s="25"/>
      <c r="AC4009" s="25"/>
      <c r="AD4009" s="25"/>
      <c r="AE4009" s="25"/>
      <c r="AF4009" s="25"/>
      <c r="AG4009" s="25"/>
      <c r="AH4009" s="25"/>
    </row>
    <row r="4010" spans="1:34">
      <c r="A4010" s="25"/>
      <c r="B4010" s="25"/>
      <c r="C4010" s="25"/>
      <c r="D4010" s="114"/>
      <c r="E4010" s="25"/>
      <c r="F4010" s="25"/>
      <c r="G4010" s="25"/>
      <c r="H4010" s="25"/>
      <c r="I4010" s="25"/>
      <c r="J4010" s="25"/>
      <c r="K4010" s="114"/>
      <c r="L4010" s="25"/>
      <c r="M4010" s="25"/>
      <c r="N4010" s="25"/>
      <c r="O4010" s="25"/>
      <c r="P4010" s="25"/>
      <c r="Q4010" s="25"/>
      <c r="R4010" s="25"/>
      <c r="S4010" s="25"/>
      <c r="T4010" s="25"/>
      <c r="U4010" s="25"/>
      <c r="V4010" s="25"/>
      <c r="W4010" s="25"/>
      <c r="X4010" s="25"/>
      <c r="Y4010" s="25"/>
      <c r="Z4010" s="25"/>
      <c r="AA4010" s="25"/>
      <c r="AB4010" s="25"/>
      <c r="AC4010" s="25"/>
      <c r="AD4010" s="25"/>
      <c r="AE4010" s="25"/>
      <c r="AF4010" s="25"/>
      <c r="AG4010" s="25"/>
      <c r="AH4010" s="25"/>
    </row>
    <row r="4011" spans="1:34">
      <c r="A4011" s="25"/>
      <c r="B4011" s="25"/>
      <c r="C4011" s="25"/>
      <c r="D4011" s="114"/>
      <c r="E4011" s="25"/>
      <c r="F4011" s="25"/>
      <c r="G4011" s="25"/>
      <c r="H4011" s="25"/>
      <c r="I4011" s="25"/>
      <c r="J4011" s="25"/>
      <c r="K4011" s="114"/>
      <c r="L4011" s="25"/>
      <c r="M4011" s="25"/>
      <c r="N4011" s="25"/>
      <c r="O4011" s="25"/>
      <c r="P4011" s="25"/>
      <c r="Q4011" s="25"/>
      <c r="R4011" s="25"/>
      <c r="S4011" s="25"/>
      <c r="T4011" s="25"/>
      <c r="U4011" s="25"/>
      <c r="V4011" s="25"/>
      <c r="W4011" s="25"/>
      <c r="X4011" s="25"/>
      <c r="Y4011" s="25"/>
      <c r="Z4011" s="25"/>
      <c r="AA4011" s="25"/>
      <c r="AB4011" s="25"/>
      <c r="AC4011" s="25"/>
      <c r="AD4011" s="25"/>
      <c r="AE4011" s="25"/>
      <c r="AF4011" s="25"/>
      <c r="AG4011" s="25"/>
      <c r="AH4011" s="25"/>
    </row>
    <row r="4012" spans="1:34">
      <c r="A4012" s="25"/>
      <c r="B4012" s="25"/>
      <c r="C4012" s="25"/>
      <c r="D4012" s="114"/>
      <c r="E4012" s="25"/>
      <c r="F4012" s="25"/>
      <c r="G4012" s="25"/>
      <c r="H4012" s="25"/>
      <c r="I4012" s="25"/>
      <c r="J4012" s="25"/>
      <c r="K4012" s="114"/>
      <c r="L4012" s="25"/>
      <c r="M4012" s="25"/>
      <c r="N4012" s="25"/>
      <c r="O4012" s="25"/>
      <c r="P4012" s="25"/>
      <c r="Q4012" s="25"/>
      <c r="R4012" s="25"/>
      <c r="S4012" s="25"/>
      <c r="T4012" s="25"/>
      <c r="U4012" s="25"/>
      <c r="V4012" s="25"/>
      <c r="W4012" s="25"/>
      <c r="X4012" s="25"/>
      <c r="Y4012" s="25"/>
      <c r="Z4012" s="25"/>
      <c r="AA4012" s="25"/>
      <c r="AB4012" s="25"/>
      <c r="AC4012" s="25"/>
      <c r="AD4012" s="25"/>
      <c r="AE4012" s="25"/>
      <c r="AF4012" s="25"/>
      <c r="AG4012" s="25"/>
      <c r="AH4012" s="25"/>
    </row>
    <row r="4013" spans="1:34">
      <c r="A4013" s="25"/>
      <c r="B4013" s="25"/>
      <c r="C4013" s="25"/>
      <c r="D4013" s="114"/>
      <c r="E4013" s="25"/>
      <c r="F4013" s="25"/>
      <c r="G4013" s="25"/>
      <c r="H4013" s="25"/>
      <c r="I4013" s="25"/>
      <c r="J4013" s="25"/>
      <c r="K4013" s="114"/>
      <c r="L4013" s="25"/>
      <c r="M4013" s="25"/>
      <c r="N4013" s="25"/>
      <c r="O4013" s="25"/>
      <c r="P4013" s="25"/>
      <c r="Q4013" s="25"/>
      <c r="R4013" s="25"/>
      <c r="S4013" s="25"/>
      <c r="T4013" s="25"/>
      <c r="U4013" s="25"/>
      <c r="V4013" s="25"/>
      <c r="W4013" s="25"/>
      <c r="X4013" s="25"/>
      <c r="Y4013" s="25"/>
      <c r="Z4013" s="25"/>
      <c r="AA4013" s="25"/>
      <c r="AB4013" s="25"/>
      <c r="AC4013" s="25"/>
      <c r="AD4013" s="25"/>
      <c r="AE4013" s="25"/>
      <c r="AF4013" s="25"/>
      <c r="AG4013" s="25"/>
      <c r="AH4013" s="25"/>
    </row>
    <row r="4014" spans="1:34">
      <c r="A4014" s="25"/>
      <c r="B4014" s="25"/>
      <c r="C4014" s="25"/>
      <c r="D4014" s="114"/>
      <c r="E4014" s="25"/>
      <c r="F4014" s="25"/>
      <c r="G4014" s="25"/>
      <c r="H4014" s="25"/>
      <c r="I4014" s="25"/>
      <c r="J4014" s="25"/>
      <c r="K4014" s="114"/>
      <c r="L4014" s="25"/>
      <c r="M4014" s="25"/>
      <c r="N4014" s="25"/>
      <c r="O4014" s="25"/>
      <c r="P4014" s="25"/>
      <c r="Q4014" s="25"/>
      <c r="R4014" s="25"/>
      <c r="S4014" s="25"/>
      <c r="T4014" s="25"/>
      <c r="U4014" s="25"/>
      <c r="V4014" s="25"/>
      <c r="W4014" s="25"/>
      <c r="X4014" s="25"/>
      <c r="Y4014" s="25"/>
      <c r="Z4014" s="25"/>
      <c r="AA4014" s="25"/>
      <c r="AB4014" s="25"/>
      <c r="AC4014" s="25"/>
      <c r="AD4014" s="25"/>
      <c r="AE4014" s="25"/>
      <c r="AF4014" s="25"/>
      <c r="AG4014" s="25"/>
      <c r="AH4014" s="25"/>
    </row>
    <row r="4015" spans="1:34">
      <c r="A4015" s="25"/>
      <c r="B4015" s="25"/>
      <c r="C4015" s="25"/>
      <c r="D4015" s="114"/>
      <c r="E4015" s="25"/>
      <c r="F4015" s="25"/>
      <c r="G4015" s="25"/>
      <c r="H4015" s="25"/>
      <c r="I4015" s="25"/>
      <c r="J4015" s="25"/>
      <c r="K4015" s="114"/>
      <c r="L4015" s="25"/>
      <c r="M4015" s="25"/>
      <c r="N4015" s="25"/>
      <c r="O4015" s="25"/>
      <c r="P4015" s="25"/>
      <c r="Q4015" s="25"/>
      <c r="R4015" s="25"/>
      <c r="S4015" s="25"/>
      <c r="T4015" s="25"/>
      <c r="U4015" s="25"/>
      <c r="V4015" s="25"/>
      <c r="W4015" s="25"/>
      <c r="X4015" s="25"/>
      <c r="Y4015" s="25"/>
      <c r="Z4015" s="25"/>
      <c r="AA4015" s="25"/>
      <c r="AB4015" s="25"/>
      <c r="AC4015" s="25"/>
      <c r="AD4015" s="25"/>
      <c r="AE4015" s="25"/>
      <c r="AF4015" s="25"/>
      <c r="AG4015" s="25"/>
      <c r="AH4015" s="25"/>
    </row>
    <row r="4016" spans="1:34">
      <c r="A4016" s="25"/>
      <c r="B4016" s="25"/>
      <c r="C4016" s="25"/>
      <c r="D4016" s="114"/>
      <c r="E4016" s="25"/>
      <c r="F4016" s="25"/>
      <c r="G4016" s="25"/>
      <c r="H4016" s="25"/>
      <c r="I4016" s="25"/>
      <c r="J4016" s="25"/>
      <c r="K4016" s="114"/>
      <c r="L4016" s="25"/>
      <c r="M4016" s="25"/>
      <c r="N4016" s="25"/>
      <c r="O4016" s="25"/>
      <c r="P4016" s="25"/>
      <c r="Q4016" s="25"/>
      <c r="R4016" s="25"/>
      <c r="S4016" s="25"/>
      <c r="T4016" s="25"/>
      <c r="U4016" s="25"/>
      <c r="V4016" s="25"/>
      <c r="W4016" s="25"/>
      <c r="X4016" s="25"/>
      <c r="Y4016" s="25"/>
      <c r="Z4016" s="25"/>
      <c r="AA4016" s="25"/>
      <c r="AB4016" s="25"/>
      <c r="AC4016" s="25"/>
      <c r="AD4016" s="25"/>
      <c r="AE4016" s="25"/>
      <c r="AF4016" s="25"/>
      <c r="AG4016" s="25"/>
      <c r="AH4016" s="25"/>
    </row>
    <row r="4017" spans="1:34">
      <c r="A4017" s="25"/>
      <c r="B4017" s="25"/>
      <c r="C4017" s="25"/>
      <c r="D4017" s="114"/>
      <c r="E4017" s="25"/>
      <c r="F4017" s="25"/>
      <c r="G4017" s="25"/>
      <c r="H4017" s="25"/>
      <c r="I4017" s="25"/>
      <c r="J4017" s="25"/>
      <c r="K4017" s="114"/>
      <c r="L4017" s="25"/>
      <c r="M4017" s="25"/>
      <c r="N4017" s="25"/>
      <c r="O4017" s="25"/>
      <c r="P4017" s="25"/>
      <c r="Q4017" s="25"/>
      <c r="R4017" s="25"/>
      <c r="S4017" s="25"/>
      <c r="T4017" s="25"/>
      <c r="U4017" s="25"/>
      <c r="V4017" s="25"/>
      <c r="W4017" s="25"/>
      <c r="X4017" s="25"/>
      <c r="Y4017" s="25"/>
      <c r="Z4017" s="25"/>
      <c r="AA4017" s="25"/>
      <c r="AB4017" s="25"/>
      <c r="AC4017" s="25"/>
      <c r="AD4017" s="25"/>
      <c r="AE4017" s="25"/>
      <c r="AF4017" s="25"/>
      <c r="AG4017" s="25"/>
      <c r="AH4017" s="25"/>
    </row>
    <row r="4018" spans="1:34">
      <c r="A4018" s="25"/>
      <c r="B4018" s="25"/>
      <c r="C4018" s="25"/>
      <c r="D4018" s="114"/>
      <c r="E4018" s="25"/>
      <c r="F4018" s="25"/>
      <c r="G4018" s="25"/>
      <c r="H4018" s="25"/>
      <c r="I4018" s="25"/>
      <c r="J4018" s="25"/>
      <c r="K4018" s="114"/>
      <c r="L4018" s="25"/>
      <c r="M4018" s="25"/>
      <c r="N4018" s="25"/>
      <c r="O4018" s="25"/>
      <c r="P4018" s="25"/>
      <c r="Q4018" s="25"/>
      <c r="R4018" s="25"/>
      <c r="S4018" s="25"/>
      <c r="T4018" s="25"/>
      <c r="U4018" s="25"/>
      <c r="V4018" s="25"/>
      <c r="W4018" s="25"/>
      <c r="X4018" s="25"/>
      <c r="Y4018" s="25"/>
      <c r="Z4018" s="25"/>
      <c r="AA4018" s="25"/>
      <c r="AB4018" s="25"/>
      <c r="AC4018" s="25"/>
      <c r="AD4018" s="25"/>
      <c r="AE4018" s="25"/>
      <c r="AF4018" s="25"/>
      <c r="AG4018" s="25"/>
      <c r="AH4018" s="25"/>
    </row>
    <row r="4019" spans="1:34">
      <c r="A4019" s="25"/>
      <c r="B4019" s="25"/>
      <c r="C4019" s="25"/>
      <c r="D4019" s="114"/>
      <c r="E4019" s="25"/>
      <c r="F4019" s="25"/>
      <c r="G4019" s="25"/>
      <c r="H4019" s="25"/>
      <c r="I4019" s="25"/>
      <c r="J4019" s="25"/>
      <c r="K4019" s="114"/>
      <c r="L4019" s="25"/>
      <c r="M4019" s="25"/>
      <c r="N4019" s="25"/>
      <c r="O4019" s="25"/>
      <c r="P4019" s="25"/>
      <c r="Q4019" s="25"/>
      <c r="R4019" s="25"/>
      <c r="S4019" s="25"/>
      <c r="T4019" s="25"/>
      <c r="U4019" s="25"/>
      <c r="V4019" s="25"/>
      <c r="W4019" s="25"/>
      <c r="X4019" s="25"/>
      <c r="Y4019" s="25"/>
      <c r="Z4019" s="25"/>
      <c r="AA4019" s="25"/>
      <c r="AB4019" s="25"/>
      <c r="AC4019" s="25"/>
      <c r="AD4019" s="25"/>
      <c r="AE4019" s="25"/>
      <c r="AF4019" s="25"/>
      <c r="AG4019" s="25"/>
      <c r="AH4019" s="25"/>
    </row>
    <row r="4020" spans="1:34">
      <c r="A4020" s="25"/>
      <c r="B4020" s="25"/>
      <c r="C4020" s="25"/>
      <c r="D4020" s="114"/>
      <c r="E4020" s="25"/>
      <c r="F4020" s="25"/>
      <c r="G4020" s="25"/>
      <c r="H4020" s="25"/>
      <c r="I4020" s="25"/>
      <c r="J4020" s="25"/>
      <c r="K4020" s="114"/>
      <c r="L4020" s="25"/>
      <c r="M4020" s="25"/>
      <c r="N4020" s="25"/>
      <c r="O4020" s="25"/>
      <c r="P4020" s="25"/>
      <c r="Q4020" s="25"/>
      <c r="R4020" s="25"/>
      <c r="S4020" s="25"/>
      <c r="T4020" s="25"/>
      <c r="U4020" s="25"/>
      <c r="V4020" s="25"/>
      <c r="W4020" s="25"/>
      <c r="X4020" s="25"/>
      <c r="Y4020" s="25"/>
      <c r="Z4020" s="25"/>
      <c r="AA4020" s="25"/>
      <c r="AB4020" s="25"/>
      <c r="AC4020" s="25"/>
      <c r="AD4020" s="25"/>
      <c r="AE4020" s="25"/>
      <c r="AF4020" s="25"/>
      <c r="AG4020" s="25"/>
      <c r="AH4020" s="25"/>
    </row>
    <row r="4021" spans="1:34">
      <c r="A4021" s="25"/>
      <c r="B4021" s="25"/>
      <c r="C4021" s="25"/>
      <c r="D4021" s="114"/>
      <c r="E4021" s="25"/>
      <c r="F4021" s="25"/>
      <c r="G4021" s="25"/>
      <c r="H4021" s="25"/>
      <c r="I4021" s="25"/>
      <c r="J4021" s="25"/>
      <c r="K4021" s="114"/>
      <c r="L4021" s="25"/>
      <c r="M4021" s="25"/>
      <c r="N4021" s="25"/>
      <c r="O4021" s="25"/>
      <c r="P4021" s="25"/>
      <c r="Q4021" s="25"/>
      <c r="R4021" s="25"/>
      <c r="S4021" s="25"/>
      <c r="T4021" s="25"/>
      <c r="U4021" s="25"/>
      <c r="V4021" s="25"/>
      <c r="W4021" s="25"/>
      <c r="X4021" s="25"/>
      <c r="Y4021" s="25"/>
      <c r="Z4021" s="25"/>
      <c r="AA4021" s="25"/>
      <c r="AB4021" s="25"/>
      <c r="AC4021" s="25"/>
      <c r="AD4021" s="25"/>
      <c r="AE4021" s="25"/>
      <c r="AF4021" s="25"/>
      <c r="AG4021" s="25"/>
      <c r="AH4021" s="25"/>
    </row>
    <row r="4022" spans="1:34">
      <c r="A4022" s="25"/>
      <c r="B4022" s="25"/>
      <c r="C4022" s="25"/>
      <c r="D4022" s="114"/>
      <c r="E4022" s="25"/>
      <c r="F4022" s="25"/>
      <c r="G4022" s="25"/>
      <c r="H4022" s="25"/>
      <c r="I4022" s="25"/>
      <c r="J4022" s="25"/>
      <c r="K4022" s="114"/>
      <c r="L4022" s="25"/>
      <c r="M4022" s="25"/>
      <c r="N4022" s="25"/>
      <c r="O4022" s="25"/>
      <c r="P4022" s="25"/>
      <c r="Q4022" s="25"/>
      <c r="R4022" s="25"/>
      <c r="S4022" s="25"/>
      <c r="T4022" s="25"/>
      <c r="U4022" s="25"/>
      <c r="V4022" s="25"/>
      <c r="W4022" s="25"/>
      <c r="X4022" s="25"/>
      <c r="Y4022" s="25"/>
      <c r="Z4022" s="25"/>
      <c r="AA4022" s="25"/>
      <c r="AB4022" s="25"/>
      <c r="AC4022" s="25"/>
      <c r="AD4022" s="25"/>
      <c r="AE4022" s="25"/>
      <c r="AF4022" s="25"/>
      <c r="AG4022" s="25"/>
      <c r="AH4022" s="25"/>
    </row>
    <row r="4023" spans="1:34">
      <c r="A4023" s="25"/>
      <c r="B4023" s="25"/>
      <c r="C4023" s="25"/>
      <c r="D4023" s="114"/>
      <c r="E4023" s="25"/>
      <c r="F4023" s="25"/>
      <c r="G4023" s="25"/>
      <c r="H4023" s="25"/>
      <c r="I4023" s="25"/>
      <c r="J4023" s="25"/>
      <c r="K4023" s="114"/>
      <c r="L4023" s="25"/>
      <c r="M4023" s="25"/>
      <c r="N4023" s="25"/>
      <c r="O4023" s="25"/>
      <c r="P4023" s="25"/>
      <c r="Q4023" s="25"/>
      <c r="R4023" s="25"/>
      <c r="S4023" s="25"/>
      <c r="T4023" s="25"/>
      <c r="U4023" s="25"/>
      <c r="V4023" s="25"/>
      <c r="W4023" s="25"/>
      <c r="X4023" s="25"/>
      <c r="Y4023" s="25"/>
      <c r="Z4023" s="25"/>
      <c r="AA4023" s="25"/>
      <c r="AB4023" s="25"/>
      <c r="AC4023" s="25"/>
      <c r="AD4023" s="25"/>
      <c r="AE4023" s="25"/>
      <c r="AF4023" s="25"/>
      <c r="AG4023" s="25"/>
      <c r="AH4023" s="25"/>
    </row>
    <row r="4024" spans="1:34">
      <c r="A4024" s="25"/>
      <c r="B4024" s="25"/>
      <c r="C4024" s="25"/>
      <c r="D4024" s="114"/>
      <c r="E4024" s="25"/>
      <c r="F4024" s="25"/>
      <c r="G4024" s="25"/>
      <c r="H4024" s="25"/>
      <c r="I4024" s="25"/>
      <c r="J4024" s="25"/>
      <c r="K4024" s="114"/>
      <c r="L4024" s="25"/>
      <c r="M4024" s="25"/>
      <c r="N4024" s="25"/>
      <c r="O4024" s="25"/>
      <c r="P4024" s="25"/>
      <c r="Q4024" s="25"/>
      <c r="R4024" s="25"/>
      <c r="S4024" s="25"/>
      <c r="T4024" s="25"/>
      <c r="U4024" s="25"/>
      <c r="V4024" s="25"/>
      <c r="W4024" s="25"/>
      <c r="X4024" s="25"/>
      <c r="Y4024" s="25"/>
      <c r="Z4024" s="25"/>
      <c r="AA4024" s="25"/>
      <c r="AB4024" s="25"/>
      <c r="AC4024" s="25"/>
      <c r="AD4024" s="25"/>
      <c r="AE4024" s="25"/>
      <c r="AF4024" s="25"/>
      <c r="AG4024" s="25"/>
      <c r="AH4024" s="25"/>
    </row>
    <row r="4025" spans="1:34">
      <c r="A4025" s="25"/>
      <c r="B4025" s="25"/>
      <c r="C4025" s="25"/>
      <c r="D4025" s="114"/>
      <c r="E4025" s="25"/>
      <c r="F4025" s="25"/>
      <c r="G4025" s="25"/>
      <c r="H4025" s="25"/>
      <c r="I4025" s="25"/>
      <c r="J4025" s="25"/>
      <c r="K4025" s="114"/>
      <c r="L4025" s="25"/>
      <c r="M4025" s="25"/>
      <c r="N4025" s="25"/>
      <c r="O4025" s="25"/>
      <c r="P4025" s="25"/>
      <c r="Q4025" s="25"/>
      <c r="R4025" s="25"/>
      <c r="S4025" s="25"/>
      <c r="T4025" s="25"/>
      <c r="U4025" s="25"/>
      <c r="V4025" s="25"/>
      <c r="W4025" s="25"/>
      <c r="X4025" s="25"/>
      <c r="Y4025" s="25"/>
      <c r="Z4025" s="25"/>
      <c r="AA4025" s="25"/>
      <c r="AB4025" s="25"/>
      <c r="AC4025" s="25"/>
      <c r="AD4025" s="25"/>
      <c r="AE4025" s="25"/>
      <c r="AF4025" s="25"/>
      <c r="AG4025" s="25"/>
      <c r="AH4025" s="25"/>
    </row>
    <row r="4026" spans="1:34">
      <c r="A4026" s="25"/>
      <c r="B4026" s="25"/>
      <c r="C4026" s="25"/>
      <c r="D4026" s="114"/>
      <c r="E4026" s="25"/>
      <c r="F4026" s="25"/>
      <c r="G4026" s="25"/>
      <c r="H4026" s="25"/>
      <c r="I4026" s="25"/>
      <c r="J4026" s="25"/>
      <c r="K4026" s="114"/>
      <c r="L4026" s="25"/>
      <c r="M4026" s="25"/>
      <c r="N4026" s="25"/>
      <c r="O4026" s="25"/>
      <c r="P4026" s="25"/>
      <c r="Q4026" s="25"/>
      <c r="R4026" s="25"/>
      <c r="S4026" s="25"/>
      <c r="T4026" s="25"/>
      <c r="U4026" s="25"/>
      <c r="V4026" s="25"/>
      <c r="W4026" s="25"/>
      <c r="X4026" s="25"/>
      <c r="Y4026" s="25"/>
      <c r="Z4026" s="25"/>
      <c r="AA4026" s="25"/>
      <c r="AB4026" s="25"/>
      <c r="AC4026" s="25"/>
      <c r="AD4026" s="25"/>
      <c r="AE4026" s="25"/>
      <c r="AF4026" s="25"/>
      <c r="AG4026" s="25"/>
      <c r="AH4026" s="25"/>
    </row>
    <row r="4027" spans="1:34">
      <c r="A4027" s="25"/>
      <c r="B4027" s="25"/>
      <c r="C4027" s="25"/>
      <c r="D4027" s="114"/>
      <c r="E4027" s="25"/>
      <c r="F4027" s="25"/>
      <c r="G4027" s="25"/>
      <c r="H4027" s="25"/>
      <c r="I4027" s="25"/>
      <c r="J4027" s="25"/>
      <c r="K4027" s="114"/>
      <c r="L4027" s="25"/>
      <c r="M4027" s="25"/>
      <c r="N4027" s="25"/>
      <c r="O4027" s="25"/>
      <c r="P4027" s="25"/>
      <c r="Q4027" s="25"/>
      <c r="R4027" s="25"/>
      <c r="S4027" s="25"/>
      <c r="T4027" s="25"/>
      <c r="U4027" s="25"/>
      <c r="V4027" s="25"/>
      <c r="W4027" s="25"/>
      <c r="X4027" s="25"/>
      <c r="Y4027" s="25"/>
      <c r="Z4027" s="25"/>
      <c r="AA4027" s="25"/>
      <c r="AB4027" s="25"/>
      <c r="AC4027" s="25"/>
      <c r="AD4027" s="25"/>
      <c r="AE4027" s="25"/>
      <c r="AF4027" s="25"/>
      <c r="AG4027" s="25"/>
      <c r="AH4027" s="25"/>
    </row>
    <row r="4028" spans="1:34">
      <c r="A4028" s="25"/>
      <c r="B4028" s="25"/>
      <c r="C4028" s="25"/>
      <c r="D4028" s="114"/>
      <c r="E4028" s="25"/>
      <c r="F4028" s="25"/>
      <c r="G4028" s="25"/>
      <c r="H4028" s="25"/>
      <c r="I4028" s="25"/>
      <c r="J4028" s="25"/>
      <c r="K4028" s="114"/>
      <c r="L4028" s="25"/>
      <c r="M4028" s="25"/>
      <c r="N4028" s="25"/>
      <c r="O4028" s="25"/>
      <c r="P4028" s="25"/>
      <c r="Q4028" s="25"/>
      <c r="R4028" s="25"/>
      <c r="S4028" s="25"/>
      <c r="T4028" s="25"/>
      <c r="U4028" s="25"/>
      <c r="V4028" s="25"/>
      <c r="W4028" s="25"/>
      <c r="X4028" s="25"/>
      <c r="Y4028" s="25"/>
      <c r="Z4028" s="25"/>
      <c r="AA4028" s="25"/>
      <c r="AB4028" s="25"/>
      <c r="AC4028" s="25"/>
      <c r="AD4028" s="25"/>
      <c r="AE4028" s="25"/>
      <c r="AF4028" s="25"/>
      <c r="AG4028" s="25"/>
      <c r="AH4028" s="25"/>
    </row>
    <row r="4029" spans="1:34">
      <c r="A4029" s="25"/>
      <c r="B4029" s="25"/>
      <c r="C4029" s="25"/>
      <c r="D4029" s="114"/>
      <c r="E4029" s="25"/>
      <c r="F4029" s="25"/>
      <c r="G4029" s="25"/>
      <c r="H4029" s="25"/>
      <c r="I4029" s="25"/>
      <c r="J4029" s="25"/>
      <c r="K4029" s="114"/>
      <c r="L4029" s="25"/>
      <c r="M4029" s="25"/>
      <c r="N4029" s="25"/>
      <c r="O4029" s="25"/>
      <c r="P4029" s="25"/>
      <c r="Q4029" s="25"/>
      <c r="R4029" s="25"/>
      <c r="S4029" s="25"/>
      <c r="T4029" s="25"/>
      <c r="U4029" s="25"/>
      <c r="V4029" s="25"/>
      <c r="W4029" s="25"/>
      <c r="X4029" s="25"/>
      <c r="Y4029" s="25"/>
      <c r="Z4029" s="25"/>
      <c r="AA4029" s="25"/>
      <c r="AB4029" s="25"/>
      <c r="AC4029" s="25"/>
      <c r="AD4029" s="25"/>
      <c r="AE4029" s="25"/>
      <c r="AF4029" s="25"/>
      <c r="AG4029" s="25"/>
      <c r="AH4029" s="25"/>
    </row>
    <row r="4030" spans="1:34">
      <c r="A4030" s="25"/>
      <c r="B4030" s="25"/>
      <c r="C4030" s="25"/>
      <c r="D4030" s="114"/>
      <c r="E4030" s="25"/>
      <c r="F4030" s="25"/>
      <c r="G4030" s="25"/>
      <c r="H4030" s="25"/>
      <c r="I4030" s="25"/>
      <c r="J4030" s="25"/>
      <c r="K4030" s="114"/>
      <c r="L4030" s="25"/>
      <c r="M4030" s="25"/>
      <c r="N4030" s="25"/>
      <c r="O4030" s="25"/>
      <c r="P4030" s="25"/>
      <c r="Q4030" s="25"/>
      <c r="R4030" s="25"/>
      <c r="S4030" s="25"/>
      <c r="T4030" s="25"/>
      <c r="U4030" s="25"/>
      <c r="V4030" s="25"/>
      <c r="W4030" s="25"/>
      <c r="X4030" s="25"/>
      <c r="Y4030" s="25"/>
      <c r="Z4030" s="25"/>
      <c r="AA4030" s="25"/>
      <c r="AB4030" s="25"/>
      <c r="AC4030" s="25"/>
      <c r="AD4030" s="25"/>
      <c r="AE4030" s="25"/>
      <c r="AF4030" s="25"/>
      <c r="AG4030" s="25"/>
      <c r="AH4030" s="25"/>
    </row>
    <row r="4031" spans="1:34">
      <c r="A4031" s="25"/>
      <c r="B4031" s="25"/>
      <c r="C4031" s="25"/>
      <c r="D4031" s="114"/>
      <c r="E4031" s="25"/>
      <c r="F4031" s="25"/>
      <c r="G4031" s="25"/>
      <c r="H4031" s="25"/>
      <c r="I4031" s="25"/>
      <c r="J4031" s="25"/>
      <c r="K4031" s="114"/>
      <c r="L4031" s="25"/>
      <c r="M4031" s="25"/>
      <c r="N4031" s="25"/>
      <c r="O4031" s="25"/>
      <c r="P4031" s="25"/>
      <c r="Q4031" s="25"/>
      <c r="R4031" s="25"/>
      <c r="S4031" s="25"/>
      <c r="T4031" s="25"/>
      <c r="U4031" s="25"/>
      <c r="V4031" s="25"/>
      <c r="W4031" s="25"/>
      <c r="X4031" s="25"/>
      <c r="Y4031" s="25"/>
      <c r="Z4031" s="25"/>
      <c r="AA4031" s="25"/>
      <c r="AB4031" s="25"/>
      <c r="AC4031" s="25"/>
      <c r="AD4031" s="25"/>
      <c r="AE4031" s="25"/>
      <c r="AF4031" s="25"/>
      <c r="AG4031" s="25"/>
      <c r="AH4031" s="25"/>
    </row>
    <row r="4032" spans="1:34">
      <c r="A4032" s="25"/>
      <c r="B4032" s="25"/>
      <c r="C4032" s="25"/>
      <c r="D4032" s="114"/>
      <c r="E4032" s="25"/>
      <c r="F4032" s="25"/>
      <c r="G4032" s="25"/>
      <c r="H4032" s="25"/>
      <c r="I4032" s="25"/>
      <c r="J4032" s="25"/>
      <c r="K4032" s="114"/>
      <c r="L4032" s="25"/>
      <c r="M4032" s="25"/>
      <c r="N4032" s="25"/>
      <c r="O4032" s="25"/>
      <c r="P4032" s="25"/>
      <c r="Q4032" s="25"/>
      <c r="R4032" s="25"/>
      <c r="S4032" s="25"/>
      <c r="T4032" s="25"/>
      <c r="U4032" s="25"/>
      <c r="V4032" s="25"/>
      <c r="W4032" s="25"/>
      <c r="X4032" s="25"/>
      <c r="Y4032" s="25"/>
      <c r="Z4032" s="25"/>
      <c r="AA4032" s="25"/>
      <c r="AB4032" s="25"/>
      <c r="AC4032" s="25"/>
      <c r="AD4032" s="25"/>
      <c r="AE4032" s="25"/>
      <c r="AF4032" s="25"/>
      <c r="AG4032" s="25"/>
      <c r="AH4032" s="25"/>
    </row>
    <row r="4033" spans="1:34">
      <c r="A4033" s="25"/>
      <c r="B4033" s="25"/>
      <c r="C4033" s="25"/>
      <c r="D4033" s="114"/>
      <c r="E4033" s="25"/>
      <c r="F4033" s="25"/>
      <c r="G4033" s="25"/>
      <c r="H4033" s="25"/>
      <c r="I4033" s="25"/>
      <c r="J4033" s="25"/>
      <c r="K4033" s="114"/>
      <c r="L4033" s="25"/>
      <c r="M4033" s="25"/>
      <c r="N4033" s="25"/>
      <c r="O4033" s="25"/>
      <c r="P4033" s="25"/>
      <c r="Q4033" s="25"/>
      <c r="R4033" s="25"/>
      <c r="S4033" s="25"/>
      <c r="T4033" s="25"/>
      <c r="U4033" s="25"/>
      <c r="V4033" s="25"/>
      <c r="W4033" s="25"/>
      <c r="X4033" s="25"/>
      <c r="Y4033" s="25"/>
      <c r="Z4033" s="25"/>
      <c r="AA4033" s="25"/>
      <c r="AB4033" s="25"/>
      <c r="AC4033" s="25"/>
      <c r="AD4033" s="25"/>
      <c r="AE4033" s="25"/>
      <c r="AF4033" s="25"/>
      <c r="AG4033" s="25"/>
      <c r="AH4033" s="25"/>
    </row>
    <row r="4034" spans="1:34">
      <c r="A4034" s="25"/>
      <c r="B4034" s="25"/>
      <c r="C4034" s="25"/>
      <c r="D4034" s="114"/>
      <c r="E4034" s="25"/>
      <c r="F4034" s="25"/>
      <c r="G4034" s="25"/>
      <c r="H4034" s="25"/>
      <c r="I4034" s="25"/>
      <c r="J4034" s="25"/>
      <c r="K4034" s="114"/>
      <c r="L4034" s="25"/>
      <c r="M4034" s="25"/>
      <c r="N4034" s="25"/>
      <c r="O4034" s="25"/>
      <c r="P4034" s="25"/>
      <c r="Q4034" s="25"/>
      <c r="R4034" s="25"/>
      <c r="S4034" s="25"/>
      <c r="T4034" s="25"/>
      <c r="U4034" s="25"/>
      <c r="V4034" s="25"/>
      <c r="W4034" s="25"/>
      <c r="X4034" s="25"/>
      <c r="Y4034" s="25"/>
      <c r="Z4034" s="25"/>
      <c r="AA4034" s="25"/>
      <c r="AB4034" s="25"/>
      <c r="AC4034" s="25"/>
      <c r="AD4034" s="25"/>
      <c r="AE4034" s="25"/>
      <c r="AF4034" s="25"/>
      <c r="AG4034" s="25"/>
      <c r="AH4034" s="25"/>
    </row>
    <row r="4035" spans="1:34">
      <c r="A4035" s="25"/>
      <c r="B4035" s="25"/>
      <c r="C4035" s="25"/>
      <c r="D4035" s="114"/>
      <c r="E4035" s="25"/>
      <c r="F4035" s="25"/>
      <c r="G4035" s="25"/>
      <c r="H4035" s="25"/>
      <c r="I4035" s="25"/>
      <c r="J4035" s="25"/>
      <c r="K4035" s="114"/>
      <c r="L4035" s="25"/>
      <c r="M4035" s="25"/>
      <c r="N4035" s="25"/>
      <c r="O4035" s="25"/>
      <c r="P4035" s="25"/>
      <c r="Q4035" s="25"/>
      <c r="R4035" s="25"/>
      <c r="S4035" s="25"/>
      <c r="T4035" s="25"/>
      <c r="U4035" s="25"/>
      <c r="V4035" s="25"/>
      <c r="W4035" s="25"/>
      <c r="X4035" s="25"/>
      <c r="Y4035" s="25"/>
      <c r="Z4035" s="25"/>
      <c r="AA4035" s="25"/>
      <c r="AB4035" s="25"/>
      <c r="AC4035" s="25"/>
      <c r="AD4035" s="25"/>
      <c r="AE4035" s="25"/>
      <c r="AF4035" s="25"/>
      <c r="AG4035" s="25"/>
      <c r="AH4035" s="25"/>
    </row>
    <row r="4036" spans="1:34">
      <c r="A4036" s="25"/>
      <c r="B4036" s="25"/>
      <c r="C4036" s="25"/>
      <c r="D4036" s="114"/>
      <c r="E4036" s="25"/>
      <c r="F4036" s="25"/>
      <c r="G4036" s="25"/>
      <c r="H4036" s="25"/>
      <c r="I4036" s="25"/>
      <c r="J4036" s="25"/>
      <c r="K4036" s="114"/>
      <c r="L4036" s="25"/>
      <c r="M4036" s="25"/>
      <c r="N4036" s="25"/>
      <c r="O4036" s="25"/>
      <c r="P4036" s="25"/>
      <c r="Q4036" s="25"/>
      <c r="R4036" s="25"/>
      <c r="S4036" s="25"/>
      <c r="T4036" s="25"/>
      <c r="U4036" s="25"/>
      <c r="V4036" s="25"/>
      <c r="W4036" s="25"/>
      <c r="X4036" s="25"/>
      <c r="Y4036" s="25"/>
      <c r="Z4036" s="25"/>
      <c r="AA4036" s="25"/>
      <c r="AB4036" s="25"/>
      <c r="AC4036" s="25"/>
      <c r="AD4036" s="25"/>
      <c r="AE4036" s="25"/>
      <c r="AF4036" s="25"/>
      <c r="AG4036" s="25"/>
      <c r="AH4036" s="25"/>
    </row>
    <row r="4037" spans="1:34">
      <c r="A4037" s="25"/>
      <c r="B4037" s="25"/>
      <c r="C4037" s="25"/>
      <c r="D4037" s="114"/>
      <c r="E4037" s="25"/>
      <c r="F4037" s="25"/>
      <c r="G4037" s="25"/>
      <c r="H4037" s="25"/>
      <c r="I4037" s="25"/>
      <c r="J4037" s="25"/>
      <c r="K4037" s="114"/>
      <c r="L4037" s="25"/>
      <c r="M4037" s="25"/>
      <c r="N4037" s="25"/>
      <c r="O4037" s="25"/>
      <c r="P4037" s="25"/>
      <c r="Q4037" s="25"/>
      <c r="R4037" s="25"/>
      <c r="S4037" s="25"/>
      <c r="T4037" s="25"/>
      <c r="U4037" s="25"/>
      <c r="V4037" s="25"/>
      <c r="W4037" s="25"/>
      <c r="X4037" s="25"/>
      <c r="Y4037" s="25"/>
      <c r="Z4037" s="25"/>
      <c r="AA4037" s="25"/>
      <c r="AB4037" s="25"/>
      <c r="AC4037" s="25"/>
      <c r="AD4037" s="25"/>
      <c r="AE4037" s="25"/>
      <c r="AF4037" s="25"/>
      <c r="AG4037" s="25"/>
      <c r="AH4037" s="25"/>
    </row>
    <row r="4038" spans="1:34">
      <c r="A4038" s="25"/>
      <c r="B4038" s="25"/>
      <c r="C4038" s="25"/>
      <c r="D4038" s="114"/>
      <c r="E4038" s="25"/>
      <c r="F4038" s="25"/>
      <c r="G4038" s="25"/>
      <c r="H4038" s="25"/>
      <c r="I4038" s="25"/>
      <c r="J4038" s="25"/>
      <c r="K4038" s="114"/>
      <c r="L4038" s="25"/>
      <c r="M4038" s="25"/>
      <c r="N4038" s="25"/>
      <c r="O4038" s="25"/>
      <c r="P4038" s="25"/>
      <c r="Q4038" s="25"/>
      <c r="R4038" s="25"/>
      <c r="S4038" s="25"/>
      <c r="T4038" s="25"/>
      <c r="U4038" s="25"/>
      <c r="V4038" s="25"/>
      <c r="W4038" s="25"/>
      <c r="X4038" s="25"/>
      <c r="Y4038" s="25"/>
      <c r="Z4038" s="25"/>
      <c r="AA4038" s="25"/>
      <c r="AB4038" s="25"/>
      <c r="AC4038" s="25"/>
      <c r="AD4038" s="25"/>
      <c r="AE4038" s="25"/>
      <c r="AF4038" s="25"/>
      <c r="AG4038" s="25"/>
      <c r="AH4038" s="25"/>
    </row>
    <row r="4039" spans="1:34">
      <c r="A4039" s="25"/>
      <c r="B4039" s="25"/>
      <c r="C4039" s="25"/>
      <c r="D4039" s="114"/>
      <c r="E4039" s="25"/>
      <c r="F4039" s="25"/>
      <c r="G4039" s="25"/>
      <c r="H4039" s="25"/>
      <c r="I4039" s="25"/>
      <c r="J4039" s="25"/>
      <c r="K4039" s="114"/>
      <c r="L4039" s="25"/>
      <c r="M4039" s="25"/>
      <c r="N4039" s="25"/>
      <c r="O4039" s="25"/>
      <c r="P4039" s="25"/>
      <c r="Q4039" s="25"/>
      <c r="R4039" s="25"/>
      <c r="S4039" s="25"/>
      <c r="T4039" s="25"/>
      <c r="U4039" s="25"/>
      <c r="V4039" s="25"/>
      <c r="W4039" s="25"/>
      <c r="X4039" s="25"/>
      <c r="Y4039" s="25"/>
      <c r="Z4039" s="25"/>
      <c r="AA4039" s="25"/>
      <c r="AB4039" s="25"/>
      <c r="AC4039" s="25"/>
      <c r="AD4039" s="25"/>
      <c r="AE4039" s="25"/>
      <c r="AF4039" s="25"/>
      <c r="AG4039" s="25"/>
      <c r="AH4039" s="25"/>
    </row>
    <row r="4040" spans="1:34">
      <c r="A4040" s="25"/>
      <c r="B4040" s="25"/>
      <c r="C4040" s="25"/>
      <c r="D4040" s="114"/>
      <c r="E4040" s="25"/>
      <c r="F4040" s="25"/>
      <c r="G4040" s="25"/>
      <c r="H4040" s="25"/>
      <c r="I4040" s="25"/>
      <c r="J4040" s="25"/>
      <c r="K4040" s="114"/>
      <c r="L4040" s="25"/>
      <c r="M4040" s="25"/>
      <c r="N4040" s="25"/>
      <c r="O4040" s="25"/>
      <c r="P4040" s="25"/>
      <c r="Q4040" s="25"/>
      <c r="R4040" s="25"/>
      <c r="S4040" s="25"/>
      <c r="T4040" s="25"/>
      <c r="U4040" s="25"/>
      <c r="V4040" s="25"/>
      <c r="W4040" s="25"/>
      <c r="X4040" s="25"/>
      <c r="Y4040" s="25"/>
      <c r="Z4040" s="25"/>
      <c r="AA4040" s="25"/>
      <c r="AB4040" s="25"/>
      <c r="AC4040" s="25"/>
      <c r="AD4040" s="25"/>
      <c r="AE4040" s="25"/>
      <c r="AF4040" s="25"/>
      <c r="AG4040" s="25"/>
      <c r="AH4040" s="25"/>
    </row>
    <row r="4041" spans="1:34">
      <c r="A4041" s="25"/>
      <c r="B4041" s="25"/>
      <c r="C4041" s="25"/>
      <c r="D4041" s="114"/>
      <c r="E4041" s="25"/>
      <c r="F4041" s="25"/>
      <c r="G4041" s="25"/>
      <c r="H4041" s="25"/>
      <c r="I4041" s="25"/>
      <c r="J4041" s="25"/>
      <c r="K4041" s="114"/>
      <c r="L4041" s="25"/>
      <c r="M4041" s="25"/>
      <c r="N4041" s="25"/>
      <c r="O4041" s="25"/>
      <c r="P4041" s="25"/>
      <c r="Q4041" s="25"/>
      <c r="R4041" s="25"/>
      <c r="S4041" s="25"/>
      <c r="T4041" s="25"/>
      <c r="U4041" s="25"/>
      <c r="V4041" s="25"/>
      <c r="W4041" s="25"/>
      <c r="X4041" s="25"/>
      <c r="Y4041" s="25"/>
      <c r="Z4041" s="25"/>
      <c r="AA4041" s="25"/>
      <c r="AB4041" s="25"/>
      <c r="AC4041" s="25"/>
      <c r="AD4041" s="25"/>
      <c r="AE4041" s="25"/>
      <c r="AF4041" s="25"/>
      <c r="AG4041" s="25"/>
      <c r="AH4041" s="25"/>
    </row>
    <row r="4042" spans="1:34">
      <c r="A4042" s="25"/>
      <c r="B4042" s="25"/>
      <c r="C4042" s="25"/>
      <c r="D4042" s="114"/>
      <c r="E4042" s="25"/>
      <c r="F4042" s="25"/>
      <c r="G4042" s="25"/>
      <c r="H4042" s="25"/>
      <c r="I4042" s="25"/>
      <c r="J4042" s="25"/>
      <c r="K4042" s="114"/>
      <c r="L4042" s="25"/>
      <c r="M4042" s="25"/>
      <c r="N4042" s="25"/>
      <c r="O4042" s="25"/>
      <c r="P4042" s="25"/>
      <c r="Q4042" s="25"/>
      <c r="R4042" s="25"/>
      <c r="S4042" s="25"/>
      <c r="T4042" s="25"/>
      <c r="U4042" s="25"/>
      <c r="V4042" s="25"/>
      <c r="W4042" s="25"/>
      <c r="X4042" s="25"/>
      <c r="Y4042" s="25"/>
      <c r="Z4042" s="25"/>
      <c r="AA4042" s="25"/>
      <c r="AB4042" s="25"/>
      <c r="AC4042" s="25"/>
      <c r="AD4042" s="25"/>
      <c r="AE4042" s="25"/>
      <c r="AF4042" s="25"/>
      <c r="AG4042" s="25"/>
      <c r="AH4042" s="25"/>
    </row>
    <row r="4043" spans="1:34">
      <c r="A4043" s="25"/>
      <c r="B4043" s="25"/>
      <c r="C4043" s="25"/>
      <c r="D4043" s="114"/>
      <c r="E4043" s="25"/>
      <c r="F4043" s="25"/>
      <c r="G4043" s="25"/>
      <c r="H4043" s="25"/>
      <c r="I4043" s="25"/>
      <c r="J4043" s="25"/>
      <c r="K4043" s="114"/>
      <c r="L4043" s="25"/>
      <c r="M4043" s="25"/>
      <c r="N4043" s="25"/>
      <c r="O4043" s="25"/>
      <c r="P4043" s="25"/>
      <c r="Q4043" s="25"/>
      <c r="R4043" s="25"/>
      <c r="S4043" s="25"/>
      <c r="T4043" s="25"/>
      <c r="U4043" s="25"/>
      <c r="V4043" s="25"/>
      <c r="W4043" s="25"/>
      <c r="X4043" s="25"/>
      <c r="Y4043" s="25"/>
      <c r="Z4043" s="25"/>
      <c r="AA4043" s="25"/>
      <c r="AB4043" s="25"/>
      <c r="AC4043" s="25"/>
      <c r="AD4043" s="25"/>
      <c r="AE4043" s="25"/>
      <c r="AF4043" s="25"/>
      <c r="AG4043" s="25"/>
      <c r="AH4043" s="25"/>
    </row>
    <row r="4044" spans="1:34">
      <c r="A4044" s="25"/>
      <c r="B4044" s="25"/>
      <c r="C4044" s="25"/>
      <c r="D4044" s="114"/>
      <c r="E4044" s="25"/>
      <c r="F4044" s="25"/>
      <c r="G4044" s="25"/>
      <c r="H4044" s="25"/>
      <c r="I4044" s="25"/>
      <c r="J4044" s="25"/>
      <c r="K4044" s="114"/>
      <c r="L4044" s="25"/>
      <c r="M4044" s="25"/>
      <c r="N4044" s="25"/>
      <c r="O4044" s="25"/>
      <c r="P4044" s="25"/>
      <c r="Q4044" s="25"/>
      <c r="R4044" s="25"/>
      <c r="S4044" s="25"/>
      <c r="T4044" s="25"/>
      <c r="U4044" s="25"/>
      <c r="V4044" s="25"/>
      <c r="W4044" s="25"/>
      <c r="X4044" s="25"/>
      <c r="Y4044" s="25"/>
      <c r="Z4044" s="25"/>
      <c r="AA4044" s="25"/>
      <c r="AB4044" s="25"/>
      <c r="AC4044" s="25"/>
      <c r="AD4044" s="25"/>
      <c r="AE4044" s="25"/>
      <c r="AF4044" s="25"/>
      <c r="AG4044" s="25"/>
      <c r="AH4044" s="25"/>
    </row>
    <row r="4045" spans="1:34">
      <c r="A4045" s="25"/>
      <c r="B4045" s="25"/>
      <c r="C4045" s="25"/>
      <c r="D4045" s="114"/>
      <c r="E4045" s="25"/>
      <c r="F4045" s="25"/>
      <c r="G4045" s="25"/>
      <c r="H4045" s="25"/>
      <c r="I4045" s="25"/>
      <c r="J4045" s="25"/>
      <c r="K4045" s="114"/>
      <c r="L4045" s="25"/>
      <c r="M4045" s="25"/>
      <c r="N4045" s="25"/>
      <c r="O4045" s="25"/>
      <c r="P4045" s="25"/>
      <c r="Q4045" s="25"/>
      <c r="R4045" s="25"/>
      <c r="S4045" s="25"/>
      <c r="T4045" s="25"/>
      <c r="U4045" s="25"/>
      <c r="V4045" s="25"/>
      <c r="W4045" s="25"/>
      <c r="X4045" s="25"/>
      <c r="Y4045" s="25"/>
      <c r="Z4045" s="25"/>
      <c r="AA4045" s="25"/>
      <c r="AB4045" s="25"/>
      <c r="AC4045" s="25"/>
      <c r="AD4045" s="25"/>
      <c r="AE4045" s="25"/>
      <c r="AF4045" s="25"/>
      <c r="AG4045" s="25"/>
      <c r="AH4045" s="25"/>
    </row>
    <row r="4046" spans="1:34">
      <c r="A4046" s="25"/>
      <c r="B4046" s="25"/>
      <c r="C4046" s="25"/>
      <c r="D4046" s="114"/>
      <c r="E4046" s="25"/>
      <c r="F4046" s="25"/>
      <c r="G4046" s="25"/>
      <c r="H4046" s="25"/>
      <c r="I4046" s="25"/>
      <c r="J4046" s="25"/>
      <c r="K4046" s="114"/>
      <c r="L4046" s="25"/>
      <c r="M4046" s="25"/>
      <c r="N4046" s="25"/>
      <c r="O4046" s="25"/>
      <c r="P4046" s="25"/>
      <c r="Q4046" s="25"/>
      <c r="R4046" s="25"/>
      <c r="S4046" s="25"/>
      <c r="T4046" s="25"/>
      <c r="U4046" s="25"/>
      <c r="V4046" s="25"/>
      <c r="W4046" s="25"/>
      <c r="X4046" s="25"/>
      <c r="Y4046" s="25"/>
      <c r="Z4046" s="25"/>
      <c r="AA4046" s="25"/>
      <c r="AB4046" s="25"/>
      <c r="AC4046" s="25"/>
      <c r="AD4046" s="25"/>
      <c r="AE4046" s="25"/>
      <c r="AF4046" s="25"/>
      <c r="AG4046" s="25"/>
      <c r="AH4046" s="25"/>
    </row>
    <row r="4047" spans="1:34">
      <c r="A4047" s="25"/>
      <c r="B4047" s="25"/>
      <c r="C4047" s="25"/>
      <c r="D4047" s="114"/>
      <c r="E4047" s="25"/>
      <c r="F4047" s="25"/>
      <c r="G4047" s="25"/>
      <c r="H4047" s="25"/>
      <c r="I4047" s="25"/>
      <c r="J4047" s="25"/>
      <c r="K4047" s="114"/>
      <c r="L4047" s="25"/>
      <c r="M4047" s="25"/>
      <c r="N4047" s="25"/>
      <c r="O4047" s="25"/>
      <c r="P4047" s="25"/>
      <c r="Q4047" s="25"/>
      <c r="R4047" s="25"/>
      <c r="S4047" s="25"/>
      <c r="T4047" s="25"/>
      <c r="U4047" s="25"/>
      <c r="V4047" s="25"/>
      <c r="W4047" s="25"/>
      <c r="X4047" s="25"/>
      <c r="Y4047" s="25"/>
      <c r="Z4047" s="25"/>
      <c r="AA4047" s="25"/>
      <c r="AB4047" s="25"/>
      <c r="AC4047" s="25"/>
      <c r="AD4047" s="25"/>
      <c r="AE4047" s="25"/>
      <c r="AF4047" s="25"/>
      <c r="AG4047" s="25"/>
      <c r="AH4047" s="25"/>
    </row>
    <row r="4048" spans="1:34">
      <c r="A4048" s="25"/>
      <c r="B4048" s="25"/>
      <c r="C4048" s="25"/>
      <c r="D4048" s="114"/>
      <c r="E4048" s="25"/>
      <c r="F4048" s="25"/>
      <c r="G4048" s="25"/>
      <c r="H4048" s="25"/>
      <c r="I4048" s="25"/>
      <c r="J4048" s="25"/>
      <c r="K4048" s="114"/>
      <c r="L4048" s="25"/>
      <c r="M4048" s="25"/>
      <c r="N4048" s="25"/>
      <c r="O4048" s="25"/>
      <c r="P4048" s="25"/>
      <c r="Q4048" s="25"/>
      <c r="R4048" s="25"/>
      <c r="S4048" s="25"/>
      <c r="T4048" s="25"/>
      <c r="U4048" s="25"/>
      <c r="V4048" s="25"/>
      <c r="W4048" s="25"/>
      <c r="X4048" s="25"/>
      <c r="Y4048" s="25"/>
      <c r="Z4048" s="25"/>
      <c r="AA4048" s="25"/>
      <c r="AB4048" s="25"/>
      <c r="AC4048" s="25"/>
      <c r="AD4048" s="25"/>
      <c r="AE4048" s="25"/>
      <c r="AF4048" s="25"/>
      <c r="AG4048" s="25"/>
      <c r="AH4048" s="25"/>
    </row>
    <row r="4049" spans="1:34">
      <c r="A4049" s="25"/>
      <c r="B4049" s="25"/>
      <c r="C4049" s="25"/>
      <c r="D4049" s="114"/>
      <c r="E4049" s="25"/>
      <c r="F4049" s="25"/>
      <c r="G4049" s="25"/>
      <c r="H4049" s="25"/>
      <c r="I4049" s="25"/>
      <c r="J4049" s="25"/>
      <c r="K4049" s="114"/>
      <c r="L4049" s="25"/>
      <c r="M4049" s="25"/>
      <c r="N4049" s="25"/>
      <c r="O4049" s="25"/>
      <c r="P4049" s="25"/>
      <c r="Q4049" s="25"/>
      <c r="R4049" s="25"/>
      <c r="S4049" s="25"/>
      <c r="T4049" s="25"/>
      <c r="U4049" s="25"/>
      <c r="V4049" s="25"/>
      <c r="W4049" s="25"/>
      <c r="X4049" s="25"/>
      <c r="Y4049" s="25"/>
      <c r="Z4049" s="25"/>
      <c r="AA4049" s="25"/>
      <c r="AB4049" s="25"/>
      <c r="AC4049" s="25"/>
      <c r="AD4049" s="25"/>
      <c r="AE4049" s="25"/>
      <c r="AF4049" s="25"/>
      <c r="AG4049" s="25"/>
      <c r="AH4049" s="25"/>
    </row>
    <row r="4050" spans="1:34">
      <c r="A4050" s="25"/>
      <c r="B4050" s="25"/>
      <c r="C4050" s="25"/>
      <c r="D4050" s="114"/>
      <c r="E4050" s="25"/>
      <c r="F4050" s="25"/>
      <c r="G4050" s="25"/>
      <c r="H4050" s="25"/>
      <c r="I4050" s="25"/>
      <c r="J4050" s="25"/>
      <c r="K4050" s="114"/>
      <c r="L4050" s="25"/>
      <c r="M4050" s="25"/>
      <c r="N4050" s="25"/>
      <c r="O4050" s="25"/>
      <c r="P4050" s="25"/>
      <c r="Q4050" s="25"/>
      <c r="R4050" s="25"/>
      <c r="S4050" s="25"/>
      <c r="T4050" s="25"/>
      <c r="U4050" s="25"/>
      <c r="V4050" s="25"/>
      <c r="W4050" s="25"/>
      <c r="X4050" s="25"/>
      <c r="Y4050" s="25"/>
      <c r="Z4050" s="25"/>
      <c r="AA4050" s="25"/>
      <c r="AB4050" s="25"/>
      <c r="AC4050" s="25"/>
      <c r="AD4050" s="25"/>
      <c r="AE4050" s="25"/>
      <c r="AF4050" s="25"/>
      <c r="AG4050" s="25"/>
      <c r="AH4050" s="25"/>
    </row>
    <row r="4051" spans="1:34">
      <c r="A4051" s="25"/>
      <c r="B4051" s="25"/>
      <c r="C4051" s="25"/>
      <c r="D4051" s="114"/>
      <c r="E4051" s="25"/>
      <c r="F4051" s="25"/>
      <c r="G4051" s="25"/>
      <c r="H4051" s="25"/>
      <c r="I4051" s="25"/>
      <c r="J4051" s="25"/>
      <c r="K4051" s="114"/>
      <c r="L4051" s="25"/>
      <c r="M4051" s="25"/>
      <c r="N4051" s="25"/>
      <c r="O4051" s="25"/>
      <c r="P4051" s="25"/>
      <c r="Q4051" s="25"/>
      <c r="R4051" s="25"/>
      <c r="S4051" s="25"/>
      <c r="T4051" s="25"/>
      <c r="U4051" s="25"/>
      <c r="V4051" s="25"/>
      <c r="W4051" s="25"/>
      <c r="X4051" s="25"/>
      <c r="Y4051" s="25"/>
      <c r="Z4051" s="25"/>
      <c r="AA4051" s="25"/>
      <c r="AB4051" s="25"/>
      <c r="AC4051" s="25"/>
      <c r="AD4051" s="25"/>
      <c r="AE4051" s="25"/>
      <c r="AF4051" s="25"/>
      <c r="AG4051" s="25"/>
      <c r="AH4051" s="25"/>
    </row>
    <row r="4052" spans="1:34">
      <c r="A4052" s="25"/>
      <c r="B4052" s="25"/>
      <c r="C4052" s="25"/>
      <c r="D4052" s="114"/>
      <c r="E4052" s="25"/>
      <c r="F4052" s="25"/>
      <c r="G4052" s="25"/>
      <c r="H4052" s="25"/>
      <c r="I4052" s="25"/>
      <c r="J4052" s="25"/>
      <c r="K4052" s="114"/>
      <c r="L4052" s="25"/>
      <c r="M4052" s="25"/>
      <c r="N4052" s="25"/>
      <c r="O4052" s="25"/>
      <c r="P4052" s="25"/>
      <c r="Q4052" s="25"/>
      <c r="R4052" s="25"/>
      <c r="S4052" s="25"/>
      <c r="T4052" s="25"/>
      <c r="U4052" s="25"/>
      <c r="V4052" s="25"/>
      <c r="W4052" s="25"/>
      <c r="X4052" s="25"/>
      <c r="Y4052" s="25"/>
      <c r="Z4052" s="25"/>
      <c r="AA4052" s="25"/>
      <c r="AB4052" s="25"/>
      <c r="AC4052" s="25"/>
      <c r="AD4052" s="25"/>
      <c r="AE4052" s="25"/>
      <c r="AF4052" s="25"/>
      <c r="AG4052" s="25"/>
      <c r="AH4052" s="25"/>
    </row>
    <row r="4053" spans="1:34">
      <c r="A4053" s="25"/>
      <c r="B4053" s="25"/>
      <c r="C4053" s="25"/>
      <c r="D4053" s="114"/>
      <c r="E4053" s="25"/>
      <c r="F4053" s="25"/>
      <c r="G4053" s="25"/>
      <c r="H4053" s="25"/>
      <c r="I4053" s="25"/>
      <c r="J4053" s="25"/>
      <c r="K4053" s="114"/>
      <c r="L4053" s="25"/>
      <c r="M4053" s="25"/>
      <c r="N4053" s="25"/>
      <c r="O4053" s="25"/>
      <c r="P4053" s="25"/>
      <c r="Q4053" s="25"/>
      <c r="R4053" s="25"/>
      <c r="S4053" s="25"/>
      <c r="T4053" s="25"/>
      <c r="U4053" s="25"/>
      <c r="V4053" s="25"/>
      <c r="W4053" s="25"/>
      <c r="X4053" s="25"/>
      <c r="Y4053" s="25"/>
      <c r="Z4053" s="25"/>
      <c r="AA4053" s="25"/>
      <c r="AB4053" s="25"/>
      <c r="AC4053" s="25"/>
      <c r="AD4053" s="25"/>
      <c r="AE4053" s="25"/>
      <c r="AF4053" s="25"/>
      <c r="AG4053" s="25"/>
      <c r="AH4053" s="25"/>
    </row>
    <row r="4054" spans="1:34">
      <c r="A4054" s="25"/>
      <c r="B4054" s="25"/>
      <c r="C4054" s="25"/>
      <c r="D4054" s="114"/>
      <c r="E4054" s="25"/>
      <c r="F4054" s="25"/>
      <c r="G4054" s="25"/>
      <c r="H4054" s="25"/>
      <c r="I4054" s="25"/>
      <c r="J4054" s="25"/>
      <c r="K4054" s="114"/>
      <c r="L4054" s="25"/>
      <c r="M4054" s="25"/>
      <c r="N4054" s="25"/>
      <c r="O4054" s="25"/>
      <c r="P4054" s="25"/>
      <c r="Q4054" s="25"/>
      <c r="R4054" s="25"/>
      <c r="S4054" s="25"/>
      <c r="T4054" s="25"/>
      <c r="U4054" s="25"/>
      <c r="V4054" s="25"/>
      <c r="W4054" s="25"/>
      <c r="X4054" s="25"/>
      <c r="Y4054" s="25"/>
      <c r="Z4054" s="25"/>
      <c r="AA4054" s="25"/>
      <c r="AB4054" s="25"/>
      <c r="AC4054" s="25"/>
      <c r="AD4054" s="25"/>
      <c r="AE4054" s="25"/>
      <c r="AF4054" s="25"/>
      <c r="AG4054" s="25"/>
      <c r="AH4054" s="25"/>
    </row>
    <row r="4055" spans="1:34">
      <c r="A4055" s="25"/>
      <c r="B4055" s="25"/>
      <c r="C4055" s="25"/>
      <c r="D4055" s="114"/>
      <c r="E4055" s="25"/>
      <c r="F4055" s="25"/>
      <c r="G4055" s="25"/>
      <c r="H4055" s="25"/>
      <c r="I4055" s="25"/>
      <c r="J4055" s="25"/>
      <c r="K4055" s="114"/>
      <c r="L4055" s="25"/>
      <c r="M4055" s="25"/>
      <c r="N4055" s="25"/>
      <c r="O4055" s="25"/>
      <c r="P4055" s="25"/>
      <c r="Q4055" s="25"/>
      <c r="R4055" s="25"/>
      <c r="S4055" s="25"/>
      <c r="T4055" s="25"/>
      <c r="U4055" s="25"/>
      <c r="V4055" s="25"/>
      <c r="W4055" s="25"/>
      <c r="X4055" s="25"/>
      <c r="Y4055" s="25"/>
      <c r="Z4055" s="25"/>
      <c r="AA4055" s="25"/>
      <c r="AB4055" s="25"/>
      <c r="AC4055" s="25"/>
      <c r="AD4055" s="25"/>
      <c r="AE4055" s="25"/>
      <c r="AF4055" s="25"/>
      <c r="AG4055" s="25"/>
      <c r="AH4055" s="25"/>
    </row>
    <row r="4056" spans="1:34">
      <c r="A4056" s="25"/>
      <c r="B4056" s="25"/>
      <c r="C4056" s="25"/>
      <c r="D4056" s="114"/>
      <c r="E4056" s="25"/>
      <c r="F4056" s="25"/>
      <c r="G4056" s="25"/>
      <c r="H4056" s="25"/>
      <c r="I4056" s="25"/>
      <c r="J4056" s="25"/>
      <c r="K4056" s="114"/>
      <c r="L4056" s="25"/>
      <c r="M4056" s="25"/>
      <c r="N4056" s="25"/>
      <c r="O4056" s="25"/>
      <c r="P4056" s="25"/>
      <c r="Q4056" s="25"/>
      <c r="R4056" s="25"/>
      <c r="S4056" s="25"/>
      <c r="T4056" s="25"/>
      <c r="U4056" s="25"/>
      <c r="V4056" s="25"/>
      <c r="W4056" s="25"/>
      <c r="X4056" s="25"/>
      <c r="Y4056" s="25"/>
      <c r="Z4056" s="25"/>
      <c r="AA4056" s="25"/>
      <c r="AB4056" s="25"/>
      <c r="AC4056" s="25"/>
      <c r="AD4056" s="25"/>
      <c r="AE4056" s="25"/>
      <c r="AF4056" s="25"/>
      <c r="AG4056" s="25"/>
      <c r="AH4056" s="25"/>
    </row>
    <row r="4057" spans="1:34">
      <c r="A4057" s="25"/>
      <c r="B4057" s="25"/>
      <c r="C4057" s="25"/>
      <c r="D4057" s="114"/>
      <c r="E4057" s="25"/>
      <c r="F4057" s="25"/>
      <c r="G4057" s="25"/>
      <c r="H4057" s="25"/>
      <c r="I4057" s="25"/>
      <c r="J4057" s="25"/>
      <c r="K4057" s="114"/>
      <c r="L4057" s="25"/>
      <c r="M4057" s="25"/>
      <c r="N4057" s="25"/>
      <c r="O4057" s="25"/>
      <c r="P4057" s="25"/>
      <c r="Q4057" s="25"/>
      <c r="R4057" s="25"/>
      <c r="S4057" s="25"/>
      <c r="T4057" s="25"/>
      <c r="U4057" s="25"/>
      <c r="V4057" s="25"/>
      <c r="W4057" s="25"/>
      <c r="X4057" s="25"/>
      <c r="Y4057" s="25"/>
      <c r="Z4057" s="25"/>
      <c r="AA4057" s="25"/>
      <c r="AB4057" s="25"/>
      <c r="AC4057" s="25"/>
      <c r="AD4057" s="25"/>
      <c r="AE4057" s="25"/>
      <c r="AF4057" s="25"/>
      <c r="AG4057" s="25"/>
      <c r="AH4057" s="25"/>
    </row>
    <row r="4058" spans="1:34">
      <c r="A4058" s="25"/>
      <c r="B4058" s="25"/>
      <c r="C4058" s="25"/>
      <c r="D4058" s="114"/>
      <c r="E4058" s="25"/>
      <c r="F4058" s="25"/>
      <c r="G4058" s="25"/>
      <c r="H4058" s="25"/>
      <c r="I4058" s="25"/>
      <c r="J4058" s="25"/>
      <c r="K4058" s="114"/>
      <c r="L4058" s="25"/>
      <c r="M4058" s="25"/>
      <c r="N4058" s="25"/>
      <c r="O4058" s="25"/>
      <c r="P4058" s="25"/>
      <c r="Q4058" s="25"/>
      <c r="R4058" s="25"/>
      <c r="S4058" s="25"/>
      <c r="T4058" s="25"/>
      <c r="U4058" s="25"/>
      <c r="V4058" s="25"/>
      <c r="W4058" s="25"/>
      <c r="X4058" s="25"/>
      <c r="Y4058" s="25"/>
      <c r="Z4058" s="25"/>
      <c r="AA4058" s="25"/>
      <c r="AB4058" s="25"/>
      <c r="AC4058" s="25"/>
      <c r="AD4058" s="25"/>
      <c r="AE4058" s="25"/>
      <c r="AF4058" s="25"/>
      <c r="AG4058" s="25"/>
      <c r="AH4058" s="25"/>
    </row>
    <row r="4059" spans="1:34">
      <c r="A4059" s="25"/>
      <c r="B4059" s="25"/>
      <c r="C4059" s="25"/>
      <c r="D4059" s="114"/>
      <c r="E4059" s="25"/>
      <c r="F4059" s="25"/>
      <c r="G4059" s="25"/>
      <c r="H4059" s="25"/>
      <c r="I4059" s="25"/>
      <c r="J4059" s="25"/>
      <c r="K4059" s="114"/>
      <c r="L4059" s="25"/>
      <c r="M4059" s="25"/>
      <c r="N4059" s="25"/>
      <c r="O4059" s="25"/>
      <c r="P4059" s="25"/>
      <c r="Q4059" s="25"/>
      <c r="R4059" s="25"/>
      <c r="S4059" s="25"/>
      <c r="T4059" s="25"/>
      <c r="U4059" s="25"/>
      <c r="V4059" s="25"/>
      <c r="W4059" s="25"/>
      <c r="X4059" s="25"/>
      <c r="Y4059" s="25"/>
      <c r="Z4059" s="25"/>
      <c r="AA4059" s="25"/>
      <c r="AB4059" s="25"/>
      <c r="AC4059" s="25"/>
      <c r="AD4059" s="25"/>
      <c r="AE4059" s="25"/>
      <c r="AF4059" s="25"/>
      <c r="AG4059" s="25"/>
      <c r="AH4059" s="25"/>
    </row>
    <row r="4060" spans="1:34">
      <c r="A4060" s="25"/>
      <c r="B4060" s="25"/>
      <c r="C4060" s="25"/>
      <c r="D4060" s="114"/>
      <c r="E4060" s="25"/>
      <c r="F4060" s="25"/>
      <c r="G4060" s="25"/>
      <c r="H4060" s="25"/>
      <c r="I4060" s="25"/>
      <c r="J4060" s="25"/>
      <c r="K4060" s="114"/>
      <c r="L4060" s="25"/>
      <c r="M4060" s="25"/>
      <c r="N4060" s="25"/>
      <c r="O4060" s="25"/>
      <c r="P4060" s="25"/>
      <c r="Q4060" s="25"/>
      <c r="R4060" s="25"/>
      <c r="S4060" s="25"/>
      <c r="T4060" s="25"/>
      <c r="U4060" s="25"/>
      <c r="V4060" s="25"/>
      <c r="W4060" s="25"/>
      <c r="X4060" s="25"/>
      <c r="Y4060" s="25"/>
      <c r="Z4060" s="25"/>
      <c r="AA4060" s="25"/>
      <c r="AB4060" s="25"/>
      <c r="AC4060" s="25"/>
      <c r="AD4060" s="25"/>
      <c r="AE4060" s="25"/>
      <c r="AF4060" s="25"/>
      <c r="AG4060" s="25"/>
      <c r="AH4060" s="25"/>
    </row>
    <row r="4061" spans="1:34">
      <c r="A4061" s="25"/>
      <c r="B4061" s="25"/>
      <c r="C4061" s="25"/>
      <c r="D4061" s="114"/>
      <c r="E4061" s="25"/>
      <c r="F4061" s="25"/>
      <c r="G4061" s="25"/>
      <c r="H4061" s="25"/>
      <c r="I4061" s="25"/>
      <c r="J4061" s="25"/>
      <c r="K4061" s="114"/>
      <c r="L4061" s="25"/>
      <c r="M4061" s="25"/>
      <c r="N4061" s="25"/>
      <c r="O4061" s="25"/>
      <c r="P4061" s="25"/>
      <c r="Q4061" s="25"/>
      <c r="R4061" s="25"/>
      <c r="S4061" s="25"/>
      <c r="T4061" s="25"/>
      <c r="U4061" s="25"/>
      <c r="V4061" s="25"/>
      <c r="W4061" s="25"/>
      <c r="X4061" s="25"/>
      <c r="Y4061" s="25"/>
      <c r="Z4061" s="25"/>
      <c r="AA4061" s="25"/>
      <c r="AB4061" s="25"/>
      <c r="AC4061" s="25"/>
      <c r="AD4061" s="25"/>
      <c r="AE4061" s="25"/>
      <c r="AF4061" s="25"/>
      <c r="AG4061" s="25"/>
      <c r="AH4061" s="25"/>
    </row>
    <row r="4062" spans="1:34">
      <c r="A4062" s="25"/>
      <c r="B4062" s="25"/>
      <c r="C4062" s="25"/>
      <c r="D4062" s="114"/>
      <c r="E4062" s="25"/>
      <c r="F4062" s="25"/>
      <c r="G4062" s="25"/>
      <c r="H4062" s="25"/>
      <c r="I4062" s="25"/>
      <c r="J4062" s="25"/>
      <c r="K4062" s="114"/>
      <c r="L4062" s="25"/>
      <c r="M4062" s="25"/>
      <c r="N4062" s="25"/>
      <c r="O4062" s="25"/>
      <c r="P4062" s="25"/>
      <c r="Q4062" s="25"/>
      <c r="R4062" s="25"/>
      <c r="S4062" s="25"/>
      <c r="T4062" s="25"/>
      <c r="U4062" s="25"/>
      <c r="V4062" s="25"/>
      <c r="W4062" s="25"/>
      <c r="X4062" s="25"/>
      <c r="Y4062" s="25"/>
      <c r="Z4062" s="25"/>
      <c r="AA4062" s="25"/>
      <c r="AB4062" s="25"/>
      <c r="AC4062" s="25"/>
      <c r="AD4062" s="25"/>
      <c r="AE4062" s="25"/>
      <c r="AF4062" s="25"/>
      <c r="AG4062" s="25"/>
      <c r="AH4062" s="25"/>
    </row>
    <row r="4063" spans="1:34">
      <c r="A4063" s="25"/>
      <c r="B4063" s="25"/>
      <c r="C4063" s="25"/>
      <c r="D4063" s="114"/>
      <c r="E4063" s="25"/>
      <c r="F4063" s="25"/>
      <c r="G4063" s="25"/>
      <c r="H4063" s="25"/>
      <c r="I4063" s="25"/>
      <c r="J4063" s="25"/>
      <c r="K4063" s="114"/>
      <c r="L4063" s="25"/>
      <c r="M4063" s="25"/>
      <c r="N4063" s="25"/>
      <c r="O4063" s="25"/>
      <c r="P4063" s="25"/>
      <c r="Q4063" s="25"/>
      <c r="R4063" s="25"/>
      <c r="S4063" s="25"/>
      <c r="T4063" s="25"/>
      <c r="U4063" s="25"/>
      <c r="V4063" s="25"/>
      <c r="W4063" s="25"/>
      <c r="X4063" s="25"/>
      <c r="Y4063" s="25"/>
      <c r="Z4063" s="25"/>
      <c r="AA4063" s="25"/>
      <c r="AB4063" s="25"/>
      <c r="AC4063" s="25"/>
      <c r="AD4063" s="25"/>
      <c r="AE4063" s="25"/>
      <c r="AF4063" s="25"/>
      <c r="AG4063" s="25"/>
      <c r="AH4063" s="25"/>
    </row>
    <row r="4064" spans="1:34">
      <c r="A4064" s="25"/>
      <c r="B4064" s="25"/>
      <c r="C4064" s="25"/>
      <c r="D4064" s="114"/>
      <c r="E4064" s="25"/>
      <c r="F4064" s="25"/>
      <c r="G4064" s="25"/>
      <c r="H4064" s="25"/>
      <c r="I4064" s="25"/>
      <c r="J4064" s="25"/>
      <c r="K4064" s="114"/>
      <c r="L4064" s="25"/>
      <c r="M4064" s="25"/>
      <c r="N4064" s="25"/>
      <c r="O4064" s="25"/>
      <c r="P4064" s="25"/>
      <c r="Q4064" s="25"/>
      <c r="R4064" s="25"/>
      <c r="S4064" s="25"/>
      <c r="T4064" s="25"/>
      <c r="U4064" s="25"/>
      <c r="V4064" s="25"/>
      <c r="W4064" s="25"/>
      <c r="X4064" s="25"/>
      <c r="Y4064" s="25"/>
      <c r="Z4064" s="25"/>
      <c r="AA4064" s="25"/>
      <c r="AB4064" s="25"/>
      <c r="AC4064" s="25"/>
      <c r="AD4064" s="25"/>
      <c r="AE4064" s="25"/>
      <c r="AF4064" s="25"/>
      <c r="AG4064" s="25"/>
      <c r="AH4064" s="25"/>
    </row>
    <row r="4065" spans="1:34">
      <c r="A4065" s="25"/>
      <c r="B4065" s="25"/>
      <c r="C4065" s="25"/>
      <c r="D4065" s="114"/>
      <c r="E4065" s="25"/>
      <c r="F4065" s="25"/>
      <c r="G4065" s="25"/>
      <c r="H4065" s="25"/>
      <c r="I4065" s="25"/>
      <c r="J4065" s="25"/>
      <c r="K4065" s="114"/>
      <c r="L4065" s="25"/>
      <c r="M4065" s="25"/>
      <c r="N4065" s="25"/>
      <c r="O4065" s="25"/>
      <c r="P4065" s="25"/>
      <c r="Q4065" s="25"/>
      <c r="R4065" s="25"/>
      <c r="S4065" s="25"/>
      <c r="T4065" s="25"/>
      <c r="U4065" s="25"/>
      <c r="V4065" s="25"/>
      <c r="W4065" s="25"/>
      <c r="X4065" s="25"/>
      <c r="Y4065" s="25"/>
      <c r="Z4065" s="25"/>
      <c r="AA4065" s="25"/>
      <c r="AB4065" s="25"/>
      <c r="AC4065" s="25"/>
      <c r="AD4065" s="25"/>
      <c r="AE4065" s="25"/>
      <c r="AF4065" s="25"/>
      <c r="AG4065" s="25"/>
      <c r="AH4065" s="25"/>
    </row>
    <row r="4066" spans="1:34">
      <c r="A4066" s="25"/>
      <c r="B4066" s="25"/>
      <c r="C4066" s="25"/>
      <c r="D4066" s="114"/>
      <c r="E4066" s="25"/>
      <c r="F4066" s="25"/>
      <c r="G4066" s="25"/>
      <c r="H4066" s="25"/>
      <c r="I4066" s="25"/>
      <c r="J4066" s="25"/>
      <c r="K4066" s="114"/>
      <c r="L4066" s="25"/>
      <c r="M4066" s="25"/>
      <c r="N4066" s="25"/>
      <c r="O4066" s="25"/>
      <c r="P4066" s="25"/>
      <c r="Q4066" s="25"/>
      <c r="R4066" s="25"/>
      <c r="S4066" s="25"/>
      <c r="T4066" s="25"/>
      <c r="U4066" s="25"/>
      <c r="V4066" s="25"/>
      <c r="W4066" s="25"/>
      <c r="X4066" s="25"/>
      <c r="Y4066" s="25"/>
      <c r="Z4066" s="25"/>
      <c r="AA4066" s="25"/>
      <c r="AB4066" s="25"/>
      <c r="AC4066" s="25"/>
      <c r="AD4066" s="25"/>
      <c r="AE4066" s="25"/>
      <c r="AF4066" s="25"/>
      <c r="AG4066" s="25"/>
      <c r="AH4066" s="25"/>
    </row>
    <row r="4067" spans="1:34">
      <c r="A4067" s="25"/>
      <c r="B4067" s="25"/>
      <c r="C4067" s="25"/>
      <c r="D4067" s="114"/>
      <c r="E4067" s="25"/>
      <c r="F4067" s="25"/>
      <c r="G4067" s="25"/>
      <c r="H4067" s="25"/>
      <c r="I4067" s="25"/>
      <c r="J4067" s="25"/>
      <c r="K4067" s="114"/>
      <c r="L4067" s="25"/>
      <c r="M4067" s="25"/>
      <c r="N4067" s="25"/>
      <c r="O4067" s="25"/>
      <c r="P4067" s="25"/>
      <c r="Q4067" s="25"/>
      <c r="R4067" s="25"/>
      <c r="S4067" s="25"/>
      <c r="T4067" s="25"/>
      <c r="U4067" s="25"/>
      <c r="V4067" s="25"/>
      <c r="W4067" s="25"/>
      <c r="X4067" s="25"/>
      <c r="Y4067" s="25"/>
      <c r="Z4067" s="25"/>
      <c r="AA4067" s="25"/>
      <c r="AB4067" s="25"/>
      <c r="AC4067" s="25"/>
      <c r="AD4067" s="25"/>
      <c r="AE4067" s="25"/>
      <c r="AF4067" s="25"/>
      <c r="AG4067" s="25"/>
      <c r="AH4067" s="25"/>
    </row>
    <row r="4068" spans="1:34">
      <c r="A4068" s="25"/>
      <c r="B4068" s="25"/>
      <c r="C4068" s="25"/>
      <c r="D4068" s="114"/>
      <c r="E4068" s="25"/>
      <c r="F4068" s="25"/>
      <c r="G4068" s="25"/>
      <c r="H4068" s="25"/>
      <c r="I4068" s="25"/>
      <c r="J4068" s="25"/>
      <c r="K4068" s="114"/>
      <c r="L4068" s="25"/>
      <c r="M4068" s="25"/>
      <c r="N4068" s="25"/>
      <c r="O4068" s="25"/>
      <c r="P4068" s="25"/>
      <c r="Q4068" s="25"/>
      <c r="R4068" s="25"/>
      <c r="S4068" s="25"/>
      <c r="T4068" s="25"/>
      <c r="U4068" s="25"/>
      <c r="V4068" s="25"/>
      <c r="W4068" s="25"/>
      <c r="X4068" s="25"/>
      <c r="Y4068" s="25"/>
      <c r="Z4068" s="25"/>
      <c r="AA4068" s="25"/>
      <c r="AB4068" s="25"/>
      <c r="AC4068" s="25"/>
      <c r="AD4068" s="25"/>
      <c r="AE4068" s="25"/>
      <c r="AF4068" s="25"/>
      <c r="AG4068" s="25"/>
      <c r="AH4068" s="25"/>
    </row>
    <row r="4069" spans="1:34">
      <c r="A4069" s="25"/>
      <c r="B4069" s="25"/>
      <c r="C4069" s="25"/>
      <c r="D4069" s="114"/>
      <c r="E4069" s="25"/>
      <c r="F4069" s="25"/>
      <c r="G4069" s="25"/>
      <c r="H4069" s="25"/>
      <c r="I4069" s="25"/>
      <c r="J4069" s="25"/>
      <c r="K4069" s="114"/>
      <c r="L4069" s="25"/>
      <c r="M4069" s="25"/>
      <c r="N4069" s="25"/>
      <c r="O4069" s="25"/>
      <c r="P4069" s="25"/>
      <c r="Q4069" s="25"/>
      <c r="R4069" s="25"/>
      <c r="S4069" s="25"/>
      <c r="T4069" s="25"/>
      <c r="U4069" s="25"/>
      <c r="V4069" s="25"/>
      <c r="W4069" s="25"/>
      <c r="X4069" s="25"/>
      <c r="Y4069" s="25"/>
      <c r="Z4069" s="25"/>
      <c r="AA4069" s="25"/>
      <c r="AB4069" s="25"/>
      <c r="AC4069" s="25"/>
      <c r="AD4069" s="25"/>
      <c r="AE4069" s="25"/>
      <c r="AF4069" s="25"/>
      <c r="AG4069" s="25"/>
      <c r="AH4069" s="25"/>
    </row>
    <row r="4070" spans="1:34">
      <c r="A4070" s="25"/>
      <c r="B4070" s="25"/>
      <c r="C4070" s="25"/>
      <c r="D4070" s="114"/>
      <c r="E4070" s="25"/>
      <c r="F4070" s="25"/>
      <c r="G4070" s="25"/>
      <c r="H4070" s="25"/>
      <c r="I4070" s="25"/>
      <c r="J4070" s="25"/>
      <c r="K4070" s="114"/>
      <c r="L4070" s="25"/>
      <c r="M4070" s="25"/>
      <c r="N4070" s="25"/>
      <c r="O4070" s="25"/>
      <c r="P4070" s="25"/>
      <c r="Q4070" s="25"/>
      <c r="R4070" s="25"/>
      <c r="S4070" s="25"/>
      <c r="T4070" s="25"/>
      <c r="U4070" s="25"/>
      <c r="V4070" s="25"/>
      <c r="W4070" s="25"/>
      <c r="X4070" s="25"/>
      <c r="Y4070" s="25"/>
      <c r="Z4070" s="25"/>
      <c r="AA4070" s="25"/>
      <c r="AB4070" s="25"/>
      <c r="AC4070" s="25"/>
      <c r="AD4070" s="25"/>
      <c r="AE4070" s="25"/>
      <c r="AF4070" s="25"/>
      <c r="AG4070" s="25"/>
      <c r="AH4070" s="25"/>
    </row>
    <row r="4071" spans="1:34">
      <c r="A4071" s="25"/>
      <c r="B4071" s="25"/>
      <c r="C4071" s="25"/>
      <c r="D4071" s="114"/>
      <c r="E4071" s="25"/>
      <c r="F4071" s="25"/>
      <c r="G4071" s="25"/>
      <c r="H4071" s="25"/>
      <c r="I4071" s="25"/>
      <c r="J4071" s="25"/>
      <c r="K4071" s="114"/>
      <c r="L4071" s="25"/>
      <c r="M4071" s="25"/>
      <c r="N4071" s="25"/>
      <c r="O4071" s="25"/>
      <c r="P4071" s="25"/>
      <c r="Q4071" s="25"/>
      <c r="R4071" s="25"/>
      <c r="S4071" s="25"/>
      <c r="T4071" s="25"/>
      <c r="U4071" s="25"/>
      <c r="V4071" s="25"/>
      <c r="W4071" s="25"/>
      <c r="X4071" s="25"/>
      <c r="Y4071" s="25"/>
      <c r="Z4071" s="25"/>
      <c r="AA4071" s="25"/>
      <c r="AB4071" s="25"/>
      <c r="AC4071" s="25"/>
      <c r="AD4071" s="25"/>
      <c r="AE4071" s="25"/>
      <c r="AF4071" s="25"/>
      <c r="AG4071" s="25"/>
      <c r="AH4071" s="25"/>
    </row>
    <row r="4072" spans="1:34">
      <c r="A4072" s="25"/>
      <c r="B4072" s="25"/>
      <c r="C4072" s="25"/>
      <c r="D4072" s="114"/>
      <c r="E4072" s="25"/>
      <c r="F4072" s="25"/>
      <c r="G4072" s="25"/>
      <c r="H4072" s="25"/>
      <c r="I4072" s="25"/>
      <c r="J4072" s="25"/>
      <c r="K4072" s="114"/>
      <c r="L4072" s="25"/>
      <c r="M4072" s="25"/>
      <c r="N4072" s="25"/>
      <c r="O4072" s="25"/>
      <c r="P4072" s="25"/>
      <c r="Q4072" s="25"/>
      <c r="R4072" s="25"/>
      <c r="S4072" s="25"/>
      <c r="T4072" s="25"/>
      <c r="U4072" s="25"/>
      <c r="V4072" s="25"/>
      <c r="W4072" s="25"/>
      <c r="X4072" s="25"/>
      <c r="Y4072" s="25"/>
      <c r="Z4072" s="25"/>
      <c r="AA4072" s="25"/>
      <c r="AB4072" s="25"/>
      <c r="AC4072" s="25"/>
      <c r="AD4072" s="25"/>
      <c r="AE4072" s="25"/>
      <c r="AF4072" s="25"/>
      <c r="AG4072" s="25"/>
      <c r="AH4072" s="25"/>
    </row>
    <row r="4073" spans="1:34">
      <c r="A4073" s="25"/>
      <c r="B4073" s="25"/>
      <c r="C4073" s="25"/>
      <c r="D4073" s="114"/>
      <c r="E4073" s="25"/>
      <c r="F4073" s="25"/>
      <c r="G4073" s="25"/>
      <c r="H4073" s="25"/>
      <c r="I4073" s="25"/>
      <c r="J4073" s="25"/>
      <c r="K4073" s="114"/>
      <c r="L4073" s="25"/>
      <c r="M4073" s="25"/>
      <c r="N4073" s="25"/>
      <c r="O4073" s="25"/>
      <c r="P4073" s="25"/>
      <c r="Q4073" s="25"/>
      <c r="R4073" s="25"/>
      <c r="S4073" s="25"/>
      <c r="T4073" s="25"/>
      <c r="U4073" s="25"/>
      <c r="V4073" s="25"/>
      <c r="W4073" s="25"/>
      <c r="X4073" s="25"/>
      <c r="Y4073" s="25"/>
      <c r="Z4073" s="25"/>
      <c r="AA4073" s="25"/>
      <c r="AB4073" s="25"/>
      <c r="AC4073" s="25"/>
      <c r="AD4073" s="25"/>
      <c r="AE4073" s="25"/>
      <c r="AF4073" s="25"/>
      <c r="AG4073" s="25"/>
      <c r="AH4073" s="25"/>
    </row>
    <row r="4074" spans="1:34">
      <c r="A4074" s="25"/>
      <c r="B4074" s="25"/>
      <c r="C4074" s="25"/>
      <c r="D4074" s="114"/>
      <c r="E4074" s="25"/>
      <c r="F4074" s="25"/>
      <c r="G4074" s="25"/>
      <c r="H4074" s="25"/>
      <c r="I4074" s="25"/>
      <c r="J4074" s="25"/>
      <c r="K4074" s="114"/>
      <c r="L4074" s="25"/>
      <c r="M4074" s="25"/>
      <c r="N4074" s="25"/>
      <c r="O4074" s="25"/>
      <c r="P4074" s="25"/>
      <c r="Q4074" s="25"/>
      <c r="R4074" s="25"/>
      <c r="S4074" s="25"/>
      <c r="T4074" s="25"/>
      <c r="U4074" s="25"/>
      <c r="V4074" s="25"/>
      <c r="W4074" s="25"/>
      <c r="X4074" s="25"/>
      <c r="Y4074" s="25"/>
      <c r="Z4074" s="25"/>
      <c r="AA4074" s="25"/>
      <c r="AB4074" s="25"/>
      <c r="AC4074" s="25"/>
      <c r="AD4074" s="25"/>
      <c r="AE4074" s="25"/>
      <c r="AF4074" s="25"/>
      <c r="AG4074" s="25"/>
      <c r="AH4074" s="25"/>
    </row>
    <row r="4075" spans="1:34">
      <c r="A4075" s="25"/>
      <c r="B4075" s="25"/>
      <c r="C4075" s="25"/>
      <c r="D4075" s="114"/>
      <c r="E4075" s="25"/>
      <c r="F4075" s="25"/>
      <c r="G4075" s="25"/>
      <c r="H4075" s="25"/>
      <c r="I4075" s="25"/>
      <c r="J4075" s="25"/>
      <c r="K4075" s="114"/>
      <c r="L4075" s="25"/>
      <c r="M4075" s="25"/>
      <c r="N4075" s="25"/>
      <c r="O4075" s="25"/>
      <c r="P4075" s="25"/>
      <c r="Q4075" s="25"/>
      <c r="R4075" s="25"/>
      <c r="S4075" s="25"/>
      <c r="T4075" s="25"/>
      <c r="U4075" s="25"/>
      <c r="V4075" s="25"/>
      <c r="W4075" s="25"/>
      <c r="X4075" s="25"/>
      <c r="Y4075" s="25"/>
      <c r="Z4075" s="25"/>
      <c r="AA4075" s="25"/>
      <c r="AB4075" s="25"/>
      <c r="AC4075" s="25"/>
      <c r="AD4075" s="25"/>
      <c r="AE4075" s="25"/>
      <c r="AF4075" s="25"/>
      <c r="AG4075" s="25"/>
      <c r="AH4075" s="25"/>
    </row>
    <row r="4076" spans="1:34">
      <c r="A4076" s="25"/>
      <c r="B4076" s="25"/>
      <c r="C4076" s="25"/>
      <c r="D4076" s="114"/>
      <c r="E4076" s="25"/>
      <c r="F4076" s="25"/>
      <c r="G4076" s="25"/>
      <c r="H4076" s="25"/>
      <c r="I4076" s="25"/>
      <c r="J4076" s="25"/>
      <c r="K4076" s="114"/>
      <c r="L4076" s="25"/>
      <c r="M4076" s="25"/>
      <c r="N4076" s="25"/>
      <c r="O4076" s="25"/>
      <c r="P4076" s="25"/>
      <c r="Q4076" s="25"/>
      <c r="R4076" s="25"/>
      <c r="S4076" s="25"/>
      <c r="T4076" s="25"/>
      <c r="U4076" s="25"/>
      <c r="V4076" s="25"/>
      <c r="W4076" s="25"/>
      <c r="X4076" s="25"/>
      <c r="Y4076" s="25"/>
      <c r="Z4076" s="25"/>
      <c r="AA4076" s="25"/>
      <c r="AB4076" s="25"/>
      <c r="AC4076" s="25"/>
      <c r="AD4076" s="25"/>
      <c r="AE4076" s="25"/>
      <c r="AF4076" s="25"/>
      <c r="AG4076" s="25"/>
      <c r="AH4076" s="25"/>
    </row>
    <row r="4077" spans="1:34">
      <c r="A4077" s="25"/>
      <c r="B4077" s="25"/>
      <c r="C4077" s="25"/>
      <c r="D4077" s="114"/>
      <c r="E4077" s="25"/>
      <c r="F4077" s="25"/>
      <c r="G4077" s="25"/>
      <c r="H4077" s="25"/>
      <c r="I4077" s="25"/>
      <c r="J4077" s="25"/>
      <c r="K4077" s="114"/>
      <c r="L4077" s="25"/>
      <c r="M4077" s="25"/>
      <c r="N4077" s="25"/>
      <c r="O4077" s="25"/>
      <c r="P4077" s="25"/>
      <c r="Q4077" s="25"/>
      <c r="R4077" s="25"/>
      <c r="S4077" s="25"/>
      <c r="T4077" s="25"/>
      <c r="U4077" s="25"/>
      <c r="V4077" s="25"/>
      <c r="W4077" s="25"/>
      <c r="X4077" s="25"/>
      <c r="Y4077" s="25"/>
      <c r="Z4077" s="25"/>
      <c r="AA4077" s="25"/>
      <c r="AB4077" s="25"/>
      <c r="AC4077" s="25"/>
      <c r="AD4077" s="25"/>
      <c r="AE4077" s="25"/>
      <c r="AF4077" s="25"/>
      <c r="AG4077" s="25"/>
      <c r="AH4077" s="25"/>
    </row>
    <row r="4078" spans="1:34">
      <c r="A4078" s="25"/>
      <c r="B4078" s="25"/>
      <c r="C4078" s="25"/>
      <c r="D4078" s="114"/>
      <c r="E4078" s="25"/>
      <c r="F4078" s="25"/>
      <c r="G4078" s="25"/>
      <c r="H4078" s="25"/>
      <c r="I4078" s="25"/>
      <c r="J4078" s="25"/>
      <c r="K4078" s="114"/>
      <c r="L4078" s="25"/>
      <c r="M4078" s="25"/>
      <c r="N4078" s="25"/>
      <c r="O4078" s="25"/>
      <c r="P4078" s="25"/>
      <c r="Q4078" s="25"/>
      <c r="R4078" s="25"/>
      <c r="S4078" s="25"/>
      <c r="T4078" s="25"/>
      <c r="U4078" s="25"/>
      <c r="V4078" s="25"/>
      <c r="W4078" s="25"/>
      <c r="X4078" s="25"/>
      <c r="Y4078" s="25"/>
      <c r="Z4078" s="25"/>
      <c r="AA4078" s="25"/>
      <c r="AB4078" s="25"/>
      <c r="AC4078" s="25"/>
      <c r="AD4078" s="25"/>
      <c r="AE4078" s="25"/>
      <c r="AF4078" s="25"/>
      <c r="AG4078" s="25"/>
      <c r="AH4078" s="25"/>
    </row>
    <row r="4079" spans="1:34">
      <c r="A4079" s="25"/>
      <c r="B4079" s="25"/>
      <c r="C4079" s="25"/>
      <c r="D4079" s="114"/>
      <c r="E4079" s="25"/>
      <c r="F4079" s="25"/>
      <c r="G4079" s="25"/>
      <c r="H4079" s="25"/>
      <c r="I4079" s="25"/>
      <c r="J4079" s="25"/>
      <c r="K4079" s="114"/>
      <c r="L4079" s="25"/>
      <c r="M4079" s="25"/>
      <c r="N4079" s="25"/>
      <c r="O4079" s="25"/>
      <c r="P4079" s="25"/>
      <c r="Q4079" s="25"/>
      <c r="R4079" s="25"/>
      <c r="S4079" s="25"/>
      <c r="T4079" s="25"/>
      <c r="U4079" s="25"/>
      <c r="V4079" s="25"/>
      <c r="W4079" s="25"/>
      <c r="X4079" s="25"/>
      <c r="Y4079" s="25"/>
      <c r="Z4079" s="25"/>
      <c r="AA4079" s="25"/>
      <c r="AB4079" s="25"/>
      <c r="AC4079" s="25"/>
      <c r="AD4079" s="25"/>
      <c r="AE4079" s="25"/>
      <c r="AF4079" s="25"/>
      <c r="AG4079" s="25"/>
      <c r="AH4079" s="25"/>
    </row>
    <row r="4080" spans="1:34">
      <c r="A4080" s="25"/>
      <c r="B4080" s="25"/>
      <c r="C4080" s="25"/>
      <c r="D4080" s="114"/>
      <c r="E4080" s="25"/>
      <c r="F4080" s="25"/>
      <c r="G4080" s="25"/>
      <c r="H4080" s="25"/>
      <c r="I4080" s="25"/>
      <c r="J4080" s="25"/>
      <c r="K4080" s="114"/>
      <c r="L4080" s="25"/>
      <c r="M4080" s="25"/>
      <c r="N4080" s="25"/>
      <c r="O4080" s="25"/>
      <c r="P4080" s="25"/>
      <c r="Q4080" s="25"/>
      <c r="R4080" s="25"/>
      <c r="S4080" s="25"/>
      <c r="T4080" s="25"/>
      <c r="U4080" s="25"/>
      <c r="V4080" s="25"/>
      <c r="W4080" s="25"/>
      <c r="X4080" s="25"/>
      <c r="Y4080" s="25"/>
      <c r="Z4080" s="25"/>
      <c r="AA4080" s="25"/>
      <c r="AB4080" s="25"/>
      <c r="AC4080" s="25"/>
      <c r="AD4080" s="25"/>
      <c r="AE4080" s="25"/>
      <c r="AF4080" s="25"/>
      <c r="AG4080" s="25"/>
      <c r="AH4080" s="25"/>
    </row>
    <row r="4081" spans="1:34">
      <c r="A4081" s="25"/>
      <c r="B4081" s="25"/>
      <c r="C4081" s="25"/>
      <c r="D4081" s="114"/>
      <c r="E4081" s="25"/>
      <c r="F4081" s="25"/>
      <c r="G4081" s="25"/>
      <c r="H4081" s="25"/>
      <c r="I4081" s="25"/>
      <c r="J4081" s="25"/>
      <c r="K4081" s="114"/>
      <c r="L4081" s="25"/>
      <c r="M4081" s="25"/>
      <c r="N4081" s="25"/>
      <c r="O4081" s="25"/>
      <c r="P4081" s="25"/>
      <c r="Q4081" s="25"/>
      <c r="R4081" s="25"/>
      <c r="S4081" s="25"/>
      <c r="T4081" s="25"/>
      <c r="U4081" s="25"/>
      <c r="V4081" s="25"/>
      <c r="W4081" s="25"/>
      <c r="X4081" s="25"/>
      <c r="Y4081" s="25"/>
      <c r="Z4081" s="25"/>
      <c r="AA4081" s="25"/>
      <c r="AB4081" s="25"/>
      <c r="AC4081" s="25"/>
      <c r="AD4081" s="25"/>
      <c r="AE4081" s="25"/>
      <c r="AF4081" s="25"/>
      <c r="AG4081" s="25"/>
      <c r="AH4081" s="25"/>
    </row>
    <row r="4082" spans="1:34">
      <c r="A4082" s="25"/>
      <c r="B4082" s="25"/>
      <c r="C4082" s="25"/>
      <c r="D4082" s="114"/>
      <c r="E4082" s="25"/>
      <c r="F4082" s="25"/>
      <c r="G4082" s="25"/>
      <c r="H4082" s="25"/>
      <c r="I4082" s="25"/>
      <c r="J4082" s="25"/>
      <c r="K4082" s="114"/>
      <c r="L4082" s="25"/>
      <c r="M4082" s="25"/>
      <c r="N4082" s="25"/>
      <c r="O4082" s="25"/>
      <c r="P4082" s="25"/>
      <c r="Q4082" s="25"/>
      <c r="R4082" s="25"/>
      <c r="S4082" s="25"/>
      <c r="T4082" s="25"/>
      <c r="U4082" s="25"/>
      <c r="V4082" s="25"/>
      <c r="W4082" s="25"/>
      <c r="X4082" s="25"/>
      <c r="Y4082" s="25"/>
      <c r="Z4082" s="25"/>
      <c r="AA4082" s="25"/>
      <c r="AB4082" s="25"/>
      <c r="AC4082" s="25"/>
      <c r="AD4082" s="25"/>
      <c r="AE4082" s="25"/>
      <c r="AF4082" s="25"/>
      <c r="AG4082" s="25"/>
      <c r="AH4082" s="25"/>
    </row>
    <row r="4083" spans="1:34">
      <c r="A4083" s="25"/>
      <c r="B4083" s="25"/>
      <c r="C4083" s="25"/>
      <c r="D4083" s="114"/>
      <c r="E4083" s="25"/>
      <c r="F4083" s="25"/>
      <c r="G4083" s="25"/>
      <c r="H4083" s="25"/>
      <c r="I4083" s="25"/>
      <c r="J4083" s="25"/>
      <c r="K4083" s="114"/>
      <c r="L4083" s="25"/>
      <c r="M4083" s="25"/>
      <c r="N4083" s="25"/>
      <c r="O4083" s="25"/>
      <c r="P4083" s="25"/>
      <c r="Q4083" s="25"/>
      <c r="R4083" s="25"/>
      <c r="S4083" s="25"/>
      <c r="T4083" s="25"/>
      <c r="U4083" s="25"/>
      <c r="V4083" s="25"/>
      <c r="W4083" s="25"/>
      <c r="X4083" s="25"/>
      <c r="Y4083" s="25"/>
      <c r="Z4083" s="25"/>
      <c r="AA4083" s="25"/>
      <c r="AB4083" s="25"/>
      <c r="AC4083" s="25"/>
      <c r="AD4083" s="25"/>
      <c r="AE4083" s="25"/>
      <c r="AF4083" s="25"/>
      <c r="AG4083" s="25"/>
      <c r="AH4083" s="25"/>
    </row>
    <row r="4084" spans="1:34">
      <c r="A4084" s="25"/>
      <c r="B4084" s="25"/>
      <c r="C4084" s="25"/>
      <c r="D4084" s="114"/>
      <c r="E4084" s="25"/>
      <c r="F4084" s="25"/>
      <c r="G4084" s="25"/>
      <c r="H4084" s="25"/>
      <c r="I4084" s="25"/>
      <c r="J4084" s="25"/>
      <c r="K4084" s="114"/>
      <c r="L4084" s="25"/>
      <c r="M4084" s="25"/>
      <c r="N4084" s="25"/>
      <c r="O4084" s="25"/>
      <c r="P4084" s="25"/>
      <c r="Q4084" s="25"/>
      <c r="R4084" s="25"/>
      <c r="S4084" s="25"/>
      <c r="T4084" s="25"/>
      <c r="U4084" s="25"/>
      <c r="V4084" s="25"/>
      <c r="W4084" s="25"/>
      <c r="X4084" s="25"/>
      <c r="Y4084" s="25"/>
      <c r="Z4084" s="25"/>
      <c r="AA4084" s="25"/>
      <c r="AB4084" s="25"/>
      <c r="AC4084" s="25"/>
      <c r="AD4084" s="25"/>
      <c r="AE4084" s="25"/>
      <c r="AF4084" s="25"/>
      <c r="AG4084" s="25"/>
      <c r="AH4084" s="25"/>
    </row>
    <row r="4085" spans="1:34">
      <c r="A4085" s="25"/>
      <c r="B4085" s="25"/>
      <c r="C4085" s="25"/>
      <c r="D4085" s="114"/>
      <c r="E4085" s="25"/>
      <c r="F4085" s="25"/>
      <c r="G4085" s="25"/>
      <c r="H4085" s="25"/>
      <c r="I4085" s="25"/>
      <c r="J4085" s="25"/>
      <c r="K4085" s="114"/>
      <c r="L4085" s="25"/>
      <c r="M4085" s="25"/>
      <c r="N4085" s="25"/>
      <c r="O4085" s="25"/>
      <c r="P4085" s="25"/>
      <c r="Q4085" s="25"/>
      <c r="R4085" s="25"/>
      <c r="S4085" s="25"/>
      <c r="T4085" s="25"/>
      <c r="U4085" s="25"/>
      <c r="V4085" s="25"/>
      <c r="W4085" s="25"/>
      <c r="X4085" s="25"/>
      <c r="Y4085" s="25"/>
      <c r="Z4085" s="25"/>
      <c r="AA4085" s="25"/>
      <c r="AB4085" s="25"/>
      <c r="AC4085" s="25"/>
      <c r="AD4085" s="25"/>
      <c r="AE4085" s="25"/>
      <c r="AF4085" s="25"/>
      <c r="AG4085" s="25"/>
      <c r="AH4085" s="25"/>
    </row>
    <row r="4086" spans="1:34">
      <c r="A4086" s="25"/>
      <c r="B4086" s="25"/>
      <c r="C4086" s="25"/>
      <c r="D4086" s="114"/>
      <c r="E4086" s="25"/>
      <c r="F4086" s="25"/>
      <c r="G4086" s="25"/>
      <c r="H4086" s="25"/>
      <c r="I4086" s="25"/>
      <c r="J4086" s="25"/>
      <c r="K4086" s="114"/>
      <c r="L4086" s="25"/>
      <c r="M4086" s="25"/>
      <c r="N4086" s="25"/>
      <c r="O4086" s="25"/>
      <c r="P4086" s="25"/>
      <c r="Q4086" s="25"/>
      <c r="R4086" s="25"/>
      <c r="S4086" s="25"/>
      <c r="T4086" s="25"/>
      <c r="U4086" s="25"/>
      <c r="V4086" s="25"/>
      <c r="W4086" s="25"/>
      <c r="X4086" s="25"/>
      <c r="Y4086" s="25"/>
      <c r="Z4086" s="25"/>
      <c r="AA4086" s="25"/>
      <c r="AB4086" s="25"/>
      <c r="AC4086" s="25"/>
      <c r="AD4086" s="25"/>
      <c r="AE4086" s="25"/>
      <c r="AF4086" s="25"/>
      <c r="AG4086" s="25"/>
      <c r="AH4086" s="25"/>
    </row>
    <row r="4087" spans="1:34">
      <c r="A4087" s="25"/>
      <c r="B4087" s="25"/>
      <c r="C4087" s="25"/>
      <c r="D4087" s="114"/>
      <c r="E4087" s="25"/>
      <c r="F4087" s="25"/>
      <c r="G4087" s="25"/>
      <c r="H4087" s="25"/>
      <c r="I4087" s="25"/>
      <c r="J4087" s="25"/>
      <c r="K4087" s="114"/>
      <c r="L4087" s="25"/>
      <c r="M4087" s="25"/>
      <c r="N4087" s="25"/>
      <c r="O4087" s="25"/>
      <c r="P4087" s="25"/>
      <c r="Q4087" s="25"/>
      <c r="R4087" s="25"/>
      <c r="S4087" s="25"/>
      <c r="T4087" s="25"/>
      <c r="U4087" s="25"/>
      <c r="V4087" s="25"/>
      <c r="W4087" s="25"/>
      <c r="X4087" s="25"/>
      <c r="Y4087" s="25"/>
      <c r="Z4087" s="25"/>
      <c r="AA4087" s="25"/>
      <c r="AB4087" s="25"/>
      <c r="AC4087" s="25"/>
      <c r="AD4087" s="25"/>
      <c r="AE4087" s="25"/>
      <c r="AF4087" s="25"/>
      <c r="AG4087" s="25"/>
      <c r="AH4087" s="25"/>
    </row>
    <row r="4088" spans="1:34">
      <c r="A4088" s="25"/>
      <c r="B4088" s="25"/>
      <c r="C4088" s="25"/>
      <c r="D4088" s="114"/>
      <c r="E4088" s="25"/>
      <c r="F4088" s="25"/>
      <c r="G4088" s="25"/>
      <c r="H4088" s="25"/>
      <c r="I4088" s="25"/>
      <c r="J4088" s="25"/>
      <c r="K4088" s="114"/>
      <c r="L4088" s="25"/>
      <c r="M4088" s="25"/>
      <c r="N4088" s="25"/>
      <c r="O4088" s="25"/>
      <c r="P4088" s="25"/>
      <c r="Q4088" s="25"/>
      <c r="R4088" s="25"/>
      <c r="S4088" s="25"/>
      <c r="T4088" s="25"/>
      <c r="U4088" s="25"/>
      <c r="V4088" s="25"/>
      <c r="W4088" s="25"/>
      <c r="X4088" s="25"/>
      <c r="Y4088" s="25"/>
      <c r="Z4088" s="25"/>
      <c r="AA4088" s="25"/>
      <c r="AB4088" s="25"/>
      <c r="AC4088" s="25"/>
      <c r="AD4088" s="25"/>
      <c r="AE4088" s="25"/>
      <c r="AF4088" s="25"/>
      <c r="AG4088" s="25"/>
      <c r="AH4088" s="25"/>
    </row>
    <row r="4089" spans="1:34">
      <c r="A4089" s="25"/>
      <c r="B4089" s="25"/>
      <c r="C4089" s="25"/>
      <c r="D4089" s="114"/>
      <c r="E4089" s="25"/>
      <c r="F4089" s="25"/>
      <c r="G4089" s="25"/>
      <c r="H4089" s="25"/>
      <c r="I4089" s="25"/>
      <c r="J4089" s="25"/>
      <c r="K4089" s="114"/>
      <c r="L4089" s="25"/>
      <c r="M4089" s="25"/>
      <c r="N4089" s="25"/>
      <c r="O4089" s="25"/>
      <c r="P4089" s="25"/>
      <c r="Q4089" s="25"/>
      <c r="R4089" s="25"/>
      <c r="S4089" s="25"/>
      <c r="T4089" s="25"/>
      <c r="U4089" s="25"/>
      <c r="V4089" s="25"/>
      <c r="W4089" s="25"/>
      <c r="X4089" s="25"/>
      <c r="Y4089" s="25"/>
      <c r="Z4089" s="25"/>
      <c r="AA4089" s="25"/>
      <c r="AB4089" s="25"/>
      <c r="AC4089" s="25"/>
      <c r="AD4089" s="25"/>
      <c r="AE4089" s="25"/>
      <c r="AF4089" s="25"/>
      <c r="AG4089" s="25"/>
      <c r="AH4089" s="25"/>
    </row>
    <row r="4090" spans="1:34">
      <c r="A4090" s="25"/>
      <c r="B4090" s="25"/>
      <c r="C4090" s="25"/>
      <c r="D4090" s="114"/>
      <c r="E4090" s="25"/>
      <c r="F4090" s="25"/>
      <c r="G4090" s="25"/>
      <c r="H4090" s="25"/>
      <c r="I4090" s="25"/>
      <c r="J4090" s="25"/>
      <c r="K4090" s="114"/>
      <c r="L4090" s="25"/>
      <c r="M4090" s="25"/>
      <c r="N4090" s="25"/>
      <c r="O4090" s="25"/>
      <c r="P4090" s="25"/>
      <c r="Q4090" s="25"/>
      <c r="R4090" s="25"/>
      <c r="S4090" s="25"/>
      <c r="T4090" s="25"/>
      <c r="U4090" s="25"/>
      <c r="V4090" s="25"/>
      <c r="W4090" s="25"/>
      <c r="X4090" s="25"/>
      <c r="Y4090" s="25"/>
      <c r="Z4090" s="25"/>
      <c r="AA4090" s="25"/>
      <c r="AB4090" s="25"/>
      <c r="AC4090" s="25"/>
      <c r="AD4090" s="25"/>
      <c r="AE4090" s="25"/>
      <c r="AF4090" s="25"/>
      <c r="AG4090" s="25"/>
      <c r="AH4090" s="25"/>
    </row>
    <row r="4091" spans="1:34">
      <c r="A4091" s="25"/>
      <c r="B4091" s="25"/>
      <c r="C4091" s="25"/>
      <c r="D4091" s="114"/>
      <c r="E4091" s="25"/>
      <c r="F4091" s="25"/>
      <c r="G4091" s="25"/>
      <c r="H4091" s="25"/>
      <c r="I4091" s="25"/>
      <c r="J4091" s="25"/>
      <c r="K4091" s="114"/>
      <c r="L4091" s="25"/>
      <c r="M4091" s="25"/>
      <c r="N4091" s="25"/>
      <c r="O4091" s="25"/>
      <c r="P4091" s="25"/>
      <c r="Q4091" s="25"/>
      <c r="R4091" s="25"/>
      <c r="S4091" s="25"/>
      <c r="T4091" s="25"/>
      <c r="U4091" s="25"/>
      <c r="V4091" s="25"/>
      <c r="W4091" s="25"/>
      <c r="X4091" s="25"/>
      <c r="Y4091" s="25"/>
      <c r="Z4091" s="25"/>
      <c r="AA4091" s="25"/>
      <c r="AB4091" s="25"/>
      <c r="AC4091" s="25"/>
      <c r="AD4091" s="25"/>
      <c r="AE4091" s="25"/>
      <c r="AF4091" s="25"/>
      <c r="AG4091" s="25"/>
      <c r="AH4091" s="25"/>
    </row>
    <row r="4092" spans="1:34">
      <c r="A4092" s="25"/>
      <c r="B4092" s="25"/>
      <c r="C4092" s="25"/>
      <c r="D4092" s="114"/>
      <c r="E4092" s="25"/>
      <c r="F4092" s="25"/>
      <c r="G4092" s="25"/>
      <c r="H4092" s="25"/>
      <c r="I4092" s="25"/>
      <c r="J4092" s="25"/>
      <c r="K4092" s="114"/>
      <c r="L4092" s="25"/>
      <c r="M4092" s="25"/>
      <c r="N4092" s="25"/>
      <c r="O4092" s="25"/>
      <c r="P4092" s="25"/>
      <c r="Q4092" s="25"/>
      <c r="R4092" s="25"/>
      <c r="S4092" s="25"/>
      <c r="T4092" s="25"/>
      <c r="U4092" s="25"/>
      <c r="V4092" s="25"/>
      <c r="W4092" s="25"/>
      <c r="X4092" s="25"/>
      <c r="Y4092" s="25"/>
      <c r="Z4092" s="25"/>
      <c r="AA4092" s="25"/>
      <c r="AB4092" s="25"/>
      <c r="AC4092" s="25"/>
      <c r="AD4092" s="25"/>
      <c r="AE4092" s="25"/>
      <c r="AF4092" s="25"/>
      <c r="AG4092" s="25"/>
      <c r="AH4092" s="25"/>
    </row>
    <row r="4093" spans="1:34">
      <c r="A4093" s="25"/>
      <c r="B4093" s="25"/>
      <c r="C4093" s="25"/>
      <c r="D4093" s="114"/>
      <c r="E4093" s="25"/>
      <c r="F4093" s="25"/>
      <c r="G4093" s="25"/>
      <c r="H4093" s="25"/>
      <c r="I4093" s="25"/>
      <c r="J4093" s="25"/>
      <c r="K4093" s="114"/>
      <c r="L4093" s="25"/>
      <c r="M4093" s="25"/>
      <c r="N4093" s="25"/>
      <c r="O4093" s="25"/>
      <c r="P4093" s="25"/>
      <c r="Q4093" s="25"/>
      <c r="R4093" s="25"/>
      <c r="S4093" s="25"/>
      <c r="T4093" s="25"/>
      <c r="U4093" s="25"/>
      <c r="V4093" s="25"/>
      <c r="W4093" s="25"/>
      <c r="X4093" s="25"/>
      <c r="Y4093" s="25"/>
      <c r="Z4093" s="25"/>
      <c r="AA4093" s="25"/>
      <c r="AB4093" s="25"/>
      <c r="AC4093" s="25"/>
      <c r="AD4093" s="25"/>
      <c r="AE4093" s="25"/>
      <c r="AF4093" s="25"/>
      <c r="AG4093" s="25"/>
      <c r="AH4093" s="25"/>
    </row>
    <row r="4094" spans="1:34">
      <c r="A4094" s="25"/>
      <c r="B4094" s="25"/>
      <c r="C4094" s="25"/>
      <c r="D4094" s="114"/>
      <c r="E4094" s="25"/>
      <c r="F4094" s="25"/>
      <c r="G4094" s="25"/>
      <c r="H4094" s="25"/>
      <c r="I4094" s="25"/>
      <c r="J4094" s="25"/>
      <c r="K4094" s="114"/>
      <c r="L4094" s="25"/>
      <c r="M4094" s="25"/>
      <c r="N4094" s="25"/>
      <c r="O4094" s="25"/>
      <c r="P4094" s="25"/>
      <c r="Q4094" s="25"/>
      <c r="R4094" s="25"/>
      <c r="S4094" s="25"/>
      <c r="T4094" s="25"/>
      <c r="U4094" s="25"/>
      <c r="V4094" s="25"/>
      <c r="W4094" s="25"/>
      <c r="X4094" s="25"/>
      <c r="Y4094" s="25"/>
      <c r="Z4094" s="25"/>
      <c r="AA4094" s="25"/>
      <c r="AB4094" s="25"/>
      <c r="AC4094" s="25"/>
      <c r="AD4094" s="25"/>
      <c r="AE4094" s="25"/>
      <c r="AF4094" s="25"/>
      <c r="AG4094" s="25"/>
      <c r="AH4094" s="25"/>
    </row>
    <row r="4095" spans="1:34">
      <c r="A4095" s="25"/>
      <c r="B4095" s="25"/>
      <c r="C4095" s="25"/>
      <c r="D4095" s="114"/>
      <c r="E4095" s="25"/>
      <c r="F4095" s="25"/>
      <c r="G4095" s="25"/>
      <c r="H4095" s="25"/>
      <c r="I4095" s="25"/>
      <c r="J4095" s="25"/>
      <c r="K4095" s="114"/>
      <c r="L4095" s="25"/>
      <c r="M4095" s="25"/>
      <c r="N4095" s="25"/>
      <c r="O4095" s="25"/>
      <c r="P4095" s="25"/>
      <c r="Q4095" s="25"/>
      <c r="R4095" s="25"/>
      <c r="S4095" s="25"/>
      <c r="T4095" s="25"/>
      <c r="U4095" s="25"/>
      <c r="V4095" s="25"/>
      <c r="W4095" s="25"/>
      <c r="X4095" s="25"/>
      <c r="Y4095" s="25"/>
      <c r="Z4095" s="25"/>
      <c r="AA4095" s="25"/>
      <c r="AB4095" s="25"/>
      <c r="AC4095" s="25"/>
      <c r="AD4095" s="25"/>
      <c r="AE4095" s="25"/>
      <c r="AF4095" s="25"/>
      <c r="AG4095" s="25"/>
      <c r="AH4095" s="25"/>
    </row>
    <row r="4096" spans="1:34">
      <c r="A4096" s="25"/>
      <c r="B4096" s="25"/>
      <c r="C4096" s="25"/>
      <c r="D4096" s="114"/>
      <c r="E4096" s="25"/>
      <c r="F4096" s="25"/>
      <c r="G4096" s="25"/>
      <c r="H4096" s="25"/>
      <c r="I4096" s="25"/>
      <c r="J4096" s="25"/>
      <c r="K4096" s="114"/>
      <c r="L4096" s="25"/>
      <c r="M4096" s="25"/>
      <c r="N4096" s="25"/>
      <c r="O4096" s="25"/>
      <c r="P4096" s="25"/>
      <c r="Q4096" s="25"/>
      <c r="R4096" s="25"/>
      <c r="S4096" s="25"/>
      <c r="T4096" s="25"/>
      <c r="U4096" s="25"/>
      <c r="V4096" s="25"/>
      <c r="W4096" s="25"/>
      <c r="X4096" s="25"/>
      <c r="Y4096" s="25"/>
      <c r="Z4096" s="25"/>
      <c r="AA4096" s="25"/>
      <c r="AB4096" s="25"/>
      <c r="AC4096" s="25"/>
      <c r="AD4096" s="25"/>
      <c r="AE4096" s="25"/>
      <c r="AF4096" s="25"/>
      <c r="AG4096" s="25"/>
      <c r="AH4096" s="25"/>
    </row>
    <row r="4097" spans="1:34">
      <c r="A4097" s="25"/>
      <c r="B4097" s="25"/>
      <c r="C4097" s="25"/>
      <c r="D4097" s="114"/>
      <c r="E4097" s="25"/>
      <c r="F4097" s="25"/>
      <c r="G4097" s="25"/>
      <c r="H4097" s="25"/>
      <c r="I4097" s="25"/>
      <c r="J4097" s="25"/>
      <c r="K4097" s="114"/>
      <c r="L4097" s="25"/>
      <c r="M4097" s="25"/>
      <c r="N4097" s="25"/>
      <c r="O4097" s="25"/>
      <c r="P4097" s="25"/>
      <c r="Q4097" s="25"/>
      <c r="R4097" s="25"/>
      <c r="S4097" s="25"/>
      <c r="T4097" s="25"/>
      <c r="U4097" s="25"/>
      <c r="V4097" s="25"/>
      <c r="W4097" s="25"/>
      <c r="X4097" s="25"/>
      <c r="Y4097" s="25"/>
      <c r="Z4097" s="25"/>
      <c r="AA4097" s="25"/>
      <c r="AB4097" s="25"/>
      <c r="AC4097" s="25"/>
      <c r="AD4097" s="25"/>
      <c r="AE4097" s="25"/>
      <c r="AF4097" s="25"/>
      <c r="AG4097" s="25"/>
      <c r="AH4097" s="25"/>
    </row>
    <row r="4098" spans="1:34">
      <c r="A4098" s="25"/>
      <c r="B4098" s="25"/>
      <c r="C4098" s="25"/>
      <c r="D4098" s="114"/>
      <c r="E4098" s="25"/>
      <c r="F4098" s="25"/>
      <c r="G4098" s="25"/>
      <c r="H4098" s="25"/>
      <c r="I4098" s="25"/>
      <c r="J4098" s="25"/>
      <c r="K4098" s="114"/>
      <c r="L4098" s="25"/>
      <c r="M4098" s="25"/>
      <c r="N4098" s="25"/>
      <c r="O4098" s="25"/>
      <c r="P4098" s="25"/>
      <c r="Q4098" s="25"/>
      <c r="R4098" s="25"/>
      <c r="S4098" s="25"/>
      <c r="T4098" s="25"/>
      <c r="U4098" s="25"/>
      <c r="V4098" s="25"/>
      <c r="W4098" s="25"/>
      <c r="X4098" s="25"/>
      <c r="Y4098" s="25"/>
      <c r="Z4098" s="25"/>
      <c r="AA4098" s="25"/>
      <c r="AB4098" s="25"/>
      <c r="AC4098" s="25"/>
      <c r="AD4098" s="25"/>
      <c r="AE4098" s="25"/>
      <c r="AF4098" s="25"/>
      <c r="AG4098" s="25"/>
      <c r="AH4098" s="25"/>
    </row>
    <row r="4099" spans="1:34">
      <c r="A4099" s="25"/>
      <c r="B4099" s="25"/>
      <c r="C4099" s="25"/>
      <c r="D4099" s="114"/>
      <c r="E4099" s="25"/>
      <c r="F4099" s="25"/>
      <c r="G4099" s="25"/>
      <c r="H4099" s="25"/>
      <c r="I4099" s="25"/>
      <c r="J4099" s="25"/>
      <c r="K4099" s="114"/>
      <c r="L4099" s="25"/>
      <c r="M4099" s="25"/>
      <c r="N4099" s="25"/>
      <c r="O4099" s="25"/>
      <c r="P4099" s="25"/>
      <c r="Q4099" s="25"/>
      <c r="R4099" s="25"/>
      <c r="S4099" s="25"/>
      <c r="T4099" s="25"/>
      <c r="U4099" s="25"/>
      <c r="V4099" s="25"/>
      <c r="W4099" s="25"/>
      <c r="X4099" s="25"/>
      <c r="Y4099" s="25"/>
      <c r="Z4099" s="25"/>
      <c r="AA4099" s="25"/>
      <c r="AB4099" s="25"/>
      <c r="AC4099" s="25"/>
      <c r="AD4099" s="25"/>
      <c r="AE4099" s="25"/>
      <c r="AF4099" s="25"/>
      <c r="AG4099" s="25"/>
      <c r="AH4099" s="25"/>
    </row>
    <row r="4100" spans="1:34">
      <c r="A4100" s="25"/>
      <c r="B4100" s="25"/>
      <c r="C4100" s="25"/>
      <c r="D4100" s="114"/>
      <c r="E4100" s="25"/>
      <c r="F4100" s="25"/>
      <c r="G4100" s="25"/>
      <c r="H4100" s="25"/>
      <c r="I4100" s="25"/>
      <c r="J4100" s="25"/>
      <c r="K4100" s="114"/>
      <c r="L4100" s="25"/>
      <c r="M4100" s="25"/>
      <c r="N4100" s="25"/>
      <c r="O4100" s="25"/>
      <c r="P4100" s="25"/>
      <c r="Q4100" s="25"/>
      <c r="R4100" s="25"/>
      <c r="S4100" s="25"/>
      <c r="T4100" s="25"/>
      <c r="U4100" s="25"/>
      <c r="V4100" s="25"/>
      <c r="W4100" s="25"/>
      <c r="X4100" s="25"/>
      <c r="Y4100" s="25"/>
      <c r="Z4100" s="25"/>
      <c r="AA4100" s="25"/>
      <c r="AB4100" s="25"/>
      <c r="AC4100" s="25"/>
      <c r="AD4100" s="25"/>
      <c r="AE4100" s="25"/>
      <c r="AF4100" s="25"/>
      <c r="AG4100" s="25"/>
      <c r="AH4100" s="25"/>
    </row>
    <row r="4101" spans="1:34">
      <c r="A4101" s="25"/>
      <c r="B4101" s="25"/>
      <c r="C4101" s="25"/>
      <c r="D4101" s="114"/>
      <c r="E4101" s="25"/>
      <c r="F4101" s="25"/>
      <c r="G4101" s="25"/>
      <c r="H4101" s="25"/>
      <c r="I4101" s="25"/>
      <c r="J4101" s="25"/>
      <c r="K4101" s="114"/>
      <c r="L4101" s="25"/>
      <c r="M4101" s="25"/>
      <c r="N4101" s="25"/>
      <c r="O4101" s="25"/>
      <c r="P4101" s="25"/>
      <c r="Q4101" s="25"/>
      <c r="R4101" s="25"/>
      <c r="S4101" s="25"/>
      <c r="T4101" s="25"/>
      <c r="U4101" s="25"/>
      <c r="V4101" s="25"/>
      <c r="W4101" s="25"/>
      <c r="X4101" s="25"/>
      <c r="Y4101" s="25"/>
      <c r="Z4101" s="25"/>
      <c r="AA4101" s="25"/>
      <c r="AB4101" s="25"/>
      <c r="AC4101" s="25"/>
      <c r="AD4101" s="25"/>
      <c r="AE4101" s="25"/>
      <c r="AF4101" s="25"/>
      <c r="AG4101" s="25"/>
      <c r="AH4101" s="25"/>
    </row>
    <row r="4102" spans="1:34">
      <c r="A4102" s="25"/>
      <c r="B4102" s="25"/>
      <c r="C4102" s="25"/>
      <c r="D4102" s="114"/>
      <c r="E4102" s="25"/>
      <c r="F4102" s="25"/>
      <c r="G4102" s="25"/>
      <c r="H4102" s="25"/>
      <c r="I4102" s="25"/>
      <c r="J4102" s="25"/>
      <c r="K4102" s="114"/>
      <c r="L4102" s="25"/>
      <c r="M4102" s="25"/>
      <c r="N4102" s="25"/>
      <c r="O4102" s="25"/>
      <c r="P4102" s="25"/>
      <c r="Q4102" s="25"/>
      <c r="R4102" s="25"/>
      <c r="S4102" s="25"/>
      <c r="T4102" s="25"/>
      <c r="U4102" s="25"/>
      <c r="V4102" s="25"/>
      <c r="W4102" s="25"/>
      <c r="X4102" s="25"/>
      <c r="Y4102" s="25"/>
      <c r="Z4102" s="25"/>
      <c r="AA4102" s="25"/>
      <c r="AB4102" s="25"/>
      <c r="AC4102" s="25"/>
      <c r="AD4102" s="25"/>
      <c r="AE4102" s="25"/>
      <c r="AF4102" s="25"/>
      <c r="AG4102" s="25"/>
      <c r="AH4102" s="25"/>
    </row>
    <row r="4103" spans="1:34">
      <c r="A4103" s="25"/>
      <c r="B4103" s="25"/>
      <c r="C4103" s="25"/>
      <c r="D4103" s="114"/>
      <c r="E4103" s="25"/>
      <c r="F4103" s="25"/>
      <c r="G4103" s="25"/>
      <c r="H4103" s="25"/>
      <c r="I4103" s="25"/>
      <c r="J4103" s="25"/>
      <c r="K4103" s="114"/>
      <c r="L4103" s="25"/>
      <c r="M4103" s="25"/>
      <c r="N4103" s="25"/>
      <c r="O4103" s="25"/>
      <c r="P4103" s="25"/>
      <c r="Q4103" s="25"/>
      <c r="R4103" s="25"/>
      <c r="S4103" s="25"/>
      <c r="T4103" s="25"/>
      <c r="U4103" s="25"/>
      <c r="V4103" s="25"/>
      <c r="W4103" s="25"/>
      <c r="X4103" s="25"/>
      <c r="Y4103" s="25"/>
      <c r="Z4103" s="25"/>
      <c r="AA4103" s="25"/>
      <c r="AB4103" s="25"/>
      <c r="AC4103" s="25"/>
      <c r="AD4103" s="25"/>
      <c r="AE4103" s="25"/>
      <c r="AF4103" s="25"/>
      <c r="AG4103" s="25"/>
      <c r="AH4103" s="25"/>
    </row>
    <row r="4104" spans="1:34">
      <c r="A4104" s="25"/>
      <c r="B4104" s="25"/>
      <c r="C4104" s="25"/>
      <c r="D4104" s="114"/>
      <c r="E4104" s="25"/>
      <c r="F4104" s="25"/>
      <c r="G4104" s="25"/>
      <c r="H4104" s="25"/>
      <c r="I4104" s="25"/>
      <c r="J4104" s="25"/>
      <c r="K4104" s="114"/>
      <c r="L4104" s="25"/>
      <c r="M4104" s="25"/>
      <c r="N4104" s="25"/>
      <c r="O4104" s="25"/>
      <c r="P4104" s="25"/>
      <c r="Q4104" s="25"/>
      <c r="R4104" s="25"/>
      <c r="S4104" s="25"/>
      <c r="T4104" s="25"/>
      <c r="U4104" s="25"/>
      <c r="V4104" s="25"/>
      <c r="W4104" s="25"/>
      <c r="X4104" s="25"/>
      <c r="Y4104" s="25"/>
      <c r="Z4104" s="25"/>
      <c r="AA4104" s="25"/>
      <c r="AB4104" s="25"/>
      <c r="AC4104" s="25"/>
      <c r="AD4104" s="25"/>
      <c r="AE4104" s="25"/>
      <c r="AF4104" s="25"/>
      <c r="AG4104" s="25"/>
      <c r="AH4104" s="25"/>
    </row>
    <row r="4105" spans="1:34">
      <c r="A4105" s="25"/>
      <c r="B4105" s="25"/>
      <c r="C4105" s="25"/>
      <c r="D4105" s="114"/>
      <c r="E4105" s="25"/>
      <c r="F4105" s="25"/>
      <c r="G4105" s="25"/>
      <c r="H4105" s="25"/>
      <c r="I4105" s="25"/>
      <c r="J4105" s="25"/>
      <c r="K4105" s="114"/>
      <c r="L4105" s="25"/>
      <c r="M4105" s="25"/>
      <c r="N4105" s="25"/>
      <c r="O4105" s="25"/>
      <c r="P4105" s="25"/>
      <c r="Q4105" s="25"/>
      <c r="R4105" s="25"/>
      <c r="S4105" s="25"/>
      <c r="T4105" s="25"/>
      <c r="U4105" s="25"/>
      <c r="V4105" s="25"/>
      <c r="W4105" s="25"/>
      <c r="X4105" s="25"/>
      <c r="Y4105" s="25"/>
      <c r="Z4105" s="25"/>
      <c r="AA4105" s="25"/>
      <c r="AB4105" s="25"/>
      <c r="AC4105" s="25"/>
      <c r="AD4105" s="25"/>
      <c r="AE4105" s="25"/>
      <c r="AF4105" s="25"/>
      <c r="AG4105" s="25"/>
      <c r="AH4105" s="25"/>
    </row>
    <row r="4106" spans="1:34">
      <c r="A4106" s="25"/>
      <c r="B4106" s="25"/>
      <c r="C4106" s="25"/>
      <c r="D4106" s="114"/>
      <c r="E4106" s="25"/>
      <c r="F4106" s="25"/>
      <c r="G4106" s="25"/>
      <c r="H4106" s="25"/>
      <c r="I4106" s="25"/>
      <c r="J4106" s="25"/>
      <c r="K4106" s="114"/>
      <c r="L4106" s="25"/>
      <c r="M4106" s="25"/>
      <c r="N4106" s="25"/>
      <c r="O4106" s="25"/>
      <c r="P4106" s="25"/>
      <c r="Q4106" s="25"/>
      <c r="R4106" s="25"/>
      <c r="S4106" s="25"/>
      <c r="T4106" s="25"/>
      <c r="U4106" s="25"/>
      <c r="V4106" s="25"/>
      <c r="W4106" s="25"/>
      <c r="X4106" s="25"/>
      <c r="Y4106" s="25"/>
      <c r="Z4106" s="25"/>
      <c r="AA4106" s="25"/>
      <c r="AB4106" s="25"/>
      <c r="AC4106" s="25"/>
      <c r="AD4106" s="25"/>
      <c r="AE4106" s="25"/>
      <c r="AF4106" s="25"/>
      <c r="AG4106" s="25"/>
      <c r="AH4106" s="25"/>
    </row>
    <row r="4107" spans="1:34">
      <c r="A4107" s="25"/>
      <c r="B4107" s="25"/>
      <c r="C4107" s="25"/>
      <c r="D4107" s="114"/>
      <c r="E4107" s="25"/>
      <c r="F4107" s="25"/>
      <c r="G4107" s="25"/>
      <c r="H4107" s="25"/>
      <c r="I4107" s="25"/>
      <c r="J4107" s="25"/>
      <c r="K4107" s="114"/>
      <c r="L4107" s="25"/>
      <c r="M4107" s="25"/>
      <c r="N4107" s="25"/>
      <c r="O4107" s="25"/>
      <c r="P4107" s="25"/>
      <c r="Q4107" s="25"/>
      <c r="R4107" s="25"/>
      <c r="S4107" s="25"/>
      <c r="T4107" s="25"/>
      <c r="U4107" s="25"/>
      <c r="V4107" s="25"/>
      <c r="W4107" s="25"/>
      <c r="X4107" s="25"/>
      <c r="Y4107" s="25"/>
      <c r="Z4107" s="25"/>
      <c r="AA4107" s="25"/>
      <c r="AB4107" s="25"/>
      <c r="AC4107" s="25"/>
      <c r="AD4107" s="25"/>
      <c r="AE4107" s="25"/>
      <c r="AF4107" s="25"/>
      <c r="AG4107" s="25"/>
      <c r="AH4107" s="25"/>
    </row>
    <row r="4108" spans="1:34">
      <c r="A4108" s="25"/>
      <c r="B4108" s="25"/>
      <c r="C4108" s="25"/>
      <c r="D4108" s="114"/>
      <c r="E4108" s="25"/>
      <c r="F4108" s="25"/>
      <c r="G4108" s="25"/>
      <c r="H4108" s="25"/>
      <c r="I4108" s="25"/>
      <c r="J4108" s="25"/>
      <c r="K4108" s="114"/>
      <c r="L4108" s="25"/>
      <c r="M4108" s="25"/>
      <c r="N4108" s="25"/>
      <c r="O4108" s="25"/>
      <c r="P4108" s="25"/>
      <c r="Q4108" s="25"/>
      <c r="R4108" s="25"/>
      <c r="S4108" s="25"/>
      <c r="T4108" s="25"/>
      <c r="U4108" s="25"/>
      <c r="V4108" s="25"/>
      <c r="W4108" s="25"/>
      <c r="X4108" s="25"/>
      <c r="Y4108" s="25"/>
      <c r="Z4108" s="25"/>
      <c r="AA4108" s="25"/>
      <c r="AB4108" s="25"/>
      <c r="AC4108" s="25"/>
      <c r="AD4108" s="25"/>
      <c r="AE4108" s="25"/>
      <c r="AF4108" s="25"/>
      <c r="AG4108" s="25"/>
      <c r="AH4108" s="25"/>
    </row>
    <row r="4109" spans="1:34">
      <c r="A4109" s="25"/>
      <c r="B4109" s="25"/>
      <c r="C4109" s="25"/>
      <c r="D4109" s="114"/>
      <c r="E4109" s="25"/>
      <c r="F4109" s="25"/>
      <c r="G4109" s="25"/>
      <c r="H4109" s="25"/>
      <c r="I4109" s="25"/>
      <c r="J4109" s="25"/>
      <c r="K4109" s="114"/>
      <c r="L4109" s="25"/>
      <c r="M4109" s="25"/>
      <c r="N4109" s="25"/>
      <c r="O4109" s="25"/>
      <c r="P4109" s="25"/>
      <c r="Q4109" s="25"/>
      <c r="R4109" s="25"/>
      <c r="S4109" s="25"/>
      <c r="T4109" s="25"/>
      <c r="U4109" s="25"/>
      <c r="V4109" s="25"/>
      <c r="W4109" s="25"/>
      <c r="X4109" s="25"/>
      <c r="Y4109" s="25"/>
      <c r="Z4109" s="25"/>
      <c r="AA4109" s="25"/>
      <c r="AB4109" s="25"/>
      <c r="AC4109" s="25"/>
      <c r="AD4109" s="25"/>
      <c r="AE4109" s="25"/>
      <c r="AF4109" s="25"/>
      <c r="AG4109" s="25"/>
      <c r="AH4109" s="25"/>
    </row>
    <row r="4110" spans="1:34">
      <c r="A4110" s="25"/>
      <c r="B4110" s="25"/>
      <c r="C4110" s="25"/>
      <c r="D4110" s="114"/>
      <c r="E4110" s="25"/>
      <c r="F4110" s="25"/>
      <c r="G4110" s="25"/>
      <c r="H4110" s="25"/>
      <c r="I4110" s="25"/>
      <c r="J4110" s="25"/>
      <c r="K4110" s="114"/>
      <c r="L4110" s="25"/>
      <c r="M4110" s="25"/>
      <c r="N4110" s="25"/>
      <c r="O4110" s="25"/>
      <c r="P4110" s="25"/>
      <c r="Q4110" s="25"/>
      <c r="R4110" s="25"/>
      <c r="S4110" s="25"/>
      <c r="T4110" s="25"/>
      <c r="U4110" s="25"/>
      <c r="V4110" s="25"/>
      <c r="W4110" s="25"/>
      <c r="X4110" s="25"/>
      <c r="Y4110" s="25"/>
      <c r="Z4110" s="25"/>
      <c r="AA4110" s="25"/>
      <c r="AB4110" s="25"/>
      <c r="AC4110" s="25"/>
      <c r="AD4110" s="25"/>
      <c r="AE4110" s="25"/>
      <c r="AF4110" s="25"/>
      <c r="AG4110" s="25"/>
      <c r="AH4110" s="25"/>
    </row>
    <row r="4111" spans="1:34">
      <c r="A4111" s="25"/>
      <c r="B4111" s="25"/>
      <c r="C4111" s="25"/>
      <c r="D4111" s="114"/>
      <c r="E4111" s="25"/>
      <c r="F4111" s="25"/>
      <c r="G4111" s="25"/>
      <c r="H4111" s="25"/>
      <c r="I4111" s="25"/>
      <c r="J4111" s="25"/>
      <c r="K4111" s="114"/>
      <c r="L4111" s="25"/>
      <c r="M4111" s="25"/>
      <c r="N4111" s="25"/>
      <c r="O4111" s="25"/>
      <c r="P4111" s="25"/>
      <c r="Q4111" s="25"/>
      <c r="R4111" s="25"/>
      <c r="S4111" s="25"/>
      <c r="T4111" s="25"/>
      <c r="U4111" s="25"/>
      <c r="V4111" s="25"/>
      <c r="W4111" s="25"/>
      <c r="X4111" s="25"/>
      <c r="Y4111" s="25"/>
      <c r="Z4111" s="25"/>
      <c r="AA4111" s="25"/>
      <c r="AB4111" s="25"/>
      <c r="AC4111" s="25"/>
      <c r="AD4111" s="25"/>
      <c r="AE4111" s="25"/>
      <c r="AF4111" s="25"/>
      <c r="AG4111" s="25"/>
      <c r="AH4111" s="25"/>
    </row>
    <row r="4112" spans="1:34">
      <c r="A4112" s="25"/>
      <c r="B4112" s="25"/>
      <c r="C4112" s="25"/>
      <c r="D4112" s="114"/>
      <c r="E4112" s="25"/>
      <c r="F4112" s="25"/>
      <c r="G4112" s="25"/>
      <c r="H4112" s="25"/>
      <c r="I4112" s="25"/>
      <c r="J4112" s="25"/>
      <c r="K4112" s="114"/>
      <c r="L4112" s="25"/>
      <c r="M4112" s="25"/>
      <c r="N4112" s="25"/>
      <c r="O4112" s="25"/>
      <c r="P4112" s="25"/>
      <c r="Q4112" s="25"/>
      <c r="R4112" s="25"/>
      <c r="S4112" s="25"/>
      <c r="T4112" s="25"/>
      <c r="U4112" s="25"/>
      <c r="V4112" s="25"/>
      <c r="W4112" s="25"/>
      <c r="X4112" s="25"/>
      <c r="Y4112" s="25"/>
      <c r="Z4112" s="25"/>
      <c r="AA4112" s="25"/>
      <c r="AB4112" s="25"/>
      <c r="AC4112" s="25"/>
      <c r="AD4112" s="25"/>
      <c r="AE4112" s="25"/>
      <c r="AF4112" s="25"/>
      <c r="AG4112" s="25"/>
      <c r="AH4112" s="25"/>
    </row>
    <row r="4113" spans="1:34">
      <c r="A4113" s="25"/>
      <c r="B4113" s="25"/>
      <c r="C4113" s="25"/>
      <c r="D4113" s="114"/>
      <c r="E4113" s="25"/>
      <c r="F4113" s="25"/>
      <c r="G4113" s="25"/>
      <c r="H4113" s="25"/>
      <c r="I4113" s="25"/>
      <c r="J4113" s="25"/>
      <c r="K4113" s="114"/>
      <c r="L4113" s="25"/>
      <c r="M4113" s="25"/>
      <c r="N4113" s="25"/>
      <c r="O4113" s="25"/>
      <c r="P4113" s="25"/>
      <c r="Q4113" s="25"/>
      <c r="R4113" s="25"/>
      <c r="S4113" s="25"/>
      <c r="T4113" s="25"/>
      <c r="U4113" s="25"/>
      <c r="V4113" s="25"/>
      <c r="W4113" s="25"/>
      <c r="X4113" s="25"/>
      <c r="Y4113" s="25"/>
      <c r="Z4113" s="25"/>
      <c r="AA4113" s="25"/>
      <c r="AB4113" s="25"/>
      <c r="AC4113" s="25"/>
      <c r="AD4113" s="25"/>
      <c r="AE4113" s="25"/>
      <c r="AF4113" s="25"/>
      <c r="AG4113" s="25"/>
      <c r="AH4113" s="25"/>
    </row>
    <row r="4114" spans="1:34">
      <c r="A4114" s="25"/>
      <c r="B4114" s="25"/>
      <c r="C4114" s="25"/>
      <c r="D4114" s="114"/>
      <c r="E4114" s="25"/>
      <c r="F4114" s="25"/>
      <c r="G4114" s="25"/>
      <c r="H4114" s="25"/>
      <c r="I4114" s="25"/>
      <c r="J4114" s="25"/>
      <c r="K4114" s="114"/>
      <c r="L4114" s="25"/>
      <c r="M4114" s="25"/>
      <c r="N4114" s="25"/>
      <c r="O4114" s="25"/>
      <c r="P4114" s="25"/>
      <c r="Q4114" s="25"/>
      <c r="R4114" s="25"/>
      <c r="S4114" s="25"/>
      <c r="T4114" s="25"/>
      <c r="U4114" s="25"/>
      <c r="V4114" s="25"/>
      <c r="W4114" s="25"/>
      <c r="X4114" s="25"/>
      <c r="Y4114" s="25"/>
      <c r="Z4114" s="25"/>
      <c r="AA4114" s="25"/>
      <c r="AB4114" s="25"/>
      <c r="AC4114" s="25"/>
      <c r="AD4114" s="25"/>
      <c r="AE4114" s="25"/>
      <c r="AF4114" s="25"/>
      <c r="AG4114" s="25"/>
      <c r="AH4114" s="25"/>
    </row>
    <row r="4115" spans="1:34">
      <c r="A4115" s="25"/>
      <c r="B4115" s="25"/>
      <c r="C4115" s="25"/>
      <c r="D4115" s="114"/>
      <c r="E4115" s="25"/>
      <c r="F4115" s="25"/>
      <c r="G4115" s="25"/>
      <c r="H4115" s="25"/>
      <c r="I4115" s="25"/>
      <c r="J4115" s="25"/>
      <c r="K4115" s="114"/>
      <c r="L4115" s="25"/>
      <c r="M4115" s="25"/>
      <c r="N4115" s="25"/>
      <c r="O4115" s="25"/>
      <c r="P4115" s="25"/>
      <c r="Q4115" s="25"/>
      <c r="R4115" s="25"/>
      <c r="S4115" s="25"/>
      <c r="T4115" s="25"/>
      <c r="U4115" s="25"/>
      <c r="V4115" s="25"/>
      <c r="W4115" s="25"/>
      <c r="X4115" s="25"/>
      <c r="Y4115" s="25"/>
      <c r="Z4115" s="25"/>
      <c r="AA4115" s="25"/>
      <c r="AB4115" s="25"/>
      <c r="AC4115" s="25"/>
      <c r="AD4115" s="25"/>
      <c r="AE4115" s="25"/>
      <c r="AF4115" s="25"/>
      <c r="AG4115" s="25"/>
      <c r="AH4115" s="25"/>
    </row>
    <row r="4116" spans="1:34">
      <c r="A4116" s="25"/>
      <c r="B4116" s="25"/>
      <c r="C4116" s="25"/>
      <c r="D4116" s="114"/>
      <c r="E4116" s="25"/>
      <c r="F4116" s="25"/>
      <c r="G4116" s="25"/>
      <c r="H4116" s="25"/>
      <c r="I4116" s="25"/>
      <c r="J4116" s="25"/>
      <c r="K4116" s="114"/>
      <c r="L4116" s="25"/>
      <c r="M4116" s="25"/>
      <c r="N4116" s="25"/>
      <c r="O4116" s="25"/>
      <c r="P4116" s="25"/>
      <c r="Q4116" s="25"/>
      <c r="R4116" s="25"/>
      <c r="S4116" s="25"/>
      <c r="T4116" s="25"/>
      <c r="U4116" s="25"/>
      <c r="V4116" s="25"/>
      <c r="W4116" s="25"/>
      <c r="X4116" s="25"/>
      <c r="Y4116" s="25"/>
      <c r="Z4116" s="25"/>
      <c r="AA4116" s="25"/>
      <c r="AB4116" s="25"/>
      <c r="AC4116" s="25"/>
      <c r="AD4116" s="25"/>
      <c r="AE4116" s="25"/>
      <c r="AF4116" s="25"/>
      <c r="AG4116" s="25"/>
      <c r="AH4116" s="25"/>
    </row>
    <row r="4117" spans="1:34">
      <c r="A4117" s="25"/>
      <c r="B4117" s="25"/>
      <c r="C4117" s="25"/>
      <c r="D4117" s="114"/>
      <c r="E4117" s="25"/>
      <c r="F4117" s="25"/>
      <c r="G4117" s="25"/>
      <c r="H4117" s="25"/>
      <c r="I4117" s="25"/>
      <c r="J4117" s="25"/>
      <c r="K4117" s="114"/>
      <c r="L4117" s="25"/>
      <c r="M4117" s="25"/>
      <c r="N4117" s="25"/>
      <c r="O4117" s="25"/>
      <c r="P4117" s="25"/>
      <c r="Q4117" s="25"/>
      <c r="R4117" s="25"/>
      <c r="S4117" s="25"/>
      <c r="T4117" s="25"/>
      <c r="U4117" s="25"/>
      <c r="V4117" s="25"/>
      <c r="W4117" s="25"/>
      <c r="X4117" s="25"/>
      <c r="Y4117" s="25"/>
      <c r="Z4117" s="25"/>
      <c r="AA4117" s="25"/>
      <c r="AB4117" s="25"/>
      <c r="AC4117" s="25"/>
      <c r="AD4117" s="25"/>
      <c r="AE4117" s="25"/>
      <c r="AF4117" s="25"/>
      <c r="AG4117" s="25"/>
      <c r="AH4117" s="25"/>
    </row>
    <row r="4118" spans="1:34">
      <c r="A4118" s="25"/>
      <c r="B4118" s="25"/>
      <c r="C4118" s="25"/>
      <c r="D4118" s="114"/>
      <c r="E4118" s="25"/>
      <c r="F4118" s="25"/>
      <c r="G4118" s="25"/>
      <c r="H4118" s="25"/>
      <c r="I4118" s="25"/>
      <c r="J4118" s="25"/>
      <c r="K4118" s="114"/>
      <c r="L4118" s="25"/>
      <c r="M4118" s="25"/>
      <c r="N4118" s="25"/>
      <c r="O4118" s="25"/>
      <c r="P4118" s="25"/>
      <c r="Q4118" s="25"/>
      <c r="R4118" s="25"/>
      <c r="S4118" s="25"/>
      <c r="T4118" s="25"/>
      <c r="U4118" s="25"/>
      <c r="V4118" s="25"/>
      <c r="W4118" s="25"/>
      <c r="X4118" s="25"/>
      <c r="Y4118" s="25"/>
      <c r="Z4118" s="25"/>
      <c r="AA4118" s="25"/>
      <c r="AB4118" s="25"/>
      <c r="AC4118" s="25"/>
      <c r="AD4118" s="25"/>
      <c r="AE4118" s="25"/>
      <c r="AF4118" s="25"/>
      <c r="AG4118" s="25"/>
      <c r="AH4118" s="25"/>
    </row>
    <row r="4119" spans="1:34">
      <c r="A4119" s="25"/>
      <c r="B4119" s="25"/>
      <c r="C4119" s="25"/>
      <c r="D4119" s="114"/>
      <c r="E4119" s="25"/>
      <c r="F4119" s="25"/>
      <c r="G4119" s="25"/>
      <c r="H4119" s="25"/>
      <c r="I4119" s="25"/>
      <c r="J4119" s="25"/>
      <c r="K4119" s="114"/>
      <c r="L4119" s="25"/>
      <c r="M4119" s="25"/>
      <c r="N4119" s="25"/>
      <c r="O4119" s="25"/>
      <c r="P4119" s="25"/>
      <c r="Q4119" s="25"/>
      <c r="R4119" s="25"/>
      <c r="S4119" s="25"/>
      <c r="T4119" s="25"/>
      <c r="U4119" s="25"/>
      <c r="V4119" s="25"/>
      <c r="W4119" s="25"/>
      <c r="X4119" s="25"/>
      <c r="Y4119" s="25"/>
      <c r="Z4119" s="25"/>
      <c r="AA4119" s="25"/>
      <c r="AB4119" s="25"/>
      <c r="AC4119" s="25"/>
      <c r="AD4119" s="25"/>
      <c r="AE4119" s="25"/>
      <c r="AF4119" s="25"/>
      <c r="AG4119" s="25"/>
      <c r="AH4119" s="25"/>
    </row>
    <row r="4120" spans="1:34">
      <c r="A4120" s="25"/>
      <c r="B4120" s="25"/>
      <c r="C4120" s="25"/>
      <c r="D4120" s="114"/>
      <c r="E4120" s="25"/>
      <c r="F4120" s="25"/>
      <c r="G4120" s="25"/>
      <c r="H4120" s="25"/>
      <c r="I4120" s="25"/>
      <c r="J4120" s="25"/>
      <c r="K4120" s="114"/>
      <c r="L4120" s="25"/>
      <c r="M4120" s="25"/>
      <c r="N4120" s="25"/>
      <c r="O4120" s="25"/>
      <c r="P4120" s="25"/>
      <c r="Q4120" s="25"/>
      <c r="R4120" s="25"/>
      <c r="S4120" s="25"/>
      <c r="T4120" s="25"/>
      <c r="U4120" s="25"/>
      <c r="V4120" s="25"/>
      <c r="W4120" s="25"/>
      <c r="X4120" s="25"/>
      <c r="Y4120" s="25"/>
      <c r="Z4120" s="25"/>
      <c r="AA4120" s="25"/>
      <c r="AB4120" s="25"/>
      <c r="AC4120" s="25"/>
      <c r="AD4120" s="25"/>
      <c r="AE4120" s="25"/>
      <c r="AF4120" s="25"/>
      <c r="AG4120" s="25"/>
      <c r="AH4120" s="25"/>
    </row>
    <row r="4121" spans="1:34">
      <c r="A4121" s="25"/>
      <c r="B4121" s="25"/>
      <c r="C4121" s="25"/>
      <c r="D4121" s="114"/>
      <c r="E4121" s="25"/>
      <c r="F4121" s="25"/>
      <c r="G4121" s="25"/>
      <c r="H4121" s="25"/>
      <c r="I4121" s="25"/>
      <c r="J4121" s="25"/>
      <c r="K4121" s="114"/>
      <c r="L4121" s="25"/>
      <c r="M4121" s="25"/>
      <c r="N4121" s="25"/>
      <c r="O4121" s="25"/>
      <c r="P4121" s="25"/>
      <c r="Q4121" s="25"/>
      <c r="R4121" s="25"/>
      <c r="S4121" s="25"/>
      <c r="T4121" s="25"/>
      <c r="U4121" s="25"/>
      <c r="V4121" s="25"/>
      <c r="W4121" s="25"/>
      <c r="X4121" s="25"/>
      <c r="Y4121" s="25"/>
      <c r="Z4121" s="25"/>
      <c r="AA4121" s="25"/>
      <c r="AB4121" s="25"/>
      <c r="AC4121" s="25"/>
      <c r="AD4121" s="25"/>
      <c r="AE4121" s="25"/>
      <c r="AF4121" s="25"/>
      <c r="AG4121" s="25"/>
      <c r="AH4121" s="25"/>
    </row>
    <row r="4122" spans="1:34">
      <c r="A4122" s="25"/>
      <c r="B4122" s="25"/>
      <c r="C4122" s="25"/>
      <c r="D4122" s="114"/>
      <c r="E4122" s="25"/>
      <c r="F4122" s="25"/>
      <c r="G4122" s="25"/>
      <c r="H4122" s="25"/>
      <c r="I4122" s="25"/>
      <c r="J4122" s="25"/>
      <c r="K4122" s="114"/>
      <c r="L4122" s="25"/>
      <c r="M4122" s="25"/>
      <c r="N4122" s="25"/>
      <c r="O4122" s="25"/>
      <c r="P4122" s="25"/>
      <c r="Q4122" s="25"/>
      <c r="R4122" s="25"/>
      <c r="S4122" s="25"/>
      <c r="T4122" s="25"/>
      <c r="U4122" s="25"/>
      <c r="V4122" s="25"/>
      <c r="W4122" s="25"/>
      <c r="X4122" s="25"/>
      <c r="Y4122" s="25"/>
      <c r="Z4122" s="25"/>
      <c r="AA4122" s="25"/>
      <c r="AB4122" s="25"/>
      <c r="AC4122" s="25"/>
      <c r="AD4122" s="25"/>
      <c r="AE4122" s="25"/>
      <c r="AF4122" s="25"/>
      <c r="AG4122" s="25"/>
      <c r="AH4122" s="25"/>
    </row>
    <row r="4123" spans="1:34">
      <c r="A4123" s="25"/>
      <c r="B4123" s="25"/>
      <c r="C4123" s="25"/>
      <c r="D4123" s="114"/>
      <c r="E4123" s="25"/>
      <c r="F4123" s="25"/>
      <c r="G4123" s="25"/>
      <c r="H4123" s="25"/>
      <c r="I4123" s="25"/>
      <c r="J4123" s="25"/>
      <c r="K4123" s="114"/>
      <c r="L4123" s="25"/>
      <c r="M4123" s="25"/>
      <c r="N4123" s="25"/>
      <c r="O4123" s="25"/>
      <c r="P4123" s="25"/>
      <c r="Q4123" s="25"/>
      <c r="R4123" s="25"/>
      <c r="S4123" s="25"/>
      <c r="T4123" s="25"/>
      <c r="U4123" s="25"/>
      <c r="V4123" s="25"/>
      <c r="W4123" s="25"/>
      <c r="X4123" s="25"/>
      <c r="Y4123" s="25"/>
      <c r="Z4123" s="25"/>
      <c r="AA4123" s="25"/>
      <c r="AB4123" s="25"/>
      <c r="AC4123" s="25"/>
      <c r="AD4123" s="25"/>
      <c r="AE4123" s="25"/>
      <c r="AF4123" s="25"/>
      <c r="AG4123" s="25"/>
      <c r="AH4123" s="25"/>
    </row>
    <row r="4124" spans="1:34">
      <c r="A4124" s="25"/>
      <c r="B4124" s="25"/>
      <c r="C4124" s="25"/>
      <c r="D4124" s="114"/>
      <c r="E4124" s="25"/>
      <c r="F4124" s="25"/>
      <c r="G4124" s="25"/>
      <c r="H4124" s="25"/>
      <c r="I4124" s="25"/>
      <c r="J4124" s="25"/>
      <c r="K4124" s="114"/>
      <c r="L4124" s="25"/>
      <c r="M4124" s="25"/>
      <c r="N4124" s="25"/>
      <c r="O4124" s="25"/>
      <c r="P4124" s="25"/>
      <c r="Q4124" s="25"/>
      <c r="R4124" s="25"/>
      <c r="S4124" s="25"/>
      <c r="T4124" s="25"/>
      <c r="U4124" s="25"/>
      <c r="V4124" s="25"/>
      <c r="W4124" s="25"/>
      <c r="X4124" s="25"/>
      <c r="Y4124" s="25"/>
      <c r="Z4124" s="25"/>
      <c r="AA4124" s="25"/>
      <c r="AB4124" s="25"/>
      <c r="AC4124" s="25"/>
      <c r="AD4124" s="25"/>
      <c r="AE4124" s="25"/>
      <c r="AF4124" s="25"/>
      <c r="AG4124" s="25"/>
      <c r="AH4124" s="25"/>
    </row>
    <row r="4125" spans="1:34">
      <c r="A4125" s="25"/>
      <c r="B4125" s="25"/>
      <c r="C4125" s="25"/>
      <c r="D4125" s="114"/>
      <c r="E4125" s="25"/>
      <c r="F4125" s="25"/>
      <c r="G4125" s="25"/>
      <c r="H4125" s="25"/>
      <c r="I4125" s="25"/>
      <c r="J4125" s="25"/>
      <c r="K4125" s="114"/>
      <c r="L4125" s="25"/>
      <c r="M4125" s="25"/>
      <c r="N4125" s="25"/>
      <c r="O4125" s="25"/>
      <c r="P4125" s="25"/>
      <c r="Q4125" s="25"/>
      <c r="R4125" s="25"/>
      <c r="S4125" s="25"/>
      <c r="T4125" s="25"/>
      <c r="U4125" s="25"/>
      <c r="V4125" s="25"/>
      <c r="W4125" s="25"/>
      <c r="X4125" s="25"/>
      <c r="Y4125" s="25"/>
      <c r="Z4125" s="25"/>
      <c r="AA4125" s="25"/>
      <c r="AB4125" s="25"/>
      <c r="AC4125" s="25"/>
      <c r="AD4125" s="25"/>
      <c r="AE4125" s="25"/>
      <c r="AF4125" s="25"/>
      <c r="AG4125" s="25"/>
      <c r="AH4125" s="25"/>
    </row>
    <row r="4126" spans="1:34">
      <c r="A4126" s="25"/>
      <c r="B4126" s="25"/>
      <c r="C4126" s="25"/>
      <c r="D4126" s="114"/>
      <c r="E4126" s="25"/>
      <c r="F4126" s="25"/>
      <c r="G4126" s="25"/>
      <c r="H4126" s="25"/>
      <c r="I4126" s="25"/>
      <c r="J4126" s="25"/>
      <c r="K4126" s="114"/>
      <c r="L4126" s="25"/>
      <c r="M4126" s="25"/>
      <c r="N4126" s="25"/>
      <c r="O4126" s="25"/>
      <c r="P4126" s="25"/>
      <c r="Q4126" s="25"/>
      <c r="R4126" s="25"/>
      <c r="S4126" s="25"/>
      <c r="T4126" s="25"/>
      <c r="U4126" s="25"/>
      <c r="V4126" s="25"/>
      <c r="W4126" s="25"/>
      <c r="X4126" s="25"/>
      <c r="Y4126" s="25"/>
      <c r="Z4126" s="25"/>
      <c r="AA4126" s="25"/>
      <c r="AB4126" s="25"/>
      <c r="AC4126" s="25"/>
      <c r="AD4126" s="25"/>
      <c r="AE4126" s="25"/>
      <c r="AF4126" s="25"/>
      <c r="AG4126" s="25"/>
      <c r="AH4126" s="25"/>
    </row>
    <row r="4127" spans="1:34">
      <c r="A4127" s="25"/>
      <c r="B4127" s="25"/>
      <c r="C4127" s="25"/>
      <c r="D4127" s="114"/>
      <c r="E4127" s="25"/>
      <c r="F4127" s="25"/>
      <c r="G4127" s="25"/>
      <c r="H4127" s="25"/>
      <c r="I4127" s="25"/>
      <c r="J4127" s="25"/>
      <c r="K4127" s="114"/>
      <c r="L4127" s="25"/>
      <c r="M4127" s="25"/>
      <c r="N4127" s="25"/>
      <c r="O4127" s="25"/>
      <c r="P4127" s="25"/>
      <c r="Q4127" s="25"/>
      <c r="R4127" s="25"/>
      <c r="S4127" s="25"/>
      <c r="T4127" s="25"/>
      <c r="U4127" s="25"/>
      <c r="V4127" s="25"/>
      <c r="W4127" s="25"/>
      <c r="X4127" s="25"/>
      <c r="Y4127" s="25"/>
      <c r="Z4127" s="25"/>
      <c r="AA4127" s="25"/>
      <c r="AB4127" s="25"/>
      <c r="AC4127" s="25"/>
      <c r="AD4127" s="25"/>
      <c r="AE4127" s="25"/>
      <c r="AF4127" s="25"/>
      <c r="AG4127" s="25"/>
      <c r="AH4127" s="25"/>
    </row>
    <row r="4128" spans="1:34">
      <c r="A4128" s="25"/>
      <c r="B4128" s="25"/>
      <c r="C4128" s="25"/>
      <c r="D4128" s="114"/>
      <c r="E4128" s="25"/>
      <c r="F4128" s="25"/>
      <c r="G4128" s="25"/>
      <c r="H4128" s="25"/>
      <c r="I4128" s="25"/>
      <c r="J4128" s="25"/>
      <c r="K4128" s="114"/>
      <c r="L4128" s="25"/>
      <c r="M4128" s="25"/>
      <c r="N4128" s="25"/>
      <c r="O4128" s="25"/>
      <c r="P4128" s="25"/>
      <c r="Q4128" s="25"/>
      <c r="R4128" s="25"/>
      <c r="S4128" s="25"/>
      <c r="T4128" s="25"/>
      <c r="U4128" s="25"/>
      <c r="V4128" s="25"/>
      <c r="W4128" s="25"/>
      <c r="X4128" s="25"/>
      <c r="Y4128" s="25"/>
      <c r="Z4128" s="25"/>
      <c r="AA4128" s="25"/>
      <c r="AB4128" s="25"/>
      <c r="AC4128" s="25"/>
      <c r="AD4128" s="25"/>
      <c r="AE4128" s="25"/>
      <c r="AF4128" s="25"/>
      <c r="AG4128" s="25"/>
      <c r="AH4128" s="25"/>
    </row>
    <row r="4129" spans="1:34">
      <c r="A4129" s="25"/>
      <c r="B4129" s="25"/>
      <c r="C4129" s="25"/>
      <c r="D4129" s="114"/>
      <c r="E4129" s="25"/>
      <c r="F4129" s="25"/>
      <c r="G4129" s="25"/>
      <c r="H4129" s="25"/>
      <c r="I4129" s="25"/>
      <c r="J4129" s="25"/>
      <c r="K4129" s="114"/>
      <c r="L4129" s="25"/>
      <c r="M4129" s="25"/>
      <c r="N4129" s="25"/>
      <c r="O4129" s="25"/>
      <c r="P4129" s="25"/>
      <c r="Q4129" s="25"/>
      <c r="R4129" s="25"/>
      <c r="S4129" s="25"/>
      <c r="T4129" s="25"/>
      <c r="U4129" s="25"/>
      <c r="V4129" s="25"/>
      <c r="W4129" s="25"/>
      <c r="X4129" s="25"/>
      <c r="Y4129" s="25"/>
      <c r="Z4129" s="25"/>
      <c r="AA4129" s="25"/>
      <c r="AB4129" s="25"/>
      <c r="AC4129" s="25"/>
      <c r="AD4129" s="25"/>
      <c r="AE4129" s="25"/>
      <c r="AF4129" s="25"/>
      <c r="AG4129" s="25"/>
      <c r="AH4129" s="25"/>
    </row>
    <row r="4130" spans="1:34">
      <c r="A4130" s="25"/>
      <c r="B4130" s="25"/>
      <c r="C4130" s="25"/>
      <c r="D4130" s="114"/>
      <c r="E4130" s="25"/>
      <c r="F4130" s="25"/>
      <c r="G4130" s="25"/>
      <c r="H4130" s="25"/>
      <c r="I4130" s="25"/>
      <c r="J4130" s="25"/>
      <c r="K4130" s="114"/>
      <c r="L4130" s="25"/>
      <c r="M4130" s="25"/>
      <c r="N4130" s="25"/>
      <c r="O4130" s="25"/>
      <c r="P4130" s="25"/>
      <c r="Q4130" s="25"/>
      <c r="R4130" s="25"/>
      <c r="S4130" s="25"/>
      <c r="T4130" s="25"/>
      <c r="U4130" s="25"/>
      <c r="V4130" s="25"/>
      <c r="W4130" s="25"/>
      <c r="X4130" s="25"/>
      <c r="Y4130" s="25"/>
      <c r="Z4130" s="25"/>
      <c r="AA4130" s="25"/>
      <c r="AB4130" s="25"/>
      <c r="AC4130" s="25"/>
      <c r="AD4130" s="25"/>
      <c r="AE4130" s="25"/>
      <c r="AF4130" s="25"/>
      <c r="AG4130" s="25"/>
      <c r="AH4130" s="25"/>
    </row>
    <row r="4131" spans="1:34">
      <c r="A4131" s="25"/>
      <c r="B4131" s="25"/>
      <c r="C4131" s="25"/>
      <c r="D4131" s="114"/>
      <c r="E4131" s="25"/>
      <c r="F4131" s="25"/>
      <c r="G4131" s="25"/>
      <c r="H4131" s="25"/>
      <c r="I4131" s="25"/>
      <c r="J4131" s="25"/>
      <c r="K4131" s="114"/>
      <c r="L4131" s="25"/>
      <c r="M4131" s="25"/>
      <c r="N4131" s="25"/>
      <c r="O4131" s="25"/>
      <c r="P4131" s="25"/>
      <c r="Q4131" s="25"/>
      <c r="R4131" s="25"/>
      <c r="S4131" s="25"/>
      <c r="T4131" s="25"/>
      <c r="U4131" s="25"/>
      <c r="V4131" s="25"/>
      <c r="W4131" s="25"/>
      <c r="X4131" s="25"/>
      <c r="Y4131" s="25"/>
      <c r="Z4131" s="25"/>
      <c r="AA4131" s="25"/>
      <c r="AB4131" s="25"/>
      <c r="AC4131" s="25"/>
      <c r="AD4131" s="25"/>
      <c r="AE4131" s="25"/>
      <c r="AF4131" s="25"/>
      <c r="AG4131" s="25"/>
      <c r="AH4131" s="25"/>
    </row>
    <row r="4132" spans="1:34">
      <c r="A4132" s="25"/>
      <c r="B4132" s="25"/>
      <c r="C4132" s="25"/>
      <c r="D4132" s="114"/>
      <c r="E4132" s="25"/>
      <c r="F4132" s="25"/>
      <c r="G4132" s="25"/>
      <c r="H4132" s="25"/>
      <c r="I4132" s="25"/>
      <c r="J4132" s="25"/>
      <c r="K4132" s="114"/>
      <c r="L4132" s="25"/>
      <c r="M4132" s="25"/>
      <c r="N4132" s="25"/>
      <c r="O4132" s="25"/>
      <c r="P4132" s="25"/>
      <c r="Q4132" s="25"/>
      <c r="R4132" s="25"/>
      <c r="S4132" s="25"/>
      <c r="T4132" s="25"/>
      <c r="U4132" s="25"/>
      <c r="V4132" s="25"/>
      <c r="W4132" s="25"/>
      <c r="X4132" s="25"/>
      <c r="Y4132" s="25"/>
      <c r="Z4132" s="25"/>
      <c r="AA4132" s="25"/>
      <c r="AB4132" s="25"/>
      <c r="AC4132" s="25"/>
      <c r="AD4132" s="25"/>
      <c r="AE4132" s="25"/>
      <c r="AF4132" s="25"/>
      <c r="AG4132" s="25"/>
      <c r="AH4132" s="25"/>
    </row>
    <row r="4133" spans="1:34">
      <c r="A4133" s="25"/>
      <c r="B4133" s="25"/>
      <c r="C4133" s="25"/>
      <c r="D4133" s="114"/>
      <c r="E4133" s="25"/>
      <c r="F4133" s="25"/>
      <c r="G4133" s="25"/>
      <c r="H4133" s="25"/>
      <c r="I4133" s="25"/>
      <c r="J4133" s="25"/>
      <c r="K4133" s="114"/>
      <c r="L4133" s="25"/>
      <c r="M4133" s="25"/>
      <c r="N4133" s="25"/>
      <c r="O4133" s="25"/>
      <c r="P4133" s="25"/>
      <c r="Q4133" s="25"/>
      <c r="R4133" s="25"/>
      <c r="S4133" s="25"/>
      <c r="T4133" s="25"/>
      <c r="U4133" s="25"/>
      <c r="V4133" s="25"/>
      <c r="W4133" s="25"/>
      <c r="X4133" s="25"/>
      <c r="Y4133" s="25"/>
      <c r="Z4133" s="25"/>
      <c r="AA4133" s="25"/>
      <c r="AB4133" s="25"/>
      <c r="AC4133" s="25"/>
      <c r="AD4133" s="25"/>
      <c r="AE4133" s="25"/>
      <c r="AF4133" s="25"/>
      <c r="AG4133" s="25"/>
      <c r="AH4133" s="25"/>
    </row>
    <row r="4134" spans="1:34">
      <c r="A4134" s="25"/>
      <c r="B4134" s="25"/>
      <c r="C4134" s="25"/>
      <c r="D4134" s="114"/>
      <c r="E4134" s="25"/>
      <c r="F4134" s="25"/>
      <c r="G4134" s="25"/>
      <c r="H4134" s="25"/>
      <c r="I4134" s="25"/>
      <c r="J4134" s="25"/>
      <c r="K4134" s="114"/>
      <c r="L4134" s="25"/>
      <c r="M4134" s="25"/>
      <c r="N4134" s="25"/>
      <c r="O4134" s="25"/>
      <c r="P4134" s="25"/>
      <c r="Q4134" s="25"/>
      <c r="R4134" s="25"/>
      <c r="S4134" s="25"/>
      <c r="T4134" s="25"/>
      <c r="U4134" s="25"/>
      <c r="V4134" s="25"/>
      <c r="W4134" s="25"/>
      <c r="X4134" s="25"/>
      <c r="Y4134" s="25"/>
      <c r="Z4134" s="25"/>
      <c r="AA4134" s="25"/>
      <c r="AB4134" s="25"/>
      <c r="AC4134" s="25"/>
      <c r="AD4134" s="25"/>
      <c r="AE4134" s="25"/>
      <c r="AF4134" s="25"/>
      <c r="AG4134" s="25"/>
      <c r="AH4134" s="25"/>
    </row>
    <row r="4135" spans="1:34">
      <c r="A4135" s="25"/>
      <c r="B4135" s="25"/>
      <c r="C4135" s="25"/>
      <c r="D4135" s="114"/>
      <c r="E4135" s="25"/>
      <c r="F4135" s="25"/>
      <c r="G4135" s="25"/>
      <c r="H4135" s="25"/>
      <c r="I4135" s="25"/>
      <c r="J4135" s="25"/>
      <c r="K4135" s="114"/>
      <c r="L4135" s="25"/>
      <c r="M4135" s="25"/>
      <c r="N4135" s="25"/>
      <c r="O4135" s="25"/>
      <c r="P4135" s="25"/>
      <c r="Q4135" s="25"/>
      <c r="R4135" s="25"/>
      <c r="S4135" s="25"/>
      <c r="T4135" s="25"/>
      <c r="U4135" s="25"/>
      <c r="V4135" s="25"/>
      <c r="W4135" s="25"/>
      <c r="X4135" s="25"/>
      <c r="Y4135" s="25"/>
      <c r="Z4135" s="25"/>
      <c r="AA4135" s="25"/>
      <c r="AB4135" s="25"/>
      <c r="AC4135" s="25"/>
      <c r="AD4135" s="25"/>
      <c r="AE4135" s="25"/>
      <c r="AF4135" s="25"/>
      <c r="AG4135" s="25"/>
      <c r="AH4135" s="25"/>
    </row>
    <row r="4136" spans="1:34">
      <c r="A4136" s="25"/>
      <c r="B4136" s="25"/>
      <c r="C4136" s="25"/>
      <c r="D4136" s="114"/>
      <c r="E4136" s="25"/>
      <c r="F4136" s="25"/>
      <c r="G4136" s="25"/>
      <c r="H4136" s="25"/>
      <c r="I4136" s="25"/>
      <c r="J4136" s="25"/>
      <c r="K4136" s="114"/>
      <c r="L4136" s="25"/>
      <c r="M4136" s="25"/>
      <c r="N4136" s="25"/>
      <c r="O4136" s="25"/>
      <c r="P4136" s="25"/>
      <c r="Q4136" s="25"/>
      <c r="R4136" s="25"/>
      <c r="S4136" s="25"/>
      <c r="T4136" s="25"/>
      <c r="U4136" s="25"/>
      <c r="V4136" s="25"/>
      <c r="W4136" s="25"/>
      <c r="X4136" s="25"/>
      <c r="Y4136" s="25"/>
      <c r="Z4136" s="25"/>
      <c r="AA4136" s="25"/>
      <c r="AB4136" s="25"/>
      <c r="AC4136" s="25"/>
      <c r="AD4136" s="25"/>
      <c r="AE4136" s="25"/>
      <c r="AF4136" s="25"/>
      <c r="AG4136" s="25"/>
      <c r="AH4136" s="25"/>
    </row>
    <row r="4137" spans="1:34">
      <c r="A4137" s="25"/>
      <c r="B4137" s="25"/>
      <c r="C4137" s="25"/>
      <c r="D4137" s="114"/>
      <c r="E4137" s="25"/>
      <c r="F4137" s="25"/>
      <c r="G4137" s="25"/>
      <c r="H4137" s="25"/>
      <c r="I4137" s="25"/>
      <c r="J4137" s="25"/>
      <c r="K4137" s="114"/>
      <c r="L4137" s="25"/>
      <c r="M4137" s="25"/>
      <c r="N4137" s="25"/>
      <c r="O4137" s="25"/>
      <c r="P4137" s="25"/>
      <c r="Q4137" s="25"/>
      <c r="R4137" s="25"/>
      <c r="S4137" s="25"/>
      <c r="T4137" s="25"/>
      <c r="U4137" s="25"/>
      <c r="V4137" s="25"/>
      <c r="W4137" s="25"/>
      <c r="X4137" s="25"/>
      <c r="Y4137" s="25"/>
      <c r="Z4137" s="25"/>
      <c r="AA4137" s="25"/>
      <c r="AB4137" s="25"/>
      <c r="AC4137" s="25"/>
      <c r="AD4137" s="25"/>
      <c r="AE4137" s="25"/>
      <c r="AF4137" s="25"/>
      <c r="AG4137" s="25"/>
      <c r="AH4137" s="25"/>
    </row>
    <row r="4138" spans="1:34">
      <c r="A4138" s="25"/>
      <c r="B4138" s="25"/>
      <c r="C4138" s="25"/>
      <c r="D4138" s="114"/>
      <c r="E4138" s="25"/>
      <c r="F4138" s="25"/>
      <c r="G4138" s="25"/>
      <c r="H4138" s="25"/>
      <c r="I4138" s="25"/>
      <c r="J4138" s="25"/>
      <c r="K4138" s="114"/>
      <c r="L4138" s="25"/>
      <c r="M4138" s="25"/>
      <c r="N4138" s="25"/>
      <c r="O4138" s="25"/>
      <c r="P4138" s="25"/>
      <c r="Q4138" s="25"/>
      <c r="R4138" s="25"/>
      <c r="S4138" s="25"/>
      <c r="T4138" s="25"/>
      <c r="U4138" s="25"/>
      <c r="V4138" s="25"/>
      <c r="W4138" s="25"/>
      <c r="X4138" s="25"/>
      <c r="Y4138" s="25"/>
      <c r="Z4138" s="25"/>
      <c r="AA4138" s="25"/>
      <c r="AB4138" s="25"/>
      <c r="AC4138" s="25"/>
      <c r="AD4138" s="25"/>
      <c r="AE4138" s="25"/>
      <c r="AF4138" s="25"/>
      <c r="AG4138" s="25"/>
      <c r="AH4138" s="25"/>
    </row>
    <row r="4139" spans="1:34">
      <c r="A4139" s="25"/>
      <c r="B4139" s="25"/>
      <c r="C4139" s="25"/>
      <c r="D4139" s="114"/>
      <c r="E4139" s="25"/>
      <c r="F4139" s="25"/>
      <c r="G4139" s="25"/>
      <c r="H4139" s="25"/>
      <c r="I4139" s="25"/>
      <c r="J4139" s="25"/>
      <c r="K4139" s="114"/>
      <c r="L4139" s="25"/>
      <c r="M4139" s="25"/>
      <c r="N4139" s="25"/>
      <c r="O4139" s="25"/>
      <c r="P4139" s="25"/>
      <c r="Q4139" s="25"/>
      <c r="R4139" s="25"/>
      <c r="S4139" s="25"/>
      <c r="T4139" s="25"/>
      <c r="U4139" s="25"/>
      <c r="V4139" s="25"/>
      <c r="W4139" s="25"/>
      <c r="X4139" s="25"/>
      <c r="Y4139" s="25"/>
      <c r="Z4139" s="25"/>
      <c r="AA4139" s="25"/>
      <c r="AB4139" s="25"/>
      <c r="AC4139" s="25"/>
      <c r="AD4139" s="25"/>
      <c r="AE4139" s="25"/>
      <c r="AF4139" s="25"/>
      <c r="AG4139" s="25"/>
      <c r="AH4139" s="25"/>
    </row>
    <row r="4140" spans="1:34">
      <c r="A4140" s="25"/>
      <c r="B4140" s="25"/>
      <c r="C4140" s="25"/>
      <c r="D4140" s="114"/>
      <c r="E4140" s="25"/>
      <c r="F4140" s="25"/>
      <c r="G4140" s="25"/>
      <c r="H4140" s="25"/>
      <c r="I4140" s="25"/>
      <c r="J4140" s="25"/>
      <c r="K4140" s="114"/>
      <c r="L4140" s="25"/>
      <c r="M4140" s="25"/>
      <c r="N4140" s="25"/>
      <c r="O4140" s="25"/>
      <c r="P4140" s="25"/>
      <c r="Q4140" s="25"/>
      <c r="R4140" s="25"/>
      <c r="S4140" s="25"/>
      <c r="T4140" s="25"/>
      <c r="U4140" s="25"/>
      <c r="V4140" s="25"/>
      <c r="W4140" s="25"/>
      <c r="X4140" s="25"/>
      <c r="Y4140" s="25"/>
      <c r="Z4140" s="25"/>
      <c r="AA4140" s="25"/>
      <c r="AB4140" s="25"/>
      <c r="AC4140" s="25"/>
      <c r="AD4140" s="25"/>
      <c r="AE4140" s="25"/>
      <c r="AF4140" s="25"/>
      <c r="AG4140" s="25"/>
      <c r="AH4140" s="25"/>
    </row>
    <row r="4141" spans="1:34">
      <c r="A4141" s="25"/>
      <c r="B4141" s="25"/>
      <c r="C4141" s="25"/>
      <c r="D4141" s="114"/>
      <c r="E4141" s="25"/>
      <c r="F4141" s="25"/>
      <c r="G4141" s="25"/>
      <c r="H4141" s="25"/>
      <c r="I4141" s="25"/>
      <c r="J4141" s="25"/>
      <c r="K4141" s="114"/>
      <c r="L4141" s="25"/>
      <c r="M4141" s="25"/>
      <c r="N4141" s="25"/>
      <c r="O4141" s="25"/>
      <c r="P4141" s="25"/>
      <c r="Q4141" s="25"/>
      <c r="R4141" s="25"/>
      <c r="S4141" s="25"/>
      <c r="T4141" s="25"/>
      <c r="U4141" s="25"/>
      <c r="V4141" s="25"/>
      <c r="W4141" s="25"/>
      <c r="X4141" s="25"/>
      <c r="Y4141" s="25"/>
      <c r="Z4141" s="25"/>
      <c r="AA4141" s="25"/>
      <c r="AB4141" s="25"/>
      <c r="AC4141" s="25"/>
      <c r="AD4141" s="25"/>
      <c r="AE4141" s="25"/>
      <c r="AF4141" s="25"/>
      <c r="AG4141" s="25"/>
      <c r="AH4141" s="25"/>
    </row>
    <row r="4142" spans="1:34">
      <c r="A4142" s="25"/>
      <c r="B4142" s="25"/>
      <c r="C4142" s="25"/>
      <c r="D4142" s="114"/>
      <c r="E4142" s="25"/>
      <c r="F4142" s="25"/>
      <c r="G4142" s="25"/>
      <c r="H4142" s="25"/>
      <c r="I4142" s="25"/>
      <c r="J4142" s="25"/>
      <c r="K4142" s="114"/>
      <c r="L4142" s="25"/>
      <c r="M4142" s="25"/>
      <c r="N4142" s="25"/>
      <c r="O4142" s="25"/>
      <c r="P4142" s="25"/>
      <c r="Q4142" s="25"/>
      <c r="R4142" s="25"/>
      <c r="S4142" s="25"/>
      <c r="T4142" s="25"/>
      <c r="U4142" s="25"/>
      <c r="V4142" s="25"/>
      <c r="W4142" s="25"/>
      <c r="X4142" s="25"/>
      <c r="Y4142" s="25"/>
      <c r="Z4142" s="25"/>
      <c r="AA4142" s="25"/>
      <c r="AB4142" s="25"/>
      <c r="AC4142" s="25"/>
      <c r="AD4142" s="25"/>
      <c r="AE4142" s="25"/>
      <c r="AF4142" s="25"/>
      <c r="AG4142" s="25"/>
      <c r="AH4142" s="25"/>
    </row>
    <row r="4143" spans="1:34">
      <c r="A4143" s="25"/>
      <c r="B4143" s="25"/>
      <c r="C4143" s="25"/>
      <c r="D4143" s="114"/>
      <c r="E4143" s="25"/>
      <c r="F4143" s="25"/>
      <c r="G4143" s="25"/>
      <c r="H4143" s="25"/>
      <c r="I4143" s="25"/>
      <c r="J4143" s="25"/>
      <c r="K4143" s="114"/>
      <c r="L4143" s="25"/>
      <c r="M4143" s="25"/>
      <c r="N4143" s="25"/>
      <c r="O4143" s="25"/>
      <c r="P4143" s="25"/>
      <c r="Q4143" s="25"/>
      <c r="R4143" s="25"/>
      <c r="S4143" s="25"/>
      <c r="T4143" s="25"/>
      <c r="U4143" s="25"/>
      <c r="V4143" s="25"/>
      <c r="W4143" s="25"/>
      <c r="X4143" s="25"/>
      <c r="Y4143" s="25"/>
      <c r="Z4143" s="25"/>
      <c r="AA4143" s="25"/>
      <c r="AB4143" s="25"/>
      <c r="AC4143" s="25"/>
      <c r="AD4143" s="25"/>
      <c r="AE4143" s="25"/>
      <c r="AF4143" s="25"/>
      <c r="AG4143" s="25"/>
      <c r="AH4143" s="25"/>
    </row>
    <row r="4144" spans="1:34">
      <c r="A4144" s="25"/>
      <c r="B4144" s="25"/>
      <c r="C4144" s="25"/>
      <c r="D4144" s="114"/>
      <c r="E4144" s="25"/>
      <c r="F4144" s="25"/>
      <c r="G4144" s="25"/>
      <c r="H4144" s="25"/>
      <c r="I4144" s="25"/>
      <c r="J4144" s="25"/>
      <c r="K4144" s="114"/>
      <c r="L4144" s="25"/>
      <c r="M4144" s="25"/>
      <c r="N4144" s="25"/>
      <c r="O4144" s="25"/>
      <c r="P4144" s="25"/>
      <c r="Q4144" s="25"/>
      <c r="R4144" s="25"/>
      <c r="S4144" s="25"/>
      <c r="T4144" s="25"/>
      <c r="U4144" s="25"/>
      <c r="V4144" s="25"/>
      <c r="W4144" s="25"/>
      <c r="X4144" s="25"/>
      <c r="Y4144" s="25"/>
      <c r="Z4144" s="25"/>
      <c r="AA4144" s="25"/>
      <c r="AB4144" s="25"/>
      <c r="AC4144" s="25"/>
      <c r="AD4144" s="25"/>
      <c r="AE4144" s="25"/>
      <c r="AF4144" s="25"/>
      <c r="AG4144" s="25"/>
      <c r="AH4144" s="25"/>
    </row>
    <row r="4145" spans="1:34">
      <c r="A4145" s="25"/>
      <c r="B4145" s="25"/>
      <c r="C4145" s="25"/>
      <c r="D4145" s="114"/>
      <c r="E4145" s="25"/>
      <c r="F4145" s="25"/>
      <c r="G4145" s="25"/>
      <c r="H4145" s="25"/>
      <c r="I4145" s="25"/>
      <c r="J4145" s="25"/>
      <c r="K4145" s="114"/>
      <c r="L4145" s="25"/>
      <c r="M4145" s="25"/>
      <c r="N4145" s="25"/>
      <c r="O4145" s="25"/>
      <c r="P4145" s="25"/>
      <c r="Q4145" s="25"/>
      <c r="R4145" s="25"/>
      <c r="S4145" s="25"/>
      <c r="T4145" s="25"/>
      <c r="U4145" s="25"/>
      <c r="V4145" s="25"/>
      <c r="W4145" s="25"/>
      <c r="X4145" s="25"/>
      <c r="Y4145" s="25"/>
      <c r="Z4145" s="25"/>
      <c r="AA4145" s="25"/>
      <c r="AB4145" s="25"/>
      <c r="AC4145" s="25"/>
      <c r="AD4145" s="25"/>
      <c r="AE4145" s="25"/>
      <c r="AF4145" s="25"/>
      <c r="AG4145" s="25"/>
      <c r="AH4145" s="25"/>
    </row>
    <row r="4146" spans="1:34">
      <c r="A4146" s="25"/>
      <c r="B4146" s="25"/>
      <c r="C4146" s="25"/>
      <c r="D4146" s="114"/>
      <c r="E4146" s="25"/>
      <c r="F4146" s="25"/>
      <c r="G4146" s="25"/>
      <c r="H4146" s="25"/>
      <c r="I4146" s="25"/>
      <c r="J4146" s="25"/>
      <c r="K4146" s="114"/>
      <c r="L4146" s="25"/>
      <c r="M4146" s="25"/>
      <c r="N4146" s="25"/>
      <c r="O4146" s="25"/>
      <c r="P4146" s="25"/>
      <c r="Q4146" s="25"/>
      <c r="R4146" s="25"/>
      <c r="S4146" s="25"/>
      <c r="T4146" s="25"/>
      <c r="U4146" s="25"/>
      <c r="V4146" s="25"/>
      <c r="W4146" s="25"/>
      <c r="X4146" s="25"/>
      <c r="Y4146" s="25"/>
      <c r="Z4146" s="25"/>
      <c r="AA4146" s="25"/>
      <c r="AB4146" s="25"/>
      <c r="AC4146" s="25"/>
      <c r="AD4146" s="25"/>
      <c r="AE4146" s="25"/>
      <c r="AF4146" s="25"/>
      <c r="AG4146" s="25"/>
      <c r="AH4146" s="25"/>
    </row>
    <row r="4147" spans="1:34">
      <c r="A4147" s="25"/>
      <c r="B4147" s="25"/>
      <c r="C4147" s="25"/>
      <c r="D4147" s="114"/>
      <c r="E4147" s="25"/>
      <c r="F4147" s="25"/>
      <c r="G4147" s="25"/>
      <c r="H4147" s="25"/>
      <c r="I4147" s="25"/>
      <c r="J4147" s="25"/>
      <c r="K4147" s="114"/>
      <c r="L4147" s="25"/>
      <c r="M4147" s="25"/>
      <c r="N4147" s="25"/>
      <c r="O4147" s="25"/>
      <c r="P4147" s="25"/>
      <c r="Q4147" s="25"/>
      <c r="R4147" s="25"/>
      <c r="S4147" s="25"/>
      <c r="T4147" s="25"/>
      <c r="U4147" s="25"/>
      <c r="V4147" s="25"/>
      <c r="W4147" s="25"/>
      <c r="X4147" s="25"/>
      <c r="Y4147" s="25"/>
      <c r="Z4147" s="25"/>
      <c r="AA4147" s="25"/>
      <c r="AB4147" s="25"/>
      <c r="AC4147" s="25"/>
      <c r="AD4147" s="25"/>
      <c r="AE4147" s="25"/>
      <c r="AF4147" s="25"/>
      <c r="AG4147" s="25"/>
      <c r="AH4147" s="25"/>
    </row>
    <row r="4148" spans="1:34">
      <c r="A4148" s="25"/>
      <c r="B4148" s="25"/>
      <c r="C4148" s="25"/>
      <c r="D4148" s="114"/>
      <c r="E4148" s="25"/>
      <c r="F4148" s="25"/>
      <c r="G4148" s="25"/>
      <c r="H4148" s="25"/>
      <c r="I4148" s="25"/>
      <c r="J4148" s="25"/>
      <c r="K4148" s="114"/>
      <c r="L4148" s="25"/>
      <c r="M4148" s="25"/>
      <c r="N4148" s="25"/>
      <c r="O4148" s="25"/>
      <c r="P4148" s="25"/>
      <c r="Q4148" s="25"/>
      <c r="R4148" s="25"/>
      <c r="S4148" s="25"/>
      <c r="T4148" s="25"/>
      <c r="U4148" s="25"/>
      <c r="V4148" s="25"/>
      <c r="W4148" s="25"/>
      <c r="X4148" s="25"/>
      <c r="Y4148" s="25"/>
      <c r="Z4148" s="25"/>
      <c r="AA4148" s="25"/>
      <c r="AB4148" s="25"/>
      <c r="AC4148" s="25"/>
      <c r="AD4148" s="25"/>
      <c r="AE4148" s="25"/>
      <c r="AF4148" s="25"/>
      <c r="AG4148" s="25"/>
      <c r="AH4148" s="25"/>
    </row>
    <row r="4149" spans="1:34">
      <c r="A4149" s="25"/>
      <c r="B4149" s="25"/>
      <c r="C4149" s="25"/>
      <c r="D4149" s="114"/>
      <c r="E4149" s="25"/>
      <c r="F4149" s="25"/>
      <c r="G4149" s="25"/>
      <c r="H4149" s="25"/>
      <c r="I4149" s="25"/>
      <c r="J4149" s="25"/>
      <c r="K4149" s="114"/>
      <c r="L4149" s="25"/>
      <c r="M4149" s="25"/>
      <c r="N4149" s="25"/>
      <c r="O4149" s="25"/>
      <c r="P4149" s="25"/>
      <c r="Q4149" s="25"/>
      <c r="R4149" s="25"/>
      <c r="S4149" s="25"/>
      <c r="T4149" s="25"/>
      <c r="U4149" s="25"/>
      <c r="V4149" s="25"/>
      <c r="W4149" s="25"/>
      <c r="X4149" s="25"/>
      <c r="Y4149" s="25"/>
      <c r="Z4149" s="25"/>
      <c r="AA4149" s="25"/>
      <c r="AB4149" s="25"/>
      <c r="AC4149" s="25"/>
      <c r="AD4149" s="25"/>
      <c r="AE4149" s="25"/>
      <c r="AF4149" s="25"/>
      <c r="AG4149" s="25"/>
      <c r="AH4149" s="25"/>
    </row>
    <row r="4150" spans="1:34">
      <c r="A4150" s="25"/>
      <c r="B4150" s="25"/>
      <c r="C4150" s="25"/>
      <c r="D4150" s="114"/>
      <c r="E4150" s="25"/>
      <c r="F4150" s="25"/>
      <c r="G4150" s="25"/>
      <c r="H4150" s="25"/>
      <c r="I4150" s="25"/>
      <c r="J4150" s="25"/>
      <c r="K4150" s="114"/>
      <c r="L4150" s="25"/>
      <c r="M4150" s="25"/>
      <c r="N4150" s="25"/>
      <c r="O4150" s="25"/>
      <c r="P4150" s="25"/>
      <c r="Q4150" s="25"/>
      <c r="R4150" s="25"/>
      <c r="S4150" s="25"/>
      <c r="T4150" s="25"/>
      <c r="U4150" s="25"/>
      <c r="V4150" s="25"/>
      <c r="W4150" s="25"/>
      <c r="X4150" s="25"/>
      <c r="Y4150" s="25"/>
      <c r="Z4150" s="25"/>
      <c r="AA4150" s="25"/>
      <c r="AB4150" s="25"/>
      <c r="AC4150" s="25"/>
      <c r="AD4150" s="25"/>
      <c r="AE4150" s="25"/>
      <c r="AF4150" s="25"/>
      <c r="AG4150" s="25"/>
      <c r="AH4150" s="25"/>
    </row>
    <row r="4151" spans="1:34">
      <c r="A4151" s="25"/>
      <c r="B4151" s="25"/>
      <c r="C4151" s="25"/>
      <c r="D4151" s="114"/>
      <c r="E4151" s="25"/>
      <c r="F4151" s="25"/>
      <c r="G4151" s="25"/>
      <c r="H4151" s="25"/>
      <c r="I4151" s="25"/>
      <c r="J4151" s="25"/>
      <c r="K4151" s="114"/>
      <c r="L4151" s="25"/>
      <c r="M4151" s="25"/>
      <c r="N4151" s="25"/>
      <c r="O4151" s="25"/>
      <c r="P4151" s="25"/>
      <c r="Q4151" s="25"/>
      <c r="R4151" s="25"/>
      <c r="S4151" s="25"/>
      <c r="T4151" s="25"/>
      <c r="U4151" s="25"/>
      <c r="V4151" s="25"/>
      <c r="W4151" s="25"/>
      <c r="X4151" s="25"/>
      <c r="Y4151" s="25"/>
      <c r="Z4151" s="25"/>
      <c r="AA4151" s="25"/>
      <c r="AB4151" s="25"/>
      <c r="AC4151" s="25"/>
      <c r="AD4151" s="25"/>
      <c r="AE4151" s="25"/>
      <c r="AF4151" s="25"/>
      <c r="AG4151" s="25"/>
      <c r="AH4151" s="25"/>
    </row>
    <row r="4152" spans="1:34">
      <c r="A4152" s="25"/>
      <c r="B4152" s="25"/>
      <c r="C4152" s="25"/>
      <c r="D4152" s="114"/>
      <c r="E4152" s="25"/>
      <c r="F4152" s="25"/>
      <c r="G4152" s="25"/>
      <c r="H4152" s="25"/>
      <c r="I4152" s="25"/>
      <c r="J4152" s="25"/>
      <c r="K4152" s="114"/>
      <c r="L4152" s="25"/>
      <c r="M4152" s="25"/>
      <c r="N4152" s="25"/>
      <c r="O4152" s="25"/>
      <c r="P4152" s="25"/>
      <c r="Q4152" s="25"/>
      <c r="R4152" s="25"/>
      <c r="S4152" s="25"/>
      <c r="T4152" s="25"/>
      <c r="U4152" s="25"/>
      <c r="V4152" s="25"/>
      <c r="W4152" s="25"/>
      <c r="X4152" s="25"/>
      <c r="Y4152" s="25"/>
      <c r="Z4152" s="25"/>
      <c r="AA4152" s="25"/>
      <c r="AB4152" s="25"/>
      <c r="AC4152" s="25"/>
      <c r="AD4152" s="25"/>
      <c r="AE4152" s="25"/>
      <c r="AF4152" s="25"/>
      <c r="AG4152" s="25"/>
      <c r="AH4152" s="25"/>
    </row>
    <row r="4153" spans="1:34">
      <c r="A4153" s="25"/>
      <c r="B4153" s="25"/>
      <c r="C4153" s="25"/>
      <c r="D4153" s="114"/>
      <c r="E4153" s="25"/>
      <c r="F4153" s="25"/>
      <c r="G4153" s="25"/>
      <c r="H4153" s="25"/>
      <c r="I4153" s="25"/>
      <c r="J4153" s="25"/>
      <c r="K4153" s="114"/>
      <c r="L4153" s="25"/>
      <c r="M4153" s="25"/>
      <c r="N4153" s="25"/>
      <c r="O4153" s="25"/>
      <c r="P4153" s="25"/>
      <c r="Q4153" s="25"/>
      <c r="R4153" s="25"/>
      <c r="S4153" s="25"/>
      <c r="T4153" s="25"/>
      <c r="U4153" s="25"/>
      <c r="V4153" s="25"/>
      <c r="W4153" s="25"/>
      <c r="X4153" s="25"/>
      <c r="Y4153" s="25"/>
      <c r="Z4153" s="25"/>
      <c r="AA4153" s="25"/>
      <c r="AB4153" s="25"/>
      <c r="AC4153" s="25"/>
      <c r="AD4153" s="25"/>
      <c r="AE4153" s="25"/>
      <c r="AF4153" s="25"/>
      <c r="AG4153" s="25"/>
      <c r="AH4153" s="25"/>
    </row>
    <row r="4154" spans="1:34">
      <c r="A4154" s="25"/>
      <c r="B4154" s="25"/>
      <c r="C4154" s="25"/>
      <c r="D4154" s="114"/>
      <c r="E4154" s="25"/>
      <c r="F4154" s="25"/>
      <c r="G4154" s="25"/>
      <c r="H4154" s="25"/>
      <c r="I4154" s="25"/>
      <c r="J4154" s="25"/>
      <c r="K4154" s="114"/>
      <c r="L4154" s="25"/>
      <c r="M4154" s="25"/>
      <c r="N4154" s="25"/>
      <c r="O4154" s="25"/>
      <c r="P4154" s="25"/>
      <c r="Q4154" s="25"/>
      <c r="R4154" s="25"/>
      <c r="S4154" s="25"/>
      <c r="T4154" s="25"/>
      <c r="U4154" s="25"/>
      <c r="V4154" s="25"/>
      <c r="W4154" s="25"/>
      <c r="X4154" s="25"/>
      <c r="Y4154" s="25"/>
      <c r="Z4154" s="25"/>
      <c r="AA4154" s="25"/>
      <c r="AB4154" s="25"/>
      <c r="AC4154" s="25"/>
      <c r="AD4154" s="25"/>
      <c r="AE4154" s="25"/>
      <c r="AF4154" s="25"/>
      <c r="AG4154" s="25"/>
      <c r="AH4154" s="25"/>
    </row>
    <row r="4155" spans="1:34">
      <c r="A4155" s="25"/>
      <c r="B4155" s="25"/>
      <c r="C4155" s="25"/>
      <c r="D4155" s="114"/>
      <c r="E4155" s="25"/>
      <c r="F4155" s="25"/>
      <c r="G4155" s="25"/>
      <c r="H4155" s="25"/>
      <c r="I4155" s="25"/>
      <c r="J4155" s="25"/>
      <c r="K4155" s="114"/>
      <c r="L4155" s="25"/>
      <c r="M4155" s="25"/>
      <c r="N4155" s="25"/>
      <c r="O4155" s="25"/>
      <c r="P4155" s="25"/>
      <c r="Q4155" s="25"/>
      <c r="R4155" s="25"/>
      <c r="S4155" s="25"/>
      <c r="T4155" s="25"/>
      <c r="U4155" s="25"/>
      <c r="V4155" s="25"/>
      <c r="W4155" s="25"/>
      <c r="X4155" s="25"/>
      <c r="Y4155" s="25"/>
      <c r="Z4155" s="25"/>
      <c r="AA4155" s="25"/>
      <c r="AB4155" s="25"/>
      <c r="AC4155" s="25"/>
      <c r="AD4155" s="25"/>
      <c r="AE4155" s="25"/>
      <c r="AF4155" s="25"/>
      <c r="AG4155" s="25"/>
      <c r="AH4155" s="25"/>
    </row>
    <row r="4156" spans="1:34">
      <c r="A4156" s="25"/>
      <c r="B4156" s="25"/>
      <c r="C4156" s="25"/>
      <c r="D4156" s="114"/>
      <c r="E4156" s="25"/>
      <c r="F4156" s="25"/>
      <c r="G4156" s="25"/>
      <c r="H4156" s="25"/>
      <c r="I4156" s="25"/>
      <c r="J4156" s="25"/>
      <c r="K4156" s="114"/>
      <c r="L4156" s="25"/>
      <c r="M4156" s="25"/>
      <c r="N4156" s="25"/>
      <c r="O4156" s="25"/>
      <c r="P4156" s="25"/>
      <c r="Q4156" s="25"/>
      <c r="R4156" s="25"/>
      <c r="S4156" s="25"/>
      <c r="T4156" s="25"/>
      <c r="U4156" s="25"/>
      <c r="V4156" s="25"/>
      <c r="W4156" s="25"/>
      <c r="X4156" s="25"/>
      <c r="Y4156" s="25"/>
      <c r="Z4156" s="25"/>
      <c r="AA4156" s="25"/>
      <c r="AB4156" s="25"/>
      <c r="AC4156" s="25"/>
      <c r="AD4156" s="25"/>
      <c r="AE4156" s="25"/>
      <c r="AF4156" s="25"/>
      <c r="AG4156" s="25"/>
      <c r="AH4156" s="25"/>
    </row>
    <row r="4157" spans="1:34">
      <c r="A4157" s="25"/>
      <c r="B4157" s="25"/>
      <c r="C4157" s="25"/>
      <c r="D4157" s="114"/>
      <c r="E4157" s="25"/>
      <c r="F4157" s="25"/>
      <c r="G4157" s="25"/>
      <c r="H4157" s="25"/>
      <c r="I4157" s="25"/>
      <c r="J4157" s="25"/>
      <c r="K4157" s="114"/>
      <c r="L4157" s="25"/>
      <c r="M4157" s="25"/>
      <c r="N4157" s="25"/>
      <c r="O4157" s="25"/>
      <c r="P4157" s="25"/>
      <c r="Q4157" s="25"/>
      <c r="R4157" s="25"/>
      <c r="S4157" s="25"/>
      <c r="T4157" s="25"/>
      <c r="U4157" s="25"/>
      <c r="V4157" s="25"/>
      <c r="W4157" s="25"/>
      <c r="X4157" s="25"/>
      <c r="Y4157" s="25"/>
      <c r="Z4157" s="25"/>
      <c r="AA4157" s="25"/>
      <c r="AB4157" s="25"/>
      <c r="AC4157" s="25"/>
      <c r="AD4157" s="25"/>
      <c r="AE4157" s="25"/>
      <c r="AF4157" s="25"/>
      <c r="AG4157" s="25"/>
      <c r="AH4157" s="25"/>
    </row>
    <row r="4158" spans="1:34">
      <c r="A4158" s="25"/>
      <c r="B4158" s="25"/>
      <c r="C4158" s="25"/>
      <c r="D4158" s="114"/>
      <c r="E4158" s="25"/>
      <c r="F4158" s="25"/>
      <c r="G4158" s="25"/>
      <c r="H4158" s="25"/>
      <c r="I4158" s="25"/>
      <c r="J4158" s="25"/>
      <c r="K4158" s="114"/>
      <c r="L4158" s="25"/>
      <c r="M4158" s="25"/>
      <c r="N4158" s="25"/>
      <c r="O4158" s="25"/>
      <c r="P4158" s="25"/>
      <c r="Q4158" s="25"/>
      <c r="R4158" s="25"/>
      <c r="S4158" s="25"/>
      <c r="T4158" s="25"/>
      <c r="U4158" s="25"/>
      <c r="V4158" s="25"/>
      <c r="W4158" s="25"/>
      <c r="X4158" s="25"/>
      <c r="Y4158" s="25"/>
      <c r="Z4158" s="25"/>
      <c r="AA4158" s="25"/>
      <c r="AB4158" s="25"/>
      <c r="AC4158" s="25"/>
      <c r="AD4158" s="25"/>
      <c r="AE4158" s="25"/>
      <c r="AF4158" s="25"/>
      <c r="AG4158" s="25"/>
      <c r="AH4158" s="25"/>
    </row>
    <row r="4159" spans="1:34">
      <c r="A4159" s="25"/>
      <c r="B4159" s="25"/>
      <c r="C4159" s="25"/>
      <c r="D4159" s="114"/>
      <c r="E4159" s="25"/>
      <c r="F4159" s="25"/>
      <c r="G4159" s="25"/>
      <c r="H4159" s="25"/>
      <c r="I4159" s="25"/>
      <c r="J4159" s="25"/>
      <c r="K4159" s="114"/>
      <c r="L4159" s="25"/>
      <c r="M4159" s="25"/>
      <c r="N4159" s="25"/>
      <c r="O4159" s="25"/>
      <c r="P4159" s="25"/>
      <c r="Q4159" s="25"/>
      <c r="R4159" s="25"/>
      <c r="S4159" s="25"/>
      <c r="T4159" s="25"/>
      <c r="U4159" s="25"/>
      <c r="V4159" s="25"/>
      <c r="W4159" s="25"/>
      <c r="X4159" s="25"/>
      <c r="Y4159" s="25"/>
      <c r="Z4159" s="25"/>
      <c r="AA4159" s="25"/>
      <c r="AB4159" s="25"/>
      <c r="AC4159" s="25"/>
      <c r="AD4159" s="25"/>
      <c r="AE4159" s="25"/>
      <c r="AF4159" s="25"/>
      <c r="AG4159" s="25"/>
      <c r="AH4159" s="25"/>
    </row>
    <row r="4160" spans="1:34">
      <c r="A4160" s="25"/>
      <c r="B4160" s="25"/>
      <c r="C4160" s="25"/>
      <c r="D4160" s="114"/>
      <c r="E4160" s="25"/>
      <c r="F4160" s="25"/>
      <c r="G4160" s="25"/>
      <c r="H4160" s="25"/>
      <c r="I4160" s="25"/>
      <c r="J4160" s="25"/>
      <c r="K4160" s="114"/>
      <c r="L4160" s="25"/>
      <c r="M4160" s="25"/>
      <c r="N4160" s="25"/>
      <c r="O4160" s="25"/>
      <c r="P4160" s="25"/>
      <c r="Q4160" s="25"/>
      <c r="R4160" s="25"/>
      <c r="S4160" s="25"/>
      <c r="T4160" s="25"/>
      <c r="U4160" s="25"/>
      <c r="V4160" s="25"/>
      <c r="W4160" s="25"/>
      <c r="X4160" s="25"/>
      <c r="Y4160" s="25"/>
      <c r="Z4160" s="25"/>
      <c r="AA4160" s="25"/>
      <c r="AB4160" s="25"/>
      <c r="AC4160" s="25"/>
      <c r="AD4160" s="25"/>
      <c r="AE4160" s="25"/>
      <c r="AF4160" s="25"/>
      <c r="AG4160" s="25"/>
      <c r="AH4160" s="25"/>
    </row>
    <row r="4161" spans="1:34">
      <c r="A4161" s="25"/>
      <c r="B4161" s="25"/>
      <c r="C4161" s="25"/>
      <c r="D4161" s="114"/>
      <c r="E4161" s="25"/>
      <c r="F4161" s="25"/>
      <c r="G4161" s="25"/>
      <c r="H4161" s="25"/>
      <c r="I4161" s="25"/>
      <c r="J4161" s="25"/>
      <c r="K4161" s="114"/>
      <c r="L4161" s="25"/>
      <c r="M4161" s="25"/>
      <c r="N4161" s="25"/>
      <c r="O4161" s="25"/>
      <c r="P4161" s="25"/>
      <c r="Q4161" s="25"/>
      <c r="R4161" s="25"/>
      <c r="S4161" s="25"/>
      <c r="T4161" s="25"/>
      <c r="U4161" s="25"/>
      <c r="V4161" s="25"/>
      <c r="W4161" s="25"/>
      <c r="X4161" s="25"/>
      <c r="Y4161" s="25"/>
      <c r="Z4161" s="25"/>
      <c r="AA4161" s="25"/>
      <c r="AB4161" s="25"/>
      <c r="AC4161" s="25"/>
      <c r="AD4161" s="25"/>
      <c r="AE4161" s="25"/>
      <c r="AF4161" s="25"/>
      <c r="AG4161" s="25"/>
      <c r="AH4161" s="25"/>
    </row>
    <row r="4162" spans="1:34">
      <c r="A4162" s="25"/>
      <c r="B4162" s="25"/>
      <c r="C4162" s="25"/>
      <c r="D4162" s="114"/>
      <c r="E4162" s="25"/>
      <c r="F4162" s="25"/>
      <c r="G4162" s="25"/>
      <c r="H4162" s="25"/>
      <c r="I4162" s="25"/>
      <c r="J4162" s="25"/>
      <c r="K4162" s="114"/>
      <c r="L4162" s="25"/>
      <c r="M4162" s="25"/>
      <c r="N4162" s="25"/>
      <c r="O4162" s="25"/>
      <c r="P4162" s="25"/>
      <c r="Q4162" s="25"/>
      <c r="R4162" s="25"/>
      <c r="S4162" s="25"/>
      <c r="T4162" s="25"/>
      <c r="U4162" s="25"/>
      <c r="V4162" s="25"/>
      <c r="W4162" s="25"/>
      <c r="X4162" s="25"/>
      <c r="Y4162" s="25"/>
      <c r="Z4162" s="25"/>
      <c r="AA4162" s="25"/>
      <c r="AB4162" s="25"/>
      <c r="AC4162" s="25"/>
      <c r="AD4162" s="25"/>
      <c r="AE4162" s="25"/>
      <c r="AF4162" s="25"/>
      <c r="AG4162" s="25"/>
      <c r="AH4162" s="25"/>
    </row>
    <row r="4163" spans="1:34">
      <c r="A4163" s="25"/>
      <c r="B4163" s="25"/>
      <c r="C4163" s="25"/>
      <c r="D4163" s="114"/>
      <c r="E4163" s="25"/>
      <c r="F4163" s="25"/>
      <c r="G4163" s="25"/>
      <c r="H4163" s="25"/>
      <c r="I4163" s="25"/>
      <c r="J4163" s="25"/>
      <c r="K4163" s="114"/>
      <c r="L4163" s="25"/>
      <c r="M4163" s="25"/>
      <c r="N4163" s="25"/>
      <c r="O4163" s="25"/>
      <c r="P4163" s="25"/>
      <c r="Q4163" s="25"/>
      <c r="R4163" s="25"/>
      <c r="S4163" s="25"/>
      <c r="T4163" s="25"/>
      <c r="U4163" s="25"/>
      <c r="V4163" s="25"/>
      <c r="W4163" s="25"/>
      <c r="X4163" s="25"/>
      <c r="Y4163" s="25"/>
      <c r="Z4163" s="25"/>
      <c r="AA4163" s="25"/>
      <c r="AB4163" s="25"/>
      <c r="AC4163" s="25"/>
      <c r="AD4163" s="25"/>
      <c r="AE4163" s="25"/>
      <c r="AF4163" s="25"/>
      <c r="AG4163" s="25"/>
      <c r="AH4163" s="25"/>
    </row>
    <row r="4164" spans="1:34">
      <c r="A4164" s="25"/>
      <c r="B4164" s="25"/>
      <c r="C4164" s="25"/>
      <c r="D4164" s="114"/>
      <c r="E4164" s="25"/>
      <c r="F4164" s="25"/>
      <c r="G4164" s="25"/>
      <c r="H4164" s="25"/>
      <c r="I4164" s="25"/>
      <c r="J4164" s="25"/>
      <c r="K4164" s="114"/>
      <c r="L4164" s="25"/>
      <c r="M4164" s="25"/>
      <c r="N4164" s="25"/>
      <c r="O4164" s="25"/>
      <c r="P4164" s="25"/>
      <c r="Q4164" s="25"/>
      <c r="R4164" s="25"/>
      <c r="S4164" s="25"/>
      <c r="T4164" s="25"/>
      <c r="U4164" s="25"/>
      <c r="V4164" s="25"/>
      <c r="W4164" s="25"/>
      <c r="X4164" s="25"/>
      <c r="Y4164" s="25"/>
      <c r="Z4164" s="25"/>
      <c r="AA4164" s="25"/>
      <c r="AB4164" s="25"/>
      <c r="AC4164" s="25"/>
      <c r="AD4164" s="25"/>
      <c r="AE4164" s="25"/>
      <c r="AF4164" s="25"/>
      <c r="AG4164" s="25"/>
      <c r="AH4164" s="25"/>
    </row>
    <row r="4165" spans="1:34">
      <c r="A4165" s="25"/>
      <c r="B4165" s="25"/>
      <c r="C4165" s="25"/>
      <c r="D4165" s="114"/>
      <c r="E4165" s="25"/>
      <c r="F4165" s="25"/>
      <c r="G4165" s="25"/>
      <c r="H4165" s="25"/>
      <c r="I4165" s="25"/>
      <c r="J4165" s="25"/>
      <c r="K4165" s="114"/>
      <c r="L4165" s="25"/>
      <c r="M4165" s="25"/>
      <c r="N4165" s="25"/>
      <c r="O4165" s="25"/>
      <c r="P4165" s="25"/>
      <c r="Q4165" s="25"/>
      <c r="R4165" s="25"/>
      <c r="S4165" s="25"/>
      <c r="T4165" s="25"/>
      <c r="U4165" s="25"/>
      <c r="V4165" s="25"/>
      <c r="W4165" s="25"/>
      <c r="X4165" s="25"/>
      <c r="Y4165" s="25"/>
      <c r="Z4165" s="25"/>
      <c r="AA4165" s="25"/>
      <c r="AB4165" s="25"/>
      <c r="AC4165" s="25"/>
      <c r="AD4165" s="25"/>
      <c r="AE4165" s="25"/>
      <c r="AF4165" s="25"/>
      <c r="AG4165" s="25"/>
      <c r="AH4165" s="25"/>
    </row>
    <row r="4166" spans="1:34">
      <c r="A4166" s="25"/>
      <c r="B4166" s="25"/>
      <c r="C4166" s="25"/>
      <c r="D4166" s="114"/>
      <c r="E4166" s="25"/>
      <c r="F4166" s="25"/>
      <c r="G4166" s="25"/>
      <c r="H4166" s="25"/>
      <c r="I4166" s="25"/>
      <c r="J4166" s="25"/>
      <c r="K4166" s="114"/>
      <c r="L4166" s="25"/>
      <c r="M4166" s="25"/>
      <c r="N4166" s="25"/>
      <c r="O4166" s="25"/>
      <c r="P4166" s="25"/>
      <c r="Q4166" s="25"/>
      <c r="R4166" s="25"/>
      <c r="S4166" s="25"/>
      <c r="T4166" s="25"/>
      <c r="U4166" s="25"/>
      <c r="V4166" s="25"/>
      <c r="W4166" s="25"/>
      <c r="X4166" s="25"/>
      <c r="Y4166" s="25"/>
      <c r="Z4166" s="25"/>
      <c r="AA4166" s="25"/>
      <c r="AB4166" s="25"/>
      <c r="AC4166" s="25"/>
      <c r="AD4166" s="25"/>
      <c r="AE4166" s="25"/>
      <c r="AF4166" s="25"/>
      <c r="AG4166" s="25"/>
      <c r="AH4166" s="25"/>
    </row>
    <row r="4167" spans="1:34">
      <c r="A4167" s="25"/>
      <c r="B4167" s="25"/>
      <c r="C4167" s="25"/>
      <c r="D4167" s="114"/>
      <c r="E4167" s="25"/>
      <c r="F4167" s="25"/>
      <c r="G4167" s="25"/>
      <c r="H4167" s="25"/>
      <c r="I4167" s="25"/>
      <c r="J4167" s="25"/>
      <c r="K4167" s="114"/>
      <c r="L4167" s="25"/>
      <c r="M4167" s="25"/>
      <c r="N4167" s="25"/>
      <c r="O4167" s="25"/>
      <c r="P4167" s="25"/>
      <c r="Q4167" s="25"/>
      <c r="R4167" s="25"/>
      <c r="S4167" s="25"/>
      <c r="T4167" s="25"/>
      <c r="U4167" s="25"/>
      <c r="V4167" s="25"/>
      <c r="W4167" s="25"/>
      <c r="X4167" s="25"/>
      <c r="Y4167" s="25"/>
      <c r="Z4167" s="25"/>
      <c r="AA4167" s="25"/>
      <c r="AB4167" s="25"/>
      <c r="AC4167" s="25"/>
      <c r="AD4167" s="25"/>
      <c r="AE4167" s="25"/>
      <c r="AF4167" s="25"/>
      <c r="AG4167" s="25"/>
      <c r="AH4167" s="25"/>
    </row>
    <row r="4168" spans="1:34">
      <c r="A4168" s="25"/>
      <c r="B4168" s="25"/>
      <c r="C4168" s="25"/>
      <c r="D4168" s="114"/>
      <c r="E4168" s="25"/>
      <c r="F4168" s="25"/>
      <c r="G4168" s="25"/>
      <c r="H4168" s="25"/>
      <c r="I4168" s="25"/>
      <c r="J4168" s="25"/>
      <c r="K4168" s="114"/>
      <c r="L4168" s="25"/>
      <c r="M4168" s="25"/>
      <c r="N4168" s="25"/>
      <c r="O4168" s="25"/>
      <c r="P4168" s="25"/>
      <c r="Q4168" s="25"/>
      <c r="R4168" s="25"/>
      <c r="S4168" s="25"/>
      <c r="T4168" s="25"/>
      <c r="U4168" s="25"/>
      <c r="V4168" s="25"/>
      <c r="W4168" s="25"/>
      <c r="X4168" s="25"/>
      <c r="Y4168" s="25"/>
      <c r="Z4168" s="25"/>
      <c r="AA4168" s="25"/>
      <c r="AB4168" s="25"/>
      <c r="AC4168" s="25"/>
      <c r="AD4168" s="25"/>
      <c r="AE4168" s="25"/>
      <c r="AF4168" s="25"/>
      <c r="AG4168" s="25"/>
      <c r="AH4168" s="25"/>
    </row>
    <row r="4169" spans="1:34">
      <c r="A4169" s="25"/>
      <c r="B4169" s="25"/>
      <c r="C4169" s="25"/>
      <c r="D4169" s="114"/>
      <c r="E4169" s="25"/>
      <c r="F4169" s="25"/>
      <c r="G4169" s="25"/>
      <c r="H4169" s="25"/>
      <c r="I4169" s="25"/>
      <c r="J4169" s="25"/>
      <c r="K4169" s="114"/>
      <c r="L4169" s="25"/>
      <c r="M4169" s="25"/>
      <c r="N4169" s="25"/>
      <c r="O4169" s="25"/>
      <c r="P4169" s="25"/>
      <c r="Q4169" s="25"/>
      <c r="R4169" s="25"/>
      <c r="S4169" s="25"/>
      <c r="T4169" s="25"/>
      <c r="U4169" s="25"/>
      <c r="V4169" s="25"/>
      <c r="W4169" s="25"/>
      <c r="X4169" s="25"/>
      <c r="Y4169" s="25"/>
      <c r="Z4169" s="25"/>
      <c r="AA4169" s="25"/>
      <c r="AB4169" s="25"/>
      <c r="AC4169" s="25"/>
      <c r="AD4169" s="25"/>
      <c r="AE4169" s="25"/>
      <c r="AF4169" s="25"/>
      <c r="AG4169" s="25"/>
      <c r="AH4169" s="25"/>
    </row>
    <row r="4170" spans="1:34">
      <c r="A4170" s="25"/>
      <c r="B4170" s="25"/>
      <c r="C4170" s="25"/>
      <c r="D4170" s="114"/>
      <c r="E4170" s="25"/>
      <c r="F4170" s="25"/>
      <c r="G4170" s="25"/>
      <c r="H4170" s="25"/>
      <c r="I4170" s="25"/>
      <c r="J4170" s="25"/>
      <c r="K4170" s="114"/>
      <c r="L4170" s="25"/>
      <c r="M4170" s="25"/>
      <c r="N4170" s="25"/>
      <c r="O4170" s="25"/>
      <c r="P4170" s="25"/>
      <c r="Q4170" s="25"/>
      <c r="R4170" s="25"/>
      <c r="S4170" s="25"/>
      <c r="T4170" s="25"/>
      <c r="U4170" s="25"/>
      <c r="V4170" s="25"/>
      <c r="W4170" s="25"/>
      <c r="X4170" s="25"/>
      <c r="Y4170" s="25"/>
      <c r="Z4170" s="25"/>
      <c r="AA4170" s="25"/>
      <c r="AB4170" s="25"/>
      <c r="AC4170" s="25"/>
      <c r="AD4170" s="25"/>
      <c r="AE4170" s="25"/>
      <c r="AF4170" s="25"/>
      <c r="AG4170" s="25"/>
      <c r="AH4170" s="25"/>
    </row>
    <row r="4171" spans="1:34">
      <c r="A4171" s="25"/>
      <c r="B4171" s="25"/>
      <c r="C4171" s="25"/>
      <c r="D4171" s="114"/>
      <c r="E4171" s="25"/>
      <c r="F4171" s="25"/>
      <c r="G4171" s="25"/>
      <c r="H4171" s="25"/>
      <c r="I4171" s="25"/>
      <c r="J4171" s="25"/>
      <c r="K4171" s="114"/>
      <c r="L4171" s="25"/>
      <c r="M4171" s="25"/>
      <c r="N4171" s="25"/>
      <c r="O4171" s="25"/>
      <c r="P4171" s="25"/>
      <c r="Q4171" s="25"/>
      <c r="R4171" s="25"/>
      <c r="S4171" s="25"/>
      <c r="T4171" s="25"/>
      <c r="U4171" s="25"/>
      <c r="V4171" s="25"/>
      <c r="W4171" s="25"/>
      <c r="X4171" s="25"/>
      <c r="Y4171" s="25"/>
      <c r="Z4171" s="25"/>
      <c r="AA4171" s="25"/>
      <c r="AB4171" s="25"/>
      <c r="AC4171" s="25"/>
      <c r="AD4171" s="25"/>
      <c r="AE4171" s="25"/>
      <c r="AF4171" s="25"/>
      <c r="AG4171" s="25"/>
      <c r="AH4171" s="25"/>
    </row>
    <row r="4172" spans="1:34">
      <c r="A4172" s="25"/>
      <c r="B4172" s="25"/>
      <c r="C4172" s="25"/>
      <c r="D4172" s="114"/>
      <c r="E4172" s="25"/>
      <c r="F4172" s="25"/>
      <c r="G4172" s="25"/>
      <c r="H4172" s="25"/>
      <c r="I4172" s="25"/>
      <c r="J4172" s="25"/>
      <c r="K4172" s="114"/>
      <c r="L4172" s="25"/>
      <c r="M4172" s="25"/>
      <c r="N4172" s="25"/>
      <c r="O4172" s="25"/>
      <c r="P4172" s="25"/>
      <c r="Q4172" s="25"/>
      <c r="R4172" s="25"/>
      <c r="S4172" s="25"/>
      <c r="T4172" s="25"/>
      <c r="U4172" s="25"/>
      <c r="V4172" s="25"/>
      <c r="W4172" s="25"/>
      <c r="X4172" s="25"/>
      <c r="Y4172" s="25"/>
      <c r="Z4172" s="25"/>
      <c r="AA4172" s="25"/>
      <c r="AB4172" s="25"/>
      <c r="AC4172" s="25"/>
      <c r="AD4172" s="25"/>
      <c r="AE4172" s="25"/>
      <c r="AF4172" s="25"/>
      <c r="AG4172" s="25"/>
      <c r="AH4172" s="25"/>
    </row>
    <row r="4173" spans="1:34">
      <c r="A4173" s="25"/>
      <c r="B4173" s="25"/>
      <c r="C4173" s="25"/>
      <c r="D4173" s="114"/>
      <c r="E4173" s="25"/>
      <c r="F4173" s="25"/>
      <c r="G4173" s="25"/>
      <c r="H4173" s="25"/>
      <c r="I4173" s="25"/>
      <c r="J4173" s="25"/>
      <c r="K4173" s="114"/>
      <c r="L4173" s="25"/>
      <c r="M4173" s="25"/>
      <c r="N4173" s="25"/>
      <c r="O4173" s="25"/>
      <c r="P4173" s="25"/>
      <c r="Q4173" s="25"/>
      <c r="R4173" s="25"/>
      <c r="S4173" s="25"/>
      <c r="T4173" s="25"/>
      <c r="U4173" s="25"/>
      <c r="V4173" s="25"/>
      <c r="W4173" s="25"/>
      <c r="X4173" s="25"/>
      <c r="Y4173" s="25"/>
      <c r="Z4173" s="25"/>
      <c r="AA4173" s="25"/>
      <c r="AB4173" s="25"/>
      <c r="AC4173" s="25"/>
      <c r="AD4173" s="25"/>
      <c r="AE4173" s="25"/>
      <c r="AF4173" s="25"/>
      <c r="AG4173" s="25"/>
      <c r="AH4173" s="25"/>
    </row>
    <row r="4174" spans="1:34">
      <c r="A4174" s="25"/>
      <c r="B4174" s="25"/>
      <c r="C4174" s="25"/>
      <c r="D4174" s="114"/>
      <c r="E4174" s="25"/>
      <c r="F4174" s="25"/>
      <c r="G4174" s="25"/>
      <c r="H4174" s="25"/>
      <c r="I4174" s="25"/>
      <c r="J4174" s="25"/>
      <c r="K4174" s="114"/>
      <c r="L4174" s="25"/>
      <c r="M4174" s="25"/>
      <c r="N4174" s="25"/>
      <c r="O4174" s="25"/>
      <c r="P4174" s="25"/>
      <c r="Q4174" s="25"/>
      <c r="R4174" s="25"/>
      <c r="S4174" s="25"/>
      <c r="T4174" s="25"/>
      <c r="U4174" s="25"/>
      <c r="V4174" s="25"/>
      <c r="W4174" s="25"/>
      <c r="X4174" s="25"/>
      <c r="Y4174" s="25"/>
      <c r="Z4174" s="25"/>
      <c r="AA4174" s="25"/>
      <c r="AB4174" s="25"/>
      <c r="AC4174" s="25"/>
      <c r="AD4174" s="25"/>
      <c r="AE4174" s="25"/>
      <c r="AF4174" s="25"/>
      <c r="AG4174" s="25"/>
      <c r="AH4174" s="25"/>
    </row>
    <row r="4175" spans="1:34">
      <c r="A4175" s="25"/>
      <c r="B4175" s="25"/>
      <c r="C4175" s="25"/>
      <c r="D4175" s="114"/>
      <c r="E4175" s="25"/>
      <c r="F4175" s="25"/>
      <c r="G4175" s="25"/>
      <c r="H4175" s="25"/>
      <c r="I4175" s="25"/>
      <c r="J4175" s="25"/>
      <c r="K4175" s="114"/>
      <c r="L4175" s="25"/>
      <c r="M4175" s="25"/>
      <c r="N4175" s="25"/>
      <c r="O4175" s="25"/>
      <c r="P4175" s="25"/>
      <c r="Q4175" s="25"/>
      <c r="R4175" s="25"/>
      <c r="S4175" s="25"/>
      <c r="T4175" s="25"/>
      <c r="U4175" s="25"/>
      <c r="V4175" s="25"/>
      <c r="W4175" s="25"/>
      <c r="X4175" s="25"/>
      <c r="Y4175" s="25"/>
      <c r="Z4175" s="25"/>
      <c r="AA4175" s="25"/>
      <c r="AB4175" s="25"/>
      <c r="AC4175" s="25"/>
      <c r="AD4175" s="25"/>
      <c r="AE4175" s="25"/>
      <c r="AF4175" s="25"/>
      <c r="AG4175" s="25"/>
      <c r="AH4175" s="25"/>
    </row>
    <row r="4176" spans="1:34">
      <c r="A4176" s="25"/>
      <c r="B4176" s="25"/>
      <c r="C4176" s="25"/>
      <c r="D4176" s="114"/>
      <c r="E4176" s="25"/>
      <c r="F4176" s="25"/>
      <c r="G4176" s="25"/>
      <c r="H4176" s="25"/>
      <c r="I4176" s="25"/>
      <c r="J4176" s="25"/>
      <c r="K4176" s="114"/>
      <c r="L4176" s="25"/>
      <c r="M4176" s="25"/>
      <c r="N4176" s="25"/>
      <c r="O4176" s="25"/>
      <c r="P4176" s="25"/>
      <c r="Q4176" s="25"/>
      <c r="R4176" s="25"/>
      <c r="S4176" s="25"/>
      <c r="T4176" s="25"/>
      <c r="U4176" s="25"/>
      <c r="V4176" s="25"/>
      <c r="W4176" s="25"/>
      <c r="X4176" s="25"/>
      <c r="Y4176" s="25"/>
      <c r="Z4176" s="25"/>
      <c r="AA4176" s="25"/>
      <c r="AB4176" s="25"/>
      <c r="AC4176" s="25"/>
      <c r="AD4176" s="25"/>
      <c r="AE4176" s="25"/>
      <c r="AF4176" s="25"/>
      <c r="AG4176" s="25"/>
      <c r="AH4176" s="25"/>
    </row>
    <row r="4177" spans="1:34">
      <c r="A4177" s="25"/>
      <c r="B4177" s="25"/>
      <c r="C4177" s="25"/>
      <c r="D4177" s="114"/>
      <c r="E4177" s="25"/>
      <c r="F4177" s="25"/>
      <c r="G4177" s="25"/>
      <c r="H4177" s="25"/>
      <c r="I4177" s="25"/>
      <c r="J4177" s="25"/>
      <c r="K4177" s="114"/>
      <c r="L4177" s="25"/>
      <c r="M4177" s="25"/>
      <c r="N4177" s="25"/>
      <c r="O4177" s="25"/>
      <c r="P4177" s="25"/>
      <c r="Q4177" s="25"/>
      <c r="R4177" s="25"/>
      <c r="S4177" s="25"/>
      <c r="T4177" s="25"/>
      <c r="U4177" s="25"/>
      <c r="V4177" s="25"/>
      <c r="W4177" s="25"/>
      <c r="X4177" s="25"/>
      <c r="Y4177" s="25"/>
      <c r="Z4177" s="25"/>
      <c r="AA4177" s="25"/>
      <c r="AB4177" s="25"/>
      <c r="AC4177" s="25"/>
      <c r="AD4177" s="25"/>
      <c r="AE4177" s="25"/>
      <c r="AF4177" s="25"/>
      <c r="AG4177" s="25"/>
      <c r="AH4177" s="25"/>
    </row>
    <row r="4178" spans="1:34">
      <c r="A4178" s="25"/>
      <c r="B4178" s="25"/>
      <c r="C4178" s="25"/>
      <c r="D4178" s="114"/>
      <c r="E4178" s="25"/>
      <c r="F4178" s="25"/>
      <c r="G4178" s="25"/>
      <c r="H4178" s="25"/>
      <c r="I4178" s="25"/>
      <c r="J4178" s="25"/>
      <c r="K4178" s="114"/>
      <c r="L4178" s="25"/>
      <c r="M4178" s="25"/>
      <c r="N4178" s="25"/>
      <c r="O4178" s="25"/>
      <c r="P4178" s="25"/>
      <c r="Q4178" s="25"/>
      <c r="R4178" s="25"/>
      <c r="S4178" s="25"/>
      <c r="T4178" s="25"/>
      <c r="U4178" s="25"/>
      <c r="V4178" s="25"/>
      <c r="W4178" s="25"/>
      <c r="X4178" s="25"/>
      <c r="Y4178" s="25"/>
      <c r="Z4178" s="25"/>
      <c r="AA4178" s="25"/>
      <c r="AB4178" s="25"/>
      <c r="AC4178" s="25"/>
      <c r="AD4178" s="25"/>
      <c r="AE4178" s="25"/>
      <c r="AF4178" s="25"/>
      <c r="AG4178" s="25"/>
      <c r="AH4178" s="25"/>
    </row>
    <row r="4179" spans="1:34">
      <c r="A4179" s="25"/>
      <c r="B4179" s="25"/>
      <c r="C4179" s="25"/>
      <c r="D4179" s="114"/>
      <c r="E4179" s="25"/>
      <c r="F4179" s="25"/>
      <c r="G4179" s="25"/>
      <c r="H4179" s="25"/>
      <c r="I4179" s="25"/>
      <c r="J4179" s="25"/>
      <c r="K4179" s="114"/>
      <c r="L4179" s="25"/>
      <c r="M4179" s="25"/>
      <c r="N4179" s="25"/>
      <c r="O4179" s="25"/>
      <c r="P4179" s="25"/>
      <c r="Q4179" s="25"/>
      <c r="R4179" s="25"/>
      <c r="S4179" s="25"/>
      <c r="T4179" s="25"/>
      <c r="U4179" s="25"/>
      <c r="V4179" s="25"/>
      <c r="W4179" s="25"/>
      <c r="X4179" s="25"/>
      <c r="Y4179" s="25"/>
      <c r="Z4179" s="25"/>
      <c r="AA4179" s="25"/>
      <c r="AB4179" s="25"/>
      <c r="AC4179" s="25"/>
      <c r="AD4179" s="25"/>
      <c r="AE4179" s="25"/>
      <c r="AF4179" s="25"/>
      <c r="AG4179" s="25"/>
      <c r="AH4179" s="25"/>
    </row>
    <row r="4180" spans="1:34">
      <c r="A4180" s="25"/>
      <c r="B4180" s="25"/>
      <c r="C4180" s="25"/>
      <c r="D4180" s="114"/>
      <c r="E4180" s="25"/>
      <c r="F4180" s="25"/>
      <c r="G4180" s="25"/>
      <c r="H4180" s="25"/>
      <c r="I4180" s="25"/>
      <c r="J4180" s="25"/>
      <c r="K4180" s="114"/>
      <c r="L4180" s="25"/>
      <c r="M4180" s="25"/>
      <c r="N4180" s="25"/>
      <c r="O4180" s="25"/>
      <c r="P4180" s="25"/>
      <c r="Q4180" s="25"/>
      <c r="R4180" s="25"/>
      <c r="S4180" s="25"/>
      <c r="T4180" s="25"/>
      <c r="U4180" s="25"/>
      <c r="V4180" s="25"/>
      <c r="W4180" s="25"/>
      <c r="X4180" s="25"/>
      <c r="Y4180" s="25"/>
      <c r="Z4180" s="25"/>
      <c r="AA4180" s="25"/>
      <c r="AB4180" s="25"/>
      <c r="AC4180" s="25"/>
      <c r="AD4180" s="25"/>
      <c r="AE4180" s="25"/>
      <c r="AF4180" s="25"/>
      <c r="AG4180" s="25"/>
      <c r="AH4180" s="25"/>
    </row>
    <row r="4181" spans="1:34">
      <c r="A4181" s="25"/>
      <c r="B4181" s="25"/>
      <c r="C4181" s="25"/>
      <c r="D4181" s="114"/>
      <c r="E4181" s="25"/>
      <c r="F4181" s="25"/>
      <c r="G4181" s="25"/>
      <c r="H4181" s="25"/>
      <c r="I4181" s="25"/>
      <c r="J4181" s="25"/>
      <c r="K4181" s="114"/>
      <c r="L4181" s="25"/>
      <c r="M4181" s="25"/>
      <c r="N4181" s="25"/>
      <c r="O4181" s="25"/>
      <c r="P4181" s="25"/>
      <c r="Q4181" s="25"/>
      <c r="R4181" s="25"/>
      <c r="S4181" s="25"/>
      <c r="T4181" s="25"/>
      <c r="U4181" s="25"/>
      <c r="V4181" s="25"/>
      <c r="W4181" s="25"/>
      <c r="X4181" s="25"/>
      <c r="Y4181" s="25"/>
      <c r="Z4181" s="25"/>
      <c r="AA4181" s="25"/>
      <c r="AB4181" s="25"/>
      <c r="AC4181" s="25"/>
      <c r="AD4181" s="25"/>
      <c r="AE4181" s="25"/>
      <c r="AF4181" s="25"/>
      <c r="AG4181" s="25"/>
      <c r="AH4181" s="25"/>
    </row>
    <row r="4182" spans="1:34">
      <c r="A4182" s="25"/>
      <c r="B4182" s="25"/>
      <c r="C4182" s="25"/>
      <c r="D4182" s="114"/>
      <c r="E4182" s="25"/>
      <c r="F4182" s="25"/>
      <c r="G4182" s="25"/>
      <c r="H4182" s="25"/>
      <c r="I4182" s="25"/>
      <c r="J4182" s="25"/>
      <c r="K4182" s="114"/>
      <c r="L4182" s="25"/>
      <c r="M4182" s="25"/>
      <c r="N4182" s="25"/>
      <c r="O4182" s="25"/>
      <c r="P4182" s="25"/>
      <c r="Q4182" s="25"/>
      <c r="R4182" s="25"/>
      <c r="S4182" s="25"/>
      <c r="T4182" s="25"/>
      <c r="U4182" s="25"/>
      <c r="V4182" s="25"/>
      <c r="W4182" s="25"/>
      <c r="X4182" s="25"/>
      <c r="Y4182" s="25"/>
      <c r="Z4182" s="25"/>
      <c r="AA4182" s="25"/>
      <c r="AB4182" s="25"/>
      <c r="AC4182" s="25"/>
      <c r="AD4182" s="25"/>
      <c r="AE4182" s="25"/>
      <c r="AF4182" s="25"/>
      <c r="AG4182" s="25"/>
      <c r="AH4182" s="25"/>
    </row>
    <row r="4183" spans="1:34">
      <c r="A4183" s="25"/>
      <c r="B4183" s="25"/>
      <c r="C4183" s="25"/>
      <c r="D4183" s="114"/>
      <c r="E4183" s="25"/>
      <c r="F4183" s="25"/>
      <c r="G4183" s="25"/>
      <c r="H4183" s="25"/>
      <c r="I4183" s="25"/>
      <c r="J4183" s="25"/>
      <c r="K4183" s="114"/>
      <c r="L4183" s="25"/>
      <c r="M4183" s="25"/>
      <c r="N4183" s="25"/>
      <c r="O4183" s="25"/>
      <c r="P4183" s="25"/>
      <c r="Q4183" s="25"/>
      <c r="R4183" s="25"/>
      <c r="S4183" s="25"/>
      <c r="T4183" s="25"/>
      <c r="U4183" s="25"/>
      <c r="V4183" s="25"/>
      <c r="W4183" s="25"/>
      <c r="X4183" s="25"/>
      <c r="Y4183" s="25"/>
      <c r="Z4183" s="25"/>
      <c r="AA4183" s="25"/>
      <c r="AB4183" s="25"/>
      <c r="AC4183" s="25"/>
      <c r="AD4183" s="25"/>
      <c r="AE4183" s="25"/>
      <c r="AF4183" s="25"/>
      <c r="AG4183" s="25"/>
      <c r="AH4183" s="25"/>
    </row>
    <row r="4184" spans="1:34">
      <c r="A4184" s="25"/>
      <c r="B4184" s="25"/>
      <c r="C4184" s="25"/>
      <c r="D4184" s="114"/>
      <c r="E4184" s="25"/>
      <c r="F4184" s="25"/>
      <c r="G4184" s="25"/>
      <c r="H4184" s="25"/>
      <c r="I4184" s="25"/>
      <c r="J4184" s="25"/>
      <c r="K4184" s="114"/>
      <c r="L4184" s="25"/>
      <c r="M4184" s="25"/>
      <c r="N4184" s="25"/>
      <c r="O4184" s="25"/>
      <c r="P4184" s="25"/>
      <c r="Q4184" s="25"/>
      <c r="R4184" s="25"/>
      <c r="S4184" s="25"/>
      <c r="T4184" s="25"/>
      <c r="U4184" s="25"/>
      <c r="V4184" s="25"/>
      <c r="W4184" s="25"/>
      <c r="X4184" s="25"/>
      <c r="Y4184" s="25"/>
      <c r="Z4184" s="25"/>
      <c r="AA4184" s="25"/>
      <c r="AB4184" s="25"/>
      <c r="AC4184" s="25"/>
      <c r="AD4184" s="25"/>
      <c r="AE4184" s="25"/>
      <c r="AF4184" s="25"/>
      <c r="AG4184" s="25"/>
      <c r="AH4184" s="25"/>
    </row>
    <row r="4185" spans="1:34">
      <c r="A4185" s="25"/>
      <c r="B4185" s="25"/>
      <c r="C4185" s="25"/>
      <c r="D4185" s="114"/>
      <c r="E4185" s="25"/>
      <c r="F4185" s="25"/>
      <c r="G4185" s="25"/>
      <c r="H4185" s="25"/>
      <c r="I4185" s="25"/>
      <c r="J4185" s="25"/>
      <c r="K4185" s="114"/>
      <c r="L4185" s="25"/>
      <c r="M4185" s="25"/>
      <c r="N4185" s="25"/>
      <c r="O4185" s="25"/>
      <c r="P4185" s="25"/>
      <c r="Q4185" s="25"/>
      <c r="R4185" s="25"/>
      <c r="S4185" s="25"/>
      <c r="T4185" s="25"/>
      <c r="U4185" s="25"/>
      <c r="V4185" s="25"/>
      <c r="W4185" s="25"/>
      <c r="X4185" s="25"/>
      <c r="Y4185" s="25"/>
      <c r="Z4185" s="25"/>
      <c r="AA4185" s="25"/>
      <c r="AB4185" s="25"/>
      <c r="AC4185" s="25"/>
      <c r="AD4185" s="25"/>
      <c r="AE4185" s="25"/>
      <c r="AF4185" s="25"/>
      <c r="AG4185" s="25"/>
      <c r="AH4185" s="25"/>
    </row>
    <row r="4186" spans="1:34">
      <c r="A4186" s="25"/>
      <c r="B4186" s="25"/>
      <c r="C4186" s="25"/>
      <c r="D4186" s="114"/>
      <c r="E4186" s="25"/>
      <c r="F4186" s="25"/>
      <c r="G4186" s="25"/>
      <c r="H4186" s="25"/>
      <c r="I4186" s="25"/>
      <c r="J4186" s="25"/>
      <c r="K4186" s="114"/>
      <c r="L4186" s="25"/>
      <c r="M4186" s="25"/>
      <c r="N4186" s="25"/>
      <c r="O4186" s="25"/>
      <c r="P4186" s="25"/>
      <c r="Q4186" s="25"/>
      <c r="R4186" s="25"/>
      <c r="S4186" s="25"/>
      <c r="T4186" s="25"/>
      <c r="U4186" s="25"/>
      <c r="V4186" s="25"/>
      <c r="W4186" s="25"/>
      <c r="X4186" s="25"/>
      <c r="Y4186" s="25"/>
      <c r="Z4186" s="25"/>
      <c r="AA4186" s="25"/>
      <c r="AB4186" s="25"/>
      <c r="AC4186" s="25"/>
      <c r="AD4186" s="25"/>
      <c r="AE4186" s="25"/>
      <c r="AF4186" s="25"/>
      <c r="AG4186" s="25"/>
      <c r="AH4186" s="25"/>
    </row>
    <row r="4187" spans="1:34">
      <c r="A4187" s="25"/>
      <c r="B4187" s="25"/>
      <c r="C4187" s="25"/>
      <c r="D4187" s="114"/>
      <c r="E4187" s="25"/>
      <c r="F4187" s="25"/>
      <c r="G4187" s="25"/>
      <c r="H4187" s="25"/>
      <c r="I4187" s="25"/>
      <c r="J4187" s="25"/>
      <c r="K4187" s="114"/>
      <c r="L4187" s="25"/>
      <c r="M4187" s="25"/>
      <c r="N4187" s="25"/>
      <c r="O4187" s="25"/>
      <c r="P4187" s="25"/>
      <c r="Q4187" s="25"/>
      <c r="R4187" s="25"/>
      <c r="S4187" s="25"/>
      <c r="T4187" s="25"/>
      <c r="U4187" s="25"/>
      <c r="V4187" s="25"/>
      <c r="W4187" s="25"/>
      <c r="X4187" s="25"/>
      <c r="Y4187" s="25"/>
      <c r="Z4187" s="25"/>
      <c r="AA4187" s="25"/>
      <c r="AB4187" s="25"/>
      <c r="AC4187" s="25"/>
      <c r="AD4187" s="25"/>
      <c r="AE4187" s="25"/>
      <c r="AF4187" s="25"/>
      <c r="AG4187" s="25"/>
      <c r="AH4187" s="25"/>
    </row>
    <row r="4188" spans="1:34">
      <c r="A4188" s="25"/>
      <c r="B4188" s="25"/>
      <c r="C4188" s="25"/>
      <c r="D4188" s="114"/>
      <c r="E4188" s="25"/>
      <c r="F4188" s="25"/>
      <c r="G4188" s="25"/>
      <c r="H4188" s="25"/>
      <c r="I4188" s="25"/>
      <c r="J4188" s="25"/>
      <c r="K4188" s="114"/>
      <c r="L4188" s="25"/>
      <c r="M4188" s="25"/>
      <c r="N4188" s="25"/>
      <c r="O4188" s="25"/>
      <c r="P4188" s="25"/>
      <c r="Q4188" s="25"/>
      <c r="R4188" s="25"/>
      <c r="S4188" s="25"/>
      <c r="T4188" s="25"/>
      <c r="U4188" s="25"/>
      <c r="V4188" s="25"/>
      <c r="W4188" s="25"/>
      <c r="X4188" s="25"/>
      <c r="Y4188" s="25"/>
      <c r="Z4188" s="25"/>
      <c r="AA4188" s="25"/>
      <c r="AB4188" s="25"/>
      <c r="AC4188" s="25"/>
      <c r="AD4188" s="25"/>
      <c r="AE4188" s="25"/>
      <c r="AF4188" s="25"/>
      <c r="AG4188" s="25"/>
      <c r="AH4188" s="25"/>
    </row>
    <row r="4189" spans="1:34">
      <c r="A4189" s="25"/>
      <c r="B4189" s="25"/>
      <c r="C4189" s="25"/>
      <c r="D4189" s="114"/>
      <c r="E4189" s="25"/>
      <c r="F4189" s="25"/>
      <c r="G4189" s="25"/>
      <c r="H4189" s="25"/>
      <c r="I4189" s="25"/>
      <c r="J4189" s="25"/>
      <c r="K4189" s="114"/>
      <c r="L4189" s="25"/>
      <c r="M4189" s="25"/>
      <c r="N4189" s="25"/>
      <c r="O4189" s="25"/>
      <c r="P4189" s="25"/>
      <c r="Q4189" s="25"/>
      <c r="R4189" s="25"/>
      <c r="S4189" s="25"/>
      <c r="T4189" s="25"/>
      <c r="U4189" s="25"/>
      <c r="V4189" s="25"/>
      <c r="W4189" s="25"/>
      <c r="X4189" s="25"/>
      <c r="Y4189" s="25"/>
      <c r="Z4189" s="25"/>
      <c r="AA4189" s="25"/>
      <c r="AB4189" s="25"/>
      <c r="AC4189" s="25"/>
      <c r="AD4189" s="25"/>
      <c r="AE4189" s="25"/>
      <c r="AF4189" s="25"/>
      <c r="AG4189" s="25"/>
      <c r="AH4189" s="25"/>
    </row>
    <row r="4190" spans="1:34">
      <c r="A4190" s="25"/>
      <c r="B4190" s="25"/>
      <c r="C4190" s="25"/>
      <c r="D4190" s="114"/>
      <c r="E4190" s="25"/>
      <c r="F4190" s="25"/>
      <c r="G4190" s="25"/>
      <c r="H4190" s="25"/>
      <c r="I4190" s="25"/>
      <c r="J4190" s="25"/>
      <c r="K4190" s="114"/>
      <c r="L4190" s="25"/>
      <c r="M4190" s="25"/>
      <c r="N4190" s="25"/>
      <c r="O4190" s="25"/>
      <c r="P4190" s="25"/>
      <c r="Q4190" s="25"/>
      <c r="R4190" s="25"/>
      <c r="S4190" s="25"/>
      <c r="T4190" s="25"/>
      <c r="U4190" s="25"/>
      <c r="V4190" s="25"/>
      <c r="W4190" s="25"/>
      <c r="X4190" s="25"/>
      <c r="Y4190" s="25"/>
      <c r="Z4190" s="25"/>
      <c r="AA4190" s="25"/>
      <c r="AB4190" s="25"/>
      <c r="AC4190" s="25"/>
      <c r="AD4190" s="25"/>
      <c r="AE4190" s="25"/>
      <c r="AF4190" s="25"/>
      <c r="AG4190" s="25"/>
      <c r="AH4190" s="25"/>
    </row>
    <row r="4191" spans="1:34">
      <c r="A4191" s="25"/>
      <c r="B4191" s="25"/>
      <c r="C4191" s="25"/>
      <c r="D4191" s="114"/>
      <c r="E4191" s="25"/>
      <c r="F4191" s="25"/>
      <c r="G4191" s="25"/>
      <c r="H4191" s="25"/>
      <c r="I4191" s="25"/>
      <c r="J4191" s="25"/>
      <c r="K4191" s="114"/>
      <c r="L4191" s="25"/>
      <c r="M4191" s="25"/>
      <c r="N4191" s="25"/>
      <c r="O4191" s="25"/>
      <c r="P4191" s="25"/>
      <c r="Q4191" s="25"/>
      <c r="R4191" s="25"/>
      <c r="S4191" s="25"/>
      <c r="T4191" s="25"/>
      <c r="U4191" s="25"/>
      <c r="V4191" s="25"/>
      <c r="W4191" s="25"/>
      <c r="X4191" s="25"/>
      <c r="Y4191" s="25"/>
      <c r="Z4191" s="25"/>
      <c r="AA4191" s="25"/>
      <c r="AB4191" s="25"/>
      <c r="AC4191" s="25"/>
      <c r="AD4191" s="25"/>
      <c r="AE4191" s="25"/>
      <c r="AF4191" s="25"/>
      <c r="AG4191" s="25"/>
      <c r="AH4191" s="25"/>
    </row>
    <row r="4192" spans="1:34">
      <c r="A4192" s="25"/>
      <c r="B4192" s="25"/>
      <c r="C4192" s="25"/>
      <c r="D4192" s="114"/>
      <c r="E4192" s="25"/>
      <c r="F4192" s="25"/>
      <c r="G4192" s="25"/>
      <c r="H4192" s="25"/>
      <c r="I4192" s="25"/>
      <c r="J4192" s="25"/>
      <c r="K4192" s="114"/>
      <c r="L4192" s="25"/>
      <c r="M4192" s="25"/>
      <c r="N4192" s="25"/>
      <c r="O4192" s="25"/>
      <c r="P4192" s="25"/>
      <c r="Q4192" s="25"/>
      <c r="R4192" s="25"/>
      <c r="S4192" s="25"/>
      <c r="T4192" s="25"/>
      <c r="U4192" s="25"/>
      <c r="V4192" s="25"/>
      <c r="W4192" s="25"/>
      <c r="X4192" s="25"/>
      <c r="Y4192" s="25"/>
      <c r="Z4192" s="25"/>
      <c r="AA4192" s="25"/>
      <c r="AB4192" s="25"/>
      <c r="AC4192" s="25"/>
      <c r="AD4192" s="25"/>
      <c r="AE4192" s="25"/>
      <c r="AF4192" s="25"/>
      <c r="AG4192" s="25"/>
      <c r="AH4192" s="25"/>
    </row>
    <row r="4193" spans="1:34">
      <c r="A4193" s="25"/>
      <c r="B4193" s="25"/>
      <c r="C4193" s="25"/>
      <c r="D4193" s="114"/>
      <c r="E4193" s="25"/>
      <c r="F4193" s="25"/>
      <c r="G4193" s="25"/>
      <c r="H4193" s="25"/>
      <c r="I4193" s="25"/>
      <c r="J4193" s="25"/>
      <c r="K4193" s="114"/>
      <c r="L4193" s="25"/>
      <c r="M4193" s="25"/>
      <c r="N4193" s="25"/>
      <c r="O4193" s="25"/>
      <c r="P4193" s="25"/>
      <c r="Q4193" s="25"/>
      <c r="R4193" s="25"/>
      <c r="S4193" s="25"/>
      <c r="T4193" s="25"/>
      <c r="U4193" s="25"/>
      <c r="V4193" s="25"/>
      <c r="W4193" s="25"/>
      <c r="X4193" s="25"/>
      <c r="Y4193" s="25"/>
      <c r="Z4193" s="25"/>
      <c r="AA4193" s="25"/>
      <c r="AB4193" s="25"/>
      <c r="AC4193" s="25"/>
      <c r="AD4193" s="25"/>
      <c r="AE4193" s="25"/>
      <c r="AF4193" s="25"/>
      <c r="AG4193" s="25"/>
      <c r="AH4193" s="25"/>
    </row>
    <row r="4194" spans="1:34">
      <c r="A4194" s="25"/>
      <c r="B4194" s="25"/>
      <c r="C4194" s="25"/>
      <c r="D4194" s="114"/>
      <c r="E4194" s="25"/>
      <c r="F4194" s="25"/>
      <c r="G4194" s="25"/>
      <c r="H4194" s="25"/>
      <c r="I4194" s="25"/>
      <c r="J4194" s="25"/>
      <c r="K4194" s="114"/>
      <c r="L4194" s="25"/>
      <c r="M4194" s="25"/>
      <c r="N4194" s="25"/>
      <c r="O4194" s="25"/>
      <c r="P4194" s="25"/>
      <c r="Q4194" s="25"/>
      <c r="R4194" s="25"/>
      <c r="S4194" s="25"/>
      <c r="T4194" s="25"/>
      <c r="U4194" s="25"/>
      <c r="V4194" s="25"/>
      <c r="W4194" s="25"/>
      <c r="X4194" s="25"/>
      <c r="Y4194" s="25"/>
      <c r="Z4194" s="25"/>
      <c r="AA4194" s="25"/>
      <c r="AB4194" s="25"/>
      <c r="AC4194" s="25"/>
      <c r="AD4194" s="25"/>
      <c r="AE4194" s="25"/>
      <c r="AF4194" s="25"/>
      <c r="AG4194" s="25"/>
      <c r="AH4194" s="25"/>
    </row>
    <row r="4195" spans="1:34">
      <c r="A4195" s="25"/>
      <c r="B4195" s="25"/>
      <c r="C4195" s="25"/>
      <c r="D4195" s="114"/>
      <c r="E4195" s="25"/>
      <c r="F4195" s="25"/>
      <c r="G4195" s="25"/>
      <c r="H4195" s="25"/>
      <c r="I4195" s="25"/>
      <c r="J4195" s="25"/>
      <c r="K4195" s="114"/>
      <c r="L4195" s="25"/>
      <c r="M4195" s="25"/>
      <c r="N4195" s="25"/>
      <c r="O4195" s="25"/>
      <c r="P4195" s="25"/>
      <c r="Q4195" s="25"/>
      <c r="R4195" s="25"/>
      <c r="S4195" s="25"/>
      <c r="T4195" s="25"/>
      <c r="U4195" s="25"/>
      <c r="V4195" s="25"/>
      <c r="W4195" s="25"/>
      <c r="X4195" s="25"/>
      <c r="Y4195" s="25"/>
      <c r="Z4195" s="25"/>
      <c r="AA4195" s="25"/>
      <c r="AB4195" s="25"/>
      <c r="AC4195" s="25"/>
      <c r="AD4195" s="25"/>
      <c r="AE4195" s="25"/>
      <c r="AF4195" s="25"/>
      <c r="AG4195" s="25"/>
      <c r="AH4195" s="25"/>
    </row>
    <row r="4196" spans="1:34">
      <c r="A4196" s="25"/>
      <c r="B4196" s="25"/>
      <c r="C4196" s="25"/>
      <c r="D4196" s="114"/>
      <c r="E4196" s="25"/>
      <c r="F4196" s="25"/>
      <c r="G4196" s="25"/>
      <c r="H4196" s="25"/>
      <c r="I4196" s="25"/>
      <c r="J4196" s="25"/>
      <c r="K4196" s="114"/>
      <c r="L4196" s="25"/>
      <c r="M4196" s="25"/>
      <c r="N4196" s="25"/>
      <c r="O4196" s="25"/>
      <c r="P4196" s="25"/>
      <c r="Q4196" s="25"/>
      <c r="R4196" s="25"/>
      <c r="S4196" s="25"/>
      <c r="T4196" s="25"/>
      <c r="U4196" s="25"/>
      <c r="V4196" s="25"/>
      <c r="W4196" s="25"/>
      <c r="X4196" s="25"/>
      <c r="Y4196" s="25"/>
      <c r="Z4196" s="25"/>
      <c r="AA4196" s="25"/>
      <c r="AB4196" s="25"/>
      <c r="AC4196" s="25"/>
      <c r="AD4196" s="25"/>
      <c r="AE4196" s="25"/>
      <c r="AF4196" s="25"/>
      <c r="AG4196" s="25"/>
      <c r="AH4196" s="25"/>
    </row>
    <row r="4197" spans="1:34">
      <c r="A4197" s="25"/>
      <c r="B4197" s="25"/>
      <c r="C4197" s="25"/>
      <c r="D4197" s="114"/>
      <c r="E4197" s="25"/>
      <c r="F4197" s="25"/>
      <c r="G4197" s="25"/>
      <c r="H4197" s="25"/>
      <c r="I4197" s="25"/>
      <c r="J4197" s="25"/>
      <c r="K4197" s="114"/>
      <c r="L4197" s="25"/>
      <c r="M4197" s="25"/>
      <c r="N4197" s="25"/>
      <c r="O4197" s="25"/>
      <c r="P4197" s="25"/>
      <c r="Q4197" s="25"/>
      <c r="R4197" s="25"/>
      <c r="S4197" s="25"/>
      <c r="T4197" s="25"/>
      <c r="U4197" s="25"/>
      <c r="V4197" s="25"/>
      <c r="W4197" s="25"/>
      <c r="X4197" s="25"/>
      <c r="Y4197" s="25"/>
      <c r="Z4197" s="25"/>
      <c r="AA4197" s="25"/>
      <c r="AB4197" s="25"/>
      <c r="AC4197" s="25"/>
      <c r="AD4197" s="25"/>
      <c r="AE4197" s="25"/>
      <c r="AF4197" s="25"/>
      <c r="AG4197" s="25"/>
      <c r="AH4197" s="25"/>
    </row>
    <row r="4198" spans="1:34">
      <c r="A4198" s="25"/>
      <c r="B4198" s="25"/>
      <c r="C4198" s="25"/>
      <c r="D4198" s="114"/>
      <c r="E4198" s="25"/>
      <c r="F4198" s="25"/>
      <c r="G4198" s="25"/>
      <c r="H4198" s="25"/>
      <c r="I4198" s="25"/>
      <c r="J4198" s="25"/>
      <c r="K4198" s="114"/>
      <c r="L4198" s="25"/>
      <c r="M4198" s="25"/>
      <c r="N4198" s="25"/>
      <c r="O4198" s="25"/>
      <c r="P4198" s="25"/>
      <c r="Q4198" s="25"/>
      <c r="R4198" s="25"/>
      <c r="S4198" s="25"/>
      <c r="T4198" s="25"/>
      <c r="U4198" s="25"/>
      <c r="V4198" s="25"/>
      <c r="W4198" s="25"/>
      <c r="X4198" s="25"/>
      <c r="Y4198" s="25"/>
      <c r="Z4198" s="25"/>
      <c r="AA4198" s="25"/>
      <c r="AB4198" s="25"/>
      <c r="AC4198" s="25"/>
      <c r="AD4198" s="25"/>
      <c r="AE4198" s="25"/>
      <c r="AF4198" s="25"/>
      <c r="AG4198" s="25"/>
      <c r="AH4198" s="25"/>
    </row>
    <row r="4199" spans="1:34">
      <c r="A4199" s="25"/>
      <c r="B4199" s="25"/>
      <c r="C4199" s="25"/>
      <c r="D4199" s="114"/>
      <c r="E4199" s="25"/>
      <c r="F4199" s="25"/>
      <c r="G4199" s="25"/>
      <c r="H4199" s="25"/>
      <c r="I4199" s="25"/>
      <c r="J4199" s="25"/>
      <c r="K4199" s="114"/>
      <c r="L4199" s="25"/>
      <c r="M4199" s="25"/>
      <c r="N4199" s="25"/>
      <c r="O4199" s="25"/>
      <c r="P4199" s="25"/>
      <c r="Q4199" s="25"/>
      <c r="R4199" s="25"/>
      <c r="S4199" s="25"/>
      <c r="T4199" s="25"/>
      <c r="U4199" s="25"/>
      <c r="V4199" s="25"/>
      <c r="W4199" s="25"/>
      <c r="X4199" s="25"/>
      <c r="Y4199" s="25"/>
      <c r="Z4199" s="25"/>
      <c r="AA4199" s="25"/>
      <c r="AB4199" s="25"/>
      <c r="AC4199" s="25"/>
      <c r="AD4199" s="25"/>
      <c r="AE4199" s="25"/>
      <c r="AF4199" s="25"/>
      <c r="AG4199" s="25"/>
      <c r="AH4199" s="25"/>
    </row>
    <row r="4200" spans="1:34">
      <c r="A4200" s="25"/>
      <c r="B4200" s="25"/>
      <c r="C4200" s="25"/>
      <c r="D4200" s="114"/>
      <c r="E4200" s="25"/>
      <c r="F4200" s="25"/>
      <c r="G4200" s="25"/>
      <c r="H4200" s="25"/>
      <c r="I4200" s="25"/>
      <c r="J4200" s="25"/>
      <c r="K4200" s="114"/>
      <c r="L4200" s="25"/>
      <c r="M4200" s="25"/>
      <c r="N4200" s="25"/>
      <c r="O4200" s="25"/>
      <c r="P4200" s="25"/>
      <c r="Q4200" s="25"/>
      <c r="R4200" s="25"/>
      <c r="S4200" s="25"/>
      <c r="T4200" s="25"/>
      <c r="U4200" s="25"/>
      <c r="V4200" s="25"/>
      <c r="W4200" s="25"/>
      <c r="X4200" s="25"/>
      <c r="Y4200" s="25"/>
      <c r="Z4200" s="25"/>
      <c r="AA4200" s="25"/>
      <c r="AB4200" s="25"/>
      <c r="AC4200" s="25"/>
      <c r="AD4200" s="25"/>
      <c r="AE4200" s="25"/>
      <c r="AF4200" s="25"/>
      <c r="AG4200" s="25"/>
      <c r="AH4200" s="25"/>
    </row>
    <row r="4201" spans="1:34">
      <c r="A4201" s="25"/>
      <c r="B4201" s="25"/>
      <c r="C4201" s="25"/>
      <c r="D4201" s="114"/>
      <c r="E4201" s="25"/>
      <c r="F4201" s="25"/>
      <c r="G4201" s="25"/>
      <c r="H4201" s="25"/>
      <c r="I4201" s="25"/>
      <c r="J4201" s="25"/>
      <c r="K4201" s="114"/>
      <c r="L4201" s="25"/>
      <c r="M4201" s="25"/>
      <c r="N4201" s="25"/>
      <c r="O4201" s="25"/>
      <c r="P4201" s="25"/>
      <c r="Q4201" s="25"/>
      <c r="R4201" s="25"/>
      <c r="S4201" s="25"/>
      <c r="T4201" s="25"/>
      <c r="U4201" s="25"/>
      <c r="V4201" s="25"/>
      <c r="W4201" s="25"/>
      <c r="X4201" s="25"/>
      <c r="Y4201" s="25"/>
      <c r="Z4201" s="25"/>
      <c r="AA4201" s="25"/>
      <c r="AB4201" s="25"/>
      <c r="AC4201" s="25"/>
      <c r="AD4201" s="25"/>
      <c r="AE4201" s="25"/>
      <c r="AF4201" s="25"/>
      <c r="AG4201" s="25"/>
      <c r="AH4201" s="25"/>
    </row>
    <row r="4202" spans="1:34">
      <c r="A4202" s="25"/>
      <c r="B4202" s="25"/>
      <c r="C4202" s="25"/>
      <c r="D4202" s="114"/>
      <c r="E4202" s="25"/>
      <c r="F4202" s="25"/>
      <c r="G4202" s="25"/>
      <c r="H4202" s="25"/>
      <c r="I4202" s="25"/>
      <c r="J4202" s="25"/>
      <c r="K4202" s="114"/>
      <c r="L4202" s="25"/>
      <c r="M4202" s="25"/>
      <c r="N4202" s="25"/>
      <c r="O4202" s="25"/>
      <c r="P4202" s="25"/>
      <c r="Q4202" s="25"/>
      <c r="R4202" s="25"/>
      <c r="S4202" s="25"/>
      <c r="T4202" s="25"/>
      <c r="U4202" s="25"/>
      <c r="V4202" s="25"/>
      <c r="W4202" s="25"/>
      <c r="X4202" s="25"/>
      <c r="Y4202" s="25"/>
      <c r="Z4202" s="25"/>
      <c r="AA4202" s="25"/>
      <c r="AB4202" s="25"/>
      <c r="AC4202" s="25"/>
      <c r="AD4202" s="25"/>
      <c r="AE4202" s="25"/>
      <c r="AF4202" s="25"/>
      <c r="AG4202" s="25"/>
      <c r="AH4202" s="25"/>
    </row>
    <row r="4203" spans="1:34">
      <c r="A4203" s="25"/>
      <c r="B4203" s="25"/>
      <c r="C4203" s="25"/>
      <c r="D4203" s="114"/>
      <c r="E4203" s="25"/>
      <c r="F4203" s="25"/>
      <c r="G4203" s="25"/>
      <c r="H4203" s="25"/>
      <c r="I4203" s="25"/>
      <c r="J4203" s="25"/>
      <c r="K4203" s="114"/>
      <c r="L4203" s="25"/>
      <c r="M4203" s="25"/>
      <c r="N4203" s="25"/>
      <c r="O4203" s="25"/>
      <c r="P4203" s="25"/>
      <c r="Q4203" s="25"/>
      <c r="R4203" s="25"/>
      <c r="S4203" s="25"/>
      <c r="T4203" s="25"/>
      <c r="U4203" s="25"/>
      <c r="V4203" s="25"/>
      <c r="W4203" s="25"/>
      <c r="X4203" s="25"/>
      <c r="Y4203" s="25"/>
      <c r="Z4203" s="25"/>
      <c r="AA4203" s="25"/>
      <c r="AB4203" s="25"/>
      <c r="AC4203" s="25"/>
      <c r="AD4203" s="25"/>
      <c r="AE4203" s="25"/>
      <c r="AF4203" s="25"/>
      <c r="AG4203" s="25"/>
      <c r="AH4203" s="25"/>
    </row>
    <row r="4204" spans="1:34">
      <c r="A4204" s="25"/>
      <c r="B4204" s="25"/>
      <c r="C4204" s="25"/>
      <c r="D4204" s="114"/>
      <c r="E4204" s="25"/>
      <c r="F4204" s="25"/>
      <c r="G4204" s="25"/>
      <c r="H4204" s="25"/>
      <c r="I4204" s="25"/>
      <c r="J4204" s="25"/>
      <c r="K4204" s="114"/>
      <c r="L4204" s="25"/>
      <c r="M4204" s="25"/>
      <c r="N4204" s="25"/>
      <c r="O4204" s="25"/>
      <c r="P4204" s="25"/>
      <c r="Q4204" s="25"/>
      <c r="R4204" s="25"/>
      <c r="S4204" s="25"/>
      <c r="T4204" s="25"/>
      <c r="U4204" s="25"/>
      <c r="V4204" s="25"/>
      <c r="W4204" s="25"/>
      <c r="X4204" s="25"/>
      <c r="Y4204" s="25"/>
      <c r="Z4204" s="25"/>
      <c r="AA4204" s="25"/>
      <c r="AB4204" s="25"/>
      <c r="AC4204" s="25"/>
      <c r="AD4204" s="25"/>
      <c r="AE4204" s="25"/>
      <c r="AF4204" s="25"/>
      <c r="AG4204" s="25"/>
      <c r="AH4204" s="25"/>
    </row>
    <row r="4205" spans="1:34">
      <c r="A4205" s="25"/>
      <c r="B4205" s="25"/>
      <c r="C4205" s="25"/>
      <c r="D4205" s="114"/>
      <c r="E4205" s="25"/>
      <c r="F4205" s="25"/>
      <c r="G4205" s="25"/>
      <c r="H4205" s="25"/>
      <c r="I4205" s="25"/>
      <c r="J4205" s="25"/>
      <c r="K4205" s="114"/>
      <c r="L4205" s="25"/>
      <c r="M4205" s="25"/>
      <c r="N4205" s="25"/>
      <c r="O4205" s="25"/>
      <c r="P4205" s="25"/>
      <c r="Q4205" s="25"/>
      <c r="R4205" s="25"/>
      <c r="S4205" s="25"/>
      <c r="T4205" s="25"/>
      <c r="U4205" s="25"/>
      <c r="V4205" s="25"/>
      <c r="W4205" s="25"/>
      <c r="X4205" s="25"/>
      <c r="Y4205" s="25"/>
      <c r="Z4205" s="25"/>
      <c r="AA4205" s="25"/>
      <c r="AB4205" s="25"/>
      <c r="AC4205" s="25"/>
      <c r="AD4205" s="25"/>
      <c r="AE4205" s="25"/>
      <c r="AF4205" s="25"/>
      <c r="AG4205" s="25"/>
      <c r="AH4205" s="25"/>
    </row>
    <row r="4206" spans="1:34">
      <c r="A4206" s="25"/>
      <c r="B4206" s="25"/>
      <c r="C4206" s="25"/>
      <c r="D4206" s="114"/>
      <c r="E4206" s="25"/>
      <c r="F4206" s="25"/>
      <c r="G4206" s="25"/>
      <c r="H4206" s="25"/>
      <c r="I4206" s="25"/>
      <c r="J4206" s="25"/>
      <c r="K4206" s="114"/>
      <c r="L4206" s="25"/>
      <c r="M4206" s="25"/>
      <c r="N4206" s="25"/>
      <c r="O4206" s="25"/>
      <c r="P4206" s="25"/>
      <c r="Q4206" s="25"/>
      <c r="R4206" s="25"/>
      <c r="S4206" s="25"/>
      <c r="T4206" s="25"/>
      <c r="U4206" s="25"/>
      <c r="V4206" s="25"/>
      <c r="W4206" s="25"/>
      <c r="X4206" s="25"/>
      <c r="Y4206" s="25"/>
      <c r="Z4206" s="25"/>
      <c r="AA4206" s="25"/>
      <c r="AB4206" s="25"/>
      <c r="AC4206" s="25"/>
      <c r="AD4206" s="25"/>
      <c r="AE4206" s="25"/>
      <c r="AF4206" s="25"/>
      <c r="AG4206" s="25"/>
      <c r="AH4206" s="25"/>
    </row>
    <row r="4207" spans="1:34">
      <c r="A4207" s="25"/>
      <c r="B4207" s="25"/>
      <c r="C4207" s="25"/>
      <c r="D4207" s="114"/>
      <c r="E4207" s="25"/>
      <c r="F4207" s="25"/>
      <c r="G4207" s="25"/>
      <c r="H4207" s="25"/>
      <c r="I4207" s="25"/>
      <c r="J4207" s="25"/>
      <c r="K4207" s="114"/>
      <c r="L4207" s="25"/>
      <c r="M4207" s="25"/>
      <c r="N4207" s="25"/>
      <c r="O4207" s="25"/>
      <c r="P4207" s="25"/>
      <c r="Q4207" s="25"/>
      <c r="R4207" s="25"/>
      <c r="S4207" s="25"/>
      <c r="T4207" s="25"/>
      <c r="U4207" s="25"/>
      <c r="V4207" s="25"/>
      <c r="W4207" s="25"/>
      <c r="X4207" s="25"/>
      <c r="Y4207" s="25"/>
      <c r="Z4207" s="25"/>
      <c r="AA4207" s="25"/>
      <c r="AB4207" s="25"/>
      <c r="AC4207" s="25"/>
      <c r="AD4207" s="25"/>
      <c r="AE4207" s="25"/>
      <c r="AF4207" s="25"/>
      <c r="AG4207" s="25"/>
      <c r="AH4207" s="25"/>
    </row>
    <row r="4208" spans="1:34">
      <c r="A4208" s="25"/>
      <c r="B4208" s="25"/>
      <c r="C4208" s="25"/>
      <c r="D4208" s="114"/>
      <c r="E4208" s="25"/>
      <c r="F4208" s="25"/>
      <c r="G4208" s="25"/>
      <c r="H4208" s="25"/>
      <c r="I4208" s="25"/>
      <c r="J4208" s="25"/>
      <c r="K4208" s="114"/>
      <c r="L4208" s="25"/>
      <c r="M4208" s="25"/>
      <c r="N4208" s="25"/>
      <c r="O4208" s="25"/>
      <c r="P4208" s="25"/>
      <c r="Q4208" s="25"/>
      <c r="R4208" s="25"/>
      <c r="S4208" s="25"/>
      <c r="T4208" s="25"/>
      <c r="U4208" s="25"/>
      <c r="V4208" s="25"/>
      <c r="W4208" s="25"/>
      <c r="X4208" s="25"/>
      <c r="Y4208" s="25"/>
      <c r="Z4208" s="25"/>
      <c r="AA4208" s="25"/>
      <c r="AB4208" s="25"/>
      <c r="AC4208" s="25"/>
      <c r="AD4208" s="25"/>
      <c r="AE4208" s="25"/>
      <c r="AF4208" s="25"/>
      <c r="AG4208" s="25"/>
      <c r="AH4208" s="25"/>
    </row>
    <row r="4209" spans="1:34">
      <c r="A4209" s="25"/>
      <c r="B4209" s="25"/>
      <c r="C4209" s="25"/>
      <c r="D4209" s="114"/>
      <c r="E4209" s="25"/>
      <c r="F4209" s="25"/>
      <c r="G4209" s="25"/>
      <c r="H4209" s="25"/>
      <c r="I4209" s="25"/>
      <c r="J4209" s="25"/>
      <c r="K4209" s="114"/>
      <c r="L4209" s="25"/>
      <c r="M4209" s="25"/>
      <c r="N4209" s="25"/>
      <c r="O4209" s="25"/>
      <c r="P4209" s="25"/>
      <c r="Q4209" s="25"/>
      <c r="R4209" s="25"/>
      <c r="S4209" s="25"/>
      <c r="T4209" s="25"/>
      <c r="U4209" s="25"/>
      <c r="V4209" s="25"/>
      <c r="W4209" s="25"/>
      <c r="X4209" s="25"/>
      <c r="Y4209" s="25"/>
      <c r="Z4209" s="25"/>
      <c r="AA4209" s="25"/>
      <c r="AB4209" s="25"/>
      <c r="AC4209" s="25"/>
      <c r="AD4209" s="25"/>
      <c r="AE4209" s="25"/>
      <c r="AF4209" s="25"/>
      <c r="AG4209" s="25"/>
      <c r="AH4209" s="25"/>
    </row>
    <row r="4210" spans="1:34">
      <c r="A4210" s="25"/>
      <c r="B4210" s="25"/>
      <c r="C4210" s="25"/>
      <c r="D4210" s="114"/>
      <c r="E4210" s="25"/>
      <c r="F4210" s="25"/>
      <c r="G4210" s="25"/>
      <c r="H4210" s="25"/>
      <c r="I4210" s="25"/>
      <c r="J4210" s="25"/>
      <c r="K4210" s="114"/>
      <c r="L4210" s="25"/>
      <c r="M4210" s="25"/>
      <c r="N4210" s="25"/>
      <c r="O4210" s="25"/>
      <c r="P4210" s="25"/>
      <c r="Q4210" s="25"/>
      <c r="R4210" s="25"/>
      <c r="S4210" s="25"/>
      <c r="T4210" s="25"/>
      <c r="U4210" s="25"/>
      <c r="V4210" s="25"/>
      <c r="W4210" s="25"/>
      <c r="X4210" s="25"/>
      <c r="Y4210" s="25"/>
      <c r="Z4210" s="25"/>
      <c r="AA4210" s="25"/>
      <c r="AB4210" s="25"/>
      <c r="AC4210" s="25"/>
      <c r="AD4210" s="25"/>
      <c r="AE4210" s="25"/>
      <c r="AF4210" s="25"/>
      <c r="AG4210" s="25"/>
      <c r="AH4210" s="25"/>
    </row>
    <row r="4211" spans="1:34">
      <c r="A4211" s="25"/>
      <c r="B4211" s="25"/>
      <c r="C4211" s="25"/>
      <c r="D4211" s="114"/>
      <c r="E4211" s="25"/>
      <c r="F4211" s="25"/>
      <c r="G4211" s="25"/>
      <c r="H4211" s="25"/>
      <c r="I4211" s="25"/>
      <c r="J4211" s="25"/>
      <c r="K4211" s="114"/>
      <c r="L4211" s="25"/>
      <c r="M4211" s="25"/>
      <c r="N4211" s="25"/>
      <c r="O4211" s="25"/>
      <c r="P4211" s="25"/>
      <c r="Q4211" s="25"/>
      <c r="R4211" s="25"/>
      <c r="S4211" s="25"/>
      <c r="T4211" s="25"/>
      <c r="U4211" s="25"/>
      <c r="V4211" s="25"/>
      <c r="W4211" s="25"/>
      <c r="X4211" s="25"/>
      <c r="Y4211" s="25"/>
      <c r="Z4211" s="25"/>
      <c r="AA4211" s="25"/>
      <c r="AB4211" s="25"/>
      <c r="AC4211" s="25"/>
      <c r="AD4211" s="25"/>
      <c r="AE4211" s="25"/>
      <c r="AF4211" s="25"/>
      <c r="AG4211" s="25"/>
      <c r="AH4211" s="25"/>
    </row>
    <row r="4212" spans="1:34">
      <c r="A4212" s="25"/>
      <c r="B4212" s="25"/>
      <c r="C4212" s="25"/>
      <c r="D4212" s="114"/>
      <c r="E4212" s="25"/>
      <c r="F4212" s="25"/>
      <c r="G4212" s="25"/>
      <c r="H4212" s="25"/>
      <c r="I4212" s="25"/>
      <c r="J4212" s="25"/>
      <c r="K4212" s="114"/>
      <c r="L4212" s="25"/>
      <c r="M4212" s="25"/>
      <c r="N4212" s="25"/>
      <c r="O4212" s="25"/>
      <c r="P4212" s="25"/>
      <c r="Q4212" s="25"/>
      <c r="R4212" s="25"/>
      <c r="S4212" s="25"/>
      <c r="T4212" s="25"/>
      <c r="U4212" s="25"/>
      <c r="V4212" s="25"/>
      <c r="W4212" s="25"/>
      <c r="X4212" s="25"/>
      <c r="Y4212" s="25"/>
      <c r="Z4212" s="25"/>
      <c r="AA4212" s="25"/>
      <c r="AB4212" s="25"/>
      <c r="AC4212" s="25"/>
      <c r="AD4212" s="25"/>
      <c r="AE4212" s="25"/>
      <c r="AF4212" s="25"/>
      <c r="AG4212" s="25"/>
      <c r="AH4212" s="25"/>
    </row>
    <row r="4213" spans="1:34">
      <c r="A4213" s="25"/>
      <c r="B4213" s="25"/>
      <c r="C4213" s="25"/>
      <c r="D4213" s="114"/>
      <c r="E4213" s="25"/>
      <c r="F4213" s="25"/>
      <c r="G4213" s="25"/>
      <c r="H4213" s="25"/>
      <c r="I4213" s="25"/>
      <c r="J4213" s="25"/>
      <c r="K4213" s="114"/>
      <c r="L4213" s="25"/>
      <c r="M4213" s="25"/>
      <c r="N4213" s="25"/>
      <c r="O4213" s="25"/>
      <c r="P4213" s="25"/>
      <c r="Q4213" s="25"/>
      <c r="R4213" s="25"/>
      <c r="S4213" s="25"/>
      <c r="T4213" s="25"/>
      <c r="U4213" s="25"/>
      <c r="V4213" s="25"/>
      <c r="W4213" s="25"/>
      <c r="X4213" s="25"/>
      <c r="Y4213" s="25"/>
      <c r="Z4213" s="25"/>
      <c r="AA4213" s="25"/>
      <c r="AB4213" s="25"/>
      <c r="AC4213" s="25"/>
      <c r="AD4213" s="25"/>
      <c r="AE4213" s="25"/>
      <c r="AF4213" s="25"/>
      <c r="AG4213" s="25"/>
      <c r="AH4213" s="25"/>
    </row>
    <row r="4214" spans="1:34">
      <c r="A4214" s="25"/>
      <c r="B4214" s="25"/>
      <c r="C4214" s="25"/>
      <c r="D4214" s="114"/>
      <c r="E4214" s="25"/>
      <c r="F4214" s="25"/>
      <c r="G4214" s="25"/>
      <c r="H4214" s="25"/>
      <c r="I4214" s="25"/>
      <c r="J4214" s="25"/>
      <c r="K4214" s="114"/>
      <c r="L4214" s="25"/>
      <c r="M4214" s="25"/>
      <c r="N4214" s="25"/>
      <c r="O4214" s="25"/>
      <c r="P4214" s="25"/>
      <c r="Q4214" s="25"/>
      <c r="R4214" s="25"/>
      <c r="S4214" s="25"/>
      <c r="T4214" s="25"/>
      <c r="U4214" s="25"/>
      <c r="V4214" s="25"/>
      <c r="W4214" s="25"/>
      <c r="X4214" s="25"/>
      <c r="Y4214" s="25"/>
      <c r="Z4214" s="25"/>
      <c r="AA4214" s="25"/>
      <c r="AB4214" s="25"/>
      <c r="AC4214" s="25"/>
      <c r="AD4214" s="25"/>
      <c r="AE4214" s="25"/>
      <c r="AF4214" s="25"/>
      <c r="AG4214" s="25"/>
      <c r="AH4214" s="25"/>
    </row>
    <row r="4215" spans="1:34">
      <c r="A4215" s="25"/>
      <c r="B4215" s="25"/>
      <c r="C4215" s="25"/>
      <c r="D4215" s="114"/>
      <c r="E4215" s="25"/>
      <c r="F4215" s="25"/>
      <c r="G4215" s="25"/>
      <c r="H4215" s="25"/>
      <c r="I4215" s="25"/>
      <c r="J4215" s="25"/>
      <c r="K4215" s="114"/>
      <c r="L4215" s="25"/>
      <c r="M4215" s="25"/>
      <c r="N4215" s="25"/>
      <c r="O4215" s="25"/>
      <c r="P4215" s="25"/>
      <c r="Q4215" s="25"/>
      <c r="R4215" s="25"/>
      <c r="S4215" s="25"/>
      <c r="T4215" s="25"/>
      <c r="U4215" s="25"/>
      <c r="V4215" s="25"/>
      <c r="W4215" s="25"/>
      <c r="X4215" s="25"/>
      <c r="Y4215" s="25"/>
      <c r="Z4215" s="25"/>
      <c r="AA4215" s="25"/>
      <c r="AB4215" s="25"/>
      <c r="AC4215" s="25"/>
      <c r="AD4215" s="25"/>
      <c r="AE4215" s="25"/>
      <c r="AF4215" s="25"/>
      <c r="AG4215" s="25"/>
      <c r="AH4215" s="25"/>
    </row>
    <row r="4216" spans="1:34">
      <c r="A4216" s="25"/>
      <c r="B4216" s="25"/>
      <c r="C4216" s="25"/>
      <c r="D4216" s="114"/>
      <c r="E4216" s="25"/>
      <c r="F4216" s="25"/>
      <c r="G4216" s="25"/>
      <c r="H4216" s="25"/>
      <c r="I4216" s="25"/>
      <c r="J4216" s="25"/>
      <c r="K4216" s="114"/>
      <c r="L4216" s="25"/>
      <c r="M4216" s="25"/>
      <c r="N4216" s="25"/>
      <c r="O4216" s="25"/>
      <c r="P4216" s="25"/>
      <c r="Q4216" s="25"/>
      <c r="R4216" s="25"/>
      <c r="S4216" s="25"/>
      <c r="T4216" s="25"/>
      <c r="U4216" s="25"/>
      <c r="V4216" s="25"/>
      <c r="W4216" s="25"/>
      <c r="X4216" s="25"/>
      <c r="Y4216" s="25"/>
      <c r="Z4216" s="25"/>
      <c r="AA4216" s="25"/>
      <c r="AB4216" s="25"/>
      <c r="AC4216" s="25"/>
      <c r="AD4216" s="25"/>
      <c r="AE4216" s="25"/>
      <c r="AF4216" s="25"/>
      <c r="AG4216" s="25"/>
      <c r="AH4216" s="25"/>
    </row>
    <row r="4217" spans="1:34">
      <c r="A4217" s="25"/>
      <c r="B4217" s="25"/>
      <c r="C4217" s="25"/>
      <c r="D4217" s="114"/>
      <c r="E4217" s="25"/>
      <c r="F4217" s="25"/>
      <c r="G4217" s="25"/>
      <c r="H4217" s="25"/>
      <c r="I4217" s="25"/>
      <c r="J4217" s="25"/>
      <c r="K4217" s="114"/>
      <c r="L4217" s="25"/>
      <c r="M4217" s="25"/>
      <c r="N4217" s="25"/>
      <c r="O4217" s="25"/>
      <c r="P4217" s="25"/>
      <c r="Q4217" s="25"/>
      <c r="R4217" s="25"/>
      <c r="S4217" s="25"/>
      <c r="T4217" s="25"/>
      <c r="U4217" s="25"/>
      <c r="V4217" s="25"/>
      <c r="W4217" s="25"/>
      <c r="X4217" s="25"/>
      <c r="Y4217" s="25"/>
      <c r="Z4217" s="25"/>
      <c r="AA4217" s="25"/>
      <c r="AB4217" s="25"/>
      <c r="AC4217" s="25"/>
      <c r="AD4217" s="25"/>
      <c r="AE4217" s="25"/>
      <c r="AF4217" s="25"/>
      <c r="AG4217" s="25"/>
      <c r="AH4217" s="25"/>
    </row>
    <row r="4218" spans="1:34">
      <c r="A4218" s="25"/>
      <c r="B4218" s="25"/>
      <c r="C4218" s="25"/>
      <c r="D4218" s="114"/>
      <c r="E4218" s="25"/>
      <c r="F4218" s="25"/>
      <c r="G4218" s="25"/>
      <c r="H4218" s="25"/>
      <c r="I4218" s="25"/>
      <c r="J4218" s="25"/>
      <c r="K4218" s="114"/>
      <c r="L4218" s="25"/>
      <c r="M4218" s="25"/>
      <c r="N4218" s="25"/>
      <c r="O4218" s="25"/>
      <c r="P4218" s="25"/>
      <c r="Q4218" s="25"/>
      <c r="R4218" s="25"/>
      <c r="S4218" s="25"/>
      <c r="T4218" s="25"/>
      <c r="U4218" s="25"/>
      <c r="V4218" s="25"/>
      <c r="W4218" s="25"/>
      <c r="X4218" s="25"/>
      <c r="Y4218" s="25"/>
      <c r="Z4218" s="25"/>
      <c r="AA4218" s="25"/>
      <c r="AB4218" s="25"/>
      <c r="AC4218" s="25"/>
      <c r="AD4218" s="25"/>
      <c r="AE4218" s="25"/>
      <c r="AF4218" s="25"/>
      <c r="AG4218" s="25"/>
      <c r="AH4218" s="25"/>
    </row>
    <row r="4219" spans="1:34">
      <c r="A4219" s="25"/>
      <c r="B4219" s="25"/>
      <c r="C4219" s="25"/>
      <c r="D4219" s="25"/>
      <c r="E4219" s="25"/>
      <c r="F4219" s="25"/>
      <c r="G4219" s="25"/>
      <c r="H4219" s="25"/>
      <c r="I4219" s="25"/>
      <c r="J4219" s="25"/>
      <c r="K4219" s="114"/>
      <c r="L4219" s="25"/>
      <c r="M4219" s="25"/>
      <c r="N4219" s="25"/>
      <c r="O4219" s="25"/>
      <c r="P4219" s="25"/>
      <c r="Q4219" s="25"/>
      <c r="R4219" s="25"/>
      <c r="S4219" s="25"/>
      <c r="T4219" s="25"/>
      <c r="U4219" s="25"/>
      <c r="V4219" s="25"/>
      <c r="W4219" s="25"/>
      <c r="X4219" s="25"/>
      <c r="Y4219" s="25"/>
      <c r="Z4219" s="25"/>
      <c r="AA4219" s="25"/>
      <c r="AB4219" s="25"/>
      <c r="AC4219" s="25"/>
      <c r="AD4219" s="25"/>
      <c r="AE4219" s="25"/>
      <c r="AF4219" s="25"/>
      <c r="AG4219" s="25"/>
      <c r="AH4219" s="25"/>
    </row>
    <row r="4220" spans="1:34">
      <c r="A4220" s="25"/>
      <c r="B4220" s="25"/>
      <c r="C4220" s="25"/>
      <c r="D4220" s="25"/>
      <c r="E4220" s="25"/>
      <c r="F4220" s="25"/>
      <c r="G4220" s="25"/>
      <c r="H4220" s="25"/>
      <c r="I4220" s="25"/>
      <c r="J4220" s="25"/>
      <c r="K4220" s="114"/>
      <c r="L4220" s="25"/>
      <c r="M4220" s="25"/>
      <c r="N4220" s="25"/>
      <c r="O4220" s="25"/>
      <c r="P4220" s="25"/>
      <c r="Q4220" s="25"/>
      <c r="R4220" s="25"/>
      <c r="S4220" s="25"/>
      <c r="T4220" s="25"/>
      <c r="U4220" s="25"/>
      <c r="V4220" s="25"/>
      <c r="W4220" s="25"/>
      <c r="X4220" s="25"/>
      <c r="Y4220" s="25"/>
      <c r="Z4220" s="25"/>
      <c r="AA4220" s="25"/>
      <c r="AB4220" s="25"/>
      <c r="AC4220" s="25"/>
      <c r="AD4220" s="25"/>
      <c r="AE4220" s="25"/>
      <c r="AF4220" s="25"/>
      <c r="AG4220" s="25"/>
      <c r="AH4220" s="25"/>
    </row>
    <row r="4221" spans="1:34">
      <c r="A4221" s="25"/>
      <c r="B4221" s="25"/>
      <c r="C4221" s="25"/>
      <c r="D4221" s="25"/>
      <c r="E4221" s="25"/>
      <c r="F4221" s="25"/>
      <c r="G4221" s="25"/>
      <c r="H4221" s="25"/>
      <c r="I4221" s="25"/>
      <c r="J4221" s="25"/>
      <c r="K4221" s="114"/>
      <c r="L4221" s="25"/>
      <c r="M4221" s="25"/>
      <c r="N4221" s="25"/>
      <c r="O4221" s="25"/>
      <c r="P4221" s="25"/>
      <c r="Q4221" s="25"/>
      <c r="R4221" s="25"/>
      <c r="S4221" s="25"/>
      <c r="T4221" s="25"/>
      <c r="U4221" s="25"/>
      <c r="V4221" s="25"/>
      <c r="W4221" s="25"/>
      <c r="X4221" s="25"/>
      <c r="Y4221" s="25"/>
      <c r="Z4221" s="25"/>
      <c r="AA4221" s="25"/>
      <c r="AB4221" s="25"/>
      <c r="AC4221" s="25"/>
      <c r="AD4221" s="25"/>
      <c r="AE4221" s="25"/>
      <c r="AF4221" s="25"/>
      <c r="AG4221" s="25"/>
      <c r="AH4221" s="25"/>
    </row>
    <row r="4222" spans="1:34">
      <c r="A4222" s="25"/>
      <c r="B4222" s="25"/>
      <c r="C4222" s="25"/>
      <c r="D4222" s="25"/>
      <c r="E4222" s="25"/>
      <c r="F4222" s="25"/>
      <c r="G4222" s="25"/>
      <c r="H4222" s="25"/>
      <c r="I4222" s="25"/>
      <c r="J4222" s="25"/>
      <c r="K4222" s="114"/>
      <c r="L4222" s="25"/>
      <c r="M4222" s="25"/>
      <c r="N4222" s="25"/>
      <c r="O4222" s="25"/>
      <c r="P4222" s="25"/>
      <c r="Q4222" s="25"/>
      <c r="R4222" s="25"/>
      <c r="S4222" s="25"/>
      <c r="T4222" s="25"/>
      <c r="U4222" s="25"/>
      <c r="V4222" s="25"/>
      <c r="W4222" s="25"/>
      <c r="X4222" s="25"/>
      <c r="Y4222" s="25"/>
      <c r="Z4222" s="25"/>
      <c r="AA4222" s="25"/>
      <c r="AB4222" s="25"/>
      <c r="AC4222" s="25"/>
      <c r="AD4222" s="25"/>
      <c r="AE4222" s="25"/>
      <c r="AF4222" s="25"/>
      <c r="AG4222" s="25"/>
      <c r="AH4222" s="25"/>
    </row>
    <row r="4223" spans="1:34">
      <c r="A4223" s="25"/>
      <c r="B4223" s="25"/>
      <c r="C4223" s="25"/>
      <c r="D4223" s="25"/>
      <c r="E4223" s="25"/>
      <c r="F4223" s="25"/>
      <c r="G4223" s="25"/>
      <c r="H4223" s="25"/>
      <c r="I4223" s="25"/>
      <c r="J4223" s="25"/>
      <c r="K4223" s="114"/>
      <c r="L4223" s="25"/>
      <c r="M4223" s="25"/>
      <c r="N4223" s="25"/>
      <c r="O4223" s="25"/>
      <c r="P4223" s="25"/>
      <c r="Q4223" s="25"/>
      <c r="R4223" s="25"/>
      <c r="S4223" s="25"/>
      <c r="T4223" s="25"/>
      <c r="U4223" s="25"/>
      <c r="V4223" s="25"/>
      <c r="W4223" s="25"/>
      <c r="X4223" s="25"/>
      <c r="Y4223" s="25"/>
      <c r="Z4223" s="25"/>
      <c r="AA4223" s="25"/>
      <c r="AB4223" s="25"/>
      <c r="AC4223" s="25"/>
      <c r="AD4223" s="25"/>
      <c r="AE4223" s="25"/>
      <c r="AF4223" s="25"/>
      <c r="AG4223" s="25"/>
      <c r="AH4223" s="25"/>
    </row>
    <row r="4224" spans="1:34">
      <c r="A4224" s="25"/>
      <c r="B4224" s="25"/>
      <c r="C4224" s="25"/>
      <c r="D4224" s="25"/>
      <c r="E4224" s="25"/>
      <c r="F4224" s="25"/>
      <c r="G4224" s="25"/>
      <c r="H4224" s="25"/>
      <c r="I4224" s="25"/>
      <c r="J4224" s="25"/>
      <c r="K4224" s="114"/>
      <c r="L4224" s="25"/>
      <c r="M4224" s="25"/>
      <c r="N4224" s="25"/>
      <c r="O4224" s="25"/>
      <c r="P4224" s="25"/>
      <c r="Q4224" s="25"/>
      <c r="R4224" s="25"/>
      <c r="S4224" s="25"/>
      <c r="T4224" s="25"/>
      <c r="U4224" s="25"/>
      <c r="V4224" s="25"/>
      <c r="W4224" s="25"/>
      <c r="X4224" s="25"/>
      <c r="Y4224" s="25"/>
      <c r="Z4224" s="25"/>
      <c r="AA4224" s="25"/>
      <c r="AB4224" s="25"/>
      <c r="AC4224" s="25"/>
      <c r="AD4224" s="25"/>
      <c r="AE4224" s="25"/>
      <c r="AF4224" s="25"/>
      <c r="AG4224" s="25"/>
      <c r="AH4224" s="25"/>
    </row>
    <row r="4225" spans="4:11">
      <c r="D4225" s="39"/>
      <c r="K4225" s="39"/>
    </row>
    <row r="4226" spans="4:11">
      <c r="D4226" s="39"/>
      <c r="K4226" s="39"/>
    </row>
    <row r="4227" spans="4:11">
      <c r="D4227" s="39"/>
      <c r="K4227" s="39"/>
    </row>
    <row r="4228" spans="4:11">
      <c r="D4228" s="39"/>
      <c r="K4228" s="39"/>
    </row>
    <row r="4229" spans="4:11">
      <c r="D4229" s="39"/>
      <c r="K4229" s="39"/>
    </row>
    <row r="4230" spans="4:11">
      <c r="D4230" s="39"/>
      <c r="K4230" s="39"/>
    </row>
    <row r="4231" spans="4:11">
      <c r="D4231" s="39"/>
      <c r="K4231" s="39"/>
    </row>
    <row r="4232" spans="4:11">
      <c r="D4232" s="39"/>
      <c r="K4232" s="39"/>
    </row>
    <row r="4233" spans="4:11">
      <c r="D4233" s="39"/>
      <c r="K4233" s="39"/>
    </row>
    <row r="4234" spans="4:11">
      <c r="D4234" s="39"/>
      <c r="K4234" s="39"/>
    </row>
    <row r="4235" spans="4:11">
      <c r="D4235" s="39"/>
      <c r="K4235" s="39"/>
    </row>
    <row r="4236" spans="4:11">
      <c r="D4236" s="39"/>
      <c r="K4236" s="39"/>
    </row>
    <row r="4237" spans="4:11">
      <c r="D4237" s="39"/>
      <c r="K4237" s="39"/>
    </row>
    <row r="4238" spans="4:11">
      <c r="D4238" s="39"/>
      <c r="K4238" s="39"/>
    </row>
    <row r="4239" spans="4:11">
      <c r="D4239" s="39"/>
      <c r="K4239" s="39"/>
    </row>
    <row r="4240" spans="4:11">
      <c r="D4240" s="39"/>
      <c r="K4240" s="39"/>
    </row>
    <row r="4241" spans="4:11">
      <c r="D4241" s="39"/>
      <c r="K4241" s="39"/>
    </row>
    <row r="4242" spans="4:11">
      <c r="D4242" s="39"/>
      <c r="K4242" s="39"/>
    </row>
    <row r="4243" spans="4:11">
      <c r="D4243" s="39"/>
      <c r="K4243" s="39"/>
    </row>
    <row r="4244" spans="4:11">
      <c r="D4244" s="39"/>
      <c r="K4244" s="39"/>
    </row>
    <row r="4245" spans="4:11">
      <c r="D4245" s="39"/>
      <c r="K4245" s="39"/>
    </row>
    <row r="4246" spans="4:11">
      <c r="D4246" s="39"/>
      <c r="K4246" s="39"/>
    </row>
    <row r="4247" spans="4:11">
      <c r="D4247" s="39"/>
      <c r="K4247" s="39"/>
    </row>
    <row r="4248" spans="4:11">
      <c r="D4248" s="39"/>
      <c r="K4248" s="39"/>
    </row>
    <row r="4249" spans="4:11">
      <c r="D4249" s="39"/>
      <c r="K4249" s="39"/>
    </row>
    <row r="4250" spans="4:11">
      <c r="D4250" s="39"/>
      <c r="K4250" s="39"/>
    </row>
    <row r="4251" spans="4:11">
      <c r="D4251" s="39"/>
      <c r="K4251" s="39"/>
    </row>
    <row r="4252" spans="4:11">
      <c r="D4252" s="39"/>
      <c r="K4252" s="39"/>
    </row>
    <row r="4253" spans="4:11">
      <c r="D4253" s="39"/>
      <c r="K4253" s="39"/>
    </row>
    <row r="4254" spans="4:11">
      <c r="D4254" s="39"/>
      <c r="K4254" s="39"/>
    </row>
    <row r="4255" spans="4:11">
      <c r="D4255" s="39"/>
      <c r="K4255" s="39"/>
    </row>
    <row r="4256" spans="4:11">
      <c r="D4256" s="39"/>
      <c r="K4256" s="39"/>
    </row>
    <row r="4257" spans="4:11">
      <c r="D4257" s="39"/>
      <c r="K4257" s="39"/>
    </row>
    <row r="4258" spans="4:11">
      <c r="D4258" s="39"/>
      <c r="K4258" s="39"/>
    </row>
    <row r="4259" spans="4:11">
      <c r="D4259" s="39"/>
      <c r="K4259" s="39"/>
    </row>
    <row r="4260" spans="4:11">
      <c r="D4260" s="39"/>
      <c r="K4260" s="39"/>
    </row>
    <row r="4261" spans="4:11">
      <c r="D4261" s="39"/>
      <c r="K4261" s="39"/>
    </row>
    <row r="4262" spans="4:11">
      <c r="D4262" s="39"/>
      <c r="K4262" s="39"/>
    </row>
    <row r="4263" spans="4:11">
      <c r="D4263" s="39"/>
      <c r="K4263" s="39"/>
    </row>
    <row r="4264" spans="4:11">
      <c r="D4264" s="39"/>
      <c r="K4264" s="39"/>
    </row>
    <row r="4265" spans="4:11">
      <c r="D4265" s="39"/>
      <c r="K4265" s="39"/>
    </row>
    <row r="4266" spans="4:11">
      <c r="D4266" s="39"/>
      <c r="K4266" s="39"/>
    </row>
    <row r="4267" spans="4:11">
      <c r="D4267" s="39"/>
      <c r="K4267" s="39"/>
    </row>
    <row r="4268" spans="4:11">
      <c r="D4268" s="39"/>
      <c r="K4268" s="39"/>
    </row>
    <row r="4269" spans="4:11">
      <c r="D4269" s="39"/>
      <c r="K4269" s="39"/>
    </row>
    <row r="4270" spans="4:11">
      <c r="D4270" s="39"/>
      <c r="K4270" s="39"/>
    </row>
    <row r="4271" spans="4:11">
      <c r="D4271" s="39"/>
      <c r="K4271" s="39"/>
    </row>
    <row r="4272" spans="4:11">
      <c r="D4272" s="39"/>
      <c r="K4272" s="39"/>
    </row>
    <row r="4273" spans="4:11">
      <c r="D4273" s="39"/>
      <c r="K4273" s="39"/>
    </row>
    <row r="4274" spans="4:11">
      <c r="D4274" s="39"/>
      <c r="K4274" s="39"/>
    </row>
    <row r="4275" spans="4:11">
      <c r="D4275" s="39"/>
      <c r="K4275" s="39"/>
    </row>
    <row r="4276" spans="4:11">
      <c r="D4276" s="39"/>
      <c r="K4276" s="39"/>
    </row>
    <row r="4277" spans="4:11">
      <c r="D4277" s="39"/>
      <c r="K4277" s="39"/>
    </row>
    <row r="4278" spans="4:11">
      <c r="D4278" s="39"/>
      <c r="K4278" s="39"/>
    </row>
    <row r="4279" spans="4:11">
      <c r="D4279" s="39"/>
      <c r="K4279" s="39"/>
    </row>
    <row r="4280" spans="4:11">
      <c r="D4280" s="39"/>
      <c r="K4280" s="39"/>
    </row>
    <row r="4281" spans="4:11">
      <c r="D4281" s="39"/>
      <c r="K4281" s="39"/>
    </row>
    <row r="4282" spans="4:11">
      <c r="D4282" s="39"/>
      <c r="K4282" s="39"/>
    </row>
    <row r="4283" spans="4:11">
      <c r="D4283" s="39"/>
      <c r="K4283" s="39"/>
    </row>
    <row r="4284" spans="4:11">
      <c r="D4284" s="39"/>
      <c r="K4284" s="39"/>
    </row>
    <row r="4285" spans="4:11">
      <c r="D4285" s="39"/>
      <c r="K4285" s="39"/>
    </row>
    <row r="4286" spans="4:11">
      <c r="D4286" s="39"/>
      <c r="K4286" s="39"/>
    </row>
    <row r="4287" spans="4:11">
      <c r="D4287" s="39"/>
      <c r="K4287" s="39"/>
    </row>
    <row r="4288" spans="4:11">
      <c r="D4288" s="39"/>
      <c r="K4288" s="39"/>
    </row>
    <row r="4289" spans="4:11">
      <c r="D4289" s="39"/>
      <c r="K4289" s="39"/>
    </row>
    <row r="4290" spans="4:11">
      <c r="D4290" s="39"/>
      <c r="K4290" s="39"/>
    </row>
    <row r="4291" spans="4:11">
      <c r="D4291" s="39"/>
      <c r="K4291" s="39"/>
    </row>
    <row r="4292" spans="4:11">
      <c r="D4292" s="39"/>
      <c r="K4292" s="39"/>
    </row>
    <row r="4293" spans="4:11">
      <c r="D4293" s="39"/>
      <c r="K4293" s="39"/>
    </row>
    <row r="4294" spans="4:11">
      <c r="D4294" s="39"/>
      <c r="K4294" s="39"/>
    </row>
    <row r="4295" spans="4:11">
      <c r="D4295" s="39"/>
      <c r="K4295" s="39"/>
    </row>
    <row r="4296" spans="4:11">
      <c r="D4296" s="39"/>
      <c r="K4296" s="39"/>
    </row>
    <row r="4297" spans="4:11">
      <c r="D4297" s="39"/>
      <c r="K4297" s="39"/>
    </row>
    <row r="4298" spans="4:11">
      <c r="D4298" s="39"/>
      <c r="K4298" s="39"/>
    </row>
    <row r="4299" spans="4:11">
      <c r="D4299" s="39"/>
      <c r="K4299" s="39"/>
    </row>
    <row r="4300" spans="4:11">
      <c r="D4300" s="39"/>
      <c r="K4300" s="39"/>
    </row>
    <row r="4301" spans="4:11">
      <c r="D4301" s="39"/>
      <c r="K4301" s="39"/>
    </row>
    <row r="4302" spans="4:11">
      <c r="D4302" s="39"/>
      <c r="K4302" s="39"/>
    </row>
    <row r="4303" spans="4:11">
      <c r="D4303" s="39"/>
      <c r="K4303" s="39"/>
    </row>
    <row r="4304" spans="4:11">
      <c r="D4304" s="39"/>
      <c r="K4304" s="39"/>
    </row>
    <row r="4305" spans="4:11">
      <c r="D4305" s="39"/>
      <c r="K4305" s="39"/>
    </row>
    <row r="4306" spans="4:11">
      <c r="D4306" s="39"/>
      <c r="K4306" s="39"/>
    </row>
    <row r="4307" spans="4:11">
      <c r="D4307" s="39"/>
      <c r="K4307" s="39"/>
    </row>
    <row r="4308" spans="4:11">
      <c r="D4308" s="39"/>
      <c r="K4308" s="39"/>
    </row>
    <row r="4309" spans="4:11">
      <c r="D4309" s="39"/>
      <c r="K4309" s="39"/>
    </row>
    <row r="4310" spans="4:11">
      <c r="D4310" s="39"/>
      <c r="K4310" s="39"/>
    </row>
    <row r="4311" spans="4:11">
      <c r="D4311" s="39"/>
      <c r="K4311" s="39"/>
    </row>
    <row r="4312" spans="4:11">
      <c r="D4312" s="39"/>
      <c r="K4312" s="39"/>
    </row>
    <row r="4313" spans="4:11">
      <c r="D4313" s="39"/>
      <c r="K4313" s="39"/>
    </row>
    <row r="4314" spans="4:11">
      <c r="D4314" s="39"/>
      <c r="K4314" s="39"/>
    </row>
    <row r="4315" spans="4:11">
      <c r="D4315" s="39"/>
      <c r="K4315" s="39"/>
    </row>
    <row r="4316" spans="4:11">
      <c r="D4316" s="39"/>
      <c r="K4316" s="39"/>
    </row>
    <row r="4317" spans="4:11">
      <c r="D4317" s="39"/>
      <c r="K4317" s="39"/>
    </row>
    <row r="4318" spans="4:11">
      <c r="D4318" s="39"/>
      <c r="K4318" s="39"/>
    </row>
    <row r="4319" spans="4:11">
      <c r="D4319" s="39"/>
      <c r="K4319" s="39"/>
    </row>
    <row r="4320" spans="4:11">
      <c r="D4320" s="39"/>
      <c r="K4320" s="39"/>
    </row>
    <row r="4321" spans="4:11">
      <c r="D4321" s="39"/>
      <c r="K4321" s="39"/>
    </row>
    <row r="4322" spans="4:11">
      <c r="D4322" s="39"/>
      <c r="K4322" s="39"/>
    </row>
    <row r="4323" spans="4:11">
      <c r="D4323" s="39"/>
      <c r="K4323" s="39"/>
    </row>
    <row r="4324" spans="4:11">
      <c r="D4324" s="39"/>
      <c r="K4324" s="39"/>
    </row>
    <row r="4325" spans="4:11">
      <c r="D4325" s="39"/>
      <c r="K4325" s="39"/>
    </row>
    <row r="4326" spans="4:11">
      <c r="D4326" s="39"/>
      <c r="K4326" s="39"/>
    </row>
    <row r="4327" spans="4:11">
      <c r="D4327" s="39"/>
      <c r="K4327" s="39"/>
    </row>
    <row r="4328" spans="4:11">
      <c r="D4328" s="39"/>
      <c r="K4328" s="39"/>
    </row>
    <row r="4329" spans="4:11">
      <c r="D4329" s="39"/>
      <c r="K4329" s="39"/>
    </row>
    <row r="4330" spans="4:11">
      <c r="D4330" s="39"/>
      <c r="K4330" s="39"/>
    </row>
    <row r="4331" spans="4:11">
      <c r="D4331" s="39"/>
      <c r="K4331" s="39"/>
    </row>
    <row r="4332" spans="4:11">
      <c r="D4332" s="39"/>
      <c r="K4332" s="39"/>
    </row>
    <row r="4333" spans="4:11">
      <c r="D4333" s="39"/>
      <c r="K4333" s="39"/>
    </row>
    <row r="4334" spans="4:11">
      <c r="D4334" s="39"/>
      <c r="K4334" s="39"/>
    </row>
    <row r="4335" spans="4:11">
      <c r="D4335" s="39"/>
      <c r="K4335" s="39"/>
    </row>
    <row r="4336" spans="4:11">
      <c r="D4336" s="39"/>
      <c r="K4336" s="39"/>
    </row>
    <row r="4337" spans="4:11">
      <c r="D4337" s="39"/>
      <c r="K4337" s="39"/>
    </row>
    <row r="4338" spans="4:11">
      <c r="D4338" s="39"/>
      <c r="K4338" s="39"/>
    </row>
    <row r="4339" spans="4:11">
      <c r="D4339" s="39"/>
      <c r="K4339" s="39"/>
    </row>
    <row r="4340" spans="4:11">
      <c r="D4340" s="39"/>
      <c r="K4340" s="39"/>
    </row>
    <row r="4341" spans="4:11">
      <c r="D4341" s="39"/>
      <c r="K4341" s="39"/>
    </row>
    <row r="4342" spans="4:11">
      <c r="D4342" s="39"/>
      <c r="K4342" s="39"/>
    </row>
    <row r="4343" spans="4:11">
      <c r="D4343" s="39"/>
      <c r="K4343" s="39"/>
    </row>
    <row r="4344" spans="4:11">
      <c r="D4344" s="39"/>
      <c r="K4344" s="39"/>
    </row>
    <row r="4345" spans="4:11">
      <c r="D4345" s="39"/>
      <c r="K4345" s="39"/>
    </row>
    <row r="4346" spans="4:11">
      <c r="D4346" s="39"/>
      <c r="K4346" s="39"/>
    </row>
    <row r="4347" spans="4:11">
      <c r="D4347" s="39"/>
      <c r="K4347" s="39"/>
    </row>
    <row r="4348" spans="4:11">
      <c r="D4348" s="39"/>
      <c r="K4348" s="39"/>
    </row>
    <row r="4349" spans="4:11">
      <c r="D4349" s="39"/>
      <c r="K4349" s="39"/>
    </row>
    <row r="4350" spans="4:11">
      <c r="D4350" s="39"/>
      <c r="K4350" s="39"/>
    </row>
    <row r="4351" spans="4:11">
      <c r="D4351" s="39"/>
      <c r="K4351" s="39"/>
    </row>
    <row r="4352" spans="4:11">
      <c r="D4352" s="39"/>
      <c r="K4352" s="39"/>
    </row>
    <row r="4353" spans="4:11">
      <c r="D4353" s="39"/>
      <c r="K4353" s="39"/>
    </row>
    <row r="4354" spans="4:11">
      <c r="D4354" s="39"/>
      <c r="K4354" s="39"/>
    </row>
    <row r="4355" spans="4:11">
      <c r="D4355" s="39"/>
      <c r="K4355" s="39"/>
    </row>
    <row r="4356" spans="4:11">
      <c r="D4356" s="39"/>
      <c r="K4356" s="39"/>
    </row>
    <row r="4357" spans="4:11">
      <c r="D4357" s="39"/>
      <c r="K4357" s="39"/>
    </row>
    <row r="4358" spans="4:11">
      <c r="D4358" s="39"/>
      <c r="K4358" s="39"/>
    </row>
    <row r="4359" spans="4:11">
      <c r="D4359" s="39"/>
      <c r="K4359" s="39"/>
    </row>
    <row r="4360" spans="4:11">
      <c r="D4360" s="39"/>
      <c r="K4360" s="39"/>
    </row>
    <row r="4361" spans="4:11">
      <c r="D4361" s="39"/>
      <c r="K4361" s="39"/>
    </row>
    <row r="4362" spans="4:11">
      <c r="D4362" s="39"/>
      <c r="K4362" s="39"/>
    </row>
    <row r="4363" spans="4:11">
      <c r="D4363" s="39"/>
      <c r="K4363" s="39"/>
    </row>
    <row r="4364" spans="4:11">
      <c r="D4364" s="39"/>
      <c r="K4364" s="39"/>
    </row>
    <row r="4365" spans="4:11">
      <c r="D4365" s="39"/>
      <c r="K4365" s="39"/>
    </row>
    <row r="4366" spans="4:11">
      <c r="D4366" s="39"/>
      <c r="K4366" s="39"/>
    </row>
    <row r="4367" spans="4:11">
      <c r="D4367" s="39"/>
      <c r="K4367" s="39"/>
    </row>
    <row r="4368" spans="4:11">
      <c r="D4368" s="39"/>
      <c r="K4368" s="39"/>
    </row>
    <row r="4369" spans="4:11">
      <c r="D4369" s="39"/>
      <c r="K4369" s="39"/>
    </row>
    <row r="4370" spans="4:11">
      <c r="D4370" s="39"/>
      <c r="K4370" s="39"/>
    </row>
    <row r="4371" spans="4:11">
      <c r="D4371" s="39"/>
      <c r="K4371" s="39"/>
    </row>
    <row r="4372" spans="4:11">
      <c r="D4372" s="39"/>
      <c r="K4372" s="39"/>
    </row>
    <row r="4373" spans="4:11">
      <c r="D4373" s="39"/>
      <c r="K4373" s="39"/>
    </row>
    <row r="4374" spans="4:11">
      <c r="D4374" s="39"/>
      <c r="K4374" s="39"/>
    </row>
    <row r="4375" spans="4:11">
      <c r="D4375" s="39"/>
      <c r="K4375" s="39"/>
    </row>
    <row r="4376" spans="4:11">
      <c r="D4376" s="39"/>
      <c r="K4376" s="39"/>
    </row>
    <row r="4377" spans="4:11">
      <c r="D4377" s="39"/>
      <c r="K4377" s="39"/>
    </row>
    <row r="4378" spans="4:11">
      <c r="D4378" s="39"/>
      <c r="K4378" s="39"/>
    </row>
    <row r="4379" spans="4:11">
      <c r="D4379" s="39"/>
      <c r="K4379" s="39"/>
    </row>
    <row r="4380" spans="4:11">
      <c r="D4380" s="39"/>
      <c r="K4380" s="39"/>
    </row>
    <row r="4381" spans="4:11">
      <c r="D4381" s="39"/>
      <c r="K4381" s="39"/>
    </row>
    <row r="4382" spans="4:11">
      <c r="D4382" s="39"/>
      <c r="K4382" s="39"/>
    </row>
    <row r="4383" spans="4:11">
      <c r="D4383" s="39"/>
      <c r="K4383" s="39"/>
    </row>
    <row r="4384" spans="4:11">
      <c r="D4384" s="39"/>
      <c r="K4384" s="39"/>
    </row>
    <row r="4385" spans="4:11">
      <c r="D4385" s="39"/>
      <c r="K4385" s="39"/>
    </row>
    <row r="4386" spans="4:11">
      <c r="D4386" s="39"/>
      <c r="K4386" s="39"/>
    </row>
    <row r="4387" spans="4:11">
      <c r="D4387" s="39"/>
      <c r="K4387" s="39"/>
    </row>
    <row r="4388" spans="4:11">
      <c r="D4388" s="39"/>
      <c r="K4388" s="39"/>
    </row>
    <row r="4389" spans="4:11">
      <c r="D4389" s="39"/>
      <c r="K4389" s="39"/>
    </row>
    <row r="4390" spans="4:11">
      <c r="D4390" s="39"/>
      <c r="K4390" s="39"/>
    </row>
    <row r="4391" spans="4:11">
      <c r="D4391" s="39"/>
      <c r="K4391" s="39"/>
    </row>
    <row r="4392" spans="4:11">
      <c r="D4392" s="39"/>
      <c r="K4392" s="39"/>
    </row>
    <row r="4393" spans="4:11">
      <c r="D4393" s="39"/>
      <c r="K4393" s="39"/>
    </row>
    <row r="4394" spans="4:11">
      <c r="D4394" s="39"/>
      <c r="K4394" s="39"/>
    </row>
    <row r="4395" spans="4:11">
      <c r="D4395" s="39"/>
      <c r="K4395" s="39"/>
    </row>
    <row r="4396" spans="4:11">
      <c r="D4396" s="39"/>
      <c r="K4396" s="39"/>
    </row>
    <row r="4397" spans="4:11">
      <c r="D4397" s="39"/>
      <c r="K4397" s="39"/>
    </row>
    <row r="4398" spans="4:11">
      <c r="D4398" s="39"/>
      <c r="K4398" s="39"/>
    </row>
    <row r="4399" spans="4:11">
      <c r="D4399" s="39"/>
      <c r="K4399" s="39"/>
    </row>
    <row r="4400" spans="4:11">
      <c r="D4400" s="39"/>
      <c r="K4400" s="39"/>
    </row>
    <row r="4401" spans="4:11">
      <c r="D4401" s="39"/>
      <c r="K4401" s="39"/>
    </row>
    <row r="4402" spans="4:11">
      <c r="D4402" s="39"/>
      <c r="K4402" s="39"/>
    </row>
    <row r="4403" spans="4:11">
      <c r="D4403" s="39"/>
      <c r="K4403" s="39"/>
    </row>
    <row r="4404" spans="4:11">
      <c r="D4404" s="39"/>
      <c r="K4404" s="39"/>
    </row>
    <row r="4405" spans="4:11">
      <c r="D4405" s="39"/>
      <c r="K4405" s="39"/>
    </row>
    <row r="4406" spans="4:11">
      <c r="D4406" s="39"/>
      <c r="K4406" s="39"/>
    </row>
    <row r="4407" spans="4:11">
      <c r="D4407" s="39"/>
      <c r="K4407" s="39"/>
    </row>
    <row r="4408" spans="4:11">
      <c r="D4408" s="39"/>
      <c r="K4408" s="39"/>
    </row>
    <row r="4409" spans="4:11">
      <c r="D4409" s="39"/>
      <c r="K4409" s="39"/>
    </row>
    <row r="4410" spans="4:11">
      <c r="D4410" s="39"/>
      <c r="K4410" s="39"/>
    </row>
    <row r="4411" spans="4:11">
      <c r="D4411" s="39"/>
      <c r="K4411" s="39"/>
    </row>
    <row r="4412" spans="4:11">
      <c r="D4412" s="39"/>
      <c r="K4412" s="39"/>
    </row>
    <row r="4413" spans="4:11">
      <c r="D4413" s="39"/>
      <c r="K4413" s="39"/>
    </row>
    <row r="4414" spans="4:11">
      <c r="D4414" s="39"/>
      <c r="K4414" s="39"/>
    </row>
    <row r="4415" spans="4:11">
      <c r="D4415" s="39"/>
      <c r="K4415" s="39"/>
    </row>
    <row r="4416" spans="4:11">
      <c r="D4416" s="39"/>
      <c r="K4416" s="39"/>
    </row>
    <row r="4417" spans="4:11">
      <c r="D4417" s="39"/>
      <c r="K4417" s="39"/>
    </row>
    <row r="4418" spans="4:11">
      <c r="D4418" s="39"/>
      <c r="K4418" s="39"/>
    </row>
    <row r="4419" spans="4:11">
      <c r="D4419" s="39"/>
      <c r="K4419" s="39"/>
    </row>
    <row r="4420" spans="4:11">
      <c r="D4420" s="39"/>
      <c r="K4420" s="39"/>
    </row>
    <row r="4421" spans="4:11">
      <c r="D4421" s="39"/>
      <c r="K4421" s="39"/>
    </row>
    <row r="4422" spans="4:11">
      <c r="D4422" s="39"/>
      <c r="K4422" s="39"/>
    </row>
    <row r="4423" spans="4:11">
      <c r="D4423" s="39"/>
      <c r="K4423" s="39"/>
    </row>
    <row r="4424" spans="4:11">
      <c r="D4424" s="39"/>
      <c r="K4424" s="39"/>
    </row>
    <row r="4425" spans="4:11">
      <c r="D4425" s="39"/>
      <c r="K4425" s="39"/>
    </row>
    <row r="4426" spans="4:11">
      <c r="D4426" s="39"/>
      <c r="K4426" s="39"/>
    </row>
    <row r="4427" spans="4:11">
      <c r="D4427" s="39"/>
      <c r="K4427" s="39"/>
    </row>
    <row r="4428" spans="4:11">
      <c r="D4428" s="39"/>
      <c r="K4428" s="39"/>
    </row>
    <row r="4429" spans="4:11">
      <c r="D4429" s="39"/>
      <c r="K4429" s="39"/>
    </row>
    <row r="4430" spans="4:11">
      <c r="D4430" s="39"/>
      <c r="K4430" s="39"/>
    </row>
    <row r="4431" spans="4:11">
      <c r="D4431" s="39"/>
      <c r="K4431" s="39"/>
    </row>
    <row r="4432" spans="4:11">
      <c r="D4432" s="39"/>
      <c r="K4432" s="39"/>
    </row>
    <row r="4433" spans="4:11">
      <c r="D4433" s="39"/>
      <c r="K4433" s="39"/>
    </row>
    <row r="4434" spans="4:11">
      <c r="D4434" s="39"/>
      <c r="K4434" s="39"/>
    </row>
    <row r="4435" spans="4:11">
      <c r="D4435" s="39"/>
      <c r="K4435" s="39"/>
    </row>
    <row r="4436" spans="4:11">
      <c r="D4436" s="39"/>
      <c r="K4436" s="39"/>
    </row>
    <row r="4437" spans="4:11">
      <c r="D4437" s="39"/>
      <c r="K4437" s="39"/>
    </row>
    <row r="4438" spans="4:11">
      <c r="D4438" s="39"/>
      <c r="K4438" s="39"/>
    </row>
    <row r="4439" spans="4:11">
      <c r="D4439" s="39"/>
      <c r="K4439" s="39"/>
    </row>
    <row r="4440" spans="4:11">
      <c r="D4440" s="39"/>
      <c r="K4440" s="39"/>
    </row>
    <row r="4441" spans="4:11">
      <c r="D4441" s="39"/>
      <c r="K4441" s="39"/>
    </row>
    <row r="4442" spans="4:11">
      <c r="D4442" s="39"/>
      <c r="K4442" s="39"/>
    </row>
    <row r="4443" spans="4:11">
      <c r="D4443" s="39"/>
      <c r="K4443" s="39"/>
    </row>
    <row r="4444" spans="4:11">
      <c r="D4444" s="39"/>
      <c r="K4444" s="39"/>
    </row>
    <row r="4445" spans="4:11">
      <c r="D4445" s="39"/>
      <c r="K4445" s="39"/>
    </row>
    <row r="4446" spans="4:11">
      <c r="D4446" s="39"/>
      <c r="K4446" s="39"/>
    </row>
    <row r="4447" spans="4:11">
      <c r="D4447" s="39"/>
      <c r="K4447" s="39"/>
    </row>
    <row r="4448" spans="4:11">
      <c r="D4448" s="39"/>
      <c r="K4448" s="39"/>
    </row>
    <row r="4449" spans="4:11">
      <c r="D4449" s="39"/>
      <c r="K4449" s="39"/>
    </row>
    <row r="4450" spans="4:11">
      <c r="D4450" s="39"/>
      <c r="K4450" s="39"/>
    </row>
    <row r="4451" spans="4:11">
      <c r="D4451" s="39"/>
      <c r="K4451" s="39"/>
    </row>
    <row r="4452" spans="4:11">
      <c r="D4452" s="39"/>
      <c r="K4452" s="39"/>
    </row>
    <row r="4453" spans="4:11">
      <c r="D4453" s="39"/>
      <c r="K4453" s="39"/>
    </row>
    <row r="4454" spans="4:11">
      <c r="D4454" s="39"/>
      <c r="K4454" s="39"/>
    </row>
    <row r="4455" spans="4:11">
      <c r="D4455" s="39"/>
      <c r="K4455" s="39"/>
    </row>
    <row r="4456" spans="4:11">
      <c r="D4456" s="39"/>
      <c r="K4456" s="39"/>
    </row>
    <row r="4457" spans="4:11">
      <c r="D4457" s="39"/>
      <c r="K4457" s="39"/>
    </row>
    <row r="4458" spans="4:11">
      <c r="D4458" s="39"/>
      <c r="K4458" s="39"/>
    </row>
    <row r="4459" spans="4:11">
      <c r="D4459" s="39"/>
      <c r="K4459" s="39"/>
    </row>
    <row r="4460" spans="4:11">
      <c r="D4460" s="39"/>
      <c r="K4460" s="39"/>
    </row>
    <row r="4461" spans="4:11">
      <c r="D4461" s="39"/>
      <c r="K4461" s="39"/>
    </row>
    <row r="4462" spans="4:11">
      <c r="D4462" s="39"/>
      <c r="K4462" s="39"/>
    </row>
    <row r="4463" spans="4:11">
      <c r="D4463" s="39"/>
      <c r="K4463" s="39"/>
    </row>
    <row r="4464" spans="4:11">
      <c r="D4464" s="39"/>
      <c r="K4464" s="39"/>
    </row>
    <row r="4465" spans="4:11">
      <c r="D4465" s="39"/>
      <c r="K4465" s="39"/>
    </row>
    <row r="4466" spans="4:11">
      <c r="D4466" s="39"/>
      <c r="K4466" s="39"/>
    </row>
    <row r="4467" spans="4:11">
      <c r="D4467" s="39"/>
      <c r="K4467" s="39"/>
    </row>
    <row r="4468" spans="4:11">
      <c r="D4468" s="39"/>
      <c r="K4468" s="39"/>
    </row>
    <row r="4469" spans="4:11">
      <c r="D4469" s="39"/>
      <c r="K4469" s="39"/>
    </row>
    <row r="4470" spans="4:11">
      <c r="D4470" s="39"/>
      <c r="K4470" s="39"/>
    </row>
    <row r="4471" spans="4:11">
      <c r="D4471" s="39"/>
      <c r="K4471" s="39"/>
    </row>
    <row r="4472" spans="4:11">
      <c r="D4472" s="39"/>
      <c r="K4472" s="39"/>
    </row>
    <row r="4473" spans="4:11">
      <c r="D4473" s="39"/>
      <c r="K4473" s="39"/>
    </row>
    <row r="4474" spans="4:11">
      <c r="D4474" s="39"/>
      <c r="K4474" s="39"/>
    </row>
    <row r="4475" spans="4:11">
      <c r="D4475" s="39"/>
      <c r="K4475" s="39"/>
    </row>
    <row r="4476" spans="4:11">
      <c r="D4476" s="39"/>
      <c r="K4476" s="39"/>
    </row>
    <row r="4477" spans="4:11">
      <c r="D4477" s="39"/>
      <c r="K4477" s="39"/>
    </row>
    <row r="4478" spans="4:11">
      <c r="D4478" s="39"/>
      <c r="K4478" s="39"/>
    </row>
    <row r="4479" spans="4:11">
      <c r="D4479" s="39"/>
      <c r="K4479" s="39"/>
    </row>
    <row r="4480" spans="4:11">
      <c r="D4480" s="39"/>
      <c r="K4480" s="39"/>
    </row>
    <row r="4481" spans="4:11">
      <c r="D4481" s="39"/>
      <c r="K4481" s="39"/>
    </row>
    <row r="4482" spans="4:11">
      <c r="D4482" s="39"/>
      <c r="K4482" s="39"/>
    </row>
    <row r="4483" spans="4:11">
      <c r="D4483" s="39"/>
      <c r="K4483" s="39"/>
    </row>
    <row r="4484" spans="4:11">
      <c r="D4484" s="39"/>
      <c r="K4484" s="39"/>
    </row>
    <row r="4485" spans="4:11">
      <c r="D4485" s="39"/>
      <c r="K4485" s="39"/>
    </row>
    <row r="4486" spans="4:11">
      <c r="D4486" s="39"/>
      <c r="K4486" s="39"/>
    </row>
    <row r="4487" spans="4:11">
      <c r="D4487" s="39"/>
      <c r="K4487" s="39"/>
    </row>
    <row r="4488" spans="4:11">
      <c r="D4488" s="39"/>
      <c r="K4488" s="39"/>
    </row>
    <row r="4489" spans="4:11">
      <c r="D4489" s="39"/>
      <c r="K4489" s="39"/>
    </row>
    <row r="4490" spans="4:11">
      <c r="D4490" s="39"/>
      <c r="K4490" s="39"/>
    </row>
    <row r="4491" spans="4:11">
      <c r="D4491" s="39"/>
      <c r="K4491" s="39"/>
    </row>
    <row r="4492" spans="4:11">
      <c r="D4492" s="39"/>
      <c r="K4492" s="39"/>
    </row>
    <row r="4493" spans="4:11">
      <c r="D4493" s="39"/>
      <c r="K4493" s="39"/>
    </row>
    <row r="4494" spans="4:11">
      <c r="D4494" s="39"/>
      <c r="K4494" s="39"/>
    </row>
    <row r="4495" spans="4:11">
      <c r="D4495" s="39"/>
      <c r="K4495" s="39"/>
    </row>
    <row r="4496" spans="4:11">
      <c r="D4496" s="39"/>
      <c r="K4496" s="39"/>
    </row>
    <row r="4497" spans="4:4">
      <c r="D4497" s="39"/>
    </row>
    <row r="4498" spans="4:4">
      <c r="D4498" s="39"/>
    </row>
    <row r="4499" spans="4:4">
      <c r="D4499" s="39"/>
    </row>
    <row r="4500" spans="4:4">
      <c r="D4500" s="39"/>
    </row>
    <row r="4501" spans="4:4">
      <c r="D4501" s="39"/>
    </row>
    <row r="4502" spans="4:4">
      <c r="D4502" s="39"/>
    </row>
    <row r="4503" spans="4:4">
      <c r="D4503" s="39"/>
    </row>
    <row r="4504" spans="4:4">
      <c r="D4504" s="39"/>
    </row>
    <row r="4505" spans="4:4">
      <c r="D4505" s="39"/>
    </row>
    <row r="4506" spans="4:4">
      <c r="D4506" s="39"/>
    </row>
    <row r="4507" spans="4:4">
      <c r="D4507" s="39"/>
    </row>
    <row r="4508" spans="4:4">
      <c r="D4508" s="39"/>
    </row>
    <row r="4509" spans="4:4">
      <c r="D4509" s="39"/>
    </row>
    <row r="4510" spans="4:4">
      <c r="D4510" s="39"/>
    </row>
    <row r="4511" spans="4:4">
      <c r="D4511" s="39"/>
    </row>
    <row r="4512" spans="4:4">
      <c r="D4512" s="39"/>
    </row>
    <row r="4513" spans="4:4">
      <c r="D4513" s="39"/>
    </row>
    <row r="4514" spans="4:4">
      <c r="D4514" s="39"/>
    </row>
    <row r="4515" spans="4:4">
      <c r="D4515" s="39"/>
    </row>
    <row r="4516" spans="4:4">
      <c r="D4516" s="39"/>
    </row>
    <row r="4517" spans="4:4">
      <c r="D4517" s="39"/>
    </row>
    <row r="4518" spans="4:4">
      <c r="D4518" s="39"/>
    </row>
    <row r="4519" spans="4:4">
      <c r="D4519" s="39"/>
    </row>
    <row r="4520" spans="4:4">
      <c r="D4520" s="39"/>
    </row>
    <row r="4521" spans="4:4">
      <c r="D4521" s="39"/>
    </row>
    <row r="4522" spans="4:4">
      <c r="D4522" s="39"/>
    </row>
    <row r="4523" spans="4:4">
      <c r="D4523" s="39"/>
    </row>
    <row r="4524" spans="4:4">
      <c r="D4524" s="39"/>
    </row>
    <row r="4525" spans="4:4">
      <c r="D4525" s="39"/>
    </row>
    <row r="4526" spans="4:4">
      <c r="D4526" s="39"/>
    </row>
    <row r="4527" spans="4:4">
      <c r="D4527" s="39"/>
    </row>
    <row r="4528" spans="4:4">
      <c r="D4528" s="39"/>
    </row>
    <row r="4529" spans="4:4">
      <c r="D4529" s="39"/>
    </row>
    <row r="4530" spans="4:4">
      <c r="D4530" s="39"/>
    </row>
    <row r="4531" spans="4:4">
      <c r="D4531" s="39"/>
    </row>
    <row r="4532" spans="4:4">
      <c r="D4532" s="39"/>
    </row>
    <row r="4533" spans="4:4">
      <c r="D4533" s="39"/>
    </row>
    <row r="4534" spans="4:4">
      <c r="D4534" s="39"/>
    </row>
    <row r="4535" spans="4:4">
      <c r="D4535" s="39"/>
    </row>
    <row r="4536" spans="4:4">
      <c r="D4536" s="39"/>
    </row>
    <row r="4537" spans="4:4">
      <c r="D4537" s="39"/>
    </row>
    <row r="4538" spans="4:4">
      <c r="D4538" s="39"/>
    </row>
    <row r="4539" spans="4:4">
      <c r="D4539" s="39"/>
    </row>
    <row r="4540" spans="4:4">
      <c r="D4540" s="39"/>
    </row>
    <row r="4541" spans="4:4">
      <c r="D4541" s="39"/>
    </row>
    <row r="4542" spans="4:4">
      <c r="D4542" s="39"/>
    </row>
    <row r="4543" spans="4:4">
      <c r="D4543" s="39"/>
    </row>
    <row r="4544" spans="4:4">
      <c r="D4544" s="39"/>
    </row>
    <row r="4545" spans="4:4">
      <c r="D4545" s="39"/>
    </row>
    <row r="4546" spans="4:4">
      <c r="D4546" s="39"/>
    </row>
    <row r="4547" spans="4:4">
      <c r="D4547" s="39"/>
    </row>
    <row r="4548" spans="4:4">
      <c r="D4548" s="39"/>
    </row>
    <row r="4549" spans="4:4">
      <c r="D4549" s="39"/>
    </row>
    <row r="4550" spans="4:4">
      <c r="D4550" s="39"/>
    </row>
    <row r="4551" spans="4:4">
      <c r="D4551" s="39"/>
    </row>
    <row r="4552" spans="4:4">
      <c r="D4552" s="39"/>
    </row>
    <row r="4553" spans="4:4">
      <c r="D4553" s="39"/>
    </row>
    <row r="4554" spans="4:4">
      <c r="D4554" s="39"/>
    </row>
    <row r="4555" spans="4:4">
      <c r="D4555" s="39"/>
    </row>
    <row r="4556" spans="4:4">
      <c r="D4556" s="39"/>
    </row>
    <row r="4557" spans="4:4">
      <c r="D4557" s="39"/>
    </row>
    <row r="4558" spans="4:4">
      <c r="D4558" s="39"/>
    </row>
    <row r="4559" spans="4:4">
      <c r="D4559" s="39"/>
    </row>
    <row r="4560" spans="4:4">
      <c r="D4560" s="39"/>
    </row>
    <row r="4561" spans="4:4">
      <c r="D4561" s="39"/>
    </row>
    <row r="4562" spans="4:4">
      <c r="D4562" s="39"/>
    </row>
    <row r="4563" spans="4:4">
      <c r="D4563" s="39"/>
    </row>
    <row r="4564" spans="4:4">
      <c r="D4564" s="39"/>
    </row>
    <row r="4565" spans="4:4">
      <c r="D4565" s="39"/>
    </row>
    <row r="4566" spans="4:4">
      <c r="D4566" s="39"/>
    </row>
    <row r="4567" spans="4:4">
      <c r="D4567" s="39"/>
    </row>
    <row r="4568" spans="4:4">
      <c r="D4568" s="39"/>
    </row>
    <row r="4569" spans="4:4">
      <c r="D4569" s="39"/>
    </row>
    <row r="4570" spans="4:4">
      <c r="D4570" s="39"/>
    </row>
    <row r="4571" spans="4:4">
      <c r="D4571" s="39"/>
    </row>
    <row r="4572" spans="4:4">
      <c r="D4572" s="39"/>
    </row>
    <row r="4573" spans="4:4">
      <c r="D4573" s="39"/>
    </row>
    <row r="4574" spans="4:4">
      <c r="D4574" s="39"/>
    </row>
    <row r="4575" spans="4:4">
      <c r="D4575" s="39"/>
    </row>
    <row r="4576" spans="4:4">
      <c r="D4576" s="39"/>
    </row>
    <row r="4577" spans="4:4">
      <c r="D4577" s="39"/>
    </row>
    <row r="4578" spans="4:4">
      <c r="D4578" s="39"/>
    </row>
    <row r="4579" spans="4:4">
      <c r="D4579" s="39"/>
    </row>
    <row r="4580" spans="4:4">
      <c r="D4580" s="39"/>
    </row>
    <row r="4581" spans="4:4">
      <c r="D4581" s="39"/>
    </row>
    <row r="4582" spans="4:4">
      <c r="D4582" s="39"/>
    </row>
    <row r="4583" spans="4:4">
      <c r="D4583" s="39"/>
    </row>
    <row r="4584" spans="4:4">
      <c r="D4584" s="39"/>
    </row>
    <row r="4585" spans="4:4">
      <c r="D4585" s="39"/>
    </row>
    <row r="4586" spans="4:4">
      <c r="D4586" s="39"/>
    </row>
    <row r="4587" spans="4:4">
      <c r="D4587" s="39"/>
    </row>
    <row r="4588" spans="4:4">
      <c r="D4588" s="39"/>
    </row>
    <row r="4589" spans="4:4">
      <c r="D4589" s="39"/>
    </row>
    <row r="4590" spans="4:4">
      <c r="D4590" s="39"/>
    </row>
    <row r="4591" spans="4:4">
      <c r="D4591" s="39"/>
    </row>
    <row r="4592" spans="4:4">
      <c r="D4592" s="39"/>
    </row>
    <row r="4593" spans="4:4">
      <c r="D4593" s="39"/>
    </row>
    <row r="4594" spans="4:4">
      <c r="D4594" s="39"/>
    </row>
    <row r="4595" spans="4:4">
      <c r="D4595" s="39"/>
    </row>
    <row r="4596" spans="4:4">
      <c r="D4596" s="39"/>
    </row>
    <row r="4597" spans="4:4">
      <c r="D4597" s="39"/>
    </row>
    <row r="4598" spans="4:4">
      <c r="D4598" s="39"/>
    </row>
    <row r="4599" spans="4:4">
      <c r="D4599" s="39"/>
    </row>
    <row r="4600" spans="4:4">
      <c r="D4600" s="39"/>
    </row>
    <row r="4601" spans="4:4">
      <c r="D4601" s="39"/>
    </row>
    <row r="4602" spans="4:4">
      <c r="D4602" s="39"/>
    </row>
    <row r="4603" spans="4:4">
      <c r="D4603" s="39"/>
    </row>
    <row r="4604" spans="4:4">
      <c r="D4604" s="39"/>
    </row>
    <row r="4605" spans="4:4">
      <c r="D4605" s="39"/>
    </row>
    <row r="4606" spans="4:4">
      <c r="D4606" s="39"/>
    </row>
    <row r="4607" spans="4:4">
      <c r="D4607" s="39"/>
    </row>
    <row r="4608" spans="4:4">
      <c r="D4608" s="39"/>
    </row>
    <row r="4609" spans="4:4">
      <c r="D4609" s="39"/>
    </row>
    <row r="4610" spans="4:4">
      <c r="D4610" s="39"/>
    </row>
    <row r="4611" spans="4:4">
      <c r="D4611" s="39"/>
    </row>
    <row r="4612" spans="4:4">
      <c r="D4612" s="39"/>
    </row>
    <row r="4613" spans="4:4">
      <c r="D4613" s="39"/>
    </row>
    <row r="4614" spans="4:4">
      <c r="D4614" s="39"/>
    </row>
    <row r="4615" spans="4:4">
      <c r="D4615" s="39"/>
    </row>
    <row r="4616" spans="4:4">
      <c r="D4616" s="39"/>
    </row>
    <row r="4617" spans="4:4">
      <c r="D4617" s="39"/>
    </row>
    <row r="4618" spans="4:4">
      <c r="D4618" s="39"/>
    </row>
    <row r="4619" spans="4:4">
      <c r="D4619" s="39"/>
    </row>
    <row r="4620" spans="4:4">
      <c r="D4620" s="39"/>
    </row>
    <row r="4621" spans="4:4">
      <c r="D4621" s="39"/>
    </row>
    <row r="4622" spans="4:4">
      <c r="D4622" s="39"/>
    </row>
    <row r="4623" spans="4:4">
      <c r="D4623" s="39"/>
    </row>
    <row r="4624" spans="4:4">
      <c r="D4624" s="39"/>
    </row>
    <row r="4625" spans="4:4">
      <c r="D4625" s="39"/>
    </row>
    <row r="4626" spans="4:4">
      <c r="D4626" s="39"/>
    </row>
    <row r="4627" spans="4:4">
      <c r="D4627" s="39"/>
    </row>
    <row r="4628" spans="4:4">
      <c r="D4628" s="39"/>
    </row>
    <row r="4629" spans="4:4">
      <c r="D4629" s="39"/>
    </row>
    <row r="4630" spans="4:4">
      <c r="D4630" s="39"/>
    </row>
    <row r="4631" spans="4:4">
      <c r="D4631" s="39"/>
    </row>
    <row r="4632" spans="4:4">
      <c r="D4632" s="39"/>
    </row>
    <row r="4633" spans="4:4">
      <c r="D4633" s="39"/>
    </row>
    <row r="4634" spans="4:4">
      <c r="D4634" s="39"/>
    </row>
    <row r="4635" spans="4:4">
      <c r="D4635" s="39"/>
    </row>
    <row r="4636" spans="4:4">
      <c r="D4636" s="39"/>
    </row>
    <row r="4637" spans="4:4">
      <c r="D4637" s="39"/>
    </row>
    <row r="4638" spans="4:4">
      <c r="D4638" s="39"/>
    </row>
    <row r="4639" spans="4:4">
      <c r="D4639" s="39"/>
    </row>
    <row r="4640" spans="4:4">
      <c r="D4640" s="39"/>
    </row>
    <row r="4641" spans="4:4">
      <c r="D4641" s="39"/>
    </row>
    <row r="4642" spans="4:4">
      <c r="D4642" s="39"/>
    </row>
    <row r="4643" spans="4:4">
      <c r="D4643" s="39"/>
    </row>
    <row r="4644" spans="4:4">
      <c r="D4644" s="39"/>
    </row>
    <row r="4645" spans="4:4">
      <c r="D4645" s="39"/>
    </row>
    <row r="4646" spans="4:4">
      <c r="D4646" s="39"/>
    </row>
    <row r="4647" spans="4:4">
      <c r="D4647" s="39"/>
    </row>
    <row r="4648" spans="4:4">
      <c r="D4648" s="39"/>
    </row>
    <row r="4649" spans="4:4">
      <c r="D4649" s="39"/>
    </row>
    <row r="4650" spans="4:4">
      <c r="D4650" s="39"/>
    </row>
    <row r="4651" spans="4:4">
      <c r="D4651" s="39"/>
    </row>
    <row r="4652" spans="4:4">
      <c r="D4652" s="39"/>
    </row>
    <row r="4653" spans="4:4">
      <c r="D4653" s="39"/>
    </row>
    <row r="4654" spans="4:4">
      <c r="D4654" s="39"/>
    </row>
    <row r="4655" spans="4:4">
      <c r="D4655" s="39"/>
    </row>
    <row r="4656" spans="4:4">
      <c r="D4656" s="39"/>
    </row>
    <row r="4657" spans="4:4">
      <c r="D4657" s="39"/>
    </row>
    <row r="4658" spans="4:4">
      <c r="D4658" s="39"/>
    </row>
    <row r="4659" spans="4:4">
      <c r="D4659" s="39"/>
    </row>
    <row r="4660" spans="4:4">
      <c r="D4660" s="39"/>
    </row>
    <row r="4661" spans="4:4">
      <c r="D4661" s="39"/>
    </row>
    <row r="4662" spans="4:4">
      <c r="D4662" s="39"/>
    </row>
    <row r="4663" spans="4:4">
      <c r="D4663" s="39"/>
    </row>
    <row r="4664" spans="4:4">
      <c r="D4664" s="39"/>
    </row>
    <row r="4665" spans="4:4">
      <c r="D4665" s="39"/>
    </row>
    <row r="4666" spans="4:4">
      <c r="D4666" s="39"/>
    </row>
    <row r="4667" spans="4:4">
      <c r="D4667" s="39"/>
    </row>
    <row r="4668" spans="4:4">
      <c r="D4668" s="39"/>
    </row>
    <row r="4669" spans="4:4">
      <c r="D4669" s="39"/>
    </row>
    <row r="4670" spans="4:4">
      <c r="D4670" s="39"/>
    </row>
    <row r="4671" spans="4:4">
      <c r="D4671" s="39"/>
    </row>
    <row r="4672" spans="4:4">
      <c r="D4672" s="39"/>
    </row>
    <row r="4673" spans="4:4">
      <c r="D4673" s="39"/>
    </row>
    <row r="4674" spans="4:4">
      <c r="D4674" s="39"/>
    </row>
    <row r="4675" spans="4:4">
      <c r="D4675" s="39"/>
    </row>
    <row r="4676" spans="4:4">
      <c r="D4676" s="39"/>
    </row>
    <row r="4677" spans="4:4">
      <c r="D4677" s="39"/>
    </row>
    <row r="4678" spans="4:4">
      <c r="D4678" s="39"/>
    </row>
    <row r="4679" spans="4:4">
      <c r="D4679" s="39"/>
    </row>
    <row r="4680" spans="4:4">
      <c r="D4680" s="39"/>
    </row>
    <row r="4681" spans="4:4">
      <c r="D4681" s="39"/>
    </row>
    <row r="4682" spans="4:4">
      <c r="D4682" s="39"/>
    </row>
    <row r="4683" spans="4:4">
      <c r="D4683" s="39"/>
    </row>
    <row r="4684" spans="4:4">
      <c r="D4684" s="39"/>
    </row>
    <row r="4685" spans="4:4">
      <c r="D4685" s="39"/>
    </row>
    <row r="4686" spans="4:4">
      <c r="D4686" s="39"/>
    </row>
    <row r="4687" spans="4:4">
      <c r="D4687" s="39"/>
    </row>
    <row r="4688" spans="4:4">
      <c r="D4688" s="39"/>
    </row>
    <row r="4689" spans="4:4">
      <c r="D4689" s="39"/>
    </row>
    <row r="4690" spans="4:4">
      <c r="D4690" s="39"/>
    </row>
    <row r="4691" spans="4:4">
      <c r="D4691" s="39"/>
    </row>
    <row r="4692" spans="4:4">
      <c r="D4692" s="39"/>
    </row>
    <row r="4693" spans="4:4">
      <c r="D4693" s="39"/>
    </row>
    <row r="4694" spans="4:4">
      <c r="D4694" s="39"/>
    </row>
    <row r="4695" spans="4:4">
      <c r="D4695" s="39"/>
    </row>
    <row r="4696" spans="4:4">
      <c r="D4696" s="39"/>
    </row>
    <row r="4697" spans="4:4">
      <c r="D4697" s="39"/>
    </row>
    <row r="4698" spans="4:4">
      <c r="D4698" s="39"/>
    </row>
    <row r="4699" spans="4:4">
      <c r="D4699" s="39"/>
    </row>
    <row r="4700" spans="4:4">
      <c r="D4700" s="39"/>
    </row>
    <row r="4701" spans="4:4">
      <c r="D4701" s="39"/>
    </row>
    <row r="4702" spans="4:4">
      <c r="D4702" s="39"/>
    </row>
    <row r="4703" spans="4:4">
      <c r="D4703" s="39"/>
    </row>
    <row r="4704" spans="4:4">
      <c r="D4704" s="39"/>
    </row>
    <row r="4705" spans="4:4">
      <c r="D4705" s="39"/>
    </row>
    <row r="4706" spans="4:4">
      <c r="D4706" s="39"/>
    </row>
    <row r="4707" spans="4:4">
      <c r="D4707" s="39"/>
    </row>
    <row r="4708" spans="4:4">
      <c r="D4708" s="39"/>
    </row>
    <row r="4709" spans="4:4">
      <c r="D4709" s="39"/>
    </row>
    <row r="4710" spans="4:4">
      <c r="D4710" s="39"/>
    </row>
    <row r="4711" spans="4:4">
      <c r="D4711" s="39"/>
    </row>
    <row r="4712" spans="4:4">
      <c r="D4712" s="39"/>
    </row>
    <row r="4713" spans="4:4">
      <c r="D4713" s="39"/>
    </row>
    <row r="4714" spans="4:4">
      <c r="D4714" s="39"/>
    </row>
    <row r="4715" spans="4:4">
      <c r="D4715" s="39"/>
    </row>
    <row r="4716" spans="4:4">
      <c r="D4716" s="39"/>
    </row>
    <row r="4717" spans="4:4">
      <c r="D4717" s="39"/>
    </row>
    <row r="4718" spans="4:4">
      <c r="D4718" s="39"/>
    </row>
    <row r="4719" spans="4:4">
      <c r="D4719" s="39"/>
    </row>
    <row r="4720" spans="4:4">
      <c r="D4720" s="39"/>
    </row>
    <row r="4721" spans="4:4">
      <c r="D4721" s="39"/>
    </row>
    <row r="4722" spans="4:4">
      <c r="D4722" s="39"/>
    </row>
    <row r="4723" spans="4:4">
      <c r="D4723" s="39"/>
    </row>
    <row r="4724" spans="4:4">
      <c r="D4724" s="39"/>
    </row>
    <row r="4725" spans="4:4">
      <c r="D4725" s="39"/>
    </row>
    <row r="4726" spans="4:4">
      <c r="D4726" s="39"/>
    </row>
    <row r="4727" spans="4:4">
      <c r="D4727" s="39"/>
    </row>
    <row r="4728" spans="4:4">
      <c r="D4728" s="39"/>
    </row>
    <row r="4729" spans="4:4">
      <c r="D4729" s="39"/>
    </row>
    <row r="4730" spans="4:4">
      <c r="D4730" s="39"/>
    </row>
    <row r="4731" spans="4:4">
      <c r="D4731" s="39"/>
    </row>
    <row r="4732" spans="4:4">
      <c r="D4732" s="39"/>
    </row>
    <row r="4733" spans="4:4">
      <c r="D4733" s="39"/>
    </row>
    <row r="4734" spans="4:4">
      <c r="D4734" s="39"/>
    </row>
    <row r="4735" spans="4:4">
      <c r="D4735" s="39"/>
    </row>
    <row r="4736" spans="4:4">
      <c r="D4736" s="39"/>
    </row>
    <row r="4737" spans="4:4">
      <c r="D4737" s="39"/>
    </row>
    <row r="4738" spans="4:4">
      <c r="D4738" s="39"/>
    </row>
    <row r="4739" spans="4:4">
      <c r="D4739" s="39"/>
    </row>
    <row r="4740" spans="4:4">
      <c r="D4740" s="39"/>
    </row>
    <row r="4741" spans="4:4">
      <c r="D4741" s="39"/>
    </row>
    <row r="4742" spans="4:4">
      <c r="D4742" s="39"/>
    </row>
    <row r="4743" spans="4:4">
      <c r="D4743" s="39"/>
    </row>
    <row r="4744" spans="4:4">
      <c r="D4744" s="39"/>
    </row>
    <row r="4745" spans="4:4">
      <c r="D4745" s="39"/>
    </row>
    <row r="4746" spans="4:4">
      <c r="D4746" s="39"/>
    </row>
    <row r="4747" spans="4:4">
      <c r="D4747" s="39"/>
    </row>
    <row r="4748" spans="4:4">
      <c r="D4748" s="39"/>
    </row>
    <row r="4749" spans="4:4">
      <c r="D4749" s="39"/>
    </row>
    <row r="4750" spans="4:4">
      <c r="D4750" s="39"/>
    </row>
    <row r="4751" spans="4:4">
      <c r="D4751" s="39"/>
    </row>
    <row r="4752" spans="4:4">
      <c r="D4752" s="39"/>
    </row>
    <row r="4753" spans="4:4">
      <c r="D4753" s="39"/>
    </row>
    <row r="4754" spans="4:4">
      <c r="D4754" s="39"/>
    </row>
    <row r="4755" spans="4:4">
      <c r="D4755" s="39"/>
    </row>
    <row r="4756" spans="4:4">
      <c r="D4756" s="39"/>
    </row>
    <row r="4757" spans="4:4">
      <c r="D4757" s="39"/>
    </row>
    <row r="4758" spans="4:4">
      <c r="D4758" s="39"/>
    </row>
    <row r="4759" spans="4:4">
      <c r="D4759" s="39"/>
    </row>
    <row r="4760" spans="4:4">
      <c r="D4760" s="39"/>
    </row>
    <row r="4761" spans="4:4">
      <c r="D4761" s="39"/>
    </row>
    <row r="4762" spans="4:4">
      <c r="D4762" s="39"/>
    </row>
    <row r="4763" spans="4:4">
      <c r="D4763" s="39"/>
    </row>
    <row r="4764" spans="4:4">
      <c r="D4764" s="39"/>
    </row>
    <row r="4765" spans="4:4">
      <c r="D4765" s="39"/>
    </row>
    <row r="4766" spans="4:4">
      <c r="D4766" s="39"/>
    </row>
    <row r="4767" spans="4:4">
      <c r="D4767" s="39"/>
    </row>
    <row r="4768" spans="4:4">
      <c r="D4768" s="39"/>
    </row>
    <row r="4769" spans="4:4">
      <c r="D4769" s="39"/>
    </row>
    <row r="4770" spans="4:4">
      <c r="D4770" s="39"/>
    </row>
    <row r="4771" spans="4:4">
      <c r="D4771" s="39"/>
    </row>
    <row r="4772" spans="4:4">
      <c r="D4772" s="39"/>
    </row>
    <row r="4773" spans="4:4">
      <c r="D4773" s="39"/>
    </row>
    <row r="4774" spans="4:4">
      <c r="D4774" s="39"/>
    </row>
    <row r="4775" spans="4:4">
      <c r="D4775" s="39"/>
    </row>
    <row r="4776" spans="4:4">
      <c r="D4776" s="39"/>
    </row>
    <row r="4777" spans="4:4">
      <c r="D4777" s="39"/>
    </row>
    <row r="4778" spans="4:4">
      <c r="D4778" s="39"/>
    </row>
    <row r="4779" spans="4:4">
      <c r="D4779" s="39"/>
    </row>
    <row r="4780" spans="4:4">
      <c r="D4780" s="39"/>
    </row>
    <row r="4781" spans="4:4">
      <c r="D4781" s="39"/>
    </row>
    <row r="4782" spans="4:4">
      <c r="D4782" s="39"/>
    </row>
    <row r="4783" spans="4:4">
      <c r="D4783" s="39"/>
    </row>
    <row r="4784" spans="4:4">
      <c r="D4784" s="39"/>
    </row>
    <row r="4785" spans="4:4">
      <c r="D4785" s="39"/>
    </row>
    <row r="4786" spans="4:4">
      <c r="D4786" s="39"/>
    </row>
    <row r="4787" spans="4:4">
      <c r="D4787" s="39"/>
    </row>
    <row r="4788" spans="4:4">
      <c r="D4788" s="39"/>
    </row>
    <row r="4789" spans="4:4">
      <c r="D4789" s="39"/>
    </row>
    <row r="4790" spans="4:4">
      <c r="D4790" s="39"/>
    </row>
    <row r="4791" spans="4:4">
      <c r="D4791" s="39"/>
    </row>
    <row r="4792" spans="4:4">
      <c r="D4792" s="39"/>
    </row>
    <row r="4793" spans="4:4">
      <c r="D4793" s="39"/>
    </row>
    <row r="4794" spans="4:4">
      <c r="D4794" s="39"/>
    </row>
    <row r="4795" spans="4:4">
      <c r="D4795" s="39"/>
    </row>
    <row r="4796" spans="4:4">
      <c r="D4796" s="39"/>
    </row>
    <row r="4797" spans="4:4">
      <c r="D4797" s="39"/>
    </row>
    <row r="4798" spans="4:4">
      <c r="D4798" s="39"/>
    </row>
    <row r="4799" spans="4:4">
      <c r="D4799" s="39"/>
    </row>
    <row r="4800" spans="4:4">
      <c r="D4800" s="39"/>
    </row>
    <row r="4801" spans="4:4">
      <c r="D4801" s="39"/>
    </row>
    <row r="4802" spans="4:4">
      <c r="D4802" s="39"/>
    </row>
    <row r="4803" spans="4:4">
      <c r="D4803" s="39"/>
    </row>
    <row r="4804" spans="4:4">
      <c r="D4804" s="39"/>
    </row>
    <row r="4805" spans="4:4">
      <c r="D4805" s="39"/>
    </row>
    <row r="4806" spans="4:4">
      <c r="D4806" s="39"/>
    </row>
    <row r="4807" spans="4:4">
      <c r="D4807" s="39"/>
    </row>
    <row r="4808" spans="4:4">
      <c r="D4808" s="39"/>
    </row>
    <row r="4809" spans="4:4">
      <c r="D4809" s="39"/>
    </row>
    <row r="4810" spans="4:4">
      <c r="D4810" s="39"/>
    </row>
    <row r="4811" spans="4:4">
      <c r="D4811" s="39"/>
    </row>
    <row r="4812" spans="4:4">
      <c r="D4812" s="39"/>
    </row>
    <row r="4813" spans="4:4">
      <c r="D4813" s="39"/>
    </row>
    <row r="4814" spans="4:4">
      <c r="D4814" s="39"/>
    </row>
    <row r="4815" spans="4:4">
      <c r="D4815" s="39"/>
    </row>
    <row r="4816" spans="4:4">
      <c r="D4816" s="39"/>
    </row>
    <row r="4817" spans="4:4">
      <c r="D4817" s="39"/>
    </row>
    <row r="4818" spans="4:4">
      <c r="D4818" s="39"/>
    </row>
    <row r="4819" spans="4:4">
      <c r="D4819" s="39"/>
    </row>
    <row r="4820" spans="4:4">
      <c r="D4820" s="39"/>
    </row>
    <row r="4821" spans="4:4">
      <c r="D4821" s="39"/>
    </row>
    <row r="4822" spans="4:4">
      <c r="D4822" s="39"/>
    </row>
    <row r="4823" spans="4:4">
      <c r="D4823" s="39"/>
    </row>
    <row r="4824" spans="4:4">
      <c r="D4824" s="39"/>
    </row>
    <row r="4825" spans="4:4">
      <c r="D4825" s="39"/>
    </row>
    <row r="4826" spans="4:4">
      <c r="D4826" s="39"/>
    </row>
    <row r="4827" spans="4:4">
      <c r="D4827" s="39"/>
    </row>
    <row r="4828" spans="4:4">
      <c r="D4828" s="39"/>
    </row>
    <row r="4829" spans="4:4">
      <c r="D4829" s="39"/>
    </row>
    <row r="4830" spans="4:4">
      <c r="D4830" s="39"/>
    </row>
    <row r="4831" spans="4:4">
      <c r="D4831" s="39"/>
    </row>
    <row r="4832" spans="4:4">
      <c r="D4832" s="39"/>
    </row>
    <row r="4833" spans="4:4">
      <c r="D4833" s="39"/>
    </row>
    <row r="4834" spans="4:4">
      <c r="D4834" s="39"/>
    </row>
    <row r="4835" spans="4:4">
      <c r="D4835" s="39"/>
    </row>
    <row r="4836" spans="4:4">
      <c r="D4836" s="39"/>
    </row>
    <row r="4837" spans="4:4">
      <c r="D4837" s="39"/>
    </row>
    <row r="4838" spans="4:4">
      <c r="D4838" s="39"/>
    </row>
    <row r="4839" spans="4:4">
      <c r="D4839" s="39"/>
    </row>
    <row r="4840" spans="4:4">
      <c r="D4840" s="39"/>
    </row>
    <row r="4841" spans="4:4">
      <c r="D4841" s="39"/>
    </row>
    <row r="4842" spans="4:4">
      <c r="D4842" s="39"/>
    </row>
    <row r="4843" spans="4:4">
      <c r="D4843" s="39"/>
    </row>
    <row r="4844" spans="4:4">
      <c r="D4844" s="39"/>
    </row>
    <row r="4845" spans="4:4">
      <c r="D4845" s="39"/>
    </row>
    <row r="4846" spans="4:4">
      <c r="D4846" s="39"/>
    </row>
    <row r="4847" spans="4:4">
      <c r="D4847" s="39"/>
    </row>
    <row r="4848" spans="4:4">
      <c r="D4848" s="39"/>
    </row>
    <row r="4849" spans="4:4">
      <c r="D4849" s="39"/>
    </row>
    <row r="4850" spans="4:4">
      <c r="D4850" s="39"/>
    </row>
    <row r="4851" spans="4:4">
      <c r="D4851" s="39"/>
    </row>
    <row r="4852" spans="4:4">
      <c r="D4852" s="39"/>
    </row>
    <row r="4853" spans="4:4">
      <c r="D4853" s="39"/>
    </row>
    <row r="4854" spans="4:4">
      <c r="D4854" s="39"/>
    </row>
    <row r="4855" spans="4:4">
      <c r="D4855" s="39"/>
    </row>
    <row r="4856" spans="4:4">
      <c r="D4856" s="39"/>
    </row>
    <row r="4857" spans="4:4">
      <c r="D4857" s="39"/>
    </row>
    <row r="4858" spans="4:4">
      <c r="D4858" s="39"/>
    </row>
    <row r="4859" spans="4:4">
      <c r="D4859" s="39"/>
    </row>
    <row r="4860" spans="4:4">
      <c r="D4860" s="39"/>
    </row>
    <row r="4861" spans="4:4">
      <c r="D4861" s="39"/>
    </row>
    <row r="4862" spans="4:4">
      <c r="D4862" s="39"/>
    </row>
    <row r="4863" spans="4:4">
      <c r="D4863" s="39"/>
    </row>
    <row r="4864" spans="4:4">
      <c r="D4864" s="39"/>
    </row>
    <row r="4865" spans="4:4">
      <c r="D4865" s="39"/>
    </row>
    <row r="4866" spans="4:4">
      <c r="D4866" s="39"/>
    </row>
    <row r="4867" spans="4:4">
      <c r="D4867" s="39"/>
    </row>
    <row r="4868" spans="4:4">
      <c r="D4868" s="39"/>
    </row>
    <row r="4869" spans="4:4">
      <c r="D4869" s="39"/>
    </row>
    <row r="4870" spans="4:4">
      <c r="D4870" s="39"/>
    </row>
    <row r="4871" spans="4:4">
      <c r="D4871" s="39"/>
    </row>
    <row r="4872" spans="4:4">
      <c r="D4872" s="39"/>
    </row>
    <row r="4873" spans="4:4">
      <c r="D4873" s="39"/>
    </row>
    <row r="4874" spans="4:4">
      <c r="D4874" s="39"/>
    </row>
    <row r="4875" spans="4:4">
      <c r="D4875" s="39"/>
    </row>
    <row r="4876" spans="4:4">
      <c r="D4876" s="39"/>
    </row>
    <row r="4877" spans="4:4">
      <c r="D4877" s="39"/>
    </row>
    <row r="4878" spans="4:4">
      <c r="D4878" s="39"/>
    </row>
    <row r="4879" spans="4:4">
      <c r="D4879" s="39"/>
    </row>
    <row r="4880" spans="4:4">
      <c r="D4880" s="39"/>
    </row>
    <row r="4881" spans="4:4">
      <c r="D4881" s="39"/>
    </row>
    <row r="4882" spans="4:4">
      <c r="D4882" s="39"/>
    </row>
    <row r="4883" spans="4:4">
      <c r="D4883" s="39"/>
    </row>
    <row r="4884" spans="4:4">
      <c r="D4884" s="39"/>
    </row>
    <row r="4885" spans="4:4">
      <c r="D4885" s="39"/>
    </row>
    <row r="4886" spans="4:4">
      <c r="D4886" s="39"/>
    </row>
    <row r="4887" spans="4:4">
      <c r="D4887" s="39"/>
    </row>
    <row r="4888" spans="4:4">
      <c r="D4888" s="39"/>
    </row>
    <row r="4889" spans="4:4">
      <c r="D4889" s="39"/>
    </row>
    <row r="4890" spans="4:4">
      <c r="D4890" s="39"/>
    </row>
    <row r="4891" spans="4:4">
      <c r="D4891" s="39"/>
    </row>
    <row r="4892" spans="4:4">
      <c r="D4892" s="39"/>
    </row>
    <row r="4893" spans="4:4">
      <c r="D4893" s="39"/>
    </row>
    <row r="4894" spans="4:4">
      <c r="D4894" s="39"/>
    </row>
    <row r="4895" spans="4:4">
      <c r="D4895" s="39"/>
    </row>
    <row r="4896" spans="4:4">
      <c r="D4896" s="39"/>
    </row>
    <row r="4897" spans="4:4">
      <c r="D4897" s="39"/>
    </row>
    <row r="4898" spans="4:4">
      <c r="D4898" s="39"/>
    </row>
    <row r="4899" spans="4:4">
      <c r="D4899" s="39"/>
    </row>
    <row r="4900" spans="4:4">
      <c r="D4900" s="39"/>
    </row>
    <row r="4901" spans="4:4">
      <c r="D4901" s="39"/>
    </row>
    <row r="4902" spans="4:4">
      <c r="D4902" s="39"/>
    </row>
    <row r="4903" spans="4:4">
      <c r="D4903" s="39"/>
    </row>
    <row r="4904" spans="4:4">
      <c r="D4904" s="39"/>
    </row>
    <row r="4905" spans="4:4">
      <c r="D4905" s="39"/>
    </row>
    <row r="4906" spans="4:4">
      <c r="D4906" s="39"/>
    </row>
    <row r="4907" spans="4:4">
      <c r="D4907" s="39"/>
    </row>
    <row r="4908" spans="4:4">
      <c r="D4908" s="39"/>
    </row>
    <row r="4909" spans="4:4">
      <c r="D4909" s="39"/>
    </row>
    <row r="4910" spans="4:4">
      <c r="D4910" s="39"/>
    </row>
    <row r="4911" spans="4:4">
      <c r="D4911" s="39"/>
    </row>
    <row r="4912" spans="4:4">
      <c r="D4912" s="39"/>
    </row>
    <row r="4913" spans="4:4">
      <c r="D4913" s="39"/>
    </row>
    <row r="4914" spans="4:4">
      <c r="D4914" s="39"/>
    </row>
    <row r="4915" spans="4:4">
      <c r="D4915" s="39"/>
    </row>
    <row r="4916" spans="4:4">
      <c r="D4916" s="39"/>
    </row>
    <row r="4917" spans="4:4">
      <c r="D4917" s="39"/>
    </row>
    <row r="4918" spans="4:4">
      <c r="D4918" s="39"/>
    </row>
    <row r="4919" spans="4:4">
      <c r="D4919" s="39"/>
    </row>
    <row r="4920" spans="4:4">
      <c r="D4920" s="39"/>
    </row>
    <row r="4921" spans="4:4">
      <c r="D4921" s="39"/>
    </row>
    <row r="4922" spans="4:4">
      <c r="D4922" s="39"/>
    </row>
    <row r="4923" spans="4:4">
      <c r="D4923" s="39"/>
    </row>
    <row r="4924" spans="4:4">
      <c r="D4924" s="39"/>
    </row>
    <row r="4925" spans="4:4">
      <c r="D4925" s="39"/>
    </row>
    <row r="4926" spans="4:4">
      <c r="D4926" s="39"/>
    </row>
    <row r="4927" spans="4:4">
      <c r="D4927" s="39"/>
    </row>
    <row r="4928" spans="4:4">
      <c r="D4928" s="39"/>
    </row>
    <row r="4929" spans="4:4">
      <c r="D4929" s="39"/>
    </row>
    <row r="4930" spans="4:4">
      <c r="D4930" s="39"/>
    </row>
    <row r="4931" spans="4:4">
      <c r="D4931" s="39"/>
    </row>
    <row r="4932" spans="4:4">
      <c r="D4932" s="39"/>
    </row>
    <row r="4933" spans="4:4">
      <c r="D4933" s="39"/>
    </row>
    <row r="4934" spans="4:4">
      <c r="D4934" s="39"/>
    </row>
    <row r="4935" spans="4:4">
      <c r="D4935" s="39"/>
    </row>
    <row r="4936" spans="4:4">
      <c r="D4936" s="39"/>
    </row>
    <row r="4937" spans="4:4">
      <c r="D4937" s="39"/>
    </row>
    <row r="4938" spans="4:4">
      <c r="D4938" s="39"/>
    </row>
    <row r="4939" spans="4:4">
      <c r="D4939" s="39"/>
    </row>
    <row r="4940" spans="4:4">
      <c r="D4940" s="39"/>
    </row>
    <row r="4941" spans="4:4">
      <c r="D4941" s="39"/>
    </row>
    <row r="4942" spans="4:4">
      <c r="D4942" s="39"/>
    </row>
    <row r="4943" spans="4:4">
      <c r="D4943" s="39"/>
    </row>
    <row r="4944" spans="4:4">
      <c r="D4944" s="39"/>
    </row>
    <row r="4945" spans="4:4">
      <c r="D4945" s="39"/>
    </row>
    <row r="4946" spans="4:4">
      <c r="D4946" s="39"/>
    </row>
    <row r="4947" spans="4:4">
      <c r="D4947" s="39"/>
    </row>
    <row r="4948" spans="4:4">
      <c r="D4948" s="39"/>
    </row>
    <row r="4949" spans="4:4">
      <c r="D4949" s="39"/>
    </row>
    <row r="4950" spans="4:4">
      <c r="D4950" s="39"/>
    </row>
    <row r="4951" spans="4:4">
      <c r="D4951" s="39"/>
    </row>
    <row r="4952" spans="4:4">
      <c r="D4952" s="39"/>
    </row>
    <row r="4953" spans="4:4">
      <c r="D4953" s="39"/>
    </row>
    <row r="4954" spans="4:4">
      <c r="D4954" s="39"/>
    </row>
    <row r="4955" spans="4:4">
      <c r="D4955" s="39"/>
    </row>
    <row r="4956" spans="4:4">
      <c r="D4956" s="39"/>
    </row>
    <row r="4957" spans="4:4">
      <c r="D4957" s="39"/>
    </row>
    <row r="4958" spans="4:4">
      <c r="D4958" s="39"/>
    </row>
    <row r="4959" spans="4:4">
      <c r="D4959" s="39"/>
    </row>
    <row r="4960" spans="4:4">
      <c r="D4960" s="39"/>
    </row>
    <row r="4961" spans="4:4">
      <c r="D4961" s="39"/>
    </row>
    <row r="4962" spans="4:4">
      <c r="D4962" s="39"/>
    </row>
    <row r="4963" spans="4:4">
      <c r="D4963" s="39"/>
    </row>
    <row r="4964" spans="4:4">
      <c r="D4964" s="39"/>
    </row>
    <row r="4965" spans="4:4">
      <c r="D4965" s="39"/>
    </row>
    <row r="4966" spans="4:4">
      <c r="D4966" s="39"/>
    </row>
    <row r="4967" spans="4:4">
      <c r="D4967" s="39"/>
    </row>
    <row r="4968" spans="4:4">
      <c r="D4968" s="39"/>
    </row>
    <row r="4969" spans="4:4">
      <c r="D4969" s="39"/>
    </row>
    <row r="4970" spans="4:4">
      <c r="D4970" s="39"/>
    </row>
    <row r="4971" spans="4:4">
      <c r="D4971" s="39"/>
    </row>
    <row r="4972" spans="4:4">
      <c r="D4972" s="39"/>
    </row>
    <row r="4973" spans="4:4">
      <c r="D4973" s="39"/>
    </row>
    <row r="4974" spans="4:4">
      <c r="D4974" s="39"/>
    </row>
    <row r="4975" spans="4:4">
      <c r="D4975" s="39"/>
    </row>
    <row r="4976" spans="4:4">
      <c r="D4976" s="39"/>
    </row>
    <row r="4977" spans="4:4">
      <c r="D4977" s="39"/>
    </row>
    <row r="4978" spans="4:4">
      <c r="D4978" s="39"/>
    </row>
    <row r="4979" spans="4:4">
      <c r="D4979" s="39"/>
    </row>
    <row r="4980" spans="4:4">
      <c r="D4980" s="39"/>
    </row>
    <row r="4981" spans="4:4">
      <c r="D4981" s="39"/>
    </row>
    <row r="4982" spans="4:4">
      <c r="D4982" s="39"/>
    </row>
    <row r="4983" spans="4:4">
      <c r="D4983" s="39"/>
    </row>
    <row r="4984" spans="4:4">
      <c r="D4984" s="39"/>
    </row>
    <row r="4985" spans="4:4">
      <c r="D4985" s="39"/>
    </row>
    <row r="4986" spans="4:4">
      <c r="D4986" s="39"/>
    </row>
    <row r="4987" spans="4:4">
      <c r="D4987" s="39"/>
    </row>
    <row r="4988" spans="4:4">
      <c r="D4988" s="39"/>
    </row>
    <row r="4989" spans="4:4">
      <c r="D4989" s="39"/>
    </row>
    <row r="4990" spans="4:4">
      <c r="D4990" s="39"/>
    </row>
    <row r="4991" spans="4:4">
      <c r="D4991" s="39"/>
    </row>
    <row r="4992" spans="4:4">
      <c r="D4992" s="39"/>
    </row>
    <row r="4993" spans="4:4">
      <c r="D4993" s="39"/>
    </row>
    <row r="4994" spans="4:4">
      <c r="D4994" s="39"/>
    </row>
    <row r="4995" spans="4:4">
      <c r="D4995" s="39"/>
    </row>
    <row r="4996" spans="4:4">
      <c r="D4996" s="39"/>
    </row>
    <row r="4997" spans="4:4">
      <c r="D4997" s="39"/>
    </row>
    <row r="4998" spans="4:4">
      <c r="D4998" s="39"/>
    </row>
    <row r="4999" spans="4:4">
      <c r="D4999" s="39"/>
    </row>
    <row r="5000" spans="4:4">
      <c r="D5000" s="39"/>
    </row>
    <row r="5001" spans="4:4">
      <c r="D5001" s="39"/>
    </row>
    <row r="5002" spans="4:4">
      <c r="D5002" s="39"/>
    </row>
    <row r="5003" spans="4:4">
      <c r="D5003" s="39"/>
    </row>
    <row r="5004" spans="4:4">
      <c r="D5004" s="39"/>
    </row>
    <row r="5005" spans="4:4">
      <c r="D5005" s="39"/>
    </row>
    <row r="5006" spans="4:4">
      <c r="D5006" s="39"/>
    </row>
    <row r="5007" spans="4:4">
      <c r="D5007" s="39"/>
    </row>
    <row r="5008" spans="4:4">
      <c r="D5008" s="39"/>
    </row>
    <row r="5009" spans="4:4">
      <c r="D5009" s="39"/>
    </row>
    <row r="5010" spans="4:4">
      <c r="D5010" s="39"/>
    </row>
    <row r="5011" spans="4:4">
      <c r="D5011" s="39"/>
    </row>
    <row r="5012" spans="4:4">
      <c r="D5012" s="39"/>
    </row>
    <row r="5013" spans="4:4">
      <c r="D5013" s="39"/>
    </row>
    <row r="5014" spans="4:4">
      <c r="D5014" s="39"/>
    </row>
    <row r="5015" spans="4:4">
      <c r="D5015" s="39"/>
    </row>
    <row r="5016" spans="4:4">
      <c r="D5016" s="39"/>
    </row>
    <row r="5017" spans="4:4">
      <c r="D5017" s="39"/>
    </row>
    <row r="5018" spans="4:4">
      <c r="D5018" s="39"/>
    </row>
    <row r="5019" spans="4:4">
      <c r="D5019" s="39"/>
    </row>
    <row r="5020" spans="4:4">
      <c r="D5020" s="39"/>
    </row>
    <row r="5021" spans="4:4">
      <c r="D5021" s="39"/>
    </row>
    <row r="5022" spans="4:4">
      <c r="D5022" s="39"/>
    </row>
    <row r="5023" spans="4:4">
      <c r="D5023" s="39"/>
    </row>
    <row r="5024" spans="4:4">
      <c r="D5024" s="39"/>
    </row>
    <row r="5025" spans="4:4">
      <c r="D5025" s="39"/>
    </row>
    <row r="5026" spans="4:4">
      <c r="D5026" s="39"/>
    </row>
    <row r="5027" spans="4:4">
      <c r="D5027" s="39"/>
    </row>
    <row r="5028" spans="4:4">
      <c r="D5028" s="39"/>
    </row>
    <row r="5029" spans="4:4">
      <c r="D5029" s="39"/>
    </row>
    <row r="5030" spans="4:4">
      <c r="D5030" s="39"/>
    </row>
    <row r="5031" spans="4:4">
      <c r="D5031" s="39"/>
    </row>
    <row r="5032" spans="4:4">
      <c r="D5032" s="39"/>
    </row>
    <row r="5033" spans="4:4">
      <c r="D5033" s="39"/>
    </row>
    <row r="5034" spans="4:4">
      <c r="D5034" s="39"/>
    </row>
    <row r="5035" spans="4:4">
      <c r="D5035" s="39"/>
    </row>
    <row r="5036" spans="4:4">
      <c r="D5036" s="39"/>
    </row>
    <row r="5037" spans="4:4">
      <c r="D5037" s="39"/>
    </row>
    <row r="5038" spans="4:4">
      <c r="D5038" s="39"/>
    </row>
    <row r="5039" spans="4:4">
      <c r="D5039" s="39"/>
    </row>
    <row r="5040" spans="4:4">
      <c r="D5040" s="39"/>
    </row>
    <row r="5041" spans="4:4">
      <c r="D5041" s="39"/>
    </row>
    <row r="5042" spans="4:4">
      <c r="D5042" s="39"/>
    </row>
    <row r="5043" spans="4:4">
      <c r="D5043" s="39"/>
    </row>
    <row r="5044" spans="4:4">
      <c r="D5044" s="39"/>
    </row>
    <row r="5045" spans="4:4">
      <c r="D5045" s="39"/>
    </row>
    <row r="5046" spans="4:4">
      <c r="D5046" s="39"/>
    </row>
    <row r="5047" spans="4:4">
      <c r="D5047" s="39"/>
    </row>
    <row r="5048" spans="4:4">
      <c r="D5048" s="39"/>
    </row>
    <row r="5049" spans="4:4">
      <c r="D5049" s="39"/>
    </row>
    <row r="5050" spans="4:4">
      <c r="D5050" s="39"/>
    </row>
    <row r="5051" spans="4:4">
      <c r="D5051" s="39"/>
    </row>
    <row r="5052" spans="4:4">
      <c r="D5052" s="39"/>
    </row>
    <row r="5053" spans="4:4">
      <c r="D5053" s="39"/>
    </row>
    <row r="5054" spans="4:4">
      <c r="D5054" s="39"/>
    </row>
    <row r="5055" spans="4:4">
      <c r="D5055" s="39"/>
    </row>
    <row r="5056" spans="4:4">
      <c r="D5056" s="39"/>
    </row>
    <row r="5057" spans="4:4">
      <c r="D5057" s="39"/>
    </row>
    <row r="5058" spans="4:4">
      <c r="D5058" s="39"/>
    </row>
    <row r="5059" spans="4:4">
      <c r="D5059" s="39"/>
    </row>
    <row r="5060" spans="4:4">
      <c r="D5060" s="39"/>
    </row>
    <row r="5061" spans="4:4">
      <c r="D5061" s="39"/>
    </row>
    <row r="5062" spans="4:4">
      <c r="D5062" s="39"/>
    </row>
    <row r="5063" spans="4:4">
      <c r="D5063" s="39"/>
    </row>
    <row r="5064" spans="4:4">
      <c r="D5064" s="39"/>
    </row>
    <row r="5065" spans="4:4">
      <c r="D5065" s="39"/>
    </row>
    <row r="5066" spans="4:4">
      <c r="D5066" s="39"/>
    </row>
    <row r="5067" spans="4:4">
      <c r="D5067" s="39"/>
    </row>
    <row r="5068" spans="4:4">
      <c r="D5068" s="39"/>
    </row>
    <row r="5069" spans="4:4">
      <c r="D5069" s="39"/>
    </row>
    <row r="5070" spans="4:4">
      <c r="D5070" s="39"/>
    </row>
    <row r="5071" spans="4:4">
      <c r="D5071" s="39"/>
    </row>
    <row r="5072" spans="4:4">
      <c r="D5072" s="39"/>
    </row>
    <row r="5073" spans="4:4">
      <c r="D5073" s="39"/>
    </row>
    <row r="5074" spans="4:4">
      <c r="D5074" s="39"/>
    </row>
    <row r="5075" spans="4:4">
      <c r="D5075" s="39"/>
    </row>
    <row r="5076" spans="4:4">
      <c r="D5076" s="39"/>
    </row>
    <row r="5077" spans="4:4">
      <c r="D5077" s="39"/>
    </row>
    <row r="5078" spans="4:4">
      <c r="D5078" s="39"/>
    </row>
    <row r="5079" spans="4:4">
      <c r="D5079" s="39"/>
    </row>
    <row r="5080" spans="4:4">
      <c r="D5080" s="39"/>
    </row>
    <row r="5081" spans="4:4">
      <c r="D5081" s="39"/>
    </row>
    <row r="5082" spans="4:4">
      <c r="D5082" s="39"/>
    </row>
    <row r="5083" spans="4:4">
      <c r="D5083" s="39"/>
    </row>
    <row r="5084" spans="4:4">
      <c r="D5084" s="39"/>
    </row>
    <row r="5085" spans="4:4">
      <c r="D5085" s="39"/>
    </row>
    <row r="5086" spans="4:4">
      <c r="D5086" s="39"/>
    </row>
    <row r="5087" spans="4:4">
      <c r="D5087" s="39"/>
    </row>
    <row r="5088" spans="4:4">
      <c r="D5088" s="39"/>
    </row>
    <row r="5089" spans="4:4">
      <c r="D5089" s="39"/>
    </row>
    <row r="5090" spans="4:4">
      <c r="D5090" s="39"/>
    </row>
    <row r="5091" spans="4:4">
      <c r="D5091" s="39"/>
    </row>
    <row r="5092" spans="4:4">
      <c r="D5092" s="39"/>
    </row>
    <row r="5093" spans="4:4">
      <c r="D5093" s="39"/>
    </row>
    <row r="5094" spans="4:4">
      <c r="D5094" s="39"/>
    </row>
    <row r="5095" spans="4:4">
      <c r="D5095" s="39"/>
    </row>
    <row r="5096" spans="4:4">
      <c r="D5096" s="39"/>
    </row>
    <row r="5097" spans="4:4">
      <c r="D5097" s="39"/>
    </row>
    <row r="5098" spans="4:4">
      <c r="D5098" s="39"/>
    </row>
    <row r="5099" spans="4:4">
      <c r="D5099" s="39"/>
    </row>
    <row r="5100" spans="4:4">
      <c r="D5100" s="39"/>
    </row>
    <row r="5101" spans="4:4">
      <c r="D5101" s="39"/>
    </row>
    <row r="5102" spans="4:4">
      <c r="D5102" s="39"/>
    </row>
    <row r="5103" spans="4:4">
      <c r="D5103" s="39"/>
    </row>
    <row r="5104" spans="4:4">
      <c r="D5104" s="39"/>
    </row>
    <row r="5105" spans="4:4">
      <c r="D5105" s="39"/>
    </row>
    <row r="5106" spans="4:4">
      <c r="D5106" s="39"/>
    </row>
    <row r="5107" spans="4:4">
      <c r="D5107" s="39"/>
    </row>
    <row r="5108" spans="4:4">
      <c r="D5108" s="39"/>
    </row>
    <row r="5109" spans="4:4">
      <c r="D5109" s="39"/>
    </row>
    <row r="5110" spans="4:4">
      <c r="D5110" s="39"/>
    </row>
    <row r="5111" spans="4:4">
      <c r="D5111" s="39"/>
    </row>
    <row r="5112" spans="4:4">
      <c r="D5112" s="39"/>
    </row>
    <row r="5113" spans="4:4">
      <c r="D5113" s="39"/>
    </row>
    <row r="5114" spans="4:4">
      <c r="D5114" s="39"/>
    </row>
    <row r="5115" spans="4:4">
      <c r="D5115" s="39"/>
    </row>
    <row r="5116" spans="4:4">
      <c r="D5116" s="39"/>
    </row>
    <row r="5117" spans="4:4">
      <c r="D5117" s="39"/>
    </row>
    <row r="5118" spans="4:4">
      <c r="D5118" s="39"/>
    </row>
    <row r="5119" spans="4:4">
      <c r="D5119" s="39"/>
    </row>
    <row r="5120" spans="4:4">
      <c r="D5120" s="39"/>
    </row>
    <row r="5121" spans="4:4">
      <c r="D5121" s="39"/>
    </row>
    <row r="5122" spans="4:4">
      <c r="D5122" s="39"/>
    </row>
    <row r="5123" spans="4:4">
      <c r="D5123" s="39"/>
    </row>
    <row r="5124" spans="4:4">
      <c r="D5124" s="39"/>
    </row>
    <row r="5125" spans="4:4">
      <c r="D5125" s="39"/>
    </row>
    <row r="5126" spans="4:4">
      <c r="D5126" s="39"/>
    </row>
    <row r="5127" spans="4:4">
      <c r="D5127" s="39"/>
    </row>
    <row r="5128" spans="4:4">
      <c r="D5128" s="39"/>
    </row>
    <row r="5129" spans="4:4">
      <c r="D5129" s="39"/>
    </row>
    <row r="5130" spans="4:4">
      <c r="D5130" s="39"/>
    </row>
    <row r="5131" spans="4:4">
      <c r="D5131" s="39"/>
    </row>
    <row r="5132" spans="4:4">
      <c r="D5132" s="39"/>
    </row>
    <row r="5133" spans="4:4">
      <c r="D5133" s="39"/>
    </row>
    <row r="5134" spans="4:4">
      <c r="D5134" s="39"/>
    </row>
    <row r="5135" spans="4:4">
      <c r="D5135" s="39"/>
    </row>
    <row r="5136" spans="4:4">
      <c r="D5136" s="39"/>
    </row>
    <row r="5137" spans="4:4">
      <c r="D5137" s="39"/>
    </row>
    <row r="5138" spans="4:4">
      <c r="D5138" s="39"/>
    </row>
    <row r="5139" spans="4:4">
      <c r="D5139" s="39"/>
    </row>
    <row r="5140" spans="4:4">
      <c r="D5140" s="39"/>
    </row>
    <row r="5141" spans="4:4">
      <c r="D5141" s="39"/>
    </row>
    <row r="5142" spans="4:4">
      <c r="D5142" s="39"/>
    </row>
    <row r="5143" spans="4:4">
      <c r="D5143" s="39"/>
    </row>
    <row r="5144" spans="4:4">
      <c r="D5144" s="39"/>
    </row>
    <row r="5145" spans="4:4">
      <c r="D5145" s="39"/>
    </row>
    <row r="5146" spans="4:4">
      <c r="D5146" s="39"/>
    </row>
    <row r="5147" spans="4:4">
      <c r="D5147" s="39"/>
    </row>
    <row r="5148" spans="4:4">
      <c r="D5148" s="39"/>
    </row>
    <row r="5149" spans="4:4">
      <c r="D5149" s="39"/>
    </row>
    <row r="5150" spans="4:4">
      <c r="D5150" s="39"/>
    </row>
    <row r="5151" spans="4:4">
      <c r="D5151" s="39"/>
    </row>
    <row r="5152" spans="4:4">
      <c r="D5152" s="39"/>
    </row>
    <row r="5153" spans="4:4">
      <c r="D5153" s="39"/>
    </row>
    <row r="5154" spans="4:4">
      <c r="D5154" s="39"/>
    </row>
    <row r="5155" spans="4:4">
      <c r="D5155" s="39"/>
    </row>
    <row r="5156" spans="4:4">
      <c r="D5156" s="39"/>
    </row>
    <row r="5157" spans="4:4">
      <c r="D5157" s="39"/>
    </row>
    <row r="5158" spans="4:4">
      <c r="D5158" s="39"/>
    </row>
    <row r="5159" spans="4:4">
      <c r="D5159" s="39"/>
    </row>
    <row r="5160" spans="4:4">
      <c r="D5160" s="39"/>
    </row>
    <row r="5161" spans="4:4">
      <c r="D5161" s="39"/>
    </row>
    <row r="5162" spans="4:4">
      <c r="D5162" s="39"/>
    </row>
    <row r="5163" spans="4:4">
      <c r="D5163" s="39"/>
    </row>
    <row r="5164" spans="4:4">
      <c r="D5164" s="39"/>
    </row>
    <row r="5165" spans="4:4">
      <c r="D5165" s="39"/>
    </row>
    <row r="5166" spans="4:4">
      <c r="D5166" s="39"/>
    </row>
    <row r="5167" spans="4:4">
      <c r="D5167" s="39"/>
    </row>
    <row r="5168" spans="4:4">
      <c r="D5168" s="39"/>
    </row>
    <row r="5169" spans="4:4">
      <c r="D5169" s="39"/>
    </row>
    <row r="5170" spans="4:4">
      <c r="D5170" s="39"/>
    </row>
    <row r="5171" spans="4:4">
      <c r="D5171" s="39"/>
    </row>
    <row r="5172" spans="4:4">
      <c r="D5172" s="39"/>
    </row>
    <row r="5173" spans="4:4">
      <c r="D5173" s="39"/>
    </row>
    <row r="5174" spans="4:4">
      <c r="D5174" s="39"/>
    </row>
    <row r="5175" spans="4:4">
      <c r="D5175" s="39"/>
    </row>
    <row r="5176" spans="4:4">
      <c r="D5176" s="39"/>
    </row>
    <row r="5177" spans="4:4">
      <c r="D5177" s="39"/>
    </row>
    <row r="5178" spans="4:4">
      <c r="D5178" s="39"/>
    </row>
    <row r="5179" spans="4:4">
      <c r="D5179" s="39"/>
    </row>
    <row r="5180" spans="4:4">
      <c r="D5180" s="39"/>
    </row>
    <row r="5181" spans="4:4">
      <c r="D5181" s="39"/>
    </row>
    <row r="5182" spans="4:4">
      <c r="D5182" s="39"/>
    </row>
    <row r="5183" spans="4:4">
      <c r="D5183" s="39"/>
    </row>
    <row r="5184" spans="4:4">
      <c r="D5184" s="39"/>
    </row>
    <row r="5185" spans="4:4">
      <c r="D5185" s="39"/>
    </row>
    <row r="5186" spans="4:4">
      <c r="D5186" s="39"/>
    </row>
    <row r="5187" spans="4:4">
      <c r="D5187" s="39"/>
    </row>
    <row r="5188" spans="4:4">
      <c r="D5188" s="39"/>
    </row>
    <row r="5189" spans="4:4">
      <c r="D5189" s="39"/>
    </row>
    <row r="5190" spans="4:4">
      <c r="D5190" s="39"/>
    </row>
    <row r="5191" spans="4:4">
      <c r="D5191" s="39"/>
    </row>
    <row r="5192" spans="4:4">
      <c r="D5192" s="39"/>
    </row>
    <row r="5193" spans="4:4">
      <c r="D5193" s="39"/>
    </row>
    <row r="5194" spans="4:4">
      <c r="D5194" s="39"/>
    </row>
    <row r="5195" spans="4:4">
      <c r="D5195" s="39"/>
    </row>
    <row r="5196" spans="4:4">
      <c r="D5196" s="39"/>
    </row>
    <row r="5197" spans="4:4">
      <c r="D5197" s="39"/>
    </row>
    <row r="5198" spans="4:4">
      <c r="D5198" s="39"/>
    </row>
    <row r="5199" spans="4:4">
      <c r="D5199" s="39"/>
    </row>
    <row r="5200" spans="4:4">
      <c r="D5200" s="39"/>
    </row>
    <row r="5201" spans="4:4">
      <c r="D5201" s="39"/>
    </row>
    <row r="5202" spans="4:4">
      <c r="D5202" s="39"/>
    </row>
    <row r="5203" spans="4:4">
      <c r="D5203" s="39"/>
    </row>
    <row r="5204" spans="4:4">
      <c r="D5204" s="39"/>
    </row>
    <row r="5205" spans="4:4">
      <c r="D5205" s="39"/>
    </row>
    <row r="5206" spans="4:4">
      <c r="D5206" s="39"/>
    </row>
    <row r="5207" spans="4:4">
      <c r="D5207" s="39"/>
    </row>
    <row r="5208" spans="4:4">
      <c r="D5208" s="39"/>
    </row>
    <row r="5209" spans="4:4">
      <c r="D5209" s="39"/>
    </row>
    <row r="5210" spans="4:4">
      <c r="D5210" s="39"/>
    </row>
    <row r="5211" spans="4:4">
      <c r="D5211" s="39"/>
    </row>
    <row r="5212" spans="4:4">
      <c r="D5212" s="39"/>
    </row>
    <row r="5213" spans="4:4">
      <c r="D5213" s="39"/>
    </row>
    <row r="5214" spans="4:4">
      <c r="D5214" s="39"/>
    </row>
    <row r="5215" spans="4:4">
      <c r="D5215" s="39"/>
    </row>
    <row r="5216" spans="4:4">
      <c r="D5216" s="39"/>
    </row>
    <row r="5217" spans="4:4">
      <c r="D5217" s="39"/>
    </row>
    <row r="5218" spans="4:4">
      <c r="D5218" s="39"/>
    </row>
    <row r="5219" spans="4:4">
      <c r="D5219" s="39"/>
    </row>
    <row r="5220" spans="4:4">
      <c r="D5220" s="39"/>
    </row>
    <row r="5221" spans="4:4">
      <c r="D5221" s="39"/>
    </row>
    <row r="5222" spans="4:4">
      <c r="D5222" s="39"/>
    </row>
    <row r="5223" spans="4:4">
      <c r="D5223" s="39"/>
    </row>
    <row r="5224" spans="4:4">
      <c r="D5224" s="39"/>
    </row>
    <row r="5225" spans="4:4">
      <c r="D5225" s="39"/>
    </row>
    <row r="5226" spans="4:4">
      <c r="D5226" s="39"/>
    </row>
    <row r="5227" spans="4:4">
      <c r="D5227" s="39"/>
    </row>
    <row r="5228" spans="4:4">
      <c r="D5228" s="39"/>
    </row>
    <row r="5229" spans="4:4">
      <c r="D5229" s="39"/>
    </row>
    <row r="5230" spans="4:4">
      <c r="D5230" s="39"/>
    </row>
    <row r="5231" spans="4:4">
      <c r="D5231" s="39"/>
    </row>
    <row r="5232" spans="4:4">
      <c r="D5232" s="39"/>
    </row>
    <row r="5233" spans="4:4">
      <c r="D5233" s="39"/>
    </row>
    <row r="5234" spans="4:4">
      <c r="D5234" s="39"/>
    </row>
    <row r="5235" spans="4:4">
      <c r="D5235" s="39"/>
    </row>
    <row r="5236" spans="4:4">
      <c r="D5236" s="39"/>
    </row>
    <row r="5237" spans="4:4">
      <c r="D5237" s="39"/>
    </row>
    <row r="5238" spans="4:4">
      <c r="D5238" s="39"/>
    </row>
    <row r="5239" spans="4:4">
      <c r="D5239" s="39"/>
    </row>
    <row r="5240" spans="4:4">
      <c r="D5240" s="39"/>
    </row>
    <row r="5241" spans="4:4">
      <c r="D5241" s="39"/>
    </row>
    <row r="5242" spans="4:4">
      <c r="D5242" s="39"/>
    </row>
    <row r="5243" spans="4:4">
      <c r="D5243" s="39"/>
    </row>
    <row r="5244" spans="4:4">
      <c r="D5244" s="39"/>
    </row>
    <row r="5245" spans="4:4">
      <c r="D5245" s="39"/>
    </row>
    <row r="5246" spans="4:4">
      <c r="D5246" s="39"/>
    </row>
    <row r="5247" spans="4:4">
      <c r="D5247" s="39"/>
    </row>
    <row r="5248" spans="4:4">
      <c r="D5248" s="39"/>
    </row>
    <row r="5249" spans="4:4">
      <c r="D5249" s="39"/>
    </row>
    <row r="5250" spans="4:4">
      <c r="D5250" s="39"/>
    </row>
    <row r="5251" spans="4:4">
      <c r="D5251" s="39"/>
    </row>
    <row r="5252" spans="4:4">
      <c r="D5252" s="39"/>
    </row>
    <row r="5253" spans="4:4">
      <c r="D5253" s="39"/>
    </row>
    <row r="5254" spans="4:4">
      <c r="D5254" s="39"/>
    </row>
    <row r="5255" spans="4:4">
      <c r="D5255" s="39"/>
    </row>
    <row r="5256" spans="4:4">
      <c r="D5256" s="39"/>
    </row>
    <row r="5257" spans="4:4">
      <c r="D5257" s="39"/>
    </row>
    <row r="5258" spans="4:4">
      <c r="D5258" s="39"/>
    </row>
    <row r="5259" spans="4:4">
      <c r="D5259" s="39"/>
    </row>
    <row r="5260" spans="4:4">
      <c r="D5260" s="39"/>
    </row>
    <row r="5261" spans="4:4">
      <c r="D5261" s="39"/>
    </row>
    <row r="5262" spans="4:4">
      <c r="D5262" s="39"/>
    </row>
    <row r="5263" spans="4:4">
      <c r="D5263" s="39"/>
    </row>
    <row r="5264" spans="4:4">
      <c r="D5264" s="39"/>
    </row>
    <row r="5265" spans="4:4">
      <c r="D5265" s="39"/>
    </row>
    <row r="5266" spans="4:4">
      <c r="D5266" s="39"/>
    </row>
    <row r="5267" spans="4:4">
      <c r="D5267" s="39"/>
    </row>
    <row r="5268" spans="4:4">
      <c r="D5268" s="39"/>
    </row>
    <row r="5269" spans="4:4">
      <c r="D5269" s="39"/>
    </row>
    <row r="5270" spans="4:4">
      <c r="D5270" s="39"/>
    </row>
    <row r="5271" spans="4:4">
      <c r="D5271" s="39"/>
    </row>
    <row r="5272" spans="4:4">
      <c r="D5272" s="39"/>
    </row>
    <row r="5273" spans="4:4">
      <c r="D5273" s="39"/>
    </row>
    <row r="5274" spans="4:4">
      <c r="D5274" s="39"/>
    </row>
    <row r="5275" spans="4:4">
      <c r="D5275" s="39"/>
    </row>
    <row r="5276" spans="4:4">
      <c r="D5276" s="39"/>
    </row>
    <row r="5277" spans="4:4">
      <c r="D5277" s="39"/>
    </row>
    <row r="5278" spans="4:4">
      <c r="D5278" s="39"/>
    </row>
    <row r="5279" spans="4:4">
      <c r="D5279" s="39"/>
    </row>
    <row r="5280" spans="4:4">
      <c r="D5280" s="39"/>
    </row>
    <row r="5281" spans="4:4">
      <c r="D5281" s="39"/>
    </row>
    <row r="5282" spans="4:4">
      <c r="D5282" s="39"/>
    </row>
    <row r="5283" spans="4:4">
      <c r="D5283" s="39"/>
    </row>
    <row r="5284" spans="4:4">
      <c r="D5284" s="39"/>
    </row>
    <row r="5285" spans="4:4">
      <c r="D5285" s="39"/>
    </row>
    <row r="5286" spans="4:4">
      <c r="D5286" s="39"/>
    </row>
    <row r="5287" spans="4:4">
      <c r="D5287" s="39"/>
    </row>
    <row r="5288" spans="4:4">
      <c r="D5288" s="39"/>
    </row>
    <row r="5289" spans="4:4">
      <c r="D5289" s="39"/>
    </row>
    <row r="5290" spans="4:4">
      <c r="D5290" s="39"/>
    </row>
    <row r="5291" spans="4:4">
      <c r="D5291" s="39"/>
    </row>
    <row r="5292" spans="4:4">
      <c r="D5292" s="39"/>
    </row>
    <row r="5293" spans="4:4">
      <c r="D5293" s="39"/>
    </row>
    <row r="5294" spans="4:4">
      <c r="D5294" s="39"/>
    </row>
    <row r="5295" spans="4:4">
      <c r="D5295" s="39"/>
    </row>
    <row r="5296" spans="4:4">
      <c r="D5296" s="39"/>
    </row>
    <row r="5297" spans="4:4">
      <c r="D5297" s="39"/>
    </row>
    <row r="5298" spans="4:4">
      <c r="D5298" s="39"/>
    </row>
    <row r="5299" spans="4:4">
      <c r="D5299" s="39"/>
    </row>
    <row r="5300" spans="4:4">
      <c r="D5300" s="39"/>
    </row>
    <row r="5301" spans="4:4">
      <c r="D5301" s="39"/>
    </row>
    <row r="5302" spans="4:4">
      <c r="D5302" s="39"/>
    </row>
    <row r="5303" spans="4:4">
      <c r="D5303" s="39"/>
    </row>
    <row r="5304" spans="4:4">
      <c r="D5304" s="39"/>
    </row>
    <row r="5305" spans="4:4">
      <c r="D5305" s="39"/>
    </row>
    <row r="5306" spans="4:4">
      <c r="D5306" s="39"/>
    </row>
    <row r="5307" spans="4:4">
      <c r="D5307" s="39"/>
    </row>
    <row r="5308" spans="4:4">
      <c r="D5308" s="39"/>
    </row>
    <row r="5309" spans="4:4">
      <c r="D5309" s="39"/>
    </row>
    <row r="5310" spans="4:4">
      <c r="D5310" s="39"/>
    </row>
    <row r="5311" spans="4:4">
      <c r="D5311" s="39"/>
    </row>
    <row r="5312" spans="4:4">
      <c r="D5312" s="39"/>
    </row>
    <row r="5313" spans="4:4">
      <c r="D5313" s="39"/>
    </row>
    <row r="5314" spans="4:4">
      <c r="D5314" s="39"/>
    </row>
    <row r="5315" spans="4:4">
      <c r="D5315" s="39"/>
    </row>
    <row r="5316" spans="4:4">
      <c r="D5316" s="39"/>
    </row>
    <row r="5317" spans="4:4">
      <c r="D5317" s="39"/>
    </row>
    <row r="5318" spans="4:4">
      <c r="D5318" s="39"/>
    </row>
    <row r="5319" spans="4:4">
      <c r="D5319" s="39"/>
    </row>
    <row r="5320" spans="4:4">
      <c r="D5320" s="39"/>
    </row>
    <row r="5321" spans="4:4">
      <c r="D5321" s="39"/>
    </row>
    <row r="5322" spans="4:4">
      <c r="D5322" s="39"/>
    </row>
    <row r="5323" spans="4:4">
      <c r="D5323" s="39"/>
    </row>
    <row r="5324" spans="4:4">
      <c r="D5324" s="39"/>
    </row>
    <row r="5325" spans="4:4">
      <c r="D5325" s="39"/>
    </row>
    <row r="5326" spans="4:4">
      <c r="D5326" s="39"/>
    </row>
    <row r="5327" spans="4:4">
      <c r="D5327" s="39"/>
    </row>
    <row r="5328" spans="4:4">
      <c r="D5328" s="39"/>
    </row>
    <row r="5329" spans="4:4">
      <c r="D5329" s="39"/>
    </row>
    <row r="5330" spans="4:4">
      <c r="D5330" s="39"/>
    </row>
    <row r="5331" spans="4:4">
      <c r="D5331" s="39"/>
    </row>
    <row r="5332" spans="4:4">
      <c r="D5332" s="39"/>
    </row>
    <row r="5333" spans="4:4">
      <c r="D5333" s="39"/>
    </row>
    <row r="5334" spans="4:4">
      <c r="D5334" s="39"/>
    </row>
    <row r="5335" spans="4:4">
      <c r="D5335" s="39"/>
    </row>
    <row r="5336" spans="4:4">
      <c r="D5336" s="39"/>
    </row>
    <row r="5337" spans="4:4">
      <c r="D5337" s="39"/>
    </row>
    <row r="5338" spans="4:4">
      <c r="D5338" s="39"/>
    </row>
    <row r="5339" spans="4:4">
      <c r="D5339" s="39"/>
    </row>
    <row r="5340" spans="4:4">
      <c r="D5340" s="39"/>
    </row>
    <row r="5341" spans="4:4">
      <c r="D5341" s="39"/>
    </row>
    <row r="5342" spans="4:4">
      <c r="D5342" s="39"/>
    </row>
    <row r="5343" spans="4:4">
      <c r="D5343" s="39"/>
    </row>
    <row r="5344" spans="4:4">
      <c r="D5344" s="39"/>
    </row>
    <row r="5345" spans="4:4">
      <c r="D5345" s="39"/>
    </row>
    <row r="5346" spans="4:4">
      <c r="D5346" s="39"/>
    </row>
    <row r="5347" spans="4:4">
      <c r="D5347" s="39"/>
    </row>
    <row r="5348" spans="4:4">
      <c r="D5348" s="39"/>
    </row>
    <row r="5349" spans="4:4">
      <c r="D5349" s="39"/>
    </row>
    <row r="5350" spans="4:4">
      <c r="D5350" s="39"/>
    </row>
    <row r="5351" spans="4:4">
      <c r="D5351" s="39"/>
    </row>
    <row r="5352" spans="4:4">
      <c r="D5352" s="39"/>
    </row>
    <row r="5353" spans="4:4">
      <c r="D5353" s="39"/>
    </row>
    <row r="5354" spans="4:4">
      <c r="D5354" s="39"/>
    </row>
    <row r="5355" spans="4:4">
      <c r="D5355" s="39"/>
    </row>
    <row r="5356" spans="4:4">
      <c r="D5356" s="39"/>
    </row>
    <row r="5357" spans="4:4">
      <c r="D5357" s="39"/>
    </row>
    <row r="5358" spans="4:4">
      <c r="D5358" s="39"/>
    </row>
    <row r="5359" spans="4:4">
      <c r="D5359" s="39"/>
    </row>
    <row r="5360" spans="4:4">
      <c r="D5360" s="39"/>
    </row>
    <row r="5361" spans="4:4">
      <c r="D5361" s="39"/>
    </row>
    <row r="5362" spans="4:4">
      <c r="D5362" s="39"/>
    </row>
    <row r="5363" spans="4:4">
      <c r="D5363" s="39"/>
    </row>
    <row r="5364" spans="4:4">
      <c r="D5364" s="39"/>
    </row>
    <row r="5365" spans="4:4">
      <c r="D5365" s="39"/>
    </row>
    <row r="5366" spans="4:4">
      <c r="D5366" s="39"/>
    </row>
    <row r="5367" spans="4:4">
      <c r="D5367" s="39"/>
    </row>
    <row r="5368" spans="4:4">
      <c r="D5368" s="39"/>
    </row>
    <row r="5369" spans="4:4">
      <c r="D5369" s="39"/>
    </row>
    <row r="5370" spans="4:4">
      <c r="D5370" s="39"/>
    </row>
    <row r="5371" spans="4:4">
      <c r="D5371" s="39"/>
    </row>
    <row r="5372" spans="4:4">
      <c r="D5372" s="39"/>
    </row>
    <row r="5373" spans="4:4">
      <c r="D5373" s="39"/>
    </row>
    <row r="5374" spans="4:4">
      <c r="D5374" s="39"/>
    </row>
    <row r="5375" spans="4:4">
      <c r="D5375" s="39"/>
    </row>
    <row r="5376" spans="4:4">
      <c r="D5376" s="39"/>
    </row>
    <row r="5377" spans="4:4">
      <c r="D5377" s="39"/>
    </row>
    <row r="5378" spans="4:4">
      <c r="D5378" s="39"/>
    </row>
    <row r="5379" spans="4:4">
      <c r="D5379" s="39"/>
    </row>
    <row r="5380" spans="4:4">
      <c r="D5380" s="39"/>
    </row>
    <row r="5381" spans="4:4">
      <c r="D5381" s="39"/>
    </row>
    <row r="5382" spans="4:4">
      <c r="D5382" s="39"/>
    </row>
    <row r="5383" spans="4:4">
      <c r="D5383" s="39"/>
    </row>
    <row r="5384" spans="4:4">
      <c r="D5384" s="39"/>
    </row>
    <row r="5385" spans="4:4">
      <c r="D5385" s="39"/>
    </row>
    <row r="5386" spans="4:4">
      <c r="D5386" s="39"/>
    </row>
    <row r="5387" spans="4:4">
      <c r="D5387" s="39"/>
    </row>
    <row r="5388" spans="4:4">
      <c r="D5388" s="39"/>
    </row>
    <row r="5389" spans="4:4">
      <c r="D5389" s="39"/>
    </row>
    <row r="5390" spans="4:4">
      <c r="D5390" s="39"/>
    </row>
    <row r="5391" spans="4:4">
      <c r="D5391" s="39"/>
    </row>
    <row r="5392" spans="4:4">
      <c r="D5392" s="39"/>
    </row>
    <row r="5393" spans="4:4">
      <c r="D5393" s="39"/>
    </row>
    <row r="5394" spans="4:4">
      <c r="D5394" s="39"/>
    </row>
    <row r="5395" spans="4:4">
      <c r="D5395" s="39"/>
    </row>
    <row r="5396" spans="4:4">
      <c r="D5396" s="39"/>
    </row>
    <row r="5397" spans="4:4">
      <c r="D5397" s="39"/>
    </row>
    <row r="5398" spans="4:4">
      <c r="D5398" s="39"/>
    </row>
    <row r="5399" spans="4:4">
      <c r="D5399" s="39"/>
    </row>
    <row r="5400" spans="4:4">
      <c r="D5400" s="39"/>
    </row>
    <row r="5401" spans="4:4">
      <c r="D5401" s="39"/>
    </row>
    <row r="5402" spans="4:4">
      <c r="D5402" s="39"/>
    </row>
    <row r="5403" spans="4:4">
      <c r="D5403" s="39"/>
    </row>
    <row r="5404" spans="4:4">
      <c r="D5404" s="39"/>
    </row>
    <row r="5405" spans="4:4">
      <c r="D5405" s="39"/>
    </row>
    <row r="5406" spans="4:4">
      <c r="D5406" s="39"/>
    </row>
    <row r="5407" spans="4:4">
      <c r="D5407" s="39"/>
    </row>
    <row r="5408" spans="4:4">
      <c r="D5408" s="39"/>
    </row>
    <row r="5409" spans="4:4">
      <c r="D5409" s="39"/>
    </row>
    <row r="5410" spans="4:4">
      <c r="D5410" s="39"/>
    </row>
    <row r="5411" spans="4:4">
      <c r="D5411" s="39"/>
    </row>
    <row r="5412" spans="4:4">
      <c r="D5412" s="39"/>
    </row>
    <row r="5413" spans="4:4">
      <c r="D5413" s="39"/>
    </row>
    <row r="5414" spans="4:4">
      <c r="D5414" s="39"/>
    </row>
    <row r="5415" spans="4:4">
      <c r="D5415" s="39"/>
    </row>
    <row r="5416" spans="4:4">
      <c r="D5416" s="39"/>
    </row>
    <row r="5417" spans="4:4">
      <c r="D5417" s="39"/>
    </row>
    <row r="5418" spans="4:4">
      <c r="D5418" s="39"/>
    </row>
    <row r="5419" spans="4:4">
      <c r="D5419" s="39"/>
    </row>
    <row r="5420" spans="4:4">
      <c r="D5420" s="39"/>
    </row>
    <row r="5421" spans="4:4">
      <c r="D5421" s="39"/>
    </row>
    <row r="5422" spans="4:4">
      <c r="D5422" s="39"/>
    </row>
    <row r="5423" spans="4:4">
      <c r="D5423" s="39"/>
    </row>
    <row r="5424" spans="4:4">
      <c r="D5424" s="39"/>
    </row>
    <row r="5425" spans="4:4">
      <c r="D5425" s="39"/>
    </row>
    <row r="5426" spans="4:4">
      <c r="D5426" s="39"/>
    </row>
    <row r="5427" spans="4:4">
      <c r="D5427" s="39"/>
    </row>
    <row r="5428" spans="4:4">
      <c r="D5428" s="39"/>
    </row>
    <row r="5429" spans="4:4">
      <c r="D5429" s="39"/>
    </row>
    <row r="5430" spans="4:4">
      <c r="D5430" s="39"/>
    </row>
    <row r="5431" spans="4:4">
      <c r="D5431" s="39"/>
    </row>
    <row r="5432" spans="4:4">
      <c r="D5432" s="39"/>
    </row>
    <row r="5433" spans="4:4">
      <c r="D5433" s="39"/>
    </row>
    <row r="5434" spans="4:4">
      <c r="D5434" s="39"/>
    </row>
    <row r="5435" spans="4:4">
      <c r="D5435" s="39"/>
    </row>
    <row r="5436" spans="4:4">
      <c r="D5436" s="39"/>
    </row>
    <row r="5437" spans="4:4">
      <c r="D5437" s="39"/>
    </row>
    <row r="5438" spans="4:4">
      <c r="D5438" s="39"/>
    </row>
    <row r="5439" spans="4:4">
      <c r="D5439" s="39"/>
    </row>
    <row r="5440" spans="4:4">
      <c r="D5440" s="39"/>
    </row>
    <row r="5441" spans="4:4">
      <c r="D5441" s="39"/>
    </row>
    <row r="5442" spans="4:4">
      <c r="D5442" s="39"/>
    </row>
    <row r="5443" spans="4:4">
      <c r="D5443" s="39"/>
    </row>
    <row r="5444" spans="4:4">
      <c r="D5444" s="39"/>
    </row>
    <row r="5445" spans="4:4">
      <c r="D5445" s="39"/>
    </row>
    <row r="5446" spans="4:4">
      <c r="D5446" s="39"/>
    </row>
    <row r="5447" spans="4:4">
      <c r="D5447" s="39"/>
    </row>
    <row r="5448" spans="4:4">
      <c r="D5448" s="39"/>
    </row>
    <row r="5449" spans="4:4">
      <c r="D5449" s="39"/>
    </row>
    <row r="5450" spans="4:4">
      <c r="D5450" s="39"/>
    </row>
    <row r="5451" spans="4:4">
      <c r="D5451" s="39"/>
    </row>
    <row r="5452" spans="4:4">
      <c r="D5452" s="39"/>
    </row>
    <row r="5453" spans="4:4">
      <c r="D5453" s="39"/>
    </row>
    <row r="5454" spans="4:4">
      <c r="D5454" s="39"/>
    </row>
    <row r="5455" spans="4:4">
      <c r="D5455" s="39"/>
    </row>
    <row r="5456" spans="4:4">
      <c r="D5456" s="39"/>
    </row>
    <row r="5457" spans="4:4">
      <c r="D5457" s="39"/>
    </row>
    <row r="5458" spans="4:4">
      <c r="D5458" s="39"/>
    </row>
    <row r="5459" spans="4:4">
      <c r="D5459" s="39"/>
    </row>
    <row r="5460" spans="4:4">
      <c r="D5460" s="39"/>
    </row>
    <row r="5461" spans="4:4">
      <c r="D5461" s="39"/>
    </row>
    <row r="5462" spans="4:4">
      <c r="D5462" s="39"/>
    </row>
    <row r="5463" spans="4:4">
      <c r="D5463" s="39"/>
    </row>
    <row r="5464" spans="4:4">
      <c r="D5464" s="39"/>
    </row>
    <row r="5465" spans="4:4">
      <c r="D5465" s="39"/>
    </row>
    <row r="5466" spans="4:4">
      <c r="D5466" s="39"/>
    </row>
    <row r="5467" spans="4:4">
      <c r="D5467" s="39"/>
    </row>
    <row r="5468" spans="4:4">
      <c r="D5468" s="39"/>
    </row>
    <row r="5469" spans="4:4">
      <c r="D5469" s="39"/>
    </row>
    <row r="5470" spans="4:4">
      <c r="D5470" s="39"/>
    </row>
    <row r="5471" spans="4:4">
      <c r="D5471" s="39"/>
    </row>
    <row r="5472" spans="4:4">
      <c r="D5472" s="39"/>
    </row>
    <row r="5473" spans="4:4">
      <c r="D5473" s="39"/>
    </row>
    <row r="5474" spans="4:4">
      <c r="D5474" s="39"/>
    </row>
    <row r="5475" spans="4:4">
      <c r="D5475" s="39"/>
    </row>
    <row r="5476" spans="4:4">
      <c r="D5476" s="39"/>
    </row>
    <row r="5477" spans="4:4">
      <c r="D5477" s="39"/>
    </row>
    <row r="5478" spans="4:4">
      <c r="D5478" s="39"/>
    </row>
    <row r="5479" spans="4:4">
      <c r="D5479" s="39"/>
    </row>
    <row r="5480" spans="4:4">
      <c r="D5480" s="39"/>
    </row>
    <row r="5481" spans="4:4">
      <c r="D5481" s="39"/>
    </row>
    <row r="5482" spans="4:4">
      <c r="D5482" s="39"/>
    </row>
    <row r="5483" spans="4:4">
      <c r="D5483" s="39"/>
    </row>
    <row r="5484" spans="4:4">
      <c r="D5484" s="39"/>
    </row>
    <row r="5485" spans="4:4">
      <c r="D5485" s="39"/>
    </row>
    <row r="5486" spans="4:4">
      <c r="D5486" s="39"/>
    </row>
    <row r="5487" spans="4:4">
      <c r="D5487" s="39"/>
    </row>
    <row r="5488" spans="4:4">
      <c r="D5488" s="39"/>
    </row>
    <row r="5489" spans="4:4">
      <c r="D5489" s="39"/>
    </row>
    <row r="5490" spans="4:4">
      <c r="D5490" s="39"/>
    </row>
    <row r="5491" spans="4:4">
      <c r="D5491" s="39"/>
    </row>
    <row r="5492" spans="4:4">
      <c r="D5492" s="39"/>
    </row>
    <row r="5493" spans="4:4">
      <c r="D5493" s="39"/>
    </row>
    <row r="5494" spans="4:4">
      <c r="D5494" s="39"/>
    </row>
    <row r="5495" spans="4:4">
      <c r="D5495" s="39"/>
    </row>
    <row r="5496" spans="4:4">
      <c r="D5496" s="39"/>
    </row>
    <row r="5497" spans="4:4">
      <c r="D5497" s="39"/>
    </row>
    <row r="5498" spans="4:4">
      <c r="D5498" s="39"/>
    </row>
    <row r="5499" spans="4:4">
      <c r="D5499" s="39"/>
    </row>
    <row r="5500" spans="4:4">
      <c r="D5500" s="39"/>
    </row>
    <row r="5501" spans="4:4">
      <c r="D5501" s="39"/>
    </row>
    <row r="5502" spans="4:4">
      <c r="D5502" s="39"/>
    </row>
    <row r="5503" spans="4:4">
      <c r="D5503" s="39"/>
    </row>
    <row r="5504" spans="4:4">
      <c r="D5504" s="39"/>
    </row>
    <row r="5505" spans="4:4">
      <c r="D5505" s="39"/>
    </row>
    <row r="5506" spans="4:4">
      <c r="D5506" s="39"/>
    </row>
    <row r="5507" spans="4:4">
      <c r="D5507" s="39"/>
    </row>
    <row r="5508" spans="4:4">
      <c r="D5508" s="39"/>
    </row>
    <row r="5509" spans="4:4">
      <c r="D5509" s="39"/>
    </row>
    <row r="5510" spans="4:4">
      <c r="D5510" s="39"/>
    </row>
    <row r="5511" spans="4:4">
      <c r="D5511" s="39"/>
    </row>
    <row r="5512" spans="4:4">
      <c r="D5512" s="39"/>
    </row>
    <row r="5513" spans="4:4">
      <c r="D5513" s="39"/>
    </row>
    <row r="5514" spans="4:4">
      <c r="D5514" s="39"/>
    </row>
    <row r="5515" spans="4:4">
      <c r="D5515" s="39"/>
    </row>
    <row r="5516" spans="4:4">
      <c r="D5516" s="39"/>
    </row>
    <row r="5517" spans="4:4">
      <c r="D5517" s="39"/>
    </row>
    <row r="5518" spans="4:4">
      <c r="D5518" s="39"/>
    </row>
    <row r="5519" spans="4:4">
      <c r="D5519" s="39"/>
    </row>
    <row r="5520" spans="4:4">
      <c r="D5520" s="39"/>
    </row>
    <row r="5521" spans="4:4">
      <c r="D5521" s="39"/>
    </row>
    <row r="5522" spans="4:4">
      <c r="D5522" s="39"/>
    </row>
    <row r="5523" spans="4:4">
      <c r="D5523" s="39"/>
    </row>
    <row r="5524" spans="4:4">
      <c r="D5524" s="39"/>
    </row>
    <row r="5525" spans="4:4">
      <c r="D5525" s="39"/>
    </row>
    <row r="5526" spans="4:4">
      <c r="D5526" s="39"/>
    </row>
    <row r="5527" spans="4:4">
      <c r="D5527" s="39"/>
    </row>
    <row r="5528" spans="4:4">
      <c r="D5528" s="39"/>
    </row>
    <row r="5529" spans="4:4">
      <c r="D5529" s="39"/>
    </row>
    <row r="5530" spans="4:4">
      <c r="D5530" s="39"/>
    </row>
    <row r="5531" spans="4:4">
      <c r="D5531" s="39"/>
    </row>
    <row r="5532" spans="4:4">
      <c r="D5532" s="39"/>
    </row>
    <row r="5533" spans="4:4">
      <c r="D5533" s="39"/>
    </row>
    <row r="5534" spans="4:4">
      <c r="D5534" s="39"/>
    </row>
    <row r="5535" spans="4:4">
      <c r="D5535" s="39"/>
    </row>
    <row r="5536" spans="4:4">
      <c r="D5536" s="39"/>
    </row>
    <row r="5537" spans="4:4">
      <c r="D5537" s="39"/>
    </row>
    <row r="5538" spans="4:4">
      <c r="D5538" s="39"/>
    </row>
    <row r="5539" spans="4:4">
      <c r="D5539" s="39"/>
    </row>
    <row r="5540" spans="4:4">
      <c r="D5540" s="39"/>
    </row>
    <row r="5541" spans="4:4">
      <c r="D5541" s="39"/>
    </row>
    <row r="5542" spans="4:4">
      <c r="D5542" s="39"/>
    </row>
    <row r="5543" spans="4:4">
      <c r="D5543" s="39"/>
    </row>
    <row r="5544" spans="4:4">
      <c r="D5544" s="39"/>
    </row>
    <row r="5545" spans="4:4">
      <c r="D5545" s="39"/>
    </row>
    <row r="5546" spans="4:4">
      <c r="D5546" s="39"/>
    </row>
    <row r="5547" spans="4:4">
      <c r="D5547" s="39"/>
    </row>
    <row r="5548" spans="4:4">
      <c r="D5548" s="39"/>
    </row>
    <row r="5549" spans="4:4">
      <c r="D5549" s="39"/>
    </row>
    <row r="5550" spans="4:4">
      <c r="D5550" s="39"/>
    </row>
    <row r="5551" spans="4:4">
      <c r="D5551" s="39"/>
    </row>
    <row r="5552" spans="4:4">
      <c r="D5552" s="39"/>
    </row>
    <row r="5553" spans="4:4">
      <c r="D5553" s="39"/>
    </row>
    <row r="5554" spans="4:4">
      <c r="D5554" s="39"/>
    </row>
    <row r="5555" spans="4:4">
      <c r="D5555" s="39"/>
    </row>
    <row r="5556" spans="4:4">
      <c r="D5556" s="39"/>
    </row>
    <row r="5557" spans="4:4">
      <c r="D5557" s="39"/>
    </row>
    <row r="5558" spans="4:4">
      <c r="D5558" s="39"/>
    </row>
    <row r="5559" spans="4:4">
      <c r="D5559" s="39"/>
    </row>
    <row r="5560" spans="4:4">
      <c r="D5560" s="39"/>
    </row>
    <row r="5561" spans="4:4">
      <c r="D5561" s="39"/>
    </row>
    <row r="5562" spans="4:4">
      <c r="D5562" s="39"/>
    </row>
    <row r="5563" spans="4:4">
      <c r="D5563" s="39"/>
    </row>
    <row r="5564" spans="4:4">
      <c r="D5564" s="39"/>
    </row>
    <row r="5565" spans="4:4">
      <c r="D5565" s="39"/>
    </row>
    <row r="5566" spans="4:4">
      <c r="D5566" s="39"/>
    </row>
    <row r="5567" spans="4:4">
      <c r="D5567" s="39"/>
    </row>
    <row r="5568" spans="4:4">
      <c r="D5568" s="39"/>
    </row>
    <row r="5569" spans="4:4">
      <c r="D5569" s="39"/>
    </row>
    <row r="5570" spans="4:4">
      <c r="D5570" s="39"/>
    </row>
    <row r="5571" spans="4:4">
      <c r="D5571" s="39"/>
    </row>
    <row r="5572" spans="4:4">
      <c r="D5572" s="39"/>
    </row>
    <row r="5573" spans="4:4">
      <c r="D5573" s="39"/>
    </row>
    <row r="5574" spans="4:4">
      <c r="D5574" s="39"/>
    </row>
    <row r="5575" spans="4:4">
      <c r="D5575" s="39"/>
    </row>
    <row r="5576" spans="4:4">
      <c r="D5576" s="39"/>
    </row>
    <row r="5577" spans="4:4">
      <c r="D5577" s="39"/>
    </row>
    <row r="5578" spans="4:4">
      <c r="D5578" s="39"/>
    </row>
    <row r="5579" spans="4:4">
      <c r="D5579" s="39"/>
    </row>
    <row r="5580" spans="4:4">
      <c r="D5580" s="39"/>
    </row>
    <row r="5581" spans="4:4">
      <c r="D5581" s="39"/>
    </row>
    <row r="5582" spans="4:4">
      <c r="D5582" s="39"/>
    </row>
    <row r="5583" spans="4:4">
      <c r="D5583" s="39"/>
    </row>
    <row r="5584" spans="4:4">
      <c r="D5584" s="39"/>
    </row>
    <row r="5585" spans="4:4">
      <c r="D5585" s="39"/>
    </row>
    <row r="5586" spans="4:4">
      <c r="D5586" s="39"/>
    </row>
    <row r="5587" spans="4:4">
      <c r="D5587" s="39"/>
    </row>
    <row r="5588" spans="4:4">
      <c r="D5588" s="39"/>
    </row>
    <row r="5589" spans="4:4">
      <c r="D5589" s="39"/>
    </row>
    <row r="5590" spans="4:4">
      <c r="D5590" s="39"/>
    </row>
    <row r="5591" spans="4:4">
      <c r="D5591" s="39"/>
    </row>
    <row r="5592" spans="4:4">
      <c r="D5592" s="39"/>
    </row>
    <row r="5593" spans="4:4">
      <c r="D5593" s="39"/>
    </row>
    <row r="5594" spans="4:4">
      <c r="D5594" s="39"/>
    </row>
    <row r="5595" spans="4:4">
      <c r="D5595" s="39"/>
    </row>
    <row r="5596" spans="4:4">
      <c r="D5596" s="39"/>
    </row>
    <row r="5597" spans="4:4">
      <c r="D5597" s="39"/>
    </row>
    <row r="5598" spans="4:4">
      <c r="D5598" s="39"/>
    </row>
    <row r="5599" spans="4:4">
      <c r="D5599" s="39"/>
    </row>
    <row r="5600" spans="4:4">
      <c r="D5600" s="39"/>
    </row>
    <row r="5601" spans="4:4">
      <c r="D5601" s="39"/>
    </row>
    <row r="5602" spans="4:4">
      <c r="D5602" s="39"/>
    </row>
    <row r="5603" spans="4:4">
      <c r="D5603" s="39"/>
    </row>
    <row r="5604" spans="4:4">
      <c r="D5604" s="39"/>
    </row>
    <row r="5605" spans="4:4">
      <c r="D5605" s="39"/>
    </row>
    <row r="5606" spans="4:4">
      <c r="D5606" s="39"/>
    </row>
    <row r="5607" spans="4:4">
      <c r="D5607" s="39"/>
    </row>
    <row r="5608" spans="4:4">
      <c r="D5608" s="39"/>
    </row>
    <row r="5609" spans="4:4">
      <c r="D5609" s="39"/>
    </row>
    <row r="5610" spans="4:4">
      <c r="D5610" s="39"/>
    </row>
    <row r="5611" spans="4:4">
      <c r="D5611" s="39"/>
    </row>
    <row r="5612" spans="4:4">
      <c r="D5612" s="39"/>
    </row>
    <row r="5613" spans="4:4">
      <c r="D5613" s="39"/>
    </row>
    <row r="5614" spans="4:4">
      <c r="D5614" s="39"/>
    </row>
    <row r="5615" spans="4:4">
      <c r="D5615" s="39"/>
    </row>
    <row r="5616" spans="4:4">
      <c r="D5616" s="39"/>
    </row>
    <row r="5617" spans="4:4">
      <c r="D5617" s="39"/>
    </row>
    <row r="5618" spans="4:4">
      <c r="D5618" s="39"/>
    </row>
    <row r="5619" spans="4:4">
      <c r="D5619" s="39"/>
    </row>
    <row r="5620" spans="4:4">
      <c r="D5620" s="39"/>
    </row>
    <row r="5621" spans="4:4">
      <c r="D5621" s="39"/>
    </row>
    <row r="5622" spans="4:4">
      <c r="D5622" s="39"/>
    </row>
    <row r="5623" spans="4:4">
      <c r="D5623" s="39"/>
    </row>
    <row r="5624" spans="4:4">
      <c r="D5624" s="39"/>
    </row>
    <row r="5625" spans="4:4">
      <c r="D5625" s="39"/>
    </row>
    <row r="5626" spans="4:4">
      <c r="D5626" s="39"/>
    </row>
    <row r="5627" spans="4:4">
      <c r="D5627" s="39"/>
    </row>
    <row r="5628" spans="4:4">
      <c r="D5628" s="39"/>
    </row>
    <row r="5629" spans="4:4">
      <c r="D5629" s="39"/>
    </row>
    <row r="5630" spans="4:4">
      <c r="D5630" s="39"/>
    </row>
    <row r="5631" spans="4:4">
      <c r="D5631" s="39"/>
    </row>
    <row r="5632" spans="4:4">
      <c r="D5632" s="39"/>
    </row>
    <row r="5633" spans="4:4">
      <c r="D5633" s="39"/>
    </row>
    <row r="5634" spans="4:4">
      <c r="D5634" s="39"/>
    </row>
    <row r="5635" spans="4:4">
      <c r="D5635" s="39"/>
    </row>
    <row r="5636" spans="4:4">
      <c r="D5636" s="39"/>
    </row>
    <row r="5637" spans="4:4">
      <c r="D5637" s="39"/>
    </row>
    <row r="5638" spans="4:4">
      <c r="D5638" s="39"/>
    </row>
    <row r="5639" spans="4:4">
      <c r="D5639" s="39"/>
    </row>
    <row r="5640" spans="4:4">
      <c r="D5640" s="39"/>
    </row>
    <row r="5641" spans="4:4">
      <c r="D5641" s="39"/>
    </row>
    <row r="5642" spans="4:4">
      <c r="D5642" s="39"/>
    </row>
    <row r="5643" spans="4:4">
      <c r="D5643" s="39"/>
    </row>
    <row r="5644" spans="4:4">
      <c r="D5644" s="39"/>
    </row>
    <row r="5645" spans="4:4">
      <c r="D5645" s="39"/>
    </row>
    <row r="5646" spans="4:4">
      <c r="D5646" s="39"/>
    </row>
    <row r="5647" spans="4:4">
      <c r="D5647" s="39"/>
    </row>
    <row r="5648" spans="4:4">
      <c r="D5648" s="39"/>
    </row>
    <row r="5649" spans="4:4">
      <c r="D5649" s="39"/>
    </row>
    <row r="5650" spans="4:4">
      <c r="D5650" s="39"/>
    </row>
    <row r="5651" spans="4:4">
      <c r="D5651" s="39"/>
    </row>
    <row r="5652" spans="4:4">
      <c r="D5652" s="39"/>
    </row>
    <row r="5653" spans="4:4">
      <c r="D5653" s="39"/>
    </row>
    <row r="5654" spans="4:4">
      <c r="D5654" s="39"/>
    </row>
    <row r="5655" spans="4:4">
      <c r="D5655" s="39"/>
    </row>
    <row r="5656" spans="4:4">
      <c r="D5656" s="39"/>
    </row>
    <row r="5657" spans="4:4">
      <c r="D5657" s="39"/>
    </row>
    <row r="5658" spans="4:4">
      <c r="D5658" s="39"/>
    </row>
    <row r="5659" spans="4:4">
      <c r="D5659" s="39"/>
    </row>
    <row r="5660" spans="4:4">
      <c r="D5660" s="39"/>
    </row>
    <row r="5661" spans="4:4">
      <c r="D5661" s="39"/>
    </row>
    <row r="5662" spans="4:4">
      <c r="D5662" s="39"/>
    </row>
    <row r="5663" spans="4:4">
      <c r="D5663" s="39"/>
    </row>
    <row r="5664" spans="4:4">
      <c r="D5664" s="39"/>
    </row>
    <row r="5665" spans="4:4">
      <c r="D5665" s="39"/>
    </row>
    <row r="5666" spans="4:4">
      <c r="D5666" s="39"/>
    </row>
    <row r="5667" spans="4:4">
      <c r="D5667" s="39"/>
    </row>
    <row r="5668" spans="4:4">
      <c r="D5668" s="39"/>
    </row>
    <row r="5669" spans="4:4">
      <c r="D5669" s="39"/>
    </row>
    <row r="5670" spans="4:4">
      <c r="D5670" s="39"/>
    </row>
    <row r="5671" spans="4:4">
      <c r="D5671" s="39"/>
    </row>
    <row r="5672" spans="4:4">
      <c r="D5672" s="39"/>
    </row>
    <row r="5673" spans="4:4">
      <c r="D5673" s="39"/>
    </row>
    <row r="5674" spans="4:4">
      <c r="D5674" s="39"/>
    </row>
    <row r="5675" spans="4:4">
      <c r="D5675" s="39"/>
    </row>
    <row r="5676" spans="4:4">
      <c r="D5676" s="39"/>
    </row>
    <row r="5677" spans="4:4">
      <c r="D5677" s="39"/>
    </row>
    <row r="5678" spans="4:4">
      <c r="D5678" s="39"/>
    </row>
    <row r="5679" spans="4:4">
      <c r="D5679" s="39"/>
    </row>
    <row r="5680" spans="4:4">
      <c r="D5680" s="39"/>
    </row>
    <row r="5681" spans="4:4">
      <c r="D5681" s="39"/>
    </row>
    <row r="5682" spans="4:4">
      <c r="D5682" s="39"/>
    </row>
    <row r="5683" spans="4:4">
      <c r="D5683" s="39"/>
    </row>
    <row r="5684" spans="4:4">
      <c r="D5684" s="39"/>
    </row>
    <row r="5685" spans="4:4">
      <c r="D5685" s="39"/>
    </row>
    <row r="5686" spans="4:4">
      <c r="D5686" s="39"/>
    </row>
    <row r="5687" spans="4:4">
      <c r="D5687" s="39"/>
    </row>
    <row r="5688" spans="4:4">
      <c r="D5688" s="39"/>
    </row>
    <row r="5689" spans="4:4">
      <c r="D5689" s="39"/>
    </row>
    <row r="5690" spans="4:4">
      <c r="D5690" s="39"/>
    </row>
    <row r="5691" spans="4:4">
      <c r="D5691" s="39"/>
    </row>
    <row r="5692" spans="4:4">
      <c r="D5692" s="39"/>
    </row>
    <row r="5693" spans="4:4">
      <c r="D5693" s="39"/>
    </row>
    <row r="5694" spans="4:4">
      <c r="D5694" s="39"/>
    </row>
    <row r="5695" spans="4:4">
      <c r="D5695" s="39"/>
    </row>
    <row r="5696" spans="4:4">
      <c r="D5696" s="39"/>
    </row>
    <row r="5697" spans="4:4">
      <c r="D5697" s="39"/>
    </row>
    <row r="5698" spans="4:4">
      <c r="D5698" s="39"/>
    </row>
    <row r="5699" spans="4:4">
      <c r="D5699" s="39"/>
    </row>
    <row r="5700" spans="4:4">
      <c r="D5700" s="39"/>
    </row>
    <row r="5701" spans="4:4">
      <c r="D5701" s="39"/>
    </row>
    <row r="5702" spans="4:4">
      <c r="D5702" s="39"/>
    </row>
    <row r="5703" spans="4:4">
      <c r="D5703" s="39"/>
    </row>
    <row r="5704" spans="4:4">
      <c r="D5704" s="39"/>
    </row>
    <row r="5705" spans="4:4">
      <c r="D5705" s="39"/>
    </row>
    <row r="5706" spans="4:4">
      <c r="D5706" s="39"/>
    </row>
    <row r="5707" spans="4:4">
      <c r="D5707" s="39"/>
    </row>
    <row r="5708" spans="4:4">
      <c r="D5708" s="39"/>
    </row>
    <row r="5709" spans="4:4">
      <c r="D5709" s="39"/>
    </row>
    <row r="5710" spans="4:4">
      <c r="D5710" s="39"/>
    </row>
    <row r="5711" spans="4:4">
      <c r="D5711" s="39"/>
    </row>
    <row r="5712" spans="4:4">
      <c r="D5712" s="39"/>
    </row>
    <row r="5713" spans="4:4">
      <c r="D5713" s="39"/>
    </row>
    <row r="5714" spans="4:4">
      <c r="D5714" s="39"/>
    </row>
    <row r="5715" spans="4:4">
      <c r="D5715" s="39"/>
    </row>
    <row r="5716" spans="4:4">
      <c r="D5716" s="39"/>
    </row>
    <row r="5717" spans="4:4">
      <c r="D5717" s="39"/>
    </row>
    <row r="5718" spans="4:4">
      <c r="D5718" s="39"/>
    </row>
    <row r="5719" spans="4:4">
      <c r="D5719" s="39"/>
    </row>
    <row r="5720" spans="4:4">
      <c r="D5720" s="39"/>
    </row>
    <row r="5721" spans="4:4">
      <c r="D5721" s="39"/>
    </row>
    <row r="5722" spans="4:4">
      <c r="D5722" s="39"/>
    </row>
    <row r="5723" spans="4:4">
      <c r="D5723" s="39"/>
    </row>
    <row r="5724" spans="4:4">
      <c r="D5724" s="39"/>
    </row>
    <row r="5725" spans="4:4">
      <c r="D5725" s="39"/>
    </row>
    <row r="5726" spans="4:4">
      <c r="D5726" s="39"/>
    </row>
    <row r="5727" spans="4:4">
      <c r="D5727" s="39"/>
    </row>
    <row r="5728" spans="4:4">
      <c r="D5728" s="39"/>
    </row>
    <row r="5729" spans="4:4">
      <c r="D5729" s="39"/>
    </row>
    <row r="5730" spans="4:4">
      <c r="D5730" s="39"/>
    </row>
    <row r="5731" spans="4:4">
      <c r="D5731" s="39"/>
    </row>
    <row r="5732" spans="4:4">
      <c r="D5732" s="39"/>
    </row>
    <row r="5733" spans="4:4">
      <c r="D5733" s="39"/>
    </row>
    <row r="5734" spans="4:4">
      <c r="D5734" s="39"/>
    </row>
    <row r="5735" spans="4:4">
      <c r="D5735" s="39"/>
    </row>
    <row r="5736" spans="4:4">
      <c r="D5736" s="39"/>
    </row>
    <row r="5737" spans="4:4">
      <c r="D5737" s="39"/>
    </row>
    <row r="5738" spans="4:4">
      <c r="D5738" s="39"/>
    </row>
    <row r="5739" spans="4:4">
      <c r="D5739" s="39"/>
    </row>
    <row r="5740" spans="4:4">
      <c r="D5740" s="39"/>
    </row>
    <row r="5741" spans="4:4">
      <c r="D5741" s="39"/>
    </row>
    <row r="5742" spans="4:4">
      <c r="D5742" s="39"/>
    </row>
    <row r="5743" spans="4:4">
      <c r="D5743" s="39"/>
    </row>
    <row r="5744" spans="4:4">
      <c r="D5744" s="39"/>
    </row>
    <row r="5745" spans="4:4">
      <c r="D5745" s="39"/>
    </row>
    <row r="5746" spans="4:4">
      <c r="D5746" s="39"/>
    </row>
    <row r="5747" spans="4:4">
      <c r="D5747" s="39"/>
    </row>
    <row r="5748" spans="4:4">
      <c r="D5748" s="39"/>
    </row>
    <row r="5749" spans="4:4">
      <c r="D5749" s="39"/>
    </row>
    <row r="5750" spans="4:4">
      <c r="D5750" s="39"/>
    </row>
    <row r="5751" spans="4:4">
      <c r="D5751" s="39"/>
    </row>
    <row r="5752" spans="4:4">
      <c r="D5752" s="39"/>
    </row>
    <row r="5753" spans="4:4">
      <c r="D5753" s="39"/>
    </row>
    <row r="5754" spans="4:4">
      <c r="D5754" s="39"/>
    </row>
    <row r="5755" spans="4:4">
      <c r="D5755" s="39"/>
    </row>
    <row r="5756" spans="4:4">
      <c r="D5756" s="39"/>
    </row>
    <row r="5757" spans="4:4">
      <c r="D5757" s="39"/>
    </row>
    <row r="5758" spans="4:4">
      <c r="D5758" s="39"/>
    </row>
    <row r="5759" spans="4:4">
      <c r="D5759" s="39"/>
    </row>
    <row r="5760" spans="4:4">
      <c r="D5760" s="39"/>
    </row>
    <row r="5761" spans="4:4">
      <c r="D5761" s="39"/>
    </row>
    <row r="5762" spans="4:4">
      <c r="D5762" s="39"/>
    </row>
    <row r="5763" spans="4:4">
      <c r="D5763" s="39"/>
    </row>
    <row r="5764" spans="4:4">
      <c r="D5764" s="39"/>
    </row>
    <row r="5765" spans="4:4">
      <c r="D5765" s="39"/>
    </row>
    <row r="5766" spans="4:4">
      <c r="D5766" s="39"/>
    </row>
    <row r="5767" spans="4:4">
      <c r="D5767" s="39"/>
    </row>
    <row r="5768" spans="4:4">
      <c r="D5768" s="39"/>
    </row>
    <row r="5769" spans="4:4">
      <c r="D5769" s="39"/>
    </row>
    <row r="5770" spans="4:4">
      <c r="D5770" s="39"/>
    </row>
    <row r="5771" spans="4:4">
      <c r="D5771" s="39"/>
    </row>
    <row r="5772" spans="4:4">
      <c r="D5772" s="39"/>
    </row>
    <row r="5773" spans="4:4">
      <c r="D5773" s="39"/>
    </row>
    <row r="5774" spans="4:4">
      <c r="D5774" s="39"/>
    </row>
    <row r="5775" spans="4:4">
      <c r="D5775" s="39"/>
    </row>
    <row r="5776" spans="4:4">
      <c r="D5776" s="39"/>
    </row>
    <row r="5777" spans="4:4">
      <c r="D5777" s="39"/>
    </row>
    <row r="5778" spans="4:4">
      <c r="D5778" s="39"/>
    </row>
    <row r="5779" spans="4:4">
      <c r="D5779" s="39"/>
    </row>
    <row r="5780" spans="4:4">
      <c r="D5780" s="39"/>
    </row>
    <row r="5781" spans="4:4">
      <c r="D5781" s="39"/>
    </row>
    <row r="5782" spans="4:4">
      <c r="D5782" s="39"/>
    </row>
    <row r="5783" spans="4:4">
      <c r="D5783" s="39"/>
    </row>
    <row r="5784" spans="4:4">
      <c r="D5784" s="39"/>
    </row>
    <row r="5785" spans="4:4">
      <c r="D5785" s="39"/>
    </row>
    <row r="5786" spans="4:4">
      <c r="D5786" s="39"/>
    </row>
    <row r="5787" spans="4:4">
      <c r="D5787" s="39"/>
    </row>
    <row r="5788" spans="4:4">
      <c r="D5788" s="39"/>
    </row>
    <row r="5789" spans="4:4">
      <c r="D5789" s="39"/>
    </row>
    <row r="5790" spans="4:4">
      <c r="D5790" s="39"/>
    </row>
    <row r="5791" spans="4:4">
      <c r="D5791" s="39"/>
    </row>
    <row r="5792" spans="4:4">
      <c r="D5792" s="39"/>
    </row>
    <row r="5793" spans="4:4">
      <c r="D5793" s="39"/>
    </row>
    <row r="5794" spans="4:4">
      <c r="D5794" s="39"/>
    </row>
    <row r="5795" spans="4:4">
      <c r="D5795" s="39"/>
    </row>
    <row r="5796" spans="4:4">
      <c r="D5796" s="39"/>
    </row>
    <row r="5797" spans="4:4">
      <c r="D5797" s="39"/>
    </row>
    <row r="5798" spans="4:4">
      <c r="D5798" s="39"/>
    </row>
    <row r="5799" spans="4:4">
      <c r="D5799" s="39"/>
    </row>
    <row r="5800" spans="4:4">
      <c r="D5800" s="39"/>
    </row>
    <row r="5801" spans="4:4">
      <c r="D5801" s="39"/>
    </row>
    <row r="5802" spans="4:4">
      <c r="D5802" s="39"/>
    </row>
    <row r="5803" spans="4:4">
      <c r="D5803" s="39"/>
    </row>
    <row r="5804" spans="4:4">
      <c r="D5804" s="39"/>
    </row>
    <row r="5805" spans="4:4">
      <c r="D5805" s="39"/>
    </row>
    <row r="5806" spans="4:4">
      <c r="D5806" s="39"/>
    </row>
    <row r="5807" spans="4:4">
      <c r="D5807" s="39"/>
    </row>
    <row r="5808" spans="4:4">
      <c r="D5808" s="39"/>
    </row>
    <row r="5809" spans="4:4">
      <c r="D5809" s="39"/>
    </row>
    <row r="5810" spans="4:4">
      <c r="D5810" s="39"/>
    </row>
    <row r="5811" spans="4:4">
      <c r="D5811" s="39"/>
    </row>
    <row r="5812" spans="4:4">
      <c r="D5812" s="39"/>
    </row>
    <row r="5813" spans="4:4">
      <c r="D5813" s="39"/>
    </row>
    <row r="5814" spans="4:4">
      <c r="D5814" s="39"/>
    </row>
    <row r="5815" spans="4:4">
      <c r="D5815" s="39"/>
    </row>
    <row r="5816" spans="4:4">
      <c r="D5816" s="39"/>
    </row>
    <row r="5817" spans="4:4">
      <c r="D5817" s="39"/>
    </row>
    <row r="5818" spans="4:4">
      <c r="D5818" s="39"/>
    </row>
    <row r="5819" spans="4:4">
      <c r="D5819" s="39"/>
    </row>
    <row r="5820" spans="4:4">
      <c r="D5820" s="39"/>
    </row>
    <row r="5821" spans="4:4">
      <c r="D5821" s="39"/>
    </row>
    <row r="5822" spans="4:4">
      <c r="D5822" s="39"/>
    </row>
    <row r="5823" spans="4:4">
      <c r="D5823" s="39"/>
    </row>
    <row r="5824" spans="4:4">
      <c r="D5824" s="39"/>
    </row>
    <row r="5825" spans="4:4">
      <c r="D5825" s="39"/>
    </row>
    <row r="5826" spans="4:4">
      <c r="D5826" s="39"/>
    </row>
    <row r="5827" spans="4:4">
      <c r="D5827" s="39"/>
    </row>
    <row r="5828" spans="4:4">
      <c r="D5828" s="39"/>
    </row>
    <row r="5829" spans="4:4">
      <c r="D5829" s="39"/>
    </row>
    <row r="5830" spans="4:4">
      <c r="D5830" s="39"/>
    </row>
    <row r="5831" spans="4:4">
      <c r="D5831" s="39"/>
    </row>
    <row r="5832" spans="4:4">
      <c r="D5832" s="39"/>
    </row>
    <row r="5833" spans="4:4">
      <c r="D5833" s="39"/>
    </row>
    <row r="5834" spans="4:4">
      <c r="D5834" s="39"/>
    </row>
    <row r="5835" spans="4:4">
      <c r="D5835" s="39"/>
    </row>
    <row r="5836" spans="4:4">
      <c r="D5836" s="39"/>
    </row>
    <row r="5837" spans="4:4">
      <c r="D5837" s="39"/>
    </row>
    <row r="5838" spans="4:4">
      <c r="D5838" s="39"/>
    </row>
    <row r="5839" spans="4:4">
      <c r="D5839" s="39"/>
    </row>
    <row r="5840" spans="4:4">
      <c r="D5840" s="39"/>
    </row>
    <row r="5841" spans="4:4">
      <c r="D5841" s="39"/>
    </row>
    <row r="5842" spans="4:4">
      <c r="D5842" s="39"/>
    </row>
    <row r="5843" spans="4:4">
      <c r="D5843" s="39"/>
    </row>
    <row r="5844" spans="4:4">
      <c r="D5844" s="39"/>
    </row>
    <row r="5845" spans="4:4">
      <c r="D5845" s="39"/>
    </row>
    <row r="5846" spans="4:4">
      <c r="D5846" s="39"/>
    </row>
    <row r="5847" spans="4:4">
      <c r="D5847" s="39"/>
    </row>
    <row r="5848" spans="4:4">
      <c r="D5848" s="39"/>
    </row>
    <row r="5849" spans="4:4">
      <c r="D5849" s="39"/>
    </row>
    <row r="5850" spans="4:4">
      <c r="D5850" s="39"/>
    </row>
    <row r="5851" spans="4:4">
      <c r="D5851" s="39"/>
    </row>
    <row r="5852" spans="4:4">
      <c r="D5852" s="39"/>
    </row>
    <row r="5853" spans="4:4">
      <c r="D5853" s="39"/>
    </row>
    <row r="5854" spans="4:4">
      <c r="D5854" s="39"/>
    </row>
    <row r="5855" spans="4:4">
      <c r="D5855" s="39"/>
    </row>
    <row r="5856" spans="4:4">
      <c r="D5856" s="39"/>
    </row>
    <row r="5857" spans="4:4">
      <c r="D5857" s="39"/>
    </row>
    <row r="5858" spans="4:4">
      <c r="D5858" s="39"/>
    </row>
    <row r="5859" spans="4:4">
      <c r="D5859" s="39"/>
    </row>
    <row r="5860" spans="4:4">
      <c r="D5860" s="39"/>
    </row>
    <row r="5861" spans="4:4">
      <c r="D5861" s="39"/>
    </row>
    <row r="5862" spans="4:4">
      <c r="D5862" s="39"/>
    </row>
    <row r="5863" spans="4:4">
      <c r="D5863" s="39"/>
    </row>
    <row r="5864" spans="4:4">
      <c r="D5864" s="39"/>
    </row>
    <row r="5865" spans="4:4">
      <c r="D5865" s="39"/>
    </row>
    <row r="5866" spans="4:4">
      <c r="D5866" s="39"/>
    </row>
    <row r="5867" spans="4:4">
      <c r="D5867" s="39"/>
    </row>
    <row r="5868" spans="4:4">
      <c r="D5868" s="39"/>
    </row>
    <row r="5869" spans="4:4">
      <c r="D5869" s="39"/>
    </row>
    <row r="5870" spans="4:4">
      <c r="D5870" s="39"/>
    </row>
    <row r="5871" spans="4:4">
      <c r="D5871" s="39"/>
    </row>
    <row r="5872" spans="4:4">
      <c r="D5872" s="39"/>
    </row>
    <row r="5873" spans="4:4">
      <c r="D5873" s="39"/>
    </row>
    <row r="5874" spans="4:4">
      <c r="D5874" s="39"/>
    </row>
    <row r="5875" spans="4:4">
      <c r="D5875" s="39"/>
    </row>
    <row r="5876" spans="4:4">
      <c r="D5876" s="39"/>
    </row>
    <row r="5877" spans="4:4">
      <c r="D5877" s="39"/>
    </row>
    <row r="5878" spans="4:4">
      <c r="D5878" s="39"/>
    </row>
    <row r="5879" spans="4:4">
      <c r="D5879" s="39"/>
    </row>
    <row r="5880" spans="4:4">
      <c r="D5880" s="39"/>
    </row>
    <row r="5881" spans="4:4">
      <c r="D5881" s="39"/>
    </row>
    <row r="5882" spans="4:4">
      <c r="D5882" s="39"/>
    </row>
    <row r="5883" spans="4:4">
      <c r="D5883" s="39"/>
    </row>
    <row r="5884" spans="4:4">
      <c r="D5884" s="39"/>
    </row>
    <row r="5885" spans="4:4">
      <c r="D5885" s="39"/>
    </row>
    <row r="5886" spans="4:4">
      <c r="D5886" s="39"/>
    </row>
    <row r="5887" spans="4:4">
      <c r="D5887" s="39"/>
    </row>
    <row r="5888" spans="4:4">
      <c r="D5888" s="39"/>
    </row>
    <row r="5889" spans="4:4">
      <c r="D5889" s="39"/>
    </row>
    <row r="5890" spans="4:4">
      <c r="D5890" s="39"/>
    </row>
    <row r="5891" spans="4:4">
      <c r="D5891" s="39"/>
    </row>
    <row r="5892" spans="4:4">
      <c r="D5892" s="39"/>
    </row>
    <row r="5893" spans="4:4">
      <c r="D5893" s="39"/>
    </row>
    <row r="5894" spans="4:4">
      <c r="D5894" s="39"/>
    </row>
    <row r="5895" spans="4:4">
      <c r="D5895" s="39"/>
    </row>
    <row r="5896" spans="4:4">
      <c r="D5896" s="39"/>
    </row>
    <row r="5897" spans="4:4">
      <c r="D5897" s="39"/>
    </row>
    <row r="5898" spans="4:4">
      <c r="D5898" s="39"/>
    </row>
    <row r="5899" spans="4:4">
      <c r="D5899" s="39"/>
    </row>
    <row r="5900" spans="4:4">
      <c r="D5900" s="39"/>
    </row>
    <row r="5901" spans="4:4">
      <c r="D5901" s="39"/>
    </row>
    <row r="5902" spans="4:4">
      <c r="D5902" s="39"/>
    </row>
    <row r="5903" spans="4:4">
      <c r="D5903" s="39"/>
    </row>
    <row r="5904" spans="4:4">
      <c r="D5904" s="39"/>
    </row>
    <row r="5905" spans="4:4">
      <c r="D5905" s="39"/>
    </row>
    <row r="5906" spans="4:4">
      <c r="D5906" s="39"/>
    </row>
    <row r="5907" spans="4:4">
      <c r="D5907" s="39"/>
    </row>
    <row r="5908" spans="4:4">
      <c r="D5908" s="39"/>
    </row>
    <row r="5909" spans="4:4">
      <c r="D5909" s="39"/>
    </row>
    <row r="5910" spans="4:4">
      <c r="D5910" s="39"/>
    </row>
    <row r="5911" spans="4:4">
      <c r="D5911" s="39"/>
    </row>
    <row r="5912" spans="4:4">
      <c r="D5912" s="39"/>
    </row>
    <row r="5913" spans="4:4">
      <c r="D5913" s="39"/>
    </row>
    <row r="5914" spans="4:4">
      <c r="D5914" s="39"/>
    </row>
    <row r="5915" spans="4:4">
      <c r="D5915" s="39"/>
    </row>
    <row r="5916" spans="4:4">
      <c r="D5916" s="39"/>
    </row>
    <row r="5917" spans="4:4">
      <c r="D5917" s="39"/>
    </row>
    <row r="5918" spans="4:4">
      <c r="D5918" s="39"/>
    </row>
    <row r="5919" spans="4:4">
      <c r="D5919" s="39"/>
    </row>
    <row r="5920" spans="4:4">
      <c r="D5920" s="39"/>
    </row>
    <row r="5921" spans="4:4">
      <c r="D5921" s="39"/>
    </row>
    <row r="5922" spans="4:4">
      <c r="D5922" s="39"/>
    </row>
    <row r="5923" spans="4:4">
      <c r="D5923" s="39"/>
    </row>
    <row r="5924" spans="4:4">
      <c r="D5924" s="39"/>
    </row>
    <row r="5925" spans="4:4">
      <c r="D5925" s="39"/>
    </row>
    <row r="5926" spans="4:4">
      <c r="D5926" s="39"/>
    </row>
    <row r="5927" spans="4:4">
      <c r="D5927" s="39"/>
    </row>
    <row r="5928" spans="4:4">
      <c r="D5928" s="39"/>
    </row>
    <row r="5929" spans="4:4">
      <c r="D5929" s="39"/>
    </row>
    <row r="5930" spans="4:4">
      <c r="D5930" s="39"/>
    </row>
    <row r="5931" spans="4:4">
      <c r="D5931" s="39"/>
    </row>
    <row r="5932" spans="4:4">
      <c r="D5932" s="39"/>
    </row>
    <row r="5933" spans="4:4">
      <c r="D5933" s="39"/>
    </row>
    <row r="5934" spans="4:4">
      <c r="D5934" s="39"/>
    </row>
    <row r="5935" spans="4:4">
      <c r="D5935" s="39"/>
    </row>
    <row r="5936" spans="4:4">
      <c r="D5936" s="39"/>
    </row>
    <row r="5937" spans="4:4">
      <c r="D5937" s="39"/>
    </row>
    <row r="5938" spans="4:4">
      <c r="D5938" s="39"/>
    </row>
    <row r="5939" spans="4:4">
      <c r="D5939" s="39"/>
    </row>
    <row r="5940" spans="4:4">
      <c r="D5940" s="39"/>
    </row>
    <row r="5941" spans="4:4">
      <c r="D5941" s="39"/>
    </row>
    <row r="5942" spans="4:4">
      <c r="D5942" s="39"/>
    </row>
    <row r="5943" spans="4:4">
      <c r="D5943" s="39"/>
    </row>
    <row r="5944" spans="4:4">
      <c r="D5944" s="39"/>
    </row>
    <row r="5945" spans="4:4">
      <c r="D5945" s="39"/>
    </row>
    <row r="5946" spans="4:4">
      <c r="D5946" s="39"/>
    </row>
    <row r="5947" spans="4:4">
      <c r="D5947" s="39"/>
    </row>
    <row r="5948" spans="4:4">
      <c r="D5948" s="39"/>
    </row>
    <row r="5949" spans="4:4">
      <c r="D5949" s="39"/>
    </row>
    <row r="5950" spans="4:4">
      <c r="D5950" s="39"/>
    </row>
    <row r="5951" spans="4:4">
      <c r="D5951" s="39"/>
    </row>
    <row r="5952" spans="4:4">
      <c r="D5952" s="39"/>
    </row>
    <row r="5953" spans="4:4">
      <c r="D5953" s="39"/>
    </row>
    <row r="5954" spans="4:4">
      <c r="D5954" s="39"/>
    </row>
    <row r="5955" spans="4:4">
      <c r="D5955" s="39"/>
    </row>
    <row r="5956" spans="4:4">
      <c r="D5956" s="39"/>
    </row>
    <row r="5957" spans="4:4">
      <c r="D5957" s="39"/>
    </row>
    <row r="5958" spans="4:4">
      <c r="D5958" s="39"/>
    </row>
    <row r="5959" spans="4:4">
      <c r="D5959" s="39"/>
    </row>
    <row r="5960" spans="4:4">
      <c r="D5960" s="39"/>
    </row>
    <row r="5961" spans="4:4">
      <c r="D5961" s="39"/>
    </row>
    <row r="5962" spans="4:4">
      <c r="D5962" s="39"/>
    </row>
    <row r="5963" spans="4:4">
      <c r="D5963" s="39"/>
    </row>
    <row r="5964" spans="4:4">
      <c r="D5964" s="39"/>
    </row>
    <row r="5965" spans="4:4">
      <c r="D5965" s="39"/>
    </row>
    <row r="5966" spans="4:4">
      <c r="D5966" s="39"/>
    </row>
    <row r="5967" spans="4:4">
      <c r="D5967" s="39"/>
    </row>
    <row r="5968" spans="4:4">
      <c r="D5968" s="39"/>
    </row>
    <row r="5969" spans="4:4">
      <c r="D5969" s="39"/>
    </row>
    <row r="5970" spans="4:4">
      <c r="D5970" s="39"/>
    </row>
    <row r="5971" spans="4:4">
      <c r="D5971" s="39"/>
    </row>
    <row r="5972" spans="4:4">
      <c r="D5972" s="39"/>
    </row>
    <row r="5973" spans="4:4">
      <c r="D5973" s="39"/>
    </row>
    <row r="5974" spans="4:4">
      <c r="D5974" s="39"/>
    </row>
    <row r="5975" spans="4:4">
      <c r="D5975" s="39"/>
    </row>
    <row r="5976" spans="4:4">
      <c r="D5976" s="39"/>
    </row>
    <row r="5977" spans="4:4">
      <c r="D5977" s="39"/>
    </row>
    <row r="5978" spans="4:4">
      <c r="D5978" s="39"/>
    </row>
    <row r="5979" spans="4:4">
      <c r="D5979" s="39"/>
    </row>
    <row r="5980" spans="4:4">
      <c r="D5980" s="39"/>
    </row>
    <row r="5981" spans="4:4">
      <c r="D5981" s="39"/>
    </row>
    <row r="5982" spans="4:4">
      <c r="D5982" s="39"/>
    </row>
    <row r="5983" spans="4:4">
      <c r="D5983" s="39"/>
    </row>
    <row r="5984" spans="4:4">
      <c r="D5984" s="39"/>
    </row>
    <row r="5985" spans="4:4">
      <c r="D5985" s="39"/>
    </row>
    <row r="5986" spans="4:4">
      <c r="D5986" s="39"/>
    </row>
    <row r="5987" spans="4:4">
      <c r="D5987" s="39"/>
    </row>
    <row r="5988" spans="4:4">
      <c r="D5988" s="39"/>
    </row>
    <row r="5989" spans="4:4">
      <c r="D5989" s="39"/>
    </row>
    <row r="5990" spans="4:4">
      <c r="D5990" s="39"/>
    </row>
    <row r="5991" spans="4:4">
      <c r="D5991" s="39"/>
    </row>
    <row r="5992" spans="4:4">
      <c r="D5992" s="39"/>
    </row>
    <row r="5993" spans="4:4">
      <c r="D5993" s="39"/>
    </row>
    <row r="5994" spans="4:4">
      <c r="D5994" s="39"/>
    </row>
    <row r="5995" spans="4:4">
      <c r="D5995" s="39"/>
    </row>
    <row r="5996" spans="4:4">
      <c r="D5996" s="39"/>
    </row>
    <row r="5997" spans="4:4">
      <c r="D5997" s="39"/>
    </row>
    <row r="5998" spans="4:4">
      <c r="D5998" s="39"/>
    </row>
    <row r="5999" spans="4:4">
      <c r="D5999" s="39"/>
    </row>
    <row r="6000" spans="4:4">
      <c r="D6000" s="39"/>
    </row>
    <row r="6001" spans="4:4">
      <c r="D6001" s="39"/>
    </row>
    <row r="6002" spans="4:4">
      <c r="D6002" s="39"/>
    </row>
    <row r="6003" spans="4:4">
      <c r="D6003" s="39"/>
    </row>
    <row r="6004" spans="4:4">
      <c r="D6004" s="39"/>
    </row>
    <row r="6005" spans="4:4">
      <c r="D6005" s="39"/>
    </row>
    <row r="6006" spans="4:4">
      <c r="D6006" s="39"/>
    </row>
    <row r="6007" spans="4:4">
      <c r="D6007" s="39"/>
    </row>
    <row r="6008" spans="4:4">
      <c r="D6008" s="39"/>
    </row>
    <row r="6009" spans="4:4">
      <c r="D6009" s="39"/>
    </row>
    <row r="6010" spans="4:4">
      <c r="D6010" s="39"/>
    </row>
    <row r="6011" spans="4:4">
      <c r="D6011" s="39"/>
    </row>
    <row r="6012" spans="4:4">
      <c r="D6012" s="39"/>
    </row>
    <row r="6013" spans="4:4">
      <c r="D6013" s="39"/>
    </row>
    <row r="6014" spans="4:4">
      <c r="D6014" s="39"/>
    </row>
    <row r="6015" spans="4:4">
      <c r="D6015" s="39"/>
    </row>
    <row r="6016" spans="4:4">
      <c r="D6016" s="39"/>
    </row>
    <row r="6017" spans="4:4">
      <c r="D6017" s="39"/>
    </row>
    <row r="6018" spans="4:4">
      <c r="D6018" s="39"/>
    </row>
    <row r="6019" spans="4:4">
      <c r="D6019" s="39"/>
    </row>
    <row r="6020" spans="4:4">
      <c r="D6020" s="39"/>
    </row>
    <row r="6021" spans="4:4">
      <c r="D6021" s="39"/>
    </row>
    <row r="6022" spans="4:4">
      <c r="D6022" s="39"/>
    </row>
    <row r="6023" spans="4:4">
      <c r="D6023" s="39"/>
    </row>
    <row r="6024" spans="4:4">
      <c r="D6024" s="39"/>
    </row>
    <row r="6025" spans="4:4">
      <c r="D6025" s="39"/>
    </row>
    <row r="6026" spans="4:4">
      <c r="D6026" s="39"/>
    </row>
    <row r="6027" spans="4:4">
      <c r="D6027" s="39"/>
    </row>
    <row r="6028" spans="4:4">
      <c r="D6028" s="39"/>
    </row>
    <row r="6029" spans="4:4">
      <c r="D6029" s="39"/>
    </row>
    <row r="6030" spans="4:4">
      <c r="D6030" s="39"/>
    </row>
    <row r="6031" spans="4:4">
      <c r="D6031" s="39"/>
    </row>
    <row r="6032" spans="4:4">
      <c r="D6032" s="39"/>
    </row>
    <row r="6033" spans="4:4">
      <c r="D6033" s="39"/>
    </row>
    <row r="6034" spans="4:4">
      <c r="D6034" s="39"/>
    </row>
    <row r="6035" spans="4:4">
      <c r="D6035" s="39"/>
    </row>
    <row r="6036" spans="4:4">
      <c r="D6036" s="39"/>
    </row>
    <row r="6037" spans="4:4">
      <c r="D6037" s="39"/>
    </row>
    <row r="6038" spans="4:4">
      <c r="D6038" s="39"/>
    </row>
    <row r="6039" spans="4:4">
      <c r="D6039" s="39"/>
    </row>
    <row r="6040" spans="4:4">
      <c r="D6040" s="39"/>
    </row>
    <row r="6041" spans="4:4">
      <c r="D6041" s="39"/>
    </row>
    <row r="6042" spans="4:4">
      <c r="D6042" s="39"/>
    </row>
    <row r="6043" spans="4:4">
      <c r="D6043" s="39"/>
    </row>
    <row r="6044" spans="4:4">
      <c r="D6044" s="39"/>
    </row>
    <row r="6045" spans="4:4">
      <c r="D6045" s="39"/>
    </row>
    <row r="6046" spans="4:4">
      <c r="D6046" s="39"/>
    </row>
    <row r="6047" spans="4:4">
      <c r="D6047" s="39"/>
    </row>
    <row r="6048" spans="4:4">
      <c r="D6048" s="39"/>
    </row>
    <row r="6049" spans="4:4">
      <c r="D6049" s="39"/>
    </row>
    <row r="6050" spans="4:4">
      <c r="D6050" s="39"/>
    </row>
    <row r="6051" spans="4:4">
      <c r="D6051" s="39"/>
    </row>
    <row r="6052" spans="4:4">
      <c r="D6052" s="39"/>
    </row>
    <row r="6053" spans="4:4">
      <c r="D6053" s="39"/>
    </row>
    <row r="6054" spans="4:4">
      <c r="D6054" s="39"/>
    </row>
    <row r="6055" spans="4:4">
      <c r="D6055" s="39"/>
    </row>
    <row r="6056" spans="4:4">
      <c r="D6056" s="39"/>
    </row>
    <row r="6057" spans="4:4">
      <c r="D6057" s="39"/>
    </row>
    <row r="6058" spans="4:4">
      <c r="D6058" s="39"/>
    </row>
    <row r="6059" spans="4:4">
      <c r="D6059" s="39"/>
    </row>
    <row r="6060" spans="4:4">
      <c r="D6060" s="39"/>
    </row>
    <row r="6061" spans="4:4">
      <c r="D6061" s="39"/>
    </row>
    <row r="6062" spans="4:4">
      <c r="D6062" s="39"/>
    </row>
    <row r="6063" spans="4:4">
      <c r="D6063" s="39"/>
    </row>
    <row r="6064" spans="4:4">
      <c r="D6064" s="39"/>
    </row>
    <row r="6065" spans="4:4">
      <c r="D6065" s="39"/>
    </row>
    <row r="6066" spans="4:4">
      <c r="D6066" s="39"/>
    </row>
    <row r="6067" spans="4:4">
      <c r="D6067" s="39"/>
    </row>
    <row r="6068" spans="4:4">
      <c r="D6068" s="39"/>
    </row>
    <row r="6069" spans="4:4">
      <c r="D6069" s="39"/>
    </row>
    <row r="6070" spans="4:4">
      <c r="D6070" s="39"/>
    </row>
    <row r="6071" spans="4:4">
      <c r="D6071" s="39"/>
    </row>
    <row r="6072" spans="4:4">
      <c r="D6072" s="39"/>
    </row>
    <row r="6073" spans="4:4">
      <c r="D6073" s="39"/>
    </row>
    <row r="6074" spans="4:4">
      <c r="D6074" s="39"/>
    </row>
    <row r="6075" spans="4:4">
      <c r="D6075" s="39"/>
    </row>
    <row r="6076" spans="4:4">
      <c r="D6076" s="39"/>
    </row>
    <row r="6077" spans="4:4">
      <c r="D6077" s="39"/>
    </row>
    <row r="6078" spans="4:4">
      <c r="D6078" s="39"/>
    </row>
    <row r="6079" spans="4:4">
      <c r="D6079" s="39"/>
    </row>
    <row r="6080" spans="4:4">
      <c r="D6080" s="39"/>
    </row>
    <row r="6081" spans="4:4">
      <c r="D6081" s="39"/>
    </row>
    <row r="6082" spans="4:4">
      <c r="D6082" s="39"/>
    </row>
    <row r="6083" spans="4:4">
      <c r="D6083" s="39"/>
    </row>
    <row r="6084" spans="4:4">
      <c r="D6084" s="39"/>
    </row>
    <row r="6085" spans="4:4">
      <c r="D6085" s="39"/>
    </row>
    <row r="6086" spans="4:4">
      <c r="D6086" s="39"/>
    </row>
    <row r="6087" spans="4:4">
      <c r="D6087" s="39"/>
    </row>
    <row r="6088" spans="4:4">
      <c r="D6088" s="39"/>
    </row>
    <row r="6089" spans="4:4">
      <c r="D6089" s="39"/>
    </row>
    <row r="6090" spans="4:4">
      <c r="D6090" s="39"/>
    </row>
    <row r="6091" spans="4:4">
      <c r="D6091" s="39"/>
    </row>
    <row r="6092" spans="4:4">
      <c r="D6092" s="39"/>
    </row>
    <row r="6093" spans="4:4">
      <c r="D6093" s="39"/>
    </row>
    <row r="6094" spans="4:4">
      <c r="D6094" s="39"/>
    </row>
    <row r="6095" spans="4:4">
      <c r="D6095" s="39"/>
    </row>
    <row r="6096" spans="4:4">
      <c r="D6096" s="39"/>
    </row>
    <row r="6097" spans="4:4">
      <c r="D6097" s="39"/>
    </row>
    <row r="6098" spans="4:4">
      <c r="D6098" s="39"/>
    </row>
    <row r="6099" spans="4:4">
      <c r="D6099" s="39"/>
    </row>
    <row r="6100" spans="4:4">
      <c r="D6100" s="39"/>
    </row>
    <row r="6101" spans="4:4">
      <c r="D6101" s="39"/>
    </row>
    <row r="6102" spans="4:4">
      <c r="D6102" s="39"/>
    </row>
    <row r="6103" spans="4:4">
      <c r="D6103" s="39"/>
    </row>
    <row r="6104" spans="4:4">
      <c r="D6104" s="39"/>
    </row>
    <row r="6105" spans="4:4">
      <c r="D6105" s="39"/>
    </row>
    <row r="6106" spans="4:4">
      <c r="D6106" s="39"/>
    </row>
    <row r="6107" spans="4:4">
      <c r="D6107" s="39"/>
    </row>
    <row r="6108" spans="4:4">
      <c r="D6108" s="39"/>
    </row>
    <row r="6109" spans="4:4">
      <c r="D6109" s="39"/>
    </row>
    <row r="6110" spans="4:4">
      <c r="D6110" s="39"/>
    </row>
    <row r="6111" spans="4:4">
      <c r="D6111" s="39"/>
    </row>
    <row r="6112" spans="4:4">
      <c r="D6112" s="39"/>
    </row>
    <row r="6113" spans="4:4">
      <c r="D6113" s="39"/>
    </row>
    <row r="6114" spans="4:4">
      <c r="D6114" s="39"/>
    </row>
    <row r="6115" spans="4:4">
      <c r="D6115" s="39"/>
    </row>
    <row r="6116" spans="4:4">
      <c r="D6116" s="39"/>
    </row>
    <row r="6117" spans="4:4">
      <c r="D6117" s="39"/>
    </row>
    <row r="6118" spans="4:4">
      <c r="D6118" s="39"/>
    </row>
    <row r="6119" spans="4:4">
      <c r="D6119" s="39"/>
    </row>
    <row r="6120" spans="4:4">
      <c r="D6120" s="39"/>
    </row>
    <row r="6121" spans="4:4">
      <c r="D6121" s="39"/>
    </row>
    <row r="6122" spans="4:4">
      <c r="D6122" s="39"/>
    </row>
    <row r="6123" spans="4:4">
      <c r="D6123" s="39"/>
    </row>
    <row r="6124" spans="4:4">
      <c r="D6124" s="39"/>
    </row>
    <row r="6125" spans="4:4">
      <c r="D6125" s="39"/>
    </row>
    <row r="6126" spans="4:4">
      <c r="D6126" s="39"/>
    </row>
    <row r="6127" spans="4:4">
      <c r="D6127" s="39"/>
    </row>
    <row r="6128" spans="4:4">
      <c r="D6128" s="39"/>
    </row>
    <row r="6129" spans="4:4">
      <c r="D6129" s="39"/>
    </row>
    <row r="6130" spans="4:4">
      <c r="D6130" s="39"/>
    </row>
    <row r="6131" spans="4:4">
      <c r="D6131" s="39"/>
    </row>
    <row r="6132" spans="4:4">
      <c r="D6132" s="39"/>
    </row>
    <row r="6133" spans="4:4">
      <c r="D6133" s="39"/>
    </row>
    <row r="6134" spans="4:4">
      <c r="D6134" s="39"/>
    </row>
    <row r="6135" spans="4:4">
      <c r="D6135" s="39"/>
    </row>
    <row r="6136" spans="4:4">
      <c r="D6136" s="39"/>
    </row>
    <row r="6137" spans="4:4">
      <c r="D6137" s="39"/>
    </row>
    <row r="6138" spans="4:4">
      <c r="D6138" s="39"/>
    </row>
    <row r="6139" spans="4:4">
      <c r="D6139" s="39"/>
    </row>
    <row r="6140" spans="4:4">
      <c r="D6140" s="39"/>
    </row>
    <row r="6141" spans="4:4">
      <c r="D6141" s="39"/>
    </row>
    <row r="6142" spans="4:4">
      <c r="D6142" s="39"/>
    </row>
    <row r="6143" spans="4:4">
      <c r="D6143" s="39"/>
    </row>
    <row r="6144" spans="4:4">
      <c r="D6144" s="39"/>
    </row>
    <row r="6145" spans="4:4">
      <c r="D6145" s="39"/>
    </row>
    <row r="6146" spans="4:4">
      <c r="D6146" s="39"/>
    </row>
    <row r="6147" spans="4:4">
      <c r="D6147" s="39"/>
    </row>
    <row r="6148" spans="4:4">
      <c r="D6148" s="39"/>
    </row>
    <row r="6149" spans="4:4">
      <c r="D6149" s="39"/>
    </row>
    <row r="6150" spans="4:4">
      <c r="D6150" s="39"/>
    </row>
    <row r="6151" spans="4:4">
      <c r="D6151" s="39"/>
    </row>
    <row r="6152" spans="4:4">
      <c r="D6152" s="39"/>
    </row>
    <row r="6153" spans="4:4">
      <c r="D6153" s="39"/>
    </row>
    <row r="6154" spans="4:4">
      <c r="D6154" s="39"/>
    </row>
    <row r="6155" spans="4:4">
      <c r="D6155" s="39"/>
    </row>
    <row r="6156" spans="4:4">
      <c r="D6156" s="39"/>
    </row>
    <row r="6157" spans="4:4">
      <c r="D6157" s="39"/>
    </row>
    <row r="6158" spans="4:4">
      <c r="D6158" s="39"/>
    </row>
    <row r="6159" spans="4:4">
      <c r="D6159" s="39"/>
    </row>
    <row r="6160" spans="4:4">
      <c r="D6160" s="39"/>
    </row>
    <row r="6161" spans="4:4">
      <c r="D6161" s="39"/>
    </row>
    <row r="6162" spans="4:4">
      <c r="D6162" s="39"/>
    </row>
    <row r="6163" spans="4:4">
      <c r="D6163" s="39"/>
    </row>
    <row r="6164" spans="4:4">
      <c r="D6164" s="39"/>
    </row>
    <row r="6165" spans="4:4">
      <c r="D6165" s="39"/>
    </row>
    <row r="6166" spans="4:4">
      <c r="D6166" s="39"/>
    </row>
    <row r="6167" spans="4:4">
      <c r="D6167" s="39"/>
    </row>
    <row r="6168" spans="4:4">
      <c r="D6168" s="39"/>
    </row>
    <row r="6169" spans="4:4">
      <c r="D6169" s="39"/>
    </row>
    <row r="6170" spans="4:4">
      <c r="D6170" s="39"/>
    </row>
    <row r="6171" spans="4:4">
      <c r="D6171" s="39"/>
    </row>
    <row r="6172" spans="4:4">
      <c r="D6172" s="39"/>
    </row>
    <row r="6173" spans="4:4">
      <c r="D6173" s="39"/>
    </row>
    <row r="6174" spans="4:4">
      <c r="D6174" s="39"/>
    </row>
    <row r="6175" spans="4:4">
      <c r="D6175" s="39"/>
    </row>
    <row r="6176" spans="4:4">
      <c r="D6176" s="39"/>
    </row>
    <row r="6177" spans="4:4">
      <c r="D6177" s="39"/>
    </row>
    <row r="6178" spans="4:4">
      <c r="D6178" s="39"/>
    </row>
    <row r="6179" spans="4:4">
      <c r="D6179" s="39"/>
    </row>
    <row r="6180" spans="4:4">
      <c r="D6180" s="39"/>
    </row>
    <row r="6181" spans="4:4">
      <c r="D6181" s="39"/>
    </row>
    <row r="6182" spans="4:4">
      <c r="D6182" s="39"/>
    </row>
    <row r="6183" spans="4:4">
      <c r="D6183" s="39"/>
    </row>
    <row r="6184" spans="4:4">
      <c r="D6184" s="39"/>
    </row>
    <row r="6185" spans="4:4">
      <c r="D6185" s="39"/>
    </row>
    <row r="6186" spans="4:4">
      <c r="D6186" s="39"/>
    </row>
    <row r="6187" spans="4:4">
      <c r="D6187" s="39"/>
    </row>
    <row r="6188" spans="4:4">
      <c r="D6188" s="39"/>
    </row>
    <row r="6189" spans="4:4">
      <c r="D6189" s="39"/>
    </row>
    <row r="6190" spans="4:4">
      <c r="D6190" s="39"/>
    </row>
    <row r="6191" spans="4:4">
      <c r="D6191" s="39"/>
    </row>
    <row r="6192" spans="4:4">
      <c r="D6192" s="39"/>
    </row>
    <row r="6193" spans="4:4">
      <c r="D6193" s="39"/>
    </row>
    <row r="6194" spans="4:4">
      <c r="D6194" s="39"/>
    </row>
    <row r="6195" spans="4:4">
      <c r="D6195" s="39"/>
    </row>
    <row r="6196" spans="4:4">
      <c r="D6196" s="39"/>
    </row>
    <row r="6197" spans="4:4">
      <c r="D6197" s="39"/>
    </row>
    <row r="6198" spans="4:4">
      <c r="D6198" s="39"/>
    </row>
    <row r="6199" spans="4:4">
      <c r="D6199" s="39"/>
    </row>
    <row r="6200" spans="4:4">
      <c r="D6200" s="39"/>
    </row>
    <row r="6201" spans="4:4">
      <c r="D6201" s="39"/>
    </row>
    <row r="6202" spans="4:4">
      <c r="D6202" s="39"/>
    </row>
    <row r="6203" spans="4:4">
      <c r="D6203" s="39"/>
    </row>
    <row r="6204" spans="4:4">
      <c r="D6204" s="39"/>
    </row>
    <row r="6205" spans="4:4">
      <c r="D6205" s="39"/>
    </row>
    <row r="6206" spans="4:4">
      <c r="D6206" s="39"/>
    </row>
    <row r="6207" spans="4:4">
      <c r="D6207" s="39"/>
    </row>
    <row r="6208" spans="4:4">
      <c r="D6208" s="39"/>
    </row>
    <row r="6209" spans="4:4">
      <c r="D6209" s="39"/>
    </row>
    <row r="6210" spans="4:4">
      <c r="D6210" s="39"/>
    </row>
    <row r="6211" spans="4:4">
      <c r="D6211" s="39"/>
    </row>
    <row r="6212" spans="4:4">
      <c r="D6212" s="39"/>
    </row>
    <row r="6213" spans="4:4">
      <c r="D6213" s="39"/>
    </row>
    <row r="6214" spans="4:4">
      <c r="D6214" s="39"/>
    </row>
    <row r="6215" spans="4:4">
      <c r="D6215" s="39"/>
    </row>
    <row r="6216" spans="4:4">
      <c r="D6216" s="39"/>
    </row>
    <row r="6217" spans="4:4">
      <c r="D6217" s="39"/>
    </row>
    <row r="6218" spans="4:4">
      <c r="D6218" s="39"/>
    </row>
    <row r="6219" spans="4:4">
      <c r="D6219" s="39"/>
    </row>
    <row r="6220" spans="4:4">
      <c r="D6220" s="39"/>
    </row>
    <row r="6221" spans="4:4">
      <c r="D6221" s="39"/>
    </row>
    <row r="6222" spans="4:4">
      <c r="D6222" s="39"/>
    </row>
    <row r="6223" spans="4:4">
      <c r="D6223" s="39"/>
    </row>
    <row r="6224" spans="4:4">
      <c r="D6224" s="39"/>
    </row>
    <row r="6225" spans="4:4">
      <c r="D6225" s="39"/>
    </row>
    <row r="6226" spans="4:4">
      <c r="D6226" s="39"/>
    </row>
    <row r="6227" spans="4:4">
      <c r="D6227" s="39"/>
    </row>
    <row r="6228" spans="4:4">
      <c r="D6228" s="39"/>
    </row>
    <row r="6229" spans="4:4">
      <c r="D6229" s="39"/>
    </row>
    <row r="6230" spans="4:4">
      <c r="D6230" s="39"/>
    </row>
    <row r="6231" spans="4:4">
      <c r="D6231" s="39"/>
    </row>
    <row r="6232" spans="4:4">
      <c r="D6232" s="39"/>
    </row>
    <row r="6233" spans="4:4">
      <c r="D6233" s="39"/>
    </row>
    <row r="6234" spans="4:4">
      <c r="D6234" s="39"/>
    </row>
    <row r="6235" spans="4:4">
      <c r="D6235" s="39"/>
    </row>
    <row r="6236" spans="4:4">
      <c r="D6236" s="39"/>
    </row>
    <row r="6237" spans="4:4">
      <c r="D6237" s="39"/>
    </row>
    <row r="6238" spans="4:4">
      <c r="D6238" s="39"/>
    </row>
    <row r="6239" spans="4:4">
      <c r="D6239" s="39"/>
    </row>
    <row r="6240" spans="4:4">
      <c r="D6240" s="39"/>
    </row>
    <row r="6241" spans="4:4">
      <c r="D6241" s="39"/>
    </row>
    <row r="6242" spans="4:4">
      <c r="D6242" s="39"/>
    </row>
    <row r="6243" spans="4:4">
      <c r="D6243" s="39"/>
    </row>
    <row r="6244" spans="4:4">
      <c r="D6244" s="39"/>
    </row>
    <row r="6245" spans="4:4">
      <c r="D6245" s="39"/>
    </row>
    <row r="6246" spans="4:4">
      <c r="D6246" s="39"/>
    </row>
    <row r="6247" spans="4:4">
      <c r="D6247" s="39"/>
    </row>
    <row r="6248" spans="4:4">
      <c r="D6248" s="39"/>
    </row>
    <row r="6249" spans="4:4">
      <c r="D6249" s="39"/>
    </row>
    <row r="6250" spans="4:4">
      <c r="D6250" s="39"/>
    </row>
    <row r="6251" spans="4:4">
      <c r="D6251" s="39"/>
    </row>
    <row r="6252" spans="4:4">
      <c r="D6252" s="39"/>
    </row>
    <row r="6253" spans="4:4">
      <c r="D6253" s="39"/>
    </row>
    <row r="6254" spans="4:4">
      <c r="D6254" s="39"/>
    </row>
    <row r="6255" spans="4:4">
      <c r="D6255" s="39"/>
    </row>
    <row r="6256" spans="4:4">
      <c r="D6256" s="39"/>
    </row>
    <row r="6257" spans="4:4">
      <c r="D6257" s="39"/>
    </row>
    <row r="6258" spans="4:4">
      <c r="D6258" s="39"/>
    </row>
    <row r="6259" spans="4:4">
      <c r="D6259" s="39"/>
    </row>
    <row r="6260" spans="4:4">
      <c r="D6260" s="39"/>
    </row>
    <row r="6261" spans="4:4">
      <c r="D6261" s="39"/>
    </row>
    <row r="6262" spans="4:4">
      <c r="D6262" s="39"/>
    </row>
    <row r="6263" spans="4:4">
      <c r="D6263" s="39"/>
    </row>
    <row r="6264" spans="4:4">
      <c r="D6264" s="39"/>
    </row>
    <row r="6265" spans="4:4">
      <c r="D6265" s="39"/>
    </row>
    <row r="6266" spans="4:4">
      <c r="D6266" s="39"/>
    </row>
    <row r="6267" spans="4:4">
      <c r="D6267" s="39"/>
    </row>
    <row r="6268" spans="4:4">
      <c r="D6268" s="39"/>
    </row>
    <row r="6269" spans="4:4">
      <c r="D6269" s="39"/>
    </row>
    <row r="6270" spans="4:4">
      <c r="D6270" s="39"/>
    </row>
    <row r="6271" spans="4:4">
      <c r="D6271" s="39"/>
    </row>
    <row r="6272" spans="4:4">
      <c r="D6272" s="39"/>
    </row>
    <row r="6273" spans="4:4">
      <c r="D6273" s="39"/>
    </row>
    <row r="6274" spans="4:4">
      <c r="D6274" s="39"/>
    </row>
    <row r="6275" spans="4:4">
      <c r="D6275" s="39"/>
    </row>
    <row r="6276" spans="4:4">
      <c r="D6276" s="39"/>
    </row>
    <row r="6277" spans="4:4">
      <c r="D6277" s="39"/>
    </row>
    <row r="6278" spans="4:4">
      <c r="D6278" s="39"/>
    </row>
    <row r="6279" spans="4:4">
      <c r="D6279" s="39"/>
    </row>
    <row r="6280" spans="4:4">
      <c r="D6280" s="39"/>
    </row>
    <row r="6281" spans="4:4">
      <c r="D6281" s="39"/>
    </row>
    <row r="6282" spans="4:4">
      <c r="D6282" s="39"/>
    </row>
    <row r="6283" spans="4:4">
      <c r="D6283" s="39"/>
    </row>
    <row r="6284" spans="4:4">
      <c r="D6284" s="39"/>
    </row>
    <row r="6285" spans="4:4">
      <c r="D6285" s="39"/>
    </row>
    <row r="6286" spans="4:4">
      <c r="D6286" s="39"/>
    </row>
    <row r="6287" spans="4:4">
      <c r="D6287" s="39"/>
    </row>
    <row r="6288" spans="4:4">
      <c r="D6288" s="39"/>
    </row>
    <row r="6289" spans="4:4">
      <c r="D6289" s="39"/>
    </row>
    <row r="6290" spans="4:4">
      <c r="D6290" s="39"/>
    </row>
    <row r="6291" spans="4:4">
      <c r="D6291" s="39"/>
    </row>
    <row r="6292" spans="4:4">
      <c r="D6292" s="39"/>
    </row>
    <row r="6293" spans="4:4">
      <c r="D6293" s="39"/>
    </row>
    <row r="6294" spans="4:4">
      <c r="D6294" s="39"/>
    </row>
    <row r="6295" spans="4:4">
      <c r="D6295" s="39"/>
    </row>
    <row r="6296" spans="4:4">
      <c r="D6296" s="39"/>
    </row>
    <row r="6297" spans="4:4">
      <c r="D6297" s="39"/>
    </row>
    <row r="6298" spans="4:4">
      <c r="D6298" s="39"/>
    </row>
    <row r="6299" spans="4:4">
      <c r="D6299" s="39"/>
    </row>
    <row r="6300" spans="4:4">
      <c r="D6300" s="39"/>
    </row>
    <row r="6301" spans="4:4">
      <c r="D6301" s="39"/>
    </row>
    <row r="6302" spans="4:4">
      <c r="D6302" s="39"/>
    </row>
    <row r="6303" spans="4:4">
      <c r="D6303" s="39"/>
    </row>
    <row r="6304" spans="4:4">
      <c r="D6304" s="39"/>
    </row>
    <row r="6305" spans="4:4">
      <c r="D6305" s="39"/>
    </row>
    <row r="6306" spans="4:4">
      <c r="D6306" s="39"/>
    </row>
    <row r="6307" spans="4:4">
      <c r="D6307" s="39"/>
    </row>
    <row r="6308" spans="4:4">
      <c r="D6308" s="39"/>
    </row>
    <row r="6309" spans="4:4">
      <c r="D6309" s="39"/>
    </row>
    <row r="6310" spans="4:4">
      <c r="D6310" s="39"/>
    </row>
    <row r="6311" spans="4:4">
      <c r="D6311" s="39"/>
    </row>
    <row r="6312" spans="4:4">
      <c r="D6312" s="39"/>
    </row>
    <row r="6313" spans="4:4">
      <c r="D6313" s="39"/>
    </row>
    <row r="6314" spans="4:4">
      <c r="D6314" s="39"/>
    </row>
    <row r="6315" spans="4:4">
      <c r="D6315" s="39"/>
    </row>
    <row r="6316" spans="4:4">
      <c r="D6316" s="39"/>
    </row>
    <row r="6317" spans="4:4">
      <c r="D6317" s="39"/>
    </row>
    <row r="6318" spans="4:4">
      <c r="D6318" s="39"/>
    </row>
    <row r="6319" spans="4:4">
      <c r="D6319" s="39"/>
    </row>
    <row r="6320" spans="4:4">
      <c r="D6320" s="39"/>
    </row>
    <row r="6321" spans="4:4">
      <c r="D6321" s="39"/>
    </row>
    <row r="6322" spans="4:4">
      <c r="D6322" s="39"/>
    </row>
    <row r="6323" spans="4:4">
      <c r="D6323" s="39"/>
    </row>
    <row r="6324" spans="4:4">
      <c r="D6324" s="39"/>
    </row>
    <row r="6325" spans="4:4">
      <c r="D6325" s="39"/>
    </row>
    <row r="6326" spans="4:4">
      <c r="D6326" s="39"/>
    </row>
    <row r="6327" spans="4:4">
      <c r="D6327" s="39"/>
    </row>
    <row r="6328" spans="4:4">
      <c r="D6328" s="39"/>
    </row>
    <row r="6329" spans="4:4">
      <c r="D6329" s="39"/>
    </row>
    <row r="6330" spans="4:4">
      <c r="D6330" s="39"/>
    </row>
    <row r="6331" spans="4:4">
      <c r="D6331" s="39"/>
    </row>
    <row r="6332" spans="4:4">
      <c r="D6332" s="39"/>
    </row>
    <row r="6333" spans="4:4">
      <c r="D6333" s="39"/>
    </row>
    <row r="6334" spans="4:4">
      <c r="D6334" s="39"/>
    </row>
    <row r="6335" spans="4:4">
      <c r="D6335" s="39"/>
    </row>
    <row r="6336" spans="4:4">
      <c r="D6336" s="39"/>
    </row>
    <row r="6337" spans="4:4">
      <c r="D6337" s="39"/>
    </row>
    <row r="6338" spans="4:4">
      <c r="D6338" s="39"/>
    </row>
    <row r="6339" spans="4:4">
      <c r="D6339" s="39"/>
    </row>
    <row r="6340" spans="4:4">
      <c r="D6340" s="39"/>
    </row>
    <row r="6341" spans="4:4">
      <c r="D6341" s="39"/>
    </row>
    <row r="6342" spans="4:4">
      <c r="D6342" s="39"/>
    </row>
    <row r="6343" spans="4:4">
      <c r="D6343" s="39"/>
    </row>
    <row r="6344" spans="4:4">
      <c r="D6344" s="39"/>
    </row>
    <row r="6345" spans="4:4">
      <c r="D6345" s="39"/>
    </row>
    <row r="6346" spans="4:4">
      <c r="D6346" s="39"/>
    </row>
    <row r="6347" spans="4:4">
      <c r="D6347" s="39"/>
    </row>
    <row r="6348" spans="4:4">
      <c r="D6348" s="39"/>
    </row>
    <row r="6349" spans="4:4">
      <c r="D6349" s="39"/>
    </row>
    <row r="6350" spans="4:4">
      <c r="D6350" s="39"/>
    </row>
    <row r="6351" spans="4:4">
      <c r="D6351" s="39"/>
    </row>
    <row r="6352" spans="4:4">
      <c r="D6352" s="39"/>
    </row>
    <row r="6353" spans="4:4">
      <c r="D6353" s="39"/>
    </row>
    <row r="6354" spans="4:4">
      <c r="D6354" s="39"/>
    </row>
    <row r="6355" spans="4:4">
      <c r="D6355" s="39"/>
    </row>
    <row r="6356" spans="4:4">
      <c r="D6356" s="39"/>
    </row>
    <row r="6357" spans="4:4">
      <c r="D6357" s="39"/>
    </row>
    <row r="6358" spans="4:4">
      <c r="D6358" s="39"/>
    </row>
    <row r="6359" spans="4:4">
      <c r="D6359" s="39"/>
    </row>
    <row r="6360" spans="4:4">
      <c r="D6360" s="39"/>
    </row>
    <row r="6361" spans="4:4">
      <c r="D6361" s="39"/>
    </row>
    <row r="6362" spans="4:4">
      <c r="D6362" s="39"/>
    </row>
    <row r="6363" spans="4:4">
      <c r="D6363" s="39"/>
    </row>
    <row r="6364" spans="4:4">
      <c r="D6364" s="39"/>
    </row>
    <row r="6365" spans="4:4">
      <c r="D6365" s="39"/>
    </row>
    <row r="6366" spans="4:4">
      <c r="D6366" s="39"/>
    </row>
    <row r="6367" spans="4:4">
      <c r="D6367" s="39"/>
    </row>
    <row r="6368" spans="4:4">
      <c r="D6368" s="39"/>
    </row>
    <row r="6369" spans="4:4">
      <c r="D6369" s="39"/>
    </row>
    <row r="6370" spans="4:4">
      <c r="D6370" s="39"/>
    </row>
    <row r="6371" spans="4:4">
      <c r="D6371" s="39"/>
    </row>
    <row r="6372" spans="4:4">
      <c r="D6372" s="39"/>
    </row>
    <row r="6373" spans="4:4">
      <c r="D6373" s="39"/>
    </row>
    <row r="6374" spans="4:4">
      <c r="D6374" s="39"/>
    </row>
    <row r="6375" spans="4:4">
      <c r="D6375" s="39"/>
    </row>
    <row r="6376" spans="4:4">
      <c r="D6376" s="39"/>
    </row>
    <row r="6377" spans="4:4">
      <c r="D6377" s="39"/>
    </row>
    <row r="6378" spans="4:4">
      <c r="D6378" s="39"/>
    </row>
    <row r="6379" spans="4:4">
      <c r="D6379" s="39"/>
    </row>
    <row r="6380" spans="4:4">
      <c r="D6380" s="39"/>
    </row>
    <row r="6381" spans="4:4">
      <c r="D6381" s="39"/>
    </row>
    <row r="6382" spans="4:4">
      <c r="D6382" s="39"/>
    </row>
    <row r="6383" spans="4:4">
      <c r="D6383" s="39"/>
    </row>
    <row r="6384" spans="4:4">
      <c r="D6384" s="39"/>
    </row>
    <row r="6385" spans="4:4">
      <c r="D6385" s="39"/>
    </row>
    <row r="6386" spans="4:4">
      <c r="D6386" s="39"/>
    </row>
    <row r="6387" spans="4:4">
      <c r="D6387" s="39"/>
    </row>
    <row r="6388" spans="4:4">
      <c r="D6388" s="39"/>
    </row>
    <row r="6389" spans="4:4">
      <c r="D6389" s="39"/>
    </row>
    <row r="6390" spans="4:4">
      <c r="D6390" s="39"/>
    </row>
    <row r="6391" spans="4:4">
      <c r="D6391" s="39"/>
    </row>
    <row r="6392" spans="4:4">
      <c r="D6392" s="39"/>
    </row>
    <row r="6393" spans="4:4">
      <c r="D6393" s="39"/>
    </row>
    <row r="6394" spans="4:4">
      <c r="D6394" s="39"/>
    </row>
    <row r="6395" spans="4:4">
      <c r="D6395" s="39"/>
    </row>
    <row r="6396" spans="4:4">
      <c r="D6396" s="39"/>
    </row>
    <row r="6397" spans="4:4">
      <c r="D6397" s="39"/>
    </row>
    <row r="6398" spans="4:4">
      <c r="D6398" s="39"/>
    </row>
    <row r="6399" spans="4:4">
      <c r="D6399" s="39"/>
    </row>
    <row r="6400" spans="4:4">
      <c r="D6400" s="39"/>
    </row>
    <row r="6401" spans="4:4">
      <c r="D6401" s="39"/>
    </row>
    <row r="6402" spans="4:4">
      <c r="D6402" s="39"/>
    </row>
    <row r="6403" spans="4:4">
      <c r="D6403" s="39"/>
    </row>
    <row r="6404" spans="4:4">
      <c r="D6404" s="39"/>
    </row>
    <row r="6405" spans="4:4">
      <c r="D6405" s="39"/>
    </row>
    <row r="6406" spans="4:4">
      <c r="D6406" s="39"/>
    </row>
    <row r="6407" spans="4:4">
      <c r="D6407" s="39"/>
    </row>
    <row r="6408" spans="4:4">
      <c r="D6408" s="39"/>
    </row>
    <row r="6409" spans="4:4">
      <c r="D6409" s="39"/>
    </row>
    <row r="6410" spans="4:4">
      <c r="D6410" s="39"/>
    </row>
    <row r="6411" spans="4:4">
      <c r="D6411" s="39"/>
    </row>
    <row r="6412" spans="4:4">
      <c r="D6412" s="39"/>
    </row>
    <row r="6413" spans="4:4">
      <c r="D6413" s="39"/>
    </row>
    <row r="6414" spans="4:4">
      <c r="D6414" s="39"/>
    </row>
    <row r="6415" spans="4:4">
      <c r="D6415" s="39"/>
    </row>
    <row r="6416" spans="4:4">
      <c r="D6416" s="39"/>
    </row>
    <row r="6417" spans="4:4">
      <c r="D6417" s="39"/>
    </row>
    <row r="6418" spans="4:4">
      <c r="D6418" s="39"/>
    </row>
    <row r="6419" spans="4:4">
      <c r="D6419" s="39"/>
    </row>
    <row r="6420" spans="4:4">
      <c r="D6420" s="39"/>
    </row>
    <row r="6421" spans="4:4">
      <c r="D6421" s="39"/>
    </row>
    <row r="6422" spans="4:4">
      <c r="D6422" s="39"/>
    </row>
    <row r="6423" spans="4:4">
      <c r="D6423" s="39"/>
    </row>
    <row r="6424" spans="4:4">
      <c r="D6424" s="39"/>
    </row>
    <row r="6425" spans="4:4">
      <c r="D6425" s="39"/>
    </row>
    <row r="6426" spans="4:4">
      <c r="D6426" s="39"/>
    </row>
    <row r="6427" spans="4:4">
      <c r="D6427" s="39"/>
    </row>
    <row r="6428" spans="4:4">
      <c r="D6428" s="39"/>
    </row>
    <row r="6429" spans="4:4">
      <c r="D6429" s="39"/>
    </row>
    <row r="6430" spans="4:4">
      <c r="D6430" s="39"/>
    </row>
    <row r="6431" spans="4:4">
      <c r="D6431" s="39"/>
    </row>
    <row r="6432" spans="4:4">
      <c r="D6432" s="39"/>
    </row>
    <row r="6433" spans="4:4">
      <c r="D6433" s="39"/>
    </row>
    <row r="6434" spans="4:4">
      <c r="D6434" s="39"/>
    </row>
    <row r="6435" spans="4:4">
      <c r="D6435" s="39"/>
    </row>
    <row r="6436" spans="4:4">
      <c r="D6436" s="39"/>
    </row>
    <row r="6437" spans="4:4">
      <c r="D6437" s="39"/>
    </row>
    <row r="6438" spans="4:4">
      <c r="D6438" s="39"/>
    </row>
    <row r="6439" spans="4:4">
      <c r="D6439" s="39"/>
    </row>
    <row r="6440" spans="4:4">
      <c r="D6440" s="39"/>
    </row>
    <row r="6441" spans="4:4">
      <c r="D6441" s="39"/>
    </row>
    <row r="6442" spans="4:4">
      <c r="D6442" s="39"/>
    </row>
    <row r="6443" spans="4:4">
      <c r="D6443" s="39"/>
    </row>
    <row r="6444" spans="4:4">
      <c r="D6444" s="39"/>
    </row>
    <row r="6445" spans="4:4">
      <c r="D6445" s="39"/>
    </row>
    <row r="6446" spans="4:4">
      <c r="D6446" s="39"/>
    </row>
    <row r="6447" spans="4:4">
      <c r="D6447" s="39"/>
    </row>
    <row r="6448" spans="4:4">
      <c r="D6448" s="39"/>
    </row>
    <row r="6449" spans="4:4">
      <c r="D6449" s="39"/>
    </row>
    <row r="6450" spans="4:4">
      <c r="D6450" s="39"/>
    </row>
    <row r="6451" spans="4:4">
      <c r="D6451" s="39"/>
    </row>
    <row r="6452" spans="4:4">
      <c r="D6452" s="39"/>
    </row>
    <row r="6453" spans="4:4">
      <c r="D6453" s="39"/>
    </row>
    <row r="6454" spans="4:4">
      <c r="D6454" s="39"/>
    </row>
    <row r="6455" spans="4:4">
      <c r="D6455" s="39"/>
    </row>
    <row r="6456" spans="4:4">
      <c r="D6456" s="39"/>
    </row>
    <row r="6457" spans="4:4">
      <c r="D6457" s="39"/>
    </row>
    <row r="6458" spans="4:4">
      <c r="D6458" s="39"/>
    </row>
    <row r="6459" spans="4:4">
      <c r="D6459" s="39"/>
    </row>
    <row r="6460" spans="4:4">
      <c r="D6460" s="39"/>
    </row>
    <row r="6461" spans="4:4">
      <c r="D6461" s="39"/>
    </row>
    <row r="6462" spans="4:4">
      <c r="D6462" s="39"/>
    </row>
    <row r="6463" spans="4:4">
      <c r="D6463" s="39"/>
    </row>
    <row r="6464" spans="4:4">
      <c r="D6464" s="39"/>
    </row>
    <row r="6465" spans="4:4">
      <c r="D6465" s="39"/>
    </row>
    <row r="6466" spans="4:4">
      <c r="D6466" s="39"/>
    </row>
    <row r="6467" spans="4:4">
      <c r="D6467" s="39"/>
    </row>
    <row r="6468" spans="4:4">
      <c r="D6468" s="39"/>
    </row>
    <row r="6469" spans="4:4">
      <c r="D6469" s="39"/>
    </row>
    <row r="6470" spans="4:4">
      <c r="D6470" s="39"/>
    </row>
    <row r="6471" spans="4:4">
      <c r="D6471" s="39"/>
    </row>
    <row r="6472" spans="4:4">
      <c r="D6472" s="39"/>
    </row>
    <row r="6473" spans="4:4">
      <c r="D6473" s="39"/>
    </row>
    <row r="6474" spans="4:4">
      <c r="D6474" s="39"/>
    </row>
    <row r="6475" spans="4:4">
      <c r="D6475" s="39"/>
    </row>
    <row r="6476" spans="4:4">
      <c r="D6476" s="39"/>
    </row>
    <row r="6477" spans="4:4">
      <c r="D6477" s="39"/>
    </row>
    <row r="6478" spans="4:4">
      <c r="D6478" s="39"/>
    </row>
    <row r="6479" spans="4:4">
      <c r="D6479" s="39"/>
    </row>
    <row r="6480" spans="4:4">
      <c r="D6480" s="39"/>
    </row>
    <row r="6481" spans="4:4">
      <c r="D6481" s="39"/>
    </row>
    <row r="6482" spans="4:4">
      <c r="D6482" s="39"/>
    </row>
    <row r="6483" spans="4:4">
      <c r="D6483" s="39"/>
    </row>
    <row r="6484" spans="4:4">
      <c r="D6484" s="39"/>
    </row>
    <row r="6485" spans="4:4">
      <c r="D6485" s="39"/>
    </row>
    <row r="6486" spans="4:4">
      <c r="D6486" s="39"/>
    </row>
    <row r="6487" spans="4:4">
      <c r="D6487" s="39"/>
    </row>
    <row r="6488" spans="4:4">
      <c r="D6488" s="39"/>
    </row>
    <row r="6489" spans="4:4">
      <c r="D6489" s="39"/>
    </row>
    <row r="6490" spans="4:4">
      <c r="D6490" s="39"/>
    </row>
    <row r="6491" spans="4:4">
      <c r="D6491" s="39"/>
    </row>
    <row r="6492" spans="4:4">
      <c r="D6492" s="39"/>
    </row>
    <row r="6493" spans="4:4">
      <c r="D6493" s="39"/>
    </row>
    <row r="6494" spans="4:4">
      <c r="D6494" s="39"/>
    </row>
    <row r="6495" spans="4:4">
      <c r="D6495" s="39"/>
    </row>
    <row r="6496" spans="4:4">
      <c r="D6496" s="39"/>
    </row>
    <row r="6497" spans="4:4">
      <c r="D6497" s="39"/>
    </row>
    <row r="6498" spans="4:4">
      <c r="D6498" s="39"/>
    </row>
    <row r="6499" spans="4:4">
      <c r="D6499" s="39"/>
    </row>
    <row r="6500" spans="4:4">
      <c r="D6500" s="39"/>
    </row>
    <row r="6501" spans="4:4">
      <c r="D6501" s="39"/>
    </row>
    <row r="6502" spans="4:4">
      <c r="D6502" s="39"/>
    </row>
    <row r="6503" spans="4:4">
      <c r="D6503" s="39"/>
    </row>
    <row r="6504" spans="4:4">
      <c r="D6504" s="39"/>
    </row>
    <row r="6505" spans="4:4">
      <c r="D6505" s="39"/>
    </row>
    <row r="6506" spans="4:4">
      <c r="D6506" s="39"/>
    </row>
    <row r="6507" spans="4:4">
      <c r="D6507" s="39"/>
    </row>
    <row r="6508" spans="4:4">
      <c r="D6508" s="39"/>
    </row>
    <row r="6509" spans="4:4">
      <c r="D6509" s="39"/>
    </row>
    <row r="6510" spans="4:4">
      <c r="D6510" s="39"/>
    </row>
    <row r="6511" spans="4:4">
      <c r="D6511" s="39"/>
    </row>
    <row r="6512" spans="4:4">
      <c r="D6512" s="39"/>
    </row>
    <row r="6513" spans="4:4">
      <c r="D6513" s="39"/>
    </row>
    <row r="6514" spans="4:4">
      <c r="D6514" s="39"/>
    </row>
    <row r="6515" spans="4:4">
      <c r="D6515" s="39"/>
    </row>
    <row r="6516" spans="4:4">
      <c r="D6516" s="39"/>
    </row>
    <row r="6517" spans="4:4">
      <c r="D6517" s="39"/>
    </row>
    <row r="6518" spans="4:4">
      <c r="D6518" s="39"/>
    </row>
    <row r="6519" spans="4:4">
      <c r="D6519" s="39"/>
    </row>
    <row r="6520" spans="4:4">
      <c r="D6520" s="39"/>
    </row>
    <row r="6521" spans="4:4">
      <c r="D6521" s="39"/>
    </row>
    <row r="6522" spans="4:4">
      <c r="D6522" s="39"/>
    </row>
    <row r="6523" spans="4:4">
      <c r="D6523" s="39"/>
    </row>
    <row r="6524" spans="4:4">
      <c r="D6524" s="39"/>
    </row>
    <row r="6525" spans="4:4">
      <c r="D6525" s="39"/>
    </row>
    <row r="6526" spans="4:4">
      <c r="D6526" s="39"/>
    </row>
    <row r="6527" spans="4:4">
      <c r="D6527" s="39"/>
    </row>
    <row r="6528" spans="4:4">
      <c r="D6528" s="39"/>
    </row>
    <row r="6529" spans="4:4">
      <c r="D6529" s="39"/>
    </row>
    <row r="6530" spans="4:4">
      <c r="D6530" s="39"/>
    </row>
    <row r="6531" spans="4:4">
      <c r="D6531" s="39"/>
    </row>
    <row r="6532" spans="4:4">
      <c r="D6532" s="39"/>
    </row>
    <row r="6533" spans="4:4">
      <c r="D6533" s="39"/>
    </row>
    <row r="6534" spans="4:4">
      <c r="D6534" s="39"/>
    </row>
    <row r="6535" spans="4:4">
      <c r="D6535" s="39"/>
    </row>
    <row r="6536" spans="4:4">
      <c r="D6536" s="39"/>
    </row>
    <row r="6537" spans="4:4">
      <c r="D6537" s="39"/>
    </row>
    <row r="6538" spans="4:4">
      <c r="D6538" s="39"/>
    </row>
    <row r="6539" spans="4:4">
      <c r="D6539" s="39"/>
    </row>
    <row r="6540" spans="4:4">
      <c r="D6540" s="39"/>
    </row>
    <row r="6541" spans="4:4">
      <c r="D6541" s="39"/>
    </row>
    <row r="6542" spans="4:4">
      <c r="D6542" s="39"/>
    </row>
    <row r="6543" spans="4:4">
      <c r="D6543" s="39"/>
    </row>
    <row r="6544" spans="4:4">
      <c r="D6544" s="39"/>
    </row>
    <row r="6545" spans="4:4">
      <c r="D6545" s="39"/>
    </row>
    <row r="6546" spans="4:4">
      <c r="D6546" s="39"/>
    </row>
    <row r="6547" spans="4:4">
      <c r="D6547" s="39"/>
    </row>
    <row r="6548" spans="4:4">
      <c r="D6548" s="39"/>
    </row>
    <row r="6549" spans="4:4">
      <c r="D6549" s="39"/>
    </row>
    <row r="6550" spans="4:4">
      <c r="D6550" s="39"/>
    </row>
    <row r="6551" spans="4:4">
      <c r="D6551" s="39"/>
    </row>
    <row r="6552" spans="4:4">
      <c r="D6552" s="39"/>
    </row>
    <row r="6553" spans="4:4">
      <c r="D6553" s="39"/>
    </row>
    <row r="6554" spans="4:4">
      <c r="D6554" s="39"/>
    </row>
    <row r="6555" spans="4:4">
      <c r="D6555" s="39"/>
    </row>
    <row r="6556" spans="4:4">
      <c r="D6556" s="39"/>
    </row>
    <row r="6557" spans="4:4">
      <c r="D6557" s="39"/>
    </row>
    <row r="6558" spans="4:4">
      <c r="D6558" s="39"/>
    </row>
    <row r="6559" spans="4:4">
      <c r="D6559" s="39"/>
    </row>
    <row r="6560" spans="4:4">
      <c r="D6560" s="39"/>
    </row>
    <row r="6561" spans="4:4">
      <c r="D6561" s="39"/>
    </row>
    <row r="6562" spans="4:4">
      <c r="D6562" s="39"/>
    </row>
    <row r="6563" spans="4:4">
      <c r="D6563" s="39"/>
    </row>
    <row r="6564" spans="4:4">
      <c r="D6564" s="39"/>
    </row>
    <row r="6565" spans="4:4">
      <c r="D6565" s="39"/>
    </row>
    <row r="6566" spans="4:4">
      <c r="D6566" s="39"/>
    </row>
    <row r="6567" spans="4:4">
      <c r="D6567" s="39"/>
    </row>
    <row r="6568" spans="4:4">
      <c r="D6568" s="39"/>
    </row>
    <row r="6569" spans="4:4">
      <c r="D6569" s="39"/>
    </row>
    <row r="6570" spans="4:4">
      <c r="D6570" s="39"/>
    </row>
    <row r="6571" spans="4:4">
      <c r="D6571" s="39"/>
    </row>
    <row r="6572" spans="4:4">
      <c r="D6572" s="39"/>
    </row>
    <row r="6573" spans="4:4">
      <c r="D6573" s="39"/>
    </row>
    <row r="6574" spans="4:4">
      <c r="D6574" s="39"/>
    </row>
    <row r="6575" spans="4:4">
      <c r="D6575" s="39"/>
    </row>
    <row r="6576" spans="4:4">
      <c r="D6576" s="39"/>
    </row>
    <row r="6577" spans="4:4">
      <c r="D6577" s="39"/>
    </row>
    <row r="6578" spans="4:4">
      <c r="D6578" s="39"/>
    </row>
    <row r="6579" spans="4:4">
      <c r="D6579" s="39"/>
    </row>
    <row r="6580" spans="4:4">
      <c r="D6580" s="39"/>
    </row>
    <row r="6581" spans="4:4">
      <c r="D6581" s="39"/>
    </row>
    <row r="6582" spans="4:4">
      <c r="D6582" s="39"/>
    </row>
    <row r="6583" spans="4:4">
      <c r="D6583" s="39"/>
    </row>
    <row r="6584" spans="4:4">
      <c r="D6584" s="39"/>
    </row>
    <row r="6585" spans="4:4">
      <c r="D6585" s="39"/>
    </row>
    <row r="6586" spans="4:4">
      <c r="D6586" s="39"/>
    </row>
    <row r="6587" spans="4:4">
      <c r="D6587" s="39"/>
    </row>
    <row r="6588" spans="4:4">
      <c r="D6588" s="39"/>
    </row>
    <row r="6589" spans="4:4">
      <c r="D6589" s="39"/>
    </row>
    <row r="6590" spans="4:4">
      <c r="D6590" s="39"/>
    </row>
    <row r="6591" spans="4:4">
      <c r="D6591" s="39"/>
    </row>
    <row r="6592" spans="4:4">
      <c r="D6592" s="39"/>
    </row>
    <row r="6593" spans="4:4">
      <c r="D6593" s="39"/>
    </row>
    <row r="6594" spans="4:4">
      <c r="D6594" s="39"/>
    </row>
    <row r="6595" spans="4:4">
      <c r="D6595" s="39"/>
    </row>
    <row r="6596" spans="4:4">
      <c r="D6596" s="39"/>
    </row>
    <row r="6597" spans="4:4">
      <c r="D6597" s="39"/>
    </row>
    <row r="6598" spans="4:4">
      <c r="D6598" s="39"/>
    </row>
    <row r="6599" spans="4:4">
      <c r="D6599" s="39"/>
    </row>
    <row r="6600" spans="4:4">
      <c r="D6600" s="39"/>
    </row>
    <row r="6601" spans="4:4">
      <c r="D6601" s="39"/>
    </row>
    <row r="6602" spans="4:4">
      <c r="D6602" s="39"/>
    </row>
    <row r="6603" spans="4:4">
      <c r="D6603" s="39"/>
    </row>
    <row r="6604" spans="4:4">
      <c r="D6604" s="39"/>
    </row>
    <row r="6605" spans="4:4">
      <c r="D6605" s="39"/>
    </row>
    <row r="6606" spans="4:4">
      <c r="D6606" s="39"/>
    </row>
    <row r="6607" spans="4:4">
      <c r="D6607" s="39"/>
    </row>
    <row r="6608" spans="4:4">
      <c r="D6608" s="39"/>
    </row>
    <row r="6609" spans="4:4">
      <c r="D6609" s="39"/>
    </row>
    <row r="6610" spans="4:4">
      <c r="D6610" s="39"/>
    </row>
    <row r="6611" spans="4:4">
      <c r="D6611" s="39"/>
    </row>
    <row r="6612" spans="4:4">
      <c r="D6612" s="39"/>
    </row>
    <row r="6613" spans="4:4">
      <c r="D6613" s="39"/>
    </row>
    <row r="6614" spans="4:4">
      <c r="D6614" s="39"/>
    </row>
    <row r="6615" spans="4:4">
      <c r="D6615" s="39"/>
    </row>
    <row r="6616" spans="4:4">
      <c r="D6616" s="39"/>
    </row>
    <row r="6617" spans="4:4">
      <c r="D6617" s="39"/>
    </row>
    <row r="6618" spans="4:4">
      <c r="D6618" s="39"/>
    </row>
    <row r="6619" spans="4:4">
      <c r="D6619" s="39"/>
    </row>
    <row r="6620" spans="4:4">
      <c r="D6620" s="39"/>
    </row>
    <row r="6621" spans="4:4">
      <c r="D6621" s="39"/>
    </row>
    <row r="6622" spans="4:4">
      <c r="D6622" s="39"/>
    </row>
    <row r="6623" spans="4:4">
      <c r="D6623" s="39"/>
    </row>
    <row r="6624" spans="4:4">
      <c r="D6624" s="39"/>
    </row>
    <row r="6625" spans="4:4">
      <c r="D6625" s="39"/>
    </row>
    <row r="6626" spans="4:4">
      <c r="D6626" s="39"/>
    </row>
    <row r="6627" spans="4:4">
      <c r="D6627" s="39"/>
    </row>
    <row r="6628" spans="4:4">
      <c r="D6628" s="39"/>
    </row>
    <row r="6629" spans="4:4">
      <c r="D6629" s="39"/>
    </row>
    <row r="6630" spans="4:4">
      <c r="D6630" s="39"/>
    </row>
    <row r="6631" spans="4:4">
      <c r="D6631" s="39"/>
    </row>
    <row r="6632" spans="4:4">
      <c r="D6632" s="39"/>
    </row>
    <row r="6633" spans="4:4">
      <c r="D6633" s="39"/>
    </row>
    <row r="6634" spans="4:4">
      <c r="D6634" s="39"/>
    </row>
    <row r="6635" spans="4:4">
      <c r="D6635" s="39"/>
    </row>
    <row r="6636" spans="4:4">
      <c r="D6636" s="39"/>
    </row>
    <row r="6637" spans="4:4">
      <c r="D6637" s="39"/>
    </row>
    <row r="6638" spans="4:4">
      <c r="D6638" s="39"/>
    </row>
    <row r="6639" spans="4:4">
      <c r="D6639" s="39"/>
    </row>
    <row r="6640" spans="4:4">
      <c r="D6640" s="39"/>
    </row>
    <row r="6641" spans="4:4">
      <c r="D6641" s="39"/>
    </row>
    <row r="6642" spans="4:4">
      <c r="D6642" s="39"/>
    </row>
    <row r="6643" spans="4:4">
      <c r="D6643" s="39"/>
    </row>
    <row r="6644" spans="4:4">
      <c r="D6644" s="39"/>
    </row>
    <row r="6645" spans="4:4">
      <c r="D6645" s="39"/>
    </row>
    <row r="6646" spans="4:4">
      <c r="D6646" s="39"/>
    </row>
    <row r="6647" spans="4:4">
      <c r="D6647" s="39"/>
    </row>
    <row r="6648" spans="4:4">
      <c r="D6648" s="39"/>
    </row>
    <row r="6649" spans="4:4">
      <c r="D6649" s="39"/>
    </row>
    <row r="6650" spans="4:4">
      <c r="D6650" s="39"/>
    </row>
    <row r="6651" spans="4:4">
      <c r="D6651" s="39"/>
    </row>
    <row r="6652" spans="4:4">
      <c r="D6652" s="39"/>
    </row>
    <row r="6653" spans="4:4">
      <c r="D6653" s="39"/>
    </row>
    <row r="6654" spans="4:4">
      <c r="D6654" s="39"/>
    </row>
    <row r="6655" spans="4:4">
      <c r="D6655" s="39"/>
    </row>
    <row r="6656" spans="4:4">
      <c r="D6656" s="39"/>
    </row>
    <row r="6657" spans="4:4">
      <c r="D6657" s="39"/>
    </row>
    <row r="6658" spans="4:4">
      <c r="D6658" s="39"/>
    </row>
    <row r="6659" spans="4:4">
      <c r="D6659" s="39"/>
    </row>
    <row r="6660" spans="4:4">
      <c r="D6660" s="39"/>
    </row>
    <row r="6661" spans="4:4">
      <c r="D6661" s="39"/>
    </row>
    <row r="6662" spans="4:4">
      <c r="D6662" s="39"/>
    </row>
    <row r="6663" spans="4:4">
      <c r="D6663" s="39"/>
    </row>
    <row r="6664" spans="4:4">
      <c r="D6664" s="39"/>
    </row>
    <row r="6665" spans="4:4">
      <c r="D6665" s="39"/>
    </row>
    <row r="6666" spans="4:4">
      <c r="D6666" s="39"/>
    </row>
    <row r="6667" spans="4:4">
      <c r="D6667" s="39"/>
    </row>
    <row r="6668" spans="4:4">
      <c r="D6668" s="39"/>
    </row>
    <row r="6669" spans="4:4">
      <c r="D6669" s="39"/>
    </row>
    <row r="6670" spans="4:4">
      <c r="D6670" s="39"/>
    </row>
    <row r="6671" spans="4:4">
      <c r="D6671" s="39"/>
    </row>
    <row r="6672" spans="4:4">
      <c r="D6672" s="39"/>
    </row>
    <row r="6673" spans="4:4">
      <c r="D6673" s="39"/>
    </row>
    <row r="6674" spans="4:4">
      <c r="D6674" s="39"/>
    </row>
    <row r="6675" spans="4:4">
      <c r="D6675" s="39"/>
    </row>
    <row r="6676" spans="4:4">
      <c r="D6676" s="39"/>
    </row>
    <row r="6677" spans="4:4">
      <c r="D6677" s="39"/>
    </row>
    <row r="6678" spans="4:4">
      <c r="D6678" s="39"/>
    </row>
    <row r="6679" spans="4:4">
      <c r="D6679" s="39"/>
    </row>
    <row r="6680" spans="4:4">
      <c r="D6680" s="39"/>
    </row>
    <row r="6681" spans="4:4">
      <c r="D6681" s="39"/>
    </row>
    <row r="6682" spans="4:4">
      <c r="D6682" s="39"/>
    </row>
    <row r="6683" spans="4:4">
      <c r="D6683" s="39"/>
    </row>
    <row r="6684" spans="4:4">
      <c r="D6684" s="39"/>
    </row>
    <row r="6685" spans="4:4">
      <c r="D6685" s="39"/>
    </row>
    <row r="6686" spans="4:4">
      <c r="D6686" s="39"/>
    </row>
    <row r="6687" spans="4:4">
      <c r="D6687" s="39"/>
    </row>
    <row r="6688" spans="4:4">
      <c r="D6688" s="39"/>
    </row>
    <row r="6689" spans="4:4">
      <c r="D6689" s="39"/>
    </row>
    <row r="6690" spans="4:4">
      <c r="D6690" s="39"/>
    </row>
    <row r="6691" spans="4:4">
      <c r="D6691" s="39"/>
    </row>
    <row r="6692" spans="4:4">
      <c r="D6692" s="39"/>
    </row>
    <row r="6693" spans="4:4">
      <c r="D6693" s="39"/>
    </row>
    <row r="6694" spans="4:4">
      <c r="D6694" s="39"/>
    </row>
    <row r="6695" spans="4:4">
      <c r="D6695" s="39"/>
    </row>
    <row r="6696" spans="4:4">
      <c r="D6696" s="39"/>
    </row>
    <row r="6697" spans="4:4">
      <c r="D6697" s="39"/>
    </row>
    <row r="6698" spans="4:4">
      <c r="D6698" s="39"/>
    </row>
    <row r="6699" spans="4:4">
      <c r="D6699" s="39"/>
    </row>
    <row r="6700" spans="4:4">
      <c r="D6700" s="39"/>
    </row>
    <row r="6701" spans="4:4">
      <c r="D6701" s="39"/>
    </row>
    <row r="6702" spans="4:4">
      <c r="D6702" s="39"/>
    </row>
    <row r="6703" spans="4:4">
      <c r="D6703" s="39"/>
    </row>
    <row r="6704" spans="4:4">
      <c r="D6704" s="39"/>
    </row>
    <row r="6705" spans="4:4">
      <c r="D6705" s="39"/>
    </row>
    <row r="6706" spans="4:4">
      <c r="D6706" s="39"/>
    </row>
    <row r="6707" spans="4:4">
      <c r="D6707" s="39"/>
    </row>
    <row r="6708" spans="4:4">
      <c r="D6708" s="39"/>
    </row>
    <row r="6709" spans="4:4">
      <c r="D6709" s="39"/>
    </row>
    <row r="6710" spans="4:4">
      <c r="D6710" s="39"/>
    </row>
    <row r="6711" spans="4:4">
      <c r="D6711" s="39"/>
    </row>
    <row r="6712" spans="4:4">
      <c r="D6712" s="39"/>
    </row>
    <row r="6713" spans="4:4">
      <c r="D6713" s="39"/>
    </row>
    <row r="6714" spans="4:4">
      <c r="D6714" s="39"/>
    </row>
    <row r="6715" spans="4:4">
      <c r="D6715" s="39"/>
    </row>
    <row r="6716" spans="4:4">
      <c r="D6716" s="39"/>
    </row>
    <row r="6717" spans="4:4">
      <c r="D6717" s="39"/>
    </row>
    <row r="6718" spans="4:4">
      <c r="D6718" s="39"/>
    </row>
    <row r="6719" spans="4:4">
      <c r="D6719" s="39"/>
    </row>
    <row r="6720" spans="4:4">
      <c r="D6720" s="39"/>
    </row>
    <row r="6721" spans="4:4">
      <c r="D6721" s="39"/>
    </row>
    <row r="6722" spans="4:4">
      <c r="D6722" s="39"/>
    </row>
    <row r="6723" spans="4:4">
      <c r="D6723" s="39"/>
    </row>
    <row r="6724" spans="4:4">
      <c r="D6724" s="39"/>
    </row>
    <row r="6725" spans="4:4">
      <c r="D6725" s="39"/>
    </row>
    <row r="6726" spans="4:4">
      <c r="D6726" s="39"/>
    </row>
    <row r="6727" spans="4:4">
      <c r="D6727" s="39"/>
    </row>
    <row r="6728" spans="4:4">
      <c r="D6728" s="39"/>
    </row>
    <row r="6729" spans="4:4">
      <c r="D6729" s="39"/>
    </row>
    <row r="6730" spans="4:4">
      <c r="D6730" s="39"/>
    </row>
    <row r="6731" spans="4:4">
      <c r="D6731" s="39"/>
    </row>
    <row r="6732" spans="4:4">
      <c r="D6732" s="39"/>
    </row>
    <row r="6733" spans="4:4">
      <c r="D6733" s="39"/>
    </row>
    <row r="6734" spans="4:4">
      <c r="D6734" s="39"/>
    </row>
    <row r="6735" spans="4:4">
      <c r="D6735" s="39"/>
    </row>
    <row r="6736" spans="4:4">
      <c r="D6736" s="39"/>
    </row>
    <row r="6737" spans="4:4">
      <c r="D6737" s="39"/>
    </row>
    <row r="6738" spans="4:4">
      <c r="D6738" s="39"/>
    </row>
    <row r="6739" spans="4:4">
      <c r="D6739" s="39"/>
    </row>
    <row r="6740" spans="4:4">
      <c r="D6740" s="39"/>
    </row>
    <row r="6741" spans="4:4">
      <c r="D6741" s="39"/>
    </row>
    <row r="6742" spans="4:4">
      <c r="D6742" s="39"/>
    </row>
    <row r="6743" spans="4:4">
      <c r="D6743" s="39"/>
    </row>
    <row r="6744" spans="4:4">
      <c r="D6744" s="39"/>
    </row>
    <row r="6745" spans="4:4">
      <c r="D6745" s="39"/>
    </row>
    <row r="6746" spans="4:4">
      <c r="D6746" s="39"/>
    </row>
    <row r="6747" spans="4:4">
      <c r="D6747" s="39"/>
    </row>
    <row r="6748" spans="4:4">
      <c r="D6748" s="39"/>
    </row>
    <row r="6749" spans="4:4">
      <c r="D6749" s="39"/>
    </row>
    <row r="6750" spans="4:4">
      <c r="D6750" s="39"/>
    </row>
    <row r="6751" spans="4:4">
      <c r="D6751" s="39"/>
    </row>
    <row r="6752" spans="4:4">
      <c r="D6752" s="39"/>
    </row>
    <row r="6753" spans="4:4">
      <c r="D6753" s="39"/>
    </row>
    <row r="6754" spans="4:4">
      <c r="D6754" s="39"/>
    </row>
    <row r="6755" spans="4:4">
      <c r="D6755" s="39"/>
    </row>
    <row r="6756" spans="4:4">
      <c r="D6756" s="39"/>
    </row>
    <row r="6757" spans="4:4">
      <c r="D6757" s="39"/>
    </row>
    <row r="6758" spans="4:4">
      <c r="D6758" s="39"/>
    </row>
    <row r="6759" spans="4:4">
      <c r="D6759" s="39"/>
    </row>
    <row r="6760" spans="4:4">
      <c r="D6760" s="39"/>
    </row>
    <row r="6761" spans="4:4">
      <c r="D6761" s="39"/>
    </row>
    <row r="6762" spans="4:4">
      <c r="D6762" s="39"/>
    </row>
    <row r="6763" spans="4:4">
      <c r="D6763" s="39"/>
    </row>
    <row r="6764" spans="4:4">
      <c r="D6764" s="39"/>
    </row>
    <row r="6765" spans="4:4">
      <c r="D6765" s="39"/>
    </row>
    <row r="6766" spans="4:4">
      <c r="D6766" s="39"/>
    </row>
    <row r="6767" spans="4:4">
      <c r="D6767" s="39"/>
    </row>
    <row r="6768" spans="4:4">
      <c r="D6768" s="39"/>
    </row>
    <row r="6769" spans="4:4">
      <c r="D6769" s="39"/>
    </row>
    <row r="6770" spans="4:4">
      <c r="D6770" s="39"/>
    </row>
    <row r="6771" spans="4:4">
      <c r="D6771" s="39"/>
    </row>
    <row r="6772" spans="4:4">
      <c r="D6772" s="39"/>
    </row>
    <row r="6773" spans="4:4">
      <c r="D6773" s="39"/>
    </row>
    <row r="6774" spans="4:4">
      <c r="D6774" s="39"/>
    </row>
    <row r="6775" spans="4:4">
      <c r="D6775" s="39"/>
    </row>
    <row r="6776" spans="4:4">
      <c r="D6776" s="39"/>
    </row>
    <row r="6777" spans="4:4">
      <c r="D6777" s="39"/>
    </row>
    <row r="6778" spans="4:4">
      <c r="D6778" s="39"/>
    </row>
    <row r="6779" spans="4:4">
      <c r="D6779" s="39"/>
    </row>
    <row r="6780" spans="4:4">
      <c r="D6780" s="39"/>
    </row>
    <row r="6781" spans="4:4">
      <c r="D6781" s="39"/>
    </row>
    <row r="6782" spans="4:4">
      <c r="D6782" s="39"/>
    </row>
    <row r="6783" spans="4:4">
      <c r="D6783" s="39"/>
    </row>
    <row r="6784" spans="4:4">
      <c r="D6784" s="39"/>
    </row>
    <row r="6785" spans="4:4">
      <c r="D6785" s="39"/>
    </row>
    <row r="6786" spans="4:4">
      <c r="D6786" s="39"/>
    </row>
    <row r="6787" spans="4:4">
      <c r="D6787" s="39"/>
    </row>
    <row r="6788" spans="4:4">
      <c r="D6788" s="39"/>
    </row>
    <row r="6789" spans="4:4">
      <c r="D6789" s="39"/>
    </row>
    <row r="6790" spans="4:4">
      <c r="D6790" s="39"/>
    </row>
    <row r="6791" spans="4:4">
      <c r="D6791" s="39"/>
    </row>
    <row r="6792" spans="4:4">
      <c r="D6792" s="39"/>
    </row>
    <row r="6793" spans="4:4">
      <c r="D6793" s="39"/>
    </row>
    <row r="6794" spans="4:4">
      <c r="D6794" s="39"/>
    </row>
    <row r="6795" spans="4:4">
      <c r="D6795" s="39"/>
    </row>
    <row r="6796" spans="4:4">
      <c r="D6796" s="39"/>
    </row>
    <row r="6797" spans="4:4">
      <c r="D6797" s="39"/>
    </row>
    <row r="6798" spans="4:4">
      <c r="D6798" s="39"/>
    </row>
    <row r="6799" spans="4:4">
      <c r="D6799" s="39"/>
    </row>
    <row r="6800" spans="4:4">
      <c r="D6800" s="39"/>
    </row>
    <row r="6801" spans="4:4">
      <c r="D6801" s="39"/>
    </row>
    <row r="6802" spans="4:4">
      <c r="D6802" s="39"/>
    </row>
    <row r="6803" spans="4:4">
      <c r="D6803" s="39"/>
    </row>
    <row r="6804" spans="4:4">
      <c r="D6804" s="39"/>
    </row>
    <row r="6805" spans="4:4">
      <c r="D6805" s="39"/>
    </row>
    <row r="6806" spans="4:4">
      <c r="D6806" s="39"/>
    </row>
    <row r="6807" spans="4:4">
      <c r="D6807" s="39"/>
    </row>
    <row r="6808" spans="4:4">
      <c r="D6808" s="39"/>
    </row>
    <row r="6809" spans="4:4">
      <c r="D6809" s="39"/>
    </row>
    <row r="6810" spans="4:4">
      <c r="D6810" s="39"/>
    </row>
    <row r="6811" spans="4:4">
      <c r="D6811" s="39"/>
    </row>
    <row r="6812" spans="4:4">
      <c r="D6812" s="39"/>
    </row>
    <row r="6813" spans="4:4">
      <c r="D6813" s="39"/>
    </row>
    <row r="6814" spans="4:4">
      <c r="D6814" s="39"/>
    </row>
    <row r="6815" spans="4:4">
      <c r="D6815" s="39"/>
    </row>
    <row r="6816" spans="4:4">
      <c r="D6816" s="39"/>
    </row>
    <row r="6817" spans="4:4">
      <c r="D6817" s="39"/>
    </row>
    <row r="6818" spans="4:4">
      <c r="D6818" s="39"/>
    </row>
    <row r="6819" spans="4:4">
      <c r="D6819" s="39"/>
    </row>
    <row r="6820" spans="4:4">
      <c r="D6820" s="39"/>
    </row>
    <row r="6821" spans="4:4">
      <c r="D6821" s="39"/>
    </row>
    <row r="6822" spans="4:4">
      <c r="D6822" s="39"/>
    </row>
    <row r="6823" spans="4:4">
      <c r="D6823" s="39"/>
    </row>
    <row r="6824" spans="4:4">
      <c r="D6824" s="39"/>
    </row>
    <row r="6825" spans="4:4">
      <c r="D6825" s="39"/>
    </row>
    <row r="6826" spans="4:4">
      <c r="D6826" s="39"/>
    </row>
    <row r="6827" spans="4:4">
      <c r="D6827" s="39"/>
    </row>
    <row r="6828" spans="4:4">
      <c r="D6828" s="39"/>
    </row>
    <row r="6829" spans="4:4">
      <c r="D6829" s="39"/>
    </row>
    <row r="6830" spans="4:4">
      <c r="D6830" s="39"/>
    </row>
    <row r="6831" spans="4:4">
      <c r="D6831" s="39"/>
    </row>
    <row r="6832" spans="4:4">
      <c r="D6832" s="39"/>
    </row>
    <row r="6833" spans="4:4">
      <c r="D6833" s="39"/>
    </row>
    <row r="6834" spans="4:4">
      <c r="D6834" s="39"/>
    </row>
    <row r="6835" spans="4:4">
      <c r="D6835" s="39"/>
    </row>
    <row r="6836" spans="4:4">
      <c r="D6836" s="39"/>
    </row>
    <row r="6837" spans="4:4">
      <c r="D6837" s="39"/>
    </row>
    <row r="6838" spans="4:4">
      <c r="D6838" s="39"/>
    </row>
    <row r="6839" spans="4:4">
      <c r="D6839" s="39"/>
    </row>
    <row r="6840" spans="4:4">
      <c r="D6840" s="39"/>
    </row>
    <row r="6841" spans="4:4">
      <c r="D6841" s="39"/>
    </row>
    <row r="6842" spans="4:4">
      <c r="D6842" s="39"/>
    </row>
    <row r="6843" spans="4:4">
      <c r="D6843" s="39"/>
    </row>
    <row r="6844" spans="4:4">
      <c r="D6844" s="39"/>
    </row>
    <row r="6845" spans="4:4">
      <c r="D6845" s="39"/>
    </row>
    <row r="6846" spans="4:4">
      <c r="D6846" s="39"/>
    </row>
    <row r="6847" spans="4:4">
      <c r="D6847" s="39"/>
    </row>
    <row r="6848" spans="4:4">
      <c r="D6848" s="39"/>
    </row>
    <row r="6849" spans="4:4">
      <c r="D6849" s="39"/>
    </row>
    <row r="6850" spans="4:4">
      <c r="D6850" s="39"/>
    </row>
    <row r="6851" spans="4:4">
      <c r="D6851" s="39"/>
    </row>
    <row r="6852" spans="4:4">
      <c r="D6852" s="39"/>
    </row>
    <row r="6853" spans="4:4">
      <c r="D6853" s="39"/>
    </row>
    <row r="6854" spans="4:4">
      <c r="D6854" s="39"/>
    </row>
    <row r="6855" spans="4:4">
      <c r="D6855" s="39"/>
    </row>
    <row r="6856" spans="4:4">
      <c r="D6856" s="39"/>
    </row>
    <row r="6857" spans="4:4">
      <c r="D6857" s="39"/>
    </row>
    <row r="6858" spans="4:4">
      <c r="D6858" s="39"/>
    </row>
    <row r="6859" spans="4:4">
      <c r="D6859" s="39"/>
    </row>
    <row r="6860" spans="4:4">
      <c r="D6860" s="39"/>
    </row>
    <row r="6861" spans="4:4">
      <c r="D6861" s="39"/>
    </row>
    <row r="6862" spans="4:4">
      <c r="D6862" s="39"/>
    </row>
    <row r="6863" spans="4:4">
      <c r="D6863" s="39"/>
    </row>
    <row r="6864" spans="4:4">
      <c r="D6864" s="39"/>
    </row>
    <row r="6865" spans="4:4">
      <c r="D6865" s="39"/>
    </row>
    <row r="6866" spans="4:4">
      <c r="D6866" s="39"/>
    </row>
    <row r="6867" spans="4:4">
      <c r="D6867" s="39"/>
    </row>
    <row r="6868" spans="4:4">
      <c r="D6868" s="39"/>
    </row>
    <row r="6869" spans="4:4">
      <c r="D6869" s="39"/>
    </row>
    <row r="6870" spans="4:4">
      <c r="D6870" s="39"/>
    </row>
    <row r="6871" spans="4:4">
      <c r="D6871" s="39"/>
    </row>
    <row r="6872" spans="4:4">
      <c r="D6872" s="39"/>
    </row>
    <row r="6873" spans="4:4">
      <c r="D6873" s="39"/>
    </row>
    <row r="6874" spans="4:4">
      <c r="D6874" s="39"/>
    </row>
    <row r="6875" spans="4:4">
      <c r="D6875" s="39"/>
    </row>
    <row r="6876" spans="4:4">
      <c r="D6876" s="39"/>
    </row>
    <row r="6877" spans="4:4">
      <c r="D6877" s="39"/>
    </row>
    <row r="6878" spans="4:4">
      <c r="D6878" s="39"/>
    </row>
    <row r="6879" spans="4:4">
      <c r="D6879" s="39"/>
    </row>
    <row r="6880" spans="4:4">
      <c r="D6880" s="39"/>
    </row>
    <row r="6881" spans="4:4">
      <c r="D6881" s="39"/>
    </row>
    <row r="6882" spans="4:4">
      <c r="D6882" s="39"/>
    </row>
    <row r="6883" spans="4:4">
      <c r="D6883" s="39"/>
    </row>
    <row r="6884" spans="4:4">
      <c r="D6884" s="39"/>
    </row>
    <row r="6885" spans="4:4">
      <c r="D6885" s="39"/>
    </row>
    <row r="6886" spans="4:4">
      <c r="D6886" s="39"/>
    </row>
    <row r="6887" spans="4:4">
      <c r="D6887" s="39"/>
    </row>
    <row r="6888" spans="4:4">
      <c r="D6888" s="39"/>
    </row>
    <row r="6889" spans="4:4">
      <c r="D6889" s="39"/>
    </row>
    <row r="6890" spans="4:4">
      <c r="D6890" s="39"/>
    </row>
    <row r="6891" spans="4:4">
      <c r="D6891" s="39"/>
    </row>
    <row r="6892" spans="4:4">
      <c r="D6892" s="39"/>
    </row>
    <row r="6893" spans="4:4">
      <c r="D6893" s="39"/>
    </row>
    <row r="6894" spans="4:4">
      <c r="D6894" s="39"/>
    </row>
    <row r="6895" spans="4:4">
      <c r="D6895" s="39"/>
    </row>
    <row r="6896" spans="4:4">
      <c r="D6896" s="39"/>
    </row>
    <row r="6897" spans="4:4">
      <c r="D6897" s="39"/>
    </row>
    <row r="6898" spans="4:4">
      <c r="D6898" s="39"/>
    </row>
    <row r="6899" spans="4:4">
      <c r="D6899" s="39"/>
    </row>
    <row r="6900" spans="4:4">
      <c r="D6900" s="39"/>
    </row>
    <row r="6901" spans="4:4">
      <c r="D6901" s="39"/>
    </row>
    <row r="6902" spans="4:4">
      <c r="D6902" s="39"/>
    </row>
    <row r="6903" spans="4:4">
      <c r="D6903" s="39"/>
    </row>
    <row r="6904" spans="4:4">
      <c r="D6904" s="39"/>
    </row>
    <row r="6905" spans="4:4">
      <c r="D6905" s="39"/>
    </row>
    <row r="6906" spans="4:4">
      <c r="D6906" s="39"/>
    </row>
    <row r="6907" spans="4:4">
      <c r="D6907" s="39"/>
    </row>
    <row r="6908" spans="4:4">
      <c r="D6908" s="39"/>
    </row>
    <row r="6909" spans="4:4">
      <c r="D6909" s="39"/>
    </row>
    <row r="6910" spans="4:4">
      <c r="D6910" s="39"/>
    </row>
    <row r="6911" spans="4:4">
      <c r="D6911" s="39"/>
    </row>
    <row r="6912" spans="4:4">
      <c r="D6912" s="39"/>
    </row>
    <row r="6913" spans="4:4">
      <c r="D6913" s="39"/>
    </row>
    <row r="6914" spans="4:4">
      <c r="D6914" s="39"/>
    </row>
    <row r="6915" spans="4:4">
      <c r="D6915" s="39"/>
    </row>
    <row r="6916" spans="4:4">
      <c r="D6916" s="39"/>
    </row>
    <row r="6917" spans="4:4">
      <c r="D6917" s="39"/>
    </row>
    <row r="6918" spans="4:4">
      <c r="D6918" s="39"/>
    </row>
    <row r="6919" spans="4:4">
      <c r="D6919" s="39"/>
    </row>
    <row r="6920" spans="4:4">
      <c r="D6920" s="39"/>
    </row>
    <row r="6921" spans="4:4">
      <c r="D6921" s="39"/>
    </row>
    <row r="6922" spans="4:4">
      <c r="D6922" s="39"/>
    </row>
    <row r="6923" spans="4:4">
      <c r="D6923" s="39"/>
    </row>
    <row r="6924" spans="4:4">
      <c r="D6924" s="39"/>
    </row>
    <row r="6925" spans="4:4">
      <c r="D6925" s="39"/>
    </row>
    <row r="6926" spans="4:4">
      <c r="D6926" s="39"/>
    </row>
    <row r="6927" spans="4:4">
      <c r="D6927" s="39"/>
    </row>
    <row r="6928" spans="4:4">
      <c r="D6928" s="39"/>
    </row>
    <row r="6929" spans="4:4">
      <c r="D6929" s="39"/>
    </row>
    <row r="6930" spans="4:4">
      <c r="D6930" s="39"/>
    </row>
    <row r="6931" spans="4:4">
      <c r="D6931" s="39"/>
    </row>
    <row r="6932" spans="4:4">
      <c r="D6932" s="39"/>
    </row>
    <row r="6933" spans="4:4">
      <c r="D6933" s="39"/>
    </row>
    <row r="6934" spans="4:4">
      <c r="D6934" s="39"/>
    </row>
    <row r="6935" spans="4:4">
      <c r="D6935" s="39"/>
    </row>
    <row r="6936" spans="4:4">
      <c r="D6936" s="39"/>
    </row>
    <row r="6937" spans="4:4">
      <c r="D6937" s="39"/>
    </row>
    <row r="6938" spans="4:4">
      <c r="D6938" s="39"/>
    </row>
    <row r="6939" spans="4:4">
      <c r="D6939" s="39"/>
    </row>
    <row r="6940" spans="4:4">
      <c r="D6940" s="39"/>
    </row>
    <row r="6941" spans="4:4">
      <c r="D6941" s="39"/>
    </row>
    <row r="6942" spans="4:4">
      <c r="D6942" s="39"/>
    </row>
    <row r="6943" spans="4:4">
      <c r="D6943" s="39"/>
    </row>
    <row r="6944" spans="4:4">
      <c r="D6944" s="39"/>
    </row>
    <row r="6945" spans="4:4">
      <c r="D6945" s="39"/>
    </row>
    <row r="6946" spans="4:4">
      <c r="D6946" s="39"/>
    </row>
    <row r="6947" spans="4:4">
      <c r="D6947" s="39"/>
    </row>
    <row r="6948" spans="4:4">
      <c r="D6948" s="39"/>
    </row>
    <row r="6949" spans="4:4">
      <c r="D6949" s="39"/>
    </row>
    <row r="6950" spans="4:4">
      <c r="D6950" s="39"/>
    </row>
    <row r="6951" spans="4:4">
      <c r="D6951" s="39"/>
    </row>
    <row r="6952" spans="4:4">
      <c r="D6952" s="39"/>
    </row>
    <row r="6953" spans="4:4">
      <c r="D6953" s="39"/>
    </row>
    <row r="6954" spans="4:4">
      <c r="D6954" s="39"/>
    </row>
    <row r="6955" spans="4:4">
      <c r="D6955" s="39"/>
    </row>
    <row r="6956" spans="4:4">
      <c r="D6956" s="39"/>
    </row>
    <row r="6957" spans="4:4">
      <c r="D6957" s="39"/>
    </row>
    <row r="6958" spans="4:4">
      <c r="D6958" s="39"/>
    </row>
    <row r="6959" spans="4:4">
      <c r="D6959" s="39"/>
    </row>
    <row r="6960" spans="4:4">
      <c r="D6960" s="39"/>
    </row>
    <row r="6961" spans="4:4">
      <c r="D6961" s="39"/>
    </row>
    <row r="6962" spans="4:4">
      <c r="D6962" s="39"/>
    </row>
    <row r="6963" spans="4:4">
      <c r="D6963" s="39"/>
    </row>
    <row r="6964" spans="4:4">
      <c r="D6964" s="39"/>
    </row>
    <row r="6965" spans="4:4">
      <c r="D6965" s="39"/>
    </row>
    <row r="6966" spans="4:4">
      <c r="D6966" s="39"/>
    </row>
    <row r="6967" spans="4:4">
      <c r="D6967" s="39"/>
    </row>
    <row r="6968" spans="4:4">
      <c r="D6968" s="39"/>
    </row>
    <row r="6969" spans="4:4">
      <c r="D6969" s="39"/>
    </row>
    <row r="6970" spans="4:4">
      <c r="D6970" s="39"/>
    </row>
    <row r="6971" spans="4:4">
      <c r="D6971" s="39"/>
    </row>
    <row r="6972" spans="4:4">
      <c r="D6972" s="39"/>
    </row>
    <row r="6973" spans="4:4">
      <c r="D6973" s="39"/>
    </row>
    <row r="6974" spans="4:4">
      <c r="D6974" s="39"/>
    </row>
    <row r="6975" spans="4:4">
      <c r="D6975" s="39"/>
    </row>
    <row r="6976" spans="4:4">
      <c r="D6976" s="39"/>
    </row>
    <row r="6977" spans="4:4">
      <c r="D6977" s="39"/>
    </row>
    <row r="6978" spans="4:4">
      <c r="D6978" s="39"/>
    </row>
    <row r="6979" spans="4:4">
      <c r="D6979" s="39"/>
    </row>
    <row r="6980" spans="4:4">
      <c r="D6980" s="39"/>
    </row>
    <row r="6981" spans="4:4">
      <c r="D6981" s="39"/>
    </row>
    <row r="6982" spans="4:4">
      <c r="D6982" s="39"/>
    </row>
    <row r="6983" spans="4:4">
      <c r="D6983" s="39"/>
    </row>
    <row r="6984" spans="4:4">
      <c r="D6984" s="39"/>
    </row>
    <row r="6985" spans="4:4">
      <c r="D6985" s="39"/>
    </row>
    <row r="6986" spans="4:4">
      <c r="D6986" s="39"/>
    </row>
    <row r="6987" spans="4:4">
      <c r="D6987" s="39"/>
    </row>
    <row r="6988" spans="4:4">
      <c r="D6988" s="39"/>
    </row>
    <row r="6989" spans="4:4">
      <c r="D6989" s="39"/>
    </row>
    <row r="6990" spans="4:4">
      <c r="D6990" s="39"/>
    </row>
    <row r="6991" spans="4:4">
      <c r="D6991" s="39"/>
    </row>
    <row r="6992" spans="4:4">
      <c r="D6992" s="39"/>
    </row>
    <row r="6993" spans="4:4">
      <c r="D6993" s="39"/>
    </row>
    <row r="6994" spans="4:4">
      <c r="D6994" s="39"/>
    </row>
    <row r="6995" spans="4:4">
      <c r="D6995" s="39"/>
    </row>
    <row r="6996" spans="4:4">
      <c r="D6996" s="39"/>
    </row>
    <row r="6997" spans="4:4">
      <c r="D6997" s="39"/>
    </row>
    <row r="6998" spans="4:4">
      <c r="D6998" s="39"/>
    </row>
    <row r="6999" spans="4:4">
      <c r="D6999" s="39"/>
    </row>
    <row r="7000" spans="4:4">
      <c r="D7000" s="39"/>
    </row>
    <row r="7001" spans="4:4">
      <c r="D7001" s="39"/>
    </row>
    <row r="7002" spans="4:4">
      <c r="D7002" s="39"/>
    </row>
    <row r="7003" spans="4:4">
      <c r="D7003" s="39"/>
    </row>
    <row r="7004" spans="4:4">
      <c r="D7004" s="39"/>
    </row>
    <row r="7005" spans="4:4">
      <c r="D7005" s="39"/>
    </row>
    <row r="7006" spans="4:4">
      <c r="D7006" s="39"/>
    </row>
    <row r="7007" spans="4:4">
      <c r="D7007" s="39"/>
    </row>
    <row r="7008" spans="4:4">
      <c r="D7008" s="39"/>
    </row>
    <row r="7009" spans="4:4">
      <c r="D7009" s="39"/>
    </row>
    <row r="7010" spans="4:4">
      <c r="D7010" s="39"/>
    </row>
    <row r="7011" spans="4:4">
      <c r="D7011" s="39"/>
    </row>
    <row r="7012" spans="4:4">
      <c r="D7012" s="39"/>
    </row>
    <row r="7013" spans="4:4">
      <c r="D7013" s="39"/>
    </row>
    <row r="7014" spans="4:4">
      <c r="D7014" s="39"/>
    </row>
    <row r="7015" spans="4:4">
      <c r="D7015" s="39"/>
    </row>
    <row r="7016" spans="4:4">
      <c r="D7016" s="39"/>
    </row>
    <row r="7017" spans="4:4">
      <c r="D7017" s="39"/>
    </row>
    <row r="7018" spans="4:4">
      <c r="D7018" s="39"/>
    </row>
    <row r="7019" spans="4:4">
      <c r="D7019" s="39"/>
    </row>
    <row r="7020" spans="4:4">
      <c r="D7020" s="39"/>
    </row>
    <row r="7021" spans="4:4">
      <c r="D7021" s="39"/>
    </row>
    <row r="7022" spans="4:4">
      <c r="D7022" s="39"/>
    </row>
    <row r="7023" spans="4:4">
      <c r="D7023" s="39"/>
    </row>
    <row r="7024" spans="4:4">
      <c r="D7024" s="39"/>
    </row>
    <row r="7025" spans="4:4">
      <c r="D7025" s="39"/>
    </row>
    <row r="7026" spans="4:4">
      <c r="D7026" s="39"/>
    </row>
    <row r="7027" spans="4:4">
      <c r="D7027" s="39"/>
    </row>
    <row r="7028" spans="4:4">
      <c r="D7028" s="39"/>
    </row>
    <row r="7029" spans="4:4">
      <c r="D7029" s="39"/>
    </row>
    <row r="7030" spans="4:4">
      <c r="D7030" s="39"/>
    </row>
    <row r="7031" spans="4:4">
      <c r="D7031" s="39"/>
    </row>
    <row r="7032" spans="4:4">
      <c r="D7032" s="39"/>
    </row>
    <row r="7033" spans="4:4">
      <c r="D7033" s="39"/>
    </row>
    <row r="7034" spans="4:4">
      <c r="D7034" s="39"/>
    </row>
    <row r="7035" spans="4:4">
      <c r="D7035" s="39"/>
    </row>
    <row r="7036" spans="4:4">
      <c r="D7036" s="39"/>
    </row>
    <row r="7037" spans="4:4">
      <c r="D7037" s="39"/>
    </row>
    <row r="7038" spans="4:4">
      <c r="D7038" s="39"/>
    </row>
    <row r="7039" spans="4:4">
      <c r="D7039" s="39"/>
    </row>
    <row r="7040" spans="4:4">
      <c r="D7040" s="39"/>
    </row>
    <row r="7041" spans="4:4">
      <c r="D7041" s="39"/>
    </row>
    <row r="7042" spans="4:4">
      <c r="D7042" s="39"/>
    </row>
    <row r="7043" spans="4:4">
      <c r="D7043" s="39"/>
    </row>
    <row r="7044" spans="4:4">
      <c r="D7044" s="39"/>
    </row>
    <row r="7045" spans="4:4">
      <c r="D7045" s="39"/>
    </row>
    <row r="7046" spans="4:4">
      <c r="D7046" s="39"/>
    </row>
    <row r="7047" spans="4:4">
      <c r="D7047" s="39"/>
    </row>
    <row r="7048" spans="4:4">
      <c r="D7048" s="39"/>
    </row>
    <row r="7049" spans="4:4">
      <c r="D7049" s="39"/>
    </row>
    <row r="7050" spans="4:4">
      <c r="D7050" s="39"/>
    </row>
    <row r="7051" spans="4:4">
      <c r="D7051" s="39"/>
    </row>
    <row r="7052" spans="4:4">
      <c r="D7052" s="39"/>
    </row>
    <row r="7053" spans="4:4">
      <c r="D7053" s="39"/>
    </row>
    <row r="7054" spans="4:4">
      <c r="D7054" s="39"/>
    </row>
    <row r="7055" spans="4:4">
      <c r="D7055" s="39"/>
    </row>
    <row r="7056" spans="4:4">
      <c r="D7056" s="39"/>
    </row>
    <row r="7057" spans="4:4">
      <c r="D7057" s="39"/>
    </row>
    <row r="7058" spans="4:4">
      <c r="D7058" s="39"/>
    </row>
    <row r="7059" spans="4:4">
      <c r="D7059" s="39"/>
    </row>
    <row r="7060" spans="4:4">
      <c r="D7060" s="39"/>
    </row>
    <row r="7061" spans="4:4">
      <c r="D7061" s="39"/>
    </row>
    <row r="7062" spans="4:4">
      <c r="D7062" s="39"/>
    </row>
    <row r="7063" spans="4:4">
      <c r="D7063" s="39"/>
    </row>
    <row r="7064" spans="4:4">
      <c r="D7064" s="39"/>
    </row>
    <row r="7065" spans="4:4">
      <c r="D7065" s="39"/>
    </row>
    <row r="7066" spans="4:4">
      <c r="D7066" s="39"/>
    </row>
    <row r="7067" spans="4:4">
      <c r="D7067" s="39"/>
    </row>
    <row r="7068" spans="4:4">
      <c r="D7068" s="39"/>
    </row>
    <row r="7069" spans="4:4">
      <c r="D7069" s="39"/>
    </row>
    <row r="7070" spans="4:4">
      <c r="D7070" s="39"/>
    </row>
    <row r="7071" spans="4:4">
      <c r="D7071" s="39"/>
    </row>
    <row r="7072" spans="4:4">
      <c r="D7072" s="39"/>
    </row>
    <row r="7073" spans="4:4">
      <c r="D7073" s="39"/>
    </row>
    <row r="7074" spans="4:4">
      <c r="D7074" s="39"/>
    </row>
    <row r="7075" spans="4:4">
      <c r="D7075" s="39"/>
    </row>
    <row r="7076" spans="4:4">
      <c r="D7076" s="39"/>
    </row>
    <row r="7077" spans="4:4">
      <c r="D7077" s="39"/>
    </row>
    <row r="7078" spans="4:4">
      <c r="D7078" s="39"/>
    </row>
    <row r="7079" spans="4:4">
      <c r="D7079" s="39"/>
    </row>
    <row r="7080" spans="4:4">
      <c r="D7080" s="39"/>
    </row>
    <row r="7081" spans="4:4">
      <c r="D7081" s="39"/>
    </row>
    <row r="7082" spans="4:4">
      <c r="D7082" s="39"/>
    </row>
    <row r="7083" spans="4:4">
      <c r="D7083" s="39"/>
    </row>
    <row r="7084" spans="4:4">
      <c r="D7084" s="39"/>
    </row>
    <row r="7085" spans="4:4">
      <c r="D7085" s="39"/>
    </row>
    <row r="7086" spans="4:4">
      <c r="D7086" s="39"/>
    </row>
    <row r="7087" spans="4:4">
      <c r="D7087" s="39"/>
    </row>
    <row r="7088" spans="4:4">
      <c r="D7088" s="39"/>
    </row>
    <row r="7089" spans="4:4">
      <c r="D7089" s="39"/>
    </row>
    <row r="7090" spans="4:4">
      <c r="D7090" s="39"/>
    </row>
    <row r="7091" spans="4:4">
      <c r="D7091" s="39"/>
    </row>
    <row r="7092" spans="4:4">
      <c r="D7092" s="39"/>
    </row>
    <row r="7093" spans="4:4">
      <c r="D7093" s="39"/>
    </row>
    <row r="7094" spans="4:4">
      <c r="D7094" s="39"/>
    </row>
    <row r="7095" spans="4:4">
      <c r="D7095" s="39"/>
    </row>
    <row r="7096" spans="4:4">
      <c r="D7096" s="39"/>
    </row>
    <row r="7097" spans="4:4">
      <c r="D7097" s="39"/>
    </row>
    <row r="7098" spans="4:4">
      <c r="D7098" s="39"/>
    </row>
    <row r="7099" spans="4:4">
      <c r="D7099" s="39"/>
    </row>
    <row r="7100" spans="4:4">
      <c r="D7100" s="39"/>
    </row>
    <row r="7101" spans="4:4">
      <c r="D7101" s="39"/>
    </row>
    <row r="7102" spans="4:4">
      <c r="D7102" s="39"/>
    </row>
    <row r="7103" spans="4:4">
      <c r="D7103" s="39"/>
    </row>
    <row r="7104" spans="4:4">
      <c r="D7104" s="39"/>
    </row>
    <row r="7105" spans="4:4">
      <c r="D7105" s="39"/>
    </row>
    <row r="7106" spans="4:4">
      <c r="D7106" s="39"/>
    </row>
    <row r="7107" spans="4:4">
      <c r="D7107" s="39"/>
    </row>
    <row r="7108" spans="4:4">
      <c r="D7108" s="39"/>
    </row>
    <row r="7109" spans="4:4">
      <c r="D7109" s="39"/>
    </row>
    <row r="7110" spans="4:4">
      <c r="D7110" s="39"/>
    </row>
    <row r="7111" spans="4:4">
      <c r="D7111" s="39"/>
    </row>
    <row r="7112" spans="4:4">
      <c r="D7112" s="39"/>
    </row>
    <row r="7113" spans="4:4">
      <c r="D7113" s="39"/>
    </row>
    <row r="7114" spans="4:4">
      <c r="D7114" s="39"/>
    </row>
    <row r="7115" spans="4:4">
      <c r="D7115" s="39"/>
    </row>
    <row r="7116" spans="4:4">
      <c r="D7116" s="39"/>
    </row>
    <row r="7117" spans="4:4">
      <c r="D7117" s="39"/>
    </row>
    <row r="7118" spans="4:4">
      <c r="D7118" s="39"/>
    </row>
    <row r="7119" spans="4:4">
      <c r="D7119" s="39"/>
    </row>
    <row r="7120" spans="4:4">
      <c r="D7120" s="39"/>
    </row>
    <row r="7121" spans="4:4">
      <c r="D7121" s="39"/>
    </row>
    <row r="7122" spans="4:4">
      <c r="D7122" s="39"/>
    </row>
    <row r="7123" spans="4:4">
      <c r="D7123" s="39"/>
    </row>
    <row r="7124" spans="4:4">
      <c r="D7124" s="39"/>
    </row>
    <row r="7125" spans="4:4">
      <c r="D7125" s="39"/>
    </row>
    <row r="7126" spans="4:4">
      <c r="D7126" s="39"/>
    </row>
    <row r="7127" spans="4:4">
      <c r="D7127" s="39"/>
    </row>
    <row r="7128" spans="4:4">
      <c r="D7128" s="39"/>
    </row>
    <row r="7129" spans="4:4">
      <c r="D7129" s="39"/>
    </row>
    <row r="7130" spans="4:4">
      <c r="D7130" s="39"/>
    </row>
    <row r="7131" spans="4:4">
      <c r="D7131" s="39"/>
    </row>
    <row r="7132" spans="4:4">
      <c r="D7132" s="39"/>
    </row>
    <row r="7133" spans="4:4">
      <c r="D7133" s="39"/>
    </row>
    <row r="7134" spans="4:4">
      <c r="D7134" s="39"/>
    </row>
    <row r="7135" spans="4:4">
      <c r="D7135" s="39"/>
    </row>
    <row r="7136" spans="4:4">
      <c r="D7136" s="39"/>
    </row>
    <row r="7137" spans="4:4">
      <c r="D7137" s="39"/>
    </row>
    <row r="7138" spans="4:4">
      <c r="D7138" s="39"/>
    </row>
    <row r="7139" spans="4:4">
      <c r="D7139" s="39"/>
    </row>
    <row r="7140" spans="4:4">
      <c r="D7140" s="39"/>
    </row>
    <row r="7141" spans="4:4">
      <c r="D7141" s="39"/>
    </row>
    <row r="7142" spans="4:4">
      <c r="D7142" s="39"/>
    </row>
    <row r="7143" spans="4:4">
      <c r="D7143" s="39"/>
    </row>
    <row r="7144" spans="4:4">
      <c r="D7144" s="39"/>
    </row>
    <row r="7145" spans="4:4">
      <c r="D7145" s="39"/>
    </row>
    <row r="7146" spans="4:4">
      <c r="D7146" s="39"/>
    </row>
    <row r="7147" spans="4:4">
      <c r="D7147" s="39"/>
    </row>
    <row r="7148" spans="4:4">
      <c r="D7148" s="39"/>
    </row>
    <row r="7149" spans="4:4">
      <c r="D7149" s="39"/>
    </row>
    <row r="7150" spans="4:4">
      <c r="D7150" s="39"/>
    </row>
    <row r="7151" spans="4:4">
      <c r="D7151" s="39"/>
    </row>
    <row r="7152" spans="4:4">
      <c r="D7152" s="39"/>
    </row>
    <row r="7153" spans="4:4">
      <c r="D7153" s="39"/>
    </row>
    <row r="7154" spans="4:4">
      <c r="D7154" s="39"/>
    </row>
    <row r="7155" spans="4:4">
      <c r="D7155" s="39"/>
    </row>
    <row r="7156" spans="4:4">
      <c r="D7156" s="39"/>
    </row>
    <row r="7157" spans="4:4">
      <c r="D7157" s="39"/>
    </row>
    <row r="7158" spans="4:4">
      <c r="D7158" s="39"/>
    </row>
    <row r="7159" spans="4:4">
      <c r="D7159" s="39"/>
    </row>
    <row r="7160" spans="4:4">
      <c r="D7160" s="39"/>
    </row>
    <row r="7161" spans="4:4">
      <c r="D7161" s="39"/>
    </row>
    <row r="7162" spans="4:4">
      <c r="D7162" s="39"/>
    </row>
    <row r="7163" spans="4:4">
      <c r="D7163" s="39"/>
    </row>
    <row r="7164" spans="4:4">
      <c r="D7164" s="39"/>
    </row>
    <row r="7165" spans="4:4">
      <c r="D7165" s="39"/>
    </row>
    <row r="7166" spans="4:4">
      <c r="D7166" s="39"/>
    </row>
    <row r="7167" spans="4:4">
      <c r="D7167" s="39"/>
    </row>
    <row r="7168" spans="4:4">
      <c r="D7168" s="39"/>
    </row>
    <row r="7169" spans="4:4">
      <c r="D7169" s="39"/>
    </row>
    <row r="7170" spans="4:4">
      <c r="D7170" s="39"/>
    </row>
    <row r="7171" spans="4:4">
      <c r="D7171" s="39"/>
    </row>
    <row r="7172" spans="4:4">
      <c r="D7172" s="39"/>
    </row>
    <row r="7173" spans="4:4">
      <c r="D7173" s="39"/>
    </row>
    <row r="7174" spans="4:4">
      <c r="D7174" s="39"/>
    </row>
    <row r="7175" spans="4:4">
      <c r="D7175" s="39"/>
    </row>
    <row r="7176" spans="4:4">
      <c r="D7176" s="39"/>
    </row>
    <row r="7177" spans="4:4">
      <c r="D7177" s="39"/>
    </row>
    <row r="7178" spans="4:4">
      <c r="D7178" s="39"/>
    </row>
    <row r="7179" spans="4:4">
      <c r="D7179" s="39"/>
    </row>
    <row r="7180" spans="4:4">
      <c r="D7180" s="39"/>
    </row>
    <row r="7181" spans="4:4">
      <c r="D7181" s="39"/>
    </row>
    <row r="7182" spans="4:4">
      <c r="D7182" s="39"/>
    </row>
    <row r="7183" spans="4:4">
      <c r="D7183" s="39"/>
    </row>
    <row r="7184" spans="4:4">
      <c r="D7184" s="39"/>
    </row>
    <row r="7185" spans="4:4">
      <c r="D7185" s="39"/>
    </row>
    <row r="7186" spans="4:4">
      <c r="D7186" s="39"/>
    </row>
    <row r="7187" spans="4:4">
      <c r="D7187" s="39"/>
    </row>
    <row r="7188" spans="4:4">
      <c r="D7188" s="39"/>
    </row>
    <row r="7189" spans="4:4">
      <c r="D7189" s="39"/>
    </row>
    <row r="7190" spans="4:4">
      <c r="D7190" s="39"/>
    </row>
    <row r="7191" spans="4:4">
      <c r="D7191" s="39"/>
    </row>
    <row r="7192" spans="4:4">
      <c r="D7192" s="39"/>
    </row>
    <row r="7193" spans="4:4">
      <c r="D7193" s="39"/>
    </row>
    <row r="7194" spans="4:4">
      <c r="D7194" s="39"/>
    </row>
    <row r="7195" spans="4:4">
      <c r="D7195" s="39"/>
    </row>
    <row r="7196" spans="4:4">
      <c r="D7196" s="39"/>
    </row>
    <row r="7197" spans="4:4">
      <c r="D7197" s="39"/>
    </row>
    <row r="7198" spans="4:4">
      <c r="D7198" s="39"/>
    </row>
    <row r="7199" spans="4:4">
      <c r="D7199" s="39"/>
    </row>
    <row r="7200" spans="4:4">
      <c r="D7200" s="39"/>
    </row>
    <row r="7201" spans="4:4">
      <c r="D7201" s="39"/>
    </row>
    <row r="7202" spans="4:4">
      <c r="D7202" s="39"/>
    </row>
    <row r="7203" spans="4:4">
      <c r="D7203" s="39"/>
    </row>
    <row r="7204" spans="4:4">
      <c r="D7204" s="39"/>
    </row>
    <row r="7205" spans="4:4">
      <c r="D7205" s="39"/>
    </row>
    <row r="7206" spans="4:4">
      <c r="D7206" s="39"/>
    </row>
    <row r="7207" spans="4:4">
      <c r="D7207" s="39"/>
    </row>
    <row r="7208" spans="4:4">
      <c r="D7208" s="39"/>
    </row>
    <row r="7209" spans="4:4">
      <c r="D7209" s="39"/>
    </row>
    <row r="7210" spans="4:4">
      <c r="D7210" s="39"/>
    </row>
    <row r="7211" spans="4:4">
      <c r="D7211" s="39"/>
    </row>
    <row r="7212" spans="4:4">
      <c r="D7212" s="39"/>
    </row>
    <row r="7213" spans="4:4">
      <c r="D7213" s="39"/>
    </row>
    <row r="7214" spans="4:4">
      <c r="D7214" s="39"/>
    </row>
    <row r="7215" spans="4:4">
      <c r="D7215" s="39"/>
    </row>
    <row r="7216" spans="4:4">
      <c r="D7216" s="39"/>
    </row>
    <row r="7217" spans="4:4">
      <c r="D7217" s="39"/>
    </row>
    <row r="7218" spans="4:4">
      <c r="D7218" s="39"/>
    </row>
    <row r="7219" spans="4:4">
      <c r="D7219" s="39"/>
    </row>
    <row r="7220" spans="4:4">
      <c r="D7220" s="39"/>
    </row>
    <row r="7221" spans="4:4">
      <c r="D7221" s="39"/>
    </row>
    <row r="7222" spans="4:4">
      <c r="D7222" s="39"/>
    </row>
    <row r="7223" spans="4:4">
      <c r="D7223" s="39"/>
    </row>
    <row r="7224" spans="4:4">
      <c r="D7224" s="39"/>
    </row>
    <row r="7225" spans="4:4">
      <c r="D7225" s="39"/>
    </row>
    <row r="7226" spans="4:4">
      <c r="D7226" s="39"/>
    </row>
    <row r="7227" spans="4:4">
      <c r="D7227" s="39"/>
    </row>
    <row r="7228" spans="4:4">
      <c r="D7228" s="39"/>
    </row>
    <row r="7229" spans="4:4">
      <c r="D7229" s="39"/>
    </row>
    <row r="7230" spans="4:4">
      <c r="D7230" s="39"/>
    </row>
    <row r="7231" spans="4:4">
      <c r="D7231" s="39"/>
    </row>
    <row r="7232" spans="4:4">
      <c r="D7232" s="39"/>
    </row>
    <row r="7233" spans="4:4">
      <c r="D7233" s="39"/>
    </row>
    <row r="7234" spans="4:4">
      <c r="D7234" s="39"/>
    </row>
    <row r="7235" spans="4:4">
      <c r="D7235" s="39"/>
    </row>
    <row r="7236" spans="4:4">
      <c r="D7236" s="39"/>
    </row>
    <row r="7237" spans="4:4">
      <c r="D7237" s="39"/>
    </row>
    <row r="7238" spans="4:4">
      <c r="D7238" s="39"/>
    </row>
    <row r="7239" spans="4:4">
      <c r="D7239" s="39"/>
    </row>
    <row r="7240" spans="4:4">
      <c r="D7240" s="39"/>
    </row>
    <row r="7241" spans="4:4">
      <c r="D7241" s="39"/>
    </row>
    <row r="7242" spans="4:4">
      <c r="D7242" s="39"/>
    </row>
    <row r="7243" spans="4:4">
      <c r="D7243" s="39"/>
    </row>
    <row r="7244" spans="4:4">
      <c r="D7244" s="39"/>
    </row>
    <row r="7245" spans="4:4">
      <c r="D7245" s="39"/>
    </row>
    <row r="7246" spans="4:4">
      <c r="D7246" s="39"/>
    </row>
    <row r="7247" spans="4:4">
      <c r="D7247" s="39"/>
    </row>
    <row r="7248" spans="4:4">
      <c r="D7248" s="39"/>
    </row>
    <row r="7249" spans="4:4">
      <c r="D7249" s="39"/>
    </row>
    <row r="7250" spans="4:4">
      <c r="D7250" s="39"/>
    </row>
    <row r="7251" spans="4:4">
      <c r="D7251" s="39"/>
    </row>
    <row r="7252" spans="4:4">
      <c r="D7252" s="39"/>
    </row>
    <row r="7253" spans="4:4">
      <c r="D7253" s="39"/>
    </row>
    <row r="7254" spans="4:4">
      <c r="D7254" s="39"/>
    </row>
    <row r="7255" spans="4:4">
      <c r="D7255" s="39"/>
    </row>
    <row r="7256" spans="4:4">
      <c r="D7256" s="39"/>
    </row>
    <row r="7257" spans="4:4">
      <c r="D7257" s="39"/>
    </row>
    <row r="7258" spans="4:4">
      <c r="D7258" s="39"/>
    </row>
    <row r="7259" spans="4:4">
      <c r="D7259" s="39"/>
    </row>
    <row r="7260" spans="4:4">
      <c r="D7260" s="39"/>
    </row>
    <row r="7261" spans="4:4">
      <c r="D7261" s="39"/>
    </row>
    <row r="7262" spans="4:4">
      <c r="D7262" s="39"/>
    </row>
    <row r="7263" spans="4:4">
      <c r="D7263" s="39"/>
    </row>
    <row r="7264" spans="4:4">
      <c r="D7264" s="39"/>
    </row>
    <row r="7265" spans="4:4">
      <c r="D7265" s="39"/>
    </row>
    <row r="7266" spans="4:4">
      <c r="D7266" s="39"/>
    </row>
    <row r="7267" spans="4:4">
      <c r="D7267" s="39"/>
    </row>
    <row r="7268" spans="4:4">
      <c r="D7268" s="39"/>
    </row>
    <row r="7269" spans="4:4">
      <c r="D7269" s="39"/>
    </row>
    <row r="7270" spans="4:4">
      <c r="D7270" s="39"/>
    </row>
    <row r="7271" spans="4:4">
      <c r="D7271" s="39"/>
    </row>
    <row r="7272" spans="4:4">
      <c r="D7272" s="39"/>
    </row>
    <row r="7273" spans="4:4">
      <c r="D7273" s="39"/>
    </row>
    <row r="7274" spans="4:4">
      <c r="D7274" s="39"/>
    </row>
    <row r="7275" spans="4:4">
      <c r="D7275" s="39"/>
    </row>
    <row r="7276" spans="4:4">
      <c r="D7276" s="39"/>
    </row>
    <row r="7277" spans="4:4">
      <c r="D7277" s="39"/>
    </row>
    <row r="7278" spans="4:4">
      <c r="D7278" s="39"/>
    </row>
    <row r="7279" spans="4:4">
      <c r="D7279" s="39"/>
    </row>
    <row r="7280" spans="4:4">
      <c r="D7280" s="39"/>
    </row>
    <row r="7281" spans="4:4">
      <c r="D7281" s="39"/>
    </row>
    <row r="7282" spans="4:4">
      <c r="D7282" s="39"/>
    </row>
    <row r="7283" spans="4:4">
      <c r="D7283" s="39"/>
    </row>
    <row r="7284" spans="4:4">
      <c r="D7284" s="39"/>
    </row>
    <row r="7285" spans="4:4">
      <c r="D7285" s="39"/>
    </row>
    <row r="7286" spans="4:4">
      <c r="D7286" s="39"/>
    </row>
    <row r="7287" spans="4:4">
      <c r="D7287" s="39"/>
    </row>
    <row r="7288" spans="4:4">
      <c r="D7288" s="39"/>
    </row>
    <row r="7289" spans="4:4">
      <c r="D7289" s="39"/>
    </row>
    <row r="7290" spans="4:4">
      <c r="D7290" s="39"/>
    </row>
    <row r="7291" spans="4:4">
      <c r="D7291" s="39"/>
    </row>
    <row r="7292" spans="4:4">
      <c r="D7292" s="39"/>
    </row>
    <row r="7293" spans="4:4">
      <c r="D7293" s="39"/>
    </row>
    <row r="7294" spans="4:4">
      <c r="D7294" s="39"/>
    </row>
    <row r="7295" spans="4:4">
      <c r="D7295" s="39"/>
    </row>
    <row r="7296" spans="4:4">
      <c r="D7296" s="39"/>
    </row>
    <row r="7297" spans="4:4">
      <c r="D7297" s="39"/>
    </row>
    <row r="7298" spans="4:4">
      <c r="D7298" s="39"/>
    </row>
    <row r="7299" spans="4:4">
      <c r="D7299" s="39"/>
    </row>
    <row r="7300" spans="4:4">
      <c r="D7300" s="39"/>
    </row>
    <row r="7301" spans="4:4">
      <c r="D7301" s="39"/>
    </row>
    <row r="7302" spans="4:4">
      <c r="D7302" s="39"/>
    </row>
    <row r="7303" spans="4:4">
      <c r="D7303" s="39"/>
    </row>
    <row r="7304" spans="4:4">
      <c r="D7304" s="39"/>
    </row>
    <row r="7305" spans="4:4">
      <c r="D7305" s="39"/>
    </row>
    <row r="7306" spans="4:4">
      <c r="D7306" s="39"/>
    </row>
    <row r="7307" spans="4:4">
      <c r="D7307" s="39"/>
    </row>
    <row r="7308" spans="4:4">
      <c r="D7308" s="39"/>
    </row>
    <row r="7309" spans="4:4">
      <c r="D7309" s="39"/>
    </row>
    <row r="7310" spans="4:4">
      <c r="D7310" s="39"/>
    </row>
    <row r="7311" spans="4:4">
      <c r="D7311" s="39"/>
    </row>
    <row r="7312" spans="4:4">
      <c r="D7312" s="39"/>
    </row>
    <row r="7313" spans="4:4">
      <c r="D7313" s="39"/>
    </row>
    <row r="7314" spans="4:4">
      <c r="D7314" s="39"/>
    </row>
    <row r="7315" spans="4:4">
      <c r="D7315" s="39"/>
    </row>
    <row r="7316" spans="4:4">
      <c r="D7316" s="39"/>
    </row>
    <row r="7317" spans="4:4">
      <c r="D7317" s="39"/>
    </row>
    <row r="7318" spans="4:4">
      <c r="D7318" s="39"/>
    </row>
    <row r="7319" spans="4:4">
      <c r="D7319" s="39"/>
    </row>
    <row r="7320" spans="4:4">
      <c r="D7320" s="39"/>
    </row>
    <row r="7321" spans="4:4">
      <c r="D7321" s="39"/>
    </row>
    <row r="7322" spans="4:4">
      <c r="D7322" s="39"/>
    </row>
    <row r="7323" spans="4:4">
      <c r="D7323" s="39"/>
    </row>
    <row r="7324" spans="4:4">
      <c r="D7324" s="39"/>
    </row>
    <row r="7325" spans="4:4">
      <c r="D7325" s="39"/>
    </row>
    <row r="7326" spans="4:4">
      <c r="D7326" s="39"/>
    </row>
    <row r="7327" spans="4:4">
      <c r="D7327" s="39"/>
    </row>
    <row r="7328" spans="4:4">
      <c r="D7328" s="39"/>
    </row>
    <row r="7329" spans="4:4">
      <c r="D7329" s="39"/>
    </row>
    <row r="7330" spans="4:4">
      <c r="D7330" s="39"/>
    </row>
    <row r="7331" spans="4:4">
      <c r="D7331" s="39"/>
    </row>
    <row r="7332" spans="4:4">
      <c r="D7332" s="39"/>
    </row>
    <row r="7333" spans="4:4">
      <c r="D7333" s="39"/>
    </row>
    <row r="7334" spans="4:4">
      <c r="D7334" s="39"/>
    </row>
    <row r="7335" spans="4:4">
      <c r="D7335" s="39"/>
    </row>
    <row r="7336" spans="4:4">
      <c r="D7336" s="39"/>
    </row>
    <row r="7337" spans="4:4">
      <c r="D7337" s="39"/>
    </row>
    <row r="7338" spans="4:4">
      <c r="D7338" s="39"/>
    </row>
    <row r="7339" spans="4:4">
      <c r="D7339" s="39"/>
    </row>
    <row r="7340" spans="4:4">
      <c r="D7340" s="39"/>
    </row>
    <row r="7341" spans="4:4">
      <c r="D7341" s="39"/>
    </row>
    <row r="7342" spans="4:4">
      <c r="D7342" s="39"/>
    </row>
    <row r="7343" spans="4:4">
      <c r="D7343" s="39"/>
    </row>
    <row r="7344" spans="4:4">
      <c r="D7344" s="39"/>
    </row>
    <row r="7345" spans="4:4">
      <c r="D7345" s="39"/>
    </row>
    <row r="7346" spans="4:4">
      <c r="D7346" s="39"/>
    </row>
    <row r="7347" spans="4:4">
      <c r="D7347" s="39"/>
    </row>
    <row r="7348" spans="4:4">
      <c r="D7348" s="39"/>
    </row>
    <row r="7349" spans="4:4">
      <c r="D7349" s="39"/>
    </row>
    <row r="7350" spans="4:4">
      <c r="D7350" s="39"/>
    </row>
    <row r="7351" spans="4:4">
      <c r="D7351" s="39"/>
    </row>
    <row r="7352" spans="4:4">
      <c r="D7352" s="39"/>
    </row>
    <row r="7353" spans="4:4">
      <c r="D7353" s="39"/>
    </row>
    <row r="7354" spans="4:4">
      <c r="D7354" s="39"/>
    </row>
    <row r="7355" spans="4:4">
      <c r="D7355" s="39"/>
    </row>
    <row r="7356" spans="4:4">
      <c r="D7356" s="39"/>
    </row>
    <row r="7357" spans="4:4">
      <c r="D7357" s="39"/>
    </row>
    <row r="7358" spans="4:4">
      <c r="D7358" s="39"/>
    </row>
    <row r="7359" spans="4:4">
      <c r="D7359" s="39"/>
    </row>
    <row r="7360" spans="4:4">
      <c r="D7360" s="39"/>
    </row>
    <row r="7361" spans="4:4">
      <c r="D7361" s="39"/>
    </row>
    <row r="7362" spans="4:4">
      <c r="D7362" s="39"/>
    </row>
    <row r="7363" spans="4:4">
      <c r="D7363" s="39"/>
    </row>
    <row r="7364" spans="4:4">
      <c r="D7364" s="39"/>
    </row>
    <row r="7365" spans="4:4">
      <c r="D7365" s="39"/>
    </row>
    <row r="7366" spans="4:4">
      <c r="D7366" s="39"/>
    </row>
    <row r="7367" spans="4:4">
      <c r="D7367" s="39"/>
    </row>
    <row r="7368" spans="4:4">
      <c r="D7368" s="39"/>
    </row>
    <row r="7369" spans="4:4">
      <c r="D7369" s="39"/>
    </row>
    <row r="7370" spans="4:4">
      <c r="D7370" s="39"/>
    </row>
    <row r="7371" spans="4:4">
      <c r="D7371" s="39"/>
    </row>
    <row r="7372" spans="4:4">
      <c r="D7372" s="39"/>
    </row>
    <row r="7373" spans="4:4">
      <c r="D7373" s="39"/>
    </row>
    <row r="7374" spans="4:4">
      <c r="D7374" s="39"/>
    </row>
    <row r="7375" spans="4:4">
      <c r="D7375" s="39"/>
    </row>
    <row r="7376" spans="4:4">
      <c r="D7376" s="39"/>
    </row>
    <row r="7377" spans="4:4">
      <c r="D7377" s="39"/>
    </row>
    <row r="7378" spans="4:4">
      <c r="D7378" s="39"/>
    </row>
    <row r="7379" spans="4:4">
      <c r="D7379" s="39"/>
    </row>
    <row r="7380" spans="4:4">
      <c r="D7380" s="39"/>
    </row>
    <row r="7381" spans="4:4">
      <c r="D7381" s="39"/>
    </row>
    <row r="7382" spans="4:4">
      <c r="D7382" s="39"/>
    </row>
    <row r="7383" spans="4:4">
      <c r="D7383" s="39"/>
    </row>
    <row r="7384" spans="4:4">
      <c r="D7384" s="39"/>
    </row>
    <row r="7385" spans="4:4">
      <c r="D7385" s="39"/>
    </row>
    <row r="7386" spans="4:4">
      <c r="D7386" s="39"/>
    </row>
    <row r="7387" spans="4:4">
      <c r="D7387" s="39"/>
    </row>
    <row r="7388" spans="4:4">
      <c r="D7388" s="39"/>
    </row>
    <row r="7389" spans="4:4">
      <c r="D7389" s="39"/>
    </row>
    <row r="7390" spans="4:4">
      <c r="D7390" s="39"/>
    </row>
    <row r="7391" spans="4:4">
      <c r="D7391" s="39"/>
    </row>
    <row r="7392" spans="4:4">
      <c r="D7392" s="39"/>
    </row>
    <row r="7393" spans="4:4">
      <c r="D7393" s="39"/>
    </row>
    <row r="7394" spans="4:4">
      <c r="D7394" s="39"/>
    </row>
    <row r="7395" spans="4:4">
      <c r="D7395" s="39"/>
    </row>
    <row r="7396" spans="4:4">
      <c r="D7396" s="39"/>
    </row>
    <row r="7397" spans="4:4">
      <c r="D7397" s="39"/>
    </row>
    <row r="7398" spans="4:4">
      <c r="D7398" s="39"/>
    </row>
    <row r="7399" spans="4:4">
      <c r="D7399" s="39"/>
    </row>
    <row r="7400" spans="4:4">
      <c r="D7400" s="39"/>
    </row>
    <row r="7401" spans="4:4">
      <c r="D7401" s="39"/>
    </row>
    <row r="7402" spans="4:4">
      <c r="D7402" s="39"/>
    </row>
    <row r="7403" spans="4:4">
      <c r="D7403" s="39"/>
    </row>
    <row r="7404" spans="4:4">
      <c r="D7404" s="39"/>
    </row>
    <row r="7405" spans="4:4">
      <c r="D7405" s="39"/>
    </row>
    <row r="7406" spans="4:4">
      <c r="D7406" s="39"/>
    </row>
    <row r="7407" spans="4:4">
      <c r="D7407" s="39"/>
    </row>
    <row r="7408" spans="4:4">
      <c r="D7408" s="39"/>
    </row>
    <row r="7409" spans="4:4">
      <c r="D7409" s="39"/>
    </row>
    <row r="7410" spans="4:4">
      <c r="D7410" s="39"/>
    </row>
    <row r="7411" spans="4:4">
      <c r="D7411" s="39"/>
    </row>
    <row r="7412" spans="4:4">
      <c r="D7412" s="39"/>
    </row>
    <row r="7413" spans="4:4">
      <c r="D7413" s="39"/>
    </row>
    <row r="7414" spans="4:4">
      <c r="D7414" s="39"/>
    </row>
    <row r="7415" spans="4:4">
      <c r="D7415" s="39"/>
    </row>
    <row r="7416" spans="4:4">
      <c r="D7416" s="39"/>
    </row>
    <row r="7417" spans="4:4">
      <c r="D7417" s="39"/>
    </row>
    <row r="7418" spans="4:4">
      <c r="D7418" s="39"/>
    </row>
    <row r="7419" spans="4:4">
      <c r="D7419" s="39"/>
    </row>
    <row r="7420" spans="4:4">
      <c r="D7420" s="39"/>
    </row>
    <row r="7421" spans="4:4">
      <c r="D7421" s="39"/>
    </row>
    <row r="7422" spans="4:4">
      <c r="D7422" s="39"/>
    </row>
    <row r="7423" spans="4:4">
      <c r="D7423" s="39"/>
    </row>
    <row r="7424" spans="4:4">
      <c r="D7424" s="39"/>
    </row>
    <row r="7425" spans="4:4">
      <c r="D7425" s="39"/>
    </row>
    <row r="7426" spans="4:4">
      <c r="D7426" s="39"/>
    </row>
    <row r="7427" spans="4:4">
      <c r="D7427" s="39"/>
    </row>
    <row r="7428" spans="4:4">
      <c r="D7428" s="39"/>
    </row>
    <row r="7429" spans="4:4">
      <c r="D7429" s="39"/>
    </row>
    <row r="7430" spans="4:4">
      <c r="D7430" s="39"/>
    </row>
    <row r="7431" spans="4:4">
      <c r="D7431" s="39"/>
    </row>
    <row r="7432" spans="4:4">
      <c r="D7432" s="39"/>
    </row>
    <row r="7433" spans="4:4">
      <c r="D7433" s="39"/>
    </row>
    <row r="7434" spans="4:4">
      <c r="D7434" s="39"/>
    </row>
    <row r="7435" spans="4:4">
      <c r="D7435" s="39"/>
    </row>
    <row r="7436" spans="4:4">
      <c r="D7436" s="39"/>
    </row>
    <row r="7437" spans="4:4">
      <c r="D7437" s="39"/>
    </row>
    <row r="7438" spans="4:4">
      <c r="D7438" s="39"/>
    </row>
    <row r="7439" spans="4:4">
      <c r="D7439" s="39"/>
    </row>
    <row r="7440" spans="4:4">
      <c r="D7440" s="39"/>
    </row>
    <row r="7441" spans="4:4">
      <c r="D7441" s="39"/>
    </row>
    <row r="7442" spans="4:4">
      <c r="D7442" s="39"/>
    </row>
    <row r="7443" spans="4:4">
      <c r="D7443" s="39"/>
    </row>
    <row r="7444" spans="4:4">
      <c r="D7444" s="39"/>
    </row>
    <row r="7445" spans="4:4">
      <c r="D7445" s="39"/>
    </row>
    <row r="7446" spans="4:4">
      <c r="D7446" s="39"/>
    </row>
    <row r="7447" spans="4:4">
      <c r="D7447" s="39"/>
    </row>
    <row r="7448" spans="4:4">
      <c r="D7448" s="39"/>
    </row>
    <row r="7449" spans="4:4">
      <c r="D7449" s="39"/>
    </row>
    <row r="7450" spans="4:4">
      <c r="D7450" s="39"/>
    </row>
    <row r="7451" spans="4:4">
      <c r="D7451" s="39"/>
    </row>
    <row r="7452" spans="4:4">
      <c r="D7452" s="39"/>
    </row>
    <row r="7453" spans="4:4">
      <c r="D7453" s="39"/>
    </row>
    <row r="7454" spans="4:4">
      <c r="D7454" s="39"/>
    </row>
    <row r="7455" spans="4:4">
      <c r="D7455" s="39"/>
    </row>
    <row r="7456" spans="4:4">
      <c r="D7456" s="39"/>
    </row>
    <row r="7457" spans="4:4">
      <c r="D7457" s="39"/>
    </row>
    <row r="7458" spans="4:4">
      <c r="D7458" s="39"/>
    </row>
    <row r="7459" spans="4:4">
      <c r="D7459" s="39"/>
    </row>
    <row r="7460" spans="4:4">
      <c r="D7460" s="39"/>
    </row>
    <row r="7461" spans="4:4">
      <c r="D7461" s="39"/>
    </row>
    <row r="7462" spans="4:4">
      <c r="D7462" s="39"/>
    </row>
    <row r="7463" spans="4:4">
      <c r="D7463" s="39"/>
    </row>
    <row r="7464" spans="4:4">
      <c r="D7464" s="39"/>
    </row>
    <row r="7465" spans="4:4">
      <c r="D7465" s="39"/>
    </row>
    <row r="7466" spans="4:4">
      <c r="D7466" s="39"/>
    </row>
    <row r="7467" spans="4:4">
      <c r="D7467" s="39"/>
    </row>
    <row r="7468" spans="4:4">
      <c r="D7468" s="39"/>
    </row>
    <row r="7469" spans="4:4">
      <c r="D7469" s="39"/>
    </row>
    <row r="7470" spans="4:4">
      <c r="D7470" s="39"/>
    </row>
    <row r="7471" spans="4:4">
      <c r="D7471" s="39"/>
    </row>
    <row r="7472" spans="4:4">
      <c r="D7472" s="39"/>
    </row>
    <row r="7473" spans="4:4">
      <c r="D7473" s="39"/>
    </row>
    <row r="7474" spans="4:4">
      <c r="D7474" s="39"/>
    </row>
    <row r="7475" spans="4:4">
      <c r="D7475" s="39"/>
    </row>
    <row r="7476" spans="4:4">
      <c r="D7476" s="39"/>
    </row>
    <row r="7477" spans="4:4">
      <c r="D7477" s="39"/>
    </row>
    <row r="7478" spans="4:4">
      <c r="D7478" s="39"/>
    </row>
    <row r="7479" spans="4:4">
      <c r="D7479" s="39"/>
    </row>
    <row r="7480" spans="4:4">
      <c r="D7480" s="39"/>
    </row>
    <row r="7481" spans="4:4">
      <c r="D7481" s="39"/>
    </row>
    <row r="7482" spans="4:4">
      <c r="D7482" s="39"/>
    </row>
    <row r="7483" spans="4:4">
      <c r="D7483" s="39"/>
    </row>
    <row r="7484" spans="4:4">
      <c r="D7484" s="39"/>
    </row>
    <row r="7485" spans="4:4">
      <c r="D7485" s="39"/>
    </row>
    <row r="7486" spans="4:4">
      <c r="D7486" s="39"/>
    </row>
    <row r="7487" spans="4:4">
      <c r="D7487" s="39"/>
    </row>
    <row r="7488" spans="4:4">
      <c r="D7488" s="39"/>
    </row>
    <row r="7489" spans="4:4">
      <c r="D7489" s="39"/>
    </row>
    <row r="7490" spans="4:4">
      <c r="D7490" s="39"/>
    </row>
    <row r="7491" spans="4:4">
      <c r="D7491" s="39"/>
    </row>
    <row r="7492" spans="4:4">
      <c r="D7492" s="39"/>
    </row>
    <row r="7493" spans="4:4">
      <c r="D7493" s="39"/>
    </row>
    <row r="7494" spans="4:4">
      <c r="D7494" s="39"/>
    </row>
    <row r="7495" spans="4:4">
      <c r="D7495" s="39"/>
    </row>
    <row r="7496" spans="4:4">
      <c r="D7496" s="39"/>
    </row>
    <row r="7497" spans="4:4">
      <c r="D7497" s="39"/>
    </row>
    <row r="7498" spans="4:4">
      <c r="D7498" s="39"/>
    </row>
    <row r="7499" spans="4:4">
      <c r="D7499" s="39"/>
    </row>
    <row r="7500" spans="4:4">
      <c r="D7500" s="39"/>
    </row>
    <row r="7501" spans="4:4">
      <c r="D7501" s="39"/>
    </row>
    <row r="7502" spans="4:4">
      <c r="D7502" s="39"/>
    </row>
    <row r="7503" spans="4:4">
      <c r="D7503" s="39"/>
    </row>
    <row r="7504" spans="4:4">
      <c r="D7504" s="39"/>
    </row>
    <row r="7505" spans="4:4">
      <c r="D7505" s="39"/>
    </row>
    <row r="7506" spans="4:4">
      <c r="D7506" s="39"/>
    </row>
    <row r="7507" spans="4:4">
      <c r="D7507" s="39"/>
    </row>
    <row r="7508" spans="4:4">
      <c r="D7508" s="39"/>
    </row>
    <row r="7509" spans="4:4">
      <c r="D7509" s="39"/>
    </row>
    <row r="7510" spans="4:4">
      <c r="D7510" s="39"/>
    </row>
    <row r="7511" spans="4:4">
      <c r="D7511" s="39"/>
    </row>
    <row r="7512" spans="4:4">
      <c r="D7512" s="39"/>
    </row>
    <row r="7513" spans="4:4">
      <c r="D7513" s="39"/>
    </row>
    <row r="7514" spans="4:4">
      <c r="D7514" s="39"/>
    </row>
    <row r="7515" spans="4:4">
      <c r="D7515" s="39"/>
    </row>
    <row r="7516" spans="4:4">
      <c r="D7516" s="39"/>
    </row>
    <row r="7517" spans="4:4">
      <c r="D7517" s="39"/>
    </row>
    <row r="7518" spans="4:4">
      <c r="D7518" s="39"/>
    </row>
    <row r="7519" spans="4:4">
      <c r="D7519" s="39"/>
    </row>
    <row r="7520" spans="4:4">
      <c r="D7520" s="39"/>
    </row>
    <row r="7521" spans="4:4">
      <c r="D7521" s="39"/>
    </row>
    <row r="7522" spans="4:4">
      <c r="D7522" s="39"/>
    </row>
    <row r="7523" spans="4:4">
      <c r="D7523" s="39"/>
    </row>
    <row r="7524" spans="4:4">
      <c r="D7524" s="39"/>
    </row>
    <row r="7525" spans="4:4">
      <c r="D7525" s="39"/>
    </row>
    <row r="7526" spans="4:4">
      <c r="D7526" s="39"/>
    </row>
    <row r="7527" spans="4:4">
      <c r="D7527" s="39"/>
    </row>
    <row r="7528" spans="4:4">
      <c r="D7528" s="39"/>
    </row>
    <row r="7529" spans="4:4">
      <c r="D7529" s="39"/>
    </row>
    <row r="7530" spans="4:4">
      <c r="D7530" s="39"/>
    </row>
    <row r="7531" spans="4:4">
      <c r="D7531" s="39"/>
    </row>
    <row r="7532" spans="4:4">
      <c r="D7532" s="39"/>
    </row>
    <row r="7533" spans="4:4">
      <c r="D7533" s="39"/>
    </row>
    <row r="7534" spans="4:4">
      <c r="D7534" s="39"/>
    </row>
    <row r="7535" spans="4:4">
      <c r="D7535" s="39"/>
    </row>
    <row r="7536" spans="4:4">
      <c r="D7536" s="39"/>
    </row>
    <row r="7537" spans="4:4">
      <c r="D7537" s="39"/>
    </row>
    <row r="7538" spans="4:4">
      <c r="D7538" s="39"/>
    </row>
    <row r="7539" spans="4:4">
      <c r="D7539" s="39"/>
    </row>
    <row r="7540" spans="4:4">
      <c r="D7540" s="39"/>
    </row>
    <row r="7541" spans="4:4">
      <c r="D7541" s="39"/>
    </row>
    <row r="7542" spans="4:4">
      <c r="D7542" s="39"/>
    </row>
    <row r="7543" spans="4:4">
      <c r="D7543" s="39"/>
    </row>
    <row r="7544" spans="4:4">
      <c r="D7544" s="39"/>
    </row>
    <row r="7545" spans="4:4">
      <c r="D7545" s="39"/>
    </row>
    <row r="7546" spans="4:4">
      <c r="D7546" s="39"/>
    </row>
    <row r="7547" spans="4:4">
      <c r="D7547" s="39"/>
    </row>
    <row r="7548" spans="4:4">
      <c r="D7548" s="39"/>
    </row>
    <row r="7549" spans="4:4">
      <c r="D7549" s="39"/>
    </row>
    <row r="7550" spans="4:4">
      <c r="D7550" s="39"/>
    </row>
    <row r="7551" spans="4:4">
      <c r="D7551" s="39"/>
    </row>
    <row r="7552" spans="4:4">
      <c r="D7552" s="39"/>
    </row>
    <row r="7553" spans="4:4">
      <c r="D7553" s="39"/>
    </row>
    <row r="7554" spans="4:4">
      <c r="D7554" s="39"/>
    </row>
    <row r="7555" spans="4:4">
      <c r="D7555" s="39"/>
    </row>
    <row r="7556" spans="4:4">
      <c r="D7556" s="39"/>
    </row>
    <row r="7557" spans="4:4">
      <c r="D7557" s="39"/>
    </row>
    <row r="7558" spans="4:4">
      <c r="D7558" s="39"/>
    </row>
    <row r="7559" spans="4:4">
      <c r="D7559" s="39"/>
    </row>
    <row r="7560" spans="4:4">
      <c r="D7560" s="39"/>
    </row>
    <row r="7561" spans="4:4">
      <c r="D7561" s="39"/>
    </row>
    <row r="7562" spans="4:4">
      <c r="D7562" s="39"/>
    </row>
    <row r="7563" spans="4:4">
      <c r="D7563" s="39"/>
    </row>
    <row r="7564" spans="4:4">
      <c r="D7564" s="39"/>
    </row>
    <row r="7565" spans="4:4">
      <c r="D7565" s="39"/>
    </row>
    <row r="7566" spans="4:4">
      <c r="D7566" s="39"/>
    </row>
    <row r="7567" spans="4:4">
      <c r="D7567" s="39"/>
    </row>
    <row r="7568" spans="4:4">
      <c r="D7568" s="39"/>
    </row>
    <row r="7569" spans="4:4">
      <c r="D7569" s="39"/>
    </row>
    <row r="7570" spans="4:4">
      <c r="D7570" s="39"/>
    </row>
    <row r="7571" spans="4:4">
      <c r="D7571" s="39"/>
    </row>
    <row r="7572" spans="4:4">
      <c r="D7572" s="39"/>
    </row>
    <row r="7573" spans="4:4">
      <c r="D7573" s="39"/>
    </row>
    <row r="7574" spans="4:4">
      <c r="D7574" s="39"/>
    </row>
    <row r="7575" spans="4:4">
      <c r="D7575" s="39"/>
    </row>
    <row r="7576" spans="4:4">
      <c r="D7576" s="39"/>
    </row>
    <row r="7577" spans="4:4">
      <c r="D7577" s="39"/>
    </row>
    <row r="7578" spans="4:4">
      <c r="D7578" s="39"/>
    </row>
    <row r="7579" spans="4:4">
      <c r="D7579" s="39"/>
    </row>
    <row r="7580" spans="4:4">
      <c r="D7580" s="39"/>
    </row>
    <row r="7581" spans="4:4">
      <c r="D7581" s="39"/>
    </row>
    <row r="7582" spans="4:4">
      <c r="D7582" s="39"/>
    </row>
    <row r="7583" spans="4:4">
      <c r="D7583" s="39"/>
    </row>
    <row r="7584" spans="4:4">
      <c r="D7584" s="39"/>
    </row>
    <row r="7585" spans="4:4">
      <c r="D7585" s="39"/>
    </row>
    <row r="7586" spans="4:4">
      <c r="D7586" s="39"/>
    </row>
    <row r="7587" spans="4:4">
      <c r="D7587" s="39"/>
    </row>
    <row r="7588" spans="4:4">
      <c r="D7588" s="39"/>
    </row>
    <row r="7589" spans="4:4">
      <c r="D7589" s="39"/>
    </row>
    <row r="7590" spans="4:4">
      <c r="D7590" s="39"/>
    </row>
    <row r="7591" spans="4:4">
      <c r="D7591" s="39"/>
    </row>
    <row r="7592" spans="4:4">
      <c r="D7592" s="39"/>
    </row>
    <row r="7593" spans="4:4">
      <c r="D7593" s="39"/>
    </row>
    <row r="7594" spans="4:4">
      <c r="D7594" s="39"/>
    </row>
    <row r="7595" spans="4:4">
      <c r="D7595" s="39"/>
    </row>
    <row r="7596" spans="4:4">
      <c r="D7596" s="39"/>
    </row>
    <row r="7597" spans="4:4">
      <c r="D7597" s="39"/>
    </row>
    <row r="7598" spans="4:4">
      <c r="D7598" s="39"/>
    </row>
    <row r="7599" spans="4:4">
      <c r="D7599" s="39"/>
    </row>
    <row r="7600" spans="4:4">
      <c r="D7600" s="39"/>
    </row>
    <row r="7601" spans="4:4">
      <c r="D7601" s="39"/>
    </row>
    <row r="7602" spans="4:4">
      <c r="D7602" s="39"/>
    </row>
    <row r="7603" spans="4:4">
      <c r="D7603" s="39"/>
    </row>
    <row r="7604" spans="4:4">
      <c r="D7604" s="39"/>
    </row>
    <row r="7605" spans="4:4">
      <c r="D7605" s="39"/>
    </row>
    <row r="7606" spans="4:4">
      <c r="D7606" s="39"/>
    </row>
    <row r="7607" spans="4:4">
      <c r="D7607" s="39"/>
    </row>
    <row r="7608" spans="4:4">
      <c r="D7608" s="39"/>
    </row>
    <row r="7609" spans="4:4">
      <c r="D7609" s="39"/>
    </row>
    <row r="7610" spans="4:4">
      <c r="D7610" s="39"/>
    </row>
    <row r="7611" spans="4:4">
      <c r="D7611" s="39"/>
    </row>
    <row r="7612" spans="4:4">
      <c r="D7612" s="39"/>
    </row>
    <row r="7613" spans="4:4">
      <c r="D7613" s="39"/>
    </row>
    <row r="7614" spans="4:4">
      <c r="D7614" s="39"/>
    </row>
    <row r="7615" spans="4:4">
      <c r="D7615" s="39"/>
    </row>
    <row r="7616" spans="4:4">
      <c r="D7616" s="39"/>
    </row>
    <row r="7617" spans="4:4">
      <c r="D7617" s="39"/>
    </row>
    <row r="7618" spans="4:4">
      <c r="D7618" s="39"/>
    </row>
    <row r="7619" spans="4:4">
      <c r="D7619" s="39"/>
    </row>
    <row r="7620" spans="4:4">
      <c r="D7620" s="39"/>
    </row>
    <row r="7621" spans="4:4">
      <c r="D7621" s="39"/>
    </row>
    <row r="7622" spans="4:4">
      <c r="D7622" s="39"/>
    </row>
    <row r="7623" spans="4:4">
      <c r="D7623" s="39"/>
    </row>
    <row r="7624" spans="4:4">
      <c r="D7624" s="39"/>
    </row>
    <row r="7625" spans="4:4">
      <c r="D7625" s="39"/>
    </row>
    <row r="7626" spans="4:4">
      <c r="D7626" s="39"/>
    </row>
    <row r="7627" spans="4:4">
      <c r="D7627" s="39"/>
    </row>
    <row r="7628" spans="4:4">
      <c r="D7628" s="39"/>
    </row>
    <row r="7629" spans="4:4">
      <c r="D7629" s="39"/>
    </row>
    <row r="7630" spans="4:4">
      <c r="D7630" s="39"/>
    </row>
    <row r="7631" spans="4:4">
      <c r="D7631" s="39"/>
    </row>
    <row r="7632" spans="4:4">
      <c r="D7632" s="39"/>
    </row>
    <row r="7633" spans="4:4">
      <c r="D7633" s="39"/>
    </row>
    <row r="7634" spans="4:4">
      <c r="D7634" s="39"/>
    </row>
    <row r="7635" spans="4:4">
      <c r="D7635" s="39"/>
    </row>
    <row r="7636" spans="4:4">
      <c r="D7636" s="39"/>
    </row>
    <row r="7637" spans="4:4">
      <c r="D7637" s="39"/>
    </row>
    <row r="7638" spans="4:4">
      <c r="D7638" s="39"/>
    </row>
    <row r="7639" spans="4:4">
      <c r="D7639" s="39"/>
    </row>
    <row r="7640" spans="4:4">
      <c r="D7640" s="39"/>
    </row>
    <row r="7641" spans="4:4">
      <c r="D7641" s="39"/>
    </row>
    <row r="7642" spans="4:4">
      <c r="D7642" s="39"/>
    </row>
    <row r="7643" spans="4:4">
      <c r="D7643" s="39"/>
    </row>
    <row r="7644" spans="4:4">
      <c r="D7644" s="39"/>
    </row>
    <row r="7645" spans="4:4">
      <c r="D7645" s="39"/>
    </row>
    <row r="7646" spans="4:4">
      <c r="D7646" s="39"/>
    </row>
    <row r="7647" spans="4:4">
      <c r="D7647" s="39"/>
    </row>
    <row r="7648" spans="4:4">
      <c r="D7648" s="39"/>
    </row>
    <row r="7649" spans="4:4">
      <c r="D7649" s="39"/>
    </row>
    <row r="7650" spans="4:4">
      <c r="D7650" s="39"/>
    </row>
    <row r="7651" spans="4:4">
      <c r="D7651" s="39"/>
    </row>
    <row r="7652" spans="4:4">
      <c r="D7652" s="39"/>
    </row>
    <row r="7653" spans="4:4">
      <c r="D7653" s="39"/>
    </row>
    <row r="7654" spans="4:4">
      <c r="D7654" s="39"/>
    </row>
    <row r="7655" spans="4:4">
      <c r="D7655" s="39"/>
    </row>
    <row r="7656" spans="4:4">
      <c r="D7656" s="39"/>
    </row>
    <row r="7657" spans="4:4">
      <c r="D7657" s="39"/>
    </row>
    <row r="7658" spans="4:4">
      <c r="D7658" s="39"/>
    </row>
    <row r="7659" spans="4:4">
      <c r="D7659" s="39"/>
    </row>
    <row r="7660" spans="4:4">
      <c r="D7660" s="39"/>
    </row>
    <row r="7661" spans="4:4">
      <c r="D7661" s="39"/>
    </row>
    <row r="7662" spans="4:4">
      <c r="D7662" s="39"/>
    </row>
    <row r="7663" spans="4:4">
      <c r="D7663" s="39"/>
    </row>
    <row r="7664" spans="4:4">
      <c r="D7664" s="39"/>
    </row>
    <row r="7665" spans="4:4">
      <c r="D7665" s="39"/>
    </row>
    <row r="7666" spans="4:4">
      <c r="D7666" s="39"/>
    </row>
    <row r="7667" spans="4:4">
      <c r="D7667" s="39"/>
    </row>
    <row r="7668" spans="4:4">
      <c r="D7668" s="39"/>
    </row>
    <row r="7669" spans="4:4">
      <c r="D7669" s="39"/>
    </row>
    <row r="7670" spans="4:4">
      <c r="D7670" s="39"/>
    </row>
    <row r="7671" spans="4:4">
      <c r="D7671" s="39"/>
    </row>
    <row r="7672" spans="4:4">
      <c r="D7672" s="39"/>
    </row>
    <row r="7673" spans="4:4">
      <c r="D7673" s="39"/>
    </row>
    <row r="7674" spans="4:4">
      <c r="D7674" s="39"/>
    </row>
    <row r="7675" spans="4:4">
      <c r="D7675" s="39"/>
    </row>
    <row r="7676" spans="4:4">
      <c r="D7676" s="39"/>
    </row>
    <row r="7677" spans="4:4">
      <c r="D7677" s="39"/>
    </row>
    <row r="7678" spans="4:4">
      <c r="D7678" s="39"/>
    </row>
    <row r="7679" spans="4:4">
      <c r="D7679" s="39"/>
    </row>
    <row r="7680" spans="4:4">
      <c r="D7680" s="39"/>
    </row>
    <row r="7681" spans="4:4">
      <c r="D7681" s="39"/>
    </row>
    <row r="7682" spans="4:4">
      <c r="D7682" s="39"/>
    </row>
    <row r="7683" spans="4:4">
      <c r="D7683" s="39"/>
    </row>
    <row r="7684" spans="4:4">
      <c r="D7684" s="39"/>
    </row>
    <row r="7685" spans="4:4">
      <c r="D7685" s="39"/>
    </row>
    <row r="7686" spans="4:4">
      <c r="D7686" s="39"/>
    </row>
    <row r="7687" spans="4:4">
      <c r="D7687" s="39"/>
    </row>
    <row r="7688" spans="4:4">
      <c r="D7688" s="39"/>
    </row>
    <row r="7689" spans="4:4">
      <c r="D7689" s="39"/>
    </row>
    <row r="7690" spans="4:4">
      <c r="D7690" s="39"/>
    </row>
    <row r="7691" spans="4:4">
      <c r="D7691" s="39"/>
    </row>
    <row r="7692" spans="4:4">
      <c r="D7692" s="39"/>
    </row>
    <row r="7693" spans="4:4">
      <c r="D7693" s="39"/>
    </row>
    <row r="7694" spans="4:4">
      <c r="D7694" s="39"/>
    </row>
    <row r="7695" spans="4:4">
      <c r="D7695" s="39"/>
    </row>
    <row r="7696" spans="4:4">
      <c r="D7696" s="39"/>
    </row>
    <row r="7697" spans="4:4">
      <c r="D7697" s="39"/>
    </row>
    <row r="7698" spans="4:4">
      <c r="D7698" s="39"/>
    </row>
    <row r="7699" spans="4:4">
      <c r="D7699" s="39"/>
    </row>
    <row r="7700" spans="4:4">
      <c r="D7700" s="39"/>
    </row>
    <row r="7701" spans="4:4">
      <c r="D7701" s="39"/>
    </row>
    <row r="7702" spans="4:4">
      <c r="D7702" s="39"/>
    </row>
    <row r="7703" spans="4:4">
      <c r="D7703" s="39"/>
    </row>
    <row r="7704" spans="4:4">
      <c r="D7704" s="39"/>
    </row>
    <row r="7705" spans="4:4">
      <c r="D7705" s="39"/>
    </row>
    <row r="7706" spans="4:4">
      <c r="D7706" s="39"/>
    </row>
    <row r="7707" spans="4:4">
      <c r="D7707" s="39"/>
    </row>
    <row r="7708" spans="4:4">
      <c r="D7708" s="39"/>
    </row>
    <row r="7709" spans="4:4">
      <c r="D7709" s="39"/>
    </row>
    <row r="7710" spans="4:4">
      <c r="D7710" s="39"/>
    </row>
    <row r="7711" spans="4:4">
      <c r="D7711" s="39"/>
    </row>
    <row r="7712" spans="4:4">
      <c r="D7712" s="39"/>
    </row>
    <row r="7713" spans="4:4">
      <c r="D7713" s="39"/>
    </row>
    <row r="7714" spans="4:4">
      <c r="D7714" s="39"/>
    </row>
    <row r="7715" spans="4:4">
      <c r="D7715" s="39"/>
    </row>
    <row r="7716" spans="4:4">
      <c r="D7716" s="39"/>
    </row>
    <row r="7717" spans="4:4">
      <c r="D7717" s="39"/>
    </row>
    <row r="7718" spans="4:4">
      <c r="D7718" s="39"/>
    </row>
    <row r="7719" spans="4:4">
      <c r="D7719" s="39"/>
    </row>
    <row r="7720" spans="4:4">
      <c r="D7720" s="39"/>
    </row>
    <row r="7721" spans="4:4">
      <c r="D7721" s="39"/>
    </row>
    <row r="7722" spans="4:4">
      <c r="D7722" s="39"/>
    </row>
    <row r="7723" spans="4:4">
      <c r="D7723" s="39"/>
    </row>
    <row r="7724" spans="4:4">
      <c r="D7724" s="39"/>
    </row>
    <row r="7725" spans="4:4">
      <c r="D7725" s="39"/>
    </row>
    <row r="7726" spans="4:4">
      <c r="D7726" s="39"/>
    </row>
    <row r="7727" spans="4:4">
      <c r="D7727" s="39"/>
    </row>
    <row r="7728" spans="4:4">
      <c r="D7728" s="39"/>
    </row>
    <row r="7729" spans="4:4">
      <c r="D7729" s="39"/>
    </row>
    <row r="7730" spans="4:4">
      <c r="D7730" s="39"/>
    </row>
    <row r="7731" spans="4:4">
      <c r="D7731" s="39"/>
    </row>
    <row r="7732" spans="4:4">
      <c r="D7732" s="39"/>
    </row>
    <row r="7733" spans="4:4">
      <c r="D7733" s="39"/>
    </row>
    <row r="7734" spans="4:4">
      <c r="D7734" s="39"/>
    </row>
    <row r="7735" spans="4:4">
      <c r="D7735" s="39"/>
    </row>
    <row r="7736" spans="4:4">
      <c r="D7736" s="39"/>
    </row>
    <row r="7737" spans="4:4">
      <c r="D7737" s="39"/>
    </row>
    <row r="7738" spans="4:4">
      <c r="D7738" s="39"/>
    </row>
    <row r="7739" spans="4:4">
      <c r="D7739" s="39"/>
    </row>
    <row r="7740" spans="4:4">
      <c r="D7740" s="39"/>
    </row>
    <row r="7741" spans="4:4">
      <c r="D7741" s="39"/>
    </row>
    <row r="7742" spans="4:4">
      <c r="D7742" s="39"/>
    </row>
    <row r="7743" spans="4:4">
      <c r="D7743" s="39"/>
    </row>
    <row r="7744" spans="4:4">
      <c r="D7744" s="39"/>
    </row>
    <row r="7745" spans="4:4">
      <c r="D7745" s="39"/>
    </row>
    <row r="7746" spans="4:4">
      <c r="D7746" s="39"/>
    </row>
    <row r="7747" spans="4:4">
      <c r="D7747" s="39"/>
    </row>
    <row r="7748" spans="4:4">
      <c r="D7748" s="39"/>
    </row>
    <row r="7749" spans="4:4">
      <c r="D7749" s="39"/>
    </row>
    <row r="7750" spans="4:4">
      <c r="D7750" s="39"/>
    </row>
    <row r="7751" spans="4:4">
      <c r="D7751" s="39"/>
    </row>
    <row r="7752" spans="4:4">
      <c r="D7752" s="39"/>
    </row>
    <row r="7753" spans="4:4">
      <c r="D7753" s="39"/>
    </row>
    <row r="7754" spans="4:4">
      <c r="D7754" s="39"/>
    </row>
    <row r="7755" spans="4:4">
      <c r="D7755" s="39"/>
    </row>
    <row r="7756" spans="4:4">
      <c r="D7756" s="39"/>
    </row>
    <row r="7757" spans="4:4">
      <c r="D7757" s="39"/>
    </row>
    <row r="7758" spans="4:4">
      <c r="D7758" s="39"/>
    </row>
    <row r="7759" spans="4:4">
      <c r="D7759" s="39"/>
    </row>
    <row r="7760" spans="4:4">
      <c r="D7760" s="39"/>
    </row>
    <row r="7761" spans="4:4">
      <c r="D7761" s="39"/>
    </row>
    <row r="7762" spans="4:4">
      <c r="D7762" s="39"/>
    </row>
    <row r="7763" spans="4:4">
      <c r="D7763" s="39"/>
    </row>
    <row r="7764" spans="4:4">
      <c r="D7764" s="39"/>
    </row>
    <row r="7765" spans="4:4">
      <c r="D7765" s="39"/>
    </row>
    <row r="7766" spans="4:4">
      <c r="D7766" s="39"/>
    </row>
    <row r="7767" spans="4:4">
      <c r="D7767" s="39"/>
    </row>
    <row r="7768" spans="4:4">
      <c r="D7768" s="39"/>
    </row>
    <row r="7769" spans="4:4">
      <c r="D7769" s="39"/>
    </row>
    <row r="7770" spans="4:4">
      <c r="D7770" s="39"/>
    </row>
    <row r="7771" spans="4:4">
      <c r="D7771" s="39"/>
    </row>
    <row r="7772" spans="4:4">
      <c r="D7772" s="39"/>
    </row>
    <row r="7773" spans="4:4">
      <c r="D7773" s="39"/>
    </row>
    <row r="7774" spans="4:4">
      <c r="D7774" s="39"/>
    </row>
    <row r="7775" spans="4:4">
      <c r="D7775" s="39"/>
    </row>
    <row r="7776" spans="4:4">
      <c r="D7776" s="39"/>
    </row>
    <row r="7777" spans="4:4">
      <c r="D7777" s="39"/>
    </row>
    <row r="7778" spans="4:4">
      <c r="D7778" s="39"/>
    </row>
    <row r="7779" spans="4:4">
      <c r="D7779" s="39"/>
    </row>
    <row r="7780" spans="4:4">
      <c r="D7780" s="39"/>
    </row>
    <row r="7781" spans="4:4">
      <c r="D7781" s="39"/>
    </row>
    <row r="7782" spans="4:4">
      <c r="D7782" s="39"/>
    </row>
    <row r="7783" spans="4:4">
      <c r="D7783" s="39"/>
    </row>
    <row r="7784" spans="4:4">
      <c r="D7784" s="39"/>
    </row>
    <row r="7785" spans="4:4">
      <c r="D7785" s="39"/>
    </row>
    <row r="7786" spans="4:4">
      <c r="D7786" s="39"/>
    </row>
    <row r="7787" spans="4:4">
      <c r="D7787" s="39"/>
    </row>
    <row r="7788" spans="4:4">
      <c r="D7788" s="39"/>
    </row>
    <row r="7789" spans="4:4">
      <c r="D7789" s="39"/>
    </row>
    <row r="7790" spans="4:4">
      <c r="D7790" s="39"/>
    </row>
    <row r="7791" spans="4:4">
      <c r="D7791" s="39"/>
    </row>
    <row r="7792" spans="4:4">
      <c r="D7792" s="39"/>
    </row>
    <row r="7793" spans="4:4">
      <c r="D7793" s="39"/>
    </row>
    <row r="7794" spans="4:4">
      <c r="D7794" s="39"/>
    </row>
    <row r="7795" spans="4:4">
      <c r="D7795" s="39"/>
    </row>
    <row r="7796" spans="4:4">
      <c r="D7796" s="39"/>
    </row>
    <row r="7797" spans="4:4">
      <c r="D7797" s="39"/>
    </row>
    <row r="7798" spans="4:4">
      <c r="D7798" s="39"/>
    </row>
    <row r="7799" spans="4:4">
      <c r="D7799" s="39"/>
    </row>
    <row r="7800" spans="4:4">
      <c r="D7800" s="39"/>
    </row>
    <row r="7801" spans="4:4">
      <c r="D7801" s="39"/>
    </row>
    <row r="7802" spans="4:4">
      <c r="D7802" s="39"/>
    </row>
    <row r="7803" spans="4:4">
      <c r="D7803" s="39"/>
    </row>
    <row r="7804" spans="4:4">
      <c r="D7804" s="39"/>
    </row>
    <row r="7805" spans="4:4">
      <c r="D7805" s="39"/>
    </row>
    <row r="7806" spans="4:4">
      <c r="D7806" s="39"/>
    </row>
    <row r="7807" spans="4:4">
      <c r="D7807" s="39"/>
    </row>
    <row r="7808" spans="4:4">
      <c r="D7808" s="39"/>
    </row>
    <row r="7809" spans="4:4">
      <c r="D7809" s="39"/>
    </row>
    <row r="7810" spans="4:4">
      <c r="D7810" s="39"/>
    </row>
    <row r="7811" spans="4:4">
      <c r="D7811" s="39"/>
    </row>
    <row r="7812" spans="4:4">
      <c r="D7812" s="39"/>
    </row>
    <row r="7813" spans="4:4">
      <c r="D7813" s="39"/>
    </row>
    <row r="7814" spans="4:4">
      <c r="D7814" s="39"/>
    </row>
    <row r="7815" spans="4:4">
      <c r="D7815" s="39"/>
    </row>
    <row r="7816" spans="4:4">
      <c r="D7816" s="39"/>
    </row>
    <row r="7817" spans="4:4">
      <c r="D7817" s="39"/>
    </row>
    <row r="7818" spans="4:4">
      <c r="D7818" s="39"/>
    </row>
    <row r="7819" spans="4:4">
      <c r="D7819" s="39"/>
    </row>
    <row r="7820" spans="4:4">
      <c r="D7820" s="39"/>
    </row>
    <row r="7821" spans="4:4">
      <c r="D7821" s="39"/>
    </row>
    <row r="7822" spans="4:4">
      <c r="D7822" s="39"/>
    </row>
    <row r="7823" spans="4:4">
      <c r="D7823" s="39"/>
    </row>
    <row r="7824" spans="4:4">
      <c r="D7824" s="39"/>
    </row>
    <row r="7825" spans="4:4">
      <c r="D7825" s="39"/>
    </row>
    <row r="7826" spans="4:4">
      <c r="D7826" s="39"/>
    </row>
    <row r="7827" spans="4:4">
      <c r="D7827" s="39"/>
    </row>
    <row r="7828" spans="4:4">
      <c r="D7828" s="39"/>
    </row>
    <row r="7829" spans="4:4">
      <c r="D7829" s="39"/>
    </row>
    <row r="7830" spans="4:4">
      <c r="D7830" s="39"/>
    </row>
    <row r="7831" spans="4:4">
      <c r="D7831" s="39"/>
    </row>
    <row r="7832" spans="4:4">
      <c r="D7832" s="39"/>
    </row>
    <row r="7833" spans="4:4">
      <c r="D7833" s="39"/>
    </row>
    <row r="7834" spans="4:4">
      <c r="D7834" s="39"/>
    </row>
    <row r="7835" spans="4:4">
      <c r="D7835" s="39"/>
    </row>
    <row r="7836" spans="4:4">
      <c r="D7836" s="39"/>
    </row>
    <row r="7837" spans="4:4">
      <c r="D7837" s="39"/>
    </row>
    <row r="7838" spans="4:4">
      <c r="D7838" s="39"/>
    </row>
    <row r="7839" spans="4:4">
      <c r="D7839" s="39"/>
    </row>
    <row r="7840" spans="4:4">
      <c r="D7840" s="39"/>
    </row>
    <row r="7841" spans="4:4">
      <c r="D7841" s="39"/>
    </row>
    <row r="7842" spans="4:4">
      <c r="D7842" s="39"/>
    </row>
    <row r="7843" spans="4:4">
      <c r="D7843" s="39"/>
    </row>
    <row r="7844" spans="4:4">
      <c r="D7844" s="39"/>
    </row>
    <row r="7845" spans="4:4">
      <c r="D7845" s="39"/>
    </row>
    <row r="7846" spans="4:4">
      <c r="D7846" s="39"/>
    </row>
    <row r="7847" spans="4:4">
      <c r="D7847" s="39"/>
    </row>
    <row r="7848" spans="4:4">
      <c r="D7848" s="39"/>
    </row>
    <row r="7849" spans="4:4">
      <c r="D7849" s="39"/>
    </row>
    <row r="7850" spans="4:4">
      <c r="D7850" s="39"/>
    </row>
    <row r="7851" spans="4:4">
      <c r="D7851" s="39"/>
    </row>
    <row r="7852" spans="4:4">
      <c r="D7852" s="39"/>
    </row>
    <row r="7853" spans="4:4">
      <c r="D7853" s="39"/>
    </row>
    <row r="7854" spans="4:4">
      <c r="D7854" s="39"/>
    </row>
    <row r="7855" spans="4:4">
      <c r="D7855" s="39"/>
    </row>
    <row r="7856" spans="4:4">
      <c r="D7856" s="39"/>
    </row>
    <row r="7857" spans="4:4">
      <c r="D7857" s="39"/>
    </row>
    <row r="7858" spans="4:4">
      <c r="D7858" s="39"/>
    </row>
    <row r="7859" spans="4:4">
      <c r="D7859" s="39"/>
    </row>
    <row r="7860" spans="4:4">
      <c r="D7860" s="39"/>
    </row>
    <row r="7861" spans="4:4">
      <c r="D7861" s="39"/>
    </row>
    <row r="7862" spans="4:4">
      <c r="D7862" s="39"/>
    </row>
    <row r="7863" spans="4:4">
      <c r="D7863" s="39"/>
    </row>
    <row r="7864" spans="4:4">
      <c r="D7864" s="39"/>
    </row>
    <row r="7865" spans="4:4">
      <c r="D7865" s="39"/>
    </row>
    <row r="7866" spans="4:4">
      <c r="D7866" s="39"/>
    </row>
    <row r="7867" spans="4:4">
      <c r="D7867" s="39"/>
    </row>
    <row r="7868" spans="4:4">
      <c r="D7868" s="39"/>
    </row>
    <row r="7869" spans="4:4">
      <c r="D7869" s="39"/>
    </row>
    <row r="7870" spans="4:4">
      <c r="D7870" s="39"/>
    </row>
    <row r="7871" spans="4:4">
      <c r="D7871" s="39"/>
    </row>
    <row r="7872" spans="4:4">
      <c r="D7872" s="39"/>
    </row>
    <row r="7873" spans="4:4">
      <c r="D7873" s="39"/>
    </row>
    <row r="7874" spans="4:4">
      <c r="D7874" s="39"/>
    </row>
    <row r="7875" spans="4:4">
      <c r="D7875" s="39"/>
    </row>
    <row r="7876" spans="4:4">
      <c r="D7876" s="39"/>
    </row>
    <row r="7877" spans="4:4">
      <c r="D7877" s="39"/>
    </row>
    <row r="7878" spans="4:4">
      <c r="D7878" s="39"/>
    </row>
    <row r="7879" spans="4:4">
      <c r="D7879" s="39"/>
    </row>
    <row r="7880" spans="4:4">
      <c r="D7880" s="39"/>
    </row>
    <row r="7881" spans="4:4">
      <c r="D7881" s="39"/>
    </row>
    <row r="7882" spans="4:4">
      <c r="D7882" s="39"/>
    </row>
    <row r="7883" spans="4:4">
      <c r="D7883" s="39"/>
    </row>
    <row r="7884" spans="4:4">
      <c r="D7884" s="39"/>
    </row>
    <row r="7885" spans="4:4">
      <c r="D7885" s="39"/>
    </row>
    <row r="7886" spans="4:4">
      <c r="D7886" s="39"/>
    </row>
    <row r="7887" spans="4:4">
      <c r="D7887" s="39"/>
    </row>
    <row r="7888" spans="4:4">
      <c r="D7888" s="39"/>
    </row>
    <row r="7889" spans="4:4">
      <c r="D7889" s="39"/>
    </row>
    <row r="7890" spans="4:4">
      <c r="D7890" s="39"/>
    </row>
    <row r="7891" spans="4:4">
      <c r="D7891" s="39"/>
    </row>
    <row r="7892" spans="4:4">
      <c r="D7892" s="39"/>
    </row>
    <row r="7893" spans="4:4">
      <c r="D7893" s="39"/>
    </row>
    <row r="7894" spans="4:4">
      <c r="D7894" s="39"/>
    </row>
    <row r="7895" spans="4:4">
      <c r="D7895" s="39"/>
    </row>
    <row r="7896" spans="4:4">
      <c r="D7896" s="39"/>
    </row>
    <row r="7897" spans="4:4">
      <c r="D7897" s="39"/>
    </row>
    <row r="7898" spans="4:4">
      <c r="D7898" s="39"/>
    </row>
    <row r="7899" spans="4:4">
      <c r="D7899" s="39"/>
    </row>
    <row r="7900" spans="4:4">
      <c r="D7900" s="39"/>
    </row>
    <row r="7901" spans="4:4">
      <c r="D7901" s="39"/>
    </row>
    <row r="7902" spans="4:4">
      <c r="D7902" s="39"/>
    </row>
    <row r="7903" spans="4:4">
      <c r="D7903" s="39"/>
    </row>
    <row r="7904" spans="4:4">
      <c r="D7904" s="39"/>
    </row>
    <row r="7905" spans="4:4">
      <c r="D7905" s="39"/>
    </row>
    <row r="7906" spans="4:4">
      <c r="D7906" s="39"/>
    </row>
    <row r="7907" spans="4:4">
      <c r="D7907" s="39"/>
    </row>
    <row r="7908" spans="4:4">
      <c r="D7908" s="39"/>
    </row>
    <row r="7909" spans="4:4">
      <c r="D7909" s="39"/>
    </row>
    <row r="7910" spans="4:4">
      <c r="D7910" s="39"/>
    </row>
    <row r="7911" spans="4:4">
      <c r="D7911" s="39"/>
    </row>
    <row r="7912" spans="4:4">
      <c r="D7912" s="39"/>
    </row>
    <row r="7913" spans="4:4">
      <c r="D7913" s="39"/>
    </row>
    <row r="7914" spans="4:4">
      <c r="D7914" s="39"/>
    </row>
    <row r="7915" spans="4:4">
      <c r="D7915" s="39"/>
    </row>
    <row r="7916" spans="4:4">
      <c r="D7916" s="39"/>
    </row>
    <row r="7917" spans="4:4">
      <c r="D7917" s="39"/>
    </row>
    <row r="7918" spans="4:4">
      <c r="D7918" s="39"/>
    </row>
    <row r="7919" spans="4:4">
      <c r="D7919" s="39"/>
    </row>
    <row r="7920" spans="4:4">
      <c r="D7920" s="39"/>
    </row>
    <row r="7921" spans="4:4">
      <c r="D7921" s="39"/>
    </row>
    <row r="7922" spans="4:4">
      <c r="D7922" s="39"/>
    </row>
    <row r="7923" spans="4:4">
      <c r="D7923" s="39"/>
    </row>
    <row r="7924" spans="4:4">
      <c r="D7924" s="39"/>
    </row>
    <row r="7925" spans="4:4">
      <c r="D7925" s="39"/>
    </row>
    <row r="7926" spans="4:4">
      <c r="D7926" s="39"/>
    </row>
    <row r="7927" spans="4:4">
      <c r="D7927" s="39"/>
    </row>
    <row r="7928" spans="4:4">
      <c r="D7928" s="39"/>
    </row>
    <row r="7929" spans="4:4">
      <c r="D7929" s="39"/>
    </row>
    <row r="7930" spans="4:4">
      <c r="D7930" s="39"/>
    </row>
    <row r="7931" spans="4:4">
      <c r="D7931" s="39"/>
    </row>
    <row r="7932" spans="4:4">
      <c r="D7932" s="39"/>
    </row>
    <row r="7933" spans="4:4">
      <c r="D7933" s="39"/>
    </row>
    <row r="7934" spans="4:4">
      <c r="D7934" s="39"/>
    </row>
    <row r="7935" spans="4:4">
      <c r="D7935" s="39"/>
    </row>
    <row r="7936" spans="4:4">
      <c r="D7936" s="39"/>
    </row>
    <row r="7937" spans="4:4">
      <c r="D7937" s="39"/>
    </row>
    <row r="7938" spans="4:4">
      <c r="D7938" s="39"/>
    </row>
    <row r="7939" spans="4:4">
      <c r="D7939" s="39"/>
    </row>
    <row r="7940" spans="4:4">
      <c r="D7940" s="39"/>
    </row>
    <row r="7941" spans="4:4">
      <c r="D7941" s="39"/>
    </row>
    <row r="7942" spans="4:4">
      <c r="D7942" s="39"/>
    </row>
    <row r="7943" spans="4:4">
      <c r="D7943" s="39"/>
    </row>
    <row r="7944" spans="4:4">
      <c r="D7944" s="39"/>
    </row>
    <row r="7945" spans="4:4">
      <c r="D7945" s="39"/>
    </row>
    <row r="7946" spans="4:4">
      <c r="D7946" s="39"/>
    </row>
    <row r="7947" spans="4:4">
      <c r="D7947" s="39"/>
    </row>
    <row r="7948" spans="4:4">
      <c r="D7948" s="39"/>
    </row>
    <row r="7949" spans="4:4">
      <c r="D7949" s="39"/>
    </row>
    <row r="7950" spans="4:4">
      <c r="D7950" s="39"/>
    </row>
    <row r="7951" spans="4:4">
      <c r="D7951" s="39"/>
    </row>
    <row r="7952" spans="4:4">
      <c r="D7952" s="39"/>
    </row>
    <row r="7953" spans="4:4">
      <c r="D7953" s="39"/>
    </row>
    <row r="7954" spans="4:4">
      <c r="D7954" s="39"/>
    </row>
    <row r="7955" spans="4:4">
      <c r="D7955" s="39"/>
    </row>
    <row r="7956" spans="4:4">
      <c r="D7956" s="39"/>
    </row>
    <row r="7957" spans="4:4">
      <c r="D7957" s="39"/>
    </row>
    <row r="7958" spans="4:4">
      <c r="D7958" s="39"/>
    </row>
    <row r="7959" spans="4:4">
      <c r="D7959" s="39"/>
    </row>
    <row r="7960" spans="4:4">
      <c r="D7960" s="39"/>
    </row>
    <row r="7961" spans="4:4">
      <c r="D7961" s="39"/>
    </row>
    <row r="7962" spans="4:4">
      <c r="D7962" s="39"/>
    </row>
    <row r="7963" spans="4:4">
      <c r="D7963" s="39"/>
    </row>
    <row r="7964" spans="4:4">
      <c r="D7964" s="39"/>
    </row>
    <row r="7965" spans="4:4">
      <c r="D7965" s="39"/>
    </row>
    <row r="7966" spans="4:4">
      <c r="D7966" s="39"/>
    </row>
    <row r="7967" spans="4:4">
      <c r="D7967" s="39"/>
    </row>
    <row r="7968" spans="4:4">
      <c r="D7968" s="39"/>
    </row>
    <row r="7969" spans="4:4">
      <c r="D7969" s="39"/>
    </row>
    <row r="7970" spans="4:4">
      <c r="D7970" s="39"/>
    </row>
    <row r="7971" spans="4:4">
      <c r="D7971" s="39"/>
    </row>
    <row r="7972" spans="4:4">
      <c r="D7972" s="39"/>
    </row>
    <row r="7973" spans="4:4">
      <c r="D7973" s="39"/>
    </row>
    <row r="7974" spans="4:4">
      <c r="D7974" s="39"/>
    </row>
    <row r="7975" spans="4:4">
      <c r="D7975" s="39"/>
    </row>
    <row r="7976" spans="4:4">
      <c r="D7976" s="39"/>
    </row>
    <row r="7977" spans="4:4">
      <c r="D7977" s="39"/>
    </row>
    <row r="7978" spans="4:4">
      <c r="D7978" s="39"/>
    </row>
    <row r="7979" spans="4:4">
      <c r="D7979" s="39"/>
    </row>
    <row r="7980" spans="4:4">
      <c r="D7980" s="39"/>
    </row>
    <row r="7981" spans="4:4">
      <c r="D7981" s="39"/>
    </row>
    <row r="7982" spans="4:4">
      <c r="D7982" s="39"/>
    </row>
    <row r="7983" spans="4:4">
      <c r="D7983" s="39"/>
    </row>
    <row r="7984" spans="4:4">
      <c r="D7984" s="39"/>
    </row>
    <row r="7985" spans="4:4">
      <c r="D7985" s="39"/>
    </row>
    <row r="7986" spans="4:4">
      <c r="D7986" s="39"/>
    </row>
    <row r="7987" spans="4:4">
      <c r="D7987" s="39"/>
    </row>
    <row r="7988" spans="4:4">
      <c r="D7988" s="39"/>
    </row>
    <row r="7989" spans="4:4">
      <c r="D7989" s="39"/>
    </row>
    <row r="7990" spans="4:4">
      <c r="D7990" s="39"/>
    </row>
    <row r="7991" spans="4:4">
      <c r="D7991" s="39"/>
    </row>
    <row r="7992" spans="4:4">
      <c r="D7992" s="39"/>
    </row>
    <row r="7993" spans="4:4">
      <c r="D7993" s="39"/>
    </row>
    <row r="7994" spans="4:4">
      <c r="D7994" s="39"/>
    </row>
    <row r="7995" spans="4:4">
      <c r="D7995" s="39"/>
    </row>
    <row r="7996" spans="4:4">
      <c r="D7996" s="39"/>
    </row>
    <row r="7997" spans="4:4">
      <c r="D7997" s="39"/>
    </row>
    <row r="7998" spans="4:4">
      <c r="D7998" s="39"/>
    </row>
    <row r="7999" spans="4:4">
      <c r="D7999" s="39"/>
    </row>
    <row r="8000" spans="4:4">
      <c r="D8000" s="39"/>
    </row>
    <row r="8001" spans="4:4">
      <c r="D8001" s="39"/>
    </row>
    <row r="8002" spans="4:4">
      <c r="D8002" s="39"/>
    </row>
    <row r="8003" spans="4:4">
      <c r="D8003" s="39"/>
    </row>
    <row r="8004" spans="4:4">
      <c r="D8004" s="39"/>
    </row>
    <row r="8005" spans="4:4">
      <c r="D8005" s="39"/>
    </row>
    <row r="8006" spans="4:4">
      <c r="D8006" s="39"/>
    </row>
    <row r="8007" spans="4:4">
      <c r="D8007" s="39"/>
    </row>
    <row r="8008" spans="4:4">
      <c r="D8008" s="39"/>
    </row>
    <row r="8009" spans="4:4">
      <c r="D8009" s="39"/>
    </row>
    <row r="8010" spans="4:4">
      <c r="D8010" s="39"/>
    </row>
    <row r="8011" spans="4:4">
      <c r="D8011" s="39"/>
    </row>
    <row r="8012" spans="4:4">
      <c r="D8012" s="39"/>
    </row>
    <row r="8013" spans="4:4">
      <c r="D8013" s="39"/>
    </row>
    <row r="8014" spans="4:4">
      <c r="D8014" s="39"/>
    </row>
    <row r="8015" spans="4:4">
      <c r="D8015" s="39"/>
    </row>
    <row r="8016" spans="4:4">
      <c r="D8016" s="39"/>
    </row>
    <row r="8017" spans="4:4">
      <c r="D8017" s="39"/>
    </row>
    <row r="8018" spans="4:4">
      <c r="D8018" s="39"/>
    </row>
    <row r="8019" spans="4:4">
      <c r="D8019" s="39"/>
    </row>
    <row r="8020" spans="4:4">
      <c r="D8020" s="39"/>
    </row>
    <row r="8021" spans="4:4">
      <c r="D8021" s="39"/>
    </row>
    <row r="8022" spans="4:4">
      <c r="D8022" s="39"/>
    </row>
    <row r="8023" spans="4:4">
      <c r="D8023" s="39"/>
    </row>
    <row r="8024" spans="4:4">
      <c r="D8024" s="39"/>
    </row>
    <row r="8025" spans="4:4">
      <c r="D8025" s="39"/>
    </row>
    <row r="8026" spans="4:4">
      <c r="D8026" s="39"/>
    </row>
    <row r="8027" spans="4:4">
      <c r="D8027" s="39"/>
    </row>
    <row r="8028" spans="4:4">
      <c r="D8028" s="39"/>
    </row>
    <row r="8029" spans="4:4">
      <c r="D8029" s="39"/>
    </row>
    <row r="8030" spans="4:4">
      <c r="D8030" s="39"/>
    </row>
    <row r="8031" spans="4:4">
      <c r="D8031" s="39"/>
    </row>
    <row r="8032" spans="4:4">
      <c r="D8032" s="39"/>
    </row>
    <row r="8033" spans="4:4">
      <c r="D8033" s="39"/>
    </row>
    <row r="8034" spans="4:4">
      <c r="D8034" s="39"/>
    </row>
    <row r="8035" spans="4:4">
      <c r="D8035" s="39"/>
    </row>
    <row r="8036" spans="4:4">
      <c r="D8036" s="39"/>
    </row>
    <row r="8037" spans="4:4">
      <c r="D8037" s="39"/>
    </row>
    <row r="8038" spans="4:4">
      <c r="D8038" s="39"/>
    </row>
    <row r="8039" spans="4:4">
      <c r="D8039" s="39"/>
    </row>
    <row r="8040" spans="4:4">
      <c r="D8040" s="39"/>
    </row>
    <row r="8041" spans="4:4">
      <c r="D8041" s="39"/>
    </row>
    <row r="8042" spans="4:4">
      <c r="D8042" s="39"/>
    </row>
    <row r="8043" spans="4:4">
      <c r="D8043" s="39"/>
    </row>
    <row r="8044" spans="4:4">
      <c r="D8044" s="39"/>
    </row>
    <row r="8045" spans="4:4">
      <c r="D8045" s="39"/>
    </row>
    <row r="8046" spans="4:4">
      <c r="D8046" s="39"/>
    </row>
    <row r="8047" spans="4:4">
      <c r="D8047" s="39"/>
    </row>
    <row r="8048" spans="4:4">
      <c r="D8048" s="39"/>
    </row>
    <row r="8049" spans="4:4">
      <c r="D8049" s="39"/>
    </row>
    <row r="8050" spans="4:4">
      <c r="D8050" s="39"/>
    </row>
    <row r="8051" spans="4:4">
      <c r="D8051" s="39"/>
    </row>
    <row r="8052" spans="4:4">
      <c r="D8052" s="39"/>
    </row>
    <row r="8053" spans="4:4">
      <c r="D8053" s="39"/>
    </row>
    <row r="8054" spans="4:4">
      <c r="D8054" s="39"/>
    </row>
    <row r="8055" spans="4:4">
      <c r="D8055" s="39"/>
    </row>
    <row r="8056" spans="4:4">
      <c r="D8056" s="39"/>
    </row>
    <row r="8057" spans="4:4">
      <c r="D8057" s="39"/>
    </row>
    <row r="8058" spans="4:4">
      <c r="D8058" s="39"/>
    </row>
    <row r="8059" spans="4:4">
      <c r="D8059" s="39"/>
    </row>
    <row r="8060" spans="4:4">
      <c r="D8060" s="39"/>
    </row>
    <row r="8061" spans="4:4">
      <c r="D8061" s="39"/>
    </row>
    <row r="8062" spans="4:4">
      <c r="D8062" s="39"/>
    </row>
    <row r="8063" spans="4:4">
      <c r="D8063" s="39"/>
    </row>
    <row r="8064" spans="4:4">
      <c r="D8064" s="39"/>
    </row>
    <row r="8065" spans="4:4">
      <c r="D8065" s="39"/>
    </row>
    <row r="8066" spans="4:4">
      <c r="D8066" s="39"/>
    </row>
    <row r="8067" spans="4:4">
      <c r="D8067" s="39"/>
    </row>
    <row r="8068" spans="4:4">
      <c r="D8068" s="39"/>
    </row>
    <row r="8069" spans="4:4">
      <c r="D8069" s="39"/>
    </row>
    <row r="8070" spans="4:4">
      <c r="D8070" s="39"/>
    </row>
    <row r="8071" spans="4:4">
      <c r="D8071" s="39"/>
    </row>
    <row r="8072" spans="4:4">
      <c r="D8072" s="39"/>
    </row>
    <row r="8073" spans="4:4">
      <c r="D8073" s="39"/>
    </row>
    <row r="8074" spans="4:4">
      <c r="D8074" s="39"/>
    </row>
    <row r="8075" spans="4:4">
      <c r="D8075" s="39"/>
    </row>
    <row r="8076" spans="4:4">
      <c r="D8076" s="39"/>
    </row>
    <row r="8077" spans="4:4">
      <c r="D8077" s="39"/>
    </row>
    <row r="8078" spans="4:4">
      <c r="D8078" s="39"/>
    </row>
    <row r="8079" spans="4:4">
      <c r="D8079" s="39"/>
    </row>
    <row r="8080" spans="4:4">
      <c r="D8080" s="39"/>
    </row>
    <row r="8081" spans="4:4">
      <c r="D8081" s="39"/>
    </row>
    <row r="8082" spans="4:4">
      <c r="D8082" s="39"/>
    </row>
    <row r="8083" spans="4:4">
      <c r="D8083" s="39"/>
    </row>
    <row r="8084" spans="4:4">
      <c r="D8084" s="39"/>
    </row>
    <row r="8085" spans="4:4">
      <c r="D8085" s="39"/>
    </row>
    <row r="8086" spans="4:4">
      <c r="D8086" s="39"/>
    </row>
    <row r="8087" spans="4:4">
      <c r="D8087" s="39"/>
    </row>
    <row r="8088" spans="4:4">
      <c r="D8088" s="39"/>
    </row>
    <row r="8089" spans="4:4">
      <c r="D8089" s="39"/>
    </row>
    <row r="8090" spans="4:4">
      <c r="D8090" s="39"/>
    </row>
    <row r="8091" spans="4:4">
      <c r="D8091" s="39"/>
    </row>
    <row r="8092" spans="4:4">
      <c r="D8092" s="39"/>
    </row>
    <row r="8093" spans="4:4">
      <c r="D8093" s="39"/>
    </row>
    <row r="8094" spans="4:4">
      <c r="D8094" s="39"/>
    </row>
    <row r="8095" spans="4:4">
      <c r="D8095" s="39"/>
    </row>
    <row r="8096" spans="4:4">
      <c r="D8096" s="39"/>
    </row>
    <row r="8097" spans="4:4">
      <c r="D8097" s="39"/>
    </row>
    <row r="8098" spans="4:4">
      <c r="D8098" s="39"/>
    </row>
    <row r="8099" spans="4:4">
      <c r="D8099" s="39"/>
    </row>
    <row r="8100" spans="4:4">
      <c r="D8100" s="39"/>
    </row>
    <row r="8101" spans="4:4">
      <c r="D8101" s="39"/>
    </row>
    <row r="8102" spans="4:4">
      <c r="D8102" s="39"/>
    </row>
    <row r="8103" spans="4:4">
      <c r="D8103" s="39"/>
    </row>
    <row r="8104" spans="4:4">
      <c r="D8104" s="39"/>
    </row>
    <row r="8105" spans="4:4">
      <c r="D8105" s="39"/>
    </row>
    <row r="8106" spans="4:4">
      <c r="D8106" s="39"/>
    </row>
    <row r="8107" spans="4:4">
      <c r="D8107" s="39"/>
    </row>
    <row r="8108" spans="4:4">
      <c r="D8108" s="39"/>
    </row>
    <row r="8109" spans="4:4">
      <c r="D8109" s="39"/>
    </row>
    <row r="8110" spans="4:4">
      <c r="D8110" s="39"/>
    </row>
    <row r="8111" spans="4:4">
      <c r="D8111" s="39"/>
    </row>
    <row r="8112" spans="4:4">
      <c r="D8112" s="39"/>
    </row>
    <row r="8113" spans="4:4">
      <c r="D8113" s="39"/>
    </row>
    <row r="8114" spans="4:4">
      <c r="D8114" s="39"/>
    </row>
    <row r="8115" spans="4:4">
      <c r="D8115" s="39"/>
    </row>
    <row r="8116" spans="4:4">
      <c r="D8116" s="39"/>
    </row>
    <row r="8117" spans="4:4">
      <c r="D8117" s="39"/>
    </row>
    <row r="8118" spans="4:4">
      <c r="D8118" s="39"/>
    </row>
    <row r="8119" spans="4:4">
      <c r="D8119" s="39"/>
    </row>
    <row r="8120" spans="4:4">
      <c r="D8120" s="39"/>
    </row>
    <row r="8121" spans="4:4">
      <c r="D8121" s="39"/>
    </row>
    <row r="8122" spans="4:4">
      <c r="D8122" s="39"/>
    </row>
    <row r="8123" spans="4:4">
      <c r="D8123" s="39"/>
    </row>
    <row r="8124" spans="4:4">
      <c r="D8124" s="39"/>
    </row>
    <row r="8125" spans="4:4">
      <c r="D8125" s="39"/>
    </row>
    <row r="8126" spans="4:4">
      <c r="D8126" s="39"/>
    </row>
    <row r="8127" spans="4:4">
      <c r="D8127" s="39"/>
    </row>
    <row r="8128" spans="4:4">
      <c r="D8128" s="39"/>
    </row>
    <row r="8129" spans="4:4">
      <c r="D8129" s="39"/>
    </row>
    <row r="8130" spans="4:4">
      <c r="D8130" s="39"/>
    </row>
    <row r="8131" spans="4:4">
      <c r="D8131" s="39"/>
    </row>
    <row r="8132" spans="4:4">
      <c r="D8132" s="39"/>
    </row>
    <row r="8133" spans="4:4">
      <c r="D8133" s="39"/>
    </row>
    <row r="8134" spans="4:4">
      <c r="D8134" s="39"/>
    </row>
    <row r="8135" spans="4:4">
      <c r="D8135" s="39"/>
    </row>
    <row r="8136" spans="4:4">
      <c r="D8136" s="39"/>
    </row>
    <row r="8137" spans="4:4">
      <c r="D8137" s="39"/>
    </row>
    <row r="8138" spans="4:4">
      <c r="D8138" s="39"/>
    </row>
    <row r="8139" spans="4:4">
      <c r="D8139" s="39"/>
    </row>
    <row r="8140" spans="4:4">
      <c r="D8140" s="39"/>
    </row>
    <row r="8141" spans="4:4">
      <c r="D8141" s="39"/>
    </row>
    <row r="8142" spans="4:4">
      <c r="D8142" s="39"/>
    </row>
    <row r="8143" spans="4:4">
      <c r="D8143" s="39"/>
    </row>
    <row r="8144" spans="4:4">
      <c r="D8144" s="39"/>
    </row>
    <row r="8145" spans="4:4">
      <c r="D8145" s="39"/>
    </row>
    <row r="8146" spans="4:4">
      <c r="D8146" s="39"/>
    </row>
    <row r="8147" spans="4:4">
      <c r="D8147" s="39"/>
    </row>
    <row r="8148" spans="4:4">
      <c r="D8148" s="39"/>
    </row>
    <row r="8149" spans="4:4">
      <c r="D8149" s="39"/>
    </row>
    <row r="8150" spans="4:4">
      <c r="D8150" s="39"/>
    </row>
    <row r="8151" spans="4:4">
      <c r="D8151" s="39"/>
    </row>
    <row r="8152" spans="4:4">
      <c r="D8152" s="39"/>
    </row>
    <row r="8153" spans="4:4">
      <c r="D8153" s="39"/>
    </row>
    <row r="8154" spans="4:4">
      <c r="D8154" s="39"/>
    </row>
    <row r="8155" spans="4:4">
      <c r="D8155" s="39"/>
    </row>
    <row r="8156" spans="4:4">
      <c r="D8156" s="39"/>
    </row>
    <row r="8157" spans="4:4">
      <c r="D8157" s="39"/>
    </row>
    <row r="8158" spans="4:4">
      <c r="D8158" s="39"/>
    </row>
    <row r="8159" spans="4:4">
      <c r="D8159" s="39"/>
    </row>
    <row r="8160" spans="4:4">
      <c r="D8160" s="39"/>
    </row>
    <row r="8161" spans="4:4">
      <c r="D8161" s="39"/>
    </row>
    <row r="8162" spans="4:4">
      <c r="D8162" s="39"/>
    </row>
    <row r="8163" spans="4:4">
      <c r="D8163" s="39"/>
    </row>
    <row r="8164" spans="4:4">
      <c r="D8164" s="39"/>
    </row>
    <row r="8165" spans="4:4">
      <c r="D8165" s="39"/>
    </row>
    <row r="8166" spans="4:4">
      <c r="D8166" s="39"/>
    </row>
    <row r="8167" spans="4:4">
      <c r="D8167" s="39"/>
    </row>
    <row r="8168" spans="4:4">
      <c r="D8168" s="39"/>
    </row>
    <row r="8169" spans="4:4">
      <c r="D8169" s="39"/>
    </row>
    <row r="8170" spans="4:4">
      <c r="D8170" s="39"/>
    </row>
    <row r="8171" spans="4:4">
      <c r="D8171" s="39"/>
    </row>
    <row r="8172" spans="4:4">
      <c r="D8172" s="39"/>
    </row>
    <row r="8173" spans="4:4">
      <c r="D8173" s="39"/>
    </row>
    <row r="8174" spans="4:4">
      <c r="D8174" s="39"/>
    </row>
    <row r="8175" spans="4:4">
      <c r="D8175" s="39"/>
    </row>
    <row r="8176" spans="4:4">
      <c r="D8176" s="39"/>
    </row>
    <row r="8177" spans="4:4">
      <c r="D8177" s="39"/>
    </row>
    <row r="8178" spans="4:4">
      <c r="D8178" s="39"/>
    </row>
    <row r="8179" spans="4:4">
      <c r="D8179" s="39"/>
    </row>
    <row r="8180" spans="4:4">
      <c r="D8180" s="39"/>
    </row>
    <row r="8181" spans="4:4">
      <c r="D8181" s="39"/>
    </row>
    <row r="8182" spans="4:4">
      <c r="D8182" s="39"/>
    </row>
    <row r="8183" spans="4:4">
      <c r="D8183" s="39"/>
    </row>
    <row r="8184" spans="4:4">
      <c r="D8184" s="39"/>
    </row>
    <row r="8185" spans="4:4">
      <c r="D8185" s="39"/>
    </row>
    <row r="8186" spans="4:4">
      <c r="D8186" s="39"/>
    </row>
    <row r="8187" spans="4:4">
      <c r="D8187" s="39"/>
    </row>
    <row r="8188" spans="4:4">
      <c r="D8188" s="39"/>
    </row>
    <row r="8189" spans="4:4">
      <c r="D8189" s="39"/>
    </row>
    <row r="8190" spans="4:4">
      <c r="D8190" s="39"/>
    </row>
    <row r="8191" spans="4:4">
      <c r="D8191" s="39"/>
    </row>
    <row r="8192" spans="4:4">
      <c r="D8192" s="39"/>
    </row>
    <row r="8193" spans="4:4">
      <c r="D8193" s="39"/>
    </row>
    <row r="8194" spans="4:4">
      <c r="D8194" s="39"/>
    </row>
    <row r="8195" spans="4:4">
      <c r="D8195" s="39"/>
    </row>
    <row r="8196" spans="4:4">
      <c r="D8196" s="39"/>
    </row>
    <row r="8197" spans="4:4">
      <c r="D8197" s="39"/>
    </row>
    <row r="8198" spans="4:4">
      <c r="D8198" s="39"/>
    </row>
    <row r="8199" spans="4:4">
      <c r="D8199" s="39"/>
    </row>
    <row r="8200" spans="4:4">
      <c r="D8200" s="39"/>
    </row>
    <row r="8201" spans="4:4">
      <c r="D8201" s="39"/>
    </row>
    <row r="8202" spans="4:4">
      <c r="D8202" s="39"/>
    </row>
    <row r="8203" spans="4:4">
      <c r="D8203" s="39"/>
    </row>
    <row r="8204" spans="4:4">
      <c r="D8204" s="39"/>
    </row>
    <row r="8205" spans="4:4">
      <c r="D8205" s="39"/>
    </row>
    <row r="8206" spans="4:4">
      <c r="D8206" s="39"/>
    </row>
    <row r="8207" spans="4:4">
      <c r="D8207" s="39"/>
    </row>
    <row r="8208" spans="4:4">
      <c r="D8208" s="39"/>
    </row>
    <row r="8209" spans="4:4">
      <c r="D8209" s="39"/>
    </row>
    <row r="8210" spans="4:4">
      <c r="D8210" s="39"/>
    </row>
    <row r="8211" spans="4:4">
      <c r="D8211" s="39"/>
    </row>
    <row r="8212" spans="4:4">
      <c r="D8212" s="39"/>
    </row>
    <row r="8213" spans="4:4">
      <c r="D8213" s="39"/>
    </row>
    <row r="8214" spans="4:4">
      <c r="D8214" s="39"/>
    </row>
    <row r="8215" spans="4:4">
      <c r="D8215" s="39"/>
    </row>
    <row r="8216" spans="4:4">
      <c r="D8216" s="39"/>
    </row>
    <row r="8217" spans="4:4">
      <c r="D8217" s="39"/>
    </row>
    <row r="8218" spans="4:4">
      <c r="D8218" s="39"/>
    </row>
    <row r="8219" spans="4:4">
      <c r="D8219" s="39"/>
    </row>
    <row r="8220" spans="4:4">
      <c r="D8220" s="39"/>
    </row>
    <row r="8221" spans="4:4">
      <c r="D8221" s="39"/>
    </row>
    <row r="8222" spans="4:4">
      <c r="D8222" s="39"/>
    </row>
    <row r="8223" spans="4:4">
      <c r="D8223" s="39"/>
    </row>
    <row r="8224" spans="4:4">
      <c r="D8224" s="39"/>
    </row>
    <row r="8225" spans="4:4">
      <c r="D8225" s="39"/>
    </row>
    <row r="8226" spans="4:4">
      <c r="D8226" s="39"/>
    </row>
    <row r="8227" spans="4:4">
      <c r="D8227" s="39"/>
    </row>
    <row r="8228" spans="4:4">
      <c r="D8228" s="39"/>
    </row>
    <row r="8229" spans="4:4">
      <c r="D8229" s="39"/>
    </row>
    <row r="8230" spans="4:4">
      <c r="D8230" s="39"/>
    </row>
    <row r="8231" spans="4:4">
      <c r="D8231" s="39"/>
    </row>
    <row r="8232" spans="4:4">
      <c r="D8232" s="39"/>
    </row>
    <row r="8233" spans="4:4">
      <c r="D8233" s="39"/>
    </row>
    <row r="8234" spans="4:4">
      <c r="D8234" s="39"/>
    </row>
    <row r="8235" spans="4:4">
      <c r="D8235" s="39"/>
    </row>
    <row r="8236" spans="4:4">
      <c r="D8236" s="39"/>
    </row>
    <row r="8237" spans="4:4">
      <c r="D8237" s="39"/>
    </row>
    <row r="8238" spans="4:4">
      <c r="D8238" s="39"/>
    </row>
    <row r="8239" spans="4:4">
      <c r="D8239" s="39"/>
    </row>
    <row r="8240" spans="4:4">
      <c r="D8240" s="39"/>
    </row>
    <row r="8241" spans="4:4">
      <c r="D8241" s="39"/>
    </row>
    <row r="8242" spans="4:4">
      <c r="D8242" s="39"/>
    </row>
    <row r="8243" spans="4:4">
      <c r="D8243" s="39"/>
    </row>
    <row r="8244" spans="4:4">
      <c r="D8244" s="39"/>
    </row>
    <row r="8245" spans="4:4">
      <c r="D8245" s="39"/>
    </row>
    <row r="8246" spans="4:4">
      <c r="D8246" s="39"/>
    </row>
    <row r="8247" spans="4:4">
      <c r="D8247" s="39"/>
    </row>
    <row r="8248" spans="4:4">
      <c r="D8248" s="39"/>
    </row>
    <row r="8249" spans="4:4">
      <c r="D8249" s="39"/>
    </row>
    <row r="8250" spans="4:4">
      <c r="D8250" s="39"/>
    </row>
    <row r="8251" spans="4:4">
      <c r="D8251" s="39"/>
    </row>
    <row r="8252" spans="4:4">
      <c r="D8252" s="39"/>
    </row>
    <row r="8253" spans="4:4">
      <c r="D8253" s="39"/>
    </row>
    <row r="8254" spans="4:4">
      <c r="D8254" s="39"/>
    </row>
    <row r="8255" spans="4:4">
      <c r="D8255" s="39"/>
    </row>
    <row r="8256" spans="4:4">
      <c r="D8256" s="39"/>
    </row>
    <row r="8257" spans="4:4">
      <c r="D8257" s="39"/>
    </row>
    <row r="8258" spans="4:4">
      <c r="D8258" s="39"/>
    </row>
    <row r="8259" spans="4:4">
      <c r="D8259" s="39"/>
    </row>
    <row r="8260" spans="4:4">
      <c r="D8260" s="39"/>
    </row>
    <row r="8261" spans="4:4">
      <c r="D8261" s="39"/>
    </row>
    <row r="8262" spans="4:4">
      <c r="D8262" s="39"/>
    </row>
    <row r="8263" spans="4:4">
      <c r="D8263" s="39"/>
    </row>
    <row r="8264" spans="4:4">
      <c r="D8264" s="39"/>
    </row>
    <row r="8265" spans="4:4">
      <c r="D8265" s="39"/>
    </row>
    <row r="8266" spans="4:4">
      <c r="D8266" s="39"/>
    </row>
    <row r="8267" spans="4:4">
      <c r="D8267" s="39"/>
    </row>
    <row r="8268" spans="4:4">
      <c r="D8268" s="39"/>
    </row>
    <row r="8269" spans="4:4">
      <c r="D8269" s="39"/>
    </row>
    <row r="8270" spans="4:4">
      <c r="D8270" s="39"/>
    </row>
    <row r="8271" spans="4:4">
      <c r="D8271" s="39"/>
    </row>
    <row r="8272" spans="4:4">
      <c r="D8272" s="39"/>
    </row>
    <row r="8273" spans="4:4">
      <c r="D8273" s="39"/>
    </row>
    <row r="8274" spans="4:4">
      <c r="D8274" s="39"/>
    </row>
    <row r="8275" spans="4:4">
      <c r="D8275" s="39"/>
    </row>
    <row r="8276" spans="4:4">
      <c r="D8276" s="39"/>
    </row>
    <row r="8277" spans="4:4">
      <c r="D8277" s="39"/>
    </row>
    <row r="8278" spans="4:4">
      <c r="D8278" s="39"/>
    </row>
    <row r="8279" spans="4:4">
      <c r="D8279" s="39"/>
    </row>
    <row r="8280" spans="4:4">
      <c r="D8280" s="39"/>
    </row>
    <row r="8281" spans="4:4">
      <c r="D8281" s="39"/>
    </row>
    <row r="8282" spans="4:4">
      <c r="D8282" s="39"/>
    </row>
    <row r="8283" spans="4:4">
      <c r="D8283" s="39"/>
    </row>
    <row r="8284" spans="4:4">
      <c r="D8284" s="39"/>
    </row>
    <row r="8285" spans="4:4">
      <c r="D8285" s="39"/>
    </row>
    <row r="8286" spans="4:4">
      <c r="D8286" s="39"/>
    </row>
    <row r="8287" spans="4:4">
      <c r="D8287" s="39"/>
    </row>
    <row r="8288" spans="4:4">
      <c r="D8288" s="39"/>
    </row>
    <row r="8289" spans="4:4">
      <c r="D8289" s="39"/>
    </row>
    <row r="8290" spans="4:4">
      <c r="D8290" s="39"/>
    </row>
    <row r="8291" spans="4:4">
      <c r="D8291" s="39"/>
    </row>
    <row r="8292" spans="4:4">
      <c r="D8292" s="39"/>
    </row>
    <row r="8293" spans="4:4">
      <c r="D8293" s="39"/>
    </row>
    <row r="8294" spans="4:4">
      <c r="D8294" s="39"/>
    </row>
    <row r="8295" spans="4:4">
      <c r="D8295" s="39"/>
    </row>
    <row r="8296" spans="4:4">
      <c r="D8296" s="39"/>
    </row>
    <row r="8297" spans="4:4">
      <c r="D8297" s="39"/>
    </row>
    <row r="8298" spans="4:4">
      <c r="D8298" s="39"/>
    </row>
    <row r="8299" spans="4:4">
      <c r="D8299" s="39"/>
    </row>
    <row r="8300" spans="4:4">
      <c r="D8300" s="39"/>
    </row>
    <row r="8301" spans="4:4">
      <c r="D8301" s="39"/>
    </row>
    <row r="8302" spans="4:4">
      <c r="D8302" s="39"/>
    </row>
    <row r="8303" spans="4:4">
      <c r="D8303" s="39"/>
    </row>
    <row r="8304" spans="4:4">
      <c r="D8304" s="39"/>
    </row>
    <row r="8305" spans="4:4">
      <c r="D8305" s="39"/>
    </row>
    <row r="8306" spans="4:4">
      <c r="D8306" s="39"/>
    </row>
    <row r="8307" spans="4:4">
      <c r="D8307" s="39"/>
    </row>
    <row r="8308" spans="4:4">
      <c r="D8308" s="39"/>
    </row>
    <row r="8309" spans="4:4">
      <c r="D8309" s="39"/>
    </row>
    <row r="8310" spans="4:4">
      <c r="D8310" s="39"/>
    </row>
    <row r="8311" spans="4:4">
      <c r="D8311" s="39"/>
    </row>
    <row r="8312" spans="4:4">
      <c r="D8312" s="39"/>
    </row>
    <row r="8313" spans="4:4">
      <c r="D8313" s="39"/>
    </row>
    <row r="8314" spans="4:4">
      <c r="D8314" s="39"/>
    </row>
    <row r="8315" spans="4:4">
      <c r="D8315" s="39"/>
    </row>
    <row r="8316" spans="4:4">
      <c r="D8316" s="39"/>
    </row>
    <row r="8317" spans="4:4">
      <c r="D8317" s="39"/>
    </row>
    <row r="8318" spans="4:4">
      <c r="D8318" s="39"/>
    </row>
    <row r="8319" spans="4:4">
      <c r="D8319" s="39"/>
    </row>
    <row r="8320" spans="4:4">
      <c r="D8320" s="39"/>
    </row>
    <row r="8321" spans="4:4">
      <c r="D8321" s="39"/>
    </row>
    <row r="8322" spans="4:4">
      <c r="D8322" s="39"/>
    </row>
    <row r="8323" spans="4:4">
      <c r="D8323" s="39"/>
    </row>
    <row r="8324" spans="4:4">
      <c r="D8324" s="39"/>
    </row>
    <row r="8325" spans="4:4">
      <c r="D8325" s="39"/>
    </row>
    <row r="8326" spans="4:4">
      <c r="D8326" s="39"/>
    </row>
    <row r="8327" spans="4:4">
      <c r="D8327" s="39"/>
    </row>
    <row r="8328" spans="4:4">
      <c r="D8328" s="39"/>
    </row>
    <row r="8329" spans="4:4">
      <c r="D8329" s="39"/>
    </row>
    <row r="8330" spans="4:4">
      <c r="D8330" s="39"/>
    </row>
    <row r="8331" spans="4:4">
      <c r="D8331" s="39"/>
    </row>
    <row r="8332" spans="4:4">
      <c r="D8332" s="39"/>
    </row>
    <row r="8333" spans="4:4">
      <c r="D8333" s="39"/>
    </row>
    <row r="8334" spans="4:4">
      <c r="D8334" s="39"/>
    </row>
    <row r="8335" spans="4:4">
      <c r="D8335" s="39"/>
    </row>
    <row r="8336" spans="4:4">
      <c r="D8336" s="39"/>
    </row>
    <row r="8337" spans="4:4">
      <c r="D8337" s="39"/>
    </row>
    <row r="8338" spans="4:4">
      <c r="D8338" s="39"/>
    </row>
    <row r="8339" spans="4:4">
      <c r="D8339" s="39"/>
    </row>
    <row r="8340" spans="4:4">
      <c r="D8340" s="39"/>
    </row>
    <row r="8341" spans="4:4">
      <c r="D8341" s="39"/>
    </row>
    <row r="8342" spans="4:4">
      <c r="D8342" s="39"/>
    </row>
    <row r="8343" spans="4:4">
      <c r="D8343" s="39"/>
    </row>
    <row r="8344" spans="4:4">
      <c r="D8344" s="39"/>
    </row>
    <row r="8345" spans="4:4">
      <c r="D8345" s="39"/>
    </row>
    <row r="8346" spans="4:4">
      <c r="D8346" s="39"/>
    </row>
    <row r="8347" spans="4:4">
      <c r="D8347" s="39"/>
    </row>
    <row r="8348" spans="4:4">
      <c r="D8348" s="39"/>
    </row>
    <row r="8349" spans="4:4">
      <c r="D8349" s="39"/>
    </row>
    <row r="8350" spans="4:4">
      <c r="D8350" s="39"/>
    </row>
    <row r="8351" spans="4:4">
      <c r="D8351" s="39"/>
    </row>
    <row r="8352" spans="4:4">
      <c r="D8352" s="39"/>
    </row>
    <row r="8353" spans="4:4">
      <c r="D8353" s="39"/>
    </row>
    <row r="8354" spans="4:4">
      <c r="D8354" s="39"/>
    </row>
    <row r="8355" spans="4:4">
      <c r="D8355" s="39"/>
    </row>
    <row r="8356" spans="4:4">
      <c r="D8356" s="39"/>
    </row>
    <row r="8357" spans="4:4">
      <c r="D8357" s="39"/>
    </row>
    <row r="8358" spans="4:4">
      <c r="D8358" s="39"/>
    </row>
    <row r="8359" spans="4:4">
      <c r="D8359" s="39"/>
    </row>
    <row r="8360" spans="4:4">
      <c r="D8360" s="39"/>
    </row>
    <row r="8361" spans="4:4">
      <c r="D8361" s="39"/>
    </row>
    <row r="8362" spans="4:4">
      <c r="D8362" s="39"/>
    </row>
    <row r="8363" spans="4:4">
      <c r="D8363" s="39"/>
    </row>
    <row r="8364" spans="4:4">
      <c r="D8364" s="39"/>
    </row>
    <row r="8365" spans="4:4">
      <c r="D8365" s="39"/>
    </row>
    <row r="8366" spans="4:4">
      <c r="D8366" s="39"/>
    </row>
    <row r="8367" spans="4:4">
      <c r="D8367" s="39"/>
    </row>
    <row r="8368" spans="4:4">
      <c r="D8368" s="39"/>
    </row>
    <row r="8369" spans="4:4">
      <c r="D8369" s="39"/>
    </row>
    <row r="8370" spans="4:4">
      <c r="D8370" s="39"/>
    </row>
    <row r="8371" spans="4:4">
      <c r="D8371" s="39"/>
    </row>
    <row r="8372" spans="4:4">
      <c r="D8372" s="39"/>
    </row>
    <row r="8373" spans="4:4">
      <c r="D8373" s="39"/>
    </row>
    <row r="8374" spans="4:4">
      <c r="D8374" s="39"/>
    </row>
    <row r="8375" spans="4:4">
      <c r="D8375" s="39"/>
    </row>
    <row r="8376" spans="4:4">
      <c r="D8376" s="39"/>
    </row>
    <row r="8377" spans="4:4">
      <c r="D8377" s="39"/>
    </row>
    <row r="8378" spans="4:4">
      <c r="D8378" s="39"/>
    </row>
    <row r="8379" spans="4:4">
      <c r="D8379" s="39"/>
    </row>
    <row r="8380" spans="4:4">
      <c r="D8380" s="39"/>
    </row>
    <row r="8381" spans="4:4">
      <c r="D8381" s="39"/>
    </row>
    <row r="8382" spans="4:4">
      <c r="D8382" s="39"/>
    </row>
    <row r="8383" spans="4:4">
      <c r="D8383" s="39"/>
    </row>
    <row r="8384" spans="4:4">
      <c r="D8384" s="39"/>
    </row>
    <row r="8385" spans="4:4">
      <c r="D8385" s="39"/>
    </row>
    <row r="8386" spans="4:4">
      <c r="D8386" s="39"/>
    </row>
    <row r="8387" spans="4:4">
      <c r="D8387" s="39"/>
    </row>
    <row r="8388" spans="4:4">
      <c r="D8388" s="39"/>
    </row>
    <row r="8389" spans="4:4">
      <c r="D8389" s="39"/>
    </row>
    <row r="8390" spans="4:4">
      <c r="D8390" s="39"/>
    </row>
    <row r="8391" spans="4:4">
      <c r="D8391" s="39"/>
    </row>
    <row r="8392" spans="4:4">
      <c r="D8392" s="39"/>
    </row>
    <row r="8393" spans="4:4">
      <c r="D8393" s="39"/>
    </row>
    <row r="8394" spans="4:4">
      <c r="D8394" s="39"/>
    </row>
    <row r="8395" spans="4:4">
      <c r="D8395" s="39"/>
    </row>
    <row r="8396" spans="4:4">
      <c r="D8396" s="39"/>
    </row>
    <row r="8397" spans="4:4">
      <c r="D8397" s="39"/>
    </row>
    <row r="8398" spans="4:4">
      <c r="D8398" s="39"/>
    </row>
    <row r="8399" spans="4:4">
      <c r="D8399" s="39"/>
    </row>
    <row r="8400" spans="4:4">
      <c r="D8400" s="39"/>
    </row>
    <row r="8401" spans="4:4">
      <c r="D8401" s="39"/>
    </row>
    <row r="8402" spans="4:4">
      <c r="D8402" s="39"/>
    </row>
    <row r="8403" spans="4:4">
      <c r="D8403" s="39"/>
    </row>
    <row r="8404" spans="4:4">
      <c r="D8404" s="39"/>
    </row>
    <row r="8405" spans="4:4">
      <c r="D8405" s="39"/>
    </row>
    <row r="8406" spans="4:4">
      <c r="D8406" s="39"/>
    </row>
    <row r="8407" spans="4:4">
      <c r="D8407" s="39"/>
    </row>
    <row r="8408" spans="4:4">
      <c r="D8408" s="39"/>
    </row>
    <row r="8409" spans="4:4">
      <c r="D8409" s="39"/>
    </row>
    <row r="8410" spans="4:4">
      <c r="D8410" s="39"/>
    </row>
    <row r="8411" spans="4:4">
      <c r="D8411" s="39"/>
    </row>
    <row r="8412" spans="4:4">
      <c r="D8412" s="39"/>
    </row>
    <row r="8413" spans="4:4">
      <c r="D8413" s="39"/>
    </row>
    <row r="8414" spans="4:4">
      <c r="D8414" s="39"/>
    </row>
    <row r="8415" spans="4:4">
      <c r="D8415" s="39"/>
    </row>
    <row r="8416" spans="4:4">
      <c r="D8416" s="39"/>
    </row>
    <row r="8417" spans="4:4">
      <c r="D8417" s="39"/>
    </row>
    <row r="8418" spans="4:4">
      <c r="D8418" s="39"/>
    </row>
    <row r="8419" spans="4:4">
      <c r="D8419" s="39"/>
    </row>
    <row r="8420" spans="4:4">
      <c r="D8420" s="39"/>
    </row>
    <row r="8421" spans="4:4">
      <c r="D8421" s="39"/>
    </row>
    <row r="8422" spans="4:4">
      <c r="D8422" s="39"/>
    </row>
    <row r="8423" spans="4:4">
      <c r="D8423" s="39"/>
    </row>
    <row r="8424" spans="4:4">
      <c r="D8424" s="39"/>
    </row>
    <row r="8425" spans="4:4">
      <c r="D8425" s="39"/>
    </row>
    <row r="8426" spans="4:4">
      <c r="D8426" s="39"/>
    </row>
    <row r="8427" spans="4:4">
      <c r="D8427" s="39"/>
    </row>
    <row r="8428" spans="4:4">
      <c r="D8428" s="39"/>
    </row>
    <row r="8429" spans="4:4">
      <c r="D8429" s="39"/>
    </row>
    <row r="8430" spans="4:4">
      <c r="D8430" s="39"/>
    </row>
    <row r="8431" spans="4:4">
      <c r="D8431" s="39"/>
    </row>
    <row r="8432" spans="4:4">
      <c r="D8432" s="39"/>
    </row>
    <row r="8433" spans="4:4">
      <c r="D8433" s="39"/>
    </row>
    <row r="8434" spans="4:4">
      <c r="D8434" s="39"/>
    </row>
    <row r="8435" spans="4:4">
      <c r="D8435" s="39"/>
    </row>
    <row r="8436" spans="4:4">
      <c r="D8436" s="39"/>
    </row>
    <row r="8437" spans="4:4">
      <c r="D8437" s="39"/>
    </row>
    <row r="8438" spans="4:4">
      <c r="D8438" s="39"/>
    </row>
    <row r="8439" spans="4:4">
      <c r="D8439" s="39"/>
    </row>
    <row r="8440" spans="4:4">
      <c r="D8440" s="39"/>
    </row>
    <row r="8441" spans="4:4">
      <c r="D8441" s="39"/>
    </row>
    <row r="8442" spans="4:4">
      <c r="D8442" s="39"/>
    </row>
    <row r="8443" spans="4:4">
      <c r="D8443" s="39"/>
    </row>
    <row r="8444" spans="4:4">
      <c r="D8444" s="39"/>
    </row>
    <row r="8445" spans="4:4">
      <c r="D8445" s="39"/>
    </row>
    <row r="8446" spans="4:4">
      <c r="D8446" s="39"/>
    </row>
    <row r="8447" spans="4:4">
      <c r="D8447" s="39"/>
    </row>
    <row r="8448" spans="4:4">
      <c r="D8448" s="39"/>
    </row>
    <row r="8449" spans="4:4">
      <c r="D8449" s="39"/>
    </row>
    <row r="8450" spans="4:4">
      <c r="D8450" s="39"/>
    </row>
    <row r="8451" spans="4:4">
      <c r="D8451" s="39"/>
    </row>
    <row r="8452" spans="4:4">
      <c r="D8452" s="39"/>
    </row>
    <row r="8453" spans="4:4">
      <c r="D8453" s="39"/>
    </row>
    <row r="8454" spans="4:4">
      <c r="D8454" s="39"/>
    </row>
    <row r="8455" spans="4:4">
      <c r="D8455" s="39"/>
    </row>
    <row r="8456" spans="4:4">
      <c r="D8456" s="39"/>
    </row>
    <row r="8457" spans="4:4">
      <c r="D8457" s="39"/>
    </row>
    <row r="8458" spans="4:4">
      <c r="D8458" s="39"/>
    </row>
    <row r="8459" spans="4:4">
      <c r="D8459" s="39"/>
    </row>
    <row r="8460" spans="4:4">
      <c r="D8460" s="39"/>
    </row>
    <row r="8461" spans="4:4">
      <c r="D8461" s="39"/>
    </row>
    <row r="8462" spans="4:4">
      <c r="D8462" s="39"/>
    </row>
    <row r="8463" spans="4:4">
      <c r="D8463" s="39"/>
    </row>
    <row r="8464" spans="4:4">
      <c r="D8464" s="39"/>
    </row>
    <row r="8465" spans="4:4">
      <c r="D8465" s="39"/>
    </row>
    <row r="8466" spans="4:4">
      <c r="D8466" s="39"/>
    </row>
    <row r="8467" spans="4:4">
      <c r="D8467" s="39"/>
    </row>
    <row r="8468" spans="4:4">
      <c r="D8468" s="39"/>
    </row>
    <row r="8469" spans="4:4">
      <c r="D8469" s="39"/>
    </row>
    <row r="8470" spans="4:4">
      <c r="D8470" s="39"/>
    </row>
    <row r="8471" spans="4:4">
      <c r="D8471" s="39"/>
    </row>
    <row r="8472" spans="4:4">
      <c r="D8472" s="39"/>
    </row>
    <row r="8473" spans="4:4">
      <c r="D8473" s="39"/>
    </row>
    <row r="8474" spans="4:4">
      <c r="D8474" s="39"/>
    </row>
    <row r="8475" spans="4:4">
      <c r="D8475" s="39"/>
    </row>
    <row r="8476" spans="4:4">
      <c r="D8476" s="39"/>
    </row>
    <row r="8477" spans="4:4">
      <c r="D8477" s="39"/>
    </row>
    <row r="8478" spans="4:4">
      <c r="D8478" s="39"/>
    </row>
    <row r="8479" spans="4:4">
      <c r="D8479" s="39"/>
    </row>
    <row r="8480" spans="4:4">
      <c r="D8480" s="39"/>
    </row>
    <row r="8481" spans="4:4">
      <c r="D8481" s="39"/>
    </row>
    <row r="8482" spans="4:4">
      <c r="D8482" s="39"/>
    </row>
    <row r="8483" spans="4:4">
      <c r="D8483" s="39"/>
    </row>
    <row r="8484" spans="4:4">
      <c r="D8484" s="39"/>
    </row>
    <row r="8485" spans="4:4">
      <c r="D8485" s="39"/>
    </row>
    <row r="8486" spans="4:4">
      <c r="D8486" s="39"/>
    </row>
    <row r="8487" spans="4:4">
      <c r="D8487" s="39"/>
    </row>
    <row r="8488" spans="4:4">
      <c r="D8488" s="39"/>
    </row>
    <row r="8489" spans="4:4">
      <c r="D8489" s="39"/>
    </row>
    <row r="8490" spans="4:4">
      <c r="D8490" s="39"/>
    </row>
    <row r="8491" spans="4:4">
      <c r="D8491" s="39"/>
    </row>
    <row r="8492" spans="4:4">
      <c r="D8492" s="39"/>
    </row>
    <row r="8493" spans="4:4">
      <c r="D8493" s="39"/>
    </row>
    <row r="8494" spans="4:4">
      <c r="D8494" s="39"/>
    </row>
    <row r="8495" spans="4:4">
      <c r="D8495" s="39"/>
    </row>
    <row r="8496" spans="4:4">
      <c r="D8496" s="39"/>
    </row>
    <row r="8497" spans="4:4">
      <c r="D8497" s="39"/>
    </row>
    <row r="8498" spans="4:4">
      <c r="D8498" s="39"/>
    </row>
    <row r="8499" spans="4:4">
      <c r="D8499" s="39"/>
    </row>
    <row r="8500" spans="4:4">
      <c r="D8500" s="39"/>
    </row>
    <row r="8501" spans="4:4">
      <c r="D8501" s="39"/>
    </row>
    <row r="8502" spans="4:4">
      <c r="D8502" s="39"/>
    </row>
    <row r="8503" spans="4:4">
      <c r="D8503" s="39"/>
    </row>
    <row r="8504" spans="4:4">
      <c r="D8504" s="39"/>
    </row>
    <row r="8505" spans="4:4">
      <c r="D8505" s="39"/>
    </row>
    <row r="8506" spans="4:4">
      <c r="D8506" s="39"/>
    </row>
    <row r="8507" spans="4:4">
      <c r="D8507" s="39"/>
    </row>
    <row r="8508" spans="4:4">
      <c r="D8508" s="39"/>
    </row>
    <row r="8509" spans="4:4">
      <c r="D8509" s="39"/>
    </row>
    <row r="8510" spans="4:4">
      <c r="D8510" s="39"/>
    </row>
    <row r="8511" spans="4:4">
      <c r="D8511" s="39"/>
    </row>
    <row r="8512" spans="4:4">
      <c r="D8512" s="39"/>
    </row>
    <row r="8513" spans="4:4">
      <c r="D8513" s="39"/>
    </row>
    <row r="8514" spans="4:4">
      <c r="D8514" s="39"/>
    </row>
    <row r="8515" spans="4:4">
      <c r="D8515" s="39"/>
    </row>
    <row r="8516" spans="4:4">
      <c r="D8516" s="39"/>
    </row>
    <row r="8517" spans="4:4">
      <c r="D8517" s="39"/>
    </row>
    <row r="8518" spans="4:4">
      <c r="D8518" s="39"/>
    </row>
    <row r="8519" spans="4:4">
      <c r="D8519" s="39"/>
    </row>
    <row r="8520" spans="4:4">
      <c r="D8520" s="39"/>
    </row>
    <row r="8521" spans="4:4">
      <c r="D8521" s="39"/>
    </row>
    <row r="8522" spans="4:4">
      <c r="D8522" s="39"/>
    </row>
    <row r="8523" spans="4:4">
      <c r="D8523" s="39"/>
    </row>
    <row r="8524" spans="4:4">
      <c r="D8524" s="39"/>
    </row>
    <row r="8525" spans="4:4">
      <c r="D8525" s="39"/>
    </row>
    <row r="8526" spans="4:4">
      <c r="D8526" s="39"/>
    </row>
    <row r="8527" spans="4:4">
      <c r="D8527" s="39"/>
    </row>
    <row r="8528" spans="4:4">
      <c r="D8528" s="39"/>
    </row>
    <row r="8529" spans="4:4">
      <c r="D8529" s="39"/>
    </row>
    <row r="8530" spans="4:4">
      <c r="D8530" s="39"/>
    </row>
    <row r="8531" spans="4:4">
      <c r="D8531" s="39"/>
    </row>
    <row r="8532" spans="4:4">
      <c r="D8532" s="39"/>
    </row>
    <row r="8533" spans="4:4">
      <c r="D8533" s="39"/>
    </row>
    <row r="8534" spans="4:4">
      <c r="D8534" s="39"/>
    </row>
    <row r="8535" spans="4:4">
      <c r="D8535" s="39"/>
    </row>
    <row r="8536" spans="4:4">
      <c r="D8536" s="39"/>
    </row>
    <row r="8537" spans="4:4">
      <c r="D8537" s="39"/>
    </row>
    <row r="8538" spans="4:4">
      <c r="D8538" s="39"/>
    </row>
    <row r="8539" spans="4:4">
      <c r="D8539" s="39"/>
    </row>
    <row r="8540" spans="4:4">
      <c r="D8540" s="39"/>
    </row>
    <row r="8541" spans="4:4">
      <c r="D8541" s="39"/>
    </row>
    <row r="8542" spans="4:4">
      <c r="D8542" s="39"/>
    </row>
    <row r="8543" spans="4:4">
      <c r="D8543" s="39"/>
    </row>
    <row r="8544" spans="4:4">
      <c r="D8544" s="39"/>
    </row>
    <row r="8545" spans="4:4">
      <c r="D8545" s="39"/>
    </row>
    <row r="8546" spans="4:4">
      <c r="D8546" s="39"/>
    </row>
    <row r="8547" spans="4:4">
      <c r="D8547" s="39"/>
    </row>
    <row r="8548" spans="4:4">
      <c r="D8548" s="39"/>
    </row>
    <row r="8549" spans="4:4">
      <c r="D8549" s="39"/>
    </row>
    <row r="8550" spans="4:4">
      <c r="D8550" s="39"/>
    </row>
    <row r="8551" spans="4:4">
      <c r="D8551" s="39"/>
    </row>
    <row r="8552" spans="4:4">
      <c r="D8552" s="39"/>
    </row>
    <row r="8553" spans="4:4">
      <c r="D8553" s="39"/>
    </row>
    <row r="8554" spans="4:4">
      <c r="D8554" s="39"/>
    </row>
    <row r="8555" spans="4:4">
      <c r="D8555" s="39"/>
    </row>
    <row r="8556" spans="4:4">
      <c r="D8556" s="39"/>
    </row>
    <row r="8557" spans="4:4">
      <c r="D8557" s="39"/>
    </row>
    <row r="8558" spans="4:4">
      <c r="D8558" s="39"/>
    </row>
    <row r="8559" spans="4:4">
      <c r="D8559" s="39"/>
    </row>
    <row r="8560" spans="4:4">
      <c r="D8560" s="39"/>
    </row>
    <row r="8561" spans="4:4">
      <c r="D8561" s="39"/>
    </row>
    <row r="8562" spans="4:4">
      <c r="D8562" s="39"/>
    </row>
    <row r="8563" spans="4:4">
      <c r="D8563" s="39"/>
    </row>
    <row r="8564" spans="4:4">
      <c r="D8564" s="39"/>
    </row>
    <row r="8565" spans="4:4">
      <c r="D8565" s="39"/>
    </row>
    <row r="8566" spans="4:4">
      <c r="D8566" s="39"/>
    </row>
    <row r="8567" spans="4:4">
      <c r="D8567" s="39"/>
    </row>
    <row r="8568" spans="4:4">
      <c r="D8568" s="39"/>
    </row>
    <row r="8569" spans="4:4">
      <c r="D8569" s="39"/>
    </row>
    <row r="8570" spans="4:4">
      <c r="D8570" s="39"/>
    </row>
    <row r="8571" spans="4:4">
      <c r="D8571" s="39"/>
    </row>
    <row r="8572" spans="4:4">
      <c r="D8572" s="39"/>
    </row>
    <row r="8573" spans="4:4">
      <c r="D8573" s="39"/>
    </row>
    <row r="8574" spans="4:4">
      <c r="D8574" s="39"/>
    </row>
    <row r="8575" spans="4:4">
      <c r="D8575" s="39"/>
    </row>
    <row r="8576" spans="4:4">
      <c r="D8576" s="39"/>
    </row>
    <row r="8577" spans="4:4">
      <c r="D8577" s="39"/>
    </row>
    <row r="8578" spans="4:4">
      <c r="D8578" s="39"/>
    </row>
    <row r="8579" spans="4:4">
      <c r="D8579" s="39"/>
    </row>
    <row r="8580" spans="4:4">
      <c r="D8580" s="39"/>
    </row>
    <row r="8581" spans="4:4">
      <c r="D8581" s="39"/>
    </row>
    <row r="8582" spans="4:4">
      <c r="D8582" s="39"/>
    </row>
    <row r="8583" spans="4:4">
      <c r="D8583" s="39"/>
    </row>
    <row r="8584" spans="4:4">
      <c r="D8584" s="39"/>
    </row>
    <row r="8585" spans="4:4">
      <c r="D8585" s="39"/>
    </row>
    <row r="8586" spans="4:4">
      <c r="D8586" s="39"/>
    </row>
    <row r="8587" spans="4:4">
      <c r="D8587" s="39"/>
    </row>
    <row r="8588" spans="4:4">
      <c r="D8588" s="39"/>
    </row>
    <row r="8589" spans="4:4">
      <c r="D8589" s="39"/>
    </row>
    <row r="8590" spans="4:4">
      <c r="D8590" s="39"/>
    </row>
    <row r="8591" spans="4:4">
      <c r="D8591" s="39"/>
    </row>
    <row r="8592" spans="4:4">
      <c r="D8592" s="39"/>
    </row>
    <row r="8593" spans="4:4">
      <c r="D8593" s="39"/>
    </row>
    <row r="8594" spans="4:4">
      <c r="D8594" s="39"/>
    </row>
    <row r="8595" spans="4:4">
      <c r="D8595" s="39"/>
    </row>
    <row r="8596" spans="4:4">
      <c r="D8596" s="39"/>
    </row>
    <row r="8597" spans="4:4">
      <c r="D8597" s="39"/>
    </row>
    <row r="8598" spans="4:4">
      <c r="D8598" s="39"/>
    </row>
    <row r="8599" spans="4:4">
      <c r="D8599" s="39"/>
    </row>
    <row r="8600" spans="4:4">
      <c r="D8600" s="39"/>
    </row>
    <row r="8601" spans="4:4">
      <c r="D8601" s="39"/>
    </row>
    <row r="8602" spans="4:4">
      <c r="D8602" s="39"/>
    </row>
    <row r="8603" spans="4:4">
      <c r="D8603" s="39"/>
    </row>
    <row r="8604" spans="4:4">
      <c r="D8604" s="39"/>
    </row>
    <row r="8605" spans="4:4">
      <c r="D8605" s="39"/>
    </row>
    <row r="8606" spans="4:4">
      <c r="D8606" s="39"/>
    </row>
    <row r="8607" spans="4:4">
      <c r="D8607" s="39"/>
    </row>
    <row r="8608" spans="4:4">
      <c r="D8608" s="39"/>
    </row>
    <row r="8609" spans="4:4">
      <c r="D8609" s="39"/>
    </row>
    <row r="8610" spans="4:4">
      <c r="D8610" s="39"/>
    </row>
    <row r="8611" spans="4:4">
      <c r="D8611" s="39"/>
    </row>
    <row r="8612" spans="4:4">
      <c r="D8612" s="39"/>
    </row>
    <row r="8613" spans="4:4">
      <c r="D8613" s="39"/>
    </row>
    <row r="8614" spans="4:4">
      <c r="D8614" s="39"/>
    </row>
    <row r="8615" spans="4:4">
      <c r="D8615" s="39"/>
    </row>
    <row r="8616" spans="4:4">
      <c r="D8616" s="39"/>
    </row>
    <row r="8617" spans="4:4">
      <c r="D8617" s="39"/>
    </row>
    <row r="8618" spans="4:4">
      <c r="D8618" s="39"/>
    </row>
    <row r="8619" spans="4:4">
      <c r="D8619" s="39"/>
    </row>
    <row r="8620" spans="4:4">
      <c r="D8620" s="39"/>
    </row>
    <row r="8621" spans="4:4">
      <c r="D8621" s="39"/>
    </row>
    <row r="8622" spans="4:4">
      <c r="D8622" s="39"/>
    </row>
    <row r="8623" spans="4:4">
      <c r="D8623" s="39"/>
    </row>
    <row r="8624" spans="4:4">
      <c r="D8624" s="39"/>
    </row>
    <row r="8625" spans="4:4">
      <c r="D8625" s="39"/>
    </row>
    <row r="8626" spans="4:4">
      <c r="D8626" s="39"/>
    </row>
    <row r="8627" spans="4:4">
      <c r="D8627" s="39"/>
    </row>
    <row r="8628" spans="4:4">
      <c r="D8628" s="39"/>
    </row>
    <row r="8629" spans="4:4">
      <c r="D8629" s="39"/>
    </row>
    <row r="8630" spans="4:4">
      <c r="D8630" s="39"/>
    </row>
    <row r="8631" spans="4:4">
      <c r="D8631" s="39"/>
    </row>
    <row r="8632" spans="4:4">
      <c r="D8632" s="39"/>
    </row>
    <row r="8633" spans="4:4">
      <c r="D8633" s="39"/>
    </row>
    <row r="8634" spans="4:4">
      <c r="D8634" s="39"/>
    </row>
    <row r="8635" spans="4:4">
      <c r="D8635" s="39"/>
    </row>
    <row r="8636" spans="4:4">
      <c r="D8636" s="39"/>
    </row>
    <row r="8637" spans="4:4">
      <c r="D8637" s="39"/>
    </row>
    <row r="8638" spans="4:4">
      <c r="D8638" s="39"/>
    </row>
    <row r="8639" spans="4:4">
      <c r="D8639" s="39"/>
    </row>
    <row r="8640" spans="4:4">
      <c r="D8640" s="39"/>
    </row>
    <row r="8641" spans="4:4">
      <c r="D8641" s="39"/>
    </row>
    <row r="8642" spans="4:4">
      <c r="D8642" s="39"/>
    </row>
    <row r="8643" spans="4:4">
      <c r="D8643" s="39"/>
    </row>
    <row r="8644" spans="4:4">
      <c r="D8644" s="39"/>
    </row>
    <row r="8645" spans="4:4">
      <c r="D8645" s="39"/>
    </row>
    <row r="8646" spans="4:4">
      <c r="D8646" s="39"/>
    </row>
    <row r="8647" spans="4:4">
      <c r="D8647" s="39"/>
    </row>
    <row r="8648" spans="4:4">
      <c r="D8648" s="39"/>
    </row>
    <row r="8649" spans="4:4">
      <c r="D8649" s="39"/>
    </row>
    <row r="8650" spans="4:4">
      <c r="D8650" s="39"/>
    </row>
    <row r="8651" spans="4:4">
      <c r="D8651" s="39"/>
    </row>
    <row r="8652" spans="4:4">
      <c r="D8652" s="39"/>
    </row>
    <row r="8653" spans="4:4">
      <c r="D8653" s="39"/>
    </row>
    <row r="8654" spans="4:4">
      <c r="D8654" s="39"/>
    </row>
    <row r="8655" spans="4:4">
      <c r="D8655" s="39"/>
    </row>
    <row r="8656" spans="4:4">
      <c r="D8656" s="39"/>
    </row>
    <row r="8657" spans="4:4">
      <c r="D8657" s="39"/>
    </row>
    <row r="8658" spans="4:4">
      <c r="D8658" s="39"/>
    </row>
    <row r="8659" spans="4:4">
      <c r="D8659" s="39"/>
    </row>
    <row r="8660" spans="4:4">
      <c r="D8660" s="39"/>
    </row>
    <row r="8661" spans="4:4">
      <c r="D8661" s="39"/>
    </row>
    <row r="8662" spans="4:4">
      <c r="D8662" s="39"/>
    </row>
    <row r="8663" spans="4:4">
      <c r="D8663" s="39"/>
    </row>
    <row r="8664" spans="4:4">
      <c r="D8664" s="39"/>
    </row>
    <row r="8665" spans="4:4">
      <c r="D8665" s="39"/>
    </row>
    <row r="8666" spans="4:4">
      <c r="D8666" s="39"/>
    </row>
    <row r="8667" spans="4:4">
      <c r="D8667" s="39"/>
    </row>
    <row r="8668" spans="4:4">
      <c r="D8668" s="39"/>
    </row>
    <row r="8669" spans="4:4">
      <c r="D8669" s="39"/>
    </row>
    <row r="8670" spans="4:4">
      <c r="D8670" s="39"/>
    </row>
    <row r="8671" spans="4:4">
      <c r="D8671" s="39"/>
    </row>
    <row r="8672" spans="4:4">
      <c r="D8672" s="39"/>
    </row>
    <row r="8673" spans="4:4">
      <c r="D8673" s="39"/>
    </row>
    <row r="8674" spans="4:4">
      <c r="D8674" s="39"/>
    </row>
    <row r="8675" spans="4:4">
      <c r="D8675" s="39"/>
    </row>
    <row r="8676" spans="4:4">
      <c r="D8676" s="39"/>
    </row>
    <row r="8677" spans="4:4">
      <c r="D8677" s="39"/>
    </row>
    <row r="8678" spans="4:4">
      <c r="D8678" s="39"/>
    </row>
    <row r="8679" spans="4:4">
      <c r="D8679" s="39"/>
    </row>
    <row r="8680" spans="4:4">
      <c r="D8680" s="39"/>
    </row>
    <row r="8681" spans="4:4">
      <c r="D8681" s="39"/>
    </row>
    <row r="8682" spans="4:4">
      <c r="D8682" s="39"/>
    </row>
    <row r="8683" spans="4:4">
      <c r="D8683" s="39"/>
    </row>
    <row r="8684" spans="4:4">
      <c r="D8684" s="39"/>
    </row>
    <row r="8685" spans="4:4">
      <c r="D8685" s="39"/>
    </row>
    <row r="8686" spans="4:4">
      <c r="D8686" s="39"/>
    </row>
    <row r="8687" spans="4:4">
      <c r="D8687" s="39"/>
    </row>
    <row r="8688" spans="4:4">
      <c r="D8688" s="39"/>
    </row>
    <row r="8689" spans="4:4">
      <c r="D8689" s="39"/>
    </row>
    <row r="8690" spans="4:4">
      <c r="D8690" s="39"/>
    </row>
    <row r="8691" spans="4:4">
      <c r="D8691" s="39"/>
    </row>
    <row r="8692" spans="4:4">
      <c r="D8692" s="39"/>
    </row>
    <row r="8693" spans="4:4">
      <c r="D8693" s="39"/>
    </row>
    <row r="8694" spans="4:4">
      <c r="D8694" s="39"/>
    </row>
    <row r="8695" spans="4:4">
      <c r="D8695" s="39"/>
    </row>
    <row r="8696" spans="4:4">
      <c r="D8696" s="39"/>
    </row>
    <row r="8697" spans="4:4">
      <c r="D8697" s="39"/>
    </row>
    <row r="8698" spans="4:4">
      <c r="D8698" s="39"/>
    </row>
    <row r="8699" spans="4:4">
      <c r="D8699" s="39"/>
    </row>
    <row r="8700" spans="4:4">
      <c r="D8700" s="39"/>
    </row>
    <row r="8701" spans="4:4">
      <c r="D8701" s="39"/>
    </row>
    <row r="8702" spans="4:4">
      <c r="D8702" s="39"/>
    </row>
    <row r="8703" spans="4:4">
      <c r="D8703" s="39"/>
    </row>
    <row r="8704" spans="4:4">
      <c r="D8704" s="39"/>
    </row>
    <row r="8705" spans="4:4">
      <c r="D8705" s="39"/>
    </row>
    <row r="8706" spans="4:4">
      <c r="D8706" s="39"/>
    </row>
    <row r="8707" spans="4:4">
      <c r="D8707" s="39"/>
    </row>
    <row r="8708" spans="4:4">
      <c r="D8708" s="39"/>
    </row>
    <row r="8709" spans="4:4">
      <c r="D8709" s="39"/>
    </row>
    <row r="8710" spans="4:4">
      <c r="D8710" s="39"/>
    </row>
    <row r="8711" spans="4:4">
      <c r="D8711" s="39"/>
    </row>
    <row r="8712" spans="4:4">
      <c r="D8712" s="39"/>
    </row>
    <row r="8713" spans="4:4">
      <c r="D8713" s="39"/>
    </row>
    <row r="8714" spans="4:4">
      <c r="D8714" s="39"/>
    </row>
    <row r="8715" spans="4:4">
      <c r="D8715" s="39"/>
    </row>
    <row r="8716" spans="4:4">
      <c r="D8716" s="39"/>
    </row>
    <row r="8717" spans="4:4">
      <c r="D8717" s="39"/>
    </row>
    <row r="8718" spans="4:4">
      <c r="D8718" s="39"/>
    </row>
    <row r="8719" spans="4:4">
      <c r="D8719" s="39"/>
    </row>
    <row r="8720" spans="4:4">
      <c r="D8720" s="39"/>
    </row>
    <row r="8721" spans="4:4">
      <c r="D8721" s="39"/>
    </row>
    <row r="8722" spans="4:4">
      <c r="D8722" s="39"/>
    </row>
    <row r="8723" spans="4:4">
      <c r="D8723" s="39"/>
    </row>
    <row r="8724" spans="4:4">
      <c r="D8724" s="39"/>
    </row>
    <row r="8725" spans="4:4">
      <c r="D8725" s="39"/>
    </row>
    <row r="8726" spans="4:4">
      <c r="D8726" s="39"/>
    </row>
    <row r="8727" spans="4:4">
      <c r="D8727" s="39"/>
    </row>
    <row r="8728" spans="4:4">
      <c r="D8728" s="39"/>
    </row>
    <row r="8729" spans="4:4">
      <c r="D8729" s="39"/>
    </row>
    <row r="8730" spans="4:4">
      <c r="D8730" s="39"/>
    </row>
    <row r="8731" spans="4:4">
      <c r="D8731" s="39"/>
    </row>
    <row r="8732" spans="4:4">
      <c r="D8732" s="39"/>
    </row>
    <row r="8733" spans="4:4">
      <c r="D8733" s="39"/>
    </row>
    <row r="8734" spans="4:4">
      <c r="D8734" s="39"/>
    </row>
    <row r="8735" spans="4:4">
      <c r="D8735" s="39"/>
    </row>
    <row r="8736" spans="4:4">
      <c r="D8736" s="39"/>
    </row>
    <row r="8737" spans="4:4">
      <c r="D8737" s="39"/>
    </row>
    <row r="8738" spans="4:4">
      <c r="D8738" s="39"/>
    </row>
    <row r="8739" spans="4:4">
      <c r="D8739" s="39"/>
    </row>
    <row r="8740" spans="4:4">
      <c r="D8740" s="39"/>
    </row>
    <row r="8741" spans="4:4">
      <c r="D8741" s="39"/>
    </row>
    <row r="8742" spans="4:4">
      <c r="D8742" s="39"/>
    </row>
    <row r="8743" spans="4:4">
      <c r="D8743" s="39"/>
    </row>
    <row r="8744" spans="4:4">
      <c r="D8744" s="39"/>
    </row>
    <row r="8745" spans="4:4">
      <c r="D8745" s="39"/>
    </row>
    <row r="8746" spans="4:4">
      <c r="D8746" s="39"/>
    </row>
    <row r="8747" spans="4:4">
      <c r="D8747" s="39"/>
    </row>
    <row r="8748" spans="4:4">
      <c r="D8748" s="39"/>
    </row>
  </sheetData>
  <phoneticPr fontId="0"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78"/>
  <sheetViews>
    <sheetView topLeftCell="A43" workbookViewId="0">
      <selection activeCell="G97" sqref="G97"/>
    </sheetView>
  </sheetViews>
  <sheetFormatPr baseColWidth="10" defaultColWidth="8.85546875" defaultRowHeight="11"/>
  <cols>
    <col min="1" max="1" width="8.5703125" style="62" bestFit="1" customWidth="1"/>
    <col min="2" max="2" width="7.140625" style="62" bestFit="1" customWidth="1"/>
    <col min="3" max="3" width="12" style="62" bestFit="1" customWidth="1"/>
    <col min="4" max="4" width="11.85546875" style="62" bestFit="1" customWidth="1"/>
    <col min="5" max="5" width="12" style="62" bestFit="1" customWidth="1"/>
    <col min="6" max="6" width="11.140625" style="62" bestFit="1" customWidth="1"/>
    <col min="7" max="7" width="11.42578125" style="62" bestFit="1" customWidth="1"/>
    <col min="8" max="8" width="11.140625" style="62" bestFit="1" customWidth="1"/>
    <col min="9" max="9" width="10" style="62" bestFit="1" customWidth="1"/>
    <col min="10" max="10" width="8.85546875" style="62"/>
    <col min="11" max="11" width="8.42578125" style="62" bestFit="1" customWidth="1"/>
    <col min="12" max="12" width="8.85546875" style="62"/>
    <col min="13" max="13" width="8.5703125" style="62" bestFit="1" customWidth="1"/>
    <col min="14" max="14" width="8.85546875" style="62"/>
    <col min="15" max="15" width="8.5703125" style="62" bestFit="1" customWidth="1"/>
    <col min="16" max="16" width="8.85546875" style="62"/>
    <col min="17" max="17" width="8.42578125" style="62" bestFit="1" customWidth="1"/>
    <col min="18" max="18" width="8.85546875" style="62"/>
    <col min="19" max="19" width="9.140625" style="62" bestFit="1" customWidth="1"/>
    <col min="20" max="16384" width="8.85546875" style="62"/>
  </cols>
  <sheetData>
    <row r="2" spans="1:9">
      <c r="C2" s="82" t="s">
        <v>109</v>
      </c>
      <c r="D2" s="82" t="s">
        <v>110</v>
      </c>
      <c r="E2" s="81" t="s">
        <v>111</v>
      </c>
      <c r="F2" s="81" t="s">
        <v>112</v>
      </c>
      <c r="G2" s="81" t="s">
        <v>113</v>
      </c>
      <c r="H2" s="81" t="s">
        <v>114</v>
      </c>
      <c r="I2" s="81" t="s">
        <v>115</v>
      </c>
    </row>
    <row r="3" spans="1:9">
      <c r="A3" s="81" t="s">
        <v>116</v>
      </c>
      <c r="B3" s="81" t="s">
        <v>126</v>
      </c>
      <c r="C3" s="82" t="s">
        <v>117</v>
      </c>
      <c r="D3" s="82" t="s">
        <v>118</v>
      </c>
      <c r="E3" s="81" t="s">
        <v>119</v>
      </c>
      <c r="F3" s="81" t="s">
        <v>127</v>
      </c>
      <c r="G3" s="81" t="s">
        <v>120</v>
      </c>
      <c r="H3" s="81" t="s">
        <v>121</v>
      </c>
      <c r="I3" s="81" t="s">
        <v>122</v>
      </c>
    </row>
    <row r="4" spans="1:9">
      <c r="A4" s="81" t="s">
        <v>123</v>
      </c>
      <c r="B4" s="81" t="s">
        <v>133</v>
      </c>
      <c r="C4" s="82" t="s">
        <v>124</v>
      </c>
      <c r="D4" s="82" t="s">
        <v>125</v>
      </c>
      <c r="E4" s="81" t="s">
        <v>126</v>
      </c>
      <c r="F4" s="81" t="s">
        <v>164</v>
      </c>
      <c r="G4" s="81" t="s">
        <v>126</v>
      </c>
      <c r="H4" s="81" t="s">
        <v>128</v>
      </c>
      <c r="I4" s="81" t="s">
        <v>129</v>
      </c>
    </row>
    <row r="5" spans="1:9">
      <c r="A5" s="82"/>
      <c r="B5" s="81" t="s">
        <v>96</v>
      </c>
      <c r="C5" s="82" t="s">
        <v>130</v>
      </c>
      <c r="D5" s="82" t="s">
        <v>131</v>
      </c>
      <c r="E5" s="81" t="s">
        <v>125</v>
      </c>
      <c r="F5" s="82"/>
      <c r="G5" s="81" t="s">
        <v>125</v>
      </c>
      <c r="H5" s="81"/>
      <c r="I5" s="81" t="s">
        <v>125</v>
      </c>
    </row>
    <row r="6" spans="1:9">
      <c r="A6" s="82"/>
      <c r="B6" s="82"/>
      <c r="C6" s="82" t="s">
        <v>132</v>
      </c>
      <c r="D6" s="82"/>
      <c r="E6" s="81" t="s">
        <v>133</v>
      </c>
      <c r="F6" s="82"/>
      <c r="G6" s="81" t="s">
        <v>133</v>
      </c>
      <c r="H6" s="81"/>
      <c r="I6" s="81" t="s">
        <v>131</v>
      </c>
    </row>
    <row r="7" spans="1:9">
      <c r="A7" s="82"/>
      <c r="B7" s="82"/>
      <c r="C7" s="82"/>
      <c r="D7" s="82"/>
      <c r="E7" s="82"/>
      <c r="F7" s="82"/>
      <c r="G7" s="81" t="s">
        <v>134</v>
      </c>
      <c r="H7" s="81" t="s">
        <v>135</v>
      </c>
      <c r="I7" s="82"/>
    </row>
    <row r="8" spans="1:9">
      <c r="A8" s="62" t="s">
        <v>136</v>
      </c>
      <c r="B8" s="103">
        <v>38183</v>
      </c>
      <c r="C8" s="117">
        <v>46244647602</v>
      </c>
      <c r="D8" s="117">
        <v>3438838099.5</v>
      </c>
      <c r="E8" s="84">
        <v>2500000000</v>
      </c>
      <c r="F8" s="83">
        <v>375000000</v>
      </c>
      <c r="G8" s="83">
        <v>2125000000</v>
      </c>
      <c r="H8" s="83">
        <v>938838099.5</v>
      </c>
      <c r="I8" s="85">
        <v>3063838099.5</v>
      </c>
    </row>
    <row r="9" spans="1:9">
      <c r="A9" s="62" t="s">
        <v>93</v>
      </c>
      <c r="B9" s="103">
        <v>38225</v>
      </c>
      <c r="C9" s="117">
        <v>72490049105</v>
      </c>
      <c r="D9" s="117">
        <v>5351658482.5</v>
      </c>
      <c r="E9" s="84">
        <v>4099999999.9999995</v>
      </c>
      <c r="F9" s="83">
        <v>614999999.99999988</v>
      </c>
      <c r="G9" s="83">
        <v>3484999999.9999995</v>
      </c>
      <c r="H9" s="83">
        <v>1251658482.5000005</v>
      </c>
      <c r="I9" s="84">
        <v>4736658482.5</v>
      </c>
    </row>
    <row r="10" spans="1:9">
      <c r="A10" s="62" t="s">
        <v>94</v>
      </c>
      <c r="B10" s="103">
        <v>38253</v>
      </c>
      <c r="C10" s="118">
        <v>35610548995</v>
      </c>
      <c r="D10" s="118">
        <v>2588945100.5</v>
      </c>
      <c r="E10" s="84">
        <v>2150000000</v>
      </c>
      <c r="F10" s="104">
        <v>322500000</v>
      </c>
      <c r="G10" s="104">
        <v>1827500000</v>
      </c>
      <c r="H10" s="104">
        <v>438945100.5</v>
      </c>
      <c r="I10" s="105">
        <f>G10+H10</f>
        <v>2266445100.5</v>
      </c>
    </row>
    <row r="11" spans="1:9">
      <c r="A11" s="62" t="s">
        <v>106</v>
      </c>
      <c r="B11" s="103">
        <v>38309</v>
      </c>
      <c r="C11" s="117">
        <v>12991200000</v>
      </c>
      <c r="D11" s="117">
        <v>925440000</v>
      </c>
      <c r="E11" s="84">
        <v>825000000</v>
      </c>
      <c r="F11" s="83">
        <v>123750000</v>
      </c>
      <c r="G11" s="83">
        <v>701250000</v>
      </c>
      <c r="H11" s="83">
        <v>100440000</v>
      </c>
      <c r="I11" s="85">
        <v>801690000</v>
      </c>
    </row>
    <row r="12" spans="1:9">
      <c r="A12" s="62" t="s">
        <v>107</v>
      </c>
      <c r="B12" s="103">
        <v>38351</v>
      </c>
      <c r="C12" s="118">
        <v>84369519779</v>
      </c>
      <c r="D12" s="118">
        <v>5907620055.25</v>
      </c>
      <c r="E12" s="84">
        <v>4500000000</v>
      </c>
      <c r="F12" s="104">
        <v>675000000</v>
      </c>
      <c r="G12" s="104">
        <v>3825000000</v>
      </c>
      <c r="H12" s="104">
        <v>1407620055.25</v>
      </c>
      <c r="I12" s="105">
        <v>5232620055.25</v>
      </c>
    </row>
    <row r="13" spans="1:9">
      <c r="A13" s="62" t="s">
        <v>90</v>
      </c>
      <c r="B13" s="103">
        <v>38367</v>
      </c>
      <c r="C13" s="117">
        <v>47183485701.5</v>
      </c>
      <c r="D13" s="117">
        <v>3438838099.5</v>
      </c>
      <c r="E13" s="84">
        <v>2500000000</v>
      </c>
      <c r="F13" s="83">
        <v>375000000</v>
      </c>
      <c r="G13" s="83">
        <v>2125000000</v>
      </c>
      <c r="H13" s="83">
        <v>938838099.5</v>
      </c>
      <c r="I13" s="85">
        <v>3063838099.5</v>
      </c>
    </row>
    <row r="14" spans="1:9">
      <c r="A14" s="62" t="s">
        <v>93</v>
      </c>
      <c r="B14" s="103">
        <v>38407</v>
      </c>
      <c r="C14" s="117">
        <v>73741707587.5</v>
      </c>
      <c r="D14" s="117">
        <v>5351658482.5</v>
      </c>
      <c r="E14" s="84">
        <v>4099999999.9999995</v>
      </c>
      <c r="F14" s="83">
        <v>614999999.99999988</v>
      </c>
      <c r="G14" s="83">
        <v>3484999999.9999995</v>
      </c>
      <c r="H14" s="83">
        <v>1251658482.5000005</v>
      </c>
      <c r="I14" s="84">
        <v>4736658482.5</v>
      </c>
    </row>
    <row r="15" spans="1:9">
      <c r="A15" s="62" t="s">
        <v>94</v>
      </c>
      <c r="B15" s="103">
        <v>38435</v>
      </c>
      <c r="C15" s="118">
        <v>36049494095.5</v>
      </c>
      <c r="D15" s="118">
        <v>2588945100.5</v>
      </c>
      <c r="E15" s="84">
        <v>2150000000</v>
      </c>
      <c r="F15" s="104">
        <v>322500000</v>
      </c>
      <c r="G15" s="104">
        <v>1827500000</v>
      </c>
      <c r="H15" s="104">
        <v>438945100.5</v>
      </c>
      <c r="I15" s="105">
        <f>G15+H15</f>
        <v>2266445100.5</v>
      </c>
    </row>
    <row r="16" spans="1:9">
      <c r="A16" s="62" t="s">
        <v>137</v>
      </c>
      <c r="B16" s="103">
        <v>38449</v>
      </c>
      <c r="C16" s="118">
        <v>78267645273</v>
      </c>
      <c r="D16" s="118">
        <v>6567892454.5</v>
      </c>
      <c r="E16" s="84">
        <v>4612500000</v>
      </c>
      <c r="F16" s="104">
        <v>691875000</v>
      </c>
      <c r="G16" s="104">
        <v>3920625000</v>
      </c>
      <c r="H16" s="104">
        <v>1955392454.5</v>
      </c>
      <c r="I16" s="105">
        <f>G16+H16</f>
        <v>5876017454.5</v>
      </c>
    </row>
    <row r="17" spans="1:11">
      <c r="A17" s="62" t="s">
        <v>106</v>
      </c>
      <c r="B17" s="103">
        <v>38491</v>
      </c>
      <c r="C17" s="117">
        <v>13091640000</v>
      </c>
      <c r="D17" s="117">
        <v>925440000</v>
      </c>
      <c r="E17" s="84">
        <v>825000000</v>
      </c>
      <c r="F17" s="83">
        <v>123750000</v>
      </c>
      <c r="G17" s="83">
        <v>701250000</v>
      </c>
      <c r="H17" s="83">
        <v>100440000</v>
      </c>
      <c r="I17" s="85">
        <v>801690000</v>
      </c>
    </row>
    <row r="18" spans="1:11">
      <c r="A18" s="62" t="s">
        <v>107</v>
      </c>
      <c r="B18" s="103">
        <v>38533</v>
      </c>
      <c r="C18" s="118">
        <v>85777139834.25</v>
      </c>
      <c r="D18" s="118">
        <v>5907620055.25</v>
      </c>
      <c r="E18" s="84">
        <v>4500000000</v>
      </c>
      <c r="F18" s="104">
        <v>675000000</v>
      </c>
      <c r="G18" s="104">
        <v>3825000000</v>
      </c>
      <c r="H18" s="104">
        <v>1407620055.25</v>
      </c>
      <c r="I18" s="105">
        <v>5232620055.25</v>
      </c>
    </row>
    <row r="19" spans="1:11">
      <c r="A19" s="62" t="s">
        <v>90</v>
      </c>
      <c r="B19" s="103">
        <v>38550</v>
      </c>
      <c r="C19" s="117">
        <v>48122323801</v>
      </c>
      <c r="D19" s="117">
        <v>3438838099.5</v>
      </c>
      <c r="E19" s="84">
        <v>2500000000</v>
      </c>
      <c r="F19" s="83">
        <v>375000000</v>
      </c>
      <c r="G19" s="83">
        <v>2125000000</v>
      </c>
      <c r="H19" s="83">
        <v>938838099.5</v>
      </c>
      <c r="I19" s="85">
        <v>3063838099.5</v>
      </c>
    </row>
    <row r="20" spans="1:11">
      <c r="A20" s="62" t="s">
        <v>149</v>
      </c>
      <c r="B20" s="103">
        <v>38561</v>
      </c>
      <c r="C20" s="118">
        <v>93453428640</v>
      </c>
      <c r="D20" s="118">
        <v>6636552840</v>
      </c>
      <c r="E20" s="84">
        <v>4999985000</v>
      </c>
      <c r="F20" s="104">
        <v>749997750</v>
      </c>
      <c r="G20" s="104">
        <v>4249987250</v>
      </c>
      <c r="H20" s="104">
        <v>1636567840</v>
      </c>
      <c r="I20" s="105">
        <f>G20+H20</f>
        <v>5886555090</v>
      </c>
    </row>
    <row r="21" spans="1:11">
      <c r="A21" s="62" t="s">
        <v>93</v>
      </c>
      <c r="B21" s="103">
        <v>38589</v>
      </c>
      <c r="C21" s="117">
        <v>74993366070</v>
      </c>
      <c r="D21" s="117">
        <v>5351658482.5</v>
      </c>
      <c r="E21" s="84">
        <v>4099999999.9999995</v>
      </c>
      <c r="F21" s="83">
        <v>614999999.99999988</v>
      </c>
      <c r="G21" s="83">
        <v>3484999999.9999995</v>
      </c>
      <c r="H21" s="83">
        <v>1251658482.5000005</v>
      </c>
      <c r="I21" s="84">
        <v>4736658482.5</v>
      </c>
    </row>
    <row r="22" spans="1:11" s="25" customFormat="1">
      <c r="A22" s="25" t="s">
        <v>94</v>
      </c>
      <c r="B22" s="107">
        <v>38617</v>
      </c>
      <c r="C22" s="119">
        <v>36488439196</v>
      </c>
      <c r="D22" s="119">
        <v>2588945100.5</v>
      </c>
      <c r="E22" s="109">
        <v>2150000000</v>
      </c>
      <c r="F22" s="108">
        <v>322500000</v>
      </c>
      <c r="G22" s="108">
        <v>1827500000</v>
      </c>
      <c r="H22" s="108">
        <v>438945100.5</v>
      </c>
      <c r="I22" s="110">
        <f>G22+H22</f>
        <v>2266445100.5</v>
      </c>
    </row>
    <row r="23" spans="1:11" s="25" customFormat="1">
      <c r="A23" s="25" t="s">
        <v>137</v>
      </c>
      <c r="B23" s="107">
        <v>38631</v>
      </c>
      <c r="C23" s="119">
        <v>80223037727.5</v>
      </c>
      <c r="D23" s="119">
        <v>6567892454.5</v>
      </c>
      <c r="E23" s="109">
        <v>4612500000</v>
      </c>
      <c r="F23" s="108">
        <v>691875000</v>
      </c>
      <c r="G23" s="108">
        <v>3920625000</v>
      </c>
      <c r="H23" s="108">
        <v>1955392454.5</v>
      </c>
      <c r="I23" s="110">
        <f>G23+H23</f>
        <v>5876017454.5</v>
      </c>
    </row>
    <row r="24" spans="1:11" s="25" customFormat="1">
      <c r="A24" s="25" t="s">
        <v>158</v>
      </c>
      <c r="B24" s="107">
        <v>38645</v>
      </c>
      <c r="C24" s="120">
        <v>38517903296</v>
      </c>
      <c r="D24" s="119">
        <v>3386599450.666667</v>
      </c>
      <c r="E24" s="109">
        <v>2306250000</v>
      </c>
      <c r="F24" s="108">
        <v>345937500</v>
      </c>
      <c r="G24" s="108">
        <v>1960312500</v>
      </c>
      <c r="H24" s="108">
        <v>1080349450.666667</v>
      </c>
      <c r="I24" s="110">
        <f>G24+H24</f>
        <v>3040661950.666667</v>
      </c>
      <c r="K24" s="108"/>
    </row>
    <row r="25" spans="1:11" s="25" customFormat="1">
      <c r="A25" s="25" t="s">
        <v>106</v>
      </c>
      <c r="B25" s="107">
        <v>38673</v>
      </c>
      <c r="C25" s="120">
        <v>13192080000</v>
      </c>
      <c r="D25" s="120">
        <v>925440000</v>
      </c>
      <c r="E25" s="109">
        <v>825000000</v>
      </c>
      <c r="F25" s="112">
        <v>123750000</v>
      </c>
      <c r="G25" s="112">
        <v>701250000</v>
      </c>
      <c r="H25" s="112">
        <v>100440000</v>
      </c>
      <c r="I25" s="113">
        <v>801690000</v>
      </c>
      <c r="K25" s="108"/>
    </row>
    <row r="26" spans="1:11" s="25" customFormat="1">
      <c r="A26" s="25" t="s">
        <v>160</v>
      </c>
      <c r="B26" s="107">
        <v>38700</v>
      </c>
      <c r="C26" s="120">
        <v>18430299332</v>
      </c>
      <c r="D26" s="119">
        <v>1392425167</v>
      </c>
      <c r="E26" s="109">
        <v>1000000000</v>
      </c>
      <c r="F26" s="108">
        <v>150000000</v>
      </c>
      <c r="G26" s="108">
        <v>850000000</v>
      </c>
      <c r="H26" s="108">
        <v>392425167</v>
      </c>
      <c r="I26" s="110">
        <f>G26+H26</f>
        <v>1242425167</v>
      </c>
      <c r="K26" s="108"/>
    </row>
    <row r="27" spans="1:11" s="25" customFormat="1">
      <c r="A27" s="25" t="s">
        <v>107</v>
      </c>
      <c r="B27" s="107">
        <v>38715</v>
      </c>
      <c r="C27" s="119">
        <v>87184759889.5</v>
      </c>
      <c r="D27" s="119">
        <v>5907620055.25</v>
      </c>
      <c r="E27" s="109">
        <v>4500000000</v>
      </c>
      <c r="F27" s="108">
        <v>675000000</v>
      </c>
      <c r="G27" s="108">
        <v>3825000000</v>
      </c>
      <c r="H27" s="108">
        <v>1407620055.25</v>
      </c>
      <c r="I27" s="110">
        <v>5232620055.25</v>
      </c>
      <c r="K27" s="108"/>
    </row>
    <row r="28" spans="1:11">
      <c r="A28" s="62" t="s">
        <v>90</v>
      </c>
      <c r="B28" s="103">
        <v>38734</v>
      </c>
      <c r="C28" s="117">
        <v>49061161900.5</v>
      </c>
      <c r="D28" s="117">
        <v>3438838099.5</v>
      </c>
      <c r="E28" s="84">
        <v>2500000000</v>
      </c>
      <c r="F28" s="83">
        <v>375000000</v>
      </c>
      <c r="G28" s="83">
        <v>2125000000</v>
      </c>
      <c r="H28" s="83">
        <v>938838099.5</v>
      </c>
      <c r="I28" s="85">
        <v>3063838099.5</v>
      </c>
    </row>
    <row r="29" spans="1:11">
      <c r="A29" s="62" t="s">
        <v>149</v>
      </c>
      <c r="B29" s="103">
        <v>38743</v>
      </c>
      <c r="C29" s="118">
        <v>95089996480</v>
      </c>
      <c r="D29" s="118">
        <v>6636552840</v>
      </c>
      <c r="E29" s="84">
        <v>4999985000</v>
      </c>
      <c r="F29" s="104">
        <v>749997750</v>
      </c>
      <c r="G29" s="104">
        <v>4249987250</v>
      </c>
      <c r="H29" s="104">
        <v>1636567840</v>
      </c>
      <c r="I29" s="105">
        <f>G29+H29</f>
        <v>5886555090</v>
      </c>
    </row>
    <row r="30" spans="1:11">
      <c r="A30" s="62" t="s">
        <v>162</v>
      </c>
      <c r="B30" s="103">
        <v>38743</v>
      </c>
      <c r="C30" s="118">
        <v>44188457654</v>
      </c>
      <c r="D30" s="118">
        <v>3531090391</v>
      </c>
      <c r="E30" s="84">
        <v>2562500000</v>
      </c>
      <c r="F30" s="104">
        <v>384375000</v>
      </c>
      <c r="G30" s="104">
        <v>2178125000</v>
      </c>
      <c r="H30" s="104">
        <v>968590391</v>
      </c>
      <c r="I30" s="105">
        <f>H30+G30</f>
        <v>3146715391</v>
      </c>
    </row>
    <row r="31" spans="1:11" s="25" customFormat="1">
      <c r="A31" s="25" t="s">
        <v>93</v>
      </c>
      <c r="B31" s="107">
        <v>38771</v>
      </c>
      <c r="C31" s="120">
        <v>76245024552.5</v>
      </c>
      <c r="D31" s="120">
        <v>5351658482.5</v>
      </c>
      <c r="E31" s="109">
        <v>4099999999.9999995</v>
      </c>
      <c r="F31" s="112">
        <v>614999999.99999988</v>
      </c>
      <c r="G31" s="112">
        <v>3484999999.9999995</v>
      </c>
      <c r="H31" s="112">
        <v>1251658482.5000005</v>
      </c>
      <c r="I31" s="109">
        <v>4736658482.5</v>
      </c>
    </row>
    <row r="32" spans="1:11" s="25" customFormat="1">
      <c r="A32" s="25" t="s">
        <v>94</v>
      </c>
      <c r="B32" s="107">
        <v>38799</v>
      </c>
      <c r="C32" s="119">
        <v>36927384296.5</v>
      </c>
      <c r="D32" s="119">
        <v>2588945100.5</v>
      </c>
      <c r="E32" s="109">
        <v>2150000000</v>
      </c>
      <c r="F32" s="108">
        <v>322500000</v>
      </c>
      <c r="G32" s="108">
        <v>1827500000</v>
      </c>
      <c r="H32" s="108">
        <v>438945100.5</v>
      </c>
      <c r="I32" s="110">
        <f>G32+H32</f>
        <v>2266445100.5</v>
      </c>
    </row>
    <row r="33" spans="1:9">
      <c r="A33" s="62" t="s">
        <v>137</v>
      </c>
      <c r="B33" s="103">
        <v>38813</v>
      </c>
      <c r="C33" s="118">
        <v>82178430182</v>
      </c>
      <c r="D33" s="118">
        <v>6567892454.5</v>
      </c>
      <c r="E33" s="84">
        <v>4612500000</v>
      </c>
      <c r="F33" s="104">
        <v>691875000</v>
      </c>
      <c r="G33" s="104">
        <v>3920625000</v>
      </c>
      <c r="H33" s="104">
        <v>1955392454.5</v>
      </c>
      <c r="I33" s="105">
        <f>G33+H33</f>
        <v>5876017454.5</v>
      </c>
    </row>
    <row r="34" spans="1:9">
      <c r="A34" s="62" t="s">
        <v>158</v>
      </c>
      <c r="B34" s="103">
        <v>38827</v>
      </c>
      <c r="C34" s="117">
        <v>39598252746.666664</v>
      </c>
      <c r="D34" s="118">
        <v>3386599450.666667</v>
      </c>
      <c r="E34" s="84">
        <v>2306250000</v>
      </c>
      <c r="F34" s="104">
        <v>345937500</v>
      </c>
      <c r="G34" s="104">
        <v>1960312500</v>
      </c>
      <c r="H34" s="104">
        <v>1080349450.666667</v>
      </c>
      <c r="I34" s="105">
        <f>G34+H34</f>
        <v>3040661950.666667</v>
      </c>
    </row>
    <row r="35" spans="1:9">
      <c r="A35" s="62" t="s">
        <v>106</v>
      </c>
      <c r="B35" s="103">
        <v>38855</v>
      </c>
      <c r="C35" s="117">
        <v>13292520000</v>
      </c>
      <c r="D35" s="117">
        <v>925440000</v>
      </c>
      <c r="E35" s="84">
        <v>825000000</v>
      </c>
      <c r="F35" s="83">
        <v>123750000</v>
      </c>
      <c r="G35" s="83">
        <v>701250000</v>
      </c>
      <c r="H35" s="83">
        <v>100440000</v>
      </c>
      <c r="I35" s="85">
        <v>801690000</v>
      </c>
    </row>
    <row r="36" spans="1:9">
      <c r="A36" s="62" t="s">
        <v>160</v>
      </c>
      <c r="B36" s="103">
        <v>38882</v>
      </c>
      <c r="C36" s="117">
        <v>18822724499</v>
      </c>
      <c r="D36" s="118">
        <v>1392425167</v>
      </c>
      <c r="E36" s="84">
        <v>1000000000</v>
      </c>
      <c r="F36" s="104">
        <v>150000000</v>
      </c>
      <c r="G36" s="104">
        <v>850000000</v>
      </c>
      <c r="H36" s="104">
        <v>392425167</v>
      </c>
      <c r="I36" s="105">
        <f>G36+H36</f>
        <v>1242425167</v>
      </c>
    </row>
    <row r="37" spans="1:9">
      <c r="A37" s="62" t="s">
        <v>107</v>
      </c>
      <c r="B37" s="103">
        <v>38897</v>
      </c>
      <c r="C37" s="118">
        <v>88592379944.75</v>
      </c>
      <c r="D37" s="118">
        <v>5907620055.25</v>
      </c>
      <c r="E37" s="84">
        <v>4500000000</v>
      </c>
      <c r="F37" s="104">
        <v>675000000</v>
      </c>
      <c r="G37" s="104">
        <v>3825000000</v>
      </c>
      <c r="H37" s="104">
        <v>1407620055.25</v>
      </c>
      <c r="I37" s="105">
        <v>5232620055.25</v>
      </c>
    </row>
    <row r="38" spans="1:9">
      <c r="A38" s="62" t="s">
        <v>149</v>
      </c>
      <c r="B38" s="103">
        <v>38925</v>
      </c>
      <c r="C38" s="118">
        <v>96726564320</v>
      </c>
      <c r="D38" s="118">
        <v>6636552840</v>
      </c>
      <c r="E38" s="84">
        <v>4999985000</v>
      </c>
      <c r="F38" s="104">
        <v>749997750</v>
      </c>
      <c r="G38" s="104">
        <v>4249987250</v>
      </c>
      <c r="H38" s="104">
        <v>1636567840</v>
      </c>
      <c r="I38" s="105">
        <f>G38+H38</f>
        <v>5886555090</v>
      </c>
    </row>
    <row r="39" spans="1:9">
      <c r="A39" s="62" t="s">
        <v>162</v>
      </c>
      <c r="B39" s="103">
        <v>38925</v>
      </c>
      <c r="C39" s="118">
        <v>45157048045</v>
      </c>
      <c r="D39" s="118">
        <v>3531090391</v>
      </c>
      <c r="E39" s="84">
        <v>2562500000</v>
      </c>
      <c r="F39" s="104">
        <v>384375000</v>
      </c>
      <c r="G39" s="104">
        <v>2178125000</v>
      </c>
      <c r="H39" s="104">
        <v>968590391</v>
      </c>
      <c r="I39" s="105">
        <f>H39+G39</f>
        <v>3146715391</v>
      </c>
    </row>
    <row r="40" spans="1:9">
      <c r="A40" s="62" t="s">
        <v>93</v>
      </c>
      <c r="B40" s="103">
        <v>38953</v>
      </c>
      <c r="C40" s="117">
        <v>77496683035</v>
      </c>
      <c r="D40" s="117">
        <v>5351658482.5</v>
      </c>
      <c r="E40" s="84">
        <v>4099999999.9999995</v>
      </c>
      <c r="F40" s="83">
        <v>614999999.99999988</v>
      </c>
      <c r="G40" s="83">
        <v>3484999999.9999995</v>
      </c>
      <c r="H40" s="83">
        <v>1251658482.5000005</v>
      </c>
      <c r="I40" s="84">
        <v>4736658482.5</v>
      </c>
    </row>
    <row r="41" spans="1:9" s="25" customFormat="1">
      <c r="A41" s="25" t="s">
        <v>94</v>
      </c>
      <c r="B41" s="107">
        <v>38981</v>
      </c>
      <c r="C41" s="119">
        <v>37366329397</v>
      </c>
      <c r="D41" s="119">
        <v>2588945100.5</v>
      </c>
      <c r="E41" s="109">
        <v>2150000000</v>
      </c>
      <c r="F41" s="108">
        <v>322500000</v>
      </c>
      <c r="G41" s="108">
        <v>1827500000</v>
      </c>
      <c r="H41" s="108">
        <v>438945100.5</v>
      </c>
      <c r="I41" s="110">
        <f>G41+H41</f>
        <v>2266445100.5</v>
      </c>
    </row>
    <row r="42" spans="1:9">
      <c r="A42" s="62" t="s">
        <v>137</v>
      </c>
      <c r="B42" s="103">
        <v>38995</v>
      </c>
      <c r="C42" s="118">
        <v>84133822636.5</v>
      </c>
      <c r="D42" s="118">
        <v>6567892454.5</v>
      </c>
      <c r="E42" s="84">
        <v>4612500000</v>
      </c>
      <c r="F42" s="104">
        <v>691875000</v>
      </c>
      <c r="G42" s="104">
        <v>3920625000</v>
      </c>
      <c r="H42" s="104">
        <v>1955392454.5</v>
      </c>
      <c r="I42" s="105">
        <f>G42+H42</f>
        <v>5876017454.5</v>
      </c>
    </row>
    <row r="43" spans="1:9">
      <c r="A43" s="62" t="s">
        <v>158</v>
      </c>
      <c r="B43" s="103">
        <v>39009</v>
      </c>
      <c r="C43" s="117">
        <v>40678602197.333328</v>
      </c>
      <c r="D43" s="118">
        <v>3386599450.666667</v>
      </c>
      <c r="E43" s="84">
        <v>2306250000</v>
      </c>
      <c r="F43" s="104">
        <v>345937500</v>
      </c>
      <c r="G43" s="104">
        <v>1960312500</v>
      </c>
      <c r="H43" s="104">
        <v>1080349450.666667</v>
      </c>
      <c r="I43" s="105">
        <f>G43+H43</f>
        <v>3040661950.666667</v>
      </c>
    </row>
    <row r="44" spans="1:9" s="25" customFormat="1">
      <c r="A44" s="25" t="s">
        <v>106</v>
      </c>
      <c r="B44" s="107">
        <v>39037</v>
      </c>
      <c r="C44" s="120">
        <v>13392960000</v>
      </c>
      <c r="D44" s="120">
        <v>925440000</v>
      </c>
      <c r="E44" s="109">
        <v>825000000</v>
      </c>
      <c r="F44" s="112">
        <v>123750000</v>
      </c>
      <c r="G44" s="112">
        <v>701250000</v>
      </c>
      <c r="H44" s="112">
        <v>100440000</v>
      </c>
      <c r="I44" s="113">
        <v>801690000</v>
      </c>
    </row>
    <row r="45" spans="1:9">
      <c r="A45" s="62" t="s">
        <v>160</v>
      </c>
      <c r="B45" s="103">
        <v>39064</v>
      </c>
      <c r="C45" s="117">
        <v>19215149666</v>
      </c>
      <c r="D45" s="118">
        <v>1392425167</v>
      </c>
      <c r="E45" s="84">
        <v>1000000000</v>
      </c>
      <c r="F45" s="104">
        <v>150000000</v>
      </c>
      <c r="G45" s="104">
        <v>850000000</v>
      </c>
      <c r="H45" s="104">
        <v>392425167</v>
      </c>
      <c r="I45" s="105">
        <f>G45+H45</f>
        <v>1242425167</v>
      </c>
    </row>
    <row r="46" spans="1:9" s="25" customFormat="1">
      <c r="A46" s="25" t="s">
        <v>149</v>
      </c>
      <c r="B46" s="107">
        <v>39107</v>
      </c>
      <c r="C46" s="119">
        <v>98363132160</v>
      </c>
      <c r="D46" s="119">
        <v>6636552840</v>
      </c>
      <c r="E46" s="109">
        <v>4999985000</v>
      </c>
      <c r="F46" s="108">
        <v>749997750</v>
      </c>
      <c r="G46" s="108">
        <v>4249987250</v>
      </c>
      <c r="H46" s="108">
        <v>1636567840</v>
      </c>
      <c r="I46" s="110">
        <f>G46+H46</f>
        <v>5886555090</v>
      </c>
    </row>
    <row r="47" spans="1:9">
      <c r="A47" s="62" t="s">
        <v>162</v>
      </c>
      <c r="B47" s="103">
        <v>39107</v>
      </c>
      <c r="C47" s="118">
        <v>46125638436</v>
      </c>
      <c r="D47" s="118">
        <v>3531090391</v>
      </c>
      <c r="E47" s="84">
        <v>2562500000</v>
      </c>
      <c r="F47" s="104">
        <v>384375000</v>
      </c>
      <c r="G47" s="104">
        <v>2178125000</v>
      </c>
      <c r="H47" s="104">
        <v>968590391</v>
      </c>
      <c r="I47" s="105">
        <f>H47+G47</f>
        <v>3146715391</v>
      </c>
    </row>
    <row r="48" spans="1:9" s="25" customFormat="1">
      <c r="A48" s="25" t="s">
        <v>93</v>
      </c>
      <c r="B48" s="107">
        <v>39135</v>
      </c>
      <c r="C48" s="120">
        <v>78748341517.5</v>
      </c>
      <c r="D48" s="120">
        <v>5351658482.5</v>
      </c>
      <c r="E48" s="109">
        <v>4099999999.9999995</v>
      </c>
      <c r="F48" s="112">
        <v>614999999.99999988</v>
      </c>
      <c r="G48" s="112">
        <v>3484999999.9999995</v>
      </c>
      <c r="H48" s="112">
        <v>1251658482.5000005</v>
      </c>
      <c r="I48" s="109">
        <v>4736658482.5</v>
      </c>
    </row>
    <row r="49" spans="1:9">
      <c r="A49" s="62" t="s">
        <v>94</v>
      </c>
      <c r="B49" s="103">
        <v>39163</v>
      </c>
      <c r="C49" s="118">
        <v>37805274497.5</v>
      </c>
      <c r="D49" s="118">
        <v>2588945100.5</v>
      </c>
      <c r="E49" s="84">
        <v>2150000000</v>
      </c>
      <c r="F49" s="104">
        <v>322500000</v>
      </c>
      <c r="G49" s="104">
        <v>1827500000</v>
      </c>
      <c r="H49" s="104">
        <v>438945100.5</v>
      </c>
      <c r="I49" s="105">
        <f>G49+H49</f>
        <v>2266445100.5</v>
      </c>
    </row>
    <row r="50" spans="1:9">
      <c r="A50" s="62" t="s">
        <v>137</v>
      </c>
      <c r="B50" s="103">
        <v>39177</v>
      </c>
      <c r="C50" s="118">
        <v>86089215091</v>
      </c>
      <c r="D50" s="118">
        <v>6567892454.5</v>
      </c>
      <c r="E50" s="84">
        <v>4612500000</v>
      </c>
      <c r="F50" s="104">
        <v>691875000</v>
      </c>
      <c r="G50" s="104">
        <v>3920625000</v>
      </c>
      <c r="H50" s="104">
        <v>1955392454.5</v>
      </c>
      <c r="I50" s="105">
        <f>G50+H50</f>
        <v>5876017454.5</v>
      </c>
    </row>
    <row r="51" spans="1:9">
      <c r="A51" s="62" t="s">
        <v>158</v>
      </c>
      <c r="B51" s="103">
        <v>39191</v>
      </c>
      <c r="C51" s="117">
        <v>41758951647.999992</v>
      </c>
      <c r="D51" s="118">
        <v>3386599450.666667</v>
      </c>
      <c r="E51" s="84">
        <v>2306250000</v>
      </c>
      <c r="F51" s="104">
        <v>345937500</v>
      </c>
      <c r="G51" s="104">
        <v>1960312500</v>
      </c>
      <c r="H51" s="104">
        <v>1080349450.666667</v>
      </c>
      <c r="I51" s="105">
        <f>G51+H51</f>
        <v>3040661950.666667</v>
      </c>
    </row>
    <row r="52" spans="1:9">
      <c r="A52" s="62" t="s">
        <v>106</v>
      </c>
      <c r="B52" s="103">
        <v>39219</v>
      </c>
      <c r="C52" s="117">
        <v>13493400000</v>
      </c>
      <c r="D52" s="117">
        <v>925440000</v>
      </c>
      <c r="E52" s="84">
        <v>825000000</v>
      </c>
      <c r="F52" s="83">
        <v>123750000</v>
      </c>
      <c r="G52" s="83">
        <v>701250000</v>
      </c>
      <c r="H52" s="83">
        <v>100440000</v>
      </c>
      <c r="I52" s="85">
        <v>801690000</v>
      </c>
    </row>
    <row r="53" spans="1:9">
      <c r="A53" s="62" t="s">
        <v>160</v>
      </c>
      <c r="B53" s="103">
        <v>39246</v>
      </c>
      <c r="C53" s="117">
        <v>19607574833</v>
      </c>
      <c r="D53" s="118">
        <v>1392425167</v>
      </c>
      <c r="E53" s="84">
        <v>1000000000</v>
      </c>
      <c r="F53" s="104">
        <v>150000000</v>
      </c>
      <c r="G53" s="104">
        <v>850000000</v>
      </c>
      <c r="H53" s="104">
        <v>392425167</v>
      </c>
      <c r="I53" s="105">
        <f>G53+H53</f>
        <v>1242425167</v>
      </c>
    </row>
    <row r="54" spans="1:9">
      <c r="A54" s="62" t="s">
        <v>162</v>
      </c>
      <c r="B54" s="103">
        <v>39289</v>
      </c>
      <c r="C54" s="118">
        <v>47094228827</v>
      </c>
      <c r="D54" s="118">
        <v>3531090391</v>
      </c>
      <c r="E54" s="84">
        <v>2562500000</v>
      </c>
      <c r="F54" s="104">
        <v>384375000</v>
      </c>
      <c r="G54" s="104">
        <v>2178125000</v>
      </c>
      <c r="H54" s="104">
        <v>968590391</v>
      </c>
      <c r="I54" s="105">
        <f>H54+G54</f>
        <v>3146715391</v>
      </c>
    </row>
    <row r="55" spans="1:9">
      <c r="A55" s="62" t="s">
        <v>94</v>
      </c>
      <c r="B55" s="103">
        <v>39345</v>
      </c>
      <c r="C55" s="118">
        <v>38244219598</v>
      </c>
      <c r="D55" s="118">
        <v>2588945100.5</v>
      </c>
      <c r="E55" s="84">
        <v>2150000000</v>
      </c>
      <c r="F55" s="104">
        <v>322500000</v>
      </c>
      <c r="G55" s="104">
        <v>1827500000</v>
      </c>
      <c r="H55" s="104">
        <v>438945100.5</v>
      </c>
      <c r="I55" s="105">
        <f>G55+H55</f>
        <v>2266445100.5</v>
      </c>
    </row>
    <row r="56" spans="1:9">
      <c r="A56" s="62" t="s">
        <v>137</v>
      </c>
      <c r="B56" s="103">
        <v>39359</v>
      </c>
      <c r="C56" s="118">
        <v>88044607545.5</v>
      </c>
      <c r="D56" s="118">
        <v>6567892454.5</v>
      </c>
      <c r="E56" s="84">
        <v>4612500000</v>
      </c>
      <c r="F56" s="104">
        <v>691875000</v>
      </c>
      <c r="G56" s="104">
        <v>3920625000</v>
      </c>
      <c r="H56" s="104">
        <v>1955392454.5</v>
      </c>
      <c r="I56" s="105">
        <f>G56+H56</f>
        <v>5876017454.5</v>
      </c>
    </row>
    <row r="57" spans="1:9">
      <c r="A57" s="62" t="s">
        <v>158</v>
      </c>
      <c r="B57" s="103">
        <v>39373</v>
      </c>
      <c r="C57" s="117">
        <v>42839301098.666656</v>
      </c>
      <c r="D57" s="118">
        <v>3386599450.666667</v>
      </c>
      <c r="E57" s="84">
        <v>2306250000</v>
      </c>
      <c r="F57" s="104">
        <v>345937500</v>
      </c>
      <c r="G57" s="104">
        <v>1960312500</v>
      </c>
      <c r="H57" s="104">
        <v>1080349450.666667</v>
      </c>
      <c r="I57" s="105">
        <f>G57+H57</f>
        <v>3040661950.666667</v>
      </c>
    </row>
    <row r="58" spans="1:9">
      <c r="A58" s="62" t="s">
        <v>106</v>
      </c>
      <c r="B58" s="103">
        <v>39401</v>
      </c>
      <c r="C58" s="117">
        <v>13593840000</v>
      </c>
      <c r="D58" s="117">
        <v>925440000</v>
      </c>
      <c r="E58" s="84">
        <v>825000000</v>
      </c>
      <c r="F58" s="83">
        <v>123750000</v>
      </c>
      <c r="G58" s="83">
        <v>701250000</v>
      </c>
      <c r="H58" s="83">
        <v>100440000</v>
      </c>
      <c r="I58" s="85">
        <v>801690000</v>
      </c>
    </row>
    <row r="59" spans="1:9">
      <c r="A59" s="62" t="s">
        <v>162</v>
      </c>
      <c r="B59" s="103">
        <v>39471</v>
      </c>
      <c r="C59" s="118">
        <v>48062819218</v>
      </c>
      <c r="D59" s="118">
        <v>3531090391</v>
      </c>
      <c r="E59" s="84">
        <v>2562500000</v>
      </c>
      <c r="F59" s="104">
        <v>384375000</v>
      </c>
      <c r="G59" s="104">
        <v>2178125000</v>
      </c>
      <c r="H59" s="104">
        <v>968590391</v>
      </c>
      <c r="I59" s="105">
        <f>H59+G59</f>
        <v>3146715391</v>
      </c>
    </row>
    <row r="60" spans="1:9">
      <c r="A60" s="62" t="s">
        <v>94</v>
      </c>
      <c r="B60" s="103">
        <v>39527</v>
      </c>
      <c r="C60" s="118">
        <v>38683164698.5</v>
      </c>
      <c r="D60" s="118">
        <v>2588945100.5</v>
      </c>
      <c r="E60" s="84">
        <v>2150000000</v>
      </c>
      <c r="F60" s="104">
        <v>322500000</v>
      </c>
      <c r="G60" s="104">
        <v>1827500000</v>
      </c>
      <c r="H60" s="104">
        <v>438945100.5</v>
      </c>
      <c r="I60" s="105">
        <f>G60+H60</f>
        <v>2266445100.5</v>
      </c>
    </row>
    <row r="61" spans="1:9">
      <c r="A61" s="62" t="s">
        <v>158</v>
      </c>
      <c r="B61" s="103">
        <v>39555</v>
      </c>
      <c r="C61" s="117">
        <v>43919650549.333321</v>
      </c>
      <c r="D61" s="118">
        <v>3386599450.666667</v>
      </c>
      <c r="E61" s="84">
        <v>2306250000</v>
      </c>
      <c r="F61" s="104">
        <v>345937500</v>
      </c>
      <c r="G61" s="104">
        <v>1960312500</v>
      </c>
      <c r="H61" s="104">
        <v>1080349450.666667</v>
      </c>
      <c r="I61" s="105">
        <f>G61+H61</f>
        <v>3040661950.666667</v>
      </c>
    </row>
    <row r="62" spans="1:9">
      <c r="A62" s="62" t="s">
        <v>106</v>
      </c>
      <c r="B62" s="103">
        <v>39583</v>
      </c>
      <c r="C62" s="117">
        <v>13694280000</v>
      </c>
      <c r="D62" s="117">
        <v>925440000</v>
      </c>
      <c r="E62" s="84">
        <v>825000000</v>
      </c>
      <c r="F62" s="83">
        <v>123750000</v>
      </c>
      <c r="G62" s="83">
        <v>701250000</v>
      </c>
      <c r="H62" s="83">
        <v>100440000</v>
      </c>
      <c r="I62" s="85">
        <v>801690000</v>
      </c>
    </row>
    <row r="63" spans="1:9">
      <c r="A63" s="62" t="s">
        <v>162</v>
      </c>
      <c r="B63" s="103">
        <v>39653</v>
      </c>
      <c r="C63" s="118">
        <v>49031409609</v>
      </c>
      <c r="D63" s="118">
        <v>3531090391</v>
      </c>
      <c r="E63" s="84">
        <v>2562500000</v>
      </c>
      <c r="F63" s="104">
        <v>384375000</v>
      </c>
      <c r="G63" s="104">
        <v>2178125000</v>
      </c>
      <c r="H63" s="104">
        <v>968590391</v>
      </c>
      <c r="I63" s="105">
        <f>H63+G63</f>
        <v>3146715391</v>
      </c>
    </row>
    <row r="64" spans="1:9">
      <c r="A64" s="62" t="s">
        <v>94</v>
      </c>
      <c r="B64" s="103">
        <v>39709</v>
      </c>
      <c r="C64" s="118">
        <v>39122109799</v>
      </c>
      <c r="D64" s="118">
        <v>2588945100.5</v>
      </c>
      <c r="E64" s="84">
        <v>2150000000</v>
      </c>
      <c r="F64" s="104">
        <v>322500000</v>
      </c>
      <c r="G64" s="104">
        <v>1827500000</v>
      </c>
      <c r="H64" s="104">
        <v>438945100.5</v>
      </c>
      <c r="I64" s="105">
        <f>G64+H64</f>
        <v>2266445100.5</v>
      </c>
    </row>
    <row r="65" spans="1:9">
      <c r="A65" s="62" t="s">
        <v>106</v>
      </c>
      <c r="B65" s="103">
        <v>39765</v>
      </c>
      <c r="C65" s="117">
        <v>13794720000</v>
      </c>
      <c r="D65" s="117">
        <v>925440000</v>
      </c>
      <c r="E65" s="84">
        <v>825000000</v>
      </c>
      <c r="F65" s="83">
        <v>123750000</v>
      </c>
      <c r="G65" s="83">
        <v>701250000</v>
      </c>
      <c r="H65" s="83">
        <v>100440000</v>
      </c>
      <c r="I65" s="85">
        <v>801690000</v>
      </c>
    </row>
    <row r="66" spans="1:9">
      <c r="A66" s="62" t="s">
        <v>94</v>
      </c>
      <c r="B66" s="103">
        <v>39891</v>
      </c>
      <c r="C66" s="118">
        <v>39561054899.5</v>
      </c>
      <c r="D66" s="118">
        <v>2588945100.5</v>
      </c>
      <c r="E66" s="84">
        <v>2150000000</v>
      </c>
      <c r="F66" s="104">
        <v>322500000</v>
      </c>
      <c r="G66" s="104">
        <v>1827500000</v>
      </c>
      <c r="H66" s="104">
        <v>438945100.5</v>
      </c>
      <c r="I66" s="105">
        <f>G66+H66</f>
        <v>2266445100.5</v>
      </c>
    </row>
    <row r="67" spans="1:9">
      <c r="A67" s="62" t="s">
        <v>106</v>
      </c>
      <c r="B67" s="103">
        <v>39947</v>
      </c>
      <c r="C67" s="117">
        <v>13895160000</v>
      </c>
      <c r="D67" s="117">
        <v>925440000</v>
      </c>
      <c r="E67" s="84">
        <v>825000000</v>
      </c>
      <c r="F67" s="83">
        <v>123750000</v>
      </c>
      <c r="G67" s="83">
        <v>701250000</v>
      </c>
      <c r="H67" s="83">
        <v>100440000</v>
      </c>
      <c r="I67" s="85">
        <v>801690000</v>
      </c>
    </row>
    <row r="68" spans="1:9">
      <c r="A68" s="62" t="s">
        <v>106</v>
      </c>
      <c r="B68" s="103">
        <v>40129</v>
      </c>
      <c r="C68" s="117">
        <v>13995600000</v>
      </c>
      <c r="D68" s="117">
        <v>925440000</v>
      </c>
      <c r="E68" s="84">
        <v>825000000</v>
      </c>
      <c r="F68" s="83">
        <v>123750000</v>
      </c>
      <c r="G68" s="83">
        <v>701250000</v>
      </c>
      <c r="H68" s="83">
        <v>100440000</v>
      </c>
      <c r="I68" s="85">
        <v>801690000</v>
      </c>
    </row>
    <row r="69" spans="1:9">
      <c r="A69" s="62" t="s">
        <v>106</v>
      </c>
      <c r="B69" s="103">
        <v>40311</v>
      </c>
      <c r="C69" s="117">
        <v>14096040000</v>
      </c>
      <c r="D69" s="117">
        <v>925440000</v>
      </c>
      <c r="E69" s="84">
        <v>825000000</v>
      </c>
      <c r="F69" s="83">
        <v>123750000</v>
      </c>
      <c r="G69" s="83">
        <v>701250000</v>
      </c>
      <c r="H69" s="83">
        <v>100440000</v>
      </c>
      <c r="I69" s="85">
        <v>801690000</v>
      </c>
    </row>
    <row r="70" spans="1:9">
      <c r="A70" s="62" t="s">
        <v>106</v>
      </c>
      <c r="B70" s="103">
        <v>40493</v>
      </c>
      <c r="C70" s="117">
        <v>14196480000</v>
      </c>
      <c r="D70" s="117">
        <v>925440000</v>
      </c>
      <c r="E70" s="84">
        <v>825000000</v>
      </c>
      <c r="F70" s="83">
        <v>123750000</v>
      </c>
      <c r="G70" s="83">
        <v>701250000</v>
      </c>
      <c r="H70" s="83">
        <v>100440000</v>
      </c>
      <c r="I70" s="85">
        <v>801690000</v>
      </c>
    </row>
    <row r="71" spans="1:9">
      <c r="A71" s="62" t="s">
        <v>106</v>
      </c>
      <c r="B71" s="103">
        <v>40675</v>
      </c>
      <c r="C71" s="117">
        <v>14296920000</v>
      </c>
      <c r="D71" s="117">
        <v>925440000</v>
      </c>
      <c r="E71" s="84">
        <v>825000000</v>
      </c>
      <c r="F71" s="83">
        <v>123750000</v>
      </c>
      <c r="G71" s="83">
        <v>701250000</v>
      </c>
      <c r="H71" s="83">
        <v>100440000</v>
      </c>
      <c r="I71" s="85">
        <v>801690000</v>
      </c>
    </row>
    <row r="72" spans="1:9">
      <c r="A72" s="62" t="s">
        <v>106</v>
      </c>
      <c r="B72" s="103">
        <v>40857</v>
      </c>
      <c r="C72" s="117">
        <v>14397360000</v>
      </c>
      <c r="D72" s="117">
        <v>925440000</v>
      </c>
      <c r="E72" s="84">
        <v>825000000</v>
      </c>
      <c r="F72" s="83">
        <v>123750000</v>
      </c>
      <c r="G72" s="83">
        <v>701250000</v>
      </c>
      <c r="H72" s="83">
        <v>100440000</v>
      </c>
      <c r="I72" s="85">
        <v>801690000</v>
      </c>
    </row>
    <row r="73" spans="1:9">
      <c r="A73" s="62" t="s">
        <v>106</v>
      </c>
      <c r="B73" s="103">
        <v>41039</v>
      </c>
      <c r="C73" s="117">
        <v>14497800000</v>
      </c>
      <c r="D73" s="117">
        <v>925440000</v>
      </c>
      <c r="E73" s="84">
        <v>825000000</v>
      </c>
      <c r="F73" s="83">
        <v>123750000</v>
      </c>
      <c r="G73" s="83">
        <v>701250000</v>
      </c>
      <c r="H73" s="83">
        <v>100440000</v>
      </c>
      <c r="I73" s="85">
        <v>801690000</v>
      </c>
    </row>
    <row r="74" spans="1:9">
      <c r="A74" s="62" t="s">
        <v>106</v>
      </c>
      <c r="B74" s="103">
        <v>41221</v>
      </c>
      <c r="C74" s="117">
        <v>14598240000</v>
      </c>
      <c r="D74" s="117">
        <v>925440000</v>
      </c>
      <c r="E74" s="84">
        <v>825000000</v>
      </c>
      <c r="F74" s="83">
        <v>123750000</v>
      </c>
      <c r="G74" s="83">
        <v>701250000</v>
      </c>
      <c r="H74" s="83">
        <v>100440000</v>
      </c>
      <c r="I74" s="85">
        <v>801690000</v>
      </c>
    </row>
    <row r="75" spans="1:9">
      <c r="A75" s="62" t="s">
        <v>106</v>
      </c>
      <c r="B75" s="103">
        <v>41403</v>
      </c>
      <c r="C75" s="117">
        <v>14698680000</v>
      </c>
      <c r="D75" s="117">
        <v>925440000</v>
      </c>
      <c r="E75" s="84">
        <v>825000000</v>
      </c>
      <c r="F75" s="83">
        <v>123750000</v>
      </c>
      <c r="G75" s="83">
        <v>701250000</v>
      </c>
      <c r="H75" s="83">
        <v>100440000</v>
      </c>
      <c r="I75" s="85">
        <v>801690000</v>
      </c>
    </row>
    <row r="76" spans="1:9">
      <c r="A76" s="62" t="s">
        <v>106</v>
      </c>
      <c r="B76" s="103">
        <v>41585</v>
      </c>
      <c r="C76" s="117">
        <v>14799120000</v>
      </c>
      <c r="D76" s="117">
        <v>925440000</v>
      </c>
      <c r="E76" s="84">
        <v>825000000</v>
      </c>
      <c r="F76" s="83">
        <v>123750000</v>
      </c>
      <c r="G76" s="83">
        <v>701250000</v>
      </c>
      <c r="H76" s="83">
        <v>100440000</v>
      </c>
      <c r="I76" s="85">
        <v>801690000</v>
      </c>
    </row>
    <row r="77" spans="1:9">
      <c r="A77" s="62" t="s">
        <v>106</v>
      </c>
      <c r="B77" s="103">
        <v>41767</v>
      </c>
      <c r="C77" s="117">
        <v>14899560000</v>
      </c>
      <c r="D77" s="117">
        <v>925440000</v>
      </c>
      <c r="E77" s="84">
        <v>825000000</v>
      </c>
      <c r="F77" s="83">
        <v>123750000</v>
      </c>
      <c r="G77" s="83">
        <v>701250000</v>
      </c>
      <c r="H77" s="83">
        <v>100440000</v>
      </c>
      <c r="I77" s="85">
        <v>801690000</v>
      </c>
    </row>
    <row r="78" spans="1:9">
      <c r="H78" s="85">
        <f>SUM(H8:H77)</f>
        <v>55436000323.999992</v>
      </c>
    </row>
  </sheetData>
  <phoneticPr fontId="0"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39"/>
  <sheetViews>
    <sheetView workbookViewId="0">
      <pane ySplit="1" topLeftCell="A92" activePane="bottomLeft" state="frozen"/>
      <selection pane="bottomLeft" activeCell="D125" sqref="D125"/>
    </sheetView>
  </sheetViews>
  <sheetFormatPr baseColWidth="10" defaultColWidth="8.7109375" defaultRowHeight="16"/>
  <cols>
    <col min="1" max="1" width="9.42578125" bestFit="1" customWidth="1"/>
    <col min="2" max="4" width="8.85546875" style="158"/>
  </cols>
  <sheetData>
    <row r="1" spans="1:5">
      <c r="A1" s="40"/>
      <c r="B1" s="28">
        <v>91</v>
      </c>
      <c r="C1" s="28">
        <v>182</v>
      </c>
      <c r="D1" s="28">
        <v>364</v>
      </c>
      <c r="E1" t="s">
        <v>244</v>
      </c>
    </row>
    <row r="2" spans="1:5">
      <c r="A2" s="151">
        <v>41115</v>
      </c>
      <c r="B2" s="176">
        <v>18.111201941287021</v>
      </c>
      <c r="C2" s="158">
        <v>18.060223688553606</v>
      </c>
      <c r="D2" s="190">
        <v>16.998117299306486</v>
      </c>
      <c r="E2" s="60">
        <v>15.402950945342582</v>
      </c>
    </row>
    <row r="3" spans="1:5">
      <c r="A3" s="151">
        <v>41129</v>
      </c>
      <c r="B3" s="176">
        <v>14.420439412316028</v>
      </c>
      <c r="C3" s="158">
        <v>16.388567786276781</v>
      </c>
      <c r="D3" s="190">
        <v>15.354944176494627</v>
      </c>
      <c r="E3" s="60">
        <v>15.402950945342582</v>
      </c>
    </row>
    <row r="4" spans="1:5">
      <c r="A4" s="151">
        <v>41143</v>
      </c>
      <c r="B4" s="176">
        <v>13.097643178549376</v>
      </c>
      <c r="C4" s="158">
        <v>13.695260269788093</v>
      </c>
      <c r="D4" s="190">
        <v>13.206155859069284</v>
      </c>
      <c r="E4" s="60">
        <v>15.402950945342582</v>
      </c>
    </row>
    <row r="5" spans="1:5">
      <c r="A5" s="151">
        <v>41157</v>
      </c>
      <c r="B5" s="176">
        <v>12.939262960201603</v>
      </c>
      <c r="C5" s="158">
        <v>12.432159536648754</v>
      </c>
      <c r="D5" s="190">
        <v>12.012962004637302</v>
      </c>
      <c r="E5">
        <v>11.433646399112376</v>
      </c>
    </row>
    <row r="6" spans="1:5">
      <c r="A6" s="151">
        <v>41171</v>
      </c>
      <c r="B6" s="176">
        <v>10.015981547752901</v>
      </c>
      <c r="C6" s="158">
        <v>11.081142676617489</v>
      </c>
      <c r="D6" s="190">
        <v>10.707812609495889</v>
      </c>
      <c r="E6">
        <v>11.433646399112376</v>
      </c>
    </row>
    <row r="7" spans="1:5">
      <c r="A7" s="151">
        <v>41186</v>
      </c>
      <c r="B7" s="176">
        <v>9.6668197836921479</v>
      </c>
      <c r="C7" s="158">
        <v>10.664489839027752</v>
      </c>
      <c r="D7" s="190">
        <v>10.692250972056797</v>
      </c>
      <c r="E7" s="60">
        <v>4.8656245857772831</v>
      </c>
    </row>
    <row r="8" spans="1:5">
      <c r="A8" s="151">
        <v>41199</v>
      </c>
      <c r="B8" s="176">
        <v>9.6898305154477669</v>
      </c>
      <c r="C8" s="158">
        <v>12.014528878799368</v>
      </c>
      <c r="D8" s="190">
        <v>12.075674784065498</v>
      </c>
      <c r="E8" s="60">
        <v>4.8656245857772831</v>
      </c>
    </row>
    <row r="9" spans="1:5">
      <c r="A9" s="151">
        <v>41213</v>
      </c>
      <c r="B9" s="176">
        <v>9.687821942609304</v>
      </c>
      <c r="C9" s="158">
        <v>14.678381173495751</v>
      </c>
      <c r="D9" s="190">
        <v>13.926471898284959</v>
      </c>
      <c r="E9" s="60">
        <v>4.8656245857772831</v>
      </c>
    </row>
    <row r="10" spans="1:5">
      <c r="A10" s="151">
        <v>41227</v>
      </c>
      <c r="B10" s="176">
        <v>9.8437398571070958</v>
      </c>
      <c r="C10" s="158">
        <v>14.815354450413537</v>
      </c>
      <c r="D10" s="190">
        <v>14.740370051282525</v>
      </c>
      <c r="E10" s="60">
        <v>3.9527782053588254</v>
      </c>
    </row>
    <row r="11" spans="1:5">
      <c r="A11" s="151">
        <v>41241</v>
      </c>
      <c r="B11" s="176">
        <v>9.8443646979490751</v>
      </c>
      <c r="C11" s="158">
        <v>15.131667368074858</v>
      </c>
      <c r="D11" s="190">
        <v>15.299751754956191</v>
      </c>
      <c r="E11" s="60">
        <v>3.9527782053588254</v>
      </c>
    </row>
    <row r="12" spans="1:5">
      <c r="A12" s="151">
        <v>41255</v>
      </c>
      <c r="B12" s="176">
        <v>9.9204318847502861</v>
      </c>
      <c r="C12" s="158">
        <v>14.635726094221994</v>
      </c>
      <c r="D12" s="190">
        <v>15.074050084768189</v>
      </c>
      <c r="E12" s="60">
        <v>3.8607465800599954</v>
      </c>
    </row>
    <row r="13" spans="1:5">
      <c r="A13" s="151">
        <v>41270</v>
      </c>
      <c r="B13" s="176">
        <v>9.9357909224724068</v>
      </c>
      <c r="C13" s="158">
        <v>14.584061526918873</v>
      </c>
      <c r="D13" s="158">
        <v>15.258844961651704</v>
      </c>
      <c r="E13" s="60">
        <v>3.8607465800599954</v>
      </c>
    </row>
    <row r="14" spans="1:5">
      <c r="A14" s="151">
        <v>41283</v>
      </c>
      <c r="B14" s="158">
        <v>9.7824184603775564</v>
      </c>
      <c r="C14" s="158">
        <v>15.013195326351905</v>
      </c>
      <c r="D14" s="158">
        <v>15.4669477909612</v>
      </c>
      <c r="E14" s="60">
        <v>4.6404747891219671</v>
      </c>
    </row>
    <row r="15" spans="1:5">
      <c r="A15" s="151">
        <v>41297</v>
      </c>
      <c r="B15" s="158">
        <v>9.7100000000000009</v>
      </c>
      <c r="C15" s="158">
        <v>15.11961678469747</v>
      </c>
      <c r="D15" s="158">
        <v>15.388154054901065</v>
      </c>
      <c r="E15" s="60">
        <v>4.6404747891219671</v>
      </c>
    </row>
    <row r="16" spans="1:5">
      <c r="A16" s="151">
        <v>41311</v>
      </c>
      <c r="B16" s="158">
        <v>9.7100000000000009</v>
      </c>
      <c r="C16" s="158">
        <v>15.05</v>
      </c>
      <c r="D16" s="158">
        <v>14.992000000000001</v>
      </c>
      <c r="E16" s="60">
        <v>5.5898835819959913</v>
      </c>
    </row>
    <row r="17" spans="1:5">
      <c r="A17" s="151">
        <v>41325</v>
      </c>
      <c r="B17" s="158">
        <v>9.5570000000000004</v>
      </c>
      <c r="C17" s="158">
        <v>13.849</v>
      </c>
      <c r="D17" s="158">
        <v>13.849</v>
      </c>
      <c r="E17" s="60">
        <v>5.5898835819959913</v>
      </c>
    </row>
    <row r="18" spans="1:5">
      <c r="A18" s="151">
        <v>41339</v>
      </c>
      <c r="B18" s="158">
        <v>9.1359999999999992</v>
      </c>
      <c r="C18" s="158">
        <v>12.86</v>
      </c>
      <c r="D18" s="158">
        <v>12.644</v>
      </c>
      <c r="E18" s="60">
        <v>5.5818769934653574</v>
      </c>
    </row>
    <row r="19" spans="1:5">
      <c r="A19" s="151">
        <v>41353</v>
      </c>
      <c r="B19" s="158">
        <v>9.5619999999999994</v>
      </c>
      <c r="C19" s="158">
        <v>11.656000000000001</v>
      </c>
      <c r="D19" s="158">
        <v>11.765000000000001</v>
      </c>
      <c r="E19" s="60">
        <v>5.5818769934653574</v>
      </c>
    </row>
    <row r="20" spans="1:5">
      <c r="A20" s="151">
        <v>41367</v>
      </c>
      <c r="B20" s="158">
        <v>9.3059999999999992</v>
      </c>
      <c r="C20" s="158">
        <v>11.244999999999999</v>
      </c>
      <c r="D20" s="158">
        <v>11.45</v>
      </c>
      <c r="E20" s="60">
        <v>5.5818769934653574</v>
      </c>
    </row>
    <row r="21" spans="1:5">
      <c r="A21" s="151">
        <v>41381</v>
      </c>
      <c r="B21" s="158">
        <v>10.853</v>
      </c>
      <c r="C21" s="158">
        <v>10.991</v>
      </c>
      <c r="D21" s="158">
        <v>11.691000000000001</v>
      </c>
      <c r="E21" s="60">
        <v>6.778564968603277</v>
      </c>
    </row>
    <row r="22" spans="1:5">
      <c r="A22" s="151">
        <v>41396</v>
      </c>
      <c r="B22" s="158">
        <v>11.231999999999999</v>
      </c>
      <c r="C22" s="158">
        <v>10.991</v>
      </c>
      <c r="D22" s="158">
        <v>11.872</v>
      </c>
      <c r="E22" s="60">
        <v>5.7547282803361242</v>
      </c>
    </row>
    <row r="23" spans="1:5">
      <c r="A23" s="151">
        <v>41409</v>
      </c>
      <c r="B23" s="158">
        <v>9.31</v>
      </c>
      <c r="C23" s="158">
        <v>11.061999999999999</v>
      </c>
      <c r="D23" s="158">
        <v>12.037000000000001</v>
      </c>
      <c r="E23" s="60">
        <v>5.7547282803361242</v>
      </c>
    </row>
    <row r="24" spans="1:5">
      <c r="A24" s="151">
        <v>41423</v>
      </c>
      <c r="B24" s="158">
        <v>9.3640000000000008</v>
      </c>
      <c r="C24" s="158">
        <v>11.323</v>
      </c>
      <c r="D24" s="158">
        <v>12.401</v>
      </c>
      <c r="E24" s="60">
        <v>5.7547282803361242</v>
      </c>
    </row>
    <row r="25" spans="1:5">
      <c r="A25" s="151">
        <v>41437</v>
      </c>
      <c r="B25" s="158">
        <v>9.8140000000000001</v>
      </c>
      <c r="C25" s="158">
        <v>11.875999999999999</v>
      </c>
      <c r="D25" s="158">
        <v>12.923999999999999</v>
      </c>
      <c r="E25" s="60">
        <v>5.6313239590018611</v>
      </c>
    </row>
    <row r="26" spans="1:5">
      <c r="A26" s="151">
        <v>41451</v>
      </c>
      <c r="B26" s="158">
        <v>10.420213136715084</v>
      </c>
      <c r="C26" s="158">
        <v>12.111287079748179</v>
      </c>
      <c r="D26" s="158">
        <v>13.437147001601591</v>
      </c>
      <c r="E26" s="60">
        <v>5.6313239590018611</v>
      </c>
    </row>
    <row r="27" spans="1:5">
      <c r="A27" s="151">
        <v>41465</v>
      </c>
      <c r="B27" s="158">
        <v>10.030654713265562</v>
      </c>
      <c r="C27" s="158">
        <v>11.485523413311082</v>
      </c>
      <c r="D27" s="158">
        <v>13.287716807934169</v>
      </c>
      <c r="E27" s="60">
        <v>5.7579354035671315</v>
      </c>
    </row>
    <row r="28" spans="1:5">
      <c r="A28" s="39">
        <v>41479</v>
      </c>
      <c r="B28" s="158">
        <v>9.8545604150075619</v>
      </c>
      <c r="C28" s="158">
        <v>11.71956995242911</v>
      </c>
      <c r="D28" s="158">
        <v>13.197733469266403</v>
      </c>
      <c r="E28" s="60">
        <v>5.7579354035671315</v>
      </c>
    </row>
    <row r="29" spans="1:5">
      <c r="A29" s="39">
        <v>41493</v>
      </c>
      <c r="B29" s="158">
        <v>9.84553943240285</v>
      </c>
      <c r="C29" s="158">
        <v>11.582362553461722</v>
      </c>
      <c r="D29" s="158">
        <v>13.073277972500907</v>
      </c>
      <c r="E29" s="60">
        <v>6.436318537549937</v>
      </c>
    </row>
    <row r="30" spans="1:5">
      <c r="A30" s="39">
        <v>41507</v>
      </c>
      <c r="B30" s="158">
        <v>12.018891843814439</v>
      </c>
      <c r="C30" s="158">
        <v>11.528022641880952</v>
      </c>
      <c r="D30" s="158">
        <v>12.822633059541232</v>
      </c>
      <c r="E30" s="60">
        <v>6.436318537549937</v>
      </c>
    </row>
    <row r="31" spans="1:5">
      <c r="A31" s="39">
        <v>41521</v>
      </c>
      <c r="B31" s="158">
        <v>9.7869255982137471</v>
      </c>
      <c r="C31" s="158">
        <v>11.859402580461541</v>
      </c>
      <c r="D31" s="158">
        <v>12.433531032146306</v>
      </c>
      <c r="E31" s="60">
        <v>6.642776796166288</v>
      </c>
    </row>
    <row r="32" spans="1:5">
      <c r="A32" s="39">
        <v>41535</v>
      </c>
      <c r="B32" s="158">
        <v>10.152772764424366</v>
      </c>
      <c r="C32" s="158">
        <v>11.835683680961683</v>
      </c>
      <c r="D32" s="158">
        <v>12.33983657619142</v>
      </c>
      <c r="E32" s="60">
        <v>6.642776796166288</v>
      </c>
    </row>
    <row r="33" spans="1:5">
      <c r="A33" s="39">
        <v>41549</v>
      </c>
      <c r="B33" s="158">
        <v>10.198044638841907</v>
      </c>
      <c r="C33" s="158">
        <v>11.774049804745657</v>
      </c>
      <c r="D33" s="158">
        <v>12.585800191528463</v>
      </c>
      <c r="E33" s="60">
        <v>7.3542511505949619</v>
      </c>
    </row>
    <row r="34" spans="1:5">
      <c r="A34" s="39">
        <v>41563</v>
      </c>
      <c r="B34" s="158">
        <v>9.7914329672273315</v>
      </c>
      <c r="C34" s="158">
        <v>14.186676563224498</v>
      </c>
      <c r="D34" s="158">
        <v>13.065588668867045</v>
      </c>
      <c r="E34" s="60">
        <v>7.3542511505949619</v>
      </c>
    </row>
    <row r="35" spans="1:5">
      <c r="A35" s="39">
        <v>41577</v>
      </c>
      <c r="B35" s="158">
        <v>10.739694737753357</v>
      </c>
      <c r="C35" s="158">
        <v>13.245679428580925</v>
      </c>
      <c r="D35" s="158">
        <v>13.893191781270886</v>
      </c>
      <c r="E35" s="60">
        <v>7.3542511505949619</v>
      </c>
    </row>
    <row r="36" spans="1:5">
      <c r="A36" s="39">
        <v>41591</v>
      </c>
      <c r="B36" s="158">
        <v>11.05349858343172</v>
      </c>
      <c r="C36" s="158">
        <v>13.78405193493235</v>
      </c>
      <c r="D36" s="158">
        <v>13.965239067384804</v>
      </c>
      <c r="E36" s="60">
        <v>7.2390417893964241</v>
      </c>
    </row>
    <row r="37" spans="1:5">
      <c r="A37" s="39">
        <v>41605</v>
      </c>
      <c r="B37" s="158">
        <v>10.797817614995896</v>
      </c>
      <c r="C37" s="158">
        <v>14.042462877632623</v>
      </c>
      <c r="D37" s="158">
        <v>14.004942025669575</v>
      </c>
      <c r="E37" s="60">
        <v>7.2390417893964241</v>
      </c>
    </row>
    <row r="38" spans="1:5">
      <c r="A38" s="39">
        <v>41619</v>
      </c>
      <c r="B38" s="158">
        <v>8.7741628790861004</v>
      </c>
      <c r="C38" s="158">
        <v>13.383551121685633</v>
      </c>
      <c r="D38" s="158">
        <v>13.430697926952728</v>
      </c>
      <c r="E38" s="60">
        <v>6.9924524054685691</v>
      </c>
    </row>
    <row r="39" spans="1:5">
      <c r="A39" s="39">
        <v>41632</v>
      </c>
      <c r="B39" s="158">
        <v>9.8004483988433755</v>
      </c>
      <c r="C39" s="158">
        <v>12.127950873349747</v>
      </c>
      <c r="D39" s="158">
        <v>12.674814222679821</v>
      </c>
      <c r="E39" s="60">
        <v>6.9924524054685691</v>
      </c>
    </row>
    <row r="40" spans="1:5">
      <c r="A40" s="39">
        <v>41647</v>
      </c>
      <c r="B40" s="158">
        <v>8.8856183775147599</v>
      </c>
      <c r="C40" s="158">
        <v>11.594180828040489</v>
      </c>
      <c r="D40" s="158">
        <v>12.031999895115186</v>
      </c>
      <c r="E40" s="60">
        <v>5.6972061732713684</v>
      </c>
    </row>
    <row r="41" spans="1:5">
      <c r="A41" s="39">
        <v>41661</v>
      </c>
      <c r="B41" s="158">
        <v>8.7558977838344312</v>
      </c>
      <c r="C41" s="158">
        <v>11.55873163068042</v>
      </c>
      <c r="D41" s="158">
        <v>12.030615921527854</v>
      </c>
      <c r="E41" s="60">
        <v>5.6972061732713684</v>
      </c>
    </row>
    <row r="42" spans="1:5">
      <c r="A42" s="39">
        <v>41675</v>
      </c>
      <c r="B42" s="158">
        <v>9.2656358700120123</v>
      </c>
      <c r="C42" s="158">
        <v>11.944853069585992</v>
      </c>
      <c r="D42" s="158">
        <v>12.361094064470745</v>
      </c>
      <c r="E42" s="60">
        <v>4.6154549965407625</v>
      </c>
    </row>
    <row r="43" spans="1:5">
      <c r="A43" s="39">
        <v>41689</v>
      </c>
      <c r="B43" s="158">
        <v>9.5573560056604556</v>
      </c>
      <c r="C43" s="158">
        <v>11.994744372133258</v>
      </c>
      <c r="D43" s="158">
        <v>12.669723920218857</v>
      </c>
      <c r="E43" s="60">
        <v>4.6154549965407625</v>
      </c>
    </row>
    <row r="44" spans="1:5">
      <c r="A44" s="39">
        <v>41703</v>
      </c>
      <c r="B44" s="158">
        <v>9.7553804872886563</v>
      </c>
      <c r="C44" s="158">
        <v>12.106526677530628</v>
      </c>
      <c r="D44" s="158">
        <v>12.873694918846867</v>
      </c>
      <c r="E44" s="60">
        <v>3.8938337031975152</v>
      </c>
    </row>
    <row r="45" spans="1:5">
      <c r="A45" s="39">
        <v>41717</v>
      </c>
      <c r="B45" s="158">
        <v>10.09847718179666</v>
      </c>
      <c r="C45" s="158">
        <v>12.631992622105903</v>
      </c>
      <c r="D45" s="158">
        <v>13.110585916511397</v>
      </c>
      <c r="E45" s="60">
        <v>3.8938337031975152</v>
      </c>
    </row>
    <row r="46" spans="1:5">
      <c r="A46" s="39">
        <v>41731</v>
      </c>
      <c r="B46" s="158">
        <v>10.09847718179666</v>
      </c>
      <c r="C46" s="158">
        <v>12.572094905820808</v>
      </c>
      <c r="D46" s="158">
        <v>13.366247432746125</v>
      </c>
      <c r="E46" s="60">
        <v>3.6757263478331339</v>
      </c>
    </row>
    <row r="47" spans="1:5">
      <c r="A47" s="39">
        <v>41745</v>
      </c>
      <c r="B47" s="158">
        <v>11.090084584227977</v>
      </c>
      <c r="C47" s="158">
        <v>12.679945190600295</v>
      </c>
      <c r="D47" s="158">
        <v>13.091223743285042</v>
      </c>
      <c r="E47" s="60">
        <v>3.6757263478331339</v>
      </c>
    </row>
    <row r="48" spans="1:5">
      <c r="A48" s="39">
        <v>41759</v>
      </c>
      <c r="B48" s="158">
        <v>9.5483655028445682</v>
      </c>
      <c r="C48" s="158">
        <v>11.859402580461541</v>
      </c>
      <c r="D48" s="158">
        <v>12.6468232418101</v>
      </c>
      <c r="E48" s="60">
        <v>3.6757263478331339</v>
      </c>
    </row>
    <row r="49" spans="1:5">
      <c r="A49" s="39">
        <v>41773</v>
      </c>
      <c r="B49" s="158">
        <v>9.9707882105307242</v>
      </c>
      <c r="C49" s="158">
        <v>11.764572188222488</v>
      </c>
      <c r="D49" s="158">
        <v>12.300632527154875</v>
      </c>
      <c r="E49" s="60">
        <v>3.4269721687534087</v>
      </c>
    </row>
    <row r="50" spans="1:5">
      <c r="A50" s="39">
        <v>41787</v>
      </c>
      <c r="B50" s="158">
        <v>10.261464322190971</v>
      </c>
      <c r="C50" s="158">
        <v>11.698262581441487</v>
      </c>
      <c r="D50" s="158">
        <v>12.145349905414182</v>
      </c>
      <c r="E50" s="60">
        <v>3.4269721687534087</v>
      </c>
    </row>
    <row r="51" spans="1:5">
      <c r="A51" s="39">
        <v>41801</v>
      </c>
      <c r="B51" s="158">
        <v>9.4046427319323112</v>
      </c>
      <c r="C51" s="158">
        <v>11.428895518429005</v>
      </c>
      <c r="D51" s="158">
        <v>11.984209675588332</v>
      </c>
      <c r="E51" s="60">
        <v>3.3024163441160113</v>
      </c>
    </row>
    <row r="52" spans="1:5">
      <c r="A52" s="39">
        <v>41815</v>
      </c>
      <c r="B52" s="158">
        <v>9.5169060006315309</v>
      </c>
      <c r="C52" s="158">
        <v>11.156000000000001</v>
      </c>
      <c r="D52" s="158">
        <v>11.832000000000001</v>
      </c>
      <c r="E52" s="60">
        <v>3.3024163441160113</v>
      </c>
    </row>
    <row r="53" spans="1:5">
      <c r="A53" s="39">
        <v>41829</v>
      </c>
      <c r="B53" s="158">
        <v>9.400155192292047</v>
      </c>
      <c r="C53" s="158">
        <v>11.068903919721684</v>
      </c>
      <c r="D53" s="158">
        <v>11.868675483523973</v>
      </c>
      <c r="E53" s="60">
        <v>2.8573974977744001</v>
      </c>
    </row>
    <row r="54" spans="1:5">
      <c r="A54" s="39">
        <v>41843</v>
      </c>
      <c r="B54" s="158">
        <v>9.827500243427977</v>
      </c>
      <c r="C54" s="158">
        <v>11.315768969952966</v>
      </c>
      <c r="D54" s="158">
        <v>12.035774542098432</v>
      </c>
      <c r="E54" s="60">
        <v>2.8573974977744001</v>
      </c>
    </row>
    <row r="55" spans="1:5">
      <c r="A55" s="39">
        <v>41857</v>
      </c>
      <c r="B55" s="158">
        <v>10.665700426588799</v>
      </c>
      <c r="C55" s="158">
        <v>11.367597262441521</v>
      </c>
      <c r="D55" s="158">
        <v>12.379067969447455</v>
      </c>
      <c r="E55" s="60">
        <v>2.9986439978857788</v>
      </c>
    </row>
    <row r="56" spans="1:5">
      <c r="A56" s="39">
        <v>41871</v>
      </c>
      <c r="B56" s="158">
        <v>10.9712351037807</v>
      </c>
      <c r="C56" s="158">
        <v>11.471362397042984</v>
      </c>
      <c r="D56" s="158">
        <v>12.56674402616591</v>
      </c>
      <c r="E56" s="60">
        <v>2.9986439978857788</v>
      </c>
    </row>
    <row r="57" spans="1:5">
      <c r="A57" s="39">
        <v>41885</v>
      </c>
      <c r="B57" s="158">
        <v>10.402055969550016</v>
      </c>
      <c r="C57" s="158">
        <v>12.18034696805239</v>
      </c>
      <c r="D57" s="158">
        <v>12.773</v>
      </c>
      <c r="E57" s="60">
        <v>3.1104040704840656</v>
      </c>
    </row>
    <row r="58" spans="1:5">
      <c r="A58" s="39">
        <v>41899</v>
      </c>
      <c r="B58" s="158">
        <v>10.829737488683477</v>
      </c>
      <c r="C58" s="158">
        <v>12.459616357751703</v>
      </c>
      <c r="D58" s="158">
        <v>13.018194364177793</v>
      </c>
      <c r="E58" s="60">
        <v>3.1104040704840656</v>
      </c>
    </row>
    <row r="59" spans="1:5">
      <c r="A59" s="39">
        <v>41913</v>
      </c>
      <c r="B59" s="158">
        <v>11.401674362231319</v>
      </c>
      <c r="C59" s="158">
        <v>12.524211096603333</v>
      </c>
      <c r="D59" s="158">
        <v>13.187458747702285</v>
      </c>
      <c r="E59" s="60">
        <v>2.0123261618251007</v>
      </c>
    </row>
    <row r="60" spans="1:5">
      <c r="A60" s="39">
        <v>41927</v>
      </c>
      <c r="B60" s="158">
        <v>10.529234519935482</v>
      </c>
      <c r="C60" s="158">
        <v>12.744729705177015</v>
      </c>
      <c r="D60" s="158">
        <v>13.388152392850984</v>
      </c>
      <c r="E60" s="60">
        <v>2.0123261618251007</v>
      </c>
    </row>
    <row r="61" spans="1:5">
      <c r="A61" s="39">
        <v>41941</v>
      </c>
      <c r="B61" s="158">
        <v>11.227416269983891</v>
      </c>
      <c r="C61" s="158">
        <v>13.272272909484695</v>
      </c>
      <c r="D61" s="158">
        <v>13.532679000830772</v>
      </c>
      <c r="E61" s="60">
        <v>2.0123261618251007</v>
      </c>
    </row>
    <row r="62" spans="1:5">
      <c r="A62" s="39">
        <v>41957</v>
      </c>
      <c r="B62" s="158">
        <v>10.515599495112182</v>
      </c>
      <c r="C62" s="158">
        <v>13.44651998623052</v>
      </c>
      <c r="D62" s="158">
        <v>13.658147007762045</v>
      </c>
      <c r="E62" s="60">
        <v>2.3660750418924295</v>
      </c>
    </row>
    <row r="63" spans="1:5">
      <c r="A63" s="39">
        <v>41970</v>
      </c>
      <c r="B63" s="158">
        <v>11.861880786471811</v>
      </c>
      <c r="C63" s="158">
        <v>12.197026147722468</v>
      </c>
      <c r="D63" s="158">
        <v>13.667212114512783</v>
      </c>
      <c r="E63" s="60">
        <v>2.3660750418924295</v>
      </c>
    </row>
    <row r="64" spans="1:5">
      <c r="A64" s="39">
        <v>41984</v>
      </c>
      <c r="B64" s="158">
        <v>10.099670329670333</v>
      </c>
      <c r="C64" s="158">
        <v>13.485296109088862</v>
      </c>
      <c r="D64" s="158">
        <v>13.643904756968507</v>
      </c>
      <c r="E64" s="60">
        <v>2.2823497951083453</v>
      </c>
    </row>
    <row r="65" spans="1:16">
      <c r="A65" s="189">
        <v>41997</v>
      </c>
      <c r="B65" s="158">
        <v>11.820365065490822</v>
      </c>
      <c r="C65" s="158">
        <v>13.545923576548535</v>
      </c>
      <c r="D65" s="158">
        <v>13.920321794951862</v>
      </c>
      <c r="E65" s="60">
        <v>2.2823497951083453</v>
      </c>
    </row>
    <row r="66" spans="1:16">
      <c r="A66" s="189">
        <v>42012</v>
      </c>
      <c r="B66" s="158">
        <v>11.112958481563329</v>
      </c>
      <c r="C66" s="158">
        <v>13.749987801590425</v>
      </c>
      <c r="D66" s="158">
        <v>14.202999999999999</v>
      </c>
      <c r="E66" s="60">
        <v>2.6766954463439703</v>
      </c>
    </row>
    <row r="67" spans="1:16">
      <c r="A67" s="189">
        <v>42026</v>
      </c>
      <c r="B67" s="158">
        <v>11.898799816638551</v>
      </c>
      <c r="C67" s="158">
        <v>14.118</v>
      </c>
      <c r="D67" s="158">
        <v>14.955</v>
      </c>
      <c r="E67" s="60">
        <v>2.6766954463439703</v>
      </c>
    </row>
    <row r="68" spans="1:16">
      <c r="A68" s="189">
        <v>42040</v>
      </c>
      <c r="B68" s="158">
        <v>12.005026856518231</v>
      </c>
      <c r="C68" s="158">
        <v>14.645570922217033</v>
      </c>
      <c r="D68" s="158">
        <v>15.583331424280122</v>
      </c>
      <c r="E68" s="60">
        <v>2.7471186083394059</v>
      </c>
    </row>
    <row r="69" spans="1:16">
      <c r="A69" s="189">
        <v>42054</v>
      </c>
      <c r="B69" s="158">
        <v>12.496</v>
      </c>
      <c r="C69" s="158">
        <v>14.78353165813302</v>
      </c>
      <c r="D69" s="158">
        <v>15.87868286001115</v>
      </c>
      <c r="E69" s="60">
        <v>2.7471186083394059</v>
      </c>
    </row>
    <row r="70" spans="1:16">
      <c r="A70" s="189">
        <v>42068</v>
      </c>
      <c r="B70" s="158">
        <v>12.3986998403266</v>
      </c>
      <c r="C70" s="158">
        <v>14.990939726855391</v>
      </c>
      <c r="D70" s="158">
        <v>16.025575201395871</v>
      </c>
      <c r="E70" s="60">
        <v>3.3036705753133049</v>
      </c>
    </row>
    <row r="71" spans="1:16">
      <c r="A71" s="189">
        <v>42082</v>
      </c>
      <c r="B71" s="158">
        <v>14.161003562974539</v>
      </c>
      <c r="C71" s="158">
        <v>15.087427297389478</v>
      </c>
      <c r="D71" s="158">
        <v>15.960842864728143</v>
      </c>
      <c r="E71" s="60">
        <v>3.3036705753133049</v>
      </c>
    </row>
    <row r="72" spans="1:16">
      <c r="A72" s="189">
        <v>42096</v>
      </c>
      <c r="B72" s="158">
        <v>14.166</v>
      </c>
      <c r="C72" s="158">
        <v>15.214</v>
      </c>
      <c r="D72" s="158">
        <v>16.259</v>
      </c>
      <c r="E72" s="60">
        <v>3.7006597168594482</v>
      </c>
    </row>
    <row r="73" spans="1:16">
      <c r="A73" s="189">
        <v>42109</v>
      </c>
      <c r="B73" s="38">
        <v>14.194000000000001</v>
      </c>
      <c r="C73" s="158">
        <v>15.53</v>
      </c>
      <c r="D73" s="190">
        <v>16.850000000000001</v>
      </c>
      <c r="E73" s="60">
        <v>3.7006597168594482</v>
      </c>
    </row>
    <row r="74" spans="1:16">
      <c r="A74" s="189">
        <v>42124</v>
      </c>
      <c r="B74" s="158">
        <v>14.231999999999999</v>
      </c>
      <c r="C74" s="158">
        <v>15.691000000000001</v>
      </c>
      <c r="D74" s="158">
        <v>16.928999999999998</v>
      </c>
      <c r="E74" s="60">
        <v>3.7006597168594482</v>
      </c>
    </row>
    <row r="75" spans="1:16">
      <c r="A75" s="189">
        <v>42138</v>
      </c>
      <c r="B75" s="176">
        <v>14.128</v>
      </c>
      <c r="C75" s="158">
        <v>15.679</v>
      </c>
      <c r="D75" s="190">
        <v>16.879000000000001</v>
      </c>
      <c r="E75" s="60">
        <v>3.7006597168594482</v>
      </c>
    </row>
    <row r="76" spans="1:16">
      <c r="A76" s="189">
        <f>'maturities - 91'!B691</f>
        <v>42152</v>
      </c>
      <c r="B76" s="176">
        <v>13.763999999999999</v>
      </c>
      <c r="C76" s="158">
        <v>15.186999999999999</v>
      </c>
      <c r="D76" s="158">
        <v>16.638999999999999</v>
      </c>
      <c r="E76" s="60">
        <v>4.8</v>
      </c>
    </row>
    <row r="77" spans="1:16">
      <c r="A77" s="189">
        <f>'maturities - 91'!B693</f>
        <v>42166</v>
      </c>
      <c r="B77" s="38">
        <v>13.622999999999999</v>
      </c>
      <c r="C77" s="158">
        <v>14.87</v>
      </c>
      <c r="D77" s="190">
        <v>16.161999999999999</v>
      </c>
      <c r="E77" s="60">
        <v>4.8</v>
      </c>
    </row>
    <row r="78" spans="1:16">
      <c r="A78" s="189">
        <v>42180</v>
      </c>
      <c r="B78" s="176">
        <v>14.071</v>
      </c>
      <c r="C78" s="158">
        <v>15.249000000000001</v>
      </c>
      <c r="D78" s="158">
        <v>16.440000000000001</v>
      </c>
      <c r="E78" s="60">
        <v>5.08</v>
      </c>
      <c r="I78" s="194"/>
      <c r="J78" s="194"/>
      <c r="K78" s="194"/>
      <c r="L78" s="194"/>
      <c r="M78" s="194"/>
      <c r="N78" s="194"/>
      <c r="O78" s="194"/>
      <c r="P78" s="194"/>
    </row>
    <row r="79" spans="1:16">
      <c r="A79" s="151">
        <v>42193</v>
      </c>
      <c r="B79" s="176">
        <v>12.875</v>
      </c>
      <c r="C79" s="158">
        <v>14.201000000000001</v>
      </c>
      <c r="D79" s="190">
        <v>14.516999999999999</v>
      </c>
      <c r="E79" s="60">
        <v>5.67</v>
      </c>
    </row>
    <row r="80" spans="1:16">
      <c r="A80" s="151">
        <v>42207</v>
      </c>
      <c r="B80" s="158">
        <v>13.622</v>
      </c>
      <c r="C80" s="158">
        <v>14.6</v>
      </c>
      <c r="D80" s="158">
        <v>14.896000000000001</v>
      </c>
      <c r="E80" s="60">
        <v>5.67</v>
      </c>
    </row>
    <row r="81" spans="1:5">
      <c r="A81" s="151">
        <v>42221</v>
      </c>
      <c r="B81" s="38">
        <v>14.24</v>
      </c>
      <c r="C81" s="158">
        <v>15.372</v>
      </c>
      <c r="D81" s="158">
        <v>15.231999999999999</v>
      </c>
      <c r="E81" s="60">
        <v>6.29</v>
      </c>
    </row>
    <row r="82" spans="1:5">
      <c r="A82" s="151">
        <v>42235</v>
      </c>
      <c r="B82" s="38">
        <v>14.884</v>
      </c>
      <c r="C82" s="158">
        <v>15.898</v>
      </c>
      <c r="D82" s="158">
        <v>15.885999999999999</v>
      </c>
      <c r="E82" s="60">
        <v>6.29</v>
      </c>
    </row>
    <row r="83" spans="1:5">
      <c r="A83" s="151">
        <v>42249</v>
      </c>
      <c r="B83" s="38">
        <v>16.181999999999999</v>
      </c>
      <c r="C83" s="158">
        <v>16.722000000000001</v>
      </c>
      <c r="D83" s="158">
        <v>16.898</v>
      </c>
      <c r="E83" s="60">
        <v>6.8</v>
      </c>
    </row>
    <row r="84" spans="1:5">
      <c r="A84" s="151">
        <v>42263</v>
      </c>
      <c r="B84" s="38">
        <v>16.303999999999998</v>
      </c>
      <c r="C84" s="158">
        <v>17.716999999999999</v>
      </c>
      <c r="D84" s="158">
        <v>17.8</v>
      </c>
      <c r="E84" s="60">
        <v>6.8</v>
      </c>
    </row>
    <row r="85" spans="1:5">
      <c r="A85" s="151">
        <v>42277</v>
      </c>
      <c r="B85" s="191">
        <v>17.016999999999999</v>
      </c>
      <c r="C85" s="158">
        <v>18.329000000000001</v>
      </c>
      <c r="D85" s="158">
        <v>18.091000000000001</v>
      </c>
      <c r="E85" s="60">
        <v>6.8</v>
      </c>
    </row>
    <row r="86" spans="1:5">
      <c r="A86" s="151">
        <v>42291</v>
      </c>
      <c r="B86" s="158">
        <v>18.488</v>
      </c>
      <c r="C86" s="158">
        <v>19.562999999999999</v>
      </c>
      <c r="D86" s="158">
        <v>18.905999999999999</v>
      </c>
      <c r="E86" s="60">
        <v>6.93</v>
      </c>
    </row>
    <row r="87" spans="1:5">
      <c r="A87" s="39">
        <v>42305</v>
      </c>
      <c r="B87" s="158">
        <v>18.613</v>
      </c>
      <c r="C87" s="158">
        <v>19.497</v>
      </c>
      <c r="D87" s="158">
        <v>19.216999999999999</v>
      </c>
      <c r="E87" s="60">
        <v>6.93</v>
      </c>
    </row>
    <row r="88" spans="1:5">
      <c r="A88" s="151">
        <v>42319</v>
      </c>
      <c r="B88" s="158">
        <v>18.457999999999998</v>
      </c>
      <c r="C88" s="158">
        <v>19.536999999999999</v>
      </c>
      <c r="D88" s="158">
        <v>18.573</v>
      </c>
      <c r="E88" s="60">
        <v>7.2</v>
      </c>
    </row>
    <row r="89" spans="1:5">
      <c r="A89" s="151">
        <v>42333</v>
      </c>
      <c r="B89" s="158">
        <v>17.802</v>
      </c>
      <c r="C89" s="158">
        <v>19.245000000000001</v>
      </c>
      <c r="D89" s="158">
        <v>17.986000000000001</v>
      </c>
      <c r="E89" s="60">
        <v>7.2</v>
      </c>
    </row>
    <row r="90" spans="1:5">
      <c r="A90" s="151">
        <v>42347</v>
      </c>
      <c r="B90" s="158">
        <v>17.2</v>
      </c>
      <c r="C90" s="158">
        <v>19.170999999999999</v>
      </c>
      <c r="D90" s="158">
        <v>18.09</v>
      </c>
      <c r="E90" s="60">
        <v>7.6</v>
      </c>
    </row>
    <row r="91" spans="1:5">
      <c r="A91" s="151">
        <v>42359</v>
      </c>
      <c r="B91" s="158">
        <v>17.247</v>
      </c>
      <c r="C91" s="158">
        <v>19.289000000000001</v>
      </c>
      <c r="D91" s="158">
        <v>18.683</v>
      </c>
      <c r="E91" s="60">
        <v>7.6</v>
      </c>
    </row>
    <row r="92" spans="1:5">
      <c r="A92" s="151">
        <v>42375</v>
      </c>
      <c r="B92" s="158">
        <v>17.956</v>
      </c>
      <c r="C92" s="158">
        <v>19.641999999999999</v>
      </c>
      <c r="D92" s="158">
        <v>19.411000000000001</v>
      </c>
      <c r="E92" s="60">
        <v>7.1</v>
      </c>
    </row>
    <row r="93" spans="1:5">
      <c r="A93" s="151">
        <v>42390</v>
      </c>
      <c r="B93" s="158">
        <v>18.288</v>
      </c>
      <c r="C93" s="158">
        <v>19.821000000000002</v>
      </c>
      <c r="D93" s="158">
        <v>20.012</v>
      </c>
      <c r="E93" s="60">
        <v>7.1</v>
      </c>
    </row>
    <row r="94" spans="1:5">
      <c r="A94" s="151">
        <v>42404</v>
      </c>
      <c r="B94" s="158">
        <v>18.792999999999999</v>
      </c>
      <c r="C94" s="158">
        <v>20.27</v>
      </c>
      <c r="D94" s="158">
        <v>19.96</v>
      </c>
      <c r="E94" s="60">
        <v>6.8</v>
      </c>
    </row>
    <row r="95" spans="1:5">
      <c r="A95" s="151">
        <v>42417</v>
      </c>
      <c r="B95" s="158">
        <v>20.992999999999999</v>
      </c>
      <c r="C95" s="158">
        <v>23.212</v>
      </c>
      <c r="D95" s="158">
        <v>22.446000000000002</v>
      </c>
      <c r="E95" s="60">
        <v>6.8</v>
      </c>
    </row>
    <row r="96" spans="1:5">
      <c r="A96" s="151">
        <v>42431</v>
      </c>
      <c r="B96" s="158">
        <v>18.417000000000002</v>
      </c>
      <c r="C96" s="158">
        <v>20.483000000000001</v>
      </c>
      <c r="D96" s="158">
        <v>17.978999999999999</v>
      </c>
      <c r="E96" s="60">
        <v>6.9</v>
      </c>
    </row>
    <row r="97" spans="1:5">
      <c r="A97" s="151">
        <v>42446</v>
      </c>
      <c r="B97" s="158">
        <v>15.861000000000001</v>
      </c>
      <c r="C97" s="158">
        <v>16.416</v>
      </c>
      <c r="D97" s="158">
        <v>16.475000000000001</v>
      </c>
      <c r="E97" s="60">
        <v>6.9</v>
      </c>
    </row>
    <row r="98" spans="1:5">
      <c r="A98" s="151">
        <v>42459</v>
      </c>
      <c r="B98" s="158">
        <v>15.558</v>
      </c>
      <c r="C98" s="158">
        <v>16.277000000000001</v>
      </c>
      <c r="D98" s="158">
        <v>16.196999999999999</v>
      </c>
      <c r="E98" s="60">
        <v>6.9</v>
      </c>
    </row>
    <row r="99" spans="1:5">
      <c r="A99" s="151">
        <v>42474</v>
      </c>
      <c r="B99" s="158">
        <v>15.041</v>
      </c>
      <c r="C99" s="158">
        <v>15.804</v>
      </c>
      <c r="D99" s="158">
        <v>15.776</v>
      </c>
      <c r="E99" s="60">
        <v>6.4</v>
      </c>
    </row>
    <row r="100" spans="1:5">
      <c r="A100" s="151">
        <v>42488</v>
      </c>
      <c r="B100" s="158">
        <v>14.85</v>
      </c>
      <c r="C100" s="158">
        <v>15.763999999999999</v>
      </c>
      <c r="D100" s="158">
        <v>15.811</v>
      </c>
      <c r="E100" s="60">
        <v>6.4</v>
      </c>
    </row>
    <row r="101" spans="1:5">
      <c r="A101" s="151">
        <v>42503</v>
      </c>
      <c r="B101" s="158">
        <v>14.759</v>
      </c>
      <c r="C101" s="158">
        <v>15.898999999999999</v>
      </c>
      <c r="D101" s="158">
        <v>15.946999999999999</v>
      </c>
      <c r="E101" s="60">
        <v>6.4</v>
      </c>
    </row>
    <row r="102" spans="1:5">
      <c r="A102" s="39">
        <v>42516</v>
      </c>
      <c r="B102" s="158">
        <v>14.778</v>
      </c>
      <c r="C102" s="158">
        <v>16.079000000000001</v>
      </c>
      <c r="D102" s="158">
        <v>16.364000000000001</v>
      </c>
      <c r="E102" s="60">
        <v>6.4</v>
      </c>
    </row>
    <row r="103" spans="1:5">
      <c r="A103" s="39">
        <v>42531</v>
      </c>
      <c r="B103" s="158">
        <v>15.06</v>
      </c>
      <c r="C103" s="158">
        <v>16.215</v>
      </c>
      <c r="D103" s="158">
        <v>17.073</v>
      </c>
      <c r="E103" s="60">
        <v>6.8</v>
      </c>
    </row>
    <row r="104" spans="1:5">
      <c r="A104" s="39">
        <v>42544</v>
      </c>
      <c r="B104" s="158">
        <v>15.285</v>
      </c>
      <c r="C104" s="158">
        <v>16.940999999999999</v>
      </c>
      <c r="D104" s="158">
        <v>17.981999999999999</v>
      </c>
      <c r="E104" s="60">
        <v>6.8</v>
      </c>
    </row>
    <row r="105" spans="1:5">
      <c r="A105" s="39">
        <v>42559</v>
      </c>
      <c r="B105" s="158">
        <v>15.64</v>
      </c>
      <c r="C105" s="158">
        <v>16.004000000000001</v>
      </c>
      <c r="D105" s="158">
        <v>17.329999999999998</v>
      </c>
      <c r="E105" s="60">
        <v>5.7</v>
      </c>
    </row>
    <row r="106" spans="1:5">
      <c r="A106" s="39">
        <v>42571</v>
      </c>
      <c r="B106" s="158">
        <v>15.784000000000001</v>
      </c>
      <c r="C106" s="158">
        <v>16.187000000000001</v>
      </c>
      <c r="D106" s="158">
        <v>17.443000000000001</v>
      </c>
      <c r="E106" s="60">
        <v>5.7</v>
      </c>
    </row>
    <row r="107" spans="1:5">
      <c r="A107" s="39">
        <v>42585</v>
      </c>
      <c r="B107" s="158">
        <v>15.683</v>
      </c>
      <c r="C107" s="158">
        <v>16.28</v>
      </c>
      <c r="D107" s="158">
        <v>17.478000000000002</v>
      </c>
      <c r="E107" s="60">
        <v>4.9000000000000004</v>
      </c>
    </row>
    <row r="108" spans="1:5">
      <c r="A108" s="39">
        <v>42600</v>
      </c>
      <c r="B108" s="158">
        <v>14.955</v>
      </c>
      <c r="C108" s="158">
        <v>15.741</v>
      </c>
      <c r="D108" s="158">
        <v>16.579000000000001</v>
      </c>
      <c r="E108" s="60">
        <v>4.9000000000000004</v>
      </c>
    </row>
    <row r="109" spans="1:5">
      <c r="A109" s="39">
        <v>42613</v>
      </c>
      <c r="B109" s="158">
        <v>14.917</v>
      </c>
      <c r="C109" s="158">
        <v>15.679</v>
      </c>
      <c r="D109" s="158">
        <v>16.41</v>
      </c>
      <c r="E109" s="60">
        <v>4.9000000000000004</v>
      </c>
    </row>
    <row r="129" spans="1:1">
      <c r="A129" s="39"/>
    </row>
    <row r="130" spans="1:1">
      <c r="A130" s="39"/>
    </row>
    <row r="131" spans="1:1">
      <c r="A131" s="39"/>
    </row>
    <row r="132" spans="1:1">
      <c r="A132" s="39"/>
    </row>
    <row r="133" spans="1:1">
      <c r="A133" s="39"/>
    </row>
    <row r="134" spans="1:1">
      <c r="A134" s="39"/>
    </row>
    <row r="139" spans="1:1">
      <c r="A139" s="189"/>
    </row>
  </sheetData>
  <sortState xmlns:xlrd2="http://schemas.microsoft.com/office/spreadsheetml/2017/richdata2" ref="A2:D144">
    <sortCondition ref="A2:A144"/>
  </sortState>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8"/>
  <sheetViews>
    <sheetView workbookViewId="0">
      <selection sqref="A1:F15"/>
    </sheetView>
  </sheetViews>
  <sheetFormatPr baseColWidth="10" defaultColWidth="8.7109375" defaultRowHeight="16"/>
  <cols>
    <col min="1" max="1" width="7.42578125" bestFit="1" customWidth="1"/>
    <col min="2" max="2" width="33.5703125" bestFit="1" customWidth="1"/>
    <col min="3" max="3" width="7.42578125" bestFit="1" customWidth="1"/>
    <col min="5" max="5" width="7.5703125" bestFit="1" customWidth="1"/>
    <col min="6" max="6" width="8.140625" bestFit="1" customWidth="1"/>
  </cols>
  <sheetData>
    <row r="1" spans="1:6" ht="17">
      <c r="A1" s="195" t="s">
        <v>96</v>
      </c>
      <c r="B1" s="195" t="s">
        <v>116</v>
      </c>
      <c r="C1" s="196" t="s">
        <v>265</v>
      </c>
      <c r="D1" s="195" t="s">
        <v>266</v>
      </c>
      <c r="E1" s="195" t="s">
        <v>267</v>
      </c>
      <c r="F1" s="195" t="s">
        <v>268</v>
      </c>
    </row>
    <row r="2" spans="1:6" ht="17">
      <c r="A2" s="197">
        <v>42200</v>
      </c>
      <c r="B2" s="195" t="s">
        <v>251</v>
      </c>
      <c r="C2" s="196">
        <v>14.625</v>
      </c>
      <c r="D2" s="196">
        <v>17.800999999999998</v>
      </c>
      <c r="E2" s="196">
        <v>95.048000000000002</v>
      </c>
      <c r="F2" s="73"/>
    </row>
    <row r="3" spans="1:6" ht="17">
      <c r="A3" s="198">
        <v>42200</v>
      </c>
      <c r="B3" s="199" t="s">
        <v>252</v>
      </c>
      <c r="C3" s="200">
        <v>17</v>
      </c>
      <c r="D3" s="200">
        <v>18.044</v>
      </c>
      <c r="E3" s="200">
        <v>103.149</v>
      </c>
      <c r="F3" s="201"/>
    </row>
    <row r="4" spans="1:6" ht="17">
      <c r="A4" s="197">
        <v>42228</v>
      </c>
      <c r="B4" s="195" t="s">
        <v>253</v>
      </c>
      <c r="C4" s="196">
        <v>18.75</v>
      </c>
      <c r="D4" s="196">
        <v>18.715</v>
      </c>
      <c r="E4" s="196">
        <v>100.05500000000001</v>
      </c>
      <c r="F4" s="73"/>
    </row>
    <row r="5" spans="1:6" ht="17">
      <c r="A5" s="198">
        <v>42228</v>
      </c>
      <c r="B5" s="199" t="s">
        <v>254</v>
      </c>
      <c r="C5" s="200">
        <v>17.5</v>
      </c>
      <c r="D5" s="200">
        <v>18.173999999999999</v>
      </c>
      <c r="E5" s="200">
        <v>100.521</v>
      </c>
      <c r="F5" s="201"/>
    </row>
    <row r="6" spans="1:6" ht="17">
      <c r="A6" s="197">
        <v>42256</v>
      </c>
      <c r="B6" s="195" t="s">
        <v>255</v>
      </c>
      <c r="C6" s="196">
        <v>18.75</v>
      </c>
      <c r="D6" s="196">
        <v>20.311</v>
      </c>
      <c r="E6" s="196">
        <v>98.995999999999995</v>
      </c>
      <c r="F6" s="73"/>
    </row>
    <row r="7" spans="1:6" ht="17">
      <c r="A7" s="197">
        <v>42256</v>
      </c>
      <c r="B7" s="195" t="s">
        <v>256</v>
      </c>
      <c r="C7" s="196">
        <v>20</v>
      </c>
      <c r="D7" s="196">
        <v>19.994</v>
      </c>
      <c r="E7" s="196">
        <v>100.01900000000001</v>
      </c>
      <c r="F7" s="73"/>
    </row>
    <row r="8" spans="1:6" ht="17">
      <c r="A8" s="198">
        <v>42285</v>
      </c>
      <c r="B8" s="199" t="s">
        <v>257</v>
      </c>
      <c r="C8" s="200">
        <v>18.75</v>
      </c>
      <c r="D8" s="200">
        <v>20.59</v>
      </c>
      <c r="E8" s="200">
        <v>100.074</v>
      </c>
      <c r="F8" s="201"/>
    </row>
    <row r="9" spans="1:6" ht="17">
      <c r="A9" s="197">
        <v>42285</v>
      </c>
      <c r="B9" s="195" t="s">
        <v>258</v>
      </c>
      <c r="C9" s="196">
        <v>17</v>
      </c>
      <c r="D9" s="196">
        <v>19.529</v>
      </c>
      <c r="E9" s="196">
        <v>92.510999999999996</v>
      </c>
      <c r="F9" s="73"/>
    </row>
    <row r="10" spans="1:6" ht="17">
      <c r="A10" s="197">
        <v>42312</v>
      </c>
      <c r="B10" s="195" t="s">
        <v>259</v>
      </c>
      <c r="C10" s="196">
        <v>14.625</v>
      </c>
      <c r="D10" s="196">
        <v>20.314</v>
      </c>
      <c r="E10" s="196">
        <v>87.667000000000002</v>
      </c>
      <c r="F10" s="73"/>
    </row>
    <row r="11" spans="1:6" ht="17">
      <c r="A11" s="197">
        <v>42312</v>
      </c>
      <c r="B11" s="195" t="s">
        <v>260</v>
      </c>
      <c r="C11" s="196">
        <v>17.5</v>
      </c>
      <c r="D11" s="196">
        <v>19.212</v>
      </c>
      <c r="E11" s="196">
        <v>99.754999999999995</v>
      </c>
      <c r="F11" s="73"/>
    </row>
    <row r="12" spans="1:6" ht="17">
      <c r="A12" s="197">
        <v>42340</v>
      </c>
      <c r="B12" s="195" t="s">
        <v>261</v>
      </c>
      <c r="C12" s="196">
        <v>20</v>
      </c>
      <c r="D12" s="196">
        <v>20.100000000000001</v>
      </c>
      <c r="E12" s="196">
        <v>99.841999999999999</v>
      </c>
      <c r="F12" s="73"/>
    </row>
    <row r="13" spans="1:6" ht="17">
      <c r="A13" s="197">
        <v>42340</v>
      </c>
      <c r="B13" s="195" t="s">
        <v>262</v>
      </c>
      <c r="C13" s="196">
        <v>20</v>
      </c>
      <c r="D13" s="196">
        <v>19.468</v>
      </c>
      <c r="E13" s="196">
        <v>106.10599999999999</v>
      </c>
      <c r="F13" s="73"/>
    </row>
    <row r="14" spans="1:6" ht="17">
      <c r="A14" s="197">
        <v>42397</v>
      </c>
      <c r="B14" s="195" t="s">
        <v>264</v>
      </c>
      <c r="C14" s="196">
        <v>20</v>
      </c>
      <c r="D14" s="196">
        <v>23.591000000000001</v>
      </c>
      <c r="E14" s="196">
        <v>97.820999999999998</v>
      </c>
      <c r="F14" s="73"/>
    </row>
    <row r="15" spans="1:6" ht="17">
      <c r="A15" s="198">
        <v>42397</v>
      </c>
      <c r="B15" s="199" t="s">
        <v>262</v>
      </c>
      <c r="C15" s="200">
        <v>20</v>
      </c>
      <c r="D15" s="200">
        <v>21.202999999999999</v>
      </c>
      <c r="E15" s="200">
        <v>104.16800000000001</v>
      </c>
      <c r="F15" s="201"/>
    </row>
    <row r="16" spans="1:6">
      <c r="A16" s="64"/>
      <c r="B16" s="62"/>
      <c r="C16" s="66"/>
      <c r="E16" s="66"/>
      <c r="F16" s="66"/>
    </row>
    <row r="17" spans="1:6">
      <c r="A17" s="64"/>
      <c r="B17" s="62"/>
      <c r="C17" s="66"/>
      <c r="E17" s="66"/>
      <c r="F17" s="66"/>
    </row>
    <row r="18" spans="1:6">
      <c r="A18" s="64"/>
      <c r="B18" s="62"/>
      <c r="C18" s="66"/>
      <c r="E18" s="66"/>
      <c r="F18" s="66"/>
    </row>
    <row r="19" spans="1:6">
      <c r="A19" s="64"/>
      <c r="B19" s="62"/>
      <c r="C19" s="66"/>
      <c r="E19" s="66"/>
      <c r="F19" s="66"/>
    </row>
    <row r="20" spans="1:6">
      <c r="A20" s="64"/>
      <c r="B20" s="62"/>
      <c r="C20" s="66"/>
      <c r="E20" s="66"/>
      <c r="F20" s="66"/>
    </row>
    <row r="21" spans="1:6">
      <c r="A21" s="64"/>
      <c r="B21" s="62"/>
      <c r="C21" s="66"/>
      <c r="E21" s="66"/>
      <c r="F21" s="66"/>
    </row>
    <row r="22" spans="1:6">
      <c r="A22" s="64"/>
      <c r="B22" s="62"/>
      <c r="C22" s="66"/>
      <c r="E22" s="66"/>
      <c r="F22" s="66"/>
    </row>
    <row r="23" spans="1:6">
      <c r="A23" s="64"/>
      <c r="B23" s="62"/>
      <c r="C23" s="66"/>
      <c r="E23" s="66"/>
      <c r="F23" s="66"/>
    </row>
    <row r="24" spans="1:6">
      <c r="A24" s="64"/>
      <c r="B24" s="62"/>
      <c r="C24" s="66"/>
      <c r="E24" s="66"/>
      <c r="F24" s="66"/>
    </row>
    <row r="25" spans="1:6">
      <c r="A25" s="64"/>
      <c r="B25" s="62"/>
      <c r="C25" s="66"/>
      <c r="E25" s="66"/>
      <c r="F25" s="66"/>
    </row>
    <row r="26" spans="1:6">
      <c r="A26" s="64"/>
      <c r="B26" s="62"/>
      <c r="C26" s="66"/>
      <c r="E26" s="66"/>
      <c r="F26" s="66"/>
    </row>
    <row r="27" spans="1:6">
      <c r="A27" s="64"/>
      <c r="B27" s="62"/>
      <c r="C27" s="66"/>
      <c r="E27" s="66"/>
      <c r="F27" s="66"/>
    </row>
    <row r="28" spans="1:6">
      <c r="A28" s="64"/>
      <c r="B28" s="62"/>
      <c r="C28" s="66"/>
      <c r="E28" s="66"/>
      <c r="F28" s="66"/>
    </row>
  </sheetData>
  <sortState xmlns:xlrd2="http://schemas.microsoft.com/office/spreadsheetml/2017/richdata2" ref="A2:E28">
    <sortCondition ref="A2:A28"/>
  </sortState>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0"/>
  <sheetViews>
    <sheetView topLeftCell="A136" workbookViewId="0">
      <selection activeCell="J35" sqref="J35"/>
    </sheetView>
  </sheetViews>
  <sheetFormatPr baseColWidth="10" defaultColWidth="8.7109375" defaultRowHeight="16"/>
  <cols>
    <col min="1" max="1" width="9.42578125" bestFit="1" customWidth="1"/>
    <col min="3" max="3" width="2.5703125" customWidth="1"/>
    <col min="4" max="4" width="9.42578125" bestFit="1" customWidth="1"/>
    <col min="6" max="6" width="3" customWidth="1"/>
    <col min="7" max="7" width="9.42578125" bestFit="1" customWidth="1"/>
    <col min="9" max="9" width="3.140625" customWidth="1"/>
    <col min="10" max="10" width="11.140625" bestFit="1" customWidth="1"/>
    <col min="11" max="11" width="9.42578125" bestFit="1" customWidth="1"/>
  </cols>
  <sheetData>
    <row r="1" spans="1:12">
      <c r="A1" s="402" t="s">
        <v>312</v>
      </c>
      <c r="B1" s="402"/>
      <c r="C1" s="402"/>
      <c r="D1" s="402"/>
      <c r="E1" s="402"/>
      <c r="F1" s="402"/>
      <c r="G1" s="402"/>
      <c r="H1" s="402"/>
      <c r="I1" s="402"/>
      <c r="J1" s="402"/>
      <c r="K1" s="402"/>
      <c r="L1" s="402"/>
    </row>
    <row r="2" spans="1:12">
      <c r="A2" s="403" t="s">
        <v>313</v>
      </c>
      <c r="B2" s="404"/>
      <c r="C2" s="220"/>
      <c r="D2" s="403" t="s">
        <v>315</v>
      </c>
      <c r="E2" s="404"/>
      <c r="F2" s="220"/>
      <c r="G2" s="403" t="s">
        <v>316</v>
      </c>
      <c r="H2" s="404"/>
      <c r="I2" s="220"/>
      <c r="J2" s="405" t="s">
        <v>317</v>
      </c>
      <c r="K2" s="405"/>
      <c r="L2" s="405"/>
    </row>
    <row r="3" spans="1:12">
      <c r="A3" s="209" t="s">
        <v>96</v>
      </c>
      <c r="B3" s="209" t="s">
        <v>314</v>
      </c>
      <c r="C3" s="220"/>
      <c r="D3" s="209" t="s">
        <v>315</v>
      </c>
      <c r="E3" s="209" t="s">
        <v>314</v>
      </c>
      <c r="F3" s="220"/>
      <c r="G3" s="209" t="s">
        <v>316</v>
      </c>
      <c r="H3" s="209" t="s">
        <v>314</v>
      </c>
      <c r="I3" s="220"/>
      <c r="J3" s="209" t="s">
        <v>318</v>
      </c>
      <c r="K3" s="209" t="s">
        <v>96</v>
      </c>
      <c r="L3" s="209" t="s">
        <v>314</v>
      </c>
    </row>
    <row r="4" spans="1:12">
      <c r="A4" s="210">
        <v>41829</v>
      </c>
      <c r="B4" s="211">
        <v>9.400155192292047</v>
      </c>
      <c r="C4" s="220"/>
      <c r="D4" s="210">
        <v>41829</v>
      </c>
      <c r="E4" s="214">
        <v>11.068903919721684</v>
      </c>
      <c r="F4" s="220"/>
      <c r="G4" s="210">
        <v>41829</v>
      </c>
      <c r="H4" s="211">
        <v>11.868675483523973</v>
      </c>
      <c r="I4" s="220"/>
      <c r="J4" s="219">
        <v>2.0027472527472527</v>
      </c>
      <c r="K4" s="210">
        <v>41836</v>
      </c>
      <c r="L4" s="211">
        <v>12.904999999999999</v>
      </c>
    </row>
    <row r="5" spans="1:12">
      <c r="A5" s="73"/>
      <c r="B5" s="211"/>
      <c r="C5" s="220"/>
      <c r="D5" s="73"/>
      <c r="E5" s="214"/>
      <c r="F5" s="220"/>
      <c r="G5" s="73"/>
      <c r="H5" s="211"/>
      <c r="I5" s="220"/>
      <c r="J5" s="219"/>
      <c r="K5" s="73"/>
      <c r="L5" s="211"/>
    </row>
    <row r="6" spans="1:12">
      <c r="A6" s="210">
        <v>41843</v>
      </c>
      <c r="B6" s="211">
        <v>9.827500243427977</v>
      </c>
      <c r="C6" s="220"/>
      <c r="D6" s="210">
        <v>41843</v>
      </c>
      <c r="E6" s="214">
        <v>11.315768969952966</v>
      </c>
      <c r="F6" s="220"/>
      <c r="G6" s="210">
        <v>41843</v>
      </c>
      <c r="H6" s="211">
        <v>12.035774542098432</v>
      </c>
      <c r="I6" s="220"/>
      <c r="J6" s="219">
        <v>5.0027472527472527</v>
      </c>
      <c r="K6" s="210">
        <v>41836</v>
      </c>
      <c r="L6" s="211">
        <v>13.715</v>
      </c>
    </row>
    <row r="7" spans="1:12">
      <c r="A7" s="73"/>
      <c r="B7" s="211"/>
      <c r="C7" s="220"/>
      <c r="D7" s="73"/>
      <c r="E7" s="214"/>
      <c r="F7" s="220"/>
      <c r="G7" s="73"/>
      <c r="H7" s="211"/>
      <c r="I7" s="220"/>
      <c r="J7" s="219"/>
      <c r="K7" s="73"/>
      <c r="L7" s="211"/>
    </row>
    <row r="8" spans="1:12">
      <c r="A8" s="210">
        <v>41857</v>
      </c>
      <c r="B8" s="211">
        <v>10.665700426588799</v>
      </c>
      <c r="C8" s="220"/>
      <c r="D8" s="210">
        <v>41857</v>
      </c>
      <c r="E8" s="214">
        <v>11.367597262441521</v>
      </c>
      <c r="F8" s="220"/>
      <c r="G8" s="218">
        <v>41857</v>
      </c>
      <c r="H8" s="211">
        <v>12.379067969447455</v>
      </c>
      <c r="I8" s="220"/>
      <c r="J8" s="219">
        <v>2</v>
      </c>
      <c r="K8" s="218">
        <v>41864</v>
      </c>
      <c r="L8" s="211">
        <v>13.058</v>
      </c>
    </row>
    <row r="9" spans="1:12">
      <c r="A9" s="73"/>
      <c r="B9" s="211"/>
      <c r="C9" s="220"/>
      <c r="D9" s="73"/>
      <c r="E9" s="214"/>
      <c r="F9" s="220"/>
      <c r="G9" s="209"/>
      <c r="H9" s="211"/>
      <c r="I9" s="220"/>
      <c r="J9" s="219"/>
      <c r="K9" s="209"/>
      <c r="L9" s="211"/>
    </row>
    <row r="10" spans="1:12">
      <c r="A10" s="210">
        <v>41871</v>
      </c>
      <c r="B10" s="211">
        <v>10.9712351037807</v>
      </c>
      <c r="C10" s="220"/>
      <c r="D10" s="210">
        <v>41871</v>
      </c>
      <c r="E10" s="214">
        <v>11.471362397042984</v>
      </c>
      <c r="F10" s="220"/>
      <c r="G10" s="210">
        <v>41871</v>
      </c>
      <c r="H10" s="211">
        <v>12.56674402616591</v>
      </c>
      <c r="I10" s="220"/>
      <c r="J10" s="219">
        <v>10</v>
      </c>
      <c r="K10" s="210">
        <v>41864</v>
      </c>
      <c r="L10" s="211">
        <v>13.952999999999999</v>
      </c>
    </row>
    <row r="11" spans="1:12">
      <c r="A11" s="73"/>
      <c r="B11" s="211"/>
      <c r="C11" s="220"/>
      <c r="D11" s="73"/>
      <c r="E11" s="214"/>
      <c r="F11" s="220"/>
      <c r="G11" s="73"/>
      <c r="H11" s="211"/>
      <c r="I11" s="220"/>
      <c r="J11" s="219"/>
      <c r="K11" s="73"/>
      <c r="L11" s="211"/>
    </row>
    <row r="12" spans="1:12">
      <c r="A12" s="210">
        <v>41885</v>
      </c>
      <c r="B12" s="211">
        <v>10.402055969550016</v>
      </c>
      <c r="C12" s="220"/>
      <c r="D12" s="210">
        <v>41885</v>
      </c>
      <c r="E12" s="214">
        <v>12.18034696805239</v>
      </c>
      <c r="F12" s="220"/>
      <c r="G12" s="210">
        <v>41885</v>
      </c>
      <c r="H12" s="211">
        <v>12.773</v>
      </c>
      <c r="I12" s="220"/>
      <c r="J12" s="219">
        <v>2</v>
      </c>
      <c r="K12" s="210">
        <v>41893</v>
      </c>
      <c r="L12" s="211">
        <v>13.574</v>
      </c>
    </row>
    <row r="13" spans="1:12">
      <c r="A13" s="210"/>
      <c r="B13" s="211"/>
      <c r="C13" s="220"/>
      <c r="D13" s="73"/>
      <c r="E13" s="214"/>
      <c r="F13" s="220"/>
      <c r="G13" s="73"/>
      <c r="H13" s="211"/>
      <c r="I13" s="220"/>
      <c r="J13" s="219"/>
      <c r="K13" s="73"/>
      <c r="L13" s="211"/>
    </row>
    <row r="14" spans="1:12">
      <c r="A14" s="210">
        <v>41899</v>
      </c>
      <c r="B14" s="211">
        <v>10.829737488683477</v>
      </c>
      <c r="C14" s="220"/>
      <c r="D14" s="210">
        <v>41899</v>
      </c>
      <c r="E14" s="214">
        <v>12.459616357751703</v>
      </c>
      <c r="F14" s="220"/>
      <c r="G14" s="212">
        <v>41899</v>
      </c>
      <c r="H14" s="211">
        <v>13.018194364177793</v>
      </c>
      <c r="I14" s="220"/>
      <c r="J14" s="219">
        <v>15</v>
      </c>
      <c r="K14" s="212">
        <v>41893</v>
      </c>
      <c r="L14" s="211">
        <v>14.205</v>
      </c>
    </row>
    <row r="15" spans="1:12">
      <c r="A15" s="210"/>
      <c r="B15" s="211"/>
      <c r="C15" s="220"/>
      <c r="D15" s="73"/>
      <c r="E15" s="214"/>
      <c r="F15" s="220"/>
      <c r="G15" s="212"/>
      <c r="H15" s="211"/>
      <c r="I15" s="220"/>
      <c r="J15" s="219"/>
      <c r="K15" s="212"/>
      <c r="L15" s="211"/>
    </row>
    <row r="16" spans="1:12">
      <c r="A16" s="210">
        <v>41913</v>
      </c>
      <c r="B16" s="211">
        <v>11.401674362231319</v>
      </c>
      <c r="C16" s="220"/>
      <c r="D16" s="210">
        <v>41913</v>
      </c>
      <c r="E16" s="214">
        <v>12.524211096603333</v>
      </c>
      <c r="F16" s="220"/>
      <c r="G16" s="212">
        <v>41913</v>
      </c>
      <c r="H16" s="211">
        <v>13.187458747702285</v>
      </c>
      <c r="I16" s="220"/>
      <c r="J16" s="219">
        <v>2</v>
      </c>
      <c r="K16" s="212">
        <v>41892</v>
      </c>
      <c r="L16" s="211">
        <v>13.574</v>
      </c>
    </row>
    <row r="17" spans="1:12">
      <c r="A17" s="210"/>
      <c r="B17" s="211"/>
      <c r="C17" s="220"/>
      <c r="D17" s="73"/>
      <c r="E17" s="214"/>
      <c r="F17" s="220"/>
      <c r="G17" s="212"/>
      <c r="H17" s="211"/>
      <c r="I17" s="220"/>
      <c r="J17" s="219"/>
      <c r="K17" s="212"/>
      <c r="L17" s="211"/>
    </row>
    <row r="18" spans="1:12">
      <c r="A18" s="210">
        <v>41927</v>
      </c>
      <c r="B18" s="211">
        <v>10.529234519935482</v>
      </c>
      <c r="C18" s="220"/>
      <c r="D18" s="210">
        <v>41927</v>
      </c>
      <c r="E18" s="214">
        <v>12.744729705177015</v>
      </c>
      <c r="F18" s="220"/>
      <c r="G18" s="212">
        <v>41927</v>
      </c>
      <c r="H18" s="211">
        <v>13.388152392850984</v>
      </c>
      <c r="I18" s="220"/>
      <c r="J18" s="219"/>
      <c r="K18" s="212">
        <v>41892</v>
      </c>
      <c r="L18" s="211">
        <v>14.205</v>
      </c>
    </row>
    <row r="19" spans="1:12">
      <c r="A19" s="210"/>
      <c r="B19" s="211"/>
      <c r="C19" s="220"/>
      <c r="D19" s="73"/>
      <c r="E19" s="214"/>
      <c r="F19" s="220"/>
      <c r="G19" s="212"/>
      <c r="H19" s="211"/>
      <c r="I19" s="220"/>
      <c r="J19" s="219"/>
      <c r="K19" s="212"/>
      <c r="L19" s="211"/>
    </row>
    <row r="20" spans="1:12">
      <c r="A20" s="210">
        <v>41941</v>
      </c>
      <c r="B20" s="211">
        <v>11.227416269983891</v>
      </c>
      <c r="C20" s="220"/>
      <c r="D20" s="210">
        <v>41941</v>
      </c>
      <c r="E20" s="214">
        <v>13.272272909484695</v>
      </c>
      <c r="F20" s="220"/>
      <c r="G20" s="212">
        <v>41941</v>
      </c>
      <c r="H20" s="211">
        <v>13.532679000830772</v>
      </c>
      <c r="I20" s="220"/>
      <c r="J20" s="219">
        <v>2</v>
      </c>
      <c r="K20" s="212">
        <v>41920</v>
      </c>
      <c r="L20" s="211">
        <v>13.704000000000001</v>
      </c>
    </row>
    <row r="21" spans="1:12">
      <c r="A21" s="210"/>
      <c r="B21" s="211"/>
      <c r="C21" s="220"/>
      <c r="D21" s="73"/>
      <c r="E21" s="214"/>
      <c r="F21" s="220"/>
      <c r="G21" s="212"/>
      <c r="H21" s="211"/>
      <c r="I21" s="220"/>
      <c r="J21" s="219"/>
      <c r="K21" s="212"/>
      <c r="L21" s="211"/>
    </row>
    <row r="22" spans="1:12">
      <c r="A22" s="210">
        <v>41957</v>
      </c>
      <c r="B22" s="211">
        <v>10.515599495112182</v>
      </c>
      <c r="C22" s="220"/>
      <c r="D22" s="210">
        <v>41957</v>
      </c>
      <c r="E22" s="214">
        <v>13.44651998623052</v>
      </c>
      <c r="F22" s="220"/>
      <c r="G22" s="212">
        <v>41957</v>
      </c>
      <c r="H22" s="211">
        <v>13.658147007762045</v>
      </c>
      <c r="I22" s="220"/>
      <c r="J22" s="219">
        <v>5</v>
      </c>
      <c r="K22" s="212">
        <v>41920</v>
      </c>
      <c r="L22" s="211">
        <v>13.935</v>
      </c>
    </row>
    <row r="23" spans="1:12">
      <c r="A23" s="210"/>
      <c r="B23" s="211"/>
      <c r="C23" s="220"/>
      <c r="D23" s="73"/>
      <c r="E23" s="214"/>
      <c r="F23" s="220"/>
      <c r="G23" s="212"/>
      <c r="H23" s="211"/>
      <c r="I23" s="220"/>
      <c r="J23" s="219"/>
      <c r="K23" s="212"/>
      <c r="L23" s="211"/>
    </row>
    <row r="24" spans="1:12">
      <c r="A24" s="210">
        <v>41970</v>
      </c>
      <c r="B24" s="211">
        <v>11.861880786471811</v>
      </c>
      <c r="C24" s="220"/>
      <c r="D24" s="210">
        <v>41970</v>
      </c>
      <c r="E24" s="214">
        <v>12.197026147722468</v>
      </c>
      <c r="F24" s="220"/>
      <c r="G24" s="212">
        <v>41970</v>
      </c>
      <c r="H24" s="211">
        <v>13.667212114512783</v>
      </c>
      <c r="I24" s="220"/>
      <c r="J24" s="219">
        <v>5</v>
      </c>
      <c r="K24" s="212">
        <v>41948</v>
      </c>
      <c r="L24" s="211">
        <v>14.385</v>
      </c>
    </row>
    <row r="25" spans="1:12">
      <c r="A25" s="73"/>
      <c r="B25" s="211"/>
      <c r="C25" s="220"/>
      <c r="D25" s="73"/>
      <c r="E25" s="214"/>
      <c r="F25" s="220"/>
      <c r="G25" s="212"/>
      <c r="H25" s="211"/>
      <c r="I25" s="220"/>
      <c r="J25" s="219"/>
      <c r="K25" s="212"/>
      <c r="L25" s="211"/>
    </row>
    <row r="26" spans="1:12">
      <c r="A26" s="210">
        <v>41984</v>
      </c>
      <c r="B26" s="211">
        <v>10.099670329670333</v>
      </c>
      <c r="C26" s="220"/>
      <c r="D26" s="210">
        <v>41984</v>
      </c>
      <c r="E26" s="214">
        <v>13.485296109088862</v>
      </c>
      <c r="F26" s="220"/>
      <c r="G26" s="212">
        <v>41984</v>
      </c>
      <c r="H26" s="211">
        <v>13.643904756968507</v>
      </c>
      <c r="I26" s="220"/>
      <c r="J26" s="219">
        <v>10</v>
      </c>
      <c r="K26" s="212">
        <v>41948</v>
      </c>
      <c r="L26" s="211">
        <v>14.77</v>
      </c>
    </row>
    <row r="27" spans="1:12">
      <c r="A27" s="73"/>
      <c r="B27" s="211"/>
      <c r="C27" s="220"/>
      <c r="D27" s="73"/>
      <c r="E27" s="214"/>
      <c r="F27" s="220"/>
      <c r="G27" s="212"/>
      <c r="H27" s="211"/>
      <c r="I27" s="220"/>
      <c r="J27" s="219"/>
      <c r="K27" s="212"/>
      <c r="L27" s="211"/>
    </row>
    <row r="28" spans="1:12">
      <c r="A28" s="212">
        <v>41997</v>
      </c>
      <c r="B28" s="211">
        <v>11.820365065490822</v>
      </c>
      <c r="C28" s="220"/>
      <c r="D28" s="210">
        <v>41997</v>
      </c>
      <c r="E28" s="214">
        <v>13.545923576548535</v>
      </c>
      <c r="F28" s="220"/>
      <c r="G28" s="212">
        <v>41997</v>
      </c>
      <c r="H28" s="211">
        <v>13.920321794951862</v>
      </c>
      <c r="I28" s="220"/>
      <c r="J28" s="219">
        <v>2</v>
      </c>
      <c r="K28" s="212">
        <v>41977</v>
      </c>
      <c r="L28" s="211">
        <v>14.321</v>
      </c>
    </row>
    <row r="29" spans="1:12">
      <c r="A29" s="73"/>
      <c r="B29" s="211"/>
      <c r="C29" s="220"/>
      <c r="D29" s="73"/>
      <c r="E29" s="214"/>
      <c r="F29" s="220"/>
      <c r="G29" s="212"/>
      <c r="H29" s="211"/>
      <c r="I29" s="220"/>
      <c r="J29" s="219"/>
      <c r="K29" s="212"/>
      <c r="L29" s="211"/>
    </row>
    <row r="30" spans="1:12">
      <c r="A30" s="212">
        <v>42012</v>
      </c>
      <c r="B30" s="211">
        <v>11.112958481563329</v>
      </c>
      <c r="C30" s="220"/>
      <c r="D30" s="210">
        <v>42012</v>
      </c>
      <c r="E30" s="214">
        <v>13.749987801590425</v>
      </c>
      <c r="F30" s="220"/>
      <c r="G30" s="212">
        <v>42012</v>
      </c>
      <c r="H30" s="211">
        <v>14.202999999999999</v>
      </c>
      <c r="I30" s="220"/>
      <c r="J30" s="219">
        <v>15</v>
      </c>
      <c r="K30" s="212">
        <v>41977</v>
      </c>
      <c r="L30" s="211">
        <v>15.946</v>
      </c>
    </row>
    <row r="31" spans="1:12">
      <c r="A31" s="73"/>
      <c r="B31" s="211"/>
      <c r="C31" s="220"/>
      <c r="D31" s="73"/>
      <c r="E31" s="214"/>
      <c r="F31" s="220"/>
      <c r="G31" s="212"/>
      <c r="H31" s="211"/>
      <c r="I31" s="220"/>
      <c r="J31" s="219"/>
      <c r="K31" s="212"/>
      <c r="L31" s="211"/>
    </row>
    <row r="32" spans="1:12">
      <c r="A32" s="212">
        <v>42026</v>
      </c>
      <c r="B32" s="211">
        <v>11.898799816638551</v>
      </c>
      <c r="C32" s="220"/>
      <c r="D32" s="210">
        <v>42026</v>
      </c>
      <c r="E32" s="214">
        <v>14.118</v>
      </c>
      <c r="F32" s="220"/>
      <c r="G32" s="212">
        <v>42026</v>
      </c>
      <c r="H32" s="211">
        <v>14.955</v>
      </c>
      <c r="I32" s="220"/>
      <c r="J32" s="219">
        <v>2</v>
      </c>
      <c r="K32" s="212">
        <v>42033</v>
      </c>
      <c r="L32" s="211">
        <v>16.175000000000001</v>
      </c>
    </row>
    <row r="33" spans="1:12">
      <c r="A33" s="212"/>
      <c r="B33" s="211"/>
      <c r="C33" s="220"/>
      <c r="D33" s="210"/>
      <c r="E33" s="214"/>
      <c r="F33" s="220"/>
      <c r="G33" s="73"/>
      <c r="H33" s="211"/>
      <c r="I33" s="220"/>
      <c r="J33" s="219"/>
      <c r="K33" s="73"/>
      <c r="L33" s="211"/>
    </row>
    <row r="34" spans="1:12">
      <c r="A34" s="212">
        <v>42040</v>
      </c>
      <c r="B34" s="211">
        <v>12.005026856518231</v>
      </c>
      <c r="C34" s="220"/>
      <c r="D34" s="212">
        <v>42040</v>
      </c>
      <c r="E34" s="214">
        <v>14.645570922217033</v>
      </c>
      <c r="F34" s="220"/>
      <c r="G34" s="212">
        <v>42040</v>
      </c>
      <c r="H34" s="211">
        <v>15.583331424280122</v>
      </c>
      <c r="I34" s="220"/>
      <c r="J34" s="219">
        <v>10</v>
      </c>
      <c r="K34" s="212">
        <v>42033</v>
      </c>
      <c r="L34" s="211">
        <v>17.018999999999998</v>
      </c>
    </row>
    <row r="35" spans="1:12">
      <c r="A35" s="73"/>
      <c r="B35" s="211"/>
      <c r="C35" s="220"/>
      <c r="D35" s="73"/>
      <c r="E35" s="214"/>
      <c r="F35" s="220"/>
      <c r="G35" s="212"/>
      <c r="H35" s="211"/>
      <c r="I35" s="220"/>
      <c r="J35" s="219"/>
      <c r="K35" s="212"/>
      <c r="L35" s="211"/>
    </row>
    <row r="36" spans="1:12">
      <c r="A36" s="212">
        <v>42054</v>
      </c>
      <c r="B36" s="211">
        <v>12.496</v>
      </c>
      <c r="C36" s="220"/>
      <c r="D36" s="212">
        <v>42054</v>
      </c>
      <c r="E36" s="214">
        <v>14.990939726855391</v>
      </c>
      <c r="F36" s="220"/>
      <c r="G36" s="212">
        <v>42054</v>
      </c>
      <c r="H36" s="211">
        <v>16.025575201395871</v>
      </c>
      <c r="I36" s="220"/>
      <c r="J36" s="219">
        <v>2</v>
      </c>
      <c r="K36" s="212">
        <v>42061</v>
      </c>
      <c r="L36" s="211">
        <v>16.684000000000001</v>
      </c>
    </row>
    <row r="37" spans="1:12">
      <c r="A37" s="73"/>
      <c r="B37" s="211"/>
      <c r="C37" s="220"/>
      <c r="D37" s="73"/>
      <c r="E37" s="214"/>
      <c r="F37" s="220"/>
      <c r="G37" s="73"/>
      <c r="H37" s="211"/>
      <c r="I37" s="220"/>
      <c r="J37" s="219"/>
      <c r="K37" s="73"/>
      <c r="L37" s="211"/>
    </row>
    <row r="38" spans="1:12">
      <c r="A38" s="212">
        <v>42068</v>
      </c>
      <c r="B38" s="211">
        <v>12.3986998403266</v>
      </c>
      <c r="C38" s="220"/>
      <c r="D38" s="212">
        <v>42068</v>
      </c>
      <c r="E38" s="214">
        <v>14.990939726855391</v>
      </c>
      <c r="F38" s="220"/>
      <c r="G38" s="212">
        <v>42068</v>
      </c>
      <c r="H38" s="211">
        <v>16.025575201395871</v>
      </c>
      <c r="I38" s="220"/>
      <c r="J38" s="219">
        <v>15</v>
      </c>
      <c r="K38" s="212">
        <v>42061</v>
      </c>
      <c r="L38" s="211">
        <v>17.407</v>
      </c>
    </row>
    <row r="39" spans="1:12">
      <c r="A39" s="73"/>
      <c r="B39" s="211"/>
      <c r="C39" s="220"/>
      <c r="D39" s="212"/>
      <c r="E39" s="214"/>
      <c r="F39" s="220"/>
      <c r="G39" s="212"/>
      <c r="H39" s="211"/>
      <c r="I39" s="220"/>
      <c r="J39" s="219"/>
      <c r="K39" s="212"/>
      <c r="L39" s="211"/>
    </row>
    <row r="40" spans="1:12">
      <c r="A40" s="212">
        <v>42082</v>
      </c>
      <c r="B40" s="211">
        <v>14.759</v>
      </c>
      <c r="C40" s="220"/>
      <c r="D40" s="212">
        <v>42138</v>
      </c>
      <c r="E40" s="214">
        <v>15.941000000000001</v>
      </c>
      <c r="F40" s="220"/>
      <c r="G40" s="212">
        <v>42082</v>
      </c>
      <c r="H40" s="211">
        <v>17.259</v>
      </c>
      <c r="I40" s="220"/>
      <c r="J40" s="219">
        <v>2</v>
      </c>
      <c r="K40" s="212">
        <v>42089</v>
      </c>
      <c r="L40" s="211">
        <v>16.704999999999998</v>
      </c>
    </row>
    <row r="41" spans="1:12">
      <c r="A41" s="212"/>
      <c r="B41" s="211"/>
      <c r="C41" s="220"/>
      <c r="D41" s="212"/>
      <c r="E41" s="214"/>
      <c r="F41" s="220"/>
      <c r="G41" s="212"/>
      <c r="H41" s="211"/>
      <c r="I41" s="220"/>
      <c r="J41" s="219"/>
      <c r="K41" s="212"/>
      <c r="L41" s="211"/>
    </row>
    <row r="42" spans="1:12">
      <c r="A42" s="212">
        <v>42096</v>
      </c>
      <c r="B42" s="211">
        <v>14.116</v>
      </c>
      <c r="C42" s="220"/>
      <c r="D42" s="212">
        <v>42096</v>
      </c>
      <c r="E42" s="214">
        <v>15.417</v>
      </c>
      <c r="F42" s="220"/>
      <c r="G42" s="212">
        <v>42096</v>
      </c>
      <c r="H42" s="211">
        <v>16.259</v>
      </c>
      <c r="I42" s="220"/>
      <c r="J42" s="219">
        <v>5</v>
      </c>
      <c r="K42" s="212">
        <v>42089</v>
      </c>
      <c r="L42" s="211">
        <v>16.971</v>
      </c>
    </row>
    <row r="43" spans="1:12">
      <c r="A43" s="212"/>
      <c r="B43" s="211"/>
      <c r="C43" s="220"/>
      <c r="D43" s="212"/>
      <c r="E43" s="214"/>
      <c r="F43" s="220"/>
      <c r="G43" s="212"/>
      <c r="H43" s="211"/>
      <c r="I43" s="220"/>
      <c r="J43" s="219"/>
      <c r="K43" s="212"/>
      <c r="L43" s="211"/>
    </row>
    <row r="44" spans="1:12">
      <c r="A44" s="212">
        <v>42110</v>
      </c>
      <c r="B44" s="211">
        <v>14.194000000000001</v>
      </c>
      <c r="C44" s="220"/>
      <c r="D44" s="212">
        <v>42110</v>
      </c>
      <c r="E44" s="214">
        <v>15.53</v>
      </c>
      <c r="F44" s="220"/>
      <c r="G44" s="212">
        <v>42110</v>
      </c>
      <c r="H44" s="211">
        <v>16.846</v>
      </c>
      <c r="I44" s="220"/>
      <c r="J44" s="219">
        <v>2</v>
      </c>
      <c r="K44" s="212">
        <v>42117</v>
      </c>
      <c r="L44" s="211">
        <v>16.704999999999998</v>
      </c>
    </row>
    <row r="45" spans="1:12">
      <c r="A45" s="212"/>
      <c r="B45" s="211"/>
      <c r="C45" s="220"/>
      <c r="D45" s="212"/>
      <c r="E45" s="214"/>
      <c r="F45" s="220"/>
      <c r="G45" s="212"/>
      <c r="H45" s="211"/>
      <c r="I45" s="220"/>
      <c r="J45" s="219"/>
      <c r="K45" s="212"/>
      <c r="L45" s="211"/>
    </row>
    <row r="46" spans="1:12">
      <c r="A46" s="212">
        <v>42124</v>
      </c>
      <c r="B46" s="211">
        <v>14.194000000000001</v>
      </c>
      <c r="C46" s="220"/>
      <c r="D46" s="212">
        <v>42124</v>
      </c>
      <c r="E46" s="214">
        <v>15.53</v>
      </c>
      <c r="F46" s="220"/>
      <c r="G46" s="212">
        <v>42124</v>
      </c>
      <c r="H46" s="211">
        <v>16.846</v>
      </c>
      <c r="I46" s="220"/>
      <c r="J46" s="219">
        <v>10</v>
      </c>
      <c r="K46" s="212">
        <v>42117</v>
      </c>
      <c r="L46" s="211">
        <v>17.693000000000001</v>
      </c>
    </row>
    <row r="47" spans="1:12">
      <c r="A47" s="212"/>
      <c r="B47" s="211"/>
      <c r="C47" s="220"/>
      <c r="D47" s="212"/>
      <c r="E47" s="214"/>
      <c r="F47" s="220"/>
      <c r="G47" s="212"/>
      <c r="H47" s="211"/>
      <c r="I47" s="220"/>
      <c r="J47" s="219"/>
      <c r="K47" s="212"/>
      <c r="L47" s="211"/>
    </row>
    <row r="48" spans="1:12">
      <c r="A48" s="212">
        <v>42138</v>
      </c>
      <c r="B48" s="211">
        <v>14.128</v>
      </c>
      <c r="C48" s="220"/>
      <c r="D48" s="212">
        <v>42138</v>
      </c>
      <c r="E48" s="214">
        <v>15.814</v>
      </c>
      <c r="F48" s="220"/>
      <c r="G48" s="212">
        <v>42138</v>
      </c>
      <c r="H48" s="211">
        <v>16.875</v>
      </c>
      <c r="I48" s="220"/>
      <c r="J48" s="219">
        <v>2</v>
      </c>
      <c r="K48" s="212">
        <v>42145</v>
      </c>
      <c r="L48" s="211">
        <v>16.704999999999998</v>
      </c>
    </row>
    <row r="49" spans="1:12">
      <c r="A49" s="212"/>
      <c r="B49" s="211"/>
      <c r="C49" s="220"/>
      <c r="D49" s="212"/>
      <c r="E49" s="214"/>
      <c r="F49" s="220"/>
      <c r="G49" s="212"/>
      <c r="H49" s="211"/>
      <c r="I49" s="220"/>
      <c r="J49" s="219"/>
      <c r="K49" s="212"/>
      <c r="L49" s="211"/>
    </row>
    <row r="50" spans="1:12">
      <c r="A50" s="212">
        <v>42152</v>
      </c>
      <c r="B50" s="211">
        <v>13.763999999999999</v>
      </c>
      <c r="C50" s="220"/>
      <c r="D50" s="212">
        <v>42152</v>
      </c>
      <c r="E50" s="214">
        <v>15.186999999999999</v>
      </c>
      <c r="F50" s="220"/>
      <c r="G50" s="212">
        <v>42152</v>
      </c>
      <c r="H50" s="211">
        <v>16.638999999999999</v>
      </c>
      <c r="I50" s="220"/>
      <c r="J50" s="219">
        <v>15</v>
      </c>
      <c r="K50" s="212">
        <v>42145</v>
      </c>
      <c r="L50" s="211">
        <v>17.516999999999999</v>
      </c>
    </row>
    <row r="51" spans="1:12">
      <c r="A51" s="212"/>
      <c r="B51" s="211"/>
      <c r="C51" s="220"/>
      <c r="D51" s="212"/>
      <c r="E51" s="214"/>
      <c r="F51" s="220"/>
      <c r="G51" s="212"/>
      <c r="H51" s="211"/>
      <c r="I51" s="220"/>
      <c r="J51" s="219"/>
      <c r="K51" s="212"/>
      <c r="L51" s="211"/>
    </row>
    <row r="52" spans="1:12">
      <c r="A52" s="212">
        <v>42166</v>
      </c>
      <c r="B52" s="211">
        <v>13.622999999999999</v>
      </c>
      <c r="C52" s="220"/>
      <c r="D52" s="212">
        <v>42166</v>
      </c>
      <c r="E52" s="214">
        <v>14.87</v>
      </c>
      <c r="F52" s="220"/>
      <c r="G52" s="212">
        <v>42166</v>
      </c>
      <c r="H52" s="211">
        <v>16.161999999999999</v>
      </c>
      <c r="I52" s="220"/>
      <c r="J52" s="219">
        <v>2</v>
      </c>
      <c r="K52" s="212">
        <v>42173</v>
      </c>
      <c r="L52" s="211">
        <v>16.681000000000001</v>
      </c>
    </row>
    <row r="53" spans="1:12">
      <c r="A53" s="212"/>
      <c r="B53" s="211"/>
      <c r="C53" s="220"/>
      <c r="D53" s="212"/>
      <c r="E53" s="214"/>
      <c r="F53" s="220"/>
      <c r="G53" s="212"/>
      <c r="H53" s="211"/>
      <c r="I53" s="220"/>
      <c r="J53" s="219"/>
      <c r="K53" s="212"/>
      <c r="L53" s="211"/>
    </row>
    <row r="54" spans="1:12">
      <c r="A54" s="212">
        <v>42180</v>
      </c>
      <c r="B54" s="211">
        <v>14.071</v>
      </c>
      <c r="C54" s="220"/>
      <c r="D54" s="212">
        <v>42180</v>
      </c>
      <c r="E54" s="214">
        <v>15.249000000000001</v>
      </c>
      <c r="F54" s="220"/>
      <c r="G54" s="212">
        <v>42180</v>
      </c>
      <c r="H54" s="211">
        <v>16.440000000000001</v>
      </c>
      <c r="I54" s="220"/>
      <c r="J54" s="219">
        <v>5</v>
      </c>
      <c r="K54" s="212">
        <v>42173</v>
      </c>
      <c r="L54" s="211">
        <v>16.882999999999999</v>
      </c>
    </row>
    <row r="55" spans="1:12">
      <c r="A55" s="73"/>
      <c r="B55" s="211"/>
      <c r="C55" s="220"/>
      <c r="D55" s="212"/>
      <c r="E55" s="214"/>
      <c r="F55" s="220"/>
      <c r="G55" s="212"/>
      <c r="H55" s="211"/>
      <c r="I55" s="220"/>
      <c r="J55" s="219"/>
      <c r="K55" s="212"/>
      <c r="L55" s="211"/>
    </row>
    <row r="56" spans="1:12">
      <c r="A56" s="213">
        <v>42193</v>
      </c>
      <c r="B56" s="211">
        <v>14.147978576786713</v>
      </c>
      <c r="C56" s="220"/>
      <c r="D56" s="212">
        <v>42193</v>
      </c>
      <c r="E56" s="216">
        <v>15.966149932734581</v>
      </c>
      <c r="F56" s="220"/>
      <c r="G56" s="212">
        <v>42193</v>
      </c>
      <c r="H56" s="211">
        <v>17.033138077447134</v>
      </c>
      <c r="I56" s="220"/>
      <c r="J56" s="219">
        <v>5</v>
      </c>
      <c r="K56" s="212">
        <v>42200</v>
      </c>
      <c r="L56" s="211">
        <v>17.800999999999998</v>
      </c>
    </row>
    <row r="57" spans="1:12">
      <c r="A57" s="73"/>
      <c r="B57" s="211"/>
      <c r="C57" s="220"/>
      <c r="D57" s="212"/>
      <c r="E57" s="214"/>
      <c r="F57" s="220"/>
      <c r="G57" s="212"/>
      <c r="H57" s="211"/>
      <c r="I57" s="220"/>
      <c r="J57" s="219"/>
      <c r="K57" s="212"/>
      <c r="L57" s="211"/>
    </row>
    <row r="58" spans="1:12">
      <c r="A58" s="213">
        <v>42207</v>
      </c>
      <c r="B58" s="211">
        <v>15.043967160161415</v>
      </c>
      <c r="C58" s="220"/>
      <c r="D58" s="212">
        <v>42207</v>
      </c>
      <c r="E58" s="214">
        <v>16.469149395241956</v>
      </c>
      <c r="F58" s="220"/>
      <c r="G58" s="212">
        <v>42207</v>
      </c>
      <c r="H58" s="211">
        <v>17.5549970291151</v>
      </c>
      <c r="I58" s="220"/>
      <c r="J58" s="219">
        <v>10</v>
      </c>
      <c r="K58" s="212">
        <v>42200</v>
      </c>
      <c r="L58" s="211">
        <v>18.044</v>
      </c>
    </row>
    <row r="59" spans="1:12">
      <c r="A59" s="73"/>
      <c r="B59" s="211"/>
      <c r="C59" s="220"/>
      <c r="D59" s="212"/>
      <c r="E59" s="214"/>
      <c r="F59" s="220"/>
      <c r="G59" s="212"/>
      <c r="H59" s="211"/>
      <c r="I59" s="220"/>
      <c r="J59" s="219"/>
      <c r="K59" s="212"/>
      <c r="L59" s="211"/>
    </row>
    <row r="60" spans="1:12">
      <c r="A60" s="212">
        <v>42221</v>
      </c>
      <c r="B60" s="211">
        <v>15.789835326342924</v>
      </c>
      <c r="C60" s="220"/>
      <c r="D60" s="212">
        <v>42221</v>
      </c>
      <c r="E60" s="214">
        <v>17.450320866044436</v>
      </c>
      <c r="F60" s="220"/>
      <c r="G60" s="212">
        <v>42221</v>
      </c>
      <c r="H60" s="211">
        <v>18.022597664097503</v>
      </c>
      <c r="I60" s="220"/>
      <c r="J60" s="219">
        <v>2</v>
      </c>
      <c r="K60" s="212">
        <v>42228</v>
      </c>
      <c r="L60" s="211">
        <v>18.715</v>
      </c>
    </row>
    <row r="61" spans="1:12">
      <c r="A61" s="212"/>
      <c r="B61" s="211"/>
      <c r="C61" s="220"/>
      <c r="D61" s="212"/>
      <c r="E61" s="214"/>
      <c r="F61" s="220"/>
      <c r="G61" s="212"/>
      <c r="H61" s="211"/>
      <c r="I61" s="220"/>
      <c r="J61" s="219"/>
      <c r="K61" s="212"/>
      <c r="L61" s="211"/>
    </row>
    <row r="62" spans="1:12">
      <c r="A62" s="212">
        <v>42235</v>
      </c>
      <c r="B62" s="211">
        <v>16.575459786810171</v>
      </c>
      <c r="C62" s="220"/>
      <c r="D62" s="212">
        <v>42235</v>
      </c>
      <c r="E62" s="216" t="e">
        <f>(((1+(100-B62)/B62)^(365/#REF!))*100)-100</f>
        <v>#REF!</v>
      </c>
      <c r="F62" s="220"/>
      <c r="G62" s="212">
        <v>42235</v>
      </c>
      <c r="H62" s="211">
        <v>18.942448496015629</v>
      </c>
      <c r="I62" s="220"/>
      <c r="J62" s="219">
        <v>10</v>
      </c>
      <c r="K62" s="212">
        <v>42228</v>
      </c>
      <c r="L62" s="211">
        <v>18.173999999999999</v>
      </c>
    </row>
    <row r="63" spans="1:12">
      <c r="A63" s="212"/>
      <c r="B63" s="211"/>
      <c r="C63" s="220"/>
      <c r="D63" s="212"/>
      <c r="E63" s="214"/>
      <c r="F63" s="220"/>
      <c r="G63" s="212"/>
      <c r="H63" s="211"/>
      <c r="I63" s="220"/>
      <c r="J63" s="219"/>
      <c r="K63" s="212"/>
      <c r="L63" s="211"/>
    </row>
    <row r="64" spans="1:12">
      <c r="A64" s="212">
        <v>42249</v>
      </c>
      <c r="B64" s="211">
        <v>18.178891467511221</v>
      </c>
      <c r="C64" s="220"/>
      <c r="D64" s="212">
        <v>42249</v>
      </c>
      <c r="E64" s="214">
        <v>19.196830111184397</v>
      </c>
      <c r="F64" s="220"/>
      <c r="G64" s="212">
        <v>42249</v>
      </c>
      <c r="H64" s="211">
        <v>20.462515287096821</v>
      </c>
      <c r="I64" s="220"/>
      <c r="J64" s="219">
        <v>2</v>
      </c>
      <c r="K64" s="212">
        <v>42256</v>
      </c>
      <c r="L64" s="211">
        <v>20.311</v>
      </c>
    </row>
    <row r="65" spans="1:12">
      <c r="A65" s="212"/>
      <c r="B65" s="211"/>
      <c r="C65" s="220"/>
      <c r="D65" s="212"/>
      <c r="E65" s="214"/>
      <c r="F65" s="220"/>
      <c r="G65" s="212"/>
      <c r="H65" s="211"/>
      <c r="I65" s="220"/>
      <c r="J65" s="219"/>
      <c r="K65" s="212"/>
      <c r="L65" s="211"/>
    </row>
    <row r="66" spans="1:12">
      <c r="A66" s="212">
        <v>42263</v>
      </c>
      <c r="B66" s="211">
        <v>18.330699234181338</v>
      </c>
      <c r="C66" s="220"/>
      <c r="D66" s="212">
        <v>42263</v>
      </c>
      <c r="E66" s="214">
        <v>20.510028654725147</v>
      </c>
      <c r="F66" s="220"/>
      <c r="G66" s="212">
        <v>42263</v>
      </c>
      <c r="H66" s="211">
        <v>21.719492946161353</v>
      </c>
      <c r="I66" s="220"/>
      <c r="J66" s="219">
        <v>5</v>
      </c>
      <c r="K66" s="212">
        <v>42256</v>
      </c>
      <c r="L66" s="211">
        <v>19.994</v>
      </c>
    </row>
    <row r="67" spans="1:12">
      <c r="A67" s="212"/>
      <c r="B67" s="211"/>
      <c r="C67" s="220"/>
      <c r="D67" s="212"/>
      <c r="E67" s="214"/>
      <c r="F67" s="220"/>
      <c r="G67" s="212"/>
      <c r="H67" s="211"/>
      <c r="I67" s="220"/>
      <c r="J67" s="219"/>
      <c r="K67" s="212"/>
      <c r="L67" s="211"/>
    </row>
    <row r="68" spans="1:12">
      <c r="A68" s="212">
        <v>42277</v>
      </c>
      <c r="B68" s="211">
        <v>19.224531701426528</v>
      </c>
      <c r="C68" s="220"/>
      <c r="D68" s="212">
        <v>42277</v>
      </c>
      <c r="E68" s="214">
        <v>21.326869113930741</v>
      </c>
      <c r="F68" s="220"/>
      <c r="G68" s="212">
        <v>42277</v>
      </c>
      <c r="H68" s="211">
        <v>22.153997971658484</v>
      </c>
      <c r="I68" s="220"/>
      <c r="J68" s="219">
        <v>2</v>
      </c>
      <c r="K68" s="212">
        <v>42285</v>
      </c>
      <c r="L68" s="211">
        <v>20.59</v>
      </c>
    </row>
    <row r="69" spans="1:12">
      <c r="A69" s="212"/>
      <c r="B69" s="211"/>
      <c r="C69" s="220"/>
      <c r="D69" s="212"/>
      <c r="E69" s="214"/>
      <c r="F69" s="220"/>
      <c r="G69" s="212"/>
      <c r="H69" s="211"/>
      <c r="I69" s="220"/>
      <c r="J69" s="219"/>
      <c r="K69" s="212"/>
      <c r="L69" s="211"/>
    </row>
    <row r="70" spans="1:12">
      <c r="A70" s="212">
        <v>42291</v>
      </c>
      <c r="B70" s="211">
        <v>21.095026126975085</v>
      </c>
      <c r="C70" s="220"/>
      <c r="D70" s="212">
        <v>42291</v>
      </c>
      <c r="E70" s="214">
        <v>23.002600855556494</v>
      </c>
      <c r="F70" s="220"/>
      <c r="G70" s="212">
        <v>42291</v>
      </c>
      <c r="H70" s="211">
        <v>23.384299849288823</v>
      </c>
      <c r="I70" s="220"/>
      <c r="J70" s="219">
        <v>10</v>
      </c>
      <c r="K70" s="212">
        <v>42285</v>
      </c>
      <c r="L70" s="211">
        <v>19.529</v>
      </c>
    </row>
    <row r="71" spans="1:12">
      <c r="A71" s="212"/>
      <c r="B71" s="211"/>
      <c r="C71" s="220"/>
      <c r="D71" s="212"/>
      <c r="E71" s="214"/>
      <c r="F71" s="220"/>
      <c r="G71" s="212"/>
      <c r="H71" s="211"/>
      <c r="I71" s="220"/>
      <c r="J71" s="219"/>
      <c r="K71" s="212"/>
      <c r="L71" s="211"/>
    </row>
    <row r="72" spans="1:12">
      <c r="A72" s="212">
        <v>42305</v>
      </c>
      <c r="B72" s="211">
        <v>21.255082216961398</v>
      </c>
      <c r="C72" s="220"/>
      <c r="D72" s="212">
        <v>42305</v>
      </c>
      <c r="E72" s="214">
        <v>22.911267628228259</v>
      </c>
      <c r="F72" s="220"/>
      <c r="G72" s="212">
        <v>42305</v>
      </c>
      <c r="H72" s="211">
        <v>23.861517088875743</v>
      </c>
      <c r="I72" s="220"/>
      <c r="J72" s="219">
        <v>2</v>
      </c>
      <c r="K72" s="212">
        <v>42312</v>
      </c>
      <c r="L72" s="211">
        <v>20.314</v>
      </c>
    </row>
    <row r="73" spans="1:12">
      <c r="A73" s="212"/>
      <c r="B73" s="211"/>
      <c r="C73" s="220"/>
      <c r="D73" s="212"/>
      <c r="E73" s="214"/>
      <c r="F73" s="220"/>
      <c r="G73" s="212"/>
      <c r="H73" s="211"/>
      <c r="I73" s="220"/>
      <c r="J73" s="219"/>
      <c r="K73" s="212"/>
      <c r="L73" s="211"/>
    </row>
    <row r="74" spans="1:12">
      <c r="A74" s="212">
        <v>42319</v>
      </c>
      <c r="B74" s="211">
        <v>21.057494515537911</v>
      </c>
      <c r="C74" s="220"/>
      <c r="D74" s="212">
        <v>42319</v>
      </c>
      <c r="E74" s="214">
        <v>22.967187863012882</v>
      </c>
      <c r="F74" s="220"/>
      <c r="G74" s="212">
        <v>42319</v>
      </c>
      <c r="H74" s="211">
        <v>22.878123397192951</v>
      </c>
      <c r="I74" s="220"/>
      <c r="J74" s="219">
        <v>15</v>
      </c>
      <c r="K74" s="212">
        <v>42312</v>
      </c>
      <c r="L74" s="211">
        <v>19.212</v>
      </c>
    </row>
    <row r="75" spans="1:12">
      <c r="A75" s="212"/>
      <c r="B75" s="211"/>
      <c r="C75" s="220"/>
      <c r="D75" s="212"/>
      <c r="E75" s="214"/>
      <c r="F75" s="220"/>
      <c r="G75" s="212"/>
      <c r="H75" s="211"/>
      <c r="I75" s="220"/>
      <c r="J75" s="219"/>
      <c r="K75" s="212"/>
      <c r="L75" s="211"/>
    </row>
    <row r="76" spans="1:12">
      <c r="A76" s="212">
        <v>42333</v>
      </c>
      <c r="B76" s="211">
        <v>20.218027278163419</v>
      </c>
      <c r="C76" s="220"/>
      <c r="D76" s="212">
        <v>42333</v>
      </c>
      <c r="E76" s="214">
        <v>22.567881586148218</v>
      </c>
      <c r="F76" s="220"/>
      <c r="G76" s="212">
        <v>42333</v>
      </c>
      <c r="H76" s="211">
        <v>21.996311854158648</v>
      </c>
      <c r="I76" s="220"/>
      <c r="J76" s="219">
        <v>2</v>
      </c>
      <c r="K76" s="212">
        <v>42340</v>
      </c>
      <c r="L76" s="211">
        <v>20.100000000000001</v>
      </c>
    </row>
    <row r="77" spans="1:12">
      <c r="A77" s="212"/>
      <c r="B77" s="211"/>
      <c r="C77" s="220"/>
      <c r="D77" s="212"/>
      <c r="E77" s="214"/>
      <c r="F77" s="220"/>
      <c r="G77" s="212"/>
      <c r="H77" s="211"/>
      <c r="I77" s="220"/>
      <c r="J77" s="219"/>
      <c r="K77" s="212"/>
      <c r="L77" s="211"/>
    </row>
    <row r="78" spans="1:12">
      <c r="A78" s="212">
        <v>42347</v>
      </c>
      <c r="B78" s="211">
        <v>19.455105397726186</v>
      </c>
      <c r="C78" s="220"/>
      <c r="D78" s="212">
        <v>42347</v>
      </c>
      <c r="E78" s="214">
        <v>22.752204261988311</v>
      </c>
      <c r="F78" s="220"/>
      <c r="G78" s="212">
        <v>42347</v>
      </c>
      <c r="H78" s="211">
        <v>22.299950618188475</v>
      </c>
      <c r="I78" s="220"/>
      <c r="J78" s="219">
        <v>5</v>
      </c>
      <c r="K78" s="212">
        <v>42340</v>
      </c>
      <c r="L78" s="211">
        <v>19.468</v>
      </c>
    </row>
    <row r="79" spans="1:12">
      <c r="A79" s="212"/>
      <c r="B79" s="211"/>
      <c r="C79" s="220"/>
      <c r="D79" s="212"/>
      <c r="E79" s="214"/>
      <c r="F79" s="220"/>
      <c r="G79" s="212"/>
      <c r="H79" s="211"/>
      <c r="I79" s="220"/>
      <c r="J79" s="219"/>
      <c r="K79" s="212"/>
      <c r="L79" s="211"/>
    </row>
    <row r="80" spans="1:12">
      <c r="A80" s="212">
        <v>42361</v>
      </c>
      <c r="B80" s="211">
        <v>19.988990299060845</v>
      </c>
      <c r="C80" s="220"/>
      <c r="D80" s="212">
        <v>42361</v>
      </c>
      <c r="E80" s="214">
        <v>22.916697479284338</v>
      </c>
      <c r="F80" s="220"/>
      <c r="G80" s="212">
        <v>42361</v>
      </c>
      <c r="H80" s="211">
        <v>23.200285302056685</v>
      </c>
      <c r="I80" s="220"/>
      <c r="J80" s="219">
        <v>2</v>
      </c>
      <c r="K80" s="212">
        <v>42397</v>
      </c>
      <c r="L80" s="211">
        <v>23.591000000000001</v>
      </c>
    </row>
    <row r="81" spans="1:12">
      <c r="A81" s="212"/>
      <c r="B81" s="211"/>
      <c r="C81" s="220"/>
      <c r="D81" s="212"/>
      <c r="E81" s="214"/>
      <c r="F81" s="220"/>
      <c r="G81" s="212"/>
      <c r="H81" s="211"/>
      <c r="I81" s="220"/>
      <c r="J81" s="219"/>
      <c r="K81" s="212"/>
      <c r="L81" s="211"/>
    </row>
    <row r="82" spans="1:12">
      <c r="A82" s="212">
        <v>42375</v>
      </c>
      <c r="B82" s="211">
        <v>20.415098628222154</v>
      </c>
      <c r="C82" s="220"/>
      <c r="D82" s="212">
        <v>42375</v>
      </c>
      <c r="E82" s="214">
        <v>37.590061454855828</v>
      </c>
      <c r="F82" s="220"/>
      <c r="G82" s="212">
        <v>42375</v>
      </c>
      <c r="H82" s="211">
        <v>24.160219897433649</v>
      </c>
      <c r="I82" s="220"/>
      <c r="J82" s="219">
        <v>5</v>
      </c>
      <c r="K82" s="212">
        <v>42397</v>
      </c>
      <c r="L82" s="211">
        <v>21.202999999999999</v>
      </c>
    </row>
    <row r="83" spans="1:12">
      <c r="A83" s="212"/>
      <c r="B83" s="211"/>
      <c r="C83" s="220"/>
      <c r="D83" s="212"/>
      <c r="E83" s="214"/>
      <c r="F83" s="220"/>
      <c r="G83" s="212"/>
      <c r="H83" s="211"/>
      <c r="I83" s="220"/>
      <c r="J83" s="219"/>
      <c r="K83" s="212"/>
      <c r="L83" s="211"/>
    </row>
    <row r="84" spans="1:12">
      <c r="A84" s="212">
        <v>42390</v>
      </c>
      <c r="B84" s="211">
        <v>20.584213640991052</v>
      </c>
      <c r="C84" s="220"/>
      <c r="D84" s="212">
        <v>42389</v>
      </c>
      <c r="E84" s="214">
        <v>23.208323019271688</v>
      </c>
      <c r="F84" s="220"/>
      <c r="G84" s="212">
        <v>42389</v>
      </c>
      <c r="H84" s="211">
        <v>25.00905385569132</v>
      </c>
      <c r="I84" s="220"/>
      <c r="J84" s="219">
        <v>3</v>
      </c>
      <c r="K84" s="212">
        <v>42425</v>
      </c>
      <c r="L84" s="211">
        <v>18.619</v>
      </c>
    </row>
    <row r="85" spans="1:12">
      <c r="A85" s="212"/>
      <c r="B85" s="211"/>
      <c r="C85" s="220"/>
      <c r="D85" s="212"/>
      <c r="E85" s="214"/>
      <c r="F85" s="220"/>
      <c r="G85" s="212"/>
      <c r="H85" s="211"/>
      <c r="I85" s="220"/>
      <c r="J85" s="219"/>
      <c r="K85" s="212"/>
      <c r="L85" s="211"/>
    </row>
    <row r="86" spans="1:12">
      <c r="A86" s="212">
        <v>42403</v>
      </c>
      <c r="B86" s="211">
        <v>21.222709922566942</v>
      </c>
      <c r="C86" s="220"/>
      <c r="D86" s="212">
        <v>42403</v>
      </c>
      <c r="E86" s="217">
        <v>23.823337209844688</v>
      </c>
      <c r="F86" s="220"/>
      <c r="G86" s="212">
        <v>42403</v>
      </c>
      <c r="H86" s="211">
        <v>24.927892784263062</v>
      </c>
      <c r="I86" s="220"/>
      <c r="J86" s="219">
        <v>5</v>
      </c>
      <c r="K86" s="212">
        <v>42425</v>
      </c>
      <c r="L86" s="211">
        <v>18.34</v>
      </c>
    </row>
    <row r="87" spans="1:12">
      <c r="A87" s="212"/>
      <c r="B87" s="211"/>
      <c r="C87" s="220"/>
      <c r="D87" s="212"/>
      <c r="E87" s="214"/>
      <c r="F87" s="220"/>
      <c r="G87" s="212"/>
      <c r="H87" s="211"/>
      <c r="I87" s="220"/>
      <c r="J87" s="219"/>
      <c r="K87" s="212"/>
      <c r="L87" s="211"/>
    </row>
    <row r="88" spans="1:12">
      <c r="A88" s="212">
        <v>42417</v>
      </c>
      <c r="B88" s="211">
        <v>20.993426222712607</v>
      </c>
      <c r="C88" s="220"/>
      <c r="D88" s="212">
        <v>42417</v>
      </c>
      <c r="E88" s="214">
        <v>23.212336588299507</v>
      </c>
      <c r="F88" s="220"/>
      <c r="G88" s="212">
        <v>42417</v>
      </c>
      <c r="H88" s="211">
        <v>22.445963659023803</v>
      </c>
      <c r="I88" s="220"/>
      <c r="J88" s="219">
        <v>2</v>
      </c>
      <c r="K88" s="212">
        <v>42452</v>
      </c>
      <c r="L88" s="211">
        <v>16.16</v>
      </c>
    </row>
    <row r="89" spans="1:12">
      <c r="A89" s="212"/>
      <c r="B89" s="211"/>
      <c r="C89" s="220"/>
      <c r="D89" s="212"/>
      <c r="E89" s="214"/>
      <c r="F89" s="220"/>
      <c r="G89" s="212"/>
      <c r="H89" s="211"/>
      <c r="I89" s="220"/>
      <c r="J89" s="219"/>
      <c r="K89" s="212"/>
      <c r="L89" s="211"/>
    </row>
    <row r="90" spans="1:12">
      <c r="A90" s="212">
        <v>42431</v>
      </c>
      <c r="B90" s="211">
        <v>18.417495142214957</v>
      </c>
      <c r="C90" s="220"/>
      <c r="D90" s="212">
        <v>42431</v>
      </c>
      <c r="E90" s="214">
        <v>20.483499479837384</v>
      </c>
      <c r="F90" s="220"/>
      <c r="G90" s="212">
        <v>42431</v>
      </c>
      <c r="H90" s="211">
        <v>17.979349677067514</v>
      </c>
      <c r="I90" s="220"/>
      <c r="J90" s="219">
        <v>10</v>
      </c>
      <c r="K90" s="212">
        <v>42452</v>
      </c>
      <c r="L90" s="211">
        <v>16.991</v>
      </c>
    </row>
    <row r="91" spans="1:12">
      <c r="A91" s="212"/>
      <c r="B91" s="211"/>
      <c r="C91" s="220"/>
      <c r="D91" s="212"/>
      <c r="E91" s="214"/>
      <c r="F91" s="220"/>
      <c r="G91" s="212"/>
      <c r="H91" s="211"/>
      <c r="I91" s="220"/>
      <c r="J91" s="219"/>
      <c r="K91" s="212"/>
      <c r="L91" s="211"/>
    </row>
    <row r="92" spans="1:12">
      <c r="A92" s="212">
        <v>42445</v>
      </c>
      <c r="B92" s="211">
        <v>15.86149382336588</v>
      </c>
      <c r="C92" s="220"/>
      <c r="D92" s="212">
        <v>42445</v>
      </c>
      <c r="E92" s="214">
        <v>16.415824063846451</v>
      </c>
      <c r="F92" s="220"/>
      <c r="G92" s="212">
        <v>42445</v>
      </c>
      <c r="H92" s="211">
        <v>16.475290786468435</v>
      </c>
      <c r="I92" s="220"/>
      <c r="J92" s="219">
        <v>2</v>
      </c>
      <c r="K92" s="212">
        <v>42480</v>
      </c>
      <c r="L92" s="211">
        <v>15.452999999999999</v>
      </c>
    </row>
    <row r="93" spans="1:12">
      <c r="A93" s="212"/>
      <c r="B93" s="211"/>
      <c r="C93" s="220"/>
      <c r="D93" s="212"/>
      <c r="E93" s="214"/>
      <c r="F93" s="220"/>
      <c r="G93" s="212"/>
      <c r="H93" s="211"/>
      <c r="I93" s="220"/>
      <c r="J93" s="219"/>
      <c r="K93" s="212"/>
      <c r="L93" s="211"/>
    </row>
    <row r="94" spans="1:12">
      <c r="A94" s="212">
        <v>42459</v>
      </c>
      <c r="B94" s="211">
        <v>15.558271386139166</v>
      </c>
      <c r="C94" s="220"/>
      <c r="D94" s="212">
        <v>42459</v>
      </c>
      <c r="E94" s="214">
        <v>16.277427698062862</v>
      </c>
      <c r="F94" s="220"/>
      <c r="G94" s="212">
        <v>42459</v>
      </c>
      <c r="H94" s="211">
        <v>16.197194782162285</v>
      </c>
      <c r="I94" s="220"/>
      <c r="J94" s="219">
        <v>15</v>
      </c>
      <c r="K94" s="212">
        <v>42480</v>
      </c>
      <c r="L94" s="211">
        <v>16.934000000000001</v>
      </c>
    </row>
    <row r="95" spans="1:12">
      <c r="A95" s="212"/>
      <c r="B95" s="211"/>
      <c r="C95" s="220"/>
      <c r="D95" s="212"/>
      <c r="E95" s="214"/>
      <c r="F95" s="220"/>
      <c r="G95" s="212"/>
      <c r="H95" s="211"/>
      <c r="I95" s="220"/>
      <c r="J95" s="219"/>
      <c r="K95" s="212"/>
      <c r="L95" s="211"/>
    </row>
    <row r="96" spans="1:12">
      <c r="A96" s="212">
        <v>42474</v>
      </c>
      <c r="B96" s="211">
        <v>15.041</v>
      </c>
      <c r="C96" s="220"/>
      <c r="D96" s="212">
        <v>42474</v>
      </c>
      <c r="E96" s="214">
        <v>15.804</v>
      </c>
      <c r="F96" s="220"/>
      <c r="G96" s="212">
        <v>42474</v>
      </c>
      <c r="H96" s="211">
        <v>15.776</v>
      </c>
      <c r="I96" s="220"/>
      <c r="J96" s="219">
        <v>2</v>
      </c>
      <c r="K96" s="212">
        <v>42509</v>
      </c>
      <c r="L96" s="211">
        <v>15.858000000000001</v>
      </c>
    </row>
    <row r="97" spans="1:12">
      <c r="A97" s="212"/>
      <c r="B97" s="211"/>
      <c r="C97" s="220"/>
      <c r="D97" s="212"/>
      <c r="E97" s="214"/>
      <c r="F97" s="220"/>
      <c r="G97" s="212"/>
      <c r="H97" s="211"/>
      <c r="I97" s="220"/>
      <c r="J97" s="219"/>
      <c r="K97" s="212"/>
      <c r="L97" s="211"/>
    </row>
    <row r="98" spans="1:12">
      <c r="A98" s="212">
        <v>42488</v>
      </c>
      <c r="B98" s="211">
        <v>14.85</v>
      </c>
      <c r="C98" s="220"/>
      <c r="D98" s="212">
        <v>42488</v>
      </c>
      <c r="E98" s="214">
        <v>15.763999999999999</v>
      </c>
      <c r="F98" s="220"/>
      <c r="G98" s="212">
        <v>42488</v>
      </c>
      <c r="H98" s="211">
        <v>15.811</v>
      </c>
      <c r="I98" s="220"/>
      <c r="J98" s="219">
        <v>5</v>
      </c>
      <c r="K98" s="212">
        <v>42509</v>
      </c>
      <c r="L98" s="211">
        <v>16.516999999999999</v>
      </c>
    </row>
    <row r="99" spans="1:12">
      <c r="A99" s="212"/>
      <c r="B99" s="211"/>
      <c r="C99" s="220"/>
      <c r="D99" s="212"/>
      <c r="E99" s="214"/>
      <c r="F99" s="220"/>
      <c r="G99" s="212"/>
      <c r="H99" s="211"/>
      <c r="I99" s="220"/>
      <c r="J99" s="219"/>
      <c r="K99" s="212"/>
      <c r="L99" s="211"/>
    </row>
    <row r="100" spans="1:12">
      <c r="A100" s="212">
        <v>42503</v>
      </c>
      <c r="B100" s="211">
        <v>14.759</v>
      </c>
      <c r="C100" s="220"/>
      <c r="D100" s="212">
        <v>42503</v>
      </c>
      <c r="E100" s="214">
        <v>15.898999999999999</v>
      </c>
      <c r="F100" s="220"/>
      <c r="G100" s="212">
        <v>42503</v>
      </c>
      <c r="H100" s="211">
        <v>15.946999999999999</v>
      </c>
      <c r="I100" s="220"/>
      <c r="J100" s="219">
        <v>3</v>
      </c>
      <c r="K100" s="212">
        <v>42537</v>
      </c>
      <c r="L100" s="211">
        <v>17.420000000000002</v>
      </c>
    </row>
    <row r="101" spans="1:12">
      <c r="A101" s="212"/>
      <c r="B101" s="211"/>
      <c r="C101" s="220"/>
      <c r="D101" s="212"/>
      <c r="E101" s="214"/>
      <c r="F101" s="220"/>
      <c r="G101" s="212"/>
      <c r="H101" s="211"/>
      <c r="I101" s="220"/>
      <c r="J101" s="219"/>
      <c r="K101" s="212"/>
      <c r="L101" s="211"/>
    </row>
    <row r="102" spans="1:12">
      <c r="A102" s="212">
        <v>42516</v>
      </c>
      <c r="B102" s="211">
        <v>14.778</v>
      </c>
      <c r="C102" s="220"/>
      <c r="D102" s="212">
        <v>42516</v>
      </c>
      <c r="E102" s="214">
        <v>16.079000000000001</v>
      </c>
      <c r="F102" s="220"/>
      <c r="G102" s="212">
        <v>42516</v>
      </c>
      <c r="H102" s="211">
        <v>16.364000000000001</v>
      </c>
      <c r="I102" s="220"/>
      <c r="J102" s="219">
        <v>10</v>
      </c>
      <c r="K102" s="212">
        <v>42537</v>
      </c>
      <c r="L102" s="211">
        <v>17.631</v>
      </c>
    </row>
    <row r="103" spans="1:12">
      <c r="A103" s="212"/>
      <c r="B103" s="211"/>
      <c r="C103" s="220"/>
      <c r="D103" s="212"/>
      <c r="E103" s="214"/>
      <c r="F103" s="220"/>
      <c r="G103" s="212"/>
      <c r="H103" s="211"/>
      <c r="I103" s="220"/>
      <c r="J103" s="219"/>
      <c r="K103" s="212"/>
      <c r="L103" s="211"/>
    </row>
    <row r="104" spans="1:12">
      <c r="A104" s="212">
        <v>42531</v>
      </c>
      <c r="B104" s="211">
        <v>15.06</v>
      </c>
      <c r="C104" s="220"/>
      <c r="D104" s="212">
        <v>42531</v>
      </c>
      <c r="E104" s="214">
        <v>16.215</v>
      </c>
      <c r="F104" s="220"/>
      <c r="G104" s="212">
        <v>42531</v>
      </c>
      <c r="H104" s="211">
        <v>17.073</v>
      </c>
      <c r="I104" s="220"/>
      <c r="J104" s="219">
        <v>5</v>
      </c>
      <c r="K104" s="212">
        <v>42565</v>
      </c>
      <c r="L104" s="211">
        <v>17.216999999999999</v>
      </c>
    </row>
    <row r="105" spans="1:12">
      <c r="A105" s="212"/>
      <c r="B105" s="211"/>
      <c r="C105" s="220"/>
      <c r="D105" s="212"/>
      <c r="E105" s="214"/>
      <c r="F105" s="220"/>
      <c r="G105" s="212"/>
      <c r="H105" s="211"/>
      <c r="I105" s="220"/>
      <c r="J105" s="219"/>
      <c r="K105" s="212"/>
      <c r="L105" s="211"/>
    </row>
    <row r="106" spans="1:12">
      <c r="A106" s="212">
        <v>42544</v>
      </c>
      <c r="B106" s="211">
        <v>15.285</v>
      </c>
      <c r="C106" s="220"/>
      <c r="D106" s="212">
        <v>42544</v>
      </c>
      <c r="E106" s="214">
        <v>16.940999999999999</v>
      </c>
      <c r="F106" s="220"/>
      <c r="G106" s="212">
        <v>42544</v>
      </c>
      <c r="H106" s="211">
        <v>17.981999999999999</v>
      </c>
      <c r="I106" s="220"/>
      <c r="J106" s="219">
        <v>15</v>
      </c>
      <c r="K106" s="212">
        <v>42565</v>
      </c>
      <c r="L106" s="211">
        <v>17.501000000000001</v>
      </c>
    </row>
    <row r="107" spans="1:12">
      <c r="A107" s="212"/>
      <c r="B107" s="211"/>
      <c r="C107" s="220"/>
      <c r="D107" s="212"/>
      <c r="E107" s="214"/>
      <c r="F107" s="220"/>
      <c r="G107" s="212"/>
      <c r="H107" s="211"/>
      <c r="I107" s="220"/>
      <c r="J107" s="219"/>
      <c r="K107" s="212"/>
      <c r="L107" s="211"/>
    </row>
    <row r="108" spans="1:12">
      <c r="A108" s="212">
        <v>42557</v>
      </c>
      <c r="B108" s="211">
        <v>15.64</v>
      </c>
      <c r="C108" s="220"/>
      <c r="D108" s="212">
        <v>42557</v>
      </c>
      <c r="E108" s="214">
        <v>16.004000000000001</v>
      </c>
      <c r="F108" s="220"/>
      <c r="G108" s="212">
        <v>42557</v>
      </c>
      <c r="H108" s="211">
        <v>17.329999999999998</v>
      </c>
      <c r="I108" s="220"/>
      <c r="J108" s="219">
        <v>2</v>
      </c>
      <c r="K108" s="212">
        <v>42593</v>
      </c>
      <c r="L108" s="211">
        <v>16.638000000000002</v>
      </c>
    </row>
    <row r="109" spans="1:12">
      <c r="A109" s="212"/>
      <c r="B109" s="211"/>
      <c r="C109" s="220"/>
      <c r="D109" s="212"/>
      <c r="E109" s="214"/>
      <c r="F109" s="220"/>
      <c r="G109" s="212"/>
      <c r="H109" s="211"/>
      <c r="I109" s="220"/>
      <c r="J109" s="219"/>
      <c r="K109" s="212"/>
      <c r="L109" s="211"/>
    </row>
    <row r="110" spans="1:12">
      <c r="A110" s="212">
        <v>42571</v>
      </c>
      <c r="B110" s="211">
        <v>15.784000000000001</v>
      </c>
      <c r="C110" s="220"/>
      <c r="D110" s="212">
        <v>42571</v>
      </c>
      <c r="E110" s="214">
        <v>16.187000000000001</v>
      </c>
      <c r="F110" s="220"/>
      <c r="G110" s="212">
        <v>42571</v>
      </c>
      <c r="H110" s="211">
        <v>17.443000000000001</v>
      </c>
      <c r="I110" s="220"/>
      <c r="J110" s="219">
        <v>5</v>
      </c>
      <c r="K110" s="212">
        <v>42593</v>
      </c>
      <c r="L110" s="211">
        <v>17.135000000000002</v>
      </c>
    </row>
    <row r="111" spans="1:12">
      <c r="A111" s="212"/>
      <c r="B111" s="211"/>
      <c r="C111" s="220"/>
      <c r="D111" s="212"/>
      <c r="E111" s="214"/>
      <c r="F111" s="220"/>
      <c r="G111" s="212"/>
      <c r="H111" s="211"/>
      <c r="I111" s="220"/>
      <c r="J111" s="219"/>
      <c r="K111" s="212"/>
      <c r="L111" s="211"/>
    </row>
    <row r="112" spans="1:12">
      <c r="A112" s="212">
        <v>42586</v>
      </c>
      <c r="B112" s="211">
        <v>15.683</v>
      </c>
      <c r="C112" s="220"/>
      <c r="D112" s="212">
        <v>42586</v>
      </c>
      <c r="E112" s="214">
        <v>16.28</v>
      </c>
      <c r="F112" s="220"/>
      <c r="G112" s="212">
        <v>42586</v>
      </c>
      <c r="H112" s="211">
        <v>17.478000000000002</v>
      </c>
      <c r="I112" s="220"/>
      <c r="J112" s="219">
        <v>3</v>
      </c>
      <c r="K112" s="212">
        <v>42621</v>
      </c>
      <c r="L112" s="211">
        <v>16.446999999999999</v>
      </c>
    </row>
    <row r="113" spans="1:12">
      <c r="A113" s="212"/>
      <c r="B113" s="211"/>
      <c r="C113" s="220"/>
      <c r="D113" s="212"/>
      <c r="E113" s="214"/>
      <c r="F113" s="220"/>
      <c r="G113" s="212"/>
      <c r="H113" s="211"/>
      <c r="I113" s="220"/>
      <c r="J113" s="219"/>
      <c r="K113" s="212"/>
      <c r="L113" s="211"/>
    </row>
    <row r="114" spans="1:12">
      <c r="A114" s="212">
        <v>42600</v>
      </c>
      <c r="B114" s="211">
        <v>14.955</v>
      </c>
      <c r="C114" s="220"/>
      <c r="D114" s="212">
        <v>42600</v>
      </c>
      <c r="E114" s="211">
        <v>15.741</v>
      </c>
      <c r="F114" s="220"/>
      <c r="G114" s="212">
        <v>42600</v>
      </c>
      <c r="H114" s="211">
        <v>16.579000000000001</v>
      </c>
      <c r="I114" s="220"/>
      <c r="J114" s="219">
        <v>10</v>
      </c>
      <c r="K114" s="212">
        <v>42621</v>
      </c>
      <c r="L114" s="211">
        <v>16.640999999999998</v>
      </c>
    </row>
    <row r="115" spans="1:12">
      <c r="A115" s="212"/>
      <c r="B115" s="211"/>
      <c r="C115" s="220"/>
      <c r="D115" s="212"/>
      <c r="E115" s="214"/>
      <c r="F115" s="220"/>
      <c r="G115" s="212"/>
      <c r="H115" s="211"/>
      <c r="I115" s="220"/>
      <c r="J115" s="219"/>
      <c r="K115" s="212"/>
      <c r="L115" s="211"/>
    </row>
    <row r="116" spans="1:12">
      <c r="A116" s="212">
        <v>42614</v>
      </c>
      <c r="B116" s="211">
        <v>14.917</v>
      </c>
      <c r="C116" s="220"/>
      <c r="D116" s="212">
        <v>42614</v>
      </c>
      <c r="E116" s="211">
        <v>15.679</v>
      </c>
      <c r="F116" s="220"/>
      <c r="G116" s="212">
        <v>42614</v>
      </c>
      <c r="H116" s="211">
        <v>16.41</v>
      </c>
      <c r="I116" s="220"/>
      <c r="J116" s="219">
        <v>2</v>
      </c>
      <c r="K116" s="212">
        <v>42648</v>
      </c>
      <c r="L116" s="211">
        <v>15.891</v>
      </c>
    </row>
    <row r="117" spans="1:12">
      <c r="A117" s="212"/>
      <c r="B117" s="211"/>
      <c r="C117" s="220"/>
      <c r="D117" s="212"/>
      <c r="E117" s="214"/>
      <c r="F117" s="220"/>
      <c r="G117" s="212"/>
      <c r="H117" s="211"/>
      <c r="I117" s="220"/>
      <c r="J117" s="219"/>
      <c r="K117" s="212"/>
      <c r="L117" s="211"/>
    </row>
    <row r="118" spans="1:12">
      <c r="A118" s="212">
        <v>42628</v>
      </c>
      <c r="B118" s="211">
        <v>14.284000000000001</v>
      </c>
      <c r="C118" s="220"/>
      <c r="D118" s="212">
        <v>42628</v>
      </c>
      <c r="E118" s="211">
        <v>15.666</v>
      </c>
      <c r="F118" s="220"/>
      <c r="G118" s="212">
        <v>42628</v>
      </c>
      <c r="H118" s="211">
        <v>16.253</v>
      </c>
      <c r="I118" s="220"/>
      <c r="J118" s="219">
        <v>15</v>
      </c>
      <c r="K118" s="212">
        <v>42648</v>
      </c>
      <c r="L118" s="211">
        <v>16.593</v>
      </c>
    </row>
    <row r="119" spans="1:12">
      <c r="A119" s="212"/>
      <c r="B119" s="211"/>
      <c r="C119" s="220"/>
      <c r="D119" s="212"/>
      <c r="E119" s="214"/>
      <c r="F119" s="220"/>
      <c r="G119" s="212"/>
      <c r="H119" s="211"/>
      <c r="I119" s="220"/>
      <c r="J119" s="219"/>
      <c r="K119" s="212"/>
      <c r="L119" s="211"/>
    </row>
    <row r="120" spans="1:12">
      <c r="A120" s="212">
        <v>42642</v>
      </c>
      <c r="B120" s="211">
        <v>14.122999999999999</v>
      </c>
      <c r="C120" s="220"/>
      <c r="D120" s="212">
        <v>42642</v>
      </c>
      <c r="E120" s="211">
        <v>15.457000000000001</v>
      </c>
      <c r="F120" s="220"/>
      <c r="G120" s="212">
        <v>42642</v>
      </c>
      <c r="H120" s="211">
        <v>15.807</v>
      </c>
      <c r="I120" s="220"/>
      <c r="J120" s="219">
        <v>3</v>
      </c>
      <c r="K120" s="212">
        <v>42676</v>
      </c>
      <c r="L120" s="211">
        <v>16.178999999999998</v>
      </c>
    </row>
    <row r="121" spans="1:12">
      <c r="A121" s="212"/>
      <c r="B121" s="211"/>
      <c r="C121" s="220"/>
      <c r="D121" s="212"/>
      <c r="E121" s="214"/>
      <c r="F121" s="220"/>
      <c r="G121" s="212"/>
      <c r="H121" s="211"/>
      <c r="I121" s="220"/>
      <c r="J121" s="219"/>
      <c r="K121" s="212"/>
      <c r="L121" s="211"/>
    </row>
    <row r="122" spans="1:12">
      <c r="A122" s="212">
        <v>42655</v>
      </c>
      <c r="B122" s="211">
        <v>14.009682466998651</v>
      </c>
      <c r="C122" s="220"/>
      <c r="D122" s="212">
        <v>42655</v>
      </c>
      <c r="E122" s="214">
        <v>15.099806272934657</v>
      </c>
      <c r="F122" s="220"/>
      <c r="G122" s="212">
        <v>42655</v>
      </c>
      <c r="H122" s="211">
        <v>15.596723868000485</v>
      </c>
      <c r="I122" s="220"/>
      <c r="J122" s="219">
        <v>5</v>
      </c>
      <c r="K122" s="212">
        <v>42676</v>
      </c>
      <c r="L122" s="211">
        <v>16.681999999999999</v>
      </c>
    </row>
    <row r="123" spans="1:12">
      <c r="A123" s="212"/>
      <c r="B123" s="211"/>
      <c r="C123" s="220"/>
      <c r="D123" s="212"/>
      <c r="E123" s="214"/>
      <c r="F123" s="220"/>
      <c r="G123" s="212"/>
      <c r="H123" s="211"/>
      <c r="I123" s="220"/>
      <c r="J123" s="219"/>
      <c r="K123" s="212"/>
      <c r="L123" s="211"/>
    </row>
    <row r="124" spans="1:12">
      <c r="A124" s="212">
        <v>42669</v>
      </c>
      <c r="B124" s="211">
        <v>14.217813657975675</v>
      </c>
      <c r="C124" s="220"/>
      <c r="D124" s="212">
        <v>42669</v>
      </c>
      <c r="E124" s="214">
        <v>14.778600205814785</v>
      </c>
      <c r="F124" s="220"/>
      <c r="G124" s="212">
        <v>42669</v>
      </c>
      <c r="H124" s="214">
        <v>15.08732492322693</v>
      </c>
      <c r="I124" s="220"/>
      <c r="J124" s="73">
        <v>3</v>
      </c>
      <c r="K124" s="212">
        <v>42704</v>
      </c>
      <c r="L124" s="214">
        <v>16.864999999999998</v>
      </c>
    </row>
    <row r="125" spans="1:12">
      <c r="A125" s="212"/>
      <c r="B125" s="211"/>
      <c r="C125" s="220"/>
      <c r="D125" s="212"/>
      <c r="E125" s="214"/>
      <c r="F125" s="220"/>
      <c r="G125" s="212"/>
      <c r="H125" s="214"/>
      <c r="I125" s="220"/>
      <c r="J125" s="73"/>
      <c r="K125" s="212"/>
      <c r="L125" s="214"/>
    </row>
    <row r="126" spans="1:12">
      <c r="A126" s="212">
        <v>42684</v>
      </c>
      <c r="B126" s="211">
        <v>14.109</v>
      </c>
      <c r="C126" s="220"/>
      <c r="D126" s="212">
        <v>42684</v>
      </c>
      <c r="E126" s="214">
        <v>14.702</v>
      </c>
      <c r="F126" s="220"/>
      <c r="G126" s="212">
        <v>42684</v>
      </c>
      <c r="H126" s="214">
        <v>14.898999999999999</v>
      </c>
      <c r="I126" s="220"/>
      <c r="J126" s="73">
        <v>10</v>
      </c>
      <c r="K126" s="212">
        <v>42704</v>
      </c>
      <c r="L126" s="214">
        <v>17.329000000000001</v>
      </c>
    </row>
    <row r="127" spans="1:12">
      <c r="A127" s="212"/>
      <c r="B127" s="211"/>
      <c r="C127" s="220"/>
      <c r="D127" s="212"/>
      <c r="E127" s="214"/>
      <c r="F127" s="220"/>
      <c r="G127" s="212"/>
      <c r="H127" s="211"/>
      <c r="I127" s="220"/>
      <c r="J127" s="219"/>
      <c r="K127" s="212"/>
      <c r="L127" s="211"/>
    </row>
    <row r="128" spans="1:12">
      <c r="A128" s="212">
        <v>42698</v>
      </c>
      <c r="B128" s="211">
        <v>14.118</v>
      </c>
      <c r="C128" s="220"/>
      <c r="D128" s="212">
        <v>42698</v>
      </c>
      <c r="E128" s="214">
        <v>14.707000000000001</v>
      </c>
      <c r="F128" s="220"/>
      <c r="G128" s="212">
        <v>42698</v>
      </c>
      <c r="H128" s="211">
        <v>15.345000000000001</v>
      </c>
      <c r="I128" s="220"/>
      <c r="J128" s="219">
        <v>3</v>
      </c>
      <c r="K128" s="212">
        <v>42732</v>
      </c>
      <c r="L128" s="211">
        <v>16.914000000000001</v>
      </c>
    </row>
    <row r="129" spans="1:12">
      <c r="A129" s="212"/>
      <c r="B129" s="211"/>
      <c r="C129" s="220"/>
      <c r="D129" s="212"/>
      <c r="E129" s="214"/>
      <c r="F129" s="220"/>
      <c r="G129" s="212"/>
      <c r="H129" s="211"/>
      <c r="I129" s="220"/>
      <c r="J129" s="219"/>
      <c r="K129" s="212"/>
      <c r="L129" s="211"/>
    </row>
    <row r="130" spans="1:12">
      <c r="A130" s="212">
        <v>42712</v>
      </c>
      <c r="B130" s="211">
        <v>14.275</v>
      </c>
      <c r="C130" s="220"/>
      <c r="D130" s="212">
        <v>42712</v>
      </c>
      <c r="E130" s="214">
        <v>15.144</v>
      </c>
      <c r="F130" s="220"/>
      <c r="G130" s="212">
        <v>42712</v>
      </c>
      <c r="H130" s="211">
        <v>15.895</v>
      </c>
      <c r="I130" s="220"/>
      <c r="J130" s="219">
        <v>15</v>
      </c>
      <c r="K130" s="212">
        <v>42732</v>
      </c>
      <c r="L130" s="211">
        <v>17.184999999999999</v>
      </c>
    </row>
    <row r="131" spans="1:12">
      <c r="A131" s="212"/>
      <c r="B131" s="211"/>
      <c r="C131" s="220"/>
      <c r="D131" s="212"/>
      <c r="E131" s="214"/>
      <c r="F131" s="220"/>
      <c r="G131" s="212"/>
      <c r="H131" s="211"/>
      <c r="I131" s="220"/>
      <c r="J131" s="219"/>
      <c r="K131" s="212"/>
      <c r="L131" s="211"/>
    </row>
    <row r="132" spans="1:12">
      <c r="A132" s="212">
        <v>42726</v>
      </c>
      <c r="B132" s="211">
        <v>14</v>
      </c>
      <c r="C132" s="220"/>
      <c r="D132" s="212">
        <v>42726</v>
      </c>
      <c r="E132" s="214">
        <v>15.137</v>
      </c>
      <c r="F132" s="220"/>
      <c r="G132" s="212">
        <v>42726</v>
      </c>
      <c r="H132" s="211">
        <v>15.927</v>
      </c>
      <c r="I132" s="220"/>
      <c r="J132" s="219">
        <v>3</v>
      </c>
      <c r="K132" s="212" t="s">
        <v>296</v>
      </c>
      <c r="L132" s="211">
        <v>15.071</v>
      </c>
    </row>
    <row r="133" spans="1:12">
      <c r="A133" s="212"/>
      <c r="B133" s="211"/>
      <c r="C133" s="220"/>
      <c r="D133" s="212"/>
      <c r="E133" s="214"/>
      <c r="F133" s="220"/>
      <c r="G133" s="212"/>
      <c r="H133" s="211"/>
      <c r="I133" s="220"/>
      <c r="J133" s="219"/>
      <c r="K133" s="212"/>
      <c r="L133" s="211"/>
    </row>
    <row r="134" spans="1:12">
      <c r="A134" s="212">
        <v>42740</v>
      </c>
      <c r="B134" s="211">
        <v>14.099</v>
      </c>
      <c r="C134" s="220"/>
      <c r="D134" s="212">
        <v>42740</v>
      </c>
      <c r="E134" s="214">
        <v>15.164</v>
      </c>
      <c r="F134" s="220"/>
      <c r="G134" s="212">
        <v>42740</v>
      </c>
      <c r="H134" s="211">
        <v>15.565</v>
      </c>
      <c r="I134" s="220"/>
      <c r="J134" s="219">
        <v>5</v>
      </c>
      <c r="K134" s="212" t="s">
        <v>296</v>
      </c>
      <c r="L134" s="211">
        <v>16.088000000000001</v>
      </c>
    </row>
    <row r="135" spans="1:12">
      <c r="A135" s="212"/>
      <c r="B135" s="211"/>
      <c r="C135" s="220"/>
      <c r="D135" s="212"/>
      <c r="E135" s="214"/>
      <c r="F135" s="220"/>
      <c r="G135" s="212"/>
      <c r="H135" s="211"/>
      <c r="I135" s="220"/>
      <c r="J135" s="219"/>
      <c r="K135" s="212"/>
      <c r="L135" s="211"/>
    </row>
    <row r="136" spans="1:12">
      <c r="A136" s="212">
        <v>42754</v>
      </c>
      <c r="B136" s="211">
        <v>13.977</v>
      </c>
      <c r="C136" s="220"/>
      <c r="D136" s="212">
        <v>42754</v>
      </c>
      <c r="E136" s="214">
        <v>14.724</v>
      </c>
      <c r="F136" s="220"/>
      <c r="G136" s="212">
        <v>42754</v>
      </c>
      <c r="H136" s="211">
        <v>14.798999999999999</v>
      </c>
      <c r="I136" s="220"/>
      <c r="J136" s="219">
        <v>5</v>
      </c>
      <c r="K136" s="212">
        <v>42788</v>
      </c>
      <c r="L136" s="211">
        <v>15.252000000000001</v>
      </c>
    </row>
    <row r="137" spans="1:12">
      <c r="A137" s="212"/>
      <c r="B137" s="211"/>
      <c r="C137" s="220"/>
      <c r="D137" s="212"/>
      <c r="E137" s="214"/>
      <c r="F137" s="220"/>
      <c r="G137" s="212"/>
      <c r="H137" s="211"/>
      <c r="I137" s="220"/>
      <c r="J137" s="219"/>
      <c r="K137" s="212"/>
      <c r="L137" s="211"/>
    </row>
    <row r="138" spans="1:12">
      <c r="A138" s="212">
        <v>42768</v>
      </c>
      <c r="B138" s="211">
        <v>13.744999999999999</v>
      </c>
      <c r="C138" s="220"/>
      <c r="D138" s="212">
        <v>42768</v>
      </c>
      <c r="E138" s="214">
        <v>13.888999999999999</v>
      </c>
      <c r="F138" s="220"/>
      <c r="G138" s="212">
        <v>42768</v>
      </c>
      <c r="H138" s="211">
        <v>14.055999999999999</v>
      </c>
      <c r="I138" s="220"/>
      <c r="J138" s="219">
        <v>10</v>
      </c>
      <c r="K138" s="212" t="s">
        <v>300</v>
      </c>
      <c r="L138" s="211">
        <v>16.260000000000002</v>
      </c>
    </row>
    <row r="139" spans="1:12">
      <c r="A139" s="212"/>
      <c r="B139" s="211"/>
      <c r="C139" s="220"/>
      <c r="D139" s="212"/>
      <c r="E139" s="214"/>
      <c r="F139" s="220"/>
      <c r="G139" s="212"/>
      <c r="H139" s="211"/>
      <c r="I139" s="220"/>
      <c r="J139" s="219"/>
      <c r="K139" s="212"/>
      <c r="L139" s="211"/>
    </row>
    <row r="140" spans="1:12">
      <c r="A140" s="212">
        <v>42783</v>
      </c>
      <c r="B140" s="211">
        <v>13.148999999999999</v>
      </c>
      <c r="C140" s="220"/>
      <c r="D140" s="212">
        <v>42783</v>
      </c>
      <c r="E140" s="214">
        <v>13.327999999999999</v>
      </c>
      <c r="F140" s="220"/>
      <c r="G140" s="212">
        <v>42783</v>
      </c>
      <c r="H140" s="211">
        <v>13.853</v>
      </c>
      <c r="I140" s="220"/>
      <c r="J140" s="219">
        <v>3</v>
      </c>
      <c r="K140" s="212" t="s">
        <v>302</v>
      </c>
      <c r="L140" s="211">
        <v>15.084</v>
      </c>
    </row>
    <row r="141" spans="1:12">
      <c r="A141" s="212"/>
      <c r="B141" s="211"/>
      <c r="C141" s="220"/>
      <c r="D141" s="212"/>
      <c r="E141" s="214"/>
      <c r="F141" s="220"/>
      <c r="G141" s="212"/>
      <c r="H141" s="211"/>
      <c r="I141" s="220"/>
      <c r="J141" s="219"/>
      <c r="K141" s="212"/>
      <c r="L141" s="211"/>
    </row>
    <row r="142" spans="1:12">
      <c r="A142" s="212">
        <v>42796</v>
      </c>
      <c r="B142" s="211">
        <v>12.51</v>
      </c>
      <c r="C142" s="220"/>
      <c r="D142" s="212">
        <v>42796</v>
      </c>
      <c r="E142" s="214">
        <v>12.939</v>
      </c>
      <c r="F142" s="220"/>
      <c r="G142" s="212">
        <v>42796</v>
      </c>
      <c r="H142" s="211">
        <v>13.868</v>
      </c>
      <c r="I142" s="220"/>
      <c r="J142" s="219">
        <v>15</v>
      </c>
      <c r="K142" s="212">
        <v>42816</v>
      </c>
      <c r="L142" s="211">
        <v>16.388000000000002</v>
      </c>
    </row>
    <row r="143" spans="1:12">
      <c r="A143" s="212"/>
      <c r="B143" s="211"/>
      <c r="C143" s="220"/>
      <c r="D143" s="212"/>
      <c r="E143" s="214"/>
      <c r="F143" s="220"/>
      <c r="G143" s="212"/>
      <c r="H143" s="211"/>
      <c r="I143" s="220"/>
      <c r="J143" s="219"/>
      <c r="K143" s="212"/>
      <c r="L143" s="211"/>
    </row>
    <row r="144" spans="1:12">
      <c r="A144" s="212">
        <v>42810</v>
      </c>
      <c r="B144" s="211">
        <v>11.172000000000001</v>
      </c>
      <c r="C144" s="220"/>
      <c r="D144" s="212">
        <v>42810</v>
      </c>
      <c r="E144" s="214">
        <v>12.404999999999999</v>
      </c>
      <c r="F144" s="220"/>
      <c r="G144" s="212">
        <v>42810</v>
      </c>
      <c r="H144" s="211">
        <v>13.827</v>
      </c>
      <c r="I144" s="220"/>
      <c r="J144" s="219">
        <v>5</v>
      </c>
      <c r="K144" s="212" t="s">
        <v>305</v>
      </c>
      <c r="L144" s="211">
        <v>14.978999999999999</v>
      </c>
    </row>
    <row r="145" spans="1:12">
      <c r="A145" s="212"/>
      <c r="B145" s="211"/>
      <c r="C145" s="220"/>
      <c r="D145" s="212"/>
      <c r="E145" s="214"/>
      <c r="F145" s="220"/>
      <c r="G145" s="212"/>
      <c r="H145" s="211"/>
      <c r="I145" s="220"/>
      <c r="J145" s="219"/>
      <c r="K145" s="212"/>
      <c r="L145" s="211"/>
    </row>
    <row r="146" spans="1:12">
      <c r="A146" s="212">
        <v>42824</v>
      </c>
      <c r="B146" s="211">
        <v>11.095000000000001</v>
      </c>
      <c r="C146" s="220"/>
      <c r="D146" s="212">
        <v>42824</v>
      </c>
      <c r="E146" s="214">
        <v>12.173</v>
      </c>
      <c r="F146" s="220"/>
      <c r="G146" s="212">
        <v>42824</v>
      </c>
      <c r="H146" s="211">
        <v>13.868</v>
      </c>
      <c r="I146" s="220"/>
      <c r="J146" s="219">
        <v>5</v>
      </c>
      <c r="K146" s="212" t="s">
        <v>305</v>
      </c>
      <c r="L146" s="211">
        <v>15.574999999999999</v>
      </c>
    </row>
    <row r="147" spans="1:12">
      <c r="A147" s="212"/>
      <c r="B147" s="211"/>
      <c r="C147" s="220"/>
      <c r="D147" s="212"/>
      <c r="E147" s="214"/>
      <c r="F147" s="220"/>
      <c r="G147" s="212"/>
      <c r="H147" s="211"/>
      <c r="I147" s="220"/>
      <c r="J147" s="219"/>
      <c r="K147" s="212"/>
      <c r="L147" s="211"/>
    </row>
    <row r="148" spans="1:12">
      <c r="A148" s="212">
        <v>42838</v>
      </c>
      <c r="B148" s="211">
        <v>10.502000000000001</v>
      </c>
      <c r="C148" s="220"/>
      <c r="D148" s="212">
        <v>42838</v>
      </c>
      <c r="E148" s="214">
        <v>11.997</v>
      </c>
      <c r="F148" s="220"/>
      <c r="G148" s="212">
        <v>42838</v>
      </c>
      <c r="H148" s="211">
        <v>13.811</v>
      </c>
      <c r="I148" s="220"/>
      <c r="J148" s="219">
        <v>5</v>
      </c>
      <c r="K148" s="212">
        <v>42872</v>
      </c>
      <c r="L148" s="211">
        <v>14.661</v>
      </c>
    </row>
    <row r="149" spans="1:12">
      <c r="A149" s="212"/>
      <c r="B149" s="211"/>
      <c r="C149" s="220"/>
      <c r="D149" s="212"/>
      <c r="E149" s="214"/>
      <c r="F149" s="220"/>
      <c r="G149" s="212"/>
      <c r="H149" s="211"/>
      <c r="I149" s="220"/>
      <c r="J149" s="219"/>
      <c r="K149" s="212"/>
      <c r="L149" s="211"/>
    </row>
    <row r="150" spans="1:12">
      <c r="A150" s="212">
        <v>42852</v>
      </c>
      <c r="B150" s="211">
        <v>10.47</v>
      </c>
      <c r="C150" s="220"/>
      <c r="D150" s="212">
        <v>42852</v>
      </c>
      <c r="E150" s="214">
        <v>11.871</v>
      </c>
      <c r="F150" s="220"/>
      <c r="G150" s="212">
        <v>42852</v>
      </c>
      <c r="H150" s="211">
        <v>13.84</v>
      </c>
      <c r="I150" s="220"/>
      <c r="J150" s="219">
        <v>10</v>
      </c>
      <c r="K150" s="212">
        <v>42872</v>
      </c>
      <c r="L150" s="211">
        <v>15.977</v>
      </c>
    </row>
    <row r="151" spans="1:12">
      <c r="A151" s="212"/>
      <c r="B151" s="211"/>
      <c r="C151" s="220"/>
      <c r="D151" s="212"/>
      <c r="E151" s="214"/>
      <c r="F151" s="220"/>
      <c r="G151" s="212"/>
      <c r="H151" s="211"/>
      <c r="I151" s="220"/>
      <c r="J151" s="219"/>
      <c r="K151" s="212"/>
      <c r="L151" s="211"/>
    </row>
    <row r="152" spans="1:12">
      <c r="A152" s="212">
        <v>42866</v>
      </c>
      <c r="B152" s="211">
        <v>10.647</v>
      </c>
      <c r="C152" s="220"/>
      <c r="D152" s="212">
        <v>42866</v>
      </c>
      <c r="E152" s="214">
        <v>11.852</v>
      </c>
      <c r="F152" s="220"/>
      <c r="G152" s="212">
        <v>42866</v>
      </c>
      <c r="H152" s="211">
        <v>13.906000000000001</v>
      </c>
      <c r="I152" s="220"/>
      <c r="J152" s="219">
        <v>2</v>
      </c>
      <c r="K152" s="212">
        <v>42929</v>
      </c>
      <c r="L152" s="211">
        <v>12.789</v>
      </c>
    </row>
    <row r="153" spans="1:12">
      <c r="A153" s="212"/>
      <c r="B153" s="211"/>
      <c r="C153" s="220"/>
      <c r="D153" s="212"/>
      <c r="E153" s="214"/>
      <c r="F153" s="220"/>
      <c r="G153" s="212"/>
      <c r="H153" s="211"/>
      <c r="I153" s="220"/>
      <c r="J153" s="219"/>
      <c r="K153" s="212"/>
      <c r="L153" s="211"/>
    </row>
    <row r="154" spans="1:12">
      <c r="A154" s="212">
        <v>42880</v>
      </c>
      <c r="B154" s="211">
        <v>10.816000000000001</v>
      </c>
      <c r="C154" s="220"/>
      <c r="D154" s="212">
        <v>42880</v>
      </c>
      <c r="E154" s="214">
        <v>11.817</v>
      </c>
      <c r="F154" s="220"/>
      <c r="G154" s="212">
        <v>42880</v>
      </c>
      <c r="H154" s="211">
        <v>13.353</v>
      </c>
      <c r="I154" s="220"/>
      <c r="J154" s="219">
        <v>5</v>
      </c>
      <c r="K154" s="212">
        <v>42929</v>
      </c>
      <c r="L154" s="211">
        <v>14.154</v>
      </c>
    </row>
    <row r="155" spans="1:12">
      <c r="A155" s="212"/>
      <c r="B155" s="211"/>
      <c r="C155" s="220"/>
      <c r="D155" s="212"/>
      <c r="E155" s="214"/>
      <c r="F155" s="220"/>
      <c r="G155" s="212"/>
      <c r="H155" s="211"/>
      <c r="J155" s="208"/>
      <c r="K155" s="189"/>
      <c r="L155" s="158"/>
    </row>
    <row r="156" spans="1:12">
      <c r="A156" s="212">
        <v>42922</v>
      </c>
      <c r="B156" s="214">
        <v>10.27506018624722</v>
      </c>
      <c r="C156" s="220"/>
      <c r="D156" s="212">
        <v>42922</v>
      </c>
      <c r="E156" s="214">
        <v>10.670953663147742</v>
      </c>
      <c r="F156" s="220"/>
      <c r="G156" s="212">
        <v>42921</v>
      </c>
      <c r="H156" s="214">
        <v>11.989238307527184</v>
      </c>
      <c r="K156" s="189"/>
      <c r="L156" s="38"/>
    </row>
    <row r="157" spans="1:12">
      <c r="A157" s="212"/>
      <c r="B157" s="211"/>
      <c r="C157" s="220"/>
      <c r="D157" s="212"/>
      <c r="E157" s="214"/>
      <c r="F157" s="220"/>
      <c r="G157" s="212"/>
      <c r="H157" s="211"/>
      <c r="J157" s="208"/>
      <c r="K157" s="189"/>
      <c r="L157" s="158"/>
    </row>
    <row r="158" spans="1:12">
      <c r="A158" s="212">
        <v>42936</v>
      </c>
      <c r="B158" s="214">
        <v>9.9222472947423803</v>
      </c>
      <c r="C158" s="220"/>
      <c r="D158" s="212">
        <v>42936</v>
      </c>
      <c r="E158" s="214">
        <v>10.407614836720015</v>
      </c>
      <c r="F158" s="220"/>
      <c r="G158" s="212">
        <v>42936</v>
      </c>
      <c r="H158" s="214">
        <v>11.306975486107085</v>
      </c>
      <c r="K158" s="189"/>
      <c r="L158" s="38"/>
    </row>
    <row r="159" spans="1:12">
      <c r="A159" s="212"/>
      <c r="B159" s="211"/>
      <c r="C159" s="220"/>
      <c r="D159" s="212"/>
      <c r="E159" s="214"/>
      <c r="F159" s="220"/>
      <c r="G159" s="212"/>
      <c r="H159" s="211"/>
      <c r="J159" s="208"/>
      <c r="K159" s="189"/>
      <c r="L159" s="158"/>
    </row>
    <row r="160" spans="1:12">
      <c r="A160" s="212">
        <v>42950</v>
      </c>
      <c r="B160" s="215">
        <v>9.8861411436826252</v>
      </c>
      <c r="C160" s="220"/>
      <c r="D160" s="212">
        <v>42950</v>
      </c>
      <c r="E160" s="214">
        <v>10.237992256445949</v>
      </c>
      <c r="F160" s="220"/>
      <c r="G160" s="212">
        <v>42950</v>
      </c>
      <c r="H160" s="214">
        <v>11.153184521199776</v>
      </c>
      <c r="K160" s="189"/>
      <c r="L160" s="38"/>
    </row>
  </sheetData>
  <mergeCells count="5">
    <mergeCell ref="A1:L1"/>
    <mergeCell ref="A2:B2"/>
    <mergeCell ref="G2:H2"/>
    <mergeCell ref="D2:E2"/>
    <mergeCell ref="J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6"/>
  <sheetViews>
    <sheetView workbookViewId="0">
      <selection activeCell="I32" sqref="I32"/>
    </sheetView>
  </sheetViews>
  <sheetFormatPr baseColWidth="10" defaultColWidth="8.7109375" defaultRowHeight="16"/>
  <cols>
    <col min="1" max="1" width="18.140625" bestFit="1" customWidth="1"/>
    <col min="2" max="2" width="14.140625" bestFit="1" customWidth="1"/>
    <col min="3" max="3" width="13.140625" bestFit="1" customWidth="1"/>
  </cols>
  <sheetData>
    <row r="1" spans="1:9">
      <c r="A1" t="s">
        <v>413</v>
      </c>
    </row>
    <row r="2" spans="1:9" ht="17" thickBot="1"/>
    <row r="3" spans="1:9">
      <c r="A3" s="233" t="s">
        <v>414</v>
      </c>
      <c r="B3" s="233"/>
    </row>
    <row r="4" spans="1:9">
      <c r="A4" t="s">
        <v>415</v>
      </c>
      <c r="B4" s="38">
        <v>0.31505685054981097</v>
      </c>
    </row>
    <row r="5" spans="1:9">
      <c r="A5" t="s">
        <v>416</v>
      </c>
      <c r="B5" s="38">
        <v>9.9260819078365911E-2</v>
      </c>
    </row>
    <row r="6" spans="1:9">
      <c r="A6" t="s">
        <v>417</v>
      </c>
      <c r="B6" s="38">
        <v>8.4248499396338675E-2</v>
      </c>
    </row>
    <row r="7" spans="1:9">
      <c r="A7" t="s">
        <v>418</v>
      </c>
      <c r="B7" s="38">
        <v>1.3967652858025468</v>
      </c>
    </row>
    <row r="8" spans="1:9" ht="17" thickBot="1">
      <c r="A8" s="231" t="s">
        <v>419</v>
      </c>
      <c r="B8" s="231">
        <v>62</v>
      </c>
    </row>
    <row r="10" spans="1:9" ht="17" thickBot="1">
      <c r="A10" t="s">
        <v>420</v>
      </c>
    </row>
    <row r="11" spans="1:9">
      <c r="A11" s="232"/>
      <c r="B11" s="232" t="s">
        <v>425</v>
      </c>
      <c r="C11" s="232" t="s">
        <v>426</v>
      </c>
      <c r="D11" s="232" t="s">
        <v>427</v>
      </c>
      <c r="E11" s="232" t="s">
        <v>114</v>
      </c>
      <c r="F11" s="232" t="s">
        <v>428</v>
      </c>
    </row>
    <row r="12" spans="1:9">
      <c r="A12" t="s">
        <v>421</v>
      </c>
      <c r="B12">
        <v>1</v>
      </c>
      <c r="C12">
        <v>12.899619980959969</v>
      </c>
      <c r="D12">
        <v>12.899619980959969</v>
      </c>
      <c r="E12">
        <v>6.6119574576606626</v>
      </c>
      <c r="F12">
        <v>1.2625965780402891E-2</v>
      </c>
    </row>
    <row r="13" spans="1:9">
      <c r="A13" t="s">
        <v>422</v>
      </c>
      <c r="B13">
        <v>60</v>
      </c>
      <c r="C13">
        <v>117.05719581738423</v>
      </c>
      <c r="D13">
        <v>1.9509532636230704</v>
      </c>
    </row>
    <row r="14" spans="1:9" ht="17" thickBot="1">
      <c r="A14" s="231" t="s">
        <v>423</v>
      </c>
      <c r="B14" s="231">
        <v>61</v>
      </c>
      <c r="C14" s="231">
        <v>129.95681579834419</v>
      </c>
      <c r="D14" s="231"/>
      <c r="E14" s="231"/>
      <c r="F14" s="231"/>
    </row>
    <row r="15" spans="1:9" ht="17" thickBot="1"/>
    <row r="16" spans="1:9">
      <c r="A16" s="232"/>
      <c r="B16" s="232" t="s">
        <v>429</v>
      </c>
      <c r="C16" s="232" t="s">
        <v>418</v>
      </c>
      <c r="D16" s="232" t="s">
        <v>430</v>
      </c>
      <c r="E16" s="232" t="s">
        <v>431</v>
      </c>
      <c r="F16" s="232" t="s">
        <v>432</v>
      </c>
      <c r="G16" s="232" t="s">
        <v>433</v>
      </c>
      <c r="H16" s="232" t="s">
        <v>434</v>
      </c>
      <c r="I16" s="232" t="s">
        <v>435</v>
      </c>
    </row>
    <row r="17" spans="1:9">
      <c r="A17" t="s">
        <v>424</v>
      </c>
      <c r="B17">
        <v>8.8922199084818061</v>
      </c>
      <c r="C17">
        <v>1.2407054834468749</v>
      </c>
      <c r="D17">
        <v>7.1670674685645954</v>
      </c>
      <c r="E17">
        <v>1.2975087953982626E-9</v>
      </c>
      <c r="F17">
        <v>6.410439432181871</v>
      </c>
      <c r="G17">
        <v>11.374000384781741</v>
      </c>
      <c r="H17">
        <v>6.410439432181871</v>
      </c>
      <c r="I17">
        <v>11.374000384781741</v>
      </c>
    </row>
    <row r="18" spans="1:9" ht="17" thickBot="1">
      <c r="A18" s="234">
        <v>140000000000</v>
      </c>
      <c r="B18" s="231">
        <v>1.6139116332298639E-11</v>
      </c>
      <c r="C18" s="231">
        <v>6.2764594412984362E-12</v>
      </c>
      <c r="D18" s="231">
        <v>2.5713726796519976</v>
      </c>
      <c r="E18" s="231">
        <v>1.2625965780402685E-2</v>
      </c>
      <c r="F18" s="231">
        <v>3.5843281819085322E-12</v>
      </c>
      <c r="G18" s="231">
        <v>2.8693904482688746E-11</v>
      </c>
      <c r="H18" s="231">
        <v>3.5843281819085322E-12</v>
      </c>
      <c r="I18" s="231">
        <v>2.8693904482688746E-11</v>
      </c>
    </row>
    <row r="22" spans="1:9">
      <c r="A22" t="s">
        <v>436</v>
      </c>
    </row>
    <row r="23" spans="1:9" ht="17" thickBot="1"/>
    <row r="24" spans="1:9">
      <c r="A24" s="232" t="s">
        <v>437</v>
      </c>
      <c r="B24" s="232" t="s">
        <v>438</v>
      </c>
      <c r="C24" s="232" t="s">
        <v>439</v>
      </c>
    </row>
    <row r="25" spans="1:9">
      <c r="A25">
        <v>1</v>
      </c>
      <c r="B25">
        <v>11.151696195003616</v>
      </c>
      <c r="C25">
        <v>-2.1136961950036159</v>
      </c>
    </row>
    <row r="26" spans="1:9">
      <c r="A26">
        <v>2</v>
      </c>
      <c r="B26">
        <v>11.151696195003616</v>
      </c>
      <c r="C26">
        <v>-1.9446961950036155</v>
      </c>
    </row>
    <row r="27" spans="1:9">
      <c r="A27">
        <v>3</v>
      </c>
      <c r="B27">
        <v>11.474478521649589</v>
      </c>
      <c r="C27">
        <v>-2.1484785216495883</v>
      </c>
    </row>
    <row r="28" spans="1:9">
      <c r="A28">
        <v>4</v>
      </c>
      <c r="B28">
        <v>11.474478521649589</v>
      </c>
      <c r="C28">
        <v>-2.0406390380841692</v>
      </c>
    </row>
    <row r="29" spans="1:9">
      <c r="A29">
        <v>5</v>
      </c>
      <c r="B29">
        <v>11.474478521649589</v>
      </c>
      <c r="C29">
        <v>-1.9444785216495895</v>
      </c>
    </row>
    <row r="30" spans="1:9">
      <c r="A30">
        <v>6</v>
      </c>
      <c r="B30">
        <v>11.474478521649589</v>
      </c>
      <c r="C30">
        <v>-1.8964785216495894</v>
      </c>
    </row>
    <row r="31" spans="1:9">
      <c r="A31">
        <v>7</v>
      </c>
      <c r="B31">
        <v>11.716565266634067</v>
      </c>
      <c r="C31">
        <v>-2.0325652666340677</v>
      </c>
    </row>
    <row r="32" spans="1:9">
      <c r="A32">
        <v>8</v>
      </c>
      <c r="B32">
        <v>11.716565266634067</v>
      </c>
      <c r="C32">
        <v>-1.9445652666340667</v>
      </c>
    </row>
    <row r="33" spans="1:3">
      <c r="A33">
        <v>9</v>
      </c>
      <c r="B33">
        <v>11.716565266634067</v>
      </c>
      <c r="C33">
        <v>-1.8525386469728051</v>
      </c>
    </row>
    <row r="34" spans="1:3">
      <c r="A34">
        <v>10</v>
      </c>
      <c r="B34">
        <v>12.200738756603027</v>
      </c>
      <c r="C34">
        <v>-1.9187387566030267</v>
      </c>
    </row>
    <row r="35" spans="1:3">
      <c r="A35">
        <v>11</v>
      </c>
      <c r="B35">
        <v>12.200738756603027</v>
      </c>
      <c r="C35">
        <v>-1.4417387566030264</v>
      </c>
    </row>
    <row r="36" spans="1:3">
      <c r="A36">
        <v>12</v>
      </c>
      <c r="B36">
        <v>12.362129919926014</v>
      </c>
      <c r="C36">
        <v>2.1368700800739866</v>
      </c>
    </row>
    <row r="37" spans="1:3">
      <c r="A37">
        <v>13</v>
      </c>
      <c r="B37">
        <v>11.635869684972574</v>
      </c>
      <c r="C37">
        <v>2.8631303150274263</v>
      </c>
    </row>
    <row r="38" spans="1:3">
      <c r="A38">
        <v>14</v>
      </c>
      <c r="B38">
        <v>11.635869684972574</v>
      </c>
      <c r="C38">
        <v>2.8648614818529552</v>
      </c>
    </row>
    <row r="39" spans="1:3">
      <c r="A39">
        <v>15</v>
      </c>
      <c r="B39">
        <v>11.635869684972574</v>
      </c>
      <c r="C39">
        <v>2.8631303150274263</v>
      </c>
    </row>
    <row r="40" spans="1:3">
      <c r="A40">
        <v>16</v>
      </c>
      <c r="B40">
        <v>11.635869684972574</v>
      </c>
      <c r="C40">
        <v>2.6641303150274265</v>
      </c>
    </row>
    <row r="41" spans="1:3">
      <c r="A41">
        <v>17</v>
      </c>
      <c r="B41">
        <v>11.635869684972574</v>
      </c>
      <c r="C41">
        <v>1.9611303150274253</v>
      </c>
    </row>
    <row r="42" spans="1:3">
      <c r="A42">
        <v>18</v>
      </c>
      <c r="B42">
        <v>11.635869684972574</v>
      </c>
      <c r="C42">
        <v>1.1641303150274265</v>
      </c>
    </row>
    <row r="43" spans="1:3">
      <c r="A43">
        <v>19</v>
      </c>
      <c r="B43">
        <v>11.635869684972574</v>
      </c>
      <c r="C43">
        <v>0.15199405330522353</v>
      </c>
    </row>
    <row r="44" spans="1:3">
      <c r="A44">
        <v>20</v>
      </c>
      <c r="B44">
        <v>12.039347593280041</v>
      </c>
      <c r="C44">
        <v>6.5002628442336174E-2</v>
      </c>
    </row>
    <row r="45" spans="1:3">
      <c r="A45">
        <v>21</v>
      </c>
      <c r="B45">
        <v>12.039347593280041</v>
      </c>
      <c r="C45">
        <v>1.9109550686199999</v>
      </c>
    </row>
    <row r="46" spans="1:3">
      <c r="A46">
        <v>22</v>
      </c>
      <c r="B46">
        <v>12.039347593280041</v>
      </c>
      <c r="C46">
        <v>1.4616524067199581</v>
      </c>
    </row>
    <row r="47" spans="1:3">
      <c r="A47">
        <v>23</v>
      </c>
      <c r="B47">
        <v>12.039347593280041</v>
      </c>
      <c r="C47">
        <v>0.71065240671995866</v>
      </c>
    </row>
    <row r="48" spans="1:3">
      <c r="A48">
        <v>24</v>
      </c>
      <c r="B48">
        <v>12.039347593280041</v>
      </c>
      <c r="C48">
        <v>0.70965240671995922</v>
      </c>
    </row>
    <row r="49" spans="1:3">
      <c r="A49">
        <v>25</v>
      </c>
      <c r="B49">
        <v>12.039347593280041</v>
      </c>
      <c r="C49">
        <v>1.2096524067199592</v>
      </c>
    </row>
    <row r="50" spans="1:3">
      <c r="A50">
        <v>26</v>
      </c>
      <c r="B50">
        <v>12.442825501587507</v>
      </c>
      <c r="C50">
        <v>1.0581744984124928</v>
      </c>
    </row>
    <row r="51" spans="1:3">
      <c r="A51">
        <v>27</v>
      </c>
      <c r="B51">
        <v>12.442825501587507</v>
      </c>
      <c r="C51">
        <v>0.80617449841249389</v>
      </c>
    </row>
    <row r="52" spans="1:3">
      <c r="A52">
        <v>28</v>
      </c>
      <c r="B52">
        <v>12.442825501587507</v>
      </c>
      <c r="C52">
        <v>5.4174498412493222E-2</v>
      </c>
    </row>
    <row r="53" spans="1:3">
      <c r="A53">
        <v>29</v>
      </c>
      <c r="B53">
        <v>12.442825501587507</v>
      </c>
      <c r="C53">
        <v>-0.9285593886591883</v>
      </c>
    </row>
    <row r="54" spans="1:3">
      <c r="A54">
        <v>30</v>
      </c>
      <c r="B54">
        <v>12.442825501587507</v>
      </c>
      <c r="C54">
        <v>-0.94182550158750722</v>
      </c>
    </row>
    <row r="55" spans="1:3">
      <c r="A55">
        <v>31</v>
      </c>
      <c r="B55">
        <v>12.442825501587507</v>
      </c>
      <c r="C55">
        <v>5.7174498412493335E-2</v>
      </c>
    </row>
    <row r="56" spans="1:3">
      <c r="A56">
        <v>32</v>
      </c>
      <c r="B56">
        <v>12.442825501587507</v>
      </c>
      <c r="C56">
        <v>5.1744984124937332E-3</v>
      </c>
    </row>
    <row r="57" spans="1:3">
      <c r="A57">
        <v>33</v>
      </c>
      <c r="B57">
        <v>11.635869684972574</v>
      </c>
      <c r="C57">
        <v>-0.18386968497257428</v>
      </c>
    </row>
    <row r="58" spans="1:3">
      <c r="A58">
        <v>34</v>
      </c>
      <c r="B58">
        <v>11.716565266634067</v>
      </c>
      <c r="C58">
        <v>-0.24756526663406753</v>
      </c>
    </row>
    <row r="59" spans="1:3">
      <c r="A59">
        <v>35</v>
      </c>
      <c r="B59">
        <v>11.716565266634067</v>
      </c>
      <c r="C59">
        <v>-0.26956526663406777</v>
      </c>
    </row>
    <row r="60" spans="1:3">
      <c r="A60">
        <v>36</v>
      </c>
      <c r="B60">
        <v>11.716565266634067</v>
      </c>
      <c r="C60">
        <v>-0.31556526663406714</v>
      </c>
    </row>
    <row r="61" spans="1:3">
      <c r="A61">
        <v>37</v>
      </c>
      <c r="B61">
        <v>12.442825501587507</v>
      </c>
      <c r="C61">
        <v>-0.84282550158750702</v>
      </c>
    </row>
    <row r="62" spans="1:3">
      <c r="A62">
        <v>38</v>
      </c>
      <c r="B62">
        <v>12.442825501587507</v>
      </c>
      <c r="C62">
        <v>-1.0128255015875069</v>
      </c>
    </row>
    <row r="63" spans="1:3">
      <c r="A63">
        <v>39</v>
      </c>
      <c r="B63">
        <v>12.442825501587507</v>
      </c>
      <c r="C63">
        <v>-0.94182550158750722</v>
      </c>
    </row>
    <row r="64" spans="1:3">
      <c r="A64">
        <v>40</v>
      </c>
      <c r="B64">
        <v>12.442825501587507</v>
      </c>
      <c r="C64">
        <v>-0.81282550158750588</v>
      </c>
    </row>
    <row r="65" spans="1:3">
      <c r="A65">
        <v>41</v>
      </c>
      <c r="B65">
        <v>12.442825501587507</v>
      </c>
      <c r="C65">
        <v>-0.9128255015875073</v>
      </c>
    </row>
    <row r="66" spans="1:3">
      <c r="A66">
        <v>42</v>
      </c>
      <c r="B66">
        <v>12.442825501587507</v>
      </c>
      <c r="C66">
        <v>-0.81282550158750588</v>
      </c>
    </row>
    <row r="67" spans="1:3">
      <c r="A67">
        <v>43</v>
      </c>
      <c r="B67">
        <v>12.442825501587507</v>
      </c>
      <c r="C67">
        <v>-0.99482550158750627</v>
      </c>
    </row>
    <row r="68" spans="1:3">
      <c r="A68">
        <v>44</v>
      </c>
      <c r="B68">
        <v>12.442825501587507</v>
      </c>
      <c r="C68">
        <v>-1.044825501587507</v>
      </c>
    </row>
    <row r="69" spans="1:3">
      <c r="A69">
        <v>45</v>
      </c>
      <c r="B69">
        <v>12.442825501587507</v>
      </c>
      <c r="C69">
        <v>-1.4448255015875073</v>
      </c>
    </row>
    <row r="70" spans="1:3">
      <c r="A70">
        <v>46</v>
      </c>
      <c r="B70">
        <v>12.442825501587507</v>
      </c>
      <c r="C70">
        <v>-0.89282550158750595</v>
      </c>
    </row>
    <row r="71" spans="1:3">
      <c r="A71">
        <v>47</v>
      </c>
      <c r="B71">
        <v>12.442825501587507</v>
      </c>
      <c r="C71">
        <v>-0.89282550158750595</v>
      </c>
    </row>
    <row r="72" spans="1:3">
      <c r="A72">
        <v>48</v>
      </c>
      <c r="B72">
        <v>12.442825501587507</v>
      </c>
      <c r="C72">
        <v>-0.44291212224023191</v>
      </c>
    </row>
    <row r="73" spans="1:3">
      <c r="A73">
        <v>49</v>
      </c>
      <c r="B73">
        <v>12.442825501587507</v>
      </c>
      <c r="C73">
        <v>0.50662328590876982</v>
      </c>
    </row>
    <row r="74" spans="1:3">
      <c r="A74">
        <v>50</v>
      </c>
      <c r="B74">
        <v>12.523521083248999</v>
      </c>
      <c r="C74">
        <v>1.1270021988269185</v>
      </c>
    </row>
    <row r="75" spans="1:3">
      <c r="A75">
        <v>51</v>
      </c>
      <c r="B75">
        <v>12.523521083248999</v>
      </c>
      <c r="C75">
        <v>1.4267815786510418</v>
      </c>
    </row>
    <row r="76" spans="1:3">
      <c r="A76">
        <v>52</v>
      </c>
      <c r="B76">
        <v>12.523521083248999</v>
      </c>
      <c r="C76">
        <v>0.77602623770504131</v>
      </c>
    </row>
    <row r="77" spans="1:3">
      <c r="A77">
        <v>53</v>
      </c>
      <c r="B77">
        <v>12.523521083248999</v>
      </c>
      <c r="C77">
        <v>-2.4521083248998821E-2</v>
      </c>
    </row>
    <row r="78" spans="1:3">
      <c r="A78">
        <v>54</v>
      </c>
      <c r="B78">
        <v>12.523521083248999</v>
      </c>
      <c r="C78">
        <v>0.22647891675100063</v>
      </c>
    </row>
    <row r="79" spans="1:3">
      <c r="A79">
        <v>55</v>
      </c>
      <c r="B79">
        <v>12.523521083248999</v>
      </c>
      <c r="C79">
        <v>0.22647891675100063</v>
      </c>
    </row>
    <row r="80" spans="1:3">
      <c r="A80">
        <v>56</v>
      </c>
      <c r="B80">
        <v>12.523521083248999</v>
      </c>
      <c r="C80">
        <v>1.4764789167510006</v>
      </c>
    </row>
    <row r="81" spans="1:3">
      <c r="A81">
        <v>57</v>
      </c>
      <c r="B81">
        <v>12.523521083248999</v>
      </c>
      <c r="C81">
        <v>0.19647891675100126</v>
      </c>
    </row>
    <row r="82" spans="1:3">
      <c r="A82">
        <v>58</v>
      </c>
      <c r="B82">
        <v>12.523521083248999</v>
      </c>
      <c r="C82">
        <v>0.47347891675100051</v>
      </c>
    </row>
    <row r="83" spans="1:3">
      <c r="A83">
        <v>59</v>
      </c>
      <c r="B83">
        <v>11.232391776665109</v>
      </c>
      <c r="C83">
        <v>1.2676082233348911</v>
      </c>
    </row>
    <row r="84" spans="1:3">
      <c r="A84">
        <v>60</v>
      </c>
      <c r="B84">
        <v>11.232391776665109</v>
      </c>
      <c r="C84">
        <v>1.0346082233348906</v>
      </c>
    </row>
    <row r="85" spans="1:3">
      <c r="A85">
        <v>61</v>
      </c>
      <c r="B85">
        <v>11.232391776665109</v>
      </c>
      <c r="C85">
        <v>1.2676082233348911</v>
      </c>
    </row>
    <row r="86" spans="1:3" ht="17" thickBot="1">
      <c r="A86" s="231">
        <v>62</v>
      </c>
      <c r="B86" s="231">
        <v>11.232391776665109</v>
      </c>
      <c r="C86" s="231">
        <v>0.51560822333489043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86"/>
  <sheetViews>
    <sheetView workbookViewId="0">
      <selection activeCell="H24" sqref="H24"/>
    </sheetView>
  </sheetViews>
  <sheetFormatPr baseColWidth="10" defaultColWidth="8.7109375" defaultRowHeight="16"/>
  <cols>
    <col min="1" max="1" width="17.42578125" bestFit="1" customWidth="1"/>
    <col min="2" max="2" width="14.140625" bestFit="1" customWidth="1"/>
  </cols>
  <sheetData>
    <row r="1" spans="1:9">
      <c r="A1" t="s">
        <v>413</v>
      </c>
    </row>
    <row r="2" spans="1:9" ht="17" thickBot="1"/>
    <row r="3" spans="1:9">
      <c r="A3" s="233" t="s">
        <v>414</v>
      </c>
      <c r="B3" s="233"/>
    </row>
    <row r="4" spans="1:9">
      <c r="A4" t="s">
        <v>415</v>
      </c>
      <c r="B4">
        <v>0.31505685054981097</v>
      </c>
    </row>
    <row r="5" spans="1:9">
      <c r="A5" t="s">
        <v>416</v>
      </c>
      <c r="B5">
        <v>9.9260819078365911E-2</v>
      </c>
    </row>
    <row r="6" spans="1:9">
      <c r="A6" t="s">
        <v>417</v>
      </c>
      <c r="B6">
        <v>8.4248499396338675E-2</v>
      </c>
    </row>
    <row r="7" spans="1:9">
      <c r="A7" t="s">
        <v>418</v>
      </c>
      <c r="B7">
        <v>1.3967652858025468</v>
      </c>
    </row>
    <row r="8" spans="1:9" ht="17" thickBot="1">
      <c r="A8" s="231" t="s">
        <v>419</v>
      </c>
      <c r="B8" s="231">
        <v>62</v>
      </c>
    </row>
    <row r="10" spans="1:9" ht="17" thickBot="1">
      <c r="A10" t="s">
        <v>420</v>
      </c>
    </row>
    <row r="11" spans="1:9">
      <c r="A11" s="232"/>
      <c r="B11" s="232" t="s">
        <v>425</v>
      </c>
      <c r="C11" s="232" t="s">
        <v>426</v>
      </c>
      <c r="D11" s="232" t="s">
        <v>427</v>
      </c>
      <c r="E11" s="232" t="s">
        <v>114</v>
      </c>
      <c r="F11" s="232" t="s">
        <v>428</v>
      </c>
    </row>
    <row r="12" spans="1:9">
      <c r="A12" t="s">
        <v>421</v>
      </c>
      <c r="B12">
        <v>1</v>
      </c>
      <c r="C12">
        <v>12.899619980959969</v>
      </c>
      <c r="D12">
        <v>12.899619980959969</v>
      </c>
      <c r="E12">
        <v>6.6119574576606626</v>
      </c>
      <c r="F12">
        <v>1.2625965780402891E-2</v>
      </c>
    </row>
    <row r="13" spans="1:9">
      <c r="A13" t="s">
        <v>422</v>
      </c>
      <c r="B13">
        <v>60</v>
      </c>
      <c r="C13">
        <v>117.05719581738423</v>
      </c>
      <c r="D13">
        <v>1.9509532636230704</v>
      </c>
    </row>
    <row r="14" spans="1:9" ht="17" thickBot="1">
      <c r="A14" s="231" t="s">
        <v>423</v>
      </c>
      <c r="B14" s="231">
        <v>61</v>
      </c>
      <c r="C14" s="231">
        <v>129.95681579834419</v>
      </c>
      <c r="D14" s="231"/>
      <c r="E14" s="231"/>
      <c r="F14" s="231"/>
    </row>
    <row r="15" spans="1:9" ht="17" thickBot="1"/>
    <row r="16" spans="1:9">
      <c r="A16" s="232"/>
      <c r="B16" s="232" t="s">
        <v>429</v>
      </c>
      <c r="C16" s="232" t="s">
        <v>418</v>
      </c>
      <c r="D16" s="232" t="s">
        <v>430</v>
      </c>
      <c r="E16" s="232" t="s">
        <v>431</v>
      </c>
      <c r="F16" s="232" t="s">
        <v>432</v>
      </c>
      <c r="G16" s="232" t="s">
        <v>433</v>
      </c>
      <c r="H16" s="232" t="s">
        <v>434</v>
      </c>
      <c r="I16" s="232" t="s">
        <v>435</v>
      </c>
    </row>
    <row r="17" spans="1:9">
      <c r="A17" t="s">
        <v>424</v>
      </c>
      <c r="B17">
        <v>8.8922199084818061</v>
      </c>
      <c r="C17">
        <v>1.2407054834468749</v>
      </c>
      <c r="D17">
        <v>7.1670674685645954</v>
      </c>
      <c r="E17">
        <v>1.2975087953982626E-9</v>
      </c>
      <c r="F17">
        <v>6.410439432181871</v>
      </c>
      <c r="G17">
        <v>11.374000384781741</v>
      </c>
      <c r="H17">
        <v>6.410439432181871</v>
      </c>
      <c r="I17">
        <v>11.374000384781741</v>
      </c>
    </row>
    <row r="18" spans="1:9" ht="17" thickBot="1">
      <c r="A18" s="231">
        <v>140000000000</v>
      </c>
      <c r="B18" s="231">
        <v>1.6139116332298639E-11</v>
      </c>
      <c r="C18" s="231">
        <v>6.2764594412984362E-12</v>
      </c>
      <c r="D18" s="231">
        <v>2.5713726796519976</v>
      </c>
      <c r="E18" s="231">
        <v>1.2625965780402685E-2</v>
      </c>
      <c r="F18" s="231">
        <v>3.5843281819085322E-12</v>
      </c>
      <c r="G18" s="231">
        <v>2.8693904482688746E-11</v>
      </c>
      <c r="H18" s="231">
        <v>3.5843281819085322E-12</v>
      </c>
      <c r="I18" s="231">
        <v>2.8693904482688746E-11</v>
      </c>
    </row>
    <row r="22" spans="1:9">
      <c r="A22" t="s">
        <v>436</v>
      </c>
    </row>
    <row r="23" spans="1:9" ht="17" thickBot="1"/>
    <row r="24" spans="1:9">
      <c r="A24" s="232" t="s">
        <v>437</v>
      </c>
      <c r="B24" s="232" t="s">
        <v>438</v>
      </c>
      <c r="C24" s="232" t="s">
        <v>439</v>
      </c>
    </row>
    <row r="25" spans="1:9">
      <c r="A25">
        <v>1</v>
      </c>
      <c r="B25">
        <v>11.151696195003616</v>
      </c>
      <c r="C25">
        <v>-2.1136961950036159</v>
      </c>
    </row>
    <row r="26" spans="1:9">
      <c r="A26">
        <v>2</v>
      </c>
      <c r="B26">
        <v>11.151696195003616</v>
      </c>
      <c r="C26">
        <v>-1.9446961950036155</v>
      </c>
    </row>
    <row r="27" spans="1:9">
      <c r="A27">
        <v>3</v>
      </c>
      <c r="B27">
        <v>11.474478521649589</v>
      </c>
      <c r="C27">
        <v>-2.1484785216495883</v>
      </c>
    </row>
    <row r="28" spans="1:9">
      <c r="A28">
        <v>4</v>
      </c>
      <c r="B28">
        <v>11.474478521649589</v>
      </c>
      <c r="C28">
        <v>-2.0406390380841692</v>
      </c>
    </row>
    <row r="29" spans="1:9">
      <c r="A29">
        <v>5</v>
      </c>
      <c r="B29">
        <v>11.474478521649589</v>
      </c>
      <c r="C29">
        <v>-1.9444785216495895</v>
      </c>
    </row>
    <row r="30" spans="1:9">
      <c r="A30">
        <v>6</v>
      </c>
      <c r="B30">
        <v>11.474478521649589</v>
      </c>
      <c r="C30">
        <v>-1.8964785216495894</v>
      </c>
    </row>
    <row r="31" spans="1:9">
      <c r="A31">
        <v>7</v>
      </c>
      <c r="B31">
        <v>11.716565266634067</v>
      </c>
      <c r="C31">
        <v>-2.0325652666340677</v>
      </c>
    </row>
    <row r="32" spans="1:9">
      <c r="A32">
        <v>8</v>
      </c>
      <c r="B32">
        <v>11.716565266634067</v>
      </c>
      <c r="C32">
        <v>-1.9445652666340667</v>
      </c>
    </row>
    <row r="33" spans="1:3">
      <c r="A33">
        <v>9</v>
      </c>
      <c r="B33">
        <v>11.716565266634067</v>
      </c>
      <c r="C33">
        <v>-1.8525386469728051</v>
      </c>
    </row>
    <row r="34" spans="1:3">
      <c r="A34">
        <v>10</v>
      </c>
      <c r="B34">
        <v>12.200738756603027</v>
      </c>
      <c r="C34">
        <v>-1.9187387566030267</v>
      </c>
    </row>
    <row r="35" spans="1:3">
      <c r="A35">
        <v>11</v>
      </c>
      <c r="B35">
        <v>12.200738756603027</v>
      </c>
      <c r="C35">
        <v>-1.4417387566030264</v>
      </c>
    </row>
    <row r="36" spans="1:3">
      <c r="A36">
        <v>12</v>
      </c>
      <c r="B36">
        <v>12.362129919926014</v>
      </c>
      <c r="C36">
        <v>2.1368700800739866</v>
      </c>
    </row>
    <row r="37" spans="1:3">
      <c r="A37">
        <v>13</v>
      </c>
      <c r="B37">
        <v>11.635869684972574</v>
      </c>
      <c r="C37">
        <v>2.8631303150274263</v>
      </c>
    </row>
    <row r="38" spans="1:3">
      <c r="A38">
        <v>14</v>
      </c>
      <c r="B38">
        <v>11.635869684972574</v>
      </c>
      <c r="C38">
        <v>2.8648614818529552</v>
      </c>
    </row>
    <row r="39" spans="1:3">
      <c r="A39">
        <v>15</v>
      </c>
      <c r="B39">
        <v>11.635869684972574</v>
      </c>
      <c r="C39">
        <v>2.8631303150274263</v>
      </c>
    </row>
    <row r="40" spans="1:3">
      <c r="A40">
        <v>16</v>
      </c>
      <c r="B40">
        <v>11.635869684972574</v>
      </c>
      <c r="C40">
        <v>2.6641303150274265</v>
      </c>
    </row>
    <row r="41" spans="1:3">
      <c r="A41">
        <v>17</v>
      </c>
      <c r="B41">
        <v>11.635869684972574</v>
      </c>
      <c r="C41">
        <v>1.9611303150274253</v>
      </c>
    </row>
    <row r="42" spans="1:3">
      <c r="A42">
        <v>18</v>
      </c>
      <c r="B42">
        <v>11.635869684972574</v>
      </c>
      <c r="C42">
        <v>1.1641303150274265</v>
      </c>
    </row>
    <row r="43" spans="1:3">
      <c r="A43">
        <v>19</v>
      </c>
      <c r="B43">
        <v>11.635869684972574</v>
      </c>
      <c r="C43">
        <v>0.15199405330522353</v>
      </c>
    </row>
    <row r="44" spans="1:3">
      <c r="A44">
        <v>20</v>
      </c>
      <c r="B44">
        <v>12.039347593280041</v>
      </c>
      <c r="C44">
        <v>6.5002628442336174E-2</v>
      </c>
    </row>
    <row r="45" spans="1:3">
      <c r="A45">
        <v>21</v>
      </c>
      <c r="B45">
        <v>12.039347593280041</v>
      </c>
      <c r="C45">
        <v>1.9109550686199999</v>
      </c>
    </row>
    <row r="46" spans="1:3">
      <c r="A46">
        <v>22</v>
      </c>
      <c r="B46">
        <v>12.039347593280041</v>
      </c>
      <c r="C46">
        <v>1.4616524067199581</v>
      </c>
    </row>
    <row r="47" spans="1:3">
      <c r="A47">
        <v>23</v>
      </c>
      <c r="B47">
        <v>12.039347593280041</v>
      </c>
      <c r="C47">
        <v>0.71065240671995866</v>
      </c>
    </row>
    <row r="48" spans="1:3">
      <c r="A48">
        <v>24</v>
      </c>
      <c r="B48">
        <v>12.039347593280041</v>
      </c>
      <c r="C48">
        <v>0.70965240671995922</v>
      </c>
    </row>
    <row r="49" spans="1:3">
      <c r="A49">
        <v>25</v>
      </c>
      <c r="B49">
        <v>12.039347593280041</v>
      </c>
      <c r="C49">
        <v>1.2096524067199592</v>
      </c>
    </row>
    <row r="50" spans="1:3">
      <c r="A50">
        <v>26</v>
      </c>
      <c r="B50">
        <v>12.442825501587507</v>
      </c>
      <c r="C50">
        <v>1.0581744984124928</v>
      </c>
    </row>
    <row r="51" spans="1:3">
      <c r="A51">
        <v>27</v>
      </c>
      <c r="B51">
        <v>12.442825501587507</v>
      </c>
      <c r="C51">
        <v>0.80617449841249389</v>
      </c>
    </row>
    <row r="52" spans="1:3">
      <c r="A52">
        <v>28</v>
      </c>
      <c r="B52">
        <v>12.442825501587507</v>
      </c>
      <c r="C52">
        <v>5.4174498412493222E-2</v>
      </c>
    </row>
    <row r="53" spans="1:3">
      <c r="A53">
        <v>29</v>
      </c>
      <c r="B53">
        <v>12.442825501587507</v>
      </c>
      <c r="C53">
        <v>-0.9285593886591883</v>
      </c>
    </row>
    <row r="54" spans="1:3">
      <c r="A54">
        <v>30</v>
      </c>
      <c r="B54">
        <v>12.442825501587507</v>
      </c>
      <c r="C54">
        <v>-0.94182550158750722</v>
      </c>
    </row>
    <row r="55" spans="1:3">
      <c r="A55">
        <v>31</v>
      </c>
      <c r="B55">
        <v>12.442825501587507</v>
      </c>
      <c r="C55">
        <v>5.7174498412493335E-2</v>
      </c>
    </row>
    <row r="56" spans="1:3">
      <c r="A56">
        <v>32</v>
      </c>
      <c r="B56">
        <v>12.442825501587507</v>
      </c>
      <c r="C56">
        <v>5.1744984124937332E-3</v>
      </c>
    </row>
    <row r="57" spans="1:3">
      <c r="A57">
        <v>33</v>
      </c>
      <c r="B57">
        <v>11.635869684972574</v>
      </c>
      <c r="C57">
        <v>-0.18386968497257428</v>
      </c>
    </row>
    <row r="58" spans="1:3">
      <c r="A58">
        <v>34</v>
      </c>
      <c r="B58">
        <v>11.716565266634067</v>
      </c>
      <c r="C58">
        <v>-0.24756526663406753</v>
      </c>
    </row>
    <row r="59" spans="1:3">
      <c r="A59">
        <v>35</v>
      </c>
      <c r="B59">
        <v>11.716565266634067</v>
      </c>
      <c r="C59">
        <v>-0.26956526663406777</v>
      </c>
    </row>
    <row r="60" spans="1:3">
      <c r="A60">
        <v>36</v>
      </c>
      <c r="B60">
        <v>11.716565266634067</v>
      </c>
      <c r="C60">
        <v>-0.31556526663406714</v>
      </c>
    </row>
    <row r="61" spans="1:3">
      <c r="A61">
        <v>37</v>
      </c>
      <c r="B61">
        <v>12.442825501587507</v>
      </c>
      <c r="C61">
        <v>-0.84282550158750702</v>
      </c>
    </row>
    <row r="62" spans="1:3">
      <c r="A62">
        <v>38</v>
      </c>
      <c r="B62">
        <v>12.442825501587507</v>
      </c>
      <c r="C62">
        <v>-1.0128255015875069</v>
      </c>
    </row>
    <row r="63" spans="1:3">
      <c r="A63">
        <v>39</v>
      </c>
      <c r="B63">
        <v>12.442825501587507</v>
      </c>
      <c r="C63">
        <v>-0.94182550158750722</v>
      </c>
    </row>
    <row r="64" spans="1:3">
      <c r="A64">
        <v>40</v>
      </c>
      <c r="B64">
        <v>12.442825501587507</v>
      </c>
      <c r="C64">
        <v>-0.81282550158750588</v>
      </c>
    </row>
    <row r="65" spans="1:3">
      <c r="A65">
        <v>41</v>
      </c>
      <c r="B65">
        <v>12.442825501587507</v>
      </c>
      <c r="C65">
        <v>-0.9128255015875073</v>
      </c>
    </row>
    <row r="66" spans="1:3">
      <c r="A66">
        <v>42</v>
      </c>
      <c r="B66">
        <v>12.442825501587507</v>
      </c>
      <c r="C66">
        <v>-0.81282550158750588</v>
      </c>
    </row>
    <row r="67" spans="1:3">
      <c r="A67">
        <v>43</v>
      </c>
      <c r="B67">
        <v>12.442825501587507</v>
      </c>
      <c r="C67">
        <v>-0.99482550158750627</v>
      </c>
    </row>
    <row r="68" spans="1:3">
      <c r="A68">
        <v>44</v>
      </c>
      <c r="B68">
        <v>12.442825501587507</v>
      </c>
      <c r="C68">
        <v>-1.044825501587507</v>
      </c>
    </row>
    <row r="69" spans="1:3">
      <c r="A69">
        <v>45</v>
      </c>
      <c r="B69">
        <v>12.442825501587507</v>
      </c>
      <c r="C69">
        <v>-1.4448255015875073</v>
      </c>
    </row>
    <row r="70" spans="1:3">
      <c r="A70">
        <v>46</v>
      </c>
      <c r="B70">
        <v>12.442825501587507</v>
      </c>
      <c r="C70">
        <v>-0.89282550158750595</v>
      </c>
    </row>
    <row r="71" spans="1:3">
      <c r="A71">
        <v>47</v>
      </c>
      <c r="B71">
        <v>12.442825501587507</v>
      </c>
      <c r="C71">
        <v>-0.89282550158750595</v>
      </c>
    </row>
    <row r="72" spans="1:3">
      <c r="A72">
        <v>48</v>
      </c>
      <c r="B72">
        <v>12.442825501587507</v>
      </c>
      <c r="C72">
        <v>-0.44291212224023191</v>
      </c>
    </row>
    <row r="73" spans="1:3">
      <c r="A73">
        <v>49</v>
      </c>
      <c r="B73">
        <v>12.442825501587507</v>
      </c>
      <c r="C73">
        <v>0.50662328590876982</v>
      </c>
    </row>
    <row r="74" spans="1:3">
      <c r="A74">
        <v>50</v>
      </c>
      <c r="B74">
        <v>12.523521083248999</v>
      </c>
      <c r="C74">
        <v>1.1270021988269185</v>
      </c>
    </row>
    <row r="75" spans="1:3">
      <c r="A75">
        <v>51</v>
      </c>
      <c r="B75">
        <v>12.523521083248999</v>
      </c>
      <c r="C75">
        <v>1.4267815786510418</v>
      </c>
    </row>
    <row r="76" spans="1:3">
      <c r="A76">
        <v>52</v>
      </c>
      <c r="B76">
        <v>12.523521083248999</v>
      </c>
      <c r="C76">
        <v>0.77602623770504131</v>
      </c>
    </row>
    <row r="77" spans="1:3">
      <c r="A77">
        <v>53</v>
      </c>
      <c r="B77">
        <v>12.523521083248999</v>
      </c>
      <c r="C77">
        <v>-2.4521083248998821E-2</v>
      </c>
    </row>
    <row r="78" spans="1:3">
      <c r="A78">
        <v>54</v>
      </c>
      <c r="B78">
        <v>12.523521083248999</v>
      </c>
      <c r="C78">
        <v>0.22647891675100063</v>
      </c>
    </row>
    <row r="79" spans="1:3">
      <c r="A79">
        <v>55</v>
      </c>
      <c r="B79">
        <v>12.523521083248999</v>
      </c>
      <c r="C79">
        <v>0.22647891675100063</v>
      </c>
    </row>
    <row r="80" spans="1:3">
      <c r="A80">
        <v>56</v>
      </c>
      <c r="B80">
        <v>12.523521083248999</v>
      </c>
      <c r="C80">
        <v>1.4764789167510006</v>
      </c>
    </row>
    <row r="81" spans="1:3">
      <c r="A81">
        <v>57</v>
      </c>
      <c r="B81">
        <v>12.523521083248999</v>
      </c>
      <c r="C81">
        <v>0.19647891675100126</v>
      </c>
    </row>
    <row r="82" spans="1:3">
      <c r="A82">
        <v>58</v>
      </c>
      <c r="B82">
        <v>12.523521083248999</v>
      </c>
      <c r="C82">
        <v>0.47347891675100051</v>
      </c>
    </row>
    <row r="83" spans="1:3">
      <c r="A83">
        <v>59</v>
      </c>
      <c r="B83">
        <v>11.232391776665109</v>
      </c>
      <c r="C83">
        <v>1.2676082233348911</v>
      </c>
    </row>
    <row r="84" spans="1:3">
      <c r="A84">
        <v>60</v>
      </c>
      <c r="B84">
        <v>11.232391776665109</v>
      </c>
      <c r="C84">
        <v>1.0346082233348906</v>
      </c>
    </row>
    <row r="85" spans="1:3">
      <c r="A85">
        <v>61</v>
      </c>
      <c r="B85">
        <v>11.232391776665109</v>
      </c>
      <c r="C85">
        <v>1.2676082233348911</v>
      </c>
    </row>
    <row r="86" spans="1:3" ht="17" thickBot="1">
      <c r="A86" s="231">
        <v>62</v>
      </c>
      <c r="B86" s="231">
        <v>11.232391776665109</v>
      </c>
      <c r="C86" s="231">
        <v>0.51560822333489043</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60"/>
  <sheetViews>
    <sheetView topLeftCell="A151" workbookViewId="0">
      <selection activeCell="B181" sqref="B181"/>
    </sheetView>
  </sheetViews>
  <sheetFormatPr baseColWidth="10" defaultColWidth="8.7109375" defaultRowHeight="16"/>
  <cols>
    <col min="1" max="1" width="9.42578125" bestFit="1" customWidth="1"/>
    <col min="16" max="16" width="11" bestFit="1" customWidth="1"/>
  </cols>
  <sheetData>
    <row r="1" spans="1:17">
      <c r="B1" s="40" t="s">
        <v>313</v>
      </c>
      <c r="C1" s="40" t="s">
        <v>315</v>
      </c>
      <c r="D1" s="40" t="s">
        <v>316</v>
      </c>
      <c r="F1" s="40" t="s">
        <v>313</v>
      </c>
      <c r="G1" s="40" t="s">
        <v>315</v>
      </c>
      <c r="H1" s="40" t="s">
        <v>316</v>
      </c>
      <c r="K1" s="40" t="s">
        <v>313</v>
      </c>
      <c r="L1" s="40" t="s">
        <v>315</v>
      </c>
      <c r="M1" s="40" t="s">
        <v>316</v>
      </c>
    </row>
    <row r="2" spans="1:17">
      <c r="A2" s="151">
        <v>40723</v>
      </c>
      <c r="B2" s="228">
        <v>13.298559588287517</v>
      </c>
      <c r="C2" s="60">
        <v>14.047056249151296</v>
      </c>
      <c r="D2" s="60">
        <v>15.196940292591776</v>
      </c>
      <c r="J2" s="40" t="s">
        <v>359</v>
      </c>
      <c r="K2" s="60">
        <f>+AVERAGE(F3:F181)</f>
        <v>0.5605366086645216</v>
      </c>
      <c r="L2" s="60">
        <f>+AVERAGE(G3:G181)</f>
        <v>0.55511968634732034</v>
      </c>
      <c r="M2" s="60">
        <f>+AVERAGE(H3:H181)</f>
        <v>0.59648250628335509</v>
      </c>
      <c r="Q2" s="60">
        <v>13.3</v>
      </c>
    </row>
    <row r="3" spans="1:17">
      <c r="A3" s="151">
        <v>40737</v>
      </c>
      <c r="B3" s="228">
        <v>13.930468851989318</v>
      </c>
      <c r="C3" s="60">
        <v>15.175794551659934</v>
      </c>
      <c r="D3" s="60">
        <v>15.955226239110075</v>
      </c>
      <c r="F3" s="60">
        <f>+ABS(B3-B2)</f>
        <v>0.63190926370180023</v>
      </c>
      <c r="G3" s="60">
        <f>+ABS(C3-C2)</f>
        <v>1.128738302508637</v>
      </c>
      <c r="H3" s="60">
        <f>+ABS(D3-D2)</f>
        <v>0.75828594651829917</v>
      </c>
      <c r="J3" s="40" t="s">
        <v>360</v>
      </c>
      <c r="K3" s="60">
        <f>+K2*2</f>
        <v>1.1210732173290432</v>
      </c>
      <c r="L3" s="60">
        <f>+L2*2</f>
        <v>1.1102393726946407</v>
      </c>
      <c r="M3" s="60">
        <f>+M2*2</f>
        <v>1.1929650125667102</v>
      </c>
      <c r="P3" s="60">
        <v>100000</v>
      </c>
      <c r="Q3" s="60">
        <f>+Q2+K2</f>
        <v>13.860536608664523</v>
      </c>
    </row>
    <row r="4" spans="1:17">
      <c r="A4" s="151">
        <v>40751</v>
      </c>
      <c r="B4" s="228">
        <v>14.543449219614828</v>
      </c>
      <c r="C4" s="60">
        <v>14.745591780030324</v>
      </c>
      <c r="D4" s="60">
        <v>14.719874263955091</v>
      </c>
      <c r="F4" s="60">
        <f t="shared" ref="F4:F67" si="0">+ABS(B4-B3)</f>
        <v>0.61298036762551078</v>
      </c>
      <c r="G4" s="60">
        <f t="shared" ref="G4:G67" si="1">+ABS(C4-C3)</f>
        <v>0.43020277162960952</v>
      </c>
      <c r="H4" s="60">
        <f t="shared" ref="H4:H67" si="2">+ABS(D4-D3)</f>
        <v>1.235351975154984</v>
      </c>
    </row>
    <row r="5" spans="1:17">
      <c r="A5" s="151">
        <v>40765</v>
      </c>
      <c r="B5" s="228">
        <v>15.883296263482819</v>
      </c>
      <c r="C5" s="60">
        <v>15.729261942400029</v>
      </c>
      <c r="D5" s="60">
        <v>15.864195876096801</v>
      </c>
      <c r="F5" s="60">
        <f t="shared" si="0"/>
        <v>1.3398470438679908</v>
      </c>
      <c r="G5" s="60">
        <f t="shared" si="1"/>
        <v>0.98367016236970528</v>
      </c>
      <c r="H5" s="60">
        <f t="shared" si="2"/>
        <v>1.1443216121417095</v>
      </c>
    </row>
    <row r="6" spans="1:17">
      <c r="A6" s="151">
        <v>40779</v>
      </c>
      <c r="B6" s="228">
        <v>16.019650082904406</v>
      </c>
      <c r="C6" s="60">
        <v>16.477923124222002</v>
      </c>
      <c r="D6" s="60">
        <v>17.967763671299124</v>
      </c>
      <c r="F6" s="60">
        <f t="shared" si="0"/>
        <v>0.13635381942158631</v>
      </c>
      <c r="G6" s="60">
        <f t="shared" si="1"/>
        <v>0.74866118182197283</v>
      </c>
      <c r="H6" s="60">
        <f t="shared" si="2"/>
        <v>2.1035677952023235</v>
      </c>
      <c r="J6" s="40" t="s">
        <v>361</v>
      </c>
      <c r="K6" s="60">
        <f>+MAX(F3:F181)</f>
        <v>4.0029575260647476</v>
      </c>
      <c r="L6" s="60">
        <f>+MAX(G3:G181)</f>
        <v>5.6091993235081645</v>
      </c>
      <c r="M6" s="60">
        <f>+MAX(H3:H181)</f>
        <v>5.5725439945914843</v>
      </c>
    </row>
    <row r="7" spans="1:17">
      <c r="A7" s="151">
        <v>40793</v>
      </c>
      <c r="B7" s="228">
        <v>17.055130084196151</v>
      </c>
      <c r="C7" s="60">
        <v>17.767374062787212</v>
      </c>
      <c r="D7" s="60">
        <v>20.442378919927336</v>
      </c>
      <c r="F7" s="60">
        <f t="shared" si="0"/>
        <v>1.0354800012917451</v>
      </c>
      <c r="G7" s="60">
        <f t="shared" si="1"/>
        <v>1.28945093856521</v>
      </c>
      <c r="H7" s="60">
        <f t="shared" si="2"/>
        <v>2.4746152486282114</v>
      </c>
      <c r="J7" s="40" t="s">
        <v>360</v>
      </c>
      <c r="K7" s="60">
        <f>+K6*2</f>
        <v>8.0059150521294953</v>
      </c>
      <c r="L7" s="60">
        <f>+L6*2</f>
        <v>11.218398647016329</v>
      </c>
      <c r="M7" s="60">
        <f>+M6*2</f>
        <v>11.145087989182969</v>
      </c>
    </row>
    <row r="8" spans="1:17">
      <c r="A8" s="151">
        <v>40807</v>
      </c>
      <c r="B8" s="228">
        <v>17.411791690132048</v>
      </c>
      <c r="C8" s="60">
        <v>18.526707931045109</v>
      </c>
      <c r="D8" s="60">
        <v>19.847231951808439</v>
      </c>
      <c r="F8" s="60">
        <f t="shared" si="0"/>
        <v>0.3566616059358978</v>
      </c>
      <c r="G8" s="60">
        <f t="shared" si="1"/>
        <v>0.75933386825789739</v>
      </c>
      <c r="H8" s="60">
        <f t="shared" si="2"/>
        <v>0.59514696811889678</v>
      </c>
    </row>
    <row r="9" spans="1:17">
      <c r="A9" s="151">
        <v>40821</v>
      </c>
      <c r="B9" s="228">
        <v>21.414749216196796</v>
      </c>
      <c r="C9" s="60">
        <v>22.530856275895744</v>
      </c>
      <c r="D9" s="60">
        <v>24.144654003652605</v>
      </c>
      <c r="F9" s="60">
        <f t="shared" si="0"/>
        <v>4.0029575260647476</v>
      </c>
      <c r="G9" s="60">
        <f t="shared" si="1"/>
        <v>4.0041483448506341</v>
      </c>
      <c r="H9" s="60">
        <f t="shared" si="2"/>
        <v>4.2974220518441655</v>
      </c>
    </row>
    <row r="10" spans="1:17">
      <c r="A10" s="151">
        <v>40835</v>
      </c>
      <c r="B10" s="228">
        <v>21.049806527435848</v>
      </c>
      <c r="C10" s="60">
        <v>21.316668657418816</v>
      </c>
      <c r="D10" s="60">
        <v>23.271978259693228</v>
      </c>
      <c r="F10" s="60">
        <f t="shared" si="0"/>
        <v>0.36494268876094793</v>
      </c>
      <c r="G10" s="60">
        <f t="shared" si="1"/>
        <v>1.2141876184769274</v>
      </c>
      <c r="H10" s="60">
        <f t="shared" si="2"/>
        <v>0.87267574395937686</v>
      </c>
    </row>
    <row r="11" spans="1:17">
      <c r="A11" s="151">
        <v>40850</v>
      </c>
      <c r="B11" s="228">
        <v>21.155838001143934</v>
      </c>
      <c r="C11" s="60">
        <v>23.091655069147649</v>
      </c>
      <c r="D11" s="60">
        <v>23.498853344742301</v>
      </c>
      <c r="F11" s="60">
        <f t="shared" si="0"/>
        <v>0.10603147370808585</v>
      </c>
      <c r="G11" s="60">
        <f t="shared" si="1"/>
        <v>1.7749864117288325</v>
      </c>
      <c r="H11" s="60">
        <f t="shared" si="2"/>
        <v>0.22687508504907328</v>
      </c>
    </row>
    <row r="12" spans="1:17">
      <c r="A12" s="151">
        <v>40863</v>
      </c>
      <c r="B12" s="228">
        <v>22.170838394766051</v>
      </c>
      <c r="C12" s="60">
        <v>23.710396243682098</v>
      </c>
      <c r="D12" s="60">
        <v>23.991754330274901</v>
      </c>
      <c r="F12" s="60">
        <f t="shared" si="0"/>
        <v>1.0150003936221168</v>
      </c>
      <c r="G12" s="60">
        <f t="shared" si="1"/>
        <v>0.6187411745344491</v>
      </c>
      <c r="H12" s="60">
        <f t="shared" si="2"/>
        <v>0.49290098553260009</v>
      </c>
    </row>
    <row r="13" spans="1:17">
      <c r="A13" s="151">
        <v>40877</v>
      </c>
      <c r="B13" s="228">
        <v>23.390247699275605</v>
      </c>
      <c r="C13" s="60">
        <v>24.264170466457855</v>
      </c>
      <c r="D13" s="60">
        <v>24.310064132305939</v>
      </c>
      <c r="F13" s="60">
        <f t="shared" si="0"/>
        <v>1.2194093045095542</v>
      </c>
      <c r="G13" s="60">
        <f t="shared" si="1"/>
        <v>0.55377422277575761</v>
      </c>
      <c r="H13" s="60">
        <f t="shared" si="2"/>
        <v>0.3183098020310382</v>
      </c>
    </row>
    <row r="14" spans="1:17">
      <c r="A14" s="151">
        <v>40891</v>
      </c>
      <c r="B14" s="228">
        <v>23.060873123860276</v>
      </c>
      <c r="C14" s="60">
        <v>23.443748959711556</v>
      </c>
      <c r="D14" s="60">
        <v>21.4788351603219</v>
      </c>
      <c r="F14" s="60">
        <f t="shared" si="0"/>
        <v>0.32937457541532922</v>
      </c>
      <c r="G14" s="60">
        <f t="shared" si="1"/>
        <v>0.82042150674629966</v>
      </c>
      <c r="H14" s="60">
        <f t="shared" si="2"/>
        <v>2.8312289719840393</v>
      </c>
    </row>
    <row r="15" spans="1:17">
      <c r="A15" s="151">
        <v>40905</v>
      </c>
      <c r="B15" s="228">
        <v>22.718244836032241</v>
      </c>
      <c r="C15" s="60">
        <v>23.634720936438342</v>
      </c>
      <c r="D15" s="60">
        <v>23.343519964569452</v>
      </c>
      <c r="F15" s="60">
        <f t="shared" si="0"/>
        <v>0.34262828782803467</v>
      </c>
      <c r="G15" s="60">
        <f t="shared" si="1"/>
        <v>0.1909719767267859</v>
      </c>
      <c r="H15" s="60">
        <f t="shared" si="2"/>
        <v>1.8646848042475526</v>
      </c>
    </row>
    <row r="16" spans="1:17">
      <c r="A16" s="151">
        <v>40919</v>
      </c>
      <c r="B16" s="228">
        <v>22.859475411340412</v>
      </c>
      <c r="C16" s="60">
        <v>24.270520613045775</v>
      </c>
      <c r="D16" s="60">
        <v>24.298898045584849</v>
      </c>
      <c r="F16" s="60">
        <f t="shared" si="0"/>
        <v>0.14123057530817107</v>
      </c>
      <c r="G16" s="60">
        <f t="shared" si="1"/>
        <v>0.63579967660743364</v>
      </c>
      <c r="H16" s="60">
        <f t="shared" si="2"/>
        <v>0.95537808101539667</v>
      </c>
    </row>
    <row r="17" spans="1:8">
      <c r="A17" s="151">
        <v>40933</v>
      </c>
      <c r="B17" s="228">
        <v>23.415466917157616</v>
      </c>
      <c r="C17" s="60">
        <v>25.351404161643387</v>
      </c>
      <c r="D17" s="60">
        <v>24.723910548484412</v>
      </c>
      <c r="F17" s="60">
        <f t="shared" si="0"/>
        <v>0.5559915058172038</v>
      </c>
      <c r="G17" s="60">
        <f t="shared" si="1"/>
        <v>1.0808835485976118</v>
      </c>
      <c r="H17" s="60">
        <f t="shared" si="2"/>
        <v>0.42501250289956261</v>
      </c>
    </row>
    <row r="18" spans="1:8">
      <c r="A18" s="151">
        <v>40947</v>
      </c>
      <c r="B18" s="228">
        <v>19.891830886440559</v>
      </c>
      <c r="C18" s="60">
        <v>19.742204838135223</v>
      </c>
      <c r="D18" s="60">
        <v>19.151366553892927</v>
      </c>
      <c r="F18" s="60">
        <f t="shared" si="0"/>
        <v>3.5236360307170571</v>
      </c>
      <c r="G18" s="60">
        <f t="shared" si="1"/>
        <v>5.6091993235081645</v>
      </c>
      <c r="H18" s="60">
        <f t="shared" si="2"/>
        <v>5.5725439945914843</v>
      </c>
    </row>
    <row r="19" spans="1:8">
      <c r="A19" s="151">
        <v>40961</v>
      </c>
      <c r="B19" s="228">
        <v>19.503012487798117</v>
      </c>
      <c r="C19" s="60">
        <v>18.669436766263203</v>
      </c>
      <c r="D19" s="60">
        <v>18.808546661617285</v>
      </c>
      <c r="F19" s="60">
        <f t="shared" si="0"/>
        <v>0.38881839864244228</v>
      </c>
      <c r="G19" s="60">
        <f t="shared" si="1"/>
        <v>1.0727680718720194</v>
      </c>
      <c r="H19" s="60">
        <f t="shared" si="2"/>
        <v>0.34281989227564225</v>
      </c>
    </row>
    <row r="20" spans="1:8">
      <c r="A20" s="151">
        <v>40975</v>
      </c>
      <c r="B20" s="228">
        <v>17.217098028634453</v>
      </c>
      <c r="C20" s="60">
        <v>18.472553445307582</v>
      </c>
      <c r="D20" s="60">
        <v>18.528181950467882</v>
      </c>
      <c r="F20" s="60">
        <f t="shared" si="0"/>
        <v>2.2859144591636635</v>
      </c>
      <c r="G20" s="60">
        <f t="shared" si="1"/>
        <v>0.19688332095562089</v>
      </c>
      <c r="H20" s="60">
        <f t="shared" si="2"/>
        <v>0.28036471114940298</v>
      </c>
    </row>
    <row r="21" spans="1:8">
      <c r="A21" s="151">
        <v>40989</v>
      </c>
      <c r="B21" s="228">
        <v>17.411956087453845</v>
      </c>
      <c r="C21" s="60">
        <v>19.80911017517117</v>
      </c>
      <c r="D21" s="60">
        <v>20.277522556474594</v>
      </c>
      <c r="F21" s="60">
        <f t="shared" si="0"/>
        <v>0.194858058819392</v>
      </c>
      <c r="G21" s="60">
        <f t="shared" si="1"/>
        <v>1.3365567298635881</v>
      </c>
      <c r="H21" s="60">
        <f t="shared" si="2"/>
        <v>1.7493406060067116</v>
      </c>
    </row>
    <row r="22" spans="1:8">
      <c r="A22" s="151">
        <v>41003</v>
      </c>
      <c r="B22" s="228">
        <v>18.086160551514126</v>
      </c>
      <c r="C22" s="60">
        <v>19.805891937249953</v>
      </c>
      <c r="D22" s="60">
        <v>20.148069025656156</v>
      </c>
      <c r="F22" s="60">
        <f t="shared" si="0"/>
        <v>0.67420446406028134</v>
      </c>
      <c r="G22" s="60">
        <f t="shared" si="1"/>
        <v>3.2182379212173373E-3</v>
      </c>
      <c r="H22" s="60">
        <f t="shared" si="2"/>
        <v>0.12945353081843791</v>
      </c>
    </row>
    <row r="23" spans="1:8">
      <c r="A23" s="151">
        <v>41017</v>
      </c>
      <c r="B23" s="228">
        <v>18.106784853625825</v>
      </c>
      <c r="C23" s="60">
        <v>20.009968750969165</v>
      </c>
      <c r="D23" s="60">
        <v>20.377579097958204</v>
      </c>
      <c r="F23" s="60">
        <f t="shared" si="0"/>
        <v>2.0624302111698967E-2</v>
      </c>
      <c r="G23" s="60">
        <f t="shared" si="1"/>
        <v>0.20407681371921171</v>
      </c>
      <c r="H23" s="60">
        <f t="shared" si="2"/>
        <v>0.22951007230204823</v>
      </c>
    </row>
    <row r="24" spans="1:8">
      <c r="A24" s="151">
        <v>41031</v>
      </c>
      <c r="B24" s="228">
        <v>18.016084309958174</v>
      </c>
      <c r="C24" s="60">
        <v>20.042663827985763</v>
      </c>
      <c r="D24" s="60">
        <v>20.494554342646637</v>
      </c>
      <c r="F24" s="60">
        <f t="shared" si="0"/>
        <v>9.0700543667651345E-2</v>
      </c>
      <c r="G24" s="60">
        <f t="shared" si="1"/>
        <v>3.2695077016597907E-2</v>
      </c>
      <c r="H24" s="60">
        <f t="shared" si="2"/>
        <v>0.11697524468843312</v>
      </c>
    </row>
    <row r="25" spans="1:8">
      <c r="A25" s="151">
        <v>41045</v>
      </c>
      <c r="B25" s="228">
        <v>18.696845768128625</v>
      </c>
      <c r="C25" s="60">
        <v>20.35900594667261</v>
      </c>
      <c r="D25" s="60">
        <v>20.039589115135442</v>
      </c>
      <c r="F25" s="60">
        <f t="shared" si="0"/>
        <v>0.68076145817045131</v>
      </c>
      <c r="G25" s="60">
        <f t="shared" si="1"/>
        <v>0.31634211868684758</v>
      </c>
      <c r="H25" s="60">
        <f t="shared" si="2"/>
        <v>0.45496522751119528</v>
      </c>
    </row>
    <row r="26" spans="1:8">
      <c r="A26" s="151">
        <v>41059</v>
      </c>
      <c r="B26" s="228">
        <v>17.978091227473357</v>
      </c>
      <c r="C26" s="60">
        <v>20.049456055894723</v>
      </c>
      <c r="D26" s="60">
        <v>19.988922577427843</v>
      </c>
      <c r="F26" s="60">
        <f t="shared" si="0"/>
        <v>0.71875454065526867</v>
      </c>
      <c r="G26" s="60">
        <f t="shared" si="1"/>
        <v>0.30954989077788753</v>
      </c>
      <c r="H26" s="60">
        <f t="shared" si="2"/>
        <v>5.0666537707598991E-2</v>
      </c>
    </row>
    <row r="27" spans="1:8">
      <c r="A27" s="151">
        <v>41073</v>
      </c>
      <c r="B27" s="228">
        <v>18.547087581928736</v>
      </c>
      <c r="C27" s="60">
        <v>19.818099179226451</v>
      </c>
      <c r="D27" s="60">
        <v>19.297688641236931</v>
      </c>
      <c r="F27" s="60">
        <f t="shared" si="0"/>
        <v>0.56899635445537911</v>
      </c>
      <c r="G27" s="60">
        <f t="shared" si="1"/>
        <v>0.23135687666827209</v>
      </c>
      <c r="H27" s="60">
        <f t="shared" si="2"/>
        <v>0.69123393619091189</v>
      </c>
    </row>
    <row r="28" spans="1:8">
      <c r="A28" s="151">
        <v>41115</v>
      </c>
      <c r="B28" s="228">
        <v>18.111201941287021</v>
      </c>
      <c r="C28" s="60">
        <v>18.060223688553606</v>
      </c>
      <c r="D28" s="60">
        <v>16.998117299306486</v>
      </c>
      <c r="F28" s="60">
        <f t="shared" si="0"/>
        <v>0.43588564064171464</v>
      </c>
      <c r="G28" s="60">
        <f t="shared" si="1"/>
        <v>1.7578754906728449</v>
      </c>
      <c r="H28" s="60">
        <f t="shared" si="2"/>
        <v>2.2995713419304451</v>
      </c>
    </row>
    <row r="29" spans="1:8">
      <c r="A29" s="151">
        <v>41129</v>
      </c>
      <c r="B29" s="228">
        <v>14.420439412316028</v>
      </c>
      <c r="C29" s="60">
        <v>16.388567786276781</v>
      </c>
      <c r="D29" s="60">
        <v>15.354944176494627</v>
      </c>
      <c r="F29" s="60">
        <f t="shared" si="0"/>
        <v>3.6907625289709927</v>
      </c>
      <c r="G29" s="60">
        <f t="shared" si="1"/>
        <v>1.6716559022768251</v>
      </c>
      <c r="H29" s="60">
        <f t="shared" si="2"/>
        <v>1.6431731228118593</v>
      </c>
    </row>
    <row r="30" spans="1:8">
      <c r="A30" s="151">
        <v>41143</v>
      </c>
      <c r="B30" s="228">
        <v>13.097643178549376</v>
      </c>
      <c r="C30" s="60">
        <v>13.695260269788093</v>
      </c>
      <c r="D30" s="60">
        <v>13.206155859069284</v>
      </c>
      <c r="F30" s="60">
        <f t="shared" si="0"/>
        <v>1.3227962337666526</v>
      </c>
      <c r="G30" s="60">
        <f t="shared" si="1"/>
        <v>2.6933075164886873</v>
      </c>
      <c r="H30" s="60">
        <f t="shared" si="2"/>
        <v>2.1487883174253426</v>
      </c>
    </row>
    <row r="31" spans="1:8">
      <c r="A31" s="151">
        <v>41157</v>
      </c>
      <c r="B31" s="228">
        <v>12.939262960201603</v>
      </c>
      <c r="C31" s="60">
        <v>12.432159536648754</v>
      </c>
      <c r="D31" s="60">
        <v>12.012962004637302</v>
      </c>
      <c r="F31" s="60">
        <f t="shared" si="0"/>
        <v>0.15838021834777294</v>
      </c>
      <c r="G31" s="60">
        <f t="shared" si="1"/>
        <v>1.2631007331393391</v>
      </c>
      <c r="H31" s="60">
        <f t="shared" si="2"/>
        <v>1.193193854431982</v>
      </c>
    </row>
    <row r="32" spans="1:8">
      <c r="A32" s="151">
        <v>41171</v>
      </c>
      <c r="B32" s="228">
        <v>10.015981547752901</v>
      </c>
      <c r="C32" s="60">
        <v>11.081142676617489</v>
      </c>
      <c r="D32" s="60">
        <v>10.707812609495889</v>
      </c>
      <c r="F32" s="60">
        <f t="shared" si="0"/>
        <v>2.9232814124487021</v>
      </c>
      <c r="G32" s="60">
        <f t="shared" si="1"/>
        <v>1.3510168600312653</v>
      </c>
      <c r="H32" s="60">
        <f t="shared" si="2"/>
        <v>1.305149395141413</v>
      </c>
    </row>
    <row r="33" spans="1:8">
      <c r="A33" s="151">
        <v>41186</v>
      </c>
      <c r="B33" s="228">
        <v>9.6668197836921479</v>
      </c>
      <c r="C33" s="60">
        <v>10.664489839027752</v>
      </c>
      <c r="D33" s="60">
        <v>10.692250972056797</v>
      </c>
      <c r="F33" s="60">
        <f t="shared" si="0"/>
        <v>0.34916176406075294</v>
      </c>
      <c r="G33" s="60">
        <f t="shared" si="1"/>
        <v>0.41665283758973715</v>
      </c>
      <c r="H33" s="60">
        <f t="shared" si="2"/>
        <v>1.5561637439091669E-2</v>
      </c>
    </row>
    <row r="34" spans="1:8">
      <c r="A34" s="151">
        <v>41199</v>
      </c>
      <c r="B34" s="228">
        <v>9.6898305154477669</v>
      </c>
      <c r="C34" s="60">
        <v>12.014528878799368</v>
      </c>
      <c r="D34" s="60">
        <v>12.075674784065498</v>
      </c>
      <c r="F34" s="60">
        <f t="shared" si="0"/>
        <v>2.3010731755618963E-2</v>
      </c>
      <c r="G34" s="60">
        <f t="shared" si="1"/>
        <v>1.350039039771616</v>
      </c>
      <c r="H34" s="60">
        <f t="shared" si="2"/>
        <v>1.3834238120087008</v>
      </c>
    </row>
    <row r="35" spans="1:8">
      <c r="A35" s="151">
        <v>41213</v>
      </c>
      <c r="B35" s="228">
        <v>9.687821942609304</v>
      </c>
      <c r="C35" s="60">
        <v>14.678381173495751</v>
      </c>
      <c r="D35" s="60">
        <v>13.926471898284959</v>
      </c>
      <c r="F35" s="60">
        <f t="shared" si="0"/>
        <v>2.0085728384628965E-3</v>
      </c>
      <c r="G35" s="60">
        <f t="shared" si="1"/>
        <v>2.6638522946963832</v>
      </c>
      <c r="H35" s="60">
        <f t="shared" si="2"/>
        <v>1.8507971142194606</v>
      </c>
    </row>
    <row r="36" spans="1:8">
      <c r="A36" s="151">
        <v>41227</v>
      </c>
      <c r="B36" s="228">
        <v>9.8437398571070958</v>
      </c>
      <c r="C36" s="60">
        <v>14.815354450413537</v>
      </c>
      <c r="D36" s="60">
        <v>14.740370051282525</v>
      </c>
      <c r="F36" s="60">
        <f t="shared" si="0"/>
        <v>0.1559179144977918</v>
      </c>
      <c r="G36" s="60">
        <f t="shared" si="1"/>
        <v>0.13697327691778582</v>
      </c>
      <c r="H36" s="60">
        <f t="shared" si="2"/>
        <v>0.81389815299756663</v>
      </c>
    </row>
    <row r="37" spans="1:8">
      <c r="A37" s="151">
        <v>41241</v>
      </c>
      <c r="B37" s="228">
        <v>9.8443646979490751</v>
      </c>
      <c r="C37" s="60">
        <v>15.131667368074858</v>
      </c>
      <c r="D37" s="60">
        <v>15.299751754956191</v>
      </c>
      <c r="F37" s="60">
        <f t="shared" si="0"/>
        <v>6.2484084197933498E-4</v>
      </c>
      <c r="G37" s="60">
        <f t="shared" si="1"/>
        <v>0.31631291766132108</v>
      </c>
      <c r="H37" s="60">
        <f t="shared" si="2"/>
        <v>0.55938170367366524</v>
      </c>
    </row>
    <row r="38" spans="1:8">
      <c r="A38" s="151">
        <v>41255</v>
      </c>
      <c r="B38" s="228">
        <v>9.9204318847502861</v>
      </c>
      <c r="C38" s="60">
        <v>14.635726094221994</v>
      </c>
      <c r="D38" s="60">
        <v>15.074050084768189</v>
      </c>
      <c r="F38" s="60">
        <f t="shared" si="0"/>
        <v>7.6067186801211051E-2</v>
      </c>
      <c r="G38" s="60">
        <f t="shared" si="1"/>
        <v>0.49594127385286413</v>
      </c>
      <c r="H38" s="60">
        <f t="shared" si="2"/>
        <v>0.22570167018800191</v>
      </c>
    </row>
    <row r="39" spans="1:8">
      <c r="A39" s="151">
        <v>41270</v>
      </c>
      <c r="B39" s="228">
        <v>9.9357909224724068</v>
      </c>
      <c r="C39" s="60">
        <v>14.584061526918873</v>
      </c>
      <c r="D39" s="60">
        <v>15.258844961651704</v>
      </c>
      <c r="F39" s="60">
        <f t="shared" si="0"/>
        <v>1.5359037722120661E-2</v>
      </c>
      <c r="G39" s="60">
        <f t="shared" si="1"/>
        <v>5.1664567303120634E-2</v>
      </c>
      <c r="H39" s="60">
        <f t="shared" si="2"/>
        <v>0.18479487688351526</v>
      </c>
    </row>
    <row r="40" spans="1:8">
      <c r="A40" s="151">
        <v>41283</v>
      </c>
      <c r="B40" s="228">
        <v>9.7824184603775564</v>
      </c>
      <c r="C40" s="60">
        <v>15.013195326351905</v>
      </c>
      <c r="D40" s="60">
        <v>15.4669477909612</v>
      </c>
      <c r="F40" s="60">
        <f t="shared" si="0"/>
        <v>0.15337246209485045</v>
      </c>
      <c r="G40" s="60">
        <f t="shared" si="1"/>
        <v>0.42913379943303198</v>
      </c>
      <c r="H40" s="60">
        <f t="shared" si="2"/>
        <v>0.20810282930949597</v>
      </c>
    </row>
    <row r="41" spans="1:8">
      <c r="A41" s="151">
        <v>41297</v>
      </c>
      <c r="B41" s="228">
        <v>9.7100000000000009</v>
      </c>
      <c r="C41" s="60">
        <v>15.11961678469747</v>
      </c>
      <c r="D41" s="60">
        <v>15.388154054901065</v>
      </c>
      <c r="F41" s="60">
        <f t="shared" si="0"/>
        <v>7.2418460377555505E-2</v>
      </c>
      <c r="G41" s="60">
        <f t="shared" si="1"/>
        <v>0.10642145834556516</v>
      </c>
      <c r="H41" s="60">
        <f t="shared" si="2"/>
        <v>7.8793736060134734E-2</v>
      </c>
    </row>
    <row r="42" spans="1:8">
      <c r="A42" s="151">
        <v>41311</v>
      </c>
      <c r="B42" s="60">
        <v>9.7100000000000009</v>
      </c>
      <c r="C42" s="60">
        <v>15.05</v>
      </c>
      <c r="D42" s="60">
        <v>14.992000000000001</v>
      </c>
      <c r="F42" s="60">
        <f t="shared" si="0"/>
        <v>0</v>
      </c>
      <c r="G42" s="60">
        <f t="shared" si="1"/>
        <v>6.9616784697469569E-2</v>
      </c>
      <c r="H42" s="60">
        <f t="shared" si="2"/>
        <v>0.39615405490106426</v>
      </c>
    </row>
    <row r="43" spans="1:8">
      <c r="A43" s="151">
        <v>41325</v>
      </c>
      <c r="B43" s="60">
        <v>9.5570000000000004</v>
      </c>
      <c r="C43" s="60">
        <v>13.849</v>
      </c>
      <c r="D43" s="60">
        <v>13.849</v>
      </c>
      <c r="F43" s="60">
        <f t="shared" si="0"/>
        <v>0.15300000000000047</v>
      </c>
      <c r="G43" s="60">
        <f t="shared" si="1"/>
        <v>1.2010000000000005</v>
      </c>
      <c r="H43" s="60">
        <f t="shared" si="2"/>
        <v>1.1430000000000007</v>
      </c>
    </row>
    <row r="44" spans="1:8">
      <c r="A44" s="151">
        <v>41339</v>
      </c>
      <c r="B44" s="60">
        <v>9.1359999999999992</v>
      </c>
      <c r="C44" s="60">
        <v>12.86</v>
      </c>
      <c r="D44" s="60">
        <v>12.644</v>
      </c>
      <c r="F44" s="60">
        <f t="shared" si="0"/>
        <v>0.42100000000000115</v>
      </c>
      <c r="G44" s="60">
        <f t="shared" si="1"/>
        <v>0.98900000000000077</v>
      </c>
      <c r="H44" s="60">
        <f t="shared" si="2"/>
        <v>1.2050000000000001</v>
      </c>
    </row>
    <row r="45" spans="1:8">
      <c r="A45" s="151">
        <v>41353</v>
      </c>
      <c r="B45" s="60">
        <v>9.5619999999999994</v>
      </c>
      <c r="C45" s="60">
        <v>11.656000000000001</v>
      </c>
      <c r="D45" s="60">
        <v>11.765000000000001</v>
      </c>
      <c r="F45" s="60">
        <f t="shared" si="0"/>
        <v>0.42600000000000016</v>
      </c>
      <c r="G45" s="60">
        <f t="shared" si="1"/>
        <v>1.2039999999999988</v>
      </c>
      <c r="H45" s="60">
        <f t="shared" si="2"/>
        <v>0.87899999999999956</v>
      </c>
    </row>
    <row r="46" spans="1:8">
      <c r="A46" s="151">
        <v>41367</v>
      </c>
      <c r="B46" s="60">
        <v>9.3059999999999992</v>
      </c>
      <c r="C46" s="60">
        <v>11.244999999999999</v>
      </c>
      <c r="D46" s="60">
        <v>11.45</v>
      </c>
      <c r="F46" s="60">
        <f t="shared" si="0"/>
        <v>0.25600000000000023</v>
      </c>
      <c r="G46" s="60">
        <f t="shared" si="1"/>
        <v>0.41100000000000136</v>
      </c>
      <c r="H46" s="60">
        <f t="shared" si="2"/>
        <v>0.31500000000000128</v>
      </c>
    </row>
    <row r="47" spans="1:8">
      <c r="A47" s="151">
        <v>41381</v>
      </c>
      <c r="B47" s="60">
        <v>10.853</v>
      </c>
      <c r="C47" s="60">
        <v>10.991</v>
      </c>
      <c r="D47" s="60">
        <v>11.691000000000001</v>
      </c>
      <c r="F47" s="60">
        <f t="shared" si="0"/>
        <v>1.5470000000000006</v>
      </c>
      <c r="G47" s="60">
        <f t="shared" si="1"/>
        <v>0.25399999999999956</v>
      </c>
      <c r="H47" s="60">
        <f t="shared" si="2"/>
        <v>0.24100000000000144</v>
      </c>
    </row>
    <row r="48" spans="1:8">
      <c r="A48" s="151">
        <v>41396</v>
      </c>
      <c r="B48" s="60">
        <v>11.231999999999999</v>
      </c>
      <c r="C48" s="60">
        <v>10.991</v>
      </c>
      <c r="D48" s="60">
        <v>11.872</v>
      </c>
      <c r="F48" s="60">
        <f t="shared" si="0"/>
        <v>0.37899999999999956</v>
      </c>
      <c r="G48" s="60">
        <f t="shared" si="1"/>
        <v>0</v>
      </c>
      <c r="H48" s="60">
        <f t="shared" si="2"/>
        <v>0.18099999999999916</v>
      </c>
    </row>
    <row r="49" spans="1:8">
      <c r="A49" s="151">
        <v>41409</v>
      </c>
      <c r="B49" s="60">
        <v>9.31</v>
      </c>
      <c r="C49" s="60">
        <v>11.061999999999999</v>
      </c>
      <c r="D49" s="60">
        <v>12.037000000000001</v>
      </c>
      <c r="F49" s="60">
        <f t="shared" si="0"/>
        <v>1.9219999999999988</v>
      </c>
      <c r="G49" s="60">
        <f t="shared" si="1"/>
        <v>7.099999999999973E-2</v>
      </c>
      <c r="H49" s="60">
        <f t="shared" si="2"/>
        <v>0.16500000000000092</v>
      </c>
    </row>
    <row r="50" spans="1:8">
      <c r="A50" s="151">
        <v>41423</v>
      </c>
      <c r="B50" s="60">
        <v>9.3640000000000008</v>
      </c>
      <c r="C50" s="60">
        <v>11.323</v>
      </c>
      <c r="D50" s="60">
        <v>12.401</v>
      </c>
      <c r="F50" s="60">
        <f t="shared" si="0"/>
        <v>5.400000000000027E-2</v>
      </c>
      <c r="G50" s="60">
        <f t="shared" si="1"/>
        <v>0.26100000000000101</v>
      </c>
      <c r="H50" s="60">
        <f t="shared" si="2"/>
        <v>0.36399999999999899</v>
      </c>
    </row>
    <row r="51" spans="1:8">
      <c r="A51" s="151">
        <v>41437</v>
      </c>
      <c r="B51" s="60">
        <v>9.8140000000000001</v>
      </c>
      <c r="C51" s="60">
        <v>11.875999999999999</v>
      </c>
      <c r="D51" s="60">
        <v>12.923999999999999</v>
      </c>
      <c r="F51" s="60">
        <f t="shared" si="0"/>
        <v>0.44999999999999929</v>
      </c>
      <c r="G51" s="60">
        <f t="shared" si="1"/>
        <v>0.55299999999999905</v>
      </c>
      <c r="H51" s="60">
        <f t="shared" si="2"/>
        <v>0.52299999999999969</v>
      </c>
    </row>
    <row r="52" spans="1:8">
      <c r="A52" s="151">
        <v>41451</v>
      </c>
      <c r="B52" s="60">
        <v>10.420213136715084</v>
      </c>
      <c r="C52" s="60">
        <v>12.111287079748179</v>
      </c>
      <c r="D52" s="60">
        <v>13.437147001601591</v>
      </c>
      <c r="F52" s="60">
        <f t="shared" si="0"/>
        <v>0.60621313671508403</v>
      </c>
      <c r="G52" s="60">
        <f t="shared" si="1"/>
        <v>0.2352870797481792</v>
      </c>
      <c r="H52" s="60">
        <f t="shared" si="2"/>
        <v>0.51314700160159177</v>
      </c>
    </row>
    <row r="53" spans="1:8">
      <c r="A53" s="151">
        <v>41465</v>
      </c>
      <c r="B53" s="60">
        <v>10.030654713265562</v>
      </c>
      <c r="C53" s="60">
        <v>11.485523413311082</v>
      </c>
      <c r="D53" s="60">
        <v>13.287716807934169</v>
      </c>
      <c r="F53" s="60">
        <f t="shared" si="0"/>
        <v>0.38955842344952174</v>
      </c>
      <c r="G53" s="60">
        <f t="shared" si="1"/>
        <v>0.62576366643709669</v>
      </c>
      <c r="H53" s="60">
        <f t="shared" si="2"/>
        <v>0.14943019366742227</v>
      </c>
    </row>
    <row r="54" spans="1:8">
      <c r="A54" s="39">
        <v>41479</v>
      </c>
      <c r="B54" s="60">
        <v>9.8545604150075619</v>
      </c>
      <c r="C54" s="60">
        <v>11.71956995242911</v>
      </c>
      <c r="D54" s="60">
        <v>13.197733469266403</v>
      </c>
      <c r="F54" s="60">
        <f t="shared" si="0"/>
        <v>0.17609429825800049</v>
      </c>
      <c r="G54" s="60">
        <f t="shared" si="1"/>
        <v>0.23404653911802775</v>
      </c>
      <c r="H54" s="60">
        <f t="shared" si="2"/>
        <v>8.9983338667765977E-2</v>
      </c>
    </row>
    <row r="55" spans="1:8">
      <c r="A55" s="39">
        <v>41493</v>
      </c>
      <c r="B55" s="60">
        <v>9.84553943240285</v>
      </c>
      <c r="C55" s="60">
        <v>11.582362553461722</v>
      </c>
      <c r="D55" s="60">
        <v>13.073277972500907</v>
      </c>
      <c r="F55" s="60">
        <f t="shared" si="0"/>
        <v>9.0209826047118469E-3</v>
      </c>
      <c r="G55" s="60">
        <f t="shared" si="1"/>
        <v>0.13720739896738721</v>
      </c>
      <c r="H55" s="60">
        <f t="shared" si="2"/>
        <v>0.12445549676549561</v>
      </c>
    </row>
    <row r="56" spans="1:8">
      <c r="A56" s="39">
        <v>41507</v>
      </c>
      <c r="B56" s="60">
        <v>12.018891843814439</v>
      </c>
      <c r="C56" s="60">
        <v>11.528022641880952</v>
      </c>
      <c r="D56" s="60">
        <v>12.822633059541232</v>
      </c>
      <c r="F56" s="60">
        <f t="shared" si="0"/>
        <v>2.1733524114115887</v>
      </c>
      <c r="G56" s="60">
        <f t="shared" si="1"/>
        <v>5.4339911580770561E-2</v>
      </c>
      <c r="H56" s="60">
        <f t="shared" si="2"/>
        <v>0.25064491295967528</v>
      </c>
    </row>
    <row r="57" spans="1:8">
      <c r="A57" s="39">
        <v>41521</v>
      </c>
      <c r="B57" s="60">
        <v>9.7869255982137471</v>
      </c>
      <c r="C57" s="60">
        <v>11.859402580461541</v>
      </c>
      <c r="D57" s="60">
        <v>12.433531032146306</v>
      </c>
      <c r="F57" s="60">
        <f t="shared" si="0"/>
        <v>2.2319662456006917</v>
      </c>
      <c r="G57" s="60">
        <f t="shared" si="1"/>
        <v>0.33137993858058934</v>
      </c>
      <c r="H57" s="60">
        <f t="shared" si="2"/>
        <v>0.38910202739492661</v>
      </c>
    </row>
    <row r="58" spans="1:8">
      <c r="A58" s="39">
        <v>41535</v>
      </c>
      <c r="B58" s="60">
        <v>10.152772764424366</v>
      </c>
      <c r="C58" s="60">
        <v>11.835683680961683</v>
      </c>
      <c r="D58" s="60">
        <v>12.33983657619142</v>
      </c>
      <c r="F58" s="60">
        <f t="shared" si="0"/>
        <v>0.36584716621061908</v>
      </c>
      <c r="G58" s="60">
        <f t="shared" si="1"/>
        <v>2.3718899499858281E-2</v>
      </c>
      <c r="H58" s="60">
        <f t="shared" si="2"/>
        <v>9.3694455954885569E-2</v>
      </c>
    </row>
    <row r="59" spans="1:8">
      <c r="A59" s="39">
        <v>41549</v>
      </c>
      <c r="B59" s="60">
        <v>10.198044638841907</v>
      </c>
      <c r="C59" s="60">
        <v>11.774049804745657</v>
      </c>
      <c r="D59" s="60">
        <v>12.585800191528463</v>
      </c>
      <c r="F59" s="60">
        <f t="shared" si="0"/>
        <v>4.5271874417540658E-2</v>
      </c>
      <c r="G59" s="60">
        <f t="shared" si="1"/>
        <v>6.1633876216026451E-2</v>
      </c>
      <c r="H59" s="60">
        <f t="shared" si="2"/>
        <v>0.24596361533704325</v>
      </c>
    </row>
    <row r="60" spans="1:8">
      <c r="A60" s="39">
        <v>41563</v>
      </c>
      <c r="B60" s="60">
        <v>9.7914329672273315</v>
      </c>
      <c r="C60" s="60">
        <v>14.186676563224498</v>
      </c>
      <c r="D60" s="60">
        <v>13.065588668867045</v>
      </c>
      <c r="F60" s="60">
        <f t="shared" si="0"/>
        <v>0.40661167161457534</v>
      </c>
      <c r="G60" s="60">
        <f t="shared" si="1"/>
        <v>2.4126267584788419</v>
      </c>
      <c r="H60" s="60">
        <f t="shared" si="2"/>
        <v>0.4797884773385821</v>
      </c>
    </row>
    <row r="61" spans="1:8">
      <c r="A61" s="39">
        <v>41577</v>
      </c>
      <c r="B61" s="60">
        <v>10.739694737753357</v>
      </c>
      <c r="C61" s="60">
        <v>13.245679428580925</v>
      </c>
      <c r="D61" s="60">
        <v>13.893191781270886</v>
      </c>
      <c r="F61" s="60">
        <f t="shared" si="0"/>
        <v>0.94826177052602567</v>
      </c>
      <c r="G61" s="60">
        <f t="shared" si="1"/>
        <v>0.94099713464357393</v>
      </c>
      <c r="H61" s="60">
        <f t="shared" si="2"/>
        <v>0.82760311240384077</v>
      </c>
    </row>
    <row r="62" spans="1:8">
      <c r="A62" s="39">
        <v>41591</v>
      </c>
      <c r="B62" s="60">
        <v>11.05349858343172</v>
      </c>
      <c r="C62" s="60">
        <v>13.78405193493235</v>
      </c>
      <c r="D62" s="60">
        <v>13.965239067384804</v>
      </c>
      <c r="F62" s="60">
        <f t="shared" si="0"/>
        <v>0.31380384567836295</v>
      </c>
      <c r="G62" s="60">
        <f t="shared" si="1"/>
        <v>0.53837250635142553</v>
      </c>
      <c r="H62" s="60">
        <f t="shared" si="2"/>
        <v>7.2047286113917863E-2</v>
      </c>
    </row>
    <row r="63" spans="1:8">
      <c r="A63" s="39">
        <v>41605</v>
      </c>
      <c r="B63" s="60">
        <v>10.797817614995896</v>
      </c>
      <c r="C63" s="60">
        <v>14.042462877632623</v>
      </c>
      <c r="D63" s="60">
        <v>14.004942025669575</v>
      </c>
      <c r="F63" s="60">
        <f t="shared" si="0"/>
        <v>0.25568096843582389</v>
      </c>
      <c r="G63" s="60">
        <f t="shared" si="1"/>
        <v>0.25841094270027298</v>
      </c>
      <c r="H63" s="60">
        <f t="shared" si="2"/>
        <v>3.9702958284770773E-2</v>
      </c>
    </row>
    <row r="64" spans="1:8">
      <c r="A64" s="39">
        <v>41619</v>
      </c>
      <c r="B64" s="60">
        <v>8.7741628790861004</v>
      </c>
      <c r="C64" s="60">
        <v>13.383551121685633</v>
      </c>
      <c r="D64" s="60">
        <v>13.430697926952728</v>
      </c>
      <c r="F64" s="60">
        <f t="shared" si="0"/>
        <v>2.0236547359097958</v>
      </c>
      <c r="G64" s="60">
        <f t="shared" si="1"/>
        <v>0.65891175594699014</v>
      </c>
      <c r="H64" s="60">
        <f t="shared" si="2"/>
        <v>0.57424409871684645</v>
      </c>
    </row>
    <row r="65" spans="1:8">
      <c r="A65" s="39">
        <v>41632</v>
      </c>
      <c r="B65" s="60">
        <v>9.8004483988433755</v>
      </c>
      <c r="C65" s="60">
        <v>12.127950873349747</v>
      </c>
      <c r="D65" s="60">
        <v>12.674814222679821</v>
      </c>
      <c r="F65" s="60">
        <f t="shared" si="0"/>
        <v>1.0262855197572751</v>
      </c>
      <c r="G65" s="60">
        <f t="shared" si="1"/>
        <v>1.2556002483358863</v>
      </c>
      <c r="H65" s="60">
        <f t="shared" si="2"/>
        <v>0.75588370427290741</v>
      </c>
    </row>
    <row r="66" spans="1:8">
      <c r="A66" s="39">
        <v>41647</v>
      </c>
      <c r="B66" s="60">
        <v>8.8856183775147599</v>
      </c>
      <c r="C66" s="60">
        <v>11.594180828040489</v>
      </c>
      <c r="D66" s="60">
        <v>12.031999895115186</v>
      </c>
      <c r="F66" s="60">
        <f t="shared" si="0"/>
        <v>0.91483002132861557</v>
      </c>
      <c r="G66" s="60">
        <f t="shared" si="1"/>
        <v>0.53377004530925731</v>
      </c>
      <c r="H66" s="60">
        <f t="shared" si="2"/>
        <v>0.64281432756463452</v>
      </c>
    </row>
    <row r="67" spans="1:8">
      <c r="A67" s="39">
        <v>41661</v>
      </c>
      <c r="B67" s="60">
        <v>8.7558977838344312</v>
      </c>
      <c r="C67" s="60">
        <v>11.55873163068042</v>
      </c>
      <c r="D67" s="60">
        <v>12.030615921527854</v>
      </c>
      <c r="F67" s="60">
        <f t="shared" si="0"/>
        <v>0.12972059368032873</v>
      </c>
      <c r="G67" s="60">
        <f t="shared" si="1"/>
        <v>3.5449197360069462E-2</v>
      </c>
      <c r="H67" s="60">
        <f t="shared" si="2"/>
        <v>1.3839735873322212E-3</v>
      </c>
    </row>
    <row r="68" spans="1:8">
      <c r="A68" s="39">
        <v>41675</v>
      </c>
      <c r="B68" s="60">
        <v>9.2656358700120123</v>
      </c>
      <c r="C68" s="60">
        <v>11.944853069585992</v>
      </c>
      <c r="D68" s="60">
        <v>12.361094064470745</v>
      </c>
      <c r="F68" s="60">
        <f t="shared" ref="F68:F131" si="3">+ABS(B68-B67)</f>
        <v>0.5097380861775811</v>
      </c>
      <c r="G68" s="60">
        <f t="shared" ref="G68:G131" si="4">+ABS(C68-C67)</f>
        <v>0.38612143890557249</v>
      </c>
      <c r="H68" s="60">
        <f t="shared" ref="H68:H131" si="5">+ABS(D68-D67)</f>
        <v>0.33047814294289068</v>
      </c>
    </row>
    <row r="69" spans="1:8">
      <c r="A69" s="39">
        <v>41689</v>
      </c>
      <c r="B69" s="60">
        <v>9.5573560056604556</v>
      </c>
      <c r="C69" s="60">
        <v>11.994744372133258</v>
      </c>
      <c r="D69" s="60">
        <v>12.669723920218857</v>
      </c>
      <c r="F69" s="60">
        <f t="shared" si="3"/>
        <v>0.29172013564844335</v>
      </c>
      <c r="G69" s="60">
        <f t="shared" si="4"/>
        <v>4.9891302547266037E-2</v>
      </c>
      <c r="H69" s="60">
        <f t="shared" si="5"/>
        <v>0.30862985574811219</v>
      </c>
    </row>
    <row r="70" spans="1:8">
      <c r="A70" s="39">
        <v>41703</v>
      </c>
      <c r="B70" s="60">
        <v>9.7553804872886563</v>
      </c>
      <c r="C70" s="60">
        <v>12.106526677530628</v>
      </c>
      <c r="D70" s="60">
        <v>12.873694918846867</v>
      </c>
      <c r="F70" s="60">
        <f t="shared" si="3"/>
        <v>0.19802448162820063</v>
      </c>
      <c r="G70" s="60">
        <f t="shared" si="4"/>
        <v>0.11178230539736944</v>
      </c>
      <c r="H70" s="60">
        <f t="shared" si="5"/>
        <v>0.20397099862801049</v>
      </c>
    </row>
    <row r="71" spans="1:8">
      <c r="A71" s="39">
        <v>41717</v>
      </c>
      <c r="B71" s="60">
        <v>10.09847718179666</v>
      </c>
      <c r="C71" s="60">
        <v>12.631992622105903</v>
      </c>
      <c r="D71" s="60">
        <v>13.110585916511397</v>
      </c>
      <c r="F71" s="60">
        <f t="shared" si="3"/>
        <v>0.34309669450800406</v>
      </c>
      <c r="G71" s="60">
        <f t="shared" si="4"/>
        <v>0.5254659445752754</v>
      </c>
      <c r="H71" s="60">
        <f t="shared" si="5"/>
        <v>0.23689099766452948</v>
      </c>
    </row>
    <row r="72" spans="1:8">
      <c r="A72" s="39">
        <v>41731</v>
      </c>
      <c r="B72" s="60">
        <v>10.09847718179666</v>
      </c>
      <c r="C72" s="60">
        <v>12.572094905820808</v>
      </c>
      <c r="D72" s="60">
        <v>13.366247432746125</v>
      </c>
      <c r="F72" s="60">
        <f t="shared" si="3"/>
        <v>0</v>
      </c>
      <c r="G72" s="60">
        <f t="shared" si="4"/>
        <v>5.989771628509466E-2</v>
      </c>
      <c r="H72" s="60">
        <f t="shared" si="5"/>
        <v>0.25566151623472777</v>
      </c>
    </row>
    <row r="73" spans="1:8">
      <c r="A73" s="39">
        <v>41745</v>
      </c>
      <c r="B73" s="60">
        <v>11.090084584227977</v>
      </c>
      <c r="C73" s="60">
        <v>12.679945190600295</v>
      </c>
      <c r="D73" s="60">
        <v>13.091223743285042</v>
      </c>
      <c r="F73" s="60">
        <f t="shared" si="3"/>
        <v>0.99160740243131684</v>
      </c>
      <c r="G73" s="60">
        <f t="shared" si="4"/>
        <v>0.10785028477948622</v>
      </c>
      <c r="H73" s="60">
        <f t="shared" si="5"/>
        <v>0.27502368946108291</v>
      </c>
    </row>
    <row r="74" spans="1:8">
      <c r="A74" s="39">
        <v>41759</v>
      </c>
      <c r="B74" s="60">
        <v>9.5483655028445682</v>
      </c>
      <c r="C74" s="60">
        <v>11.859402580461541</v>
      </c>
      <c r="D74" s="60">
        <v>12.6468232418101</v>
      </c>
      <c r="F74" s="60">
        <f t="shared" si="3"/>
        <v>1.541719081383409</v>
      </c>
      <c r="G74" s="60">
        <f t="shared" si="4"/>
        <v>0.8205426101387534</v>
      </c>
      <c r="H74" s="60">
        <f t="shared" si="5"/>
        <v>0.44440050147494148</v>
      </c>
    </row>
    <row r="75" spans="1:8">
      <c r="A75" s="39">
        <v>41773</v>
      </c>
      <c r="B75" s="60">
        <v>9.9707882105307242</v>
      </c>
      <c r="C75" s="60">
        <v>11.764572188222488</v>
      </c>
      <c r="D75" s="60">
        <v>12.300632527154875</v>
      </c>
      <c r="F75" s="60">
        <f t="shared" si="3"/>
        <v>0.42242270768615597</v>
      </c>
      <c r="G75" s="60">
        <f t="shared" si="4"/>
        <v>9.4830392239053651E-2</v>
      </c>
      <c r="H75" s="60">
        <f t="shared" si="5"/>
        <v>0.34619071465522566</v>
      </c>
    </row>
    <row r="76" spans="1:8">
      <c r="A76" s="39">
        <v>41787</v>
      </c>
      <c r="B76" s="60">
        <v>10.261464322190971</v>
      </c>
      <c r="C76" s="60">
        <v>11.698262581441487</v>
      </c>
      <c r="D76" s="60">
        <v>12.145349905414182</v>
      </c>
      <c r="F76" s="60">
        <f t="shared" si="3"/>
        <v>0.29067611166024676</v>
      </c>
      <c r="G76" s="60">
        <f t="shared" si="4"/>
        <v>6.6309606781000952E-2</v>
      </c>
      <c r="H76" s="60">
        <f t="shared" si="5"/>
        <v>0.15528262174069241</v>
      </c>
    </row>
    <row r="77" spans="1:8">
      <c r="A77" s="39">
        <v>41801</v>
      </c>
      <c r="B77" s="60">
        <v>9.4046427319323112</v>
      </c>
      <c r="C77" s="60">
        <v>11.428895518429005</v>
      </c>
      <c r="D77" s="60">
        <v>11.984209675588332</v>
      </c>
      <c r="F77" s="60">
        <f t="shared" si="3"/>
        <v>0.85682159025865978</v>
      </c>
      <c r="G77" s="60">
        <f t="shared" si="4"/>
        <v>0.26936706301248137</v>
      </c>
      <c r="H77" s="60">
        <f t="shared" si="5"/>
        <v>0.16114022982585041</v>
      </c>
    </row>
    <row r="78" spans="1:8">
      <c r="A78" s="39">
        <v>41815</v>
      </c>
      <c r="B78" s="60">
        <v>9.5169060006315309</v>
      </c>
      <c r="C78" s="60">
        <v>11.156000000000001</v>
      </c>
      <c r="D78" s="60">
        <v>11.842336913242857</v>
      </c>
      <c r="F78" s="60">
        <f t="shared" si="3"/>
        <v>0.11226326869921976</v>
      </c>
      <c r="G78" s="60">
        <f t="shared" si="4"/>
        <v>0.27289551842900472</v>
      </c>
      <c r="H78" s="60">
        <f t="shared" si="5"/>
        <v>0.14187276234547497</v>
      </c>
    </row>
    <row r="79" spans="1:8">
      <c r="A79" s="39">
        <v>41829</v>
      </c>
      <c r="B79" s="60">
        <v>9.400155192292047</v>
      </c>
      <c r="C79" s="60">
        <v>11.068903919721684</v>
      </c>
      <c r="D79" s="60">
        <v>11.868675483523973</v>
      </c>
      <c r="F79" s="60">
        <f t="shared" si="3"/>
        <v>0.11675080833948392</v>
      </c>
      <c r="G79" s="60">
        <f t="shared" si="4"/>
        <v>8.7096080278316279E-2</v>
      </c>
      <c r="H79" s="60">
        <f t="shared" si="5"/>
        <v>2.6338570281115636E-2</v>
      </c>
    </row>
    <row r="80" spans="1:8">
      <c r="A80" s="39">
        <v>41843</v>
      </c>
      <c r="B80" s="60">
        <v>9.827500243427977</v>
      </c>
      <c r="C80" s="60">
        <v>11.315768969952966</v>
      </c>
      <c r="D80" s="60">
        <v>12.035774542098432</v>
      </c>
      <c r="F80" s="60">
        <f t="shared" si="3"/>
        <v>0.42734505113593002</v>
      </c>
      <c r="G80" s="60">
        <f t="shared" si="4"/>
        <v>0.24686505023128191</v>
      </c>
      <c r="H80" s="60">
        <f t="shared" si="5"/>
        <v>0.16709905857445939</v>
      </c>
    </row>
    <row r="81" spans="1:8">
      <c r="A81" s="39">
        <v>41857</v>
      </c>
      <c r="B81" s="60">
        <v>10.665700426588799</v>
      </c>
      <c r="C81" s="60">
        <v>11.367597262441521</v>
      </c>
      <c r="D81" s="60">
        <v>12.379067969447455</v>
      </c>
      <c r="F81" s="60">
        <f t="shared" si="3"/>
        <v>0.83820018316082212</v>
      </c>
      <c r="G81" s="60">
        <f t="shared" si="4"/>
        <v>5.1828292488554695E-2</v>
      </c>
      <c r="H81" s="60">
        <f t="shared" si="5"/>
        <v>0.34329342734902291</v>
      </c>
    </row>
    <row r="82" spans="1:8">
      <c r="A82" s="39">
        <v>41871</v>
      </c>
      <c r="B82" s="60">
        <v>10.9712351037807</v>
      </c>
      <c r="C82" s="60">
        <v>11.471362397042984</v>
      </c>
      <c r="D82" s="60">
        <v>12.56674402616591</v>
      </c>
      <c r="F82" s="60">
        <f t="shared" si="3"/>
        <v>0.30553467719190053</v>
      </c>
      <c r="G82" s="60">
        <f t="shared" si="4"/>
        <v>0.10376513460146342</v>
      </c>
      <c r="H82" s="60">
        <f t="shared" si="5"/>
        <v>0.18767605671845544</v>
      </c>
    </row>
    <row r="83" spans="1:8">
      <c r="A83" s="39">
        <v>41885</v>
      </c>
      <c r="B83" s="60">
        <v>10.402055969550016</v>
      </c>
      <c r="C83" s="60">
        <v>12.18034696805239</v>
      </c>
      <c r="D83" s="60">
        <v>12.773</v>
      </c>
      <c r="F83" s="60">
        <f t="shared" si="3"/>
        <v>0.56917913423068356</v>
      </c>
      <c r="G83" s="60">
        <f t="shared" si="4"/>
        <v>0.70898457100940604</v>
      </c>
      <c r="H83" s="60">
        <f t="shared" si="5"/>
        <v>0.20625597383408945</v>
      </c>
    </row>
    <row r="84" spans="1:8">
      <c r="A84" s="39">
        <v>41899</v>
      </c>
      <c r="B84" s="60">
        <v>10.829737488683477</v>
      </c>
      <c r="C84" s="60">
        <v>12.459616357751703</v>
      </c>
      <c r="D84" s="60">
        <v>13.018194364177793</v>
      </c>
      <c r="F84" s="60">
        <f t="shared" si="3"/>
        <v>0.42768151913346131</v>
      </c>
      <c r="G84" s="60">
        <f t="shared" si="4"/>
        <v>0.27926938969931214</v>
      </c>
      <c r="H84" s="60">
        <f t="shared" si="5"/>
        <v>0.24519436417779339</v>
      </c>
    </row>
    <row r="85" spans="1:8">
      <c r="A85" s="39">
        <v>41913</v>
      </c>
      <c r="B85" s="60">
        <v>11.401674362231319</v>
      </c>
      <c r="C85" s="60">
        <v>12.524211096603333</v>
      </c>
      <c r="D85" s="60">
        <v>13.187458747702285</v>
      </c>
      <c r="F85" s="60">
        <f t="shared" si="3"/>
        <v>0.57193687354784117</v>
      </c>
      <c r="G85" s="60">
        <f t="shared" si="4"/>
        <v>6.459473885163014E-2</v>
      </c>
      <c r="H85" s="60">
        <f t="shared" si="5"/>
        <v>0.16926438352449225</v>
      </c>
    </row>
    <row r="86" spans="1:8">
      <c r="A86" s="39">
        <v>41927</v>
      </c>
      <c r="B86" s="60">
        <v>10.529234519935482</v>
      </c>
      <c r="C86" s="60">
        <v>12.744729705177015</v>
      </c>
      <c r="D86" s="60">
        <v>13.388152392850984</v>
      </c>
      <c r="F86" s="60">
        <f t="shared" si="3"/>
        <v>0.8724398422958366</v>
      </c>
      <c r="G86" s="60">
        <f t="shared" si="4"/>
        <v>0.22051860857368233</v>
      </c>
      <c r="H86" s="60">
        <f t="shared" si="5"/>
        <v>0.20069364514869825</v>
      </c>
    </row>
    <row r="87" spans="1:8">
      <c r="A87" s="39">
        <v>41941</v>
      </c>
      <c r="B87" s="60">
        <v>11.227416269983891</v>
      </c>
      <c r="C87" s="60">
        <v>13.272272909484695</v>
      </c>
      <c r="D87" s="60">
        <v>13.532679000830772</v>
      </c>
      <c r="F87" s="60">
        <f t="shared" si="3"/>
        <v>0.6981817500484091</v>
      </c>
      <c r="G87" s="60">
        <f t="shared" si="4"/>
        <v>0.52754320430767976</v>
      </c>
      <c r="H87" s="60">
        <f t="shared" si="5"/>
        <v>0.14452660797978822</v>
      </c>
    </row>
    <row r="88" spans="1:8">
      <c r="A88" s="39">
        <v>41957</v>
      </c>
      <c r="B88" s="60">
        <v>10.515599495112182</v>
      </c>
      <c r="C88" s="60">
        <v>13.44651998623052</v>
      </c>
      <c r="D88" s="60">
        <v>13.658147007762045</v>
      </c>
      <c r="F88" s="60">
        <f t="shared" si="3"/>
        <v>0.7118167748717088</v>
      </c>
      <c r="G88" s="60">
        <f t="shared" si="4"/>
        <v>0.17424707674582507</v>
      </c>
      <c r="H88" s="60">
        <f t="shared" si="5"/>
        <v>0.12546800693127302</v>
      </c>
    </row>
    <row r="89" spans="1:8">
      <c r="A89" s="39">
        <v>41970</v>
      </c>
      <c r="B89" s="60">
        <v>11.861880786471811</v>
      </c>
      <c r="C89" s="60">
        <v>12.197026147722468</v>
      </c>
      <c r="D89" s="60">
        <v>13.667212114512783</v>
      </c>
      <c r="F89" s="60">
        <f t="shared" si="3"/>
        <v>1.3462812913596292</v>
      </c>
      <c r="G89" s="60">
        <f t="shared" si="4"/>
        <v>1.2494938385080516</v>
      </c>
      <c r="H89" s="60">
        <f t="shared" si="5"/>
        <v>9.0651067507376837E-3</v>
      </c>
    </row>
    <row r="90" spans="1:8">
      <c r="A90" s="39">
        <v>41984</v>
      </c>
      <c r="B90" s="60">
        <v>10.099670329670333</v>
      </c>
      <c r="C90" s="60">
        <v>13.485296109088862</v>
      </c>
      <c r="D90" s="60">
        <v>13.643904756968507</v>
      </c>
      <c r="F90" s="60">
        <f t="shared" si="3"/>
        <v>1.762210456801478</v>
      </c>
      <c r="G90" s="60">
        <f t="shared" si="4"/>
        <v>1.2882699613663942</v>
      </c>
      <c r="H90" s="60">
        <f t="shared" si="5"/>
        <v>2.3307357544275931E-2</v>
      </c>
    </row>
    <row r="91" spans="1:8">
      <c r="A91" s="189">
        <v>41997</v>
      </c>
      <c r="B91" s="60">
        <v>11.820365065490822</v>
      </c>
      <c r="C91" s="60">
        <v>13.545923576548535</v>
      </c>
      <c r="D91" s="60">
        <v>13.920321794951862</v>
      </c>
      <c r="F91" s="60">
        <f t="shared" si="3"/>
        <v>1.7206947358204889</v>
      </c>
      <c r="G91" s="60">
        <f t="shared" si="4"/>
        <v>6.0627467459672957E-2</v>
      </c>
      <c r="H91" s="60">
        <f t="shared" si="5"/>
        <v>0.27641703798335548</v>
      </c>
    </row>
    <row r="92" spans="1:8">
      <c r="A92" s="189">
        <v>42012</v>
      </c>
      <c r="B92" s="60">
        <v>11.112958481563329</v>
      </c>
      <c r="C92" s="60">
        <v>13.749987801590425</v>
      </c>
      <c r="D92" s="60">
        <v>14.202999999999999</v>
      </c>
      <c r="F92" s="60">
        <f t="shared" si="3"/>
        <v>0.70740658392749367</v>
      </c>
      <c r="G92" s="60">
        <f t="shared" si="4"/>
        <v>0.20406422504188981</v>
      </c>
      <c r="H92" s="60">
        <f t="shared" si="5"/>
        <v>0.28267820504813734</v>
      </c>
    </row>
    <row r="93" spans="1:8">
      <c r="A93" s="189">
        <v>42026</v>
      </c>
      <c r="B93" s="60">
        <v>11.898799816638551</v>
      </c>
      <c r="C93" s="60">
        <v>14.118</v>
      </c>
      <c r="D93" s="60">
        <v>14.955</v>
      </c>
      <c r="F93" s="60">
        <f t="shared" si="3"/>
        <v>0.78584133507522225</v>
      </c>
      <c r="G93" s="60">
        <f t="shared" si="4"/>
        <v>0.36801219840957522</v>
      </c>
      <c r="H93" s="60">
        <f t="shared" si="5"/>
        <v>0.75200000000000067</v>
      </c>
    </row>
    <row r="94" spans="1:8">
      <c r="A94" s="189">
        <v>42040</v>
      </c>
      <c r="B94" s="60">
        <v>12.005026856518231</v>
      </c>
      <c r="C94" s="60">
        <v>14.645570922217033</v>
      </c>
      <c r="D94" s="60">
        <v>15.583331424280122</v>
      </c>
      <c r="F94" s="60">
        <f t="shared" si="3"/>
        <v>0.10622703987968052</v>
      </c>
      <c r="G94" s="60">
        <f t="shared" si="4"/>
        <v>0.52757092221703239</v>
      </c>
      <c r="H94" s="60">
        <f t="shared" si="5"/>
        <v>0.62833142428012145</v>
      </c>
    </row>
    <row r="95" spans="1:8">
      <c r="A95" s="189">
        <v>42054</v>
      </c>
      <c r="B95" s="60">
        <v>12.496</v>
      </c>
      <c r="C95" s="60">
        <v>14.990939726855391</v>
      </c>
      <c r="D95" s="60">
        <v>16.025575201395871</v>
      </c>
      <c r="F95" s="60">
        <f t="shared" si="3"/>
        <v>0.49097314348176901</v>
      </c>
      <c r="G95" s="60">
        <f t="shared" si="4"/>
        <v>0.34536880463835828</v>
      </c>
      <c r="H95" s="60">
        <f t="shared" si="5"/>
        <v>0.44224377711574903</v>
      </c>
    </row>
    <row r="96" spans="1:8">
      <c r="A96" s="189">
        <v>42068</v>
      </c>
      <c r="B96" s="60">
        <v>12.3986998403266</v>
      </c>
      <c r="C96" s="60">
        <v>14.990939726855391</v>
      </c>
      <c r="D96" s="60">
        <v>16.025575201395871</v>
      </c>
      <c r="F96" s="60">
        <f t="shared" si="3"/>
        <v>9.7300159673400444E-2</v>
      </c>
      <c r="G96" s="60">
        <f t="shared" si="4"/>
        <v>0</v>
      </c>
      <c r="H96" s="60">
        <f t="shared" si="5"/>
        <v>0</v>
      </c>
    </row>
    <row r="97" spans="1:8">
      <c r="A97" s="189">
        <v>42082</v>
      </c>
      <c r="B97" s="60">
        <v>14.759</v>
      </c>
      <c r="C97" s="60">
        <v>15.941000000000001</v>
      </c>
      <c r="D97" s="60">
        <v>17.259</v>
      </c>
      <c r="F97" s="60">
        <f t="shared" si="3"/>
        <v>2.3603001596734003</v>
      </c>
      <c r="G97" s="60">
        <f t="shared" si="4"/>
        <v>0.95006027314460972</v>
      </c>
      <c r="H97" s="60">
        <f t="shared" si="5"/>
        <v>1.2334247986041298</v>
      </c>
    </row>
    <row r="98" spans="1:8">
      <c r="A98" s="189">
        <v>42096</v>
      </c>
      <c r="B98" s="60">
        <v>14.116</v>
      </c>
      <c r="C98" s="60">
        <v>15.417</v>
      </c>
      <c r="D98" s="60">
        <v>16.259</v>
      </c>
      <c r="F98" s="60">
        <f t="shared" si="3"/>
        <v>0.64300000000000068</v>
      </c>
      <c r="G98" s="60">
        <f t="shared" si="4"/>
        <v>0.52400000000000091</v>
      </c>
      <c r="H98" s="60">
        <f t="shared" si="5"/>
        <v>1</v>
      </c>
    </row>
    <row r="99" spans="1:8">
      <c r="A99" s="189">
        <v>42110</v>
      </c>
      <c r="B99" s="60">
        <v>14.194000000000001</v>
      </c>
      <c r="C99" s="60">
        <v>15.53</v>
      </c>
      <c r="D99" s="60">
        <v>16.846</v>
      </c>
      <c r="F99" s="60">
        <f t="shared" si="3"/>
        <v>7.800000000000118E-2</v>
      </c>
      <c r="G99" s="60">
        <f t="shared" si="4"/>
        <v>0.11299999999999955</v>
      </c>
      <c r="H99" s="60">
        <f t="shared" si="5"/>
        <v>0.58699999999999974</v>
      </c>
    </row>
    <row r="100" spans="1:8">
      <c r="A100" s="189">
        <v>42124</v>
      </c>
      <c r="B100" s="60">
        <v>14.194000000000001</v>
      </c>
      <c r="C100" s="60">
        <v>15.53</v>
      </c>
      <c r="D100" s="60">
        <v>16.846</v>
      </c>
      <c r="F100" s="60">
        <f t="shared" si="3"/>
        <v>0</v>
      </c>
      <c r="G100" s="60">
        <f t="shared" si="4"/>
        <v>0</v>
      </c>
      <c r="H100" s="60">
        <f t="shared" si="5"/>
        <v>0</v>
      </c>
    </row>
    <row r="101" spans="1:8">
      <c r="A101" s="189">
        <v>42138</v>
      </c>
      <c r="B101" s="60">
        <v>14.128</v>
      </c>
      <c r="C101" s="60">
        <v>15.814</v>
      </c>
      <c r="D101" s="60">
        <v>16.875</v>
      </c>
      <c r="F101" s="60">
        <f t="shared" si="3"/>
        <v>6.6000000000000725E-2</v>
      </c>
      <c r="G101" s="60">
        <f t="shared" si="4"/>
        <v>0.2840000000000007</v>
      </c>
      <c r="H101" s="60">
        <f t="shared" si="5"/>
        <v>2.8999999999999915E-2</v>
      </c>
    </row>
    <row r="102" spans="1:8">
      <c r="A102" s="189">
        <v>42152</v>
      </c>
      <c r="B102" s="60">
        <v>13.763999999999999</v>
      </c>
      <c r="C102" s="60">
        <v>15.186999999999999</v>
      </c>
      <c r="D102" s="60">
        <v>16.638999999999999</v>
      </c>
      <c r="F102" s="60">
        <f t="shared" si="3"/>
        <v>0.36400000000000077</v>
      </c>
      <c r="G102" s="60">
        <f t="shared" si="4"/>
        <v>0.62700000000000067</v>
      </c>
      <c r="H102" s="60">
        <f t="shared" si="5"/>
        <v>0.23600000000000065</v>
      </c>
    </row>
    <row r="103" spans="1:8">
      <c r="A103" s="189">
        <v>42166</v>
      </c>
      <c r="B103" s="60">
        <v>13.622999999999999</v>
      </c>
      <c r="C103" s="60">
        <v>14.87</v>
      </c>
      <c r="D103" s="60">
        <v>16.161999999999999</v>
      </c>
      <c r="F103" s="60">
        <f t="shared" si="3"/>
        <v>0.14100000000000001</v>
      </c>
      <c r="G103" s="60">
        <f t="shared" si="4"/>
        <v>0.31700000000000017</v>
      </c>
      <c r="H103" s="60">
        <f t="shared" si="5"/>
        <v>0.47700000000000031</v>
      </c>
    </row>
    <row r="104" spans="1:8">
      <c r="A104" s="189">
        <v>42180</v>
      </c>
      <c r="B104" s="60">
        <v>14.071</v>
      </c>
      <c r="C104" s="60">
        <v>15.249000000000001</v>
      </c>
      <c r="D104" s="60">
        <v>16.440000000000001</v>
      </c>
      <c r="F104" s="60">
        <f t="shared" si="3"/>
        <v>0.4480000000000004</v>
      </c>
      <c r="G104" s="60">
        <f t="shared" si="4"/>
        <v>0.37900000000000134</v>
      </c>
      <c r="H104" s="60">
        <f t="shared" si="5"/>
        <v>0.27800000000000225</v>
      </c>
    </row>
    <row r="105" spans="1:8">
      <c r="A105" s="192">
        <v>42193</v>
      </c>
      <c r="B105" s="60">
        <v>14.147978576786713</v>
      </c>
      <c r="C105" s="60">
        <v>15.966149932734581</v>
      </c>
      <c r="D105" s="60">
        <v>17.033138077447134</v>
      </c>
      <c r="F105" s="60">
        <f t="shared" si="3"/>
        <v>7.6978576786713049E-2</v>
      </c>
      <c r="G105" s="60">
        <f t="shared" si="4"/>
        <v>0.71714993273458028</v>
      </c>
      <c r="H105" s="60">
        <f t="shared" si="5"/>
        <v>0.59313807744713287</v>
      </c>
    </row>
    <row r="106" spans="1:8">
      <c r="A106" s="192">
        <v>42207</v>
      </c>
      <c r="B106" s="60">
        <v>15.043967160161415</v>
      </c>
      <c r="C106" s="60">
        <v>16.469149395241956</v>
      </c>
      <c r="D106" s="60">
        <v>17.5549970291151</v>
      </c>
      <c r="F106" s="60">
        <f t="shared" si="3"/>
        <v>0.89598858337470233</v>
      </c>
      <c r="G106" s="60">
        <f t="shared" si="4"/>
        <v>0.50299946250737548</v>
      </c>
      <c r="H106" s="60">
        <f t="shared" si="5"/>
        <v>0.5218589516679657</v>
      </c>
    </row>
    <row r="107" spans="1:8">
      <c r="A107" s="189">
        <v>42221</v>
      </c>
      <c r="B107" s="60">
        <v>15.789835326342924</v>
      </c>
      <c r="C107" s="60">
        <v>17.450320866044436</v>
      </c>
      <c r="D107" s="60">
        <v>18.022597664097503</v>
      </c>
      <c r="F107" s="60">
        <f t="shared" si="3"/>
        <v>0.7458681661815092</v>
      </c>
      <c r="G107" s="60">
        <f t="shared" si="4"/>
        <v>0.98117147080247946</v>
      </c>
      <c r="H107" s="60">
        <f t="shared" si="5"/>
        <v>0.46760063498240356</v>
      </c>
    </row>
    <row r="108" spans="1:8">
      <c r="A108" s="189">
        <v>42235</v>
      </c>
      <c r="B108" s="60">
        <v>16.575459786810171</v>
      </c>
      <c r="C108" s="60">
        <v>18.126174715001838</v>
      </c>
      <c r="D108" s="60">
        <v>18.942448496015629</v>
      </c>
      <c r="F108" s="60">
        <f t="shared" si="3"/>
        <v>0.78562446046724688</v>
      </c>
      <c r="G108" s="60">
        <f t="shared" si="4"/>
        <v>0.67585384895740219</v>
      </c>
      <c r="H108" s="60">
        <f t="shared" si="5"/>
        <v>0.91985083191812578</v>
      </c>
    </row>
    <row r="109" spans="1:8">
      <c r="A109" s="189">
        <v>42249</v>
      </c>
      <c r="B109" s="60">
        <v>18.178891467511221</v>
      </c>
      <c r="C109" s="60">
        <v>19.196830111184397</v>
      </c>
      <c r="D109" s="60">
        <v>20.462515287096821</v>
      </c>
      <c r="F109" s="60">
        <f t="shared" si="3"/>
        <v>1.6034316807010498</v>
      </c>
      <c r="G109" s="60">
        <f t="shared" si="4"/>
        <v>1.0706553961825591</v>
      </c>
      <c r="H109" s="60">
        <f t="shared" si="5"/>
        <v>1.5200667910811916</v>
      </c>
    </row>
    <row r="110" spans="1:8">
      <c r="A110" s="189">
        <v>42263</v>
      </c>
      <c r="B110" s="60">
        <v>18.330699234181338</v>
      </c>
      <c r="C110" s="60">
        <v>20.510028654725147</v>
      </c>
      <c r="D110" s="60">
        <v>21.719492946161353</v>
      </c>
      <c r="F110" s="60">
        <f t="shared" si="3"/>
        <v>0.15180776667011742</v>
      </c>
      <c r="G110" s="60">
        <f t="shared" si="4"/>
        <v>1.3131985435407501</v>
      </c>
      <c r="H110" s="60">
        <f t="shared" si="5"/>
        <v>1.2569776590645318</v>
      </c>
    </row>
    <row r="111" spans="1:8">
      <c r="A111" s="189">
        <v>42277</v>
      </c>
      <c r="B111" s="60">
        <v>19.224531701426528</v>
      </c>
      <c r="C111" s="60">
        <v>21.326869113930741</v>
      </c>
      <c r="D111" s="60">
        <v>22.153997971658484</v>
      </c>
      <c r="F111" s="60">
        <f t="shared" si="3"/>
        <v>0.89383246724518983</v>
      </c>
      <c r="G111" s="60">
        <f t="shared" si="4"/>
        <v>0.81684045920559356</v>
      </c>
      <c r="H111" s="60">
        <f t="shared" si="5"/>
        <v>0.43450502549713121</v>
      </c>
    </row>
    <row r="112" spans="1:8">
      <c r="A112" s="189">
        <v>42291</v>
      </c>
      <c r="B112" s="60">
        <v>21.095026126975085</v>
      </c>
      <c r="C112" s="60">
        <v>23.002600855556494</v>
      </c>
      <c r="D112" s="60">
        <v>23.384299849288823</v>
      </c>
      <c r="F112" s="60">
        <f t="shared" si="3"/>
        <v>1.8704944255485572</v>
      </c>
      <c r="G112" s="60">
        <f t="shared" si="4"/>
        <v>1.6757317416257536</v>
      </c>
      <c r="H112" s="60">
        <f t="shared" si="5"/>
        <v>1.2303018776303389</v>
      </c>
    </row>
    <row r="113" spans="1:8">
      <c r="A113" s="189">
        <v>42305</v>
      </c>
      <c r="B113" s="60">
        <v>21.255082216961398</v>
      </c>
      <c r="C113" s="60">
        <v>22.911267628228259</v>
      </c>
      <c r="D113" s="60">
        <v>23.861517088875743</v>
      </c>
      <c r="F113" s="60">
        <f t="shared" si="3"/>
        <v>0.1600560899863126</v>
      </c>
      <c r="G113" s="60">
        <f t="shared" si="4"/>
        <v>9.1333227328235012E-2</v>
      </c>
      <c r="H113" s="60">
        <f t="shared" si="5"/>
        <v>0.47721723958692053</v>
      </c>
    </row>
    <row r="114" spans="1:8">
      <c r="A114" s="189">
        <v>42319</v>
      </c>
      <c r="B114" s="60">
        <v>21.057494515537911</v>
      </c>
      <c r="C114" s="60">
        <v>22.967187863012882</v>
      </c>
      <c r="D114" s="60">
        <v>22.878123397192951</v>
      </c>
      <c r="F114" s="60">
        <f t="shared" si="3"/>
        <v>0.19758770142348681</v>
      </c>
      <c r="G114" s="60">
        <f t="shared" si="4"/>
        <v>5.592023478462238E-2</v>
      </c>
      <c r="H114" s="60">
        <f t="shared" si="5"/>
        <v>0.98339369168279234</v>
      </c>
    </row>
    <row r="115" spans="1:8">
      <c r="A115" s="189">
        <v>42333</v>
      </c>
      <c r="B115" s="60">
        <v>20.218027278163419</v>
      </c>
      <c r="C115" s="60">
        <v>22.567881586148218</v>
      </c>
      <c r="D115" s="60">
        <v>21.996311854158648</v>
      </c>
      <c r="F115" s="60">
        <f t="shared" si="3"/>
        <v>0.83946723737449247</v>
      </c>
      <c r="G115" s="60">
        <f t="shared" si="4"/>
        <v>0.3993062768646638</v>
      </c>
      <c r="H115" s="60">
        <f t="shared" si="5"/>
        <v>0.88181154303430276</v>
      </c>
    </row>
    <row r="116" spans="1:8">
      <c r="A116" s="189">
        <v>42347</v>
      </c>
      <c r="B116" s="60">
        <v>19.455105397726186</v>
      </c>
      <c r="C116" s="60">
        <v>22.752204261988311</v>
      </c>
      <c r="D116" s="60">
        <v>22.299950618188475</v>
      </c>
      <c r="F116" s="60">
        <f t="shared" si="3"/>
        <v>0.76292188043723286</v>
      </c>
      <c r="G116" s="60">
        <f t="shared" si="4"/>
        <v>0.1843226758400931</v>
      </c>
      <c r="H116" s="60">
        <f t="shared" si="5"/>
        <v>0.30363876402982726</v>
      </c>
    </row>
    <row r="117" spans="1:8">
      <c r="A117" s="189">
        <v>42361</v>
      </c>
      <c r="B117" s="60">
        <v>19.988990299060845</v>
      </c>
      <c r="C117" s="60">
        <v>22.916697479284338</v>
      </c>
      <c r="D117" s="60">
        <v>23.200285302056685</v>
      </c>
      <c r="F117" s="60">
        <f t="shared" si="3"/>
        <v>0.53388490133465893</v>
      </c>
      <c r="G117" s="60">
        <f t="shared" si="4"/>
        <v>0.16449321729602673</v>
      </c>
      <c r="H117" s="60">
        <f t="shared" si="5"/>
        <v>0.90033468386820914</v>
      </c>
    </row>
    <row r="118" spans="1:8">
      <c r="A118" s="189">
        <v>42375</v>
      </c>
      <c r="B118" s="60">
        <v>20.415098628222154</v>
      </c>
      <c r="C118" s="60">
        <v>37.590061454855828</v>
      </c>
      <c r="D118" s="60">
        <v>24.160219897433649</v>
      </c>
      <c r="F118" s="60">
        <f t="shared" si="3"/>
        <v>0.42610832916130903</v>
      </c>
      <c r="G118" s="60"/>
      <c r="H118" s="60">
        <f t="shared" si="5"/>
        <v>0.95993459537696424</v>
      </c>
    </row>
    <row r="119" spans="1:8">
      <c r="A119" s="189">
        <v>42390</v>
      </c>
      <c r="B119" s="60">
        <v>20.584213640991052</v>
      </c>
      <c r="C119" s="60">
        <v>23.208323019271688</v>
      </c>
      <c r="D119" s="60">
        <v>25.00905385569132</v>
      </c>
      <c r="F119" s="60">
        <f t="shared" si="3"/>
        <v>0.16911501276889851</v>
      </c>
      <c r="G119" s="60"/>
      <c r="H119" s="60">
        <f t="shared" si="5"/>
        <v>0.84883395825767138</v>
      </c>
    </row>
    <row r="120" spans="1:8">
      <c r="A120" s="189">
        <v>42403</v>
      </c>
      <c r="B120" s="60">
        <v>21.222709922566942</v>
      </c>
      <c r="C120" s="60">
        <v>23.823337209844688</v>
      </c>
      <c r="D120" s="60">
        <v>24.927892784263062</v>
      </c>
      <c r="F120" s="60">
        <f t="shared" si="3"/>
        <v>0.63849628157588967</v>
      </c>
      <c r="G120" s="60">
        <f t="shared" si="4"/>
        <v>0.61501419057299955</v>
      </c>
      <c r="H120" s="60">
        <f t="shared" si="5"/>
        <v>8.116107142825868E-2</v>
      </c>
    </row>
    <row r="121" spans="1:8">
      <c r="A121" s="189">
        <v>42417</v>
      </c>
      <c r="B121" s="60">
        <v>20.993426222712607</v>
      </c>
      <c r="C121" s="60">
        <v>23.212336588299507</v>
      </c>
      <c r="D121" s="60">
        <v>22.445963659023803</v>
      </c>
      <c r="F121" s="60">
        <f t="shared" si="3"/>
        <v>0.22928369985433505</v>
      </c>
      <c r="G121" s="60">
        <f t="shared" si="4"/>
        <v>0.61100062154518042</v>
      </c>
      <c r="H121" s="60">
        <f t="shared" si="5"/>
        <v>2.4819291252392581</v>
      </c>
    </row>
    <row r="122" spans="1:8">
      <c r="A122" s="189">
        <v>42431</v>
      </c>
      <c r="B122" s="60">
        <v>18.417495142214957</v>
      </c>
      <c r="C122" s="60">
        <v>20.483499479837384</v>
      </c>
      <c r="D122" s="60">
        <v>17.979349677067514</v>
      </c>
      <c r="F122" s="60">
        <f t="shared" si="3"/>
        <v>2.5759310804976501</v>
      </c>
      <c r="G122" s="60">
        <f t="shared" si="4"/>
        <v>2.7288371084621232</v>
      </c>
      <c r="H122" s="60">
        <f t="shared" si="5"/>
        <v>4.4666139819562893</v>
      </c>
    </row>
    <row r="123" spans="1:8">
      <c r="A123" s="189">
        <v>42445</v>
      </c>
      <c r="B123" s="60">
        <v>15.86149382336588</v>
      </c>
      <c r="C123" s="60">
        <v>16.415824063846451</v>
      </c>
      <c r="D123" s="60">
        <v>16.475290786468435</v>
      </c>
      <c r="F123" s="60">
        <f t="shared" si="3"/>
        <v>2.5560013188490771</v>
      </c>
      <c r="G123" s="60">
        <f t="shared" si="4"/>
        <v>4.0676754159909336</v>
      </c>
      <c r="H123" s="60">
        <f t="shared" si="5"/>
        <v>1.5040588905990795</v>
      </c>
    </row>
    <row r="124" spans="1:8">
      <c r="A124" s="189">
        <v>42459</v>
      </c>
      <c r="B124" s="60">
        <v>15.558271386139166</v>
      </c>
      <c r="C124" s="60">
        <v>16.277427698062862</v>
      </c>
      <c r="D124" s="60">
        <v>16.197194782162285</v>
      </c>
      <c r="F124" s="60">
        <f t="shared" si="3"/>
        <v>0.30322243722671338</v>
      </c>
      <c r="G124" s="60">
        <f t="shared" si="4"/>
        <v>0.13839636578358849</v>
      </c>
      <c r="H124" s="60">
        <f t="shared" si="5"/>
        <v>0.27809600430614978</v>
      </c>
    </row>
    <row r="125" spans="1:8">
      <c r="A125" s="189">
        <v>42474</v>
      </c>
      <c r="B125" s="60">
        <v>15.041</v>
      </c>
      <c r="C125" s="60">
        <v>15.804</v>
      </c>
      <c r="D125" s="60">
        <v>15.776</v>
      </c>
      <c r="F125" s="60">
        <f t="shared" si="3"/>
        <v>0.51727138613916601</v>
      </c>
      <c r="G125" s="60">
        <f t="shared" si="4"/>
        <v>0.47342769806286178</v>
      </c>
      <c r="H125" s="60">
        <f t="shared" si="5"/>
        <v>0.42119478216228501</v>
      </c>
    </row>
    <row r="126" spans="1:8">
      <c r="A126" s="189">
        <v>42488</v>
      </c>
      <c r="B126" s="60">
        <v>14.85</v>
      </c>
      <c r="C126" s="60">
        <v>15.763999999999999</v>
      </c>
      <c r="D126" s="60">
        <v>15.811</v>
      </c>
      <c r="F126" s="60">
        <f t="shared" si="3"/>
        <v>0.19100000000000072</v>
      </c>
      <c r="G126" s="60">
        <f t="shared" si="4"/>
        <v>4.0000000000000924E-2</v>
      </c>
      <c r="H126" s="60">
        <f t="shared" si="5"/>
        <v>3.5000000000000142E-2</v>
      </c>
    </row>
    <row r="127" spans="1:8">
      <c r="A127" s="189">
        <v>42503</v>
      </c>
      <c r="B127" s="60">
        <v>14.759</v>
      </c>
      <c r="C127" s="60">
        <v>15.898999999999999</v>
      </c>
      <c r="D127" s="60">
        <v>15.946999999999999</v>
      </c>
      <c r="F127" s="60">
        <f t="shared" si="3"/>
        <v>9.0999999999999304E-2</v>
      </c>
      <c r="G127" s="60">
        <f t="shared" si="4"/>
        <v>0.13499999999999979</v>
      </c>
      <c r="H127" s="60">
        <f t="shared" si="5"/>
        <v>0.13599999999999923</v>
      </c>
    </row>
    <row r="128" spans="1:8">
      <c r="A128" s="189">
        <v>42516</v>
      </c>
      <c r="B128" s="60">
        <v>14.778</v>
      </c>
      <c r="C128" s="60">
        <v>16.079000000000001</v>
      </c>
      <c r="D128" s="60">
        <v>16.364000000000001</v>
      </c>
      <c r="F128" s="60">
        <f t="shared" si="3"/>
        <v>1.9000000000000128E-2</v>
      </c>
      <c r="G128" s="60">
        <f t="shared" si="4"/>
        <v>0.18000000000000149</v>
      </c>
      <c r="H128" s="60">
        <f t="shared" si="5"/>
        <v>0.41700000000000159</v>
      </c>
    </row>
    <row r="129" spans="1:8">
      <c r="A129" s="189">
        <v>42531</v>
      </c>
      <c r="B129" s="60">
        <v>15.06</v>
      </c>
      <c r="C129" s="60">
        <v>16.215</v>
      </c>
      <c r="D129" s="60">
        <v>17.073</v>
      </c>
      <c r="F129" s="60">
        <f t="shared" si="3"/>
        <v>0.28200000000000003</v>
      </c>
      <c r="G129" s="60">
        <f t="shared" si="4"/>
        <v>0.13599999999999923</v>
      </c>
      <c r="H129" s="60">
        <f t="shared" si="5"/>
        <v>0.70899999999999963</v>
      </c>
    </row>
    <row r="130" spans="1:8">
      <c r="A130" s="189">
        <v>42544</v>
      </c>
      <c r="B130" s="60">
        <v>15.285</v>
      </c>
      <c r="C130" s="60">
        <v>16.940999999999999</v>
      </c>
      <c r="D130" s="60">
        <v>17.981999999999999</v>
      </c>
      <c r="F130" s="60">
        <f t="shared" si="3"/>
        <v>0.22499999999999964</v>
      </c>
      <c r="G130" s="60">
        <f t="shared" si="4"/>
        <v>0.72599999999999909</v>
      </c>
      <c r="H130" s="60">
        <f t="shared" si="5"/>
        <v>0.90899999999999892</v>
      </c>
    </row>
    <row r="131" spans="1:8">
      <c r="A131" s="189">
        <v>42557</v>
      </c>
      <c r="B131" s="60">
        <v>15.64</v>
      </c>
      <c r="C131" s="60">
        <v>16.004000000000001</v>
      </c>
      <c r="D131" s="60">
        <v>17.329999999999998</v>
      </c>
      <c r="F131" s="60">
        <f t="shared" si="3"/>
        <v>0.35500000000000043</v>
      </c>
      <c r="G131" s="60">
        <f t="shared" si="4"/>
        <v>0.93699999999999761</v>
      </c>
      <c r="H131" s="60">
        <f t="shared" si="5"/>
        <v>0.65200000000000102</v>
      </c>
    </row>
    <row r="132" spans="1:8">
      <c r="A132" s="189">
        <v>42571</v>
      </c>
      <c r="B132" s="60">
        <v>15.784000000000001</v>
      </c>
      <c r="C132" s="60">
        <v>16.187000000000001</v>
      </c>
      <c r="D132" s="60">
        <v>17.443000000000001</v>
      </c>
      <c r="F132" s="60">
        <f t="shared" ref="F132:F181" si="6">+ABS(B132-B131)</f>
        <v>0.14400000000000013</v>
      </c>
      <c r="G132" s="60">
        <f t="shared" ref="G132:G181" si="7">+ABS(C132-C131)</f>
        <v>0.18299999999999983</v>
      </c>
      <c r="H132" s="60">
        <f t="shared" ref="H132:H181" si="8">+ABS(D132-D131)</f>
        <v>0.1130000000000031</v>
      </c>
    </row>
    <row r="133" spans="1:8">
      <c r="A133" s="189">
        <v>42586</v>
      </c>
      <c r="B133" s="60">
        <v>15.683</v>
      </c>
      <c r="C133" s="60">
        <v>16.28</v>
      </c>
      <c r="D133" s="60">
        <v>17.478000000000002</v>
      </c>
      <c r="F133" s="60">
        <f t="shared" si="6"/>
        <v>0.10100000000000087</v>
      </c>
      <c r="G133" s="60">
        <f t="shared" si="7"/>
        <v>9.2999999999999972E-2</v>
      </c>
      <c r="H133" s="60">
        <f t="shared" si="8"/>
        <v>3.5000000000000142E-2</v>
      </c>
    </row>
    <row r="134" spans="1:8">
      <c r="A134" s="189">
        <v>42600</v>
      </c>
      <c r="B134" s="60">
        <v>14.955</v>
      </c>
      <c r="C134" s="60">
        <v>15.741</v>
      </c>
      <c r="D134" s="60">
        <v>16.579000000000001</v>
      </c>
      <c r="F134" s="60">
        <f t="shared" si="6"/>
        <v>0.72799999999999976</v>
      </c>
      <c r="G134" s="60">
        <f t="shared" si="7"/>
        <v>0.53900000000000148</v>
      </c>
      <c r="H134" s="60">
        <f t="shared" si="8"/>
        <v>0.89900000000000091</v>
      </c>
    </row>
    <row r="135" spans="1:8">
      <c r="A135" s="189">
        <v>42614</v>
      </c>
      <c r="B135" s="60">
        <v>14.917</v>
      </c>
      <c r="C135" s="60">
        <v>15.679</v>
      </c>
      <c r="D135" s="60">
        <v>16.41</v>
      </c>
      <c r="F135" s="60">
        <f t="shared" si="6"/>
        <v>3.8000000000000256E-2</v>
      </c>
      <c r="G135" s="60">
        <f t="shared" si="7"/>
        <v>6.1999999999999389E-2</v>
      </c>
      <c r="H135" s="60">
        <f t="shared" si="8"/>
        <v>0.16900000000000048</v>
      </c>
    </row>
    <row r="136" spans="1:8">
      <c r="A136" s="189">
        <v>42628</v>
      </c>
      <c r="B136" s="60">
        <v>14.284000000000001</v>
      </c>
      <c r="C136" s="60">
        <v>15.666</v>
      </c>
      <c r="D136" s="60">
        <v>16.253</v>
      </c>
      <c r="F136" s="60">
        <f t="shared" si="6"/>
        <v>0.63299999999999912</v>
      </c>
      <c r="G136" s="60">
        <f t="shared" si="7"/>
        <v>1.2999999999999901E-2</v>
      </c>
      <c r="H136" s="60">
        <f t="shared" si="8"/>
        <v>0.15700000000000003</v>
      </c>
    </row>
    <row r="137" spans="1:8">
      <c r="A137" s="189">
        <v>42642</v>
      </c>
      <c r="B137" s="60">
        <v>14.122999999999999</v>
      </c>
      <c r="C137" s="60">
        <v>15.457000000000001</v>
      </c>
      <c r="D137" s="60">
        <v>15.807</v>
      </c>
      <c r="F137" s="60">
        <f t="shared" si="6"/>
        <v>0.16100000000000136</v>
      </c>
      <c r="G137" s="60">
        <f t="shared" si="7"/>
        <v>0.20899999999999963</v>
      </c>
      <c r="H137" s="60">
        <f t="shared" si="8"/>
        <v>0.44599999999999973</v>
      </c>
    </row>
    <row r="138" spans="1:8">
      <c r="A138" s="189">
        <v>42655</v>
      </c>
      <c r="B138" s="158">
        <v>14.009682466998651</v>
      </c>
      <c r="C138">
        <v>15.099806272934657</v>
      </c>
      <c r="D138">
        <v>15.596723868000485</v>
      </c>
      <c r="F138" s="60">
        <f t="shared" si="6"/>
        <v>0.11331753300134828</v>
      </c>
      <c r="G138" s="60">
        <f t="shared" si="7"/>
        <v>0.35719372706534358</v>
      </c>
      <c r="H138" s="60">
        <f t="shared" si="8"/>
        <v>0.21027613199951567</v>
      </c>
    </row>
    <row r="139" spans="1:8">
      <c r="A139" s="189">
        <v>42669</v>
      </c>
      <c r="B139" s="158">
        <v>14.217813657975675</v>
      </c>
      <c r="C139">
        <v>14.778600205814785</v>
      </c>
      <c r="D139">
        <v>15.08732492322693</v>
      </c>
      <c r="F139" s="60">
        <f t="shared" si="6"/>
        <v>0.20813119097702426</v>
      </c>
      <c r="G139" s="60">
        <f t="shared" si="7"/>
        <v>0.32120606711987243</v>
      </c>
      <c r="H139" s="60">
        <f t="shared" si="8"/>
        <v>0.50939894477355452</v>
      </c>
    </row>
    <row r="140" spans="1:8">
      <c r="A140" s="189">
        <v>42684</v>
      </c>
      <c r="B140" s="158">
        <v>14.109</v>
      </c>
      <c r="C140">
        <v>14.702</v>
      </c>
      <c r="D140">
        <v>14.898999999999999</v>
      </c>
      <c r="F140" s="60">
        <f t="shared" si="6"/>
        <v>0.10881365797567533</v>
      </c>
      <c r="G140" s="60">
        <f t="shared" si="7"/>
        <v>7.6600205814784772E-2</v>
      </c>
      <c r="H140" s="60">
        <f t="shared" si="8"/>
        <v>0.18832492322693106</v>
      </c>
    </row>
    <row r="141" spans="1:8">
      <c r="A141" s="189">
        <v>42698</v>
      </c>
      <c r="B141" s="158">
        <v>14.118</v>
      </c>
      <c r="C141">
        <v>14.707000000000001</v>
      </c>
      <c r="D141">
        <v>15.345000000000001</v>
      </c>
      <c r="F141" s="60">
        <f t="shared" si="6"/>
        <v>9.0000000000003411E-3</v>
      </c>
      <c r="G141" s="60">
        <f t="shared" si="7"/>
        <v>5.0000000000007816E-3</v>
      </c>
      <c r="H141" s="60">
        <f t="shared" si="8"/>
        <v>0.44600000000000151</v>
      </c>
    </row>
    <row r="142" spans="1:8">
      <c r="A142" s="189">
        <v>42712</v>
      </c>
      <c r="B142" s="158">
        <v>14.275</v>
      </c>
      <c r="C142">
        <v>15.144</v>
      </c>
      <c r="D142">
        <v>15.895</v>
      </c>
      <c r="F142" s="60">
        <f t="shared" si="6"/>
        <v>0.15700000000000003</v>
      </c>
      <c r="G142" s="60">
        <f t="shared" si="7"/>
        <v>0.43699999999999939</v>
      </c>
      <c r="H142" s="60">
        <f t="shared" si="8"/>
        <v>0.54999999999999893</v>
      </c>
    </row>
    <row r="143" spans="1:8">
      <c r="A143" s="189">
        <v>42726</v>
      </c>
      <c r="B143" s="158">
        <v>14</v>
      </c>
      <c r="C143">
        <v>15.137</v>
      </c>
      <c r="D143">
        <v>15.927</v>
      </c>
      <c r="F143" s="60">
        <f t="shared" si="6"/>
        <v>0.27500000000000036</v>
      </c>
      <c r="G143" s="60">
        <f t="shared" si="7"/>
        <v>6.9999999999996732E-3</v>
      </c>
      <c r="H143" s="60">
        <f t="shared" si="8"/>
        <v>3.2000000000000028E-2</v>
      </c>
    </row>
    <row r="144" spans="1:8">
      <c r="A144" s="189">
        <v>42740</v>
      </c>
      <c r="B144" s="158">
        <v>14.099</v>
      </c>
      <c r="C144">
        <v>15.164</v>
      </c>
      <c r="D144">
        <v>15.565</v>
      </c>
      <c r="F144" s="60">
        <f t="shared" si="6"/>
        <v>9.9000000000000199E-2</v>
      </c>
      <c r="G144" s="60">
        <f t="shared" si="7"/>
        <v>2.6999999999999247E-2</v>
      </c>
      <c r="H144" s="60">
        <f t="shared" si="8"/>
        <v>0.3620000000000001</v>
      </c>
    </row>
    <row r="145" spans="1:8">
      <c r="A145" s="189">
        <v>42754</v>
      </c>
      <c r="B145" s="158">
        <v>13.977</v>
      </c>
      <c r="C145">
        <v>14.724</v>
      </c>
      <c r="D145">
        <v>14.798999999999999</v>
      </c>
      <c r="F145" s="60">
        <f t="shared" si="6"/>
        <v>0.12199999999999989</v>
      </c>
      <c r="G145" s="60">
        <f t="shared" si="7"/>
        <v>0.4399999999999995</v>
      </c>
      <c r="H145" s="60">
        <f t="shared" si="8"/>
        <v>0.76600000000000001</v>
      </c>
    </row>
    <row r="146" spans="1:8">
      <c r="A146" s="189">
        <v>42768</v>
      </c>
      <c r="B146" s="158">
        <v>13.744999999999999</v>
      </c>
      <c r="C146">
        <v>13.888999999999999</v>
      </c>
      <c r="D146">
        <v>14.055999999999999</v>
      </c>
      <c r="F146" s="60">
        <f t="shared" si="6"/>
        <v>0.23200000000000109</v>
      </c>
      <c r="G146" s="60">
        <f t="shared" si="7"/>
        <v>0.83500000000000085</v>
      </c>
      <c r="H146" s="60">
        <f t="shared" si="8"/>
        <v>0.74300000000000033</v>
      </c>
    </row>
    <row r="147" spans="1:8">
      <c r="A147" s="189">
        <v>42783</v>
      </c>
      <c r="B147" s="158">
        <v>13.148999999999999</v>
      </c>
      <c r="C147">
        <v>13.327999999999999</v>
      </c>
      <c r="D147">
        <v>13.853</v>
      </c>
      <c r="F147" s="60">
        <f t="shared" si="6"/>
        <v>0.59600000000000009</v>
      </c>
      <c r="G147" s="60">
        <f t="shared" si="7"/>
        <v>0.56099999999999994</v>
      </c>
      <c r="H147" s="60">
        <f t="shared" si="8"/>
        <v>0.2029999999999994</v>
      </c>
    </row>
    <row r="148" spans="1:8">
      <c r="A148" s="189">
        <v>42796</v>
      </c>
      <c r="B148" s="158">
        <v>12.51</v>
      </c>
      <c r="C148">
        <v>12.939</v>
      </c>
      <c r="D148">
        <v>13.868</v>
      </c>
      <c r="F148" s="60">
        <f t="shared" si="6"/>
        <v>0.63899999999999935</v>
      </c>
      <c r="G148" s="60">
        <f t="shared" si="7"/>
        <v>0.38899999999999935</v>
      </c>
      <c r="H148" s="60">
        <f t="shared" si="8"/>
        <v>1.5000000000000568E-2</v>
      </c>
    </row>
    <row r="149" spans="1:8">
      <c r="A149" s="189">
        <v>42810</v>
      </c>
      <c r="B149" s="158">
        <v>11.172000000000001</v>
      </c>
      <c r="C149">
        <v>12.404999999999999</v>
      </c>
      <c r="D149">
        <v>13.827</v>
      </c>
      <c r="F149" s="60">
        <f t="shared" si="6"/>
        <v>1.3379999999999992</v>
      </c>
      <c r="G149" s="60">
        <f t="shared" si="7"/>
        <v>0.5340000000000007</v>
      </c>
      <c r="H149" s="60">
        <f t="shared" si="8"/>
        <v>4.1000000000000369E-2</v>
      </c>
    </row>
    <row r="150" spans="1:8">
      <c r="A150" s="189">
        <v>42824</v>
      </c>
      <c r="B150" s="158">
        <v>11.095000000000001</v>
      </c>
      <c r="C150">
        <v>12.173</v>
      </c>
      <c r="D150">
        <v>13.868</v>
      </c>
      <c r="F150" s="60">
        <f t="shared" si="6"/>
        <v>7.6999999999999957E-2</v>
      </c>
      <c r="G150" s="60">
        <f t="shared" si="7"/>
        <v>0.23199999999999932</v>
      </c>
      <c r="H150" s="60">
        <f t="shared" si="8"/>
        <v>4.1000000000000369E-2</v>
      </c>
    </row>
    <row r="151" spans="1:8">
      <c r="A151" s="189">
        <v>42838</v>
      </c>
      <c r="B151" s="158">
        <v>10.502000000000001</v>
      </c>
      <c r="C151">
        <v>11.997</v>
      </c>
      <c r="D151">
        <v>13.811</v>
      </c>
      <c r="F151" s="60">
        <f t="shared" si="6"/>
        <v>0.59299999999999997</v>
      </c>
      <c r="G151" s="60">
        <f t="shared" si="7"/>
        <v>0.17600000000000016</v>
      </c>
      <c r="H151" s="60">
        <f t="shared" si="8"/>
        <v>5.7000000000000384E-2</v>
      </c>
    </row>
    <row r="152" spans="1:8">
      <c r="A152" s="189">
        <v>42852</v>
      </c>
      <c r="B152" s="158">
        <v>10.47</v>
      </c>
      <c r="C152">
        <v>11.871</v>
      </c>
      <c r="D152">
        <v>13.84</v>
      </c>
      <c r="F152" s="60">
        <f t="shared" si="6"/>
        <v>3.2000000000000028E-2</v>
      </c>
      <c r="G152" s="60">
        <f t="shared" si="7"/>
        <v>0.12599999999999945</v>
      </c>
      <c r="H152" s="60">
        <f t="shared" si="8"/>
        <v>2.8999999999999915E-2</v>
      </c>
    </row>
    <row r="153" spans="1:8">
      <c r="A153" s="189">
        <v>42866</v>
      </c>
      <c r="B153" s="158">
        <v>10.647</v>
      </c>
      <c r="C153">
        <v>11.852</v>
      </c>
      <c r="D153">
        <v>13.906000000000001</v>
      </c>
      <c r="F153" s="60">
        <f t="shared" si="6"/>
        <v>0.1769999999999996</v>
      </c>
      <c r="G153" s="60">
        <f t="shared" si="7"/>
        <v>1.9000000000000128E-2</v>
      </c>
      <c r="H153" s="60">
        <f t="shared" si="8"/>
        <v>6.6000000000000725E-2</v>
      </c>
    </row>
    <row r="154" spans="1:8">
      <c r="A154" s="189">
        <v>42880</v>
      </c>
      <c r="B154" s="158">
        <v>10.816000000000001</v>
      </c>
      <c r="C154">
        <v>11.817</v>
      </c>
      <c r="D154">
        <v>13.353</v>
      </c>
      <c r="F154" s="60">
        <f t="shared" si="6"/>
        <v>0.16900000000000048</v>
      </c>
      <c r="G154" s="60">
        <f t="shared" si="7"/>
        <v>3.5000000000000142E-2</v>
      </c>
      <c r="H154" s="60">
        <f t="shared" si="8"/>
        <v>0.55300000000000082</v>
      </c>
    </row>
    <row r="155" spans="1:8">
      <c r="A155" s="189">
        <v>42922</v>
      </c>
      <c r="B155" s="38">
        <v>10.27506018624722</v>
      </c>
      <c r="C155">
        <v>10.670953663147742</v>
      </c>
      <c r="D155">
        <v>11.989238307527184</v>
      </c>
      <c r="F155" s="60">
        <f t="shared" si="6"/>
        <v>0.54093981375278055</v>
      </c>
      <c r="G155" s="60">
        <f t="shared" si="7"/>
        <v>1.1460463368522582</v>
      </c>
      <c r="H155" s="60">
        <f t="shared" si="8"/>
        <v>1.3637616924728153</v>
      </c>
    </row>
    <row r="156" spans="1:8">
      <c r="A156" s="189">
        <v>42936</v>
      </c>
      <c r="B156" s="38">
        <v>9.9222472947423803</v>
      </c>
      <c r="C156">
        <v>10.407614836720015</v>
      </c>
      <c r="D156">
        <v>11.306975486107085</v>
      </c>
      <c r="F156" s="60">
        <f t="shared" si="6"/>
        <v>0.35281289150483985</v>
      </c>
      <c r="G156" s="60">
        <f t="shared" si="7"/>
        <v>0.26333882642772721</v>
      </c>
      <c r="H156" s="60">
        <f t="shared" si="8"/>
        <v>0.68226282142009964</v>
      </c>
    </row>
    <row r="157" spans="1:8">
      <c r="A157" s="189">
        <v>42950</v>
      </c>
      <c r="B157" s="60">
        <v>9.8861411436826252</v>
      </c>
      <c r="C157">
        <v>10.237992256445949</v>
      </c>
      <c r="D157">
        <v>11.153184521199776</v>
      </c>
      <c r="F157" s="60">
        <f t="shared" si="6"/>
        <v>3.6106151059755121E-2</v>
      </c>
      <c r="G157" s="60">
        <f t="shared" si="7"/>
        <v>0.16962258027406563</v>
      </c>
      <c r="H157" s="60">
        <f t="shared" si="8"/>
        <v>0.15379096490730859</v>
      </c>
    </row>
    <row r="158" spans="1:8">
      <c r="A158" s="189">
        <v>42964</v>
      </c>
      <c r="B158" s="158">
        <v>9.8729999999999993</v>
      </c>
      <c r="C158">
        <v>10.178000000000001</v>
      </c>
      <c r="D158">
        <v>11.022</v>
      </c>
      <c r="F158" s="60">
        <f t="shared" si="6"/>
        <v>1.3141143682625867E-2</v>
      </c>
      <c r="G158" s="60">
        <f t="shared" si="7"/>
        <v>5.99922564459483E-2</v>
      </c>
      <c r="H158" s="60">
        <f t="shared" si="8"/>
        <v>0.13118452119977597</v>
      </c>
    </row>
    <row r="159" spans="1:8">
      <c r="A159" s="189">
        <v>42992</v>
      </c>
      <c r="B159" s="158">
        <v>9.8320000000000007</v>
      </c>
      <c r="C159">
        <v>10.016</v>
      </c>
      <c r="D159">
        <v>10.808999999999999</v>
      </c>
      <c r="F159" s="60">
        <f t="shared" si="6"/>
        <v>4.0999999999998593E-2</v>
      </c>
      <c r="G159" s="60">
        <f t="shared" si="7"/>
        <v>0.16200000000000081</v>
      </c>
      <c r="H159" s="60">
        <f t="shared" si="8"/>
        <v>0.21300000000000097</v>
      </c>
    </row>
    <row r="160" spans="1:8">
      <c r="A160" s="189">
        <v>43006</v>
      </c>
      <c r="B160" s="158">
        <v>9.7870000000000008</v>
      </c>
      <c r="C160">
        <v>9.5169999999999995</v>
      </c>
      <c r="D160">
        <v>10.298</v>
      </c>
      <c r="F160" s="60">
        <f t="shared" si="6"/>
        <v>4.4999999999999929E-2</v>
      </c>
      <c r="G160" s="60">
        <f t="shared" si="7"/>
        <v>0.49900000000000055</v>
      </c>
      <c r="H160" s="60">
        <f t="shared" si="8"/>
        <v>0.51099999999999923</v>
      </c>
    </row>
    <row r="161" spans="1:8">
      <c r="A161" s="189">
        <v>43020</v>
      </c>
      <c r="B161" s="158">
        <v>9.3510000000000009</v>
      </c>
      <c r="C161">
        <v>9.4550000000000001</v>
      </c>
      <c r="D161">
        <v>9.5429999999999993</v>
      </c>
      <c r="F161" s="60">
        <f t="shared" si="6"/>
        <v>0.43599999999999994</v>
      </c>
      <c r="G161" s="60">
        <f t="shared" si="7"/>
        <v>6.1999999999999389E-2</v>
      </c>
      <c r="H161" s="60">
        <f t="shared" si="8"/>
        <v>0.75500000000000078</v>
      </c>
    </row>
    <row r="162" spans="1:8">
      <c r="A162" s="189">
        <v>43034</v>
      </c>
      <c r="B162" s="158">
        <v>9.0060000000000002</v>
      </c>
      <c r="C162">
        <v>9.2309999999999999</v>
      </c>
      <c r="D162">
        <v>9.3160000000000007</v>
      </c>
      <c r="F162" s="60">
        <f t="shared" si="6"/>
        <v>0.34500000000000064</v>
      </c>
      <c r="G162" s="60">
        <f t="shared" si="7"/>
        <v>0.2240000000000002</v>
      </c>
      <c r="H162" s="60">
        <f t="shared" si="8"/>
        <v>0.22699999999999854</v>
      </c>
    </row>
    <row r="163" spans="1:8">
      <c r="A163" s="189">
        <v>43048</v>
      </c>
      <c r="B163" s="158">
        <v>8.859</v>
      </c>
      <c r="C163">
        <v>8.9700000000000006</v>
      </c>
      <c r="D163">
        <v>9.3000000000000007</v>
      </c>
      <c r="F163" s="60">
        <f t="shared" si="6"/>
        <v>0.14700000000000024</v>
      </c>
      <c r="G163" s="60">
        <f t="shared" si="7"/>
        <v>0.26099999999999923</v>
      </c>
      <c r="H163" s="60">
        <f t="shared" si="8"/>
        <v>1.6000000000000014E-2</v>
      </c>
    </row>
    <row r="164" spans="1:8">
      <c r="A164" s="189">
        <v>43062</v>
      </c>
      <c r="B164" s="158">
        <v>8.734</v>
      </c>
      <c r="C164">
        <v>8.7520000000000007</v>
      </c>
      <c r="D164">
        <v>9.2469999999999999</v>
      </c>
      <c r="F164" s="60">
        <f t="shared" si="6"/>
        <v>0.125</v>
      </c>
      <c r="G164" s="60">
        <f t="shared" si="7"/>
        <v>0.21799999999999997</v>
      </c>
      <c r="H164" s="60">
        <f t="shared" si="8"/>
        <v>5.3000000000000824E-2</v>
      </c>
    </row>
    <row r="165" spans="1:8">
      <c r="A165" s="189">
        <v>43076</v>
      </c>
      <c r="B165" s="158">
        <v>8.5069999999999997</v>
      </c>
      <c r="C165">
        <v>8.6560000000000006</v>
      </c>
      <c r="D165">
        <v>9.109</v>
      </c>
      <c r="F165" s="60">
        <f t="shared" si="6"/>
        <v>0.22700000000000031</v>
      </c>
      <c r="G165" s="60">
        <f t="shared" si="7"/>
        <v>9.6000000000000085E-2</v>
      </c>
      <c r="H165" s="60">
        <f t="shared" si="8"/>
        <v>0.1379999999999999</v>
      </c>
    </row>
    <row r="166" spans="1:8">
      <c r="A166" s="189">
        <v>43090</v>
      </c>
      <c r="B166" s="158">
        <v>8.3253311066667344</v>
      </c>
      <c r="C166">
        <v>8.4044284452323694</v>
      </c>
      <c r="D166">
        <v>8.9497388263777964</v>
      </c>
      <c r="F166" s="60">
        <f t="shared" si="6"/>
        <v>0.1816688933332653</v>
      </c>
      <c r="G166" s="60">
        <f t="shared" si="7"/>
        <v>0.25157155476763116</v>
      </c>
      <c r="H166" s="60">
        <f t="shared" si="8"/>
        <v>0.1592611736222036</v>
      </c>
    </row>
    <row r="167" spans="1:8">
      <c r="A167" s="189">
        <v>43104</v>
      </c>
      <c r="B167" s="158">
        <v>8.5690000000000008</v>
      </c>
      <c r="C167">
        <v>8.3859999999999992</v>
      </c>
      <c r="D167">
        <v>8.9789999999999992</v>
      </c>
      <c r="F167" s="60">
        <f t="shared" si="6"/>
        <v>0.24366889333326647</v>
      </c>
      <c r="G167" s="60">
        <f t="shared" si="7"/>
        <v>1.8428445232370194E-2</v>
      </c>
      <c r="H167" s="60">
        <f t="shared" si="8"/>
        <v>2.9261173622202818E-2</v>
      </c>
    </row>
    <row r="168" spans="1:8">
      <c r="A168" s="189">
        <v>43118</v>
      </c>
      <c r="B168" s="158">
        <v>8.5559999999999992</v>
      </c>
      <c r="C168">
        <v>8.4090000000000007</v>
      </c>
      <c r="D168">
        <v>9.3089999999999993</v>
      </c>
      <c r="F168" s="60">
        <f t="shared" si="6"/>
        <v>1.3000000000001677E-2</v>
      </c>
      <c r="G168" s="60">
        <f t="shared" si="7"/>
        <v>2.3000000000001464E-2</v>
      </c>
      <c r="H168" s="60">
        <f t="shared" si="8"/>
        <v>0.33000000000000007</v>
      </c>
    </row>
    <row r="169" spans="1:8">
      <c r="A169" s="226">
        <v>43132</v>
      </c>
      <c r="B169" s="158">
        <v>8.6560000000000006</v>
      </c>
      <c r="C169">
        <v>8.8330000000000002</v>
      </c>
      <c r="D169">
        <v>9.2710000000000008</v>
      </c>
      <c r="F169" s="60">
        <f t="shared" si="6"/>
        <v>0.10000000000000142</v>
      </c>
      <c r="G169" s="60">
        <f t="shared" si="7"/>
        <v>0.42399999999999949</v>
      </c>
      <c r="H169" s="60">
        <f t="shared" si="8"/>
        <v>3.7999999999998479E-2</v>
      </c>
    </row>
    <row r="170" spans="1:8">
      <c r="A170" s="226">
        <v>43146</v>
      </c>
      <c r="B170" s="158">
        <v>8.6449999999999996</v>
      </c>
      <c r="C170">
        <v>8.9</v>
      </c>
      <c r="D170">
        <v>9.327</v>
      </c>
      <c r="F170" s="60">
        <f t="shared" si="6"/>
        <v>1.1000000000001009E-2</v>
      </c>
      <c r="G170" s="60">
        <f t="shared" si="7"/>
        <v>6.7000000000000171E-2</v>
      </c>
      <c r="H170" s="60">
        <f t="shared" si="8"/>
        <v>5.5999999999999162E-2</v>
      </c>
    </row>
    <row r="171" spans="1:8">
      <c r="A171" s="226">
        <v>43160</v>
      </c>
      <c r="B171" s="158">
        <v>8.6760000000000002</v>
      </c>
      <c r="C171">
        <v>8.9291485166691054</v>
      </c>
      <c r="D171">
        <v>9.4350221937858478</v>
      </c>
      <c r="F171" s="60">
        <f t="shared" si="6"/>
        <v>3.1000000000000583E-2</v>
      </c>
      <c r="G171" s="60">
        <f t="shared" si="7"/>
        <v>2.9148516669105007E-2</v>
      </c>
      <c r="H171" s="60">
        <f t="shared" si="8"/>
        <v>0.10802219378584788</v>
      </c>
    </row>
    <row r="172" spans="1:8">
      <c r="A172" s="226">
        <v>43174</v>
      </c>
      <c r="B172" s="158">
        <v>8.6229999999999993</v>
      </c>
      <c r="C172">
        <v>8.9570000000000007</v>
      </c>
      <c r="D172">
        <v>9.5310000000000006</v>
      </c>
      <c r="F172" s="60">
        <f t="shared" si="6"/>
        <v>5.3000000000000824E-2</v>
      </c>
      <c r="G172" s="60">
        <f t="shared" si="7"/>
        <v>2.7851483330895377E-2</v>
      </c>
      <c r="H172" s="60">
        <f t="shared" si="8"/>
        <v>9.597780621415275E-2</v>
      </c>
    </row>
    <row r="173" spans="1:8">
      <c r="A173" s="189">
        <v>43188</v>
      </c>
      <c r="B173" s="158">
        <v>8.7650000000000006</v>
      </c>
      <c r="C173">
        <v>9.0660000000000007</v>
      </c>
      <c r="D173">
        <v>9.5790000000000006</v>
      </c>
      <c r="F173" s="60">
        <f t="shared" si="6"/>
        <v>0.14200000000000124</v>
      </c>
      <c r="G173" s="60">
        <f t="shared" si="7"/>
        <v>0.10899999999999999</v>
      </c>
      <c r="H173" s="60">
        <f t="shared" si="8"/>
        <v>4.8000000000000043E-2</v>
      </c>
    </row>
    <row r="174" spans="1:8">
      <c r="A174" s="189">
        <v>43202</v>
      </c>
      <c r="B174" s="158">
        <v>8.7609999999999992</v>
      </c>
      <c r="C174">
        <v>9.2279999999999998</v>
      </c>
      <c r="D174">
        <v>9.6850000000000005</v>
      </c>
      <c r="F174" s="60">
        <f t="shared" si="6"/>
        <v>4.0000000000013358E-3</v>
      </c>
      <c r="G174" s="60">
        <f t="shared" si="7"/>
        <v>0.16199999999999903</v>
      </c>
      <c r="H174" s="60">
        <f t="shared" si="8"/>
        <v>0.10599999999999987</v>
      </c>
    </row>
    <row r="175" spans="1:8">
      <c r="A175" s="189">
        <v>43216</v>
      </c>
      <c r="B175" s="158">
        <v>8.7159999999999993</v>
      </c>
      <c r="C175">
        <v>9.3059999999999992</v>
      </c>
      <c r="D175">
        <v>9.7729999999999997</v>
      </c>
      <c r="F175" s="60">
        <f t="shared" si="6"/>
        <v>4.4999999999999929E-2</v>
      </c>
      <c r="G175" s="60">
        <f t="shared" si="7"/>
        <v>7.7999999999999403E-2</v>
      </c>
      <c r="H175" s="60">
        <f t="shared" si="8"/>
        <v>8.799999999999919E-2</v>
      </c>
    </row>
    <row r="176" spans="1:8">
      <c r="A176" s="189">
        <v>43230</v>
      </c>
      <c r="B176" s="158">
        <v>8.7429808836807723</v>
      </c>
      <c r="C176">
        <v>9.4048872531615544</v>
      </c>
      <c r="D176">
        <v>9.8653179206924069</v>
      </c>
      <c r="F176" s="60">
        <f t="shared" si="6"/>
        <v>2.6980883680773005E-2</v>
      </c>
      <c r="G176" s="60">
        <f t="shared" si="7"/>
        <v>9.8887253161555222E-2</v>
      </c>
      <c r="H176" s="60">
        <f t="shared" si="8"/>
        <v>9.2317920692407185E-2</v>
      </c>
    </row>
    <row r="177" spans="1:8">
      <c r="A177" s="189">
        <v>43244</v>
      </c>
      <c r="B177" s="158">
        <v>8.7959999999999994</v>
      </c>
      <c r="C177">
        <v>9.49</v>
      </c>
      <c r="D177">
        <v>10.282999999999999</v>
      </c>
      <c r="F177" s="60">
        <f t="shared" si="6"/>
        <v>5.3019116319227066E-2</v>
      </c>
      <c r="G177" s="60">
        <f t="shared" si="7"/>
        <v>8.511274683844583E-2</v>
      </c>
      <c r="H177" s="60">
        <f t="shared" si="8"/>
        <v>0.4176820793075926</v>
      </c>
    </row>
    <row r="178" spans="1:8">
      <c r="A178" s="189">
        <v>43258</v>
      </c>
      <c r="B178" s="38">
        <v>9.0510000000000002</v>
      </c>
      <c r="C178">
        <v>9.9740000000000002</v>
      </c>
      <c r="D178">
        <v>10.760999999999999</v>
      </c>
      <c r="F178" s="60">
        <f t="shared" si="6"/>
        <v>0.25500000000000078</v>
      </c>
      <c r="G178" s="60">
        <f t="shared" si="7"/>
        <v>0.48399999999999999</v>
      </c>
      <c r="H178" s="60">
        <f t="shared" si="8"/>
        <v>0.47799999999999976</v>
      </c>
    </row>
    <row r="179" spans="1:8">
      <c r="A179" s="189">
        <v>43272</v>
      </c>
      <c r="B179" s="38">
        <v>10.516</v>
      </c>
      <c r="C179">
        <v>12.028</v>
      </c>
      <c r="D179">
        <v>14.502000000000001</v>
      </c>
      <c r="F179" s="60">
        <f t="shared" si="6"/>
        <v>1.4649999999999999</v>
      </c>
      <c r="G179" s="60">
        <f t="shared" si="7"/>
        <v>2.0540000000000003</v>
      </c>
      <c r="H179" s="60">
        <f t="shared" si="8"/>
        <v>3.7410000000000014</v>
      </c>
    </row>
    <row r="180" spans="1:8">
      <c r="A180" s="189">
        <v>43286</v>
      </c>
      <c r="B180" s="38">
        <v>10.516</v>
      </c>
      <c r="C180">
        <v>12.028</v>
      </c>
      <c r="D180">
        <v>14.502000000000001</v>
      </c>
      <c r="F180" s="60">
        <f t="shared" si="6"/>
        <v>0</v>
      </c>
      <c r="G180" s="60">
        <f t="shared" si="7"/>
        <v>0</v>
      </c>
      <c r="H180" s="60">
        <f t="shared" si="8"/>
        <v>0</v>
      </c>
    </row>
    <row r="181" spans="1:8">
      <c r="A181" s="189">
        <v>43300</v>
      </c>
      <c r="B181" s="38">
        <v>10.515599495112182</v>
      </c>
      <c r="C181">
        <v>12.02802375538543</v>
      </c>
      <c r="D181">
        <v>14.503482336469675</v>
      </c>
      <c r="F181" s="60">
        <f t="shared" si="6"/>
        <v>4.0050488781773197E-4</v>
      </c>
      <c r="G181" s="60">
        <f t="shared" si="7"/>
        <v>2.3755385429424791E-5</v>
      </c>
      <c r="H181" s="60">
        <f t="shared" si="8"/>
        <v>1.48233646967455E-3</v>
      </c>
    </row>
    <row r="182" spans="1:8">
      <c r="A182" s="151"/>
      <c r="B182" s="228"/>
      <c r="C182" s="60"/>
      <c r="D182" s="60"/>
    </row>
    <row r="183" spans="1:8">
      <c r="B183" s="60"/>
      <c r="C183" s="60"/>
      <c r="D183" s="60"/>
    </row>
    <row r="184" spans="1:8">
      <c r="B184" s="60"/>
      <c r="C184" s="60"/>
      <c r="D184" s="60"/>
    </row>
    <row r="185" spans="1:8">
      <c r="B185" s="60"/>
      <c r="C185" s="60"/>
      <c r="D185" s="60"/>
    </row>
    <row r="186" spans="1:8">
      <c r="B186" s="60"/>
      <c r="C186" s="60"/>
      <c r="D186" s="60"/>
    </row>
    <row r="187" spans="1:8">
      <c r="B187" s="60"/>
      <c r="C187" s="60"/>
      <c r="D187" s="60"/>
    </row>
    <row r="188" spans="1:8">
      <c r="B188" s="60"/>
      <c r="C188" s="60"/>
      <c r="D188" s="60"/>
    </row>
    <row r="189" spans="1:8">
      <c r="B189" s="60"/>
      <c r="C189" s="60"/>
      <c r="D189" s="60"/>
    </row>
    <row r="190" spans="1:8">
      <c r="B190" s="60"/>
      <c r="C190" s="60"/>
      <c r="D190" s="60"/>
    </row>
    <row r="191" spans="1:8">
      <c r="B191" s="60"/>
      <c r="C191" s="60"/>
      <c r="D191" s="60"/>
    </row>
    <row r="192" spans="1:8">
      <c r="B192" s="60"/>
      <c r="C192" s="60"/>
      <c r="D192" s="60"/>
    </row>
    <row r="193" spans="1:4">
      <c r="B193" s="60"/>
      <c r="C193" s="60"/>
      <c r="D193" s="60"/>
    </row>
    <row r="194" spans="1:4">
      <c r="A194" s="177"/>
      <c r="B194" s="229"/>
      <c r="C194" s="60"/>
      <c r="D194" s="60"/>
    </row>
    <row r="195" spans="1:4">
      <c r="A195" s="151"/>
      <c r="B195" s="228"/>
      <c r="C195" s="60"/>
      <c r="D195" s="60"/>
    </row>
    <row r="196" spans="1:4">
      <c r="B196" s="60"/>
      <c r="C196" s="60"/>
      <c r="D196" s="60"/>
    </row>
    <row r="197" spans="1:4">
      <c r="A197" s="151"/>
      <c r="B197" s="228"/>
      <c r="C197" s="60"/>
      <c r="D197" s="60"/>
    </row>
    <row r="198" spans="1:4">
      <c r="B198" s="60"/>
      <c r="C198" s="60"/>
      <c r="D198" s="60"/>
    </row>
    <row r="199" spans="1:4">
      <c r="B199" s="60"/>
      <c r="C199" s="60"/>
      <c r="D199" s="60"/>
    </row>
    <row r="200" spans="1:4">
      <c r="B200" s="60"/>
      <c r="C200" s="60"/>
      <c r="D200" s="60"/>
    </row>
    <row r="201" spans="1:4">
      <c r="B201" s="60"/>
      <c r="C201" s="60"/>
      <c r="D201" s="60"/>
    </row>
    <row r="202" spans="1:4">
      <c r="B202" s="60"/>
      <c r="C202" s="60"/>
      <c r="D202" s="60"/>
    </row>
    <row r="203" spans="1:4">
      <c r="B203" s="60"/>
      <c r="C203" s="60"/>
      <c r="D203" s="60"/>
    </row>
    <row r="204" spans="1:4">
      <c r="A204" s="151"/>
      <c r="B204" s="228"/>
      <c r="C204" s="60"/>
      <c r="D204" s="60"/>
    </row>
    <row r="205" spans="1:4">
      <c r="B205" s="60"/>
      <c r="C205" s="60"/>
      <c r="D205" s="60"/>
    </row>
    <row r="206" spans="1:4">
      <c r="B206" s="60"/>
      <c r="C206" s="60"/>
      <c r="D206" s="60"/>
    </row>
    <row r="207" spans="1:4">
      <c r="B207" s="60"/>
      <c r="C207" s="60"/>
      <c r="D207" s="60"/>
    </row>
    <row r="208" spans="1:4">
      <c r="B208" s="60"/>
      <c r="C208" s="60"/>
      <c r="D208" s="60"/>
    </row>
    <row r="209" spans="1:4">
      <c r="A209" s="151"/>
      <c r="B209" s="228"/>
      <c r="C209" s="60"/>
      <c r="D209" s="60"/>
    </row>
    <row r="210" spans="1:4">
      <c r="A210" s="151"/>
      <c r="B210" s="228"/>
      <c r="C210" s="60"/>
      <c r="D210" s="60"/>
    </row>
    <row r="211" spans="1:4">
      <c r="B211" s="60"/>
      <c r="C211" s="60"/>
      <c r="D211" s="60"/>
    </row>
    <row r="212" spans="1:4">
      <c r="B212" s="60"/>
      <c r="C212" s="60"/>
      <c r="D212" s="60"/>
    </row>
    <row r="213" spans="1:4">
      <c r="A213" s="151"/>
      <c r="B213" s="228"/>
      <c r="C213" s="60"/>
      <c r="D213" s="60"/>
    </row>
    <row r="214" spans="1:4">
      <c r="A214" s="151"/>
      <c r="B214" s="228"/>
      <c r="C214" s="60"/>
      <c r="D214" s="60"/>
    </row>
    <row r="215" spans="1:4">
      <c r="B215" s="60"/>
      <c r="C215" s="60"/>
      <c r="D215" s="60"/>
    </row>
    <row r="216" spans="1:4">
      <c r="B216" s="60"/>
      <c r="C216" s="60"/>
      <c r="D216" s="60"/>
    </row>
    <row r="217" spans="1:4">
      <c r="B217" s="60"/>
      <c r="C217" s="60"/>
      <c r="D217" s="60"/>
    </row>
    <row r="218" spans="1:4">
      <c r="B218" s="60"/>
      <c r="C218" s="60"/>
      <c r="D218" s="60"/>
    </row>
    <row r="219" spans="1:4">
      <c r="A219" s="39"/>
      <c r="B219" s="228"/>
      <c r="C219" s="60"/>
      <c r="D219" s="60"/>
    </row>
    <row r="220" spans="1:4">
      <c r="B220" s="60"/>
      <c r="C220" s="60"/>
      <c r="D220" s="60"/>
    </row>
    <row r="221" spans="1:4">
      <c r="A221" s="39"/>
      <c r="B221" s="228"/>
      <c r="C221" s="60"/>
      <c r="D221" s="60"/>
    </row>
    <row r="222" spans="1:4">
      <c r="A222" s="151"/>
      <c r="B222" s="60"/>
      <c r="C222" s="60"/>
      <c r="D222" s="60"/>
    </row>
    <row r="223" spans="1:4">
      <c r="A223" s="151"/>
      <c r="B223" s="60"/>
      <c r="C223" s="60"/>
      <c r="D223" s="60"/>
    </row>
    <row r="224" spans="1:4">
      <c r="A224" s="151"/>
      <c r="B224" s="60"/>
      <c r="C224" s="60"/>
      <c r="D224" s="60"/>
    </row>
    <row r="225" spans="1:4">
      <c r="A225" s="151"/>
      <c r="B225" s="60"/>
      <c r="C225" s="60"/>
      <c r="D225" s="60"/>
    </row>
    <row r="226" spans="1:4">
      <c r="A226" s="151"/>
      <c r="B226" s="60"/>
      <c r="C226" s="60"/>
      <c r="D226" s="60"/>
    </row>
    <row r="227" spans="1:4">
      <c r="A227" s="151"/>
      <c r="B227" s="60"/>
      <c r="C227" s="60"/>
      <c r="D227" s="60"/>
    </row>
    <row r="228" spans="1:4">
      <c r="A228" s="151"/>
      <c r="B228" s="60"/>
      <c r="C228" s="60"/>
      <c r="D228" s="60"/>
    </row>
    <row r="229" spans="1:4">
      <c r="A229" s="151"/>
      <c r="B229" s="60"/>
      <c r="C229" s="60"/>
      <c r="D229" s="60"/>
    </row>
    <row r="230" spans="1:4">
      <c r="A230" s="151"/>
      <c r="B230" s="60"/>
      <c r="C230" s="60"/>
      <c r="D230" s="60"/>
    </row>
    <row r="231" spans="1:4">
      <c r="B231" s="60"/>
      <c r="C231" s="60"/>
      <c r="D231" s="60"/>
    </row>
    <row r="232" spans="1:4">
      <c r="B232" s="60"/>
      <c r="C232" s="60"/>
      <c r="D232" s="60"/>
    </row>
    <row r="233" spans="1:4">
      <c r="B233" s="60"/>
      <c r="C233" s="60"/>
      <c r="D233" s="60"/>
    </row>
    <row r="234" spans="1:4">
      <c r="B234" s="60"/>
      <c r="C234" s="60"/>
      <c r="D234" s="60"/>
    </row>
    <row r="235" spans="1:4">
      <c r="B235" s="60"/>
      <c r="C235" s="60"/>
      <c r="D235" s="60"/>
    </row>
    <row r="236" spans="1:4">
      <c r="B236" s="60"/>
      <c r="C236" s="60"/>
      <c r="D236" s="60"/>
    </row>
    <row r="237" spans="1:4">
      <c r="B237" s="60"/>
      <c r="C237" s="60"/>
      <c r="D237" s="60"/>
    </row>
    <row r="238" spans="1:4">
      <c r="B238" s="60"/>
      <c r="C238" s="60"/>
      <c r="D238" s="60"/>
    </row>
    <row r="239" spans="1:4">
      <c r="B239" s="60"/>
      <c r="C239" s="60"/>
      <c r="D239" s="60"/>
    </row>
    <row r="240" spans="1:4">
      <c r="B240" s="60"/>
      <c r="C240" s="60"/>
      <c r="D240" s="60"/>
    </row>
    <row r="241" spans="2:4">
      <c r="B241" s="60"/>
      <c r="C241" s="60"/>
      <c r="D241" s="60"/>
    </row>
    <row r="242" spans="2:4">
      <c r="B242" s="60"/>
      <c r="C242" s="60"/>
      <c r="D242" s="60"/>
    </row>
    <row r="243" spans="2:4">
      <c r="B243" s="60"/>
      <c r="C243" s="60"/>
      <c r="D243" s="60"/>
    </row>
    <row r="244" spans="2:4">
      <c r="B244" s="60"/>
      <c r="C244" s="60"/>
      <c r="D244" s="60"/>
    </row>
    <row r="245" spans="2:4">
      <c r="B245" s="60"/>
      <c r="C245" s="60"/>
      <c r="D245" s="60"/>
    </row>
    <row r="246" spans="2:4">
      <c r="B246" s="60"/>
      <c r="C246" s="60"/>
      <c r="D246" s="60"/>
    </row>
    <row r="247" spans="2:4">
      <c r="B247" s="60"/>
      <c r="C247" s="60"/>
      <c r="D247" s="60"/>
    </row>
    <row r="248" spans="2:4">
      <c r="B248" s="60"/>
      <c r="C248" s="60"/>
      <c r="D248" s="60"/>
    </row>
    <row r="249" spans="2:4">
      <c r="B249" s="60"/>
      <c r="C249" s="60"/>
      <c r="D249" s="60"/>
    </row>
    <row r="250" spans="2:4">
      <c r="B250" s="60"/>
      <c r="C250" s="60"/>
      <c r="D250" s="60"/>
    </row>
    <row r="251" spans="2:4">
      <c r="B251" s="60"/>
      <c r="C251" s="60"/>
      <c r="D251" s="60"/>
    </row>
    <row r="252" spans="2:4">
      <c r="B252" s="60"/>
      <c r="C252" s="60"/>
      <c r="D252" s="60"/>
    </row>
    <row r="253" spans="2:4">
      <c r="B253" s="60"/>
      <c r="C253" s="60"/>
      <c r="D253" s="60"/>
    </row>
    <row r="254" spans="2:4">
      <c r="B254" s="60"/>
      <c r="C254" s="60"/>
      <c r="D254" s="60"/>
    </row>
    <row r="255" spans="2:4">
      <c r="B255" s="60"/>
      <c r="C255" s="60"/>
      <c r="D255" s="60"/>
    </row>
    <row r="256" spans="2:4">
      <c r="B256" s="60"/>
      <c r="C256" s="60"/>
      <c r="D256" s="60"/>
    </row>
    <row r="257" spans="1:4">
      <c r="B257" s="60"/>
      <c r="C257" s="60"/>
      <c r="D257" s="60"/>
    </row>
    <row r="258" spans="1:4">
      <c r="B258" s="60"/>
      <c r="C258" s="60"/>
      <c r="D258" s="60"/>
    </row>
    <row r="259" spans="1:4">
      <c r="B259" s="60"/>
      <c r="C259" s="60"/>
      <c r="D259" s="60"/>
    </row>
    <row r="260" spans="1:4">
      <c r="B260" s="60"/>
      <c r="C260" s="60"/>
      <c r="D260" s="60"/>
    </row>
    <row r="261" spans="1:4">
      <c r="B261" s="60"/>
      <c r="C261" s="60"/>
      <c r="D261" s="60"/>
    </row>
    <row r="262" spans="1:4">
      <c r="B262" s="60"/>
      <c r="C262" s="60"/>
      <c r="D262" s="60"/>
    </row>
    <row r="263" spans="1:4">
      <c r="A263" s="39"/>
      <c r="B263" s="60"/>
      <c r="C263" s="60"/>
      <c r="D263" s="60"/>
    </row>
    <row r="264" spans="1:4">
      <c r="A264" s="39"/>
      <c r="B264" s="60"/>
      <c r="C264" s="60"/>
      <c r="D264" s="60"/>
    </row>
    <row r="265" spans="1:4">
      <c r="A265" s="39"/>
      <c r="B265" s="60"/>
      <c r="C265" s="60"/>
      <c r="D265" s="60"/>
    </row>
    <row r="266" spans="1:4">
      <c r="A266" s="39"/>
      <c r="B266" s="60"/>
      <c r="C266" s="60"/>
      <c r="D266" s="60"/>
    </row>
    <row r="267" spans="1:4">
      <c r="A267" s="39"/>
      <c r="B267" s="60"/>
      <c r="C267" s="60"/>
      <c r="D267" s="60"/>
    </row>
    <row r="268" spans="1:4">
      <c r="A268" s="39"/>
      <c r="B268" s="60"/>
      <c r="C268" s="60"/>
      <c r="D268" s="60"/>
    </row>
    <row r="269" spans="1:4">
      <c r="B269" s="60"/>
      <c r="C269" s="60"/>
      <c r="D269" s="60"/>
    </row>
    <row r="270" spans="1:4">
      <c r="B270" s="60"/>
      <c r="C270" s="60"/>
      <c r="D270" s="60"/>
    </row>
    <row r="271" spans="1:4">
      <c r="B271" s="60"/>
      <c r="C271" s="60"/>
      <c r="D271" s="60"/>
    </row>
    <row r="272" spans="1:4">
      <c r="B272" s="60"/>
      <c r="C272" s="60"/>
      <c r="D272" s="60"/>
    </row>
    <row r="273" spans="1:4">
      <c r="A273" s="189"/>
      <c r="B273" s="60"/>
      <c r="C273" s="60"/>
      <c r="D273" s="60"/>
    </row>
    <row r="274" spans="1:4">
      <c r="B274" s="60"/>
      <c r="C274" s="60"/>
      <c r="D274" s="60"/>
    </row>
    <row r="275" spans="1:4">
      <c r="B275" s="60"/>
      <c r="C275" s="60"/>
      <c r="D275" s="60"/>
    </row>
    <row r="276" spans="1:4">
      <c r="B276" s="60"/>
      <c r="C276" s="60"/>
      <c r="D276" s="60"/>
    </row>
    <row r="277" spans="1:4">
      <c r="A277" s="189"/>
      <c r="B277" s="60"/>
      <c r="C277" s="60"/>
      <c r="D277" s="60"/>
    </row>
    <row r="278" spans="1:4">
      <c r="A278" s="189"/>
      <c r="B278" s="60"/>
      <c r="C278" s="60"/>
      <c r="D278" s="60"/>
    </row>
    <row r="279" spans="1:4">
      <c r="A279" s="189"/>
      <c r="B279" s="60"/>
      <c r="C279" s="60"/>
      <c r="D279" s="60"/>
    </row>
    <row r="280" spans="1:4">
      <c r="A280" s="189"/>
      <c r="B280" s="60"/>
      <c r="C280" s="60"/>
      <c r="D280" s="60"/>
    </row>
    <row r="281" spans="1:4">
      <c r="A281" s="189"/>
      <c r="B281" s="60"/>
      <c r="C281" s="60"/>
      <c r="D281" s="60"/>
    </row>
    <row r="282" spans="1:4">
      <c r="A282" s="189"/>
      <c r="B282" s="60"/>
      <c r="C282" s="60"/>
      <c r="D282" s="60"/>
    </row>
    <row r="283" spans="1:4">
      <c r="A283" s="189"/>
      <c r="B283" s="60"/>
      <c r="C283" s="60"/>
      <c r="D283" s="60"/>
    </row>
    <row r="284" spans="1:4">
      <c r="B284" s="60"/>
      <c r="C284" s="60"/>
      <c r="D284" s="60"/>
    </row>
    <row r="285" spans="1:4">
      <c r="B285" s="60"/>
      <c r="C285" s="60"/>
      <c r="D285" s="60"/>
    </row>
    <row r="286" spans="1:4">
      <c r="B286" s="60"/>
      <c r="C286" s="60"/>
      <c r="D286" s="60"/>
    </row>
    <row r="287" spans="1:4">
      <c r="A287" s="189"/>
      <c r="B287" s="60"/>
      <c r="C287" s="60"/>
      <c r="D287" s="60"/>
    </row>
    <row r="288" spans="1:4">
      <c r="A288" s="189"/>
      <c r="B288" s="60"/>
      <c r="C288" s="60"/>
      <c r="D288" s="60"/>
    </row>
    <row r="289" spans="1:4">
      <c r="A289" s="189"/>
      <c r="B289" s="60"/>
      <c r="C289" s="60"/>
      <c r="D289" s="60"/>
    </row>
    <row r="290" spans="1:4">
      <c r="A290" s="189"/>
      <c r="B290" s="60"/>
      <c r="C290" s="60"/>
      <c r="D290" s="60"/>
    </row>
    <row r="291" spans="1:4">
      <c r="A291" s="189"/>
      <c r="B291" s="60"/>
      <c r="C291" s="60"/>
      <c r="D291" s="60"/>
    </row>
    <row r="292" spans="1:4">
      <c r="A292" s="189"/>
      <c r="B292" s="60"/>
      <c r="C292" s="60"/>
      <c r="D292" s="60"/>
    </row>
    <row r="293" spans="1:4">
      <c r="A293" s="189"/>
      <c r="B293" s="60"/>
      <c r="C293" s="60"/>
      <c r="D293" s="60"/>
    </row>
    <row r="294" spans="1:4">
      <c r="A294" s="189"/>
      <c r="B294" s="60"/>
      <c r="C294" s="60"/>
      <c r="D294" s="60"/>
    </row>
    <row r="295" spans="1:4">
      <c r="A295" s="189"/>
      <c r="B295" s="60"/>
      <c r="C295" s="60"/>
      <c r="D295" s="60"/>
    </row>
    <row r="296" spans="1:4">
      <c r="A296" s="189"/>
      <c r="B296" s="60"/>
      <c r="C296" s="60"/>
      <c r="D296" s="60"/>
    </row>
    <row r="297" spans="1:4">
      <c r="A297" s="189"/>
      <c r="B297" s="60"/>
      <c r="C297" s="60"/>
      <c r="D297" s="60"/>
    </row>
    <row r="298" spans="1:4">
      <c r="A298" s="189"/>
      <c r="B298" s="60"/>
      <c r="C298" s="60"/>
      <c r="D298" s="60"/>
    </row>
    <row r="299" spans="1:4">
      <c r="A299" s="189"/>
      <c r="B299" s="60"/>
      <c r="C299" s="60"/>
      <c r="D299" s="60"/>
    </row>
    <row r="300" spans="1:4">
      <c r="A300" s="189"/>
      <c r="B300" s="60"/>
      <c r="C300" s="60"/>
      <c r="D300" s="60"/>
    </row>
    <row r="301" spans="1:4">
      <c r="A301" s="189"/>
      <c r="B301" s="60"/>
      <c r="C301" s="60"/>
      <c r="D301" s="60"/>
    </row>
    <row r="302" spans="1:4">
      <c r="A302" s="189"/>
      <c r="B302" s="60"/>
      <c r="C302" s="60"/>
      <c r="D302" s="60"/>
    </row>
    <row r="303" spans="1:4">
      <c r="A303" s="189"/>
      <c r="B303" s="60"/>
      <c r="C303" s="60"/>
      <c r="D303" s="60"/>
    </row>
    <row r="304" spans="1:4">
      <c r="A304" s="189"/>
      <c r="B304" s="60"/>
      <c r="C304" s="60"/>
      <c r="D304" s="60"/>
    </row>
    <row r="305" spans="1:4">
      <c r="A305" s="189"/>
      <c r="B305" s="60"/>
      <c r="C305" s="60"/>
      <c r="D305" s="60"/>
    </row>
    <row r="306" spans="1:4">
      <c r="A306" s="189"/>
      <c r="B306" s="60"/>
      <c r="C306" s="60"/>
      <c r="D306" s="60"/>
    </row>
    <row r="307" spans="1:4">
      <c r="A307" s="189"/>
      <c r="B307" s="60"/>
      <c r="C307" s="60"/>
      <c r="D307" s="60"/>
    </row>
    <row r="308" spans="1:4">
      <c r="A308" s="189"/>
      <c r="B308" s="60"/>
      <c r="C308" s="60"/>
      <c r="D308" s="60"/>
    </row>
    <row r="309" spans="1:4">
      <c r="A309" s="189"/>
      <c r="B309" s="60"/>
      <c r="C309" s="60"/>
      <c r="D309" s="60"/>
    </row>
    <row r="310" spans="1:4">
      <c r="A310" s="189"/>
      <c r="B310" s="60"/>
      <c r="C310" s="60"/>
      <c r="D310" s="60"/>
    </row>
    <row r="311" spans="1:4">
      <c r="A311" s="189"/>
      <c r="B311" s="60"/>
      <c r="C311" s="60"/>
      <c r="D311" s="60"/>
    </row>
    <row r="312" spans="1:4">
      <c r="A312" s="189"/>
      <c r="B312" s="60"/>
      <c r="C312" s="60"/>
      <c r="D312" s="60"/>
    </row>
    <row r="313" spans="1:4">
      <c r="A313" s="189"/>
      <c r="B313" s="60"/>
      <c r="C313" s="60"/>
      <c r="D313" s="60"/>
    </row>
    <row r="314" spans="1:4">
      <c r="A314" s="189"/>
      <c r="B314" s="60"/>
      <c r="C314" s="60"/>
      <c r="D314" s="60"/>
    </row>
    <row r="315" spans="1:4">
      <c r="A315" s="189"/>
      <c r="B315" s="60"/>
      <c r="C315" s="60"/>
      <c r="D315" s="60"/>
    </row>
    <row r="316" spans="1:4">
      <c r="A316" s="189"/>
      <c r="B316" s="60"/>
      <c r="C316" s="60"/>
      <c r="D316" s="60"/>
    </row>
    <row r="317" spans="1:4">
      <c r="A317" s="189"/>
      <c r="B317" s="158"/>
    </row>
    <row r="318" spans="1:4">
      <c r="A318" s="189"/>
      <c r="B318" s="158"/>
    </row>
    <row r="319" spans="1:4">
      <c r="A319" s="189"/>
      <c r="B319" s="158"/>
    </row>
    <row r="320" spans="1:4">
      <c r="A320" s="189"/>
      <c r="B320" s="158"/>
    </row>
    <row r="321" spans="1:2">
      <c r="A321" s="189"/>
      <c r="B321" s="158"/>
    </row>
    <row r="322" spans="1:2">
      <c r="A322" s="189"/>
      <c r="B322" s="158"/>
    </row>
    <row r="323" spans="1:2">
      <c r="A323" s="189"/>
      <c r="B323" s="158"/>
    </row>
    <row r="324" spans="1:2">
      <c r="A324" s="189"/>
      <c r="B324" s="158"/>
    </row>
    <row r="325" spans="1:2">
      <c r="A325" s="189"/>
      <c r="B325" s="158"/>
    </row>
    <row r="326" spans="1:2">
      <c r="A326" s="189"/>
      <c r="B326" s="158"/>
    </row>
    <row r="327" spans="1:2">
      <c r="A327" s="189"/>
      <c r="B327" s="158"/>
    </row>
    <row r="328" spans="1:2">
      <c r="A328" s="189"/>
      <c r="B328" s="158"/>
    </row>
    <row r="329" spans="1:2">
      <c r="A329" s="189"/>
      <c r="B329" s="158"/>
    </row>
    <row r="330" spans="1:2">
      <c r="A330" s="189"/>
      <c r="B330" s="158"/>
    </row>
    <row r="331" spans="1:2">
      <c r="A331" s="189"/>
      <c r="B331" s="158"/>
    </row>
    <row r="332" spans="1:2">
      <c r="A332" s="189"/>
      <c r="B332" s="158"/>
    </row>
    <row r="333" spans="1:2">
      <c r="A333" s="189"/>
      <c r="B333" s="158"/>
    </row>
    <row r="334" spans="1:2">
      <c r="A334" s="189"/>
      <c r="B334" s="158"/>
    </row>
    <row r="335" spans="1:2">
      <c r="A335" s="189"/>
      <c r="B335" s="158"/>
    </row>
    <row r="336" spans="1:2">
      <c r="A336" s="189"/>
      <c r="B336" s="158"/>
    </row>
    <row r="337" spans="1:2">
      <c r="A337" s="189"/>
      <c r="B337" s="158"/>
    </row>
    <row r="338" spans="1:2">
      <c r="A338" s="189"/>
      <c r="B338" s="158"/>
    </row>
    <row r="339" spans="1:2">
      <c r="A339" s="189"/>
      <c r="B339" s="158"/>
    </row>
    <row r="340" spans="1:2">
      <c r="A340" s="189"/>
      <c r="B340" s="158"/>
    </row>
    <row r="341" spans="1:2">
      <c r="A341" s="189"/>
      <c r="B341" s="158"/>
    </row>
    <row r="342" spans="1:2">
      <c r="A342" s="189"/>
      <c r="B342" s="158"/>
    </row>
    <row r="343" spans="1:2">
      <c r="A343" s="189"/>
      <c r="B343" s="158"/>
    </row>
    <row r="344" spans="1:2">
      <c r="A344" s="189"/>
      <c r="B344" s="158"/>
    </row>
    <row r="345" spans="1:2">
      <c r="A345" s="189"/>
      <c r="B345" s="158"/>
    </row>
    <row r="346" spans="1:2">
      <c r="A346" s="189"/>
      <c r="B346" s="158"/>
    </row>
    <row r="347" spans="1:2">
      <c r="A347" s="189"/>
      <c r="B347" s="158"/>
    </row>
    <row r="348" spans="1:2">
      <c r="A348" s="226"/>
      <c r="B348" s="158"/>
    </row>
    <row r="349" spans="1:2">
      <c r="A349" s="226"/>
      <c r="B349" s="158"/>
    </row>
    <row r="350" spans="1:2">
      <c r="A350" s="226"/>
      <c r="B350" s="158"/>
    </row>
    <row r="351" spans="1:2">
      <c r="A351" s="226"/>
      <c r="B351" s="158"/>
    </row>
    <row r="352" spans="1:2">
      <c r="A352" s="189"/>
      <c r="B352" s="158"/>
    </row>
    <row r="353" spans="1:2">
      <c r="A353" s="189"/>
      <c r="B353" s="158"/>
    </row>
    <row r="354" spans="1:2">
      <c r="A354" s="189"/>
      <c r="B354" s="158"/>
    </row>
    <row r="355" spans="1:2">
      <c r="A355" s="189"/>
      <c r="B355" s="158"/>
    </row>
    <row r="356" spans="1:2">
      <c r="A356" s="189"/>
      <c r="B356" s="158"/>
    </row>
    <row r="357" spans="1:2">
      <c r="A357" s="189"/>
      <c r="B357" s="158"/>
    </row>
    <row r="358" spans="1:2">
      <c r="A358" s="189"/>
      <c r="B358" s="38"/>
    </row>
    <row r="359" spans="1:2">
      <c r="A359" s="189"/>
      <c r="B359" s="38"/>
    </row>
    <row r="360" spans="1:2">
      <c r="A360" s="189"/>
      <c r="B360" s="158"/>
    </row>
  </sheetData>
  <sortState xmlns:xlrd2="http://schemas.microsoft.com/office/spreadsheetml/2017/richdata2" ref="A2:D360">
    <sortCondition ref="A2:A360"/>
  </sortState>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R1375"/>
  <sheetViews>
    <sheetView topLeftCell="A90" workbookViewId="0">
      <selection activeCell="E109" sqref="E109"/>
    </sheetView>
  </sheetViews>
  <sheetFormatPr baseColWidth="10" defaultColWidth="8.7109375" defaultRowHeight="12.75" customHeight="1"/>
  <cols>
    <col min="1" max="1" width="26.5703125" bestFit="1" customWidth="1"/>
    <col min="5" max="5" width="9.140625" bestFit="1" customWidth="1"/>
    <col min="6" max="6" width="12.42578125" style="28" bestFit="1" customWidth="1"/>
    <col min="7" max="7" width="14" style="28" bestFit="1" customWidth="1"/>
    <col min="8" max="8" width="13.85546875" style="28" bestFit="1" customWidth="1"/>
    <col min="9" max="9" width="14" style="28" bestFit="1" customWidth="1"/>
    <col min="10" max="10" width="12.42578125" style="28" bestFit="1" customWidth="1"/>
    <col min="11" max="11" width="11.5703125" style="179" bestFit="1" customWidth="1"/>
    <col min="13" max="14" width="8.85546875" style="38"/>
    <col min="15" max="15" width="12.140625" style="38" bestFit="1" customWidth="1"/>
  </cols>
  <sheetData>
    <row r="2" spans="1:18" ht="12.75" customHeight="1">
      <c r="A2" s="4" t="s">
        <v>62</v>
      </c>
      <c r="B2" s="4"/>
      <c r="C2" s="4"/>
      <c r="D2" s="4"/>
      <c r="E2" s="4"/>
      <c r="F2" s="52"/>
      <c r="G2" s="52"/>
      <c r="H2" s="52"/>
      <c r="I2" s="52"/>
      <c r="J2" s="52"/>
      <c r="K2" s="202"/>
      <c r="L2" s="4"/>
      <c r="M2" s="8"/>
      <c r="N2" s="17"/>
    </row>
    <row r="3" spans="1:18" ht="12.75" customHeight="1">
      <c r="A3" s="4" t="s">
        <v>63</v>
      </c>
      <c r="B3" s="4"/>
      <c r="C3" s="4"/>
      <c r="D3" s="4"/>
      <c r="E3" s="4"/>
      <c r="F3" s="52"/>
      <c r="G3" s="52"/>
      <c r="H3" s="52"/>
      <c r="I3" s="52"/>
      <c r="J3" s="52"/>
      <c r="K3" s="202"/>
      <c r="L3" s="4"/>
      <c r="M3" s="8"/>
      <c r="N3" s="17"/>
    </row>
    <row r="4" spans="1:18" ht="12.75" customHeight="1">
      <c r="A4" s="27" t="s">
        <v>2</v>
      </c>
      <c r="B4" s="27"/>
      <c r="C4" s="27"/>
      <c r="D4" s="27"/>
      <c r="E4" s="27" t="s">
        <v>2</v>
      </c>
      <c r="F4" s="53" t="s">
        <v>2</v>
      </c>
      <c r="G4" s="53" t="s">
        <v>2</v>
      </c>
      <c r="H4" s="53" t="s">
        <v>2</v>
      </c>
      <c r="I4" s="53" t="s">
        <v>2</v>
      </c>
      <c r="J4" s="53" t="s">
        <v>2</v>
      </c>
      <c r="K4" s="203" t="s">
        <v>2</v>
      </c>
      <c r="L4" s="27" t="s">
        <v>2</v>
      </c>
      <c r="M4" s="206" t="s">
        <v>2</v>
      </c>
      <c r="N4" s="206" t="s">
        <v>2</v>
      </c>
    </row>
    <row r="5" spans="1:18" ht="12.75" customHeight="1">
      <c r="A5" s="19" t="s">
        <v>3</v>
      </c>
      <c r="B5" s="19" t="s">
        <v>103</v>
      </c>
      <c r="C5" s="19" t="s">
        <v>235</v>
      </c>
      <c r="D5" s="19" t="s">
        <v>12</v>
      </c>
      <c r="E5" s="4" t="s">
        <v>4</v>
      </c>
      <c r="F5" s="52" t="s">
        <v>5</v>
      </c>
      <c r="G5" s="52" t="s">
        <v>6</v>
      </c>
      <c r="H5" s="52" t="s">
        <v>7</v>
      </c>
      <c r="I5" s="52" t="s">
        <v>8</v>
      </c>
      <c r="J5" s="52" t="s">
        <v>9</v>
      </c>
      <c r="K5" s="202" t="s">
        <v>10</v>
      </c>
      <c r="L5" s="4" t="s">
        <v>11</v>
      </c>
      <c r="M5" s="8" t="s">
        <v>16</v>
      </c>
      <c r="N5" s="8" t="s">
        <v>91</v>
      </c>
      <c r="O5" s="8" t="s">
        <v>227</v>
      </c>
      <c r="P5" s="4" t="s">
        <v>236</v>
      </c>
      <c r="Q5" s="4" t="s">
        <v>237</v>
      </c>
      <c r="R5" s="4" t="s">
        <v>126</v>
      </c>
    </row>
    <row r="6" spans="1:18" ht="12.75" customHeight="1">
      <c r="A6" s="19" t="s">
        <v>19</v>
      </c>
      <c r="B6" s="19" t="s">
        <v>19</v>
      </c>
      <c r="C6" s="19" t="s">
        <v>238</v>
      </c>
      <c r="D6" s="19"/>
      <c r="E6" s="4"/>
      <c r="F6" s="54" t="s">
        <v>20</v>
      </c>
      <c r="G6" s="52" t="s">
        <v>21</v>
      </c>
      <c r="H6" s="52" t="s">
        <v>22</v>
      </c>
      <c r="I6" s="54" t="s">
        <v>23</v>
      </c>
      <c r="J6" s="52"/>
      <c r="K6" s="202"/>
      <c r="L6" s="4"/>
      <c r="M6" s="8" t="s">
        <v>17</v>
      </c>
      <c r="N6" s="8" t="s">
        <v>92</v>
      </c>
    </row>
    <row r="7" spans="1:18" ht="12.75" customHeight="1">
      <c r="A7" s="4"/>
      <c r="B7" s="4"/>
      <c r="C7" s="4"/>
      <c r="D7" s="4"/>
      <c r="E7" s="4"/>
      <c r="F7" s="54" t="s">
        <v>28</v>
      </c>
      <c r="G7" s="52" t="s">
        <v>29</v>
      </c>
      <c r="H7" s="52"/>
      <c r="I7" s="52"/>
      <c r="J7" s="52"/>
      <c r="K7" s="202"/>
      <c r="L7" s="4"/>
      <c r="M7" s="8" t="s">
        <v>31</v>
      </c>
      <c r="N7" s="17"/>
    </row>
    <row r="8" spans="1:18" ht="12.75" customHeight="1">
      <c r="A8" s="4"/>
      <c r="B8" s="4"/>
      <c r="C8" s="4"/>
      <c r="D8" s="4"/>
      <c r="E8" s="19" t="s">
        <v>32</v>
      </c>
      <c r="F8" s="54" t="s">
        <v>33</v>
      </c>
      <c r="G8" s="54" t="s">
        <v>34</v>
      </c>
      <c r="H8" s="52"/>
      <c r="I8" s="54" t="s">
        <v>35</v>
      </c>
      <c r="J8" s="54" t="s">
        <v>36</v>
      </c>
      <c r="K8" s="204" t="s">
        <v>37</v>
      </c>
      <c r="L8" s="19" t="s">
        <v>38</v>
      </c>
      <c r="M8" s="207"/>
      <c r="N8" s="17"/>
    </row>
    <row r="9" spans="1:18" ht="12.75" customHeight="1">
      <c r="A9" s="27" t="s">
        <v>2</v>
      </c>
      <c r="B9" s="27"/>
      <c r="C9" s="27"/>
      <c r="D9" s="27"/>
      <c r="E9" s="27" t="s">
        <v>2</v>
      </c>
      <c r="F9" s="53" t="s">
        <v>2</v>
      </c>
      <c r="G9" s="53" t="s">
        <v>2</v>
      </c>
      <c r="H9" s="53" t="s">
        <v>2</v>
      </c>
      <c r="I9" s="53" t="s">
        <v>2</v>
      </c>
      <c r="J9" s="53" t="s">
        <v>2</v>
      </c>
      <c r="K9" s="203" t="s">
        <v>2</v>
      </c>
      <c r="L9" s="27" t="s">
        <v>2</v>
      </c>
      <c r="M9" s="206" t="s">
        <v>2</v>
      </c>
      <c r="N9" s="206" t="s">
        <v>2</v>
      </c>
    </row>
    <row r="11" spans="1:18" s="62" customFormat="1" ht="12.75" customHeight="1">
      <c r="A11" s="25" t="s">
        <v>104</v>
      </c>
      <c r="B11" s="25">
        <v>1</v>
      </c>
      <c r="C11" s="62">
        <v>1.6208791208791209</v>
      </c>
      <c r="D11" s="25"/>
      <c r="E11" s="64">
        <v>38141</v>
      </c>
      <c r="F11" s="65">
        <v>30000000000</v>
      </c>
      <c r="G11" s="65">
        <v>44187500000</v>
      </c>
      <c r="H11" s="65">
        <f t="shared" ref="H11:H39" si="0">G11-F11</f>
        <v>14187500000</v>
      </c>
      <c r="I11" s="65">
        <v>29999700000</v>
      </c>
      <c r="J11" s="65">
        <v>29641204301</v>
      </c>
      <c r="K11" s="180">
        <f t="shared" ref="K11:K39" si="1">I11-J11</f>
        <v>358495699</v>
      </c>
      <c r="L11" s="61">
        <v>38731</v>
      </c>
      <c r="M11" s="221">
        <v>98.805000000000007</v>
      </c>
      <c r="N11" s="221">
        <v>13.558</v>
      </c>
      <c r="O11" s="222">
        <f t="shared" ref="O11:O57" si="2">+G11/F11</f>
        <v>1.4729166666666667</v>
      </c>
      <c r="P11" s="187"/>
    </row>
    <row r="12" spans="1:18" s="62" customFormat="1" ht="12.75" customHeight="1">
      <c r="A12" s="25" t="s">
        <v>108</v>
      </c>
      <c r="B12" s="25">
        <v>4</v>
      </c>
      <c r="C12" s="62">
        <v>1.8873626373626373</v>
      </c>
      <c r="D12" s="25"/>
      <c r="E12" s="64">
        <v>38210</v>
      </c>
      <c r="F12" s="79">
        <v>30000000000</v>
      </c>
      <c r="G12" s="67">
        <v>40000900000</v>
      </c>
      <c r="H12" s="65">
        <f t="shared" si="0"/>
        <v>10000900000</v>
      </c>
      <c r="I12" s="65">
        <v>29999700000</v>
      </c>
      <c r="J12" s="65">
        <v>27891858679</v>
      </c>
      <c r="K12" s="180">
        <f t="shared" si="1"/>
        <v>2107841321</v>
      </c>
      <c r="L12" s="61">
        <v>38897</v>
      </c>
      <c r="M12" s="222">
        <v>92.974000000000004</v>
      </c>
      <c r="N12" s="222">
        <v>15.105</v>
      </c>
      <c r="O12" s="222">
        <f t="shared" si="2"/>
        <v>1.3333633333333332</v>
      </c>
      <c r="P12" s="187"/>
    </row>
    <row r="13" spans="1:18" s="62" customFormat="1" ht="12.75" customHeight="1">
      <c r="A13" s="25" t="s">
        <v>150</v>
      </c>
      <c r="B13" s="25">
        <v>9</v>
      </c>
      <c r="C13" s="62">
        <v>1.9258241758241759</v>
      </c>
      <c r="D13" s="25"/>
      <c r="E13" s="64">
        <v>38406</v>
      </c>
      <c r="F13" s="67">
        <v>35000000000</v>
      </c>
      <c r="G13" s="67">
        <v>45417400000</v>
      </c>
      <c r="H13" s="65">
        <f t="shared" si="0"/>
        <v>10417400000</v>
      </c>
      <c r="I13" s="67">
        <v>34999800000</v>
      </c>
      <c r="J13" s="67">
        <v>32797149766</v>
      </c>
      <c r="K13" s="180">
        <f t="shared" si="1"/>
        <v>2202650234</v>
      </c>
      <c r="L13" s="61">
        <v>39107</v>
      </c>
      <c r="M13" s="222">
        <v>93.706999999999994</v>
      </c>
      <c r="N13" s="222">
        <v>14.294</v>
      </c>
      <c r="O13" s="222">
        <f t="shared" si="2"/>
        <v>1.2976399999999999</v>
      </c>
      <c r="P13" s="187"/>
    </row>
    <row r="14" spans="1:18" s="62" customFormat="1" ht="12.75" customHeight="1">
      <c r="A14" s="25" t="s">
        <v>105</v>
      </c>
      <c r="B14" s="25">
        <v>2</v>
      </c>
      <c r="C14" s="62">
        <v>2.6950549450549453</v>
      </c>
      <c r="D14" s="25"/>
      <c r="E14" s="64">
        <v>38154</v>
      </c>
      <c r="F14" s="65">
        <v>30000000000</v>
      </c>
      <c r="G14" s="65">
        <v>44811400000</v>
      </c>
      <c r="H14" s="65">
        <f t="shared" si="0"/>
        <v>14811400000</v>
      </c>
      <c r="I14" s="65">
        <v>29999900000</v>
      </c>
      <c r="J14" s="65">
        <v>27792597023</v>
      </c>
      <c r="K14" s="180">
        <f t="shared" si="1"/>
        <v>2207302977</v>
      </c>
      <c r="L14" s="61">
        <v>39135</v>
      </c>
      <c r="M14" s="222">
        <v>92.641999999999996</v>
      </c>
      <c r="N14" s="222">
        <v>15.127000000000001</v>
      </c>
      <c r="O14" s="222">
        <f t="shared" si="2"/>
        <v>1.4937133333333332</v>
      </c>
      <c r="P14" s="187"/>
    </row>
    <row r="15" spans="1:18" s="62" customFormat="1" ht="12.75" customHeight="1">
      <c r="A15" s="25" t="s">
        <v>138</v>
      </c>
      <c r="B15" s="62">
        <v>6</v>
      </c>
      <c r="C15" s="62">
        <v>2.9258241758241756</v>
      </c>
      <c r="E15" s="64">
        <v>38294</v>
      </c>
      <c r="F15" s="67">
        <v>30000000000</v>
      </c>
      <c r="G15" s="67">
        <v>33431100000</v>
      </c>
      <c r="H15" s="65">
        <f t="shared" si="0"/>
        <v>3431100000</v>
      </c>
      <c r="I15" s="67">
        <v>30000000000</v>
      </c>
      <c r="J15" s="67">
        <v>26352149388</v>
      </c>
      <c r="K15" s="180">
        <f t="shared" si="1"/>
        <v>3647850612</v>
      </c>
      <c r="L15" s="61">
        <v>39359</v>
      </c>
      <c r="M15" s="222">
        <v>87.84</v>
      </c>
      <c r="N15" s="222">
        <v>15.935</v>
      </c>
      <c r="O15" s="222">
        <f t="shared" si="2"/>
        <v>1.1143700000000001</v>
      </c>
      <c r="P15" s="187"/>
    </row>
    <row r="16" spans="1:18" s="62" customFormat="1" ht="12.75" customHeight="1">
      <c r="A16" s="62" t="s">
        <v>170</v>
      </c>
      <c r="B16" s="62">
        <v>15</v>
      </c>
      <c r="C16" s="62">
        <v>1.9642857142857142</v>
      </c>
      <c r="E16" s="64">
        <v>38700</v>
      </c>
      <c r="F16" s="67">
        <v>15000000000</v>
      </c>
      <c r="G16" s="67">
        <v>33052700000</v>
      </c>
      <c r="H16" s="65">
        <f t="shared" si="0"/>
        <v>18052700000</v>
      </c>
      <c r="I16" s="67">
        <v>14999900000</v>
      </c>
      <c r="J16" s="67">
        <v>14231485735</v>
      </c>
      <c r="K16" s="180">
        <f t="shared" si="1"/>
        <v>768414265</v>
      </c>
      <c r="L16" s="61">
        <v>39415</v>
      </c>
      <c r="M16" s="222">
        <v>94.876999999999995</v>
      </c>
      <c r="N16" s="222">
        <v>13.273999999999999</v>
      </c>
      <c r="O16" s="222">
        <f t="shared" si="2"/>
        <v>2.2035133333333334</v>
      </c>
      <c r="P16" s="187"/>
    </row>
    <row r="17" spans="1:16" s="62" customFormat="1" ht="12.75" customHeight="1">
      <c r="A17" s="25" t="s">
        <v>159</v>
      </c>
      <c r="B17" s="62">
        <v>11</v>
      </c>
      <c r="C17" s="62">
        <v>2.9258241758241756</v>
      </c>
      <c r="E17" s="64">
        <v>38490</v>
      </c>
      <c r="F17" s="67">
        <v>20000000000</v>
      </c>
      <c r="G17" s="67">
        <v>25565600000</v>
      </c>
      <c r="H17" s="65">
        <f t="shared" si="0"/>
        <v>5565600000</v>
      </c>
      <c r="I17" s="67">
        <v>20000000000</v>
      </c>
      <c r="J17" s="67">
        <v>16861586220</v>
      </c>
      <c r="K17" s="180">
        <f t="shared" si="1"/>
        <v>3138413780</v>
      </c>
      <c r="L17" s="61">
        <v>39555</v>
      </c>
      <c r="M17" s="222">
        <v>84.308000000000007</v>
      </c>
      <c r="N17" s="222">
        <v>17.7</v>
      </c>
      <c r="O17" s="222">
        <f t="shared" si="2"/>
        <v>1.2782800000000001</v>
      </c>
      <c r="P17" s="187"/>
    </row>
    <row r="18" spans="1:16" s="62" customFormat="1" ht="12.75" customHeight="1">
      <c r="A18" s="25" t="s">
        <v>163</v>
      </c>
      <c r="B18" s="62">
        <v>12</v>
      </c>
      <c r="C18" s="62">
        <v>2.9258241758241756</v>
      </c>
      <c r="E18" s="64">
        <v>38588</v>
      </c>
      <c r="F18" s="67">
        <v>25000000000</v>
      </c>
      <c r="G18" s="67">
        <v>29625500000</v>
      </c>
      <c r="H18" s="65">
        <f t="shared" si="0"/>
        <v>4625500000</v>
      </c>
      <c r="I18" s="67">
        <v>24999900000</v>
      </c>
      <c r="J18" s="67">
        <v>22246296609</v>
      </c>
      <c r="K18" s="180">
        <f t="shared" si="1"/>
        <v>2753603391</v>
      </c>
      <c r="L18" s="61">
        <v>39653</v>
      </c>
      <c r="M18" s="222">
        <v>88.986000000000004</v>
      </c>
      <c r="N18" s="222">
        <v>15.404999999999999</v>
      </c>
      <c r="O18" s="222">
        <f t="shared" si="2"/>
        <v>1.18502</v>
      </c>
      <c r="P18" s="187"/>
    </row>
    <row r="19" spans="1:16" s="62" customFormat="1" ht="12.75" customHeight="1">
      <c r="A19" s="62" t="s">
        <v>165</v>
      </c>
      <c r="B19" s="62">
        <v>14</v>
      </c>
      <c r="C19" s="62">
        <v>2.848901098901099</v>
      </c>
      <c r="E19" s="64">
        <v>38672</v>
      </c>
      <c r="F19" s="67">
        <v>20000000000</v>
      </c>
      <c r="G19" s="67">
        <v>35295200000</v>
      </c>
      <c r="H19" s="65">
        <f t="shared" si="0"/>
        <v>15295200000</v>
      </c>
      <c r="I19" s="67">
        <v>19999900000</v>
      </c>
      <c r="J19" s="67">
        <v>18319926864</v>
      </c>
      <c r="K19" s="180">
        <f t="shared" si="1"/>
        <v>1679973136</v>
      </c>
      <c r="L19" s="61">
        <v>39709</v>
      </c>
      <c r="M19" s="222">
        <v>91.6</v>
      </c>
      <c r="N19" s="222">
        <v>14.645</v>
      </c>
      <c r="O19" s="222">
        <f t="shared" si="2"/>
        <v>1.7647600000000001</v>
      </c>
      <c r="P19" s="187"/>
    </row>
    <row r="20" spans="1:16" s="62" customFormat="1" ht="12.75" customHeight="1">
      <c r="A20" s="62" t="s">
        <v>179</v>
      </c>
      <c r="B20" s="62">
        <v>35</v>
      </c>
      <c r="C20" s="62">
        <v>1.7719780219780219</v>
      </c>
      <c r="E20" s="64">
        <v>39092</v>
      </c>
      <c r="F20" s="67">
        <v>30000000000</v>
      </c>
      <c r="G20" s="67">
        <v>48342200000</v>
      </c>
      <c r="H20" s="65">
        <f t="shared" si="0"/>
        <v>18342200000</v>
      </c>
      <c r="I20" s="67">
        <v>30000000000</v>
      </c>
      <c r="J20" s="67">
        <v>28865996370</v>
      </c>
      <c r="K20" s="180">
        <f t="shared" si="1"/>
        <v>1134003630</v>
      </c>
      <c r="L20" s="61">
        <v>39737</v>
      </c>
      <c r="M20" s="222">
        <v>96.22</v>
      </c>
      <c r="N20" s="222">
        <v>13.975</v>
      </c>
      <c r="O20" s="222">
        <f t="shared" si="2"/>
        <v>1.6114066666666667</v>
      </c>
      <c r="P20" s="187"/>
    </row>
    <row r="21" spans="1:16" s="62" customFormat="1" ht="12.75" customHeight="1">
      <c r="A21" s="62" t="s">
        <v>185</v>
      </c>
      <c r="B21" s="62">
        <v>38</v>
      </c>
      <c r="C21" s="62">
        <v>1.848901098901099</v>
      </c>
      <c r="E21" s="64">
        <v>39120</v>
      </c>
      <c r="F21" s="67">
        <v>30000000000</v>
      </c>
      <c r="G21" s="67">
        <v>54302300000</v>
      </c>
      <c r="H21" s="65">
        <f t="shared" si="0"/>
        <v>24302300000</v>
      </c>
      <c r="I21" s="67">
        <v>30000000000</v>
      </c>
      <c r="J21" s="67">
        <v>29022763940</v>
      </c>
      <c r="K21" s="180">
        <f t="shared" si="1"/>
        <v>977236060</v>
      </c>
      <c r="L21" s="61">
        <v>39793</v>
      </c>
      <c r="M21" s="222">
        <v>96.742999999999995</v>
      </c>
      <c r="N21" s="222">
        <v>12.984</v>
      </c>
      <c r="O21" s="222">
        <f t="shared" si="2"/>
        <v>1.8100766666666666</v>
      </c>
      <c r="P21" s="187"/>
    </row>
    <row r="22" spans="1:16" s="62" customFormat="1" ht="12.75" customHeight="1">
      <c r="A22" s="62" t="s">
        <v>187</v>
      </c>
      <c r="B22" s="62">
        <v>28</v>
      </c>
      <c r="C22" s="62">
        <v>3</v>
      </c>
      <c r="E22" s="64">
        <v>39260</v>
      </c>
      <c r="F22" s="67">
        <v>20000000000</v>
      </c>
      <c r="G22" s="67">
        <v>121776100000</v>
      </c>
      <c r="H22" s="65">
        <f t="shared" si="0"/>
        <v>101776100000</v>
      </c>
      <c r="I22" s="67">
        <v>20000000000</v>
      </c>
      <c r="J22" s="67">
        <v>19866524133</v>
      </c>
      <c r="K22" s="180">
        <f t="shared" si="1"/>
        <v>133475867</v>
      </c>
      <c r="L22" s="61">
        <v>39849</v>
      </c>
      <c r="M22" s="222">
        <v>99.332999999999998</v>
      </c>
      <c r="N22" s="222">
        <v>13.5</v>
      </c>
      <c r="O22" s="222">
        <f t="shared" si="2"/>
        <v>6.0888049999999998</v>
      </c>
      <c r="P22" s="187"/>
    </row>
    <row r="23" spans="1:16" s="62" customFormat="1" ht="12.75" customHeight="1">
      <c r="A23" s="62" t="s">
        <v>175</v>
      </c>
      <c r="B23" s="126" t="s">
        <v>176</v>
      </c>
      <c r="C23" s="62">
        <v>2.848901098901099</v>
      </c>
      <c r="D23" s="126"/>
      <c r="E23" s="64">
        <v>38840</v>
      </c>
      <c r="F23" s="67">
        <v>20000000000</v>
      </c>
      <c r="G23" s="67">
        <v>44152500000</v>
      </c>
      <c r="H23" s="65">
        <f t="shared" si="0"/>
        <v>24152500000</v>
      </c>
      <c r="I23" s="67">
        <v>20000000000</v>
      </c>
      <c r="J23" s="67">
        <v>19085751172</v>
      </c>
      <c r="K23" s="180">
        <f t="shared" si="1"/>
        <v>914248828</v>
      </c>
      <c r="L23" s="61">
        <v>39877</v>
      </c>
      <c r="M23" s="222">
        <v>95.429000000000002</v>
      </c>
      <c r="N23" s="222">
        <v>12.884</v>
      </c>
      <c r="O23" s="222">
        <f t="shared" si="2"/>
        <v>2.2076250000000002</v>
      </c>
      <c r="P23" s="187"/>
    </row>
    <row r="24" spans="1:16" s="62" customFormat="1" ht="12.75" customHeight="1">
      <c r="A24" s="25" t="s">
        <v>148</v>
      </c>
      <c r="B24" s="62">
        <v>7</v>
      </c>
      <c r="C24" s="62">
        <v>5</v>
      </c>
      <c r="E24" s="64">
        <v>38308</v>
      </c>
      <c r="F24" s="67">
        <v>20000000000</v>
      </c>
      <c r="G24" s="67">
        <v>32226600000</v>
      </c>
      <c r="H24" s="65">
        <f t="shared" si="0"/>
        <v>12226600000</v>
      </c>
      <c r="I24" s="67">
        <v>20000000000</v>
      </c>
      <c r="J24" s="67">
        <v>17092590193</v>
      </c>
      <c r="K24" s="180">
        <f t="shared" si="1"/>
        <v>2907409807</v>
      </c>
      <c r="L24" s="61">
        <v>39891</v>
      </c>
      <c r="M24" s="222">
        <v>85.462999999999994</v>
      </c>
      <c r="N24" s="222">
        <v>16.039000000000001</v>
      </c>
      <c r="O24" s="222">
        <f t="shared" si="2"/>
        <v>1.6113299999999999</v>
      </c>
      <c r="P24" s="187"/>
    </row>
    <row r="25" spans="1:16" s="62" customFormat="1" ht="12.75" customHeight="1">
      <c r="A25" s="62" t="s">
        <v>177</v>
      </c>
      <c r="B25" s="62">
        <v>32</v>
      </c>
      <c r="C25" s="62">
        <v>2.9258241758241756</v>
      </c>
      <c r="E25" s="64">
        <v>38924</v>
      </c>
      <c r="F25" s="67">
        <v>20000000000</v>
      </c>
      <c r="G25" s="67">
        <v>19818900000</v>
      </c>
      <c r="H25" s="65">
        <f t="shared" si="0"/>
        <v>-181100000</v>
      </c>
      <c r="I25" s="67">
        <v>18318900000</v>
      </c>
      <c r="J25" s="67">
        <v>16860473010</v>
      </c>
      <c r="K25" s="180">
        <f t="shared" si="1"/>
        <v>1458426990</v>
      </c>
      <c r="L25" s="61">
        <v>39989</v>
      </c>
      <c r="M25" s="222">
        <v>92.039000000000001</v>
      </c>
      <c r="N25" s="222">
        <v>13.99</v>
      </c>
      <c r="O25" s="222">
        <f t="shared" si="2"/>
        <v>0.99094499999999996</v>
      </c>
      <c r="P25" s="187"/>
    </row>
    <row r="26" spans="1:16" s="62" customFormat="1" ht="12.75" customHeight="1">
      <c r="A26" s="62" t="s">
        <v>178</v>
      </c>
      <c r="B26" s="62">
        <v>33</v>
      </c>
      <c r="C26" s="62">
        <v>3</v>
      </c>
      <c r="E26" s="64">
        <v>39176</v>
      </c>
      <c r="F26" s="67">
        <v>30000000000</v>
      </c>
      <c r="G26" s="67">
        <v>56671300000</v>
      </c>
      <c r="H26" s="65">
        <f t="shared" si="0"/>
        <v>26671300000</v>
      </c>
      <c r="I26" s="67">
        <v>30000000000</v>
      </c>
      <c r="J26" s="67">
        <v>28860376065</v>
      </c>
      <c r="K26" s="180">
        <f t="shared" si="1"/>
        <v>1139623935</v>
      </c>
      <c r="L26" s="61">
        <v>40045</v>
      </c>
      <c r="M26" s="222">
        <v>96.200999999999993</v>
      </c>
      <c r="N26" s="222">
        <v>12.7232</v>
      </c>
      <c r="O26" s="222">
        <f t="shared" si="2"/>
        <v>1.8890433333333334</v>
      </c>
      <c r="P26" s="187"/>
    </row>
    <row r="27" spans="1:16" s="62" customFormat="1" ht="12.75" customHeight="1">
      <c r="A27" s="62" t="s">
        <v>183</v>
      </c>
      <c r="B27" s="62">
        <v>36</v>
      </c>
      <c r="C27" s="62">
        <v>2.6950549450549453</v>
      </c>
      <c r="E27" s="64">
        <v>39148</v>
      </c>
      <c r="F27" s="67">
        <v>30000000000</v>
      </c>
      <c r="G27" s="67">
        <v>51137000000</v>
      </c>
      <c r="H27" s="65">
        <f t="shared" si="0"/>
        <v>21137000000</v>
      </c>
      <c r="I27" s="67">
        <v>30000000000</v>
      </c>
      <c r="J27" s="67">
        <v>29568252440</v>
      </c>
      <c r="K27" s="180">
        <f t="shared" si="1"/>
        <v>431747560</v>
      </c>
      <c r="L27" s="61">
        <v>40129</v>
      </c>
      <c r="M27" s="222">
        <v>98.561000000000007</v>
      </c>
      <c r="N27" s="222">
        <v>12.289</v>
      </c>
      <c r="O27" s="222">
        <f t="shared" si="2"/>
        <v>1.7045666666666666</v>
      </c>
      <c r="P27" s="187"/>
    </row>
    <row r="28" spans="1:16" s="62" customFormat="1" ht="12.75" customHeight="1">
      <c r="A28" s="62" t="s">
        <v>189</v>
      </c>
      <c r="B28" s="62">
        <v>51</v>
      </c>
      <c r="C28" s="62">
        <v>1.5796703296703296</v>
      </c>
      <c r="E28" s="64">
        <v>39610</v>
      </c>
      <c r="F28" s="67">
        <v>40000000000</v>
      </c>
      <c r="G28" s="67">
        <v>54777500000</v>
      </c>
      <c r="H28" s="65">
        <f t="shared" si="0"/>
        <v>14777500000</v>
      </c>
      <c r="I28" s="67">
        <v>40000000000</v>
      </c>
      <c r="J28" s="67">
        <v>39079084200</v>
      </c>
      <c r="K28" s="180">
        <f t="shared" si="1"/>
        <v>920915800</v>
      </c>
      <c r="L28" s="61">
        <v>40185</v>
      </c>
      <c r="M28" s="222">
        <v>97.697999999999993</v>
      </c>
      <c r="N28" s="222">
        <v>14.778</v>
      </c>
      <c r="O28" s="222">
        <f t="shared" si="2"/>
        <v>1.3694375000000001</v>
      </c>
      <c r="P28" s="187"/>
    </row>
    <row r="29" spans="1:16" s="62" customFormat="1" ht="12.75" customHeight="1">
      <c r="A29" s="62" t="s">
        <v>186</v>
      </c>
      <c r="B29" s="62">
        <v>39</v>
      </c>
      <c r="C29" s="62">
        <v>2.9258241758241756</v>
      </c>
      <c r="E29" s="64">
        <v>39232</v>
      </c>
      <c r="F29" s="67">
        <v>30000000000</v>
      </c>
      <c r="G29" s="67">
        <v>31191600000</v>
      </c>
      <c r="H29" s="65">
        <f t="shared" si="0"/>
        <v>1191600000</v>
      </c>
      <c r="I29" s="67">
        <v>30000000000</v>
      </c>
      <c r="J29" s="67">
        <v>28028238736</v>
      </c>
      <c r="K29" s="180">
        <f t="shared" si="1"/>
        <v>1971761264</v>
      </c>
      <c r="L29" s="61">
        <v>40297</v>
      </c>
      <c r="M29" s="222">
        <v>93.427000000000007</v>
      </c>
      <c r="N29" s="222">
        <v>13.366</v>
      </c>
      <c r="O29" s="222">
        <f t="shared" si="2"/>
        <v>1.03972</v>
      </c>
      <c r="P29" s="187"/>
    </row>
    <row r="30" spans="1:16" s="62" customFormat="1" ht="12.75" customHeight="1">
      <c r="A30" s="62" t="s">
        <v>184</v>
      </c>
      <c r="B30" s="62">
        <v>31</v>
      </c>
      <c r="C30" s="62">
        <v>4.5027472527472527</v>
      </c>
      <c r="E30" s="64">
        <v>39050</v>
      </c>
      <c r="F30" s="67">
        <v>20000000000</v>
      </c>
      <c r="G30" s="67">
        <v>39227900000</v>
      </c>
      <c r="H30" s="65">
        <f t="shared" si="0"/>
        <v>19227900000</v>
      </c>
      <c r="I30" s="67">
        <v>20000000000</v>
      </c>
      <c r="J30" s="67">
        <v>17990754900</v>
      </c>
      <c r="K30" s="180">
        <f t="shared" si="1"/>
        <v>2009245100</v>
      </c>
      <c r="L30" s="61">
        <v>40689</v>
      </c>
      <c r="M30" s="222">
        <v>89.953999999999994</v>
      </c>
      <c r="N30" s="222">
        <v>13.821999999999999</v>
      </c>
      <c r="O30" s="222">
        <f t="shared" si="2"/>
        <v>1.961395</v>
      </c>
      <c r="P30" s="187"/>
    </row>
    <row r="31" spans="1:16" s="62" customFormat="1" ht="12.75" customHeight="1">
      <c r="A31" s="62" t="s">
        <v>193</v>
      </c>
      <c r="B31" s="62">
        <v>68</v>
      </c>
      <c r="C31" s="62">
        <v>2.9258241758241756</v>
      </c>
      <c r="E31" s="64">
        <v>39988</v>
      </c>
      <c r="F31" s="67">
        <v>50000000000</v>
      </c>
      <c r="G31" s="67">
        <v>137668900000</v>
      </c>
      <c r="H31" s="65">
        <f t="shared" si="0"/>
        <v>87668900000</v>
      </c>
      <c r="I31" s="67">
        <v>50000000000</v>
      </c>
      <c r="J31" s="67">
        <v>45771498442</v>
      </c>
      <c r="K31" s="180">
        <f t="shared" si="1"/>
        <v>4228501558</v>
      </c>
      <c r="L31" s="61">
        <v>41053</v>
      </c>
      <c r="M31" s="222">
        <v>91.543000000000006</v>
      </c>
      <c r="N31" s="222">
        <v>14.215</v>
      </c>
      <c r="O31" s="222">
        <f t="shared" si="2"/>
        <v>2.7533780000000001</v>
      </c>
      <c r="P31" s="187"/>
    </row>
    <row r="32" spans="1:16" s="62" customFormat="1" ht="12.75" customHeight="1">
      <c r="A32" s="62" t="s">
        <v>188</v>
      </c>
      <c r="B32" s="62">
        <v>42</v>
      </c>
      <c r="C32" s="62">
        <v>5</v>
      </c>
      <c r="E32" s="64">
        <v>40324</v>
      </c>
      <c r="F32" s="67">
        <v>60000000000</v>
      </c>
      <c r="G32" s="67">
        <v>222444100000</v>
      </c>
      <c r="H32" s="65">
        <f t="shared" si="0"/>
        <v>162444100000</v>
      </c>
      <c r="I32" s="67">
        <v>60000000000</v>
      </c>
      <c r="J32" s="67">
        <v>64367522771</v>
      </c>
      <c r="K32" s="180">
        <f t="shared" si="1"/>
        <v>-4367522771</v>
      </c>
      <c r="L32" s="155">
        <v>41109</v>
      </c>
      <c r="M32" s="222">
        <v>107.279</v>
      </c>
      <c r="N32" s="222">
        <v>8.8859999999999992</v>
      </c>
      <c r="O32" s="222">
        <f t="shared" si="2"/>
        <v>3.7074016666666667</v>
      </c>
      <c r="P32" s="187"/>
    </row>
    <row r="33" spans="1:16" s="62" customFormat="1" ht="12.75" customHeight="1">
      <c r="A33" s="62" t="s">
        <v>197</v>
      </c>
      <c r="B33" s="62">
        <v>86</v>
      </c>
      <c r="C33" s="62">
        <v>1.695054945054945</v>
      </c>
      <c r="E33" s="64">
        <v>40576</v>
      </c>
      <c r="F33" s="67">
        <v>50000000000</v>
      </c>
      <c r="G33" s="67">
        <v>115834700000</v>
      </c>
      <c r="H33" s="164">
        <f t="shared" si="0"/>
        <v>65834700000</v>
      </c>
      <c r="I33" s="67">
        <v>50000000000</v>
      </c>
      <c r="J33" s="67">
        <v>50507782360</v>
      </c>
      <c r="K33" s="181">
        <f t="shared" si="1"/>
        <v>-507782360</v>
      </c>
      <c r="L33" s="155">
        <v>41193</v>
      </c>
      <c r="M33" s="222">
        <v>101.01600000000001</v>
      </c>
      <c r="N33" s="222">
        <v>11.351000000000001</v>
      </c>
      <c r="O33" s="222">
        <f t="shared" si="2"/>
        <v>2.316694</v>
      </c>
      <c r="P33" s="187"/>
    </row>
    <row r="34" spans="1:16" s="62" customFormat="1" ht="12.75" customHeight="1">
      <c r="A34" s="62" t="s">
        <v>198</v>
      </c>
      <c r="B34" s="62">
        <v>87</v>
      </c>
      <c r="C34" s="62">
        <v>2.9642857142857144</v>
      </c>
      <c r="E34" s="64">
        <v>40492</v>
      </c>
      <c r="F34" s="67">
        <v>60000000000</v>
      </c>
      <c r="G34" s="67">
        <v>142521000000</v>
      </c>
      <c r="H34" s="65">
        <f t="shared" si="0"/>
        <v>82521000000</v>
      </c>
      <c r="I34" s="67">
        <v>60000000000</v>
      </c>
      <c r="J34" s="67">
        <v>58890301120</v>
      </c>
      <c r="K34" s="180">
        <f t="shared" si="1"/>
        <v>1109698880</v>
      </c>
      <c r="L34" s="155">
        <v>41571</v>
      </c>
      <c r="M34" s="222">
        <v>98.150999999999996</v>
      </c>
      <c r="N34" s="222">
        <v>11.156000000000001</v>
      </c>
      <c r="O34" s="222">
        <f t="shared" si="2"/>
        <v>2.3753500000000001</v>
      </c>
      <c r="P34" s="187"/>
    </row>
    <row r="35" spans="1:16" s="62" customFormat="1" ht="12.75" customHeight="1">
      <c r="A35" s="183" t="s">
        <v>200</v>
      </c>
      <c r="B35" s="183">
        <v>92</v>
      </c>
      <c r="C35" s="62">
        <v>2.0027472527472527</v>
      </c>
      <c r="D35" s="183"/>
      <c r="E35" s="184">
        <v>40968</v>
      </c>
      <c r="F35" s="185">
        <v>40000000000</v>
      </c>
      <c r="G35" s="185">
        <v>276834200000</v>
      </c>
      <c r="H35" s="186">
        <f t="shared" si="0"/>
        <v>236834200000</v>
      </c>
      <c r="I35" s="185">
        <v>40000000000</v>
      </c>
      <c r="J35" s="185">
        <v>36224979988</v>
      </c>
      <c r="K35" s="186">
        <f t="shared" si="1"/>
        <v>3775020012</v>
      </c>
      <c r="L35" s="184">
        <v>41697</v>
      </c>
      <c r="M35" s="223">
        <v>90.561999999999998</v>
      </c>
      <c r="N35" s="223">
        <v>15.946</v>
      </c>
      <c r="O35" s="222">
        <f t="shared" si="2"/>
        <v>6.9208550000000004</v>
      </c>
      <c r="P35" s="187"/>
    </row>
    <row r="36" spans="1:16" s="62" customFormat="1" ht="12.75" customHeight="1">
      <c r="A36" s="62" t="s">
        <v>201</v>
      </c>
      <c r="B36" s="62">
        <v>94</v>
      </c>
      <c r="C36" s="62">
        <v>2.6181318681318682</v>
      </c>
      <c r="E36" s="64">
        <v>40800</v>
      </c>
      <c r="F36" s="67">
        <v>40000000000</v>
      </c>
      <c r="G36" s="67">
        <v>164897900000</v>
      </c>
      <c r="H36" s="164">
        <f t="shared" si="0"/>
        <v>124897900000</v>
      </c>
      <c r="I36" s="67">
        <v>40000000000</v>
      </c>
      <c r="J36" s="67">
        <v>36771337303</v>
      </c>
      <c r="K36" s="181">
        <f t="shared" si="1"/>
        <v>3228662697</v>
      </c>
      <c r="L36" s="64">
        <v>41753</v>
      </c>
      <c r="M36" s="222">
        <v>91.927999999999997</v>
      </c>
      <c r="N36" s="222">
        <v>16.0366</v>
      </c>
      <c r="O36" s="222">
        <f t="shared" si="2"/>
        <v>4.1224474999999998</v>
      </c>
      <c r="P36" s="187"/>
    </row>
    <row r="37" spans="1:16" s="62" customFormat="1" ht="12.75" customHeight="1">
      <c r="A37" s="62" t="s">
        <v>203</v>
      </c>
      <c r="B37" s="62">
        <v>108</v>
      </c>
      <c r="C37" s="62">
        <v>1.7719780219780219</v>
      </c>
      <c r="E37" s="64">
        <v>41136</v>
      </c>
      <c r="F37" s="67">
        <v>50000000000</v>
      </c>
      <c r="G37" s="67">
        <v>120104700000</v>
      </c>
      <c r="H37" s="164">
        <f t="shared" si="0"/>
        <v>70104700000</v>
      </c>
      <c r="I37" s="67">
        <v>50000000000</v>
      </c>
      <c r="J37" s="67">
        <v>48574189839</v>
      </c>
      <c r="K37" s="181">
        <f t="shared" si="1"/>
        <v>1425810161</v>
      </c>
      <c r="L37" s="64">
        <v>41781</v>
      </c>
      <c r="M37" s="222">
        <v>97.147999999999996</v>
      </c>
      <c r="N37" s="222">
        <v>13.343999999999999</v>
      </c>
      <c r="O37" s="222">
        <f t="shared" si="2"/>
        <v>2.402094</v>
      </c>
      <c r="P37" s="187"/>
    </row>
    <row r="38" spans="1:16" s="62" customFormat="1" ht="12.75" customHeight="1">
      <c r="A38" s="62" t="s">
        <v>194</v>
      </c>
      <c r="B38" s="62">
        <v>71</v>
      </c>
      <c r="C38" s="62">
        <v>4.7719780219780219</v>
      </c>
      <c r="E38" s="64">
        <v>40156</v>
      </c>
      <c r="F38" s="67">
        <v>40000000000</v>
      </c>
      <c r="G38" s="67">
        <v>188636800000</v>
      </c>
      <c r="H38" s="65">
        <f t="shared" si="0"/>
        <v>148636800000</v>
      </c>
      <c r="I38" s="67">
        <v>40000000000</v>
      </c>
      <c r="J38" s="67">
        <v>38293693556</v>
      </c>
      <c r="K38" s="180">
        <f t="shared" si="1"/>
        <v>1706306444</v>
      </c>
      <c r="L38" s="155">
        <v>41893</v>
      </c>
      <c r="M38" s="222">
        <v>95.733999999999995</v>
      </c>
      <c r="N38" s="222">
        <v>12.666</v>
      </c>
      <c r="O38" s="222">
        <f t="shared" si="2"/>
        <v>4.7159199999999997</v>
      </c>
    </row>
    <row r="39" spans="1:16" s="62" customFormat="1" ht="12.75" customHeight="1">
      <c r="A39" s="62" t="s">
        <v>196</v>
      </c>
      <c r="B39" s="62">
        <v>77</v>
      </c>
      <c r="C39" s="62">
        <v>2.7719780219780219</v>
      </c>
      <c r="E39" s="64">
        <v>41052</v>
      </c>
      <c r="F39" s="67">
        <v>50000000000</v>
      </c>
      <c r="G39" s="67">
        <v>146956500000</v>
      </c>
      <c r="H39" s="164">
        <f t="shared" si="0"/>
        <v>96956500000</v>
      </c>
      <c r="I39" s="67">
        <v>50000000000</v>
      </c>
      <c r="J39" s="67">
        <v>46137984526</v>
      </c>
      <c r="K39" s="181">
        <f t="shared" si="1"/>
        <v>3862015474</v>
      </c>
      <c r="L39" s="64">
        <v>42061</v>
      </c>
      <c r="M39" s="222"/>
      <c r="N39" s="222"/>
      <c r="O39" s="222">
        <f t="shared" si="2"/>
        <v>2.93913</v>
      </c>
      <c r="P39" s="187"/>
    </row>
    <row r="40" spans="1:16" s="62" customFormat="1" ht="12.75" customHeight="1">
      <c r="A40" s="62" t="s">
        <v>256</v>
      </c>
      <c r="C40" s="62">
        <v>5</v>
      </c>
      <c r="E40" s="64">
        <v>42256</v>
      </c>
      <c r="F40" s="67">
        <v>100000000000</v>
      </c>
      <c r="G40" s="67">
        <v>88817500000</v>
      </c>
      <c r="H40" s="67">
        <v>-11182500000</v>
      </c>
      <c r="I40" s="67">
        <v>83217500000</v>
      </c>
      <c r="J40" s="67">
        <v>83233256329</v>
      </c>
      <c r="K40" s="181">
        <v>-15756329</v>
      </c>
      <c r="L40" s="64">
        <v>42257</v>
      </c>
      <c r="M40" s="66">
        <v>100.01900000000001</v>
      </c>
      <c r="N40" s="66">
        <v>19.994</v>
      </c>
      <c r="O40" s="222">
        <f t="shared" si="2"/>
        <v>0.88817500000000005</v>
      </c>
      <c r="P40" s="187"/>
    </row>
    <row r="41" spans="1:16" s="62" customFormat="1" ht="12.75" customHeight="1">
      <c r="A41" s="62" t="s">
        <v>208</v>
      </c>
      <c r="C41" s="62">
        <v>2.0027472527472527</v>
      </c>
      <c r="E41" s="64">
        <v>41584</v>
      </c>
      <c r="F41" s="67">
        <v>80000000000</v>
      </c>
      <c r="G41" s="67">
        <v>136421600000</v>
      </c>
      <c r="H41" s="67">
        <v>96421600000</v>
      </c>
      <c r="I41" s="67">
        <v>40000000000</v>
      </c>
      <c r="J41" s="67">
        <v>39377899250</v>
      </c>
      <c r="K41" s="181">
        <f t="shared" ref="K41:K51" si="3">I41-J41</f>
        <v>622100750</v>
      </c>
      <c r="L41" s="64">
        <v>42313</v>
      </c>
      <c r="M41" s="222">
        <v>98.445110024021616</v>
      </c>
      <c r="N41" s="222">
        <v>14.17</v>
      </c>
      <c r="O41" s="222">
        <f t="shared" si="2"/>
        <v>1.7052700000000001</v>
      </c>
      <c r="P41" s="187"/>
    </row>
    <row r="42" spans="1:16" s="62" customFormat="1" ht="12.75" customHeight="1">
      <c r="A42" s="62" t="s">
        <v>213</v>
      </c>
      <c r="C42" s="62">
        <v>2.0027472527472527</v>
      </c>
      <c r="E42" s="64">
        <v>41696</v>
      </c>
      <c r="F42" s="67">
        <v>100000000000</v>
      </c>
      <c r="G42" s="67">
        <v>178299300000</v>
      </c>
      <c r="H42" s="67">
        <v>78299300000</v>
      </c>
      <c r="I42" s="67">
        <v>100000000000</v>
      </c>
      <c r="J42" s="67">
        <v>100056520598</v>
      </c>
      <c r="K42" s="181">
        <f t="shared" si="3"/>
        <v>-56520598</v>
      </c>
      <c r="L42" s="64">
        <v>42425</v>
      </c>
      <c r="M42" s="222">
        <v>100.057</v>
      </c>
      <c r="N42" s="222">
        <v>13.342000000000001</v>
      </c>
      <c r="O42" s="222">
        <f t="shared" si="2"/>
        <v>1.7829930000000001</v>
      </c>
      <c r="P42" s="187"/>
    </row>
    <row r="43" spans="1:16" s="62" customFormat="1" ht="12.75" customHeight="1">
      <c r="A43" s="62" t="s">
        <v>223</v>
      </c>
      <c r="C43" s="62">
        <v>2.0027472527472527</v>
      </c>
      <c r="E43" s="64">
        <v>41724</v>
      </c>
      <c r="F43" s="67">
        <v>90000000000</v>
      </c>
      <c r="G43" s="67">
        <v>116149500000</v>
      </c>
      <c r="H43" s="67">
        <v>43250000000</v>
      </c>
      <c r="I43" s="67">
        <v>72899500000</v>
      </c>
      <c r="J43" s="67">
        <v>73107226294</v>
      </c>
      <c r="K43" s="181">
        <f t="shared" si="3"/>
        <v>-207726294</v>
      </c>
      <c r="L43" s="64">
        <v>42453</v>
      </c>
      <c r="M43" s="222">
        <v>100.285</v>
      </c>
      <c r="N43" s="222">
        <v>13.835000000000001</v>
      </c>
      <c r="O43" s="222">
        <f t="shared" si="2"/>
        <v>1.2905500000000001</v>
      </c>
      <c r="P43" s="187"/>
    </row>
    <row r="44" spans="1:16" s="62" customFormat="1" ht="12.75" customHeight="1">
      <c r="A44" s="62" t="s">
        <v>205</v>
      </c>
      <c r="B44" s="62">
        <v>122</v>
      </c>
      <c r="C44" s="62">
        <v>3.0109890109890109</v>
      </c>
      <c r="E44" s="64">
        <v>41385</v>
      </c>
      <c r="F44" s="67">
        <v>100000000000</v>
      </c>
      <c r="G44" s="67">
        <v>268216300000</v>
      </c>
      <c r="H44" s="164">
        <f>G44-F44</f>
        <v>168216300000</v>
      </c>
      <c r="I44" s="67">
        <v>100000000000</v>
      </c>
      <c r="J44" s="67">
        <v>93178691704</v>
      </c>
      <c r="K44" s="181">
        <f t="shared" si="3"/>
        <v>6821308296</v>
      </c>
      <c r="L44" s="64">
        <v>42481</v>
      </c>
      <c r="M44" s="222">
        <v>93.179000000000002</v>
      </c>
      <c r="N44" s="222">
        <v>13.271000000000001</v>
      </c>
      <c r="O44" s="222">
        <f t="shared" si="2"/>
        <v>2.6821630000000001</v>
      </c>
      <c r="P44" s="187"/>
    </row>
    <row r="45" spans="1:16" s="62" customFormat="1" ht="12.75" customHeight="1">
      <c r="A45" s="62" t="s">
        <v>224</v>
      </c>
      <c r="C45" s="62">
        <v>2.0027472527472527</v>
      </c>
      <c r="E45" s="64">
        <v>41780</v>
      </c>
      <c r="F45" s="67">
        <v>100000000000</v>
      </c>
      <c r="G45" s="67">
        <v>253931900000</v>
      </c>
      <c r="H45" s="67">
        <v>153931900000</v>
      </c>
      <c r="I45" s="67">
        <v>100000000000</v>
      </c>
      <c r="J45" s="67">
        <v>100038195500</v>
      </c>
      <c r="K45" s="181">
        <f t="shared" si="3"/>
        <v>-38195500</v>
      </c>
      <c r="L45" s="64">
        <v>42509</v>
      </c>
      <c r="M45" s="222">
        <v>100.038</v>
      </c>
      <c r="N45" s="222">
        <v>12.853</v>
      </c>
      <c r="O45" s="222">
        <f t="shared" si="2"/>
        <v>2.5393189999999999</v>
      </c>
      <c r="P45" s="187"/>
    </row>
    <row r="46" spans="1:16" s="62" customFormat="1" ht="12.75" customHeight="1">
      <c r="A46" s="62" t="s">
        <v>220</v>
      </c>
      <c r="B46" s="62">
        <v>127</v>
      </c>
      <c r="C46" s="62">
        <v>3.0027472527472527</v>
      </c>
      <c r="E46" s="64">
        <v>41430</v>
      </c>
      <c r="F46" s="67">
        <v>80000000000</v>
      </c>
      <c r="G46" s="67">
        <v>79378700000</v>
      </c>
      <c r="H46" s="67">
        <v>-621300000</v>
      </c>
      <c r="I46" s="67">
        <v>79378700000</v>
      </c>
      <c r="J46" s="67">
        <v>70559588903</v>
      </c>
      <c r="K46" s="181">
        <f t="shared" si="3"/>
        <v>8819111097</v>
      </c>
      <c r="L46" s="64">
        <v>42523</v>
      </c>
      <c r="M46" s="222">
        <v>88.942999999999998</v>
      </c>
      <c r="N46" s="222">
        <v>14.958</v>
      </c>
      <c r="O46" s="222">
        <f t="shared" si="2"/>
        <v>0.99223375000000003</v>
      </c>
      <c r="P46" s="187"/>
    </row>
    <row r="47" spans="1:16" s="62" customFormat="1" ht="12.75" customHeight="1">
      <c r="A47" s="62" t="s">
        <v>225</v>
      </c>
      <c r="C47" s="62">
        <v>2</v>
      </c>
      <c r="E47" s="64">
        <v>41864</v>
      </c>
      <c r="F47" s="67">
        <v>60000000000</v>
      </c>
      <c r="G47" s="67">
        <v>100108400000</v>
      </c>
      <c r="H47" s="67">
        <v>40108400000</v>
      </c>
      <c r="I47" s="67">
        <v>60000000000</v>
      </c>
      <c r="J47" s="67">
        <v>60397247064</v>
      </c>
      <c r="K47" s="181">
        <f t="shared" si="3"/>
        <v>-397247064</v>
      </c>
      <c r="L47" s="64">
        <v>42565</v>
      </c>
      <c r="M47" s="222">
        <v>100.66200000000001</v>
      </c>
      <c r="N47" s="222">
        <v>13.058</v>
      </c>
      <c r="O47" s="222">
        <f t="shared" si="2"/>
        <v>1.6684733333333333</v>
      </c>
    </row>
    <row r="48" spans="1:16" s="62" customFormat="1" ht="12.75" customHeight="1">
      <c r="A48" s="62" t="s">
        <v>202</v>
      </c>
      <c r="B48" s="62">
        <v>100</v>
      </c>
      <c r="C48" s="62">
        <v>4.5412087912087911</v>
      </c>
      <c r="E48" s="64">
        <v>40968</v>
      </c>
      <c r="F48" s="67">
        <v>60000000000</v>
      </c>
      <c r="G48" s="67">
        <v>300453400000</v>
      </c>
      <c r="H48" s="164">
        <f>G48-F48</f>
        <v>240453400000</v>
      </c>
      <c r="I48" s="67">
        <v>60000000000</v>
      </c>
      <c r="J48" s="67">
        <v>53087753923</v>
      </c>
      <c r="K48" s="181">
        <f t="shared" si="3"/>
        <v>6912246077</v>
      </c>
      <c r="L48" s="64">
        <v>42621</v>
      </c>
      <c r="M48" s="222">
        <v>88.48</v>
      </c>
      <c r="N48" s="222">
        <v>15.99</v>
      </c>
      <c r="O48" s="222">
        <f t="shared" si="2"/>
        <v>5.0075566666666669</v>
      </c>
    </row>
    <row r="49" spans="1:16" s="62" customFormat="1" ht="12.75" customHeight="1">
      <c r="A49" s="62" t="s">
        <v>231</v>
      </c>
      <c r="C49" s="62">
        <v>2</v>
      </c>
      <c r="E49" s="64">
        <v>41920</v>
      </c>
      <c r="F49" s="67">
        <v>60000000000</v>
      </c>
      <c r="G49" s="67">
        <v>72966300000</v>
      </c>
      <c r="H49" s="67">
        <f>+G49-F49</f>
        <v>12966300000</v>
      </c>
      <c r="I49" s="67">
        <v>60000000000</v>
      </c>
      <c r="J49" s="67">
        <v>60046569102</v>
      </c>
      <c r="K49" s="181">
        <f t="shared" si="3"/>
        <v>-46569102</v>
      </c>
      <c r="L49" s="64">
        <v>42650</v>
      </c>
      <c r="M49" s="222">
        <v>100.078</v>
      </c>
      <c r="N49" s="222">
        <v>13.704000000000001</v>
      </c>
      <c r="O49" s="222">
        <f t="shared" si="2"/>
        <v>1.216105</v>
      </c>
      <c r="P49" s="187"/>
    </row>
    <row r="50" spans="1:16" s="62" customFormat="1" ht="12.75" customHeight="1">
      <c r="A50" s="62" t="s">
        <v>215</v>
      </c>
      <c r="C50" s="62">
        <v>2.848901098901099</v>
      </c>
      <c r="E50" s="64">
        <v>41668</v>
      </c>
      <c r="F50" s="67">
        <v>70000000000</v>
      </c>
      <c r="G50" s="67">
        <v>181378500000</v>
      </c>
      <c r="H50" s="67">
        <v>111378500000</v>
      </c>
      <c r="I50" s="67">
        <v>70000000000</v>
      </c>
      <c r="J50" s="67">
        <v>73007441330</v>
      </c>
      <c r="K50" s="181">
        <f t="shared" si="3"/>
        <v>-3007441330</v>
      </c>
      <c r="L50" s="64">
        <v>42705</v>
      </c>
      <c r="M50" s="222">
        <v>104.2963</v>
      </c>
      <c r="N50" s="222">
        <v>13.186</v>
      </c>
      <c r="O50" s="222">
        <f t="shared" si="2"/>
        <v>2.5911214285714284</v>
      </c>
      <c r="P50" s="187"/>
    </row>
    <row r="51" spans="1:16" s="62" customFormat="1" ht="12.75" customHeight="1">
      <c r="A51" s="62" t="s">
        <v>243</v>
      </c>
      <c r="C51" s="62">
        <v>2</v>
      </c>
      <c r="E51" s="64">
        <v>42061</v>
      </c>
      <c r="F51" s="67">
        <v>80000000000</v>
      </c>
      <c r="G51" s="67">
        <v>127598900000</v>
      </c>
      <c r="H51" s="67">
        <f>G51-F51</f>
        <v>47598900000</v>
      </c>
      <c r="I51" s="67">
        <v>80000000000</v>
      </c>
      <c r="J51" s="67">
        <v>80087918262</v>
      </c>
      <c r="K51" s="181">
        <f t="shared" si="3"/>
        <v>-87918262</v>
      </c>
      <c r="L51" s="64">
        <v>42789</v>
      </c>
      <c r="M51" s="66">
        <v>100.11</v>
      </c>
      <c r="N51" s="66">
        <v>16.684000000000001</v>
      </c>
      <c r="O51" s="222">
        <f t="shared" si="2"/>
        <v>1.59498625</v>
      </c>
      <c r="P51" s="187"/>
    </row>
    <row r="52" spans="1:16" s="62" customFormat="1" ht="12.75" customHeight="1">
      <c r="A52" s="62" t="s">
        <v>255</v>
      </c>
      <c r="C52" s="62">
        <v>2</v>
      </c>
      <c r="E52" s="64">
        <v>42256</v>
      </c>
      <c r="F52" s="67">
        <v>80000000000</v>
      </c>
      <c r="G52" s="67">
        <v>27380500000</v>
      </c>
      <c r="H52" s="67">
        <v>-52619500000</v>
      </c>
      <c r="I52" s="67">
        <v>4430300000</v>
      </c>
      <c r="J52" s="67">
        <v>4385820388</v>
      </c>
      <c r="K52" s="181">
        <v>44479612</v>
      </c>
      <c r="L52" s="64">
        <v>42957</v>
      </c>
      <c r="M52" s="66">
        <v>98.995999999999995</v>
      </c>
      <c r="N52" s="66">
        <v>20.311</v>
      </c>
      <c r="O52" s="222">
        <f t="shared" si="2"/>
        <v>0.34225624999999998</v>
      </c>
      <c r="P52" s="187"/>
    </row>
    <row r="53" spans="1:16" s="62" customFormat="1" ht="12.75" customHeight="1">
      <c r="A53" s="62" t="s">
        <v>261</v>
      </c>
      <c r="C53" s="62">
        <v>2</v>
      </c>
      <c r="E53" s="64">
        <v>42340</v>
      </c>
      <c r="F53" s="67">
        <v>60000000000</v>
      </c>
      <c r="G53" s="67">
        <v>90083700000</v>
      </c>
      <c r="H53" s="67">
        <v>30083700000</v>
      </c>
      <c r="I53" s="67">
        <v>80000000000</v>
      </c>
      <c r="J53" s="67">
        <v>79873224048</v>
      </c>
      <c r="K53" s="181">
        <v>126775952</v>
      </c>
      <c r="L53" s="64">
        <v>43069</v>
      </c>
      <c r="M53" s="66">
        <v>99.841999999999999</v>
      </c>
      <c r="N53" s="66">
        <v>20.100000000000001</v>
      </c>
      <c r="O53" s="222">
        <f t="shared" si="2"/>
        <v>1.501395</v>
      </c>
      <c r="P53" s="187"/>
    </row>
    <row r="54" spans="1:16" s="62" customFormat="1" ht="12.75" customHeight="1">
      <c r="A54" s="62" t="s">
        <v>233</v>
      </c>
      <c r="C54" s="62">
        <v>5</v>
      </c>
      <c r="E54" s="64">
        <v>41948</v>
      </c>
      <c r="F54" s="67">
        <v>80000000000</v>
      </c>
      <c r="G54" s="67">
        <v>42394100000</v>
      </c>
      <c r="H54" s="67">
        <f>+G54-F54</f>
        <v>-37605900000</v>
      </c>
      <c r="I54" s="67">
        <v>39144100000</v>
      </c>
      <c r="J54" s="67">
        <v>37076260648</v>
      </c>
      <c r="K54" s="181">
        <f>I54-J54</f>
        <v>2067839352</v>
      </c>
      <c r="L54" s="64">
        <v>43097</v>
      </c>
      <c r="M54" s="222">
        <v>94.716999999999999</v>
      </c>
      <c r="N54" s="222">
        <v>14.385</v>
      </c>
      <c r="O54" s="222">
        <f t="shared" si="2"/>
        <v>0.52992625000000004</v>
      </c>
      <c r="P54" s="187"/>
    </row>
    <row r="55" spans="1:16" s="62" customFormat="1" ht="12.75" customHeight="1">
      <c r="A55" s="62" t="s">
        <v>204</v>
      </c>
      <c r="B55" s="62">
        <v>120</v>
      </c>
      <c r="C55" s="62">
        <v>5.0164835164835164</v>
      </c>
      <c r="E55" s="64">
        <v>41327</v>
      </c>
      <c r="F55" s="67">
        <v>100000000000</v>
      </c>
      <c r="G55" s="67">
        <v>229016600000</v>
      </c>
      <c r="H55" s="164">
        <f>G55-F55</f>
        <v>129016600000</v>
      </c>
      <c r="I55" s="67">
        <v>100000000000</v>
      </c>
      <c r="J55" s="67">
        <v>90972488334</v>
      </c>
      <c r="K55" s="181">
        <f>I55-J55</f>
        <v>9027511666</v>
      </c>
      <c r="L55" s="64">
        <v>43153</v>
      </c>
      <c r="M55" s="222">
        <v>90.971999999999994</v>
      </c>
      <c r="N55" s="222">
        <v>13.984</v>
      </c>
      <c r="O55" s="222">
        <f t="shared" si="2"/>
        <v>2.2901660000000001</v>
      </c>
      <c r="P55" s="187"/>
    </row>
    <row r="56" spans="1:16" s="62" customFormat="1" ht="12.75" customHeight="1">
      <c r="A56" s="62" t="s">
        <v>271</v>
      </c>
      <c r="C56" s="62">
        <v>2</v>
      </c>
      <c r="D56" s="64"/>
      <c r="E56" s="64">
        <v>42452</v>
      </c>
      <c r="F56" s="67">
        <v>60000000000</v>
      </c>
      <c r="G56" s="67">
        <v>207419300000</v>
      </c>
      <c r="H56" s="67">
        <f>+G56-F56</f>
        <v>147419300000</v>
      </c>
      <c r="I56" s="67">
        <v>60000000000</v>
      </c>
      <c r="J56" s="67">
        <v>59965549513</v>
      </c>
      <c r="K56" s="182">
        <f>+I56-J56</f>
        <v>34450487</v>
      </c>
      <c r="L56" s="64">
        <v>43181</v>
      </c>
      <c r="M56" s="66">
        <v>99.942999999999998</v>
      </c>
      <c r="N56" s="66">
        <v>16.16</v>
      </c>
      <c r="O56" s="222">
        <f t="shared" si="2"/>
        <v>3.4569883333333333</v>
      </c>
      <c r="P56" s="187"/>
    </row>
    <row r="57" spans="1:16" s="62" customFormat="1" ht="12.75" customHeight="1">
      <c r="A57" s="64" t="s">
        <v>207</v>
      </c>
      <c r="B57" s="62">
        <v>126</v>
      </c>
      <c r="C57" s="62">
        <v>5.0027472527472527</v>
      </c>
      <c r="E57" s="64">
        <v>41430</v>
      </c>
      <c r="F57" s="67">
        <v>80000000000</v>
      </c>
      <c r="G57" s="67">
        <v>119075300000</v>
      </c>
      <c r="H57" s="67">
        <v>39075300000</v>
      </c>
      <c r="I57" s="67">
        <v>80000000000</v>
      </c>
      <c r="J57" s="67">
        <v>68998738442</v>
      </c>
      <c r="K57" s="181">
        <f>I57-J57</f>
        <v>11001261558</v>
      </c>
      <c r="L57" s="64">
        <v>43251</v>
      </c>
      <c r="M57" s="222">
        <v>86.248000000000005</v>
      </c>
      <c r="N57" s="222">
        <v>14.731999999999999</v>
      </c>
      <c r="O57" s="222">
        <f t="shared" si="2"/>
        <v>1.4884412499999999</v>
      </c>
      <c r="P57" s="187"/>
    </row>
    <row r="58" spans="1:16" s="62" customFormat="1" ht="12.75" customHeight="1">
      <c r="A58" s="62" t="s">
        <v>280</v>
      </c>
      <c r="C58" s="62">
        <v>2</v>
      </c>
      <c r="D58" s="64"/>
      <c r="E58" s="64">
        <v>42593</v>
      </c>
      <c r="F58" s="67">
        <v>60000000000</v>
      </c>
      <c r="G58" s="67">
        <v>103701100000</v>
      </c>
      <c r="H58" s="67">
        <f>+G58-F58</f>
        <v>43701100000</v>
      </c>
      <c r="I58" s="67">
        <v>60000000000</v>
      </c>
      <c r="J58" s="67">
        <v>59987644223</v>
      </c>
      <c r="K58" s="182">
        <f>+I58-J58</f>
        <v>12355777</v>
      </c>
      <c r="L58" s="64">
        <v>43321</v>
      </c>
      <c r="M58" s="66">
        <v>99.978999999999999</v>
      </c>
      <c r="N58" s="66">
        <v>16.638000000000002</v>
      </c>
      <c r="O58" s="222">
        <v>1.728</v>
      </c>
    </row>
    <row r="59" spans="1:16" s="62" customFormat="1" ht="12.75" customHeight="1">
      <c r="A59" s="62" t="s">
        <v>218</v>
      </c>
      <c r="C59" s="62">
        <v>5.0027472527472527</v>
      </c>
      <c r="E59" s="64">
        <v>41528</v>
      </c>
      <c r="F59" s="67">
        <v>75000000000</v>
      </c>
      <c r="G59" s="67">
        <v>201890800000</v>
      </c>
      <c r="H59" s="67">
        <v>126890800000</v>
      </c>
      <c r="I59" s="67">
        <v>75000000000</v>
      </c>
      <c r="J59" s="67">
        <v>66742342118</v>
      </c>
      <c r="K59" s="181">
        <f t="shared" ref="K59:K64" si="4">I59-J59</f>
        <v>8257657882</v>
      </c>
      <c r="L59" s="64">
        <v>43349</v>
      </c>
      <c r="M59" s="222">
        <v>88.99</v>
      </c>
      <c r="N59" s="222">
        <v>13.875999999999999</v>
      </c>
      <c r="O59" s="222">
        <f>+G59/F59</f>
        <v>2.6918773333333332</v>
      </c>
      <c r="P59" s="187"/>
    </row>
    <row r="60" spans="1:16" s="62" customFormat="1" ht="12.75" customHeight="1">
      <c r="A60" s="62" t="s">
        <v>216</v>
      </c>
      <c r="C60" s="62">
        <v>5.0027472527472527</v>
      </c>
      <c r="E60" s="64">
        <v>41584</v>
      </c>
      <c r="F60" s="67">
        <v>80000000000</v>
      </c>
      <c r="G60" s="67">
        <v>198308600000</v>
      </c>
      <c r="H60" s="67">
        <v>118308600000</v>
      </c>
      <c r="I60" s="67">
        <v>80000000000</v>
      </c>
      <c r="J60" s="67">
        <v>79610440553</v>
      </c>
      <c r="K60" s="181">
        <f t="shared" si="4"/>
        <v>389559447</v>
      </c>
      <c r="L60" s="64">
        <v>43405</v>
      </c>
      <c r="M60" s="222">
        <v>99.513000000000005</v>
      </c>
      <c r="N60" s="222">
        <v>14.766</v>
      </c>
      <c r="O60" s="222">
        <f>+G60/F60</f>
        <v>2.4788575000000002</v>
      </c>
      <c r="P60" s="187"/>
    </row>
    <row r="61" spans="1:16" s="62" customFormat="1" ht="12.75" customHeight="1">
      <c r="A61" s="62" t="s">
        <v>301</v>
      </c>
      <c r="C61" s="62">
        <v>3</v>
      </c>
      <c r="E61" s="64">
        <v>42816</v>
      </c>
      <c r="F61" s="67">
        <v>60000000000</v>
      </c>
      <c r="G61" s="67">
        <v>85885300000</v>
      </c>
      <c r="H61" s="67">
        <f>F61-G61</f>
        <v>-25885300000</v>
      </c>
      <c r="I61" s="67">
        <v>60000000000</v>
      </c>
      <c r="J61" s="67">
        <v>64269879125</v>
      </c>
      <c r="K61" s="182">
        <f t="shared" si="4"/>
        <v>-4269879125</v>
      </c>
      <c r="L61" s="64">
        <v>43517</v>
      </c>
      <c r="M61" s="222">
        <v>107.116</v>
      </c>
      <c r="N61" s="222">
        <v>15.084</v>
      </c>
      <c r="O61" s="66">
        <v>1.431</v>
      </c>
    </row>
    <row r="62" spans="1:16" s="62" customFormat="1" ht="12.75" customHeight="1">
      <c r="A62" s="62" t="s">
        <v>307</v>
      </c>
      <c r="C62" s="62">
        <v>5</v>
      </c>
      <c r="E62" s="64">
        <v>42872</v>
      </c>
      <c r="F62" s="67">
        <v>65000000000</v>
      </c>
      <c r="G62" s="67">
        <v>115369900000</v>
      </c>
      <c r="H62" s="67">
        <f>F62-G62</f>
        <v>-50369900000</v>
      </c>
      <c r="I62" s="67">
        <v>38400000000</v>
      </c>
      <c r="J62" s="67">
        <v>67556720992</v>
      </c>
      <c r="K62" s="182">
        <f t="shared" si="4"/>
        <v>-29156720992</v>
      </c>
      <c r="L62" s="64">
        <v>43602</v>
      </c>
      <c r="M62" s="224">
        <v>104.212</v>
      </c>
      <c r="N62" s="222">
        <v>14.661</v>
      </c>
      <c r="O62" s="66">
        <v>1.7749999999999999</v>
      </c>
      <c r="P62" s="187"/>
    </row>
    <row r="63" spans="1:16" s="62" customFormat="1" ht="12.75" customHeight="1">
      <c r="A63" s="62" t="s">
        <v>210</v>
      </c>
      <c r="C63" s="62">
        <v>5.0027472527472527</v>
      </c>
      <c r="E63" s="64">
        <v>41808</v>
      </c>
      <c r="F63" s="67">
        <v>100000000000</v>
      </c>
      <c r="G63" s="67">
        <v>148266400000</v>
      </c>
      <c r="H63" s="67">
        <v>49500000000</v>
      </c>
      <c r="I63" s="67">
        <v>98766400000</v>
      </c>
      <c r="J63" s="67">
        <v>98713734808</v>
      </c>
      <c r="K63" s="181">
        <f t="shared" si="4"/>
        <v>52665192</v>
      </c>
      <c r="L63" s="64">
        <v>43629</v>
      </c>
      <c r="M63" s="222">
        <v>99.947000000000003</v>
      </c>
      <c r="N63" s="222">
        <v>13.765000000000001</v>
      </c>
      <c r="O63" s="222">
        <f>+G63/F63</f>
        <v>1.482664</v>
      </c>
    </row>
    <row r="64" spans="1:16" s="62" customFormat="1" ht="12.75" customHeight="1">
      <c r="A64" s="64" t="s">
        <v>232</v>
      </c>
      <c r="C64" s="62">
        <v>5</v>
      </c>
      <c r="E64" s="64">
        <v>41920</v>
      </c>
      <c r="F64" s="67">
        <v>120000000000</v>
      </c>
      <c r="G64" s="67">
        <v>85046300000</v>
      </c>
      <c r="H64" s="67">
        <f>+G64-F64</f>
        <v>-34953700000</v>
      </c>
      <c r="I64" s="67">
        <v>58046300000</v>
      </c>
      <c r="J64" s="67">
        <v>59511356929.620026</v>
      </c>
      <c r="K64" s="181">
        <f t="shared" si="4"/>
        <v>-1465056929.6200256</v>
      </c>
      <c r="L64" s="64">
        <v>43657</v>
      </c>
      <c r="M64" s="222">
        <v>102.524</v>
      </c>
      <c r="N64" s="222">
        <v>13.935</v>
      </c>
      <c r="O64" s="222">
        <f>+G64/F64</f>
        <v>0.70871916666666668</v>
      </c>
      <c r="P64" s="187"/>
    </row>
    <row r="65" spans="1:16" s="62" customFormat="1" ht="12.75" customHeight="1">
      <c r="A65" s="62" t="s">
        <v>282</v>
      </c>
      <c r="C65" s="62">
        <v>3</v>
      </c>
      <c r="D65" s="64"/>
      <c r="E65" s="64">
        <v>42621</v>
      </c>
      <c r="F65" s="67">
        <v>60000000000</v>
      </c>
      <c r="G65" s="67">
        <v>220019900000</v>
      </c>
      <c r="H65" s="67">
        <f>+G65-F65</f>
        <v>160019900000</v>
      </c>
      <c r="I65" s="67">
        <v>190000000000</v>
      </c>
      <c r="J65" s="67">
        <v>189686489921</v>
      </c>
      <c r="K65" s="182">
        <f>+I65-J65</f>
        <v>313510079</v>
      </c>
      <c r="L65" s="64">
        <v>43713</v>
      </c>
      <c r="M65" s="222">
        <v>99.978999999999999</v>
      </c>
      <c r="N65" s="222">
        <v>16.446999999999999</v>
      </c>
      <c r="O65" s="222">
        <v>3.6669999999999998</v>
      </c>
    </row>
    <row r="66" spans="1:16" s="62" customFormat="1" ht="12.75" customHeight="1">
      <c r="A66" s="62" t="s">
        <v>195</v>
      </c>
      <c r="B66" s="62">
        <v>76</v>
      </c>
      <c r="C66" s="62">
        <v>9.8489010989010985</v>
      </c>
      <c r="E66" s="64">
        <v>40268</v>
      </c>
      <c r="F66" s="67">
        <v>50000000000</v>
      </c>
      <c r="G66" s="67">
        <v>131754300000</v>
      </c>
      <c r="H66" s="164">
        <f>G66-F66</f>
        <v>81754300000</v>
      </c>
      <c r="I66" s="67">
        <v>50000000000</v>
      </c>
      <c r="J66" s="67">
        <v>48700461950</v>
      </c>
      <c r="K66" s="181">
        <f>I66-J66</f>
        <v>1299538050</v>
      </c>
      <c r="L66" s="155">
        <v>43853</v>
      </c>
      <c r="M66" s="222">
        <v>97.400999999999996</v>
      </c>
      <c r="N66" s="222">
        <v>11.741</v>
      </c>
      <c r="O66" s="222">
        <f>+G66/F66</f>
        <v>2.6350859999999998</v>
      </c>
      <c r="P66" s="187"/>
    </row>
    <row r="67" spans="1:16" s="62" customFormat="1" ht="12.75" customHeight="1">
      <c r="A67" s="62" t="s">
        <v>325</v>
      </c>
      <c r="C67" s="62">
        <v>2</v>
      </c>
      <c r="E67" s="64">
        <v>43041</v>
      </c>
      <c r="F67" s="67">
        <v>80000000000</v>
      </c>
      <c r="G67" s="67">
        <v>108171200000</v>
      </c>
      <c r="H67" s="67">
        <f>F67-G67</f>
        <v>-28171200000</v>
      </c>
      <c r="I67" s="67">
        <v>80000000000</v>
      </c>
      <c r="J67" s="67">
        <v>82317043252</v>
      </c>
      <c r="K67" s="182">
        <f>I67-J67</f>
        <v>-2317043252</v>
      </c>
      <c r="L67" s="64">
        <v>43853</v>
      </c>
      <c r="M67" s="66">
        <v>102.896</v>
      </c>
      <c r="N67" s="66">
        <v>11.015000000000001</v>
      </c>
      <c r="O67" s="222">
        <f>+G67/F67</f>
        <v>1.3521399999999999</v>
      </c>
      <c r="P67" s="187"/>
    </row>
    <row r="68" spans="1:16" s="62" customFormat="1" ht="12.75" customHeight="1">
      <c r="A68" s="62" t="s">
        <v>298</v>
      </c>
      <c r="C68" s="62">
        <v>5</v>
      </c>
      <c r="E68" s="64">
        <v>42788</v>
      </c>
      <c r="F68" s="67">
        <v>60000000000</v>
      </c>
      <c r="G68" s="67">
        <v>75669800000</v>
      </c>
      <c r="H68" s="67">
        <f>F68-G68</f>
        <v>-15669800000</v>
      </c>
      <c r="I68" s="67">
        <v>60000000000</v>
      </c>
      <c r="J68" s="67">
        <v>66792379555</v>
      </c>
      <c r="K68" s="182">
        <f>I68-J68</f>
        <v>-6792379555</v>
      </c>
      <c r="L68" s="64">
        <v>43909</v>
      </c>
      <c r="M68" s="66"/>
      <c r="N68" s="222">
        <v>15.252000000000001</v>
      </c>
      <c r="O68" s="66">
        <v>1.2609999999999999</v>
      </c>
      <c r="P68" s="187"/>
    </row>
    <row r="69" spans="1:16" s="62" customFormat="1" ht="12.75" customHeight="1">
      <c r="A69" s="62" t="s">
        <v>355</v>
      </c>
      <c r="C69" s="62">
        <v>2</v>
      </c>
      <c r="E69" s="225">
        <v>43265</v>
      </c>
      <c r="F69" s="67">
        <v>80000000000</v>
      </c>
      <c r="G69" s="67">
        <v>48987800000</v>
      </c>
      <c r="H69" s="67">
        <f>+G69-F69</f>
        <v>-31012200000</v>
      </c>
      <c r="I69" s="67">
        <v>48987800000</v>
      </c>
      <c r="J69" s="67">
        <v>48325589584</v>
      </c>
      <c r="K69" s="182">
        <f>+I69-J69</f>
        <v>662210416</v>
      </c>
      <c r="L69" s="64">
        <v>43937</v>
      </c>
      <c r="M69" s="66">
        <v>98.647999999999996</v>
      </c>
      <c r="N69" s="66">
        <v>13.161</v>
      </c>
      <c r="O69" s="66">
        <f>+G69/F69</f>
        <v>0.61234750000000004</v>
      </c>
    </row>
    <row r="70" spans="1:16" s="62" customFormat="1" ht="12.75" customHeight="1">
      <c r="A70" s="62" t="s">
        <v>323</v>
      </c>
      <c r="C70" s="62">
        <v>3</v>
      </c>
      <c r="E70" s="64">
        <v>43013</v>
      </c>
      <c r="F70" s="67">
        <v>60000000000</v>
      </c>
      <c r="G70" s="67">
        <v>195729000000</v>
      </c>
      <c r="H70" s="67">
        <f>F70-G70</f>
        <v>-135729000000</v>
      </c>
      <c r="I70" s="67">
        <v>60000000000</v>
      </c>
      <c r="J70" s="67">
        <v>63013002624</v>
      </c>
      <c r="K70" s="182">
        <f>I70-J70</f>
        <v>-3013002624</v>
      </c>
      <c r="L70" s="64">
        <v>44049</v>
      </c>
      <c r="M70" s="66">
        <v>105.02200000000001</v>
      </c>
      <c r="N70" s="66">
        <v>11.965</v>
      </c>
      <c r="O70" s="222">
        <f>+G70/F70</f>
        <v>3.2621500000000001</v>
      </c>
      <c r="P70" s="187"/>
    </row>
    <row r="71" spans="1:16" s="62" customFormat="1" ht="12.75" customHeight="1">
      <c r="A71" s="62" t="s">
        <v>362</v>
      </c>
      <c r="C71" s="62">
        <v>2</v>
      </c>
      <c r="E71" s="225">
        <v>43321</v>
      </c>
      <c r="F71" s="67">
        <v>100000000000</v>
      </c>
      <c r="G71" s="67">
        <v>150118400000</v>
      </c>
      <c r="H71" s="67">
        <f>+G71-F71</f>
        <v>50118400000</v>
      </c>
      <c r="I71" s="67">
        <v>100000000000</v>
      </c>
      <c r="J71" s="67">
        <v>90185000000</v>
      </c>
      <c r="K71" s="182">
        <f>+I71-J71</f>
        <v>9815000000</v>
      </c>
      <c r="L71" s="64">
        <v>44217</v>
      </c>
      <c r="M71" s="187">
        <v>90.185000000000002</v>
      </c>
      <c r="N71" s="187">
        <v>16.2</v>
      </c>
      <c r="O71" s="66">
        <v>1.5009999999999999</v>
      </c>
    </row>
    <row r="72" spans="1:16" s="62" customFormat="1" ht="12.75" customHeight="1">
      <c r="A72" s="62" t="s">
        <v>270</v>
      </c>
      <c r="C72" s="62">
        <v>5</v>
      </c>
      <c r="E72" s="64">
        <v>42425</v>
      </c>
      <c r="F72" s="67">
        <v>100000000000</v>
      </c>
      <c r="G72" s="67">
        <v>340770900000</v>
      </c>
      <c r="H72" s="67">
        <f>+G72-F72</f>
        <v>240770900000</v>
      </c>
      <c r="I72" s="67">
        <v>100000000000</v>
      </c>
      <c r="J72" s="67">
        <v>100111042639</v>
      </c>
      <c r="K72" s="181">
        <f>+I72-J72</f>
        <v>-111042639</v>
      </c>
      <c r="L72" s="64">
        <v>44245</v>
      </c>
      <c r="M72" s="66">
        <v>100.111</v>
      </c>
      <c r="N72" s="66">
        <v>18.34</v>
      </c>
      <c r="O72" s="222">
        <f>+G72/F72</f>
        <v>3.4077090000000001</v>
      </c>
      <c r="P72" s="187"/>
    </row>
    <row r="73" spans="1:16" s="62" customFormat="1" ht="12.75" customHeight="1">
      <c r="A73" s="62" t="s">
        <v>275</v>
      </c>
      <c r="B73" s="63"/>
      <c r="C73" s="25">
        <v>5</v>
      </c>
      <c r="D73" s="64"/>
      <c r="E73" s="64">
        <v>42509</v>
      </c>
      <c r="F73" s="65">
        <v>100000000000</v>
      </c>
      <c r="G73" s="65">
        <v>131271700000</v>
      </c>
      <c r="H73" s="67">
        <f>+G73-F73</f>
        <v>31271700000</v>
      </c>
      <c r="I73" s="65">
        <v>115136100000</v>
      </c>
      <c r="J73" s="65">
        <v>115070115435</v>
      </c>
      <c r="K73" s="182">
        <f>+I73-J73</f>
        <v>65984565</v>
      </c>
      <c r="L73" s="64">
        <v>44329</v>
      </c>
      <c r="M73" s="66">
        <v>99.942999999999998</v>
      </c>
      <c r="N73" s="66">
        <v>16.516999999999999</v>
      </c>
      <c r="O73" s="222">
        <f>+G73/F73</f>
        <v>1.3127169999999999</v>
      </c>
    </row>
    <row r="74" spans="1:16" s="62" customFormat="1" ht="12.75" customHeight="1">
      <c r="A74" s="62" t="s">
        <v>306</v>
      </c>
      <c r="C74" s="62">
        <v>5</v>
      </c>
      <c r="E74" s="64">
        <v>42844</v>
      </c>
      <c r="F74" s="67">
        <v>100000000000</v>
      </c>
      <c r="G74" s="67">
        <v>116776000000</v>
      </c>
      <c r="H74" s="67">
        <f>F74-G74</f>
        <v>-16776000000</v>
      </c>
      <c r="I74" s="67">
        <v>100000000000</v>
      </c>
      <c r="J74" s="67">
        <v>111434069700</v>
      </c>
      <c r="K74" s="182">
        <f>I74-J74</f>
        <v>-11434069700</v>
      </c>
      <c r="L74" s="64">
        <v>44497</v>
      </c>
      <c r="M74" s="224">
        <v>111.434</v>
      </c>
      <c r="N74" s="222">
        <v>15.574999999999999</v>
      </c>
      <c r="O74" s="66">
        <v>1.1679999999999999</v>
      </c>
      <c r="P74" s="187"/>
    </row>
    <row r="75" spans="1:16" s="62" customFormat="1" ht="12.75" customHeight="1">
      <c r="A75" s="62" t="s">
        <v>217</v>
      </c>
      <c r="C75" s="62">
        <v>10</v>
      </c>
      <c r="E75" s="64">
        <v>41557</v>
      </c>
      <c r="F75" s="67">
        <v>70000000000</v>
      </c>
      <c r="G75" s="67">
        <v>152770600000</v>
      </c>
      <c r="H75" s="67">
        <v>82770600000</v>
      </c>
      <c r="I75" s="67">
        <v>70000000000</v>
      </c>
      <c r="J75" s="67">
        <v>50196387386</v>
      </c>
      <c r="K75" s="181">
        <f>I75-J75</f>
        <v>19803612614</v>
      </c>
      <c r="L75" s="64">
        <v>44721</v>
      </c>
      <c r="M75" s="222">
        <v>83.531000000000006</v>
      </c>
      <c r="N75" s="222">
        <v>15.177</v>
      </c>
      <c r="O75" s="222">
        <f>+G75/F75</f>
        <v>2.1824371428571427</v>
      </c>
    </row>
    <row r="76" spans="1:16" s="183" customFormat="1" ht="12.75" customHeight="1">
      <c r="A76" s="62" t="s">
        <v>311</v>
      </c>
      <c r="B76" s="62"/>
      <c r="C76" s="62">
        <v>5</v>
      </c>
      <c r="D76" s="62"/>
      <c r="E76" s="64">
        <v>42929</v>
      </c>
      <c r="F76" s="67">
        <v>100000000000</v>
      </c>
      <c r="G76" s="67">
        <v>187198500000</v>
      </c>
      <c r="H76" s="67">
        <f>F76-G76</f>
        <v>-87198500000</v>
      </c>
      <c r="I76" s="67">
        <v>100000000000</v>
      </c>
      <c r="J76" s="67">
        <v>99901210426</v>
      </c>
      <c r="K76" s="182">
        <f>I76-J76</f>
        <v>98789574</v>
      </c>
      <c r="L76" s="64">
        <v>44749</v>
      </c>
      <c r="M76" s="222">
        <v>99.900999999999996</v>
      </c>
      <c r="N76" s="222">
        <v>14.154</v>
      </c>
      <c r="O76" s="222">
        <f>+G76/F76</f>
        <v>1.871985</v>
      </c>
      <c r="P76" s="187"/>
    </row>
    <row r="77" spans="1:16" s="62" customFormat="1" ht="12.75" customHeight="1">
      <c r="A77" s="62" t="s">
        <v>350</v>
      </c>
      <c r="C77" s="62">
        <v>5</v>
      </c>
      <c r="E77" s="225">
        <v>43209</v>
      </c>
      <c r="F77" s="67">
        <v>120000000000</v>
      </c>
      <c r="G77" s="67">
        <v>178443600000</v>
      </c>
      <c r="H77" s="67">
        <v>58443600000</v>
      </c>
      <c r="I77" s="67">
        <v>120000000000</v>
      </c>
      <c r="J77" s="67">
        <v>112885104687</v>
      </c>
      <c r="K77" s="182">
        <f>+I77-J77</f>
        <v>7114895313</v>
      </c>
      <c r="L77" s="64">
        <v>45029</v>
      </c>
      <c r="M77" s="66">
        <v>94.070999999999998</v>
      </c>
      <c r="N77" s="66">
        <v>12.635999999999999</v>
      </c>
      <c r="O77" s="66">
        <v>1.4870000000000001</v>
      </c>
    </row>
    <row r="78" spans="1:16" s="62" customFormat="1" ht="12.75" customHeight="1">
      <c r="A78" s="62" t="s">
        <v>214</v>
      </c>
      <c r="C78" s="62">
        <v>10.002747252747254</v>
      </c>
      <c r="E78" s="64">
        <v>41668</v>
      </c>
      <c r="F78" s="67">
        <v>60000000000</v>
      </c>
      <c r="G78" s="67">
        <v>235378800000</v>
      </c>
      <c r="H78" s="67">
        <v>175378800000</v>
      </c>
      <c r="I78" s="67">
        <v>60000000000</v>
      </c>
      <c r="J78" s="67">
        <v>60146005842.730797</v>
      </c>
      <c r="K78" s="181">
        <f>I78-J78</f>
        <v>-146005842.73079681</v>
      </c>
      <c r="L78" s="64">
        <v>45309</v>
      </c>
      <c r="M78" s="222">
        <v>100.24299999999999</v>
      </c>
      <c r="N78" s="222">
        <v>13.954000000000001</v>
      </c>
      <c r="O78" s="222">
        <f>+G78/F78</f>
        <v>3.9229799999999999</v>
      </c>
      <c r="P78" s="187"/>
    </row>
    <row r="79" spans="1:16" s="62" customFormat="1" ht="12.75" customHeight="1">
      <c r="A79" s="62" t="s">
        <v>368</v>
      </c>
      <c r="C79" s="62">
        <v>5</v>
      </c>
      <c r="E79" s="225">
        <v>43433</v>
      </c>
      <c r="F79" s="67">
        <v>130000000000</v>
      </c>
      <c r="G79" s="67">
        <v>229933300000</v>
      </c>
      <c r="H79" s="67">
        <f>+G79-F79</f>
        <v>99933300000</v>
      </c>
      <c r="I79" s="67">
        <v>130000000000</v>
      </c>
      <c r="J79" s="230">
        <v>124194200000</v>
      </c>
      <c r="K79" s="182">
        <f>+I79-J79</f>
        <v>5805800000</v>
      </c>
      <c r="L79" s="64">
        <v>45340</v>
      </c>
      <c r="M79" s="66">
        <v>95.534000000000006</v>
      </c>
      <c r="N79" s="66">
        <v>16.75</v>
      </c>
      <c r="O79" s="66">
        <f>+G79/F79</f>
        <v>1.7687176923076924</v>
      </c>
      <c r="P79" s="187"/>
    </row>
    <row r="80" spans="1:16" s="62" customFormat="1" ht="12.75" customHeight="1">
      <c r="A80" s="62" t="s">
        <v>234</v>
      </c>
      <c r="C80" s="62">
        <v>10</v>
      </c>
      <c r="E80" s="64">
        <v>41948</v>
      </c>
      <c r="F80" s="67">
        <v>100000000000</v>
      </c>
      <c r="G80" s="67">
        <v>104323100000</v>
      </c>
      <c r="H80" s="67">
        <f>+G80-F80</f>
        <v>4323100000</v>
      </c>
      <c r="I80" s="67">
        <v>100000000000</v>
      </c>
      <c r="J80" s="67">
        <v>99251461842</v>
      </c>
      <c r="K80" s="181">
        <f>I80-J80</f>
        <v>748538158</v>
      </c>
      <c r="L80" s="64">
        <v>45505</v>
      </c>
      <c r="M80" s="222">
        <v>99.251000000000005</v>
      </c>
      <c r="N80" s="222">
        <v>14.77</v>
      </c>
      <c r="O80" s="222">
        <f>+G80/F80</f>
        <v>1.043231</v>
      </c>
    </row>
    <row r="81" spans="1:16" s="62" customFormat="1" ht="12.75" customHeight="1">
      <c r="A81" s="62" t="s">
        <v>252</v>
      </c>
      <c r="C81" s="62">
        <v>10</v>
      </c>
      <c r="E81" s="64">
        <v>42200</v>
      </c>
      <c r="F81" s="67">
        <v>120000000000</v>
      </c>
      <c r="G81" s="67">
        <v>39157300000</v>
      </c>
      <c r="H81" s="67">
        <v>-80842700000</v>
      </c>
      <c r="I81" s="67">
        <v>29952500000</v>
      </c>
      <c r="J81" s="67">
        <v>30895689225</v>
      </c>
      <c r="K81" s="181">
        <v>-943189225</v>
      </c>
      <c r="L81" s="64">
        <v>45673</v>
      </c>
      <c r="M81" s="66">
        <v>103.149</v>
      </c>
      <c r="N81" s="66">
        <v>18.044</v>
      </c>
      <c r="O81" s="222">
        <f>+G81/F81</f>
        <v>0.32631083333333333</v>
      </c>
      <c r="P81" s="187"/>
    </row>
    <row r="82" spans="1:16" s="62" customFormat="1" ht="10" customHeight="1">
      <c r="A82" s="62" t="s">
        <v>352</v>
      </c>
      <c r="C82" s="62">
        <v>10</v>
      </c>
      <c r="E82" s="64">
        <v>42368</v>
      </c>
      <c r="F82" s="67">
        <v>120000000000</v>
      </c>
      <c r="G82" s="205">
        <v>120627400000</v>
      </c>
      <c r="H82" s="205">
        <f>+G82-F82</f>
        <v>627400000</v>
      </c>
      <c r="I82" s="205">
        <v>120000000000</v>
      </c>
      <c r="J82" s="67">
        <v>115627400000</v>
      </c>
      <c r="K82" s="181">
        <f>+J82-I82</f>
        <v>-4372600000</v>
      </c>
      <c r="L82" s="64">
        <v>46009</v>
      </c>
      <c r="M82" s="66">
        <v>100.82</v>
      </c>
      <c r="N82" s="66">
        <v>19.312000000000001</v>
      </c>
      <c r="O82" s="222">
        <f>+G82/F82</f>
        <v>1.0052283333333334</v>
      </c>
      <c r="P82" s="187"/>
    </row>
    <row r="83" spans="1:16" s="62" customFormat="1" ht="10" customHeight="1">
      <c r="A83" s="62" t="s">
        <v>299</v>
      </c>
      <c r="C83" s="62">
        <v>10</v>
      </c>
      <c r="E83" s="64">
        <v>42788</v>
      </c>
      <c r="F83" s="67">
        <v>100000000000</v>
      </c>
      <c r="G83" s="67">
        <v>114798000000</v>
      </c>
      <c r="H83" s="67">
        <f>F83-G83</f>
        <v>-14798000000</v>
      </c>
      <c r="I83" s="67">
        <v>100000000000</v>
      </c>
      <c r="J83" s="67">
        <v>109391379595</v>
      </c>
      <c r="K83" s="182">
        <f>I83-J83</f>
        <v>-9391379595</v>
      </c>
      <c r="L83" s="64">
        <v>46261</v>
      </c>
      <c r="M83" s="66"/>
      <c r="N83" s="222">
        <v>16.260000000000002</v>
      </c>
      <c r="O83" s="66">
        <v>1.1479999999999999</v>
      </c>
      <c r="P83" s="187"/>
    </row>
    <row r="84" spans="1:16" s="62" customFormat="1" ht="10" customHeight="1">
      <c r="A84" s="62" t="s">
        <v>308</v>
      </c>
      <c r="C84" s="62">
        <v>10</v>
      </c>
      <c r="E84" s="64">
        <v>42872</v>
      </c>
      <c r="F84" s="67">
        <v>120000000000</v>
      </c>
      <c r="G84" s="67">
        <v>60000000000</v>
      </c>
      <c r="H84" s="67">
        <f>F84-G84</f>
        <v>60000000000</v>
      </c>
      <c r="I84" s="67">
        <v>60000000000</v>
      </c>
      <c r="J84" s="67">
        <v>120535920089</v>
      </c>
      <c r="K84" s="182">
        <f>I84-J84</f>
        <v>-60535920089</v>
      </c>
      <c r="L84" s="64">
        <v>46513</v>
      </c>
      <c r="M84" s="224">
        <v>100.11199999999999</v>
      </c>
      <c r="N84" s="222">
        <v>15.977</v>
      </c>
      <c r="O84" s="66">
        <v>1.87</v>
      </c>
    </row>
    <row r="85" spans="1:16" s="62" customFormat="1" ht="12.75" customHeight="1">
      <c r="A85" s="62" t="s">
        <v>342</v>
      </c>
      <c r="C85" s="62">
        <v>10</v>
      </c>
      <c r="E85" s="225">
        <v>43125</v>
      </c>
      <c r="F85" s="67">
        <v>100000000000</v>
      </c>
      <c r="G85" s="67">
        <v>155007000000</v>
      </c>
      <c r="H85" s="67">
        <f>F85-G85</f>
        <v>-55007000000</v>
      </c>
      <c r="I85" s="67">
        <v>100000000000</v>
      </c>
      <c r="J85" s="67">
        <v>100422853820</v>
      </c>
      <c r="K85" s="182">
        <f>I85-J85</f>
        <v>-422853820</v>
      </c>
      <c r="L85" s="64">
        <v>46765</v>
      </c>
      <c r="M85" s="66">
        <v>100.423</v>
      </c>
      <c r="N85" s="66">
        <v>14.045</v>
      </c>
      <c r="O85" s="66">
        <v>1.55</v>
      </c>
      <c r="P85" s="187"/>
    </row>
    <row r="86" spans="1:16" s="62" customFormat="1" ht="10" customHeight="1">
      <c r="A86" s="62" t="s">
        <v>222</v>
      </c>
      <c r="C86" s="62">
        <v>14.771978021978022</v>
      </c>
      <c r="E86" s="64">
        <v>41696</v>
      </c>
      <c r="F86" s="67">
        <v>70000000000</v>
      </c>
      <c r="G86" s="67">
        <v>131217800000</v>
      </c>
      <c r="H86" s="67">
        <v>61217800000</v>
      </c>
      <c r="I86" s="67">
        <v>70000000000</v>
      </c>
      <c r="J86" s="67">
        <v>72423156313</v>
      </c>
      <c r="K86" s="181">
        <f>I86-J86</f>
        <v>-2423156313</v>
      </c>
      <c r="L86" s="64">
        <v>47073</v>
      </c>
      <c r="M86" s="222">
        <v>103.462</v>
      </c>
      <c r="N86" s="222">
        <v>15.247999999999999</v>
      </c>
      <c r="O86" s="222">
        <f>+G86/F86</f>
        <v>1.8745400000000001</v>
      </c>
    </row>
    <row r="87" spans="1:16" s="62" customFormat="1" ht="12.75" customHeight="1">
      <c r="A87" s="62" t="s">
        <v>228</v>
      </c>
      <c r="C87" s="62">
        <v>15</v>
      </c>
      <c r="E87" s="64">
        <v>41893</v>
      </c>
      <c r="F87" s="67">
        <v>80000000000</v>
      </c>
      <c r="G87" s="67">
        <v>109723400000</v>
      </c>
      <c r="H87" s="67">
        <v>29723400000</v>
      </c>
      <c r="I87" s="67">
        <v>80000000000</v>
      </c>
      <c r="J87" s="67">
        <v>80222151430</v>
      </c>
      <c r="K87" s="181">
        <f>I87-J87</f>
        <v>-222151430</v>
      </c>
      <c r="L87" s="64">
        <v>47353</v>
      </c>
      <c r="M87" s="222">
        <v>100.27800000000001</v>
      </c>
      <c r="N87" s="222">
        <v>14.205</v>
      </c>
      <c r="O87" s="222">
        <f>+G87/F87</f>
        <v>1.3715425000000001</v>
      </c>
      <c r="P87" s="187"/>
    </row>
    <row r="88" spans="1:16" s="62" customFormat="1" ht="10" customHeight="1">
      <c r="A88" s="62" t="s">
        <v>254</v>
      </c>
      <c r="C88" s="62">
        <v>10</v>
      </c>
      <c r="E88" s="64">
        <v>42228</v>
      </c>
      <c r="F88" s="67">
        <v>100000000000</v>
      </c>
      <c r="G88" s="67">
        <v>87522900000</v>
      </c>
      <c r="H88" s="67">
        <v>-12477100000</v>
      </c>
      <c r="I88" s="67">
        <v>62271000000</v>
      </c>
      <c r="J88" s="67">
        <v>62595356910</v>
      </c>
      <c r="K88" s="181">
        <v>-324356910</v>
      </c>
      <c r="L88" s="64">
        <v>47605</v>
      </c>
      <c r="M88" s="66">
        <v>100.521</v>
      </c>
      <c r="N88" s="66">
        <v>18.173999999999999</v>
      </c>
      <c r="O88" s="222">
        <f>+G88/F88</f>
        <v>0.87522900000000003</v>
      </c>
    </row>
    <row r="89" spans="1:16" s="62" customFormat="1" ht="12.75" customHeight="1">
      <c r="A89" s="62" t="s">
        <v>288</v>
      </c>
      <c r="C89" s="62">
        <v>15</v>
      </c>
      <c r="D89" s="64"/>
      <c r="E89" s="64">
        <v>42648</v>
      </c>
      <c r="F89" s="67">
        <v>100000000000</v>
      </c>
      <c r="G89" s="67">
        <v>140146600000</v>
      </c>
      <c r="H89" s="67">
        <f>+G89-F89</f>
        <v>40146600000</v>
      </c>
      <c r="I89" s="67">
        <v>100000000000</v>
      </c>
      <c r="J89" s="67">
        <v>110031482586</v>
      </c>
      <c r="K89" s="182">
        <f>+I89-J89</f>
        <v>-10031482586</v>
      </c>
      <c r="L89" s="64">
        <v>47941</v>
      </c>
      <c r="M89" s="222">
        <v>110.03100000000001</v>
      </c>
      <c r="N89" s="222">
        <v>16.593</v>
      </c>
      <c r="O89" s="222">
        <f>+G89/F89</f>
        <v>1.4014660000000001</v>
      </c>
      <c r="P89" s="187"/>
    </row>
    <row r="90" spans="1:16" s="62" customFormat="1" ht="12.75" customHeight="1">
      <c r="A90" s="62" t="s">
        <v>303</v>
      </c>
      <c r="C90" s="62">
        <v>15</v>
      </c>
      <c r="E90" s="64">
        <v>42816</v>
      </c>
      <c r="F90" s="67">
        <v>100000000000</v>
      </c>
      <c r="G90" s="67">
        <v>125102500000</v>
      </c>
      <c r="H90" s="67">
        <f>F90-G90</f>
        <v>-25102500000</v>
      </c>
      <c r="I90" s="67">
        <v>100000000000</v>
      </c>
      <c r="J90" s="67">
        <v>99927039125</v>
      </c>
      <c r="K90" s="182">
        <f>I90-J90</f>
        <v>72960875</v>
      </c>
      <c r="L90" s="64">
        <v>48277</v>
      </c>
      <c r="M90" s="222">
        <v>99.927000000000007</v>
      </c>
      <c r="N90" s="222">
        <v>16.388000000000002</v>
      </c>
      <c r="O90" s="66">
        <v>1.2509999999999999</v>
      </c>
    </row>
    <row r="91" spans="1:16" s="62" customFormat="1" ht="12.75" customHeight="1">
      <c r="A91" s="62" t="s">
        <v>381</v>
      </c>
      <c r="C91" s="62">
        <v>15</v>
      </c>
      <c r="D91" s="25"/>
      <c r="E91" s="225">
        <v>43573</v>
      </c>
      <c r="F91" s="65">
        <v>120000000000</v>
      </c>
      <c r="G91" s="65">
        <v>228361000000</v>
      </c>
      <c r="H91" s="67">
        <v>134173700000</v>
      </c>
      <c r="I91" s="65">
        <v>120000000000</v>
      </c>
      <c r="J91" s="65">
        <v>112767600000</v>
      </c>
      <c r="K91" s="180">
        <f>+I91-J91</f>
        <v>7232400000</v>
      </c>
      <c r="L91" s="225">
        <v>48613</v>
      </c>
      <c r="M91" s="222">
        <v>93.972999999999999</v>
      </c>
      <c r="N91" s="222">
        <v>15.85</v>
      </c>
      <c r="O91" s="66">
        <f>+G91/F91</f>
        <v>1.9030083333333334</v>
      </c>
      <c r="P91" s="187"/>
    </row>
    <row r="92" spans="1:16" s="62" customFormat="1" ht="12.75" customHeight="1">
      <c r="A92" s="62" t="s">
        <v>262</v>
      </c>
      <c r="C92" s="62">
        <v>5</v>
      </c>
      <c r="E92" s="64">
        <v>42340</v>
      </c>
      <c r="F92" s="67">
        <v>120000000000</v>
      </c>
      <c r="G92" s="205">
        <v>264153200000</v>
      </c>
      <c r="H92" s="205">
        <v>144153200000</v>
      </c>
      <c r="I92" s="205">
        <v>230000000000</v>
      </c>
      <c r="J92" s="67">
        <v>239032383343</v>
      </c>
      <c r="K92" s="181">
        <v>-9032383343</v>
      </c>
      <c r="L92" s="64" t="s">
        <v>263</v>
      </c>
      <c r="M92" s="66">
        <v>106.10599999999999</v>
      </c>
      <c r="N92" s="66">
        <v>19.468</v>
      </c>
      <c r="O92" s="222">
        <f>+G92/F92</f>
        <v>2.2012766666666668</v>
      </c>
      <c r="P92" s="187"/>
    </row>
    <row r="93" spans="1:16" s="62" customFormat="1" ht="12.75" customHeight="1">
      <c r="A93" s="62" t="s">
        <v>336</v>
      </c>
      <c r="C93" s="62">
        <v>2</v>
      </c>
      <c r="E93" s="64">
        <v>43097</v>
      </c>
      <c r="F93" s="67">
        <v>80000000000</v>
      </c>
      <c r="G93" s="67">
        <v>86586600000</v>
      </c>
      <c r="H93" s="67">
        <f>F93-G93</f>
        <v>-6586600000</v>
      </c>
      <c r="I93" s="67">
        <v>80000000000</v>
      </c>
      <c r="J93" s="67">
        <v>83836985530</v>
      </c>
      <c r="K93" s="182">
        <f>I93-J93</f>
        <v>-3836985530</v>
      </c>
      <c r="L93" s="225" t="s">
        <v>338</v>
      </c>
      <c r="M93" s="66">
        <v>109.79600000000001</v>
      </c>
      <c r="N93" s="66">
        <v>10.911</v>
      </c>
      <c r="O93" s="66">
        <v>1.0820000000000001</v>
      </c>
      <c r="P93" s="187"/>
    </row>
    <row r="94" spans="1:16" s="62" customFormat="1" ht="12.75" customHeight="1">
      <c r="A94" s="62" t="s">
        <v>322</v>
      </c>
      <c r="C94" s="62">
        <v>15</v>
      </c>
      <c r="E94" s="64">
        <v>42985</v>
      </c>
      <c r="F94" s="67">
        <v>120000000000</v>
      </c>
      <c r="G94" s="67">
        <v>167917400000</v>
      </c>
      <c r="H94" s="67">
        <f>F94-G94</f>
        <v>-47917400000</v>
      </c>
      <c r="I94" s="67">
        <v>120000000000</v>
      </c>
      <c r="J94" s="67">
        <v>138178537664</v>
      </c>
      <c r="K94" s="182">
        <f>I94-J94</f>
        <v>-18178537664</v>
      </c>
      <c r="L94" s="64">
        <v>11752</v>
      </c>
      <c r="M94" s="66">
        <v>115.149</v>
      </c>
      <c r="N94" s="66">
        <v>15.07</v>
      </c>
      <c r="O94" s="222">
        <f>+G94/F94</f>
        <v>1.3993116666666667</v>
      </c>
      <c r="P94" s="187"/>
    </row>
    <row r="95" spans="1:16" s="62" customFormat="1" ht="12.75" customHeight="1">
      <c r="A95"/>
      <c r="B95"/>
      <c r="C95"/>
      <c r="D95"/>
      <c r="E95"/>
      <c r="F95"/>
      <c r="G95"/>
      <c r="H95"/>
      <c r="I95"/>
      <c r="J95"/>
      <c r="K95"/>
      <c r="L95"/>
      <c r="M95"/>
      <c r="N95"/>
      <c r="O95"/>
      <c r="P95" s="187"/>
    </row>
    <row r="96" spans="1:16" s="62" customFormat="1" ht="12.75" customHeight="1">
      <c r="A96"/>
      <c r="B96"/>
      <c r="C96"/>
      <c r="D96"/>
      <c r="E96"/>
      <c r="F96"/>
      <c r="G96"/>
      <c r="H96"/>
      <c r="I96"/>
      <c r="J96"/>
      <c r="K96"/>
      <c r="L96"/>
      <c r="M96"/>
      <c r="N96"/>
      <c r="O96"/>
    </row>
    <row r="97" spans="1:16" s="62" customFormat="1" ht="12.75" customHeight="1">
      <c r="A97"/>
      <c r="B97"/>
      <c r="C97"/>
      <c r="D97"/>
      <c r="E97"/>
      <c r="F97"/>
      <c r="G97"/>
      <c r="H97"/>
      <c r="I97"/>
      <c r="J97"/>
      <c r="K97"/>
      <c r="L97"/>
      <c r="M97"/>
      <c r="N97"/>
      <c r="O97"/>
      <c r="P97" s="187"/>
    </row>
    <row r="98" spans="1:16" s="62" customFormat="1" ht="12.75" customHeight="1">
      <c r="A98"/>
      <c r="B98"/>
      <c r="C98"/>
      <c r="D98"/>
      <c r="E98"/>
      <c r="F98"/>
      <c r="G98"/>
      <c r="H98"/>
      <c r="I98"/>
      <c r="J98"/>
      <c r="K98"/>
      <c r="L98"/>
      <c r="M98"/>
      <c r="N98"/>
      <c r="O98"/>
      <c r="P98" s="187"/>
    </row>
    <row r="99" spans="1:16" s="62" customFormat="1" ht="12.75" customHeight="1">
      <c r="A99"/>
      <c r="B99"/>
      <c r="C99"/>
      <c r="D99"/>
      <c r="E99"/>
      <c r="F99"/>
      <c r="G99"/>
      <c r="H99"/>
      <c r="I99"/>
      <c r="J99"/>
      <c r="K99"/>
      <c r="L99"/>
      <c r="M99"/>
      <c r="N99"/>
      <c r="O99"/>
      <c r="P99" s="187"/>
    </row>
    <row r="100" spans="1:16" s="62" customFormat="1" ht="12.75" customHeight="1">
      <c r="A100"/>
      <c r="B100"/>
      <c r="C100"/>
      <c r="D100"/>
      <c r="E100"/>
      <c r="F100"/>
      <c r="G100"/>
      <c r="H100"/>
      <c r="I100"/>
      <c r="J100"/>
      <c r="K100"/>
      <c r="L100"/>
      <c r="M100"/>
      <c r="N100"/>
      <c r="O100"/>
    </row>
    <row r="101" spans="1:16" s="62" customFormat="1" ht="12.75" customHeight="1">
      <c r="A101"/>
      <c r="B101"/>
      <c r="C101"/>
      <c r="D101"/>
      <c r="E101"/>
      <c r="F101"/>
      <c r="G101"/>
      <c r="H101"/>
      <c r="I101"/>
      <c r="J101"/>
      <c r="K101"/>
      <c r="L101"/>
      <c r="M101"/>
      <c r="N101"/>
      <c r="O101"/>
      <c r="P101" s="187"/>
    </row>
    <row r="102" spans="1:16" s="62" customFormat="1" ht="12.75" customHeight="1">
      <c r="A102"/>
      <c r="B102"/>
      <c r="C102"/>
      <c r="D102"/>
      <c r="E102"/>
      <c r="F102"/>
      <c r="G102"/>
      <c r="H102"/>
      <c r="I102"/>
      <c r="J102" s="40" t="s">
        <v>96</v>
      </c>
      <c r="K102" s="40"/>
      <c r="L102"/>
      <c r="M102"/>
      <c r="N102"/>
      <c r="O102"/>
    </row>
    <row r="103" spans="1:16" s="62" customFormat="1" ht="12.75" customHeight="1">
      <c r="A103"/>
      <c r="B103"/>
      <c r="C103"/>
      <c r="D103"/>
      <c r="E103"/>
      <c r="F103"/>
      <c r="G103"/>
      <c r="H103"/>
      <c r="I103"/>
      <c r="J103" s="39">
        <v>42185</v>
      </c>
      <c r="K103">
        <v>47</v>
      </c>
      <c r="L103"/>
      <c r="M103"/>
      <c r="N103"/>
      <c r="O103"/>
      <c r="P103" s="187"/>
    </row>
    <row r="104" spans="1:16" s="62" customFormat="1" ht="12.75" customHeight="1">
      <c r="A104"/>
      <c r="B104"/>
      <c r="C104"/>
      <c r="D104"/>
      <c r="E104"/>
      <c r="F104"/>
      <c r="G104"/>
      <c r="H104"/>
      <c r="I104"/>
      <c r="J104" s="39">
        <v>42551</v>
      </c>
      <c r="K104">
        <v>45</v>
      </c>
      <c r="L104"/>
      <c r="M104"/>
      <c r="N104"/>
      <c r="O104"/>
      <c r="P104" s="187"/>
    </row>
    <row r="105" spans="1:16" s="62" customFormat="1" ht="12.75" customHeight="1">
      <c r="A105"/>
      <c r="B105"/>
      <c r="C105"/>
      <c r="D105"/>
      <c r="E105"/>
      <c r="F105"/>
      <c r="G105"/>
      <c r="H105"/>
      <c r="I105"/>
      <c r="J105" s="39">
        <v>42916</v>
      </c>
      <c r="K105">
        <v>43</v>
      </c>
      <c r="L105"/>
      <c r="M105"/>
      <c r="N105"/>
      <c r="O105"/>
      <c r="P105" s="187"/>
    </row>
    <row r="106" spans="1:16" s="62" customFormat="1" ht="12.75" customHeight="1">
      <c r="A106"/>
      <c r="B106"/>
      <c r="C106"/>
      <c r="D106"/>
      <c r="E106"/>
      <c r="F106"/>
      <c r="G106"/>
      <c r="H106"/>
      <c r="I106"/>
      <c r="J106" s="39">
        <v>43281</v>
      </c>
      <c r="K106">
        <v>41</v>
      </c>
      <c r="L106"/>
      <c r="M106"/>
      <c r="N106"/>
      <c r="O106"/>
    </row>
    <row r="107" spans="1:16" s="62" customFormat="1" ht="12.75" customHeight="1">
      <c r="A107"/>
      <c r="B107"/>
      <c r="C107"/>
      <c r="D107"/>
      <c r="E107"/>
      <c r="F107"/>
      <c r="G107"/>
      <c r="H107"/>
      <c r="I107"/>
      <c r="J107" s="39">
        <v>43646</v>
      </c>
      <c r="K107">
        <v>35</v>
      </c>
      <c r="L107"/>
      <c r="M107"/>
      <c r="N107"/>
      <c r="O107"/>
      <c r="P107" s="187"/>
    </row>
    <row r="108" spans="1:16" s="62" customFormat="1" ht="12.75" customHeight="1">
      <c r="A108"/>
      <c r="B108"/>
      <c r="C108"/>
      <c r="D108"/>
      <c r="E108"/>
      <c r="F108"/>
      <c r="G108"/>
      <c r="H108"/>
      <c r="I108"/>
      <c r="J108" s="39">
        <v>44012</v>
      </c>
      <c r="K108">
        <v>26</v>
      </c>
      <c r="L108"/>
      <c r="M108"/>
      <c r="N108"/>
      <c r="O108"/>
    </row>
    <row r="109" spans="1:16" s="62" customFormat="1" ht="12.75" customHeight="1">
      <c r="A109"/>
      <c r="B109"/>
      <c r="C109"/>
      <c r="D109"/>
      <c r="E109"/>
      <c r="F109"/>
      <c r="G109"/>
      <c r="H109"/>
      <c r="I109"/>
      <c r="J109" s="39"/>
      <c r="K109"/>
      <c r="L109"/>
      <c r="M109"/>
      <c r="N109"/>
      <c r="O109"/>
      <c r="P109" s="187"/>
    </row>
    <row r="110" spans="1:16" s="62" customFormat="1" ht="12.75" customHeight="1">
      <c r="A110"/>
      <c r="B110"/>
      <c r="C110"/>
      <c r="D110"/>
      <c r="E110"/>
      <c r="F110"/>
      <c r="G110"/>
      <c r="H110"/>
      <c r="I110"/>
      <c r="J110" s="39"/>
      <c r="K110"/>
      <c r="L110"/>
      <c r="M110"/>
      <c r="N110"/>
      <c r="O110"/>
      <c r="P110" s="187"/>
    </row>
    <row r="111" spans="1:16" s="62" customFormat="1" ht="12.75" customHeight="1">
      <c r="A111"/>
      <c r="B111"/>
      <c r="C111"/>
      <c r="D111"/>
      <c r="E111"/>
      <c r="F111"/>
      <c r="G111"/>
      <c r="H111"/>
      <c r="I111"/>
      <c r="J111" s="39"/>
      <c r="K111"/>
      <c r="L111"/>
      <c r="M111"/>
      <c r="N111"/>
      <c r="O111"/>
      <c r="P111" s="187"/>
    </row>
    <row r="112" spans="1:16" s="62" customFormat="1" ht="12.75" customHeight="1">
      <c r="A112"/>
      <c r="B112"/>
      <c r="C112"/>
      <c r="D112"/>
      <c r="E112"/>
      <c r="F112"/>
      <c r="G112"/>
      <c r="H112"/>
      <c r="I112"/>
      <c r="J112" s="39"/>
      <c r="K112"/>
      <c r="L112"/>
      <c r="M112"/>
      <c r="N112"/>
      <c r="O112"/>
    </row>
    <row r="113" spans="1:16" s="62" customFormat="1" ht="12.75" customHeight="1">
      <c r="A113"/>
      <c r="B113"/>
      <c r="C113"/>
      <c r="D113"/>
      <c r="E113"/>
      <c r="F113"/>
      <c r="G113"/>
      <c r="H113"/>
      <c r="I113"/>
      <c r="J113" s="39"/>
      <c r="K113"/>
      <c r="L113"/>
      <c r="M113"/>
      <c r="N113"/>
      <c r="O113"/>
      <c r="P113" s="187"/>
    </row>
    <row r="114" spans="1:16" s="62" customFormat="1" ht="12.75" customHeight="1">
      <c r="A114"/>
      <c r="B114"/>
      <c r="C114"/>
      <c r="D114"/>
      <c r="E114"/>
      <c r="F114"/>
      <c r="G114"/>
      <c r="H114"/>
      <c r="I114"/>
      <c r="J114" s="39"/>
      <c r="K114"/>
      <c r="L114"/>
      <c r="M114"/>
      <c r="N114"/>
      <c r="O114"/>
      <c r="P114" s="187"/>
    </row>
    <row r="115" spans="1:16" s="62" customFormat="1" ht="12.75" customHeight="1">
      <c r="A115"/>
      <c r="B115"/>
      <c r="C115"/>
      <c r="D115"/>
      <c r="E115"/>
      <c r="F115"/>
      <c r="G115"/>
      <c r="H115"/>
      <c r="I115"/>
      <c r="J115" s="39"/>
      <c r="K115"/>
      <c r="L115"/>
      <c r="M115"/>
      <c r="N115"/>
      <c r="O115"/>
      <c r="P115" s="187"/>
    </row>
    <row r="116" spans="1:16" s="62" customFormat="1" ht="12.75" customHeight="1">
      <c r="A116"/>
      <c r="B116"/>
      <c r="C116"/>
      <c r="D116"/>
      <c r="E116"/>
      <c r="F116"/>
      <c r="G116"/>
      <c r="H116"/>
      <c r="I116"/>
      <c r="J116" s="39"/>
      <c r="K116"/>
      <c r="L116"/>
      <c r="M116"/>
      <c r="N116"/>
      <c r="O116"/>
      <c r="P116" s="187"/>
    </row>
    <row r="117" spans="1:16" s="62" customFormat="1" ht="12.75" customHeight="1">
      <c r="A117"/>
      <c r="B117"/>
      <c r="C117"/>
      <c r="D117"/>
      <c r="E117"/>
      <c r="F117"/>
      <c r="G117"/>
      <c r="H117"/>
      <c r="I117"/>
      <c r="J117" s="39"/>
      <c r="K117"/>
      <c r="L117"/>
      <c r="M117"/>
      <c r="N117"/>
      <c r="O117"/>
      <c r="P117" s="187"/>
    </row>
    <row r="118" spans="1:16" s="62" customFormat="1" ht="12.75" customHeight="1">
      <c r="A118"/>
      <c r="B118"/>
      <c r="C118"/>
      <c r="D118"/>
      <c r="E118"/>
      <c r="F118"/>
      <c r="G118"/>
      <c r="H118"/>
      <c r="I118"/>
      <c r="J118"/>
      <c r="K118"/>
      <c r="L118"/>
      <c r="M118"/>
      <c r="N118"/>
      <c r="O118"/>
    </row>
    <row r="119" spans="1:16" s="62" customFormat="1" ht="12.75" customHeight="1">
      <c r="A119"/>
      <c r="B119"/>
      <c r="C119"/>
      <c r="D119"/>
      <c r="E119"/>
      <c r="F119"/>
      <c r="G119"/>
      <c r="H119"/>
      <c r="I119"/>
      <c r="J119"/>
      <c r="K119"/>
      <c r="L119"/>
      <c r="M119"/>
      <c r="N119"/>
      <c r="O119"/>
      <c r="P119" s="187"/>
    </row>
    <row r="120" spans="1:16" s="62" customFormat="1" ht="12.75" customHeight="1">
      <c r="A120"/>
      <c r="B120"/>
      <c r="C120"/>
      <c r="D120"/>
      <c r="E120"/>
      <c r="F120"/>
      <c r="G120"/>
      <c r="H120"/>
      <c r="I120"/>
      <c r="J120"/>
      <c r="K120"/>
      <c r="L120"/>
      <c r="M120"/>
      <c r="N120"/>
      <c r="O120"/>
    </row>
    <row r="121" spans="1:16" s="62" customFormat="1" ht="12.75" customHeight="1">
      <c r="A121"/>
      <c r="B121"/>
      <c r="C121"/>
      <c r="D121"/>
      <c r="E121"/>
      <c r="F121"/>
      <c r="G121"/>
      <c r="H121"/>
      <c r="I121"/>
      <c r="J121"/>
      <c r="K121"/>
      <c r="L121"/>
      <c r="M121"/>
      <c r="N121"/>
      <c r="O121"/>
      <c r="P121" s="187"/>
    </row>
    <row r="122" spans="1:16" s="62" customFormat="1" ht="12.75" customHeight="1">
      <c r="A122"/>
      <c r="B122"/>
      <c r="C122"/>
      <c r="D122"/>
      <c r="E122"/>
      <c r="F122"/>
      <c r="G122"/>
      <c r="H122"/>
      <c r="I122"/>
      <c r="J122"/>
      <c r="K122"/>
      <c r="L122"/>
      <c r="M122"/>
      <c r="N122"/>
      <c r="O122"/>
      <c r="P122" s="187"/>
    </row>
    <row r="123" spans="1:16" s="62" customFormat="1" ht="12.75" customHeight="1">
      <c r="A123"/>
      <c r="B123"/>
      <c r="C123"/>
      <c r="D123"/>
      <c r="E123"/>
      <c r="F123"/>
      <c r="G123"/>
      <c r="H123"/>
      <c r="I123"/>
      <c r="J123"/>
      <c r="K123"/>
      <c r="L123"/>
      <c r="M123"/>
      <c r="N123"/>
      <c r="O123"/>
      <c r="P123" s="187"/>
    </row>
    <row r="124" spans="1:16" s="62" customFormat="1" ht="12.75" customHeight="1">
      <c r="A124"/>
      <c r="B124"/>
      <c r="C124"/>
      <c r="D124"/>
      <c r="E124"/>
      <c r="F124"/>
      <c r="G124"/>
      <c r="H124"/>
      <c r="I124"/>
      <c r="J124"/>
      <c r="K124"/>
      <c r="L124"/>
      <c r="M124"/>
      <c r="N124"/>
      <c r="O124"/>
    </row>
    <row r="125" spans="1:16" s="62" customFormat="1" ht="12.75" customHeight="1">
      <c r="A125"/>
      <c r="B125"/>
      <c r="C125"/>
      <c r="D125"/>
      <c r="E125"/>
      <c r="F125"/>
      <c r="G125"/>
      <c r="H125"/>
      <c r="I125"/>
      <c r="J125"/>
      <c r="K125"/>
      <c r="L125"/>
      <c r="M125"/>
      <c r="N125"/>
      <c r="O125"/>
      <c r="P125" s="187"/>
    </row>
    <row r="126" spans="1:16" s="62" customFormat="1" ht="12.75" customHeight="1">
      <c r="A126"/>
      <c r="B126"/>
      <c r="C126"/>
      <c r="D126"/>
      <c r="E126"/>
      <c r="F126"/>
      <c r="G126"/>
      <c r="H126"/>
      <c r="I126"/>
      <c r="J126"/>
      <c r="K126"/>
      <c r="L126"/>
      <c r="M126"/>
      <c r="N126"/>
      <c r="O126"/>
    </row>
    <row r="127" spans="1:16" s="62" customFormat="1" ht="12.75" customHeight="1">
      <c r="A127"/>
      <c r="B127"/>
      <c r="C127"/>
      <c r="D127"/>
      <c r="E127"/>
      <c r="F127"/>
      <c r="G127"/>
      <c r="H127"/>
      <c r="I127"/>
      <c r="J127"/>
      <c r="K127"/>
      <c r="L127"/>
      <c r="M127"/>
      <c r="N127"/>
      <c r="O127"/>
      <c r="P127" s="187"/>
    </row>
    <row r="128" spans="1:16" s="62" customFormat="1" ht="12.75" customHeight="1">
      <c r="A128"/>
      <c r="B128"/>
      <c r="C128"/>
      <c r="D128"/>
      <c r="E128"/>
      <c r="F128"/>
      <c r="G128"/>
      <c r="H128"/>
      <c r="I128"/>
      <c r="J128"/>
      <c r="K128"/>
      <c r="L128"/>
      <c r="M128"/>
      <c r="N128"/>
      <c r="O128"/>
      <c r="P128" s="187"/>
    </row>
    <row r="129" spans="1:16" s="62" customFormat="1" ht="12.75" customHeight="1">
      <c r="A129"/>
      <c r="B129"/>
      <c r="C129"/>
      <c r="D129"/>
      <c r="E129"/>
      <c r="F129"/>
      <c r="G129"/>
      <c r="H129"/>
      <c r="I129"/>
      <c r="J129"/>
      <c r="K129"/>
      <c r="L129"/>
      <c r="M129"/>
      <c r="N129"/>
      <c r="O129"/>
      <c r="P129" s="187"/>
    </row>
    <row r="130" spans="1:16" s="62" customFormat="1" ht="12.75" customHeight="1">
      <c r="A130"/>
      <c r="B130"/>
      <c r="C130"/>
      <c r="D130"/>
      <c r="E130"/>
      <c r="F130"/>
      <c r="G130"/>
      <c r="H130"/>
      <c r="I130"/>
      <c r="J130"/>
      <c r="K130"/>
      <c r="L130"/>
      <c r="M130"/>
      <c r="N130"/>
      <c r="O130"/>
    </row>
    <row r="131" spans="1:16" s="62" customFormat="1" ht="12.75" customHeight="1">
      <c r="A131"/>
      <c r="B131"/>
      <c r="C131"/>
      <c r="D131"/>
      <c r="E131"/>
      <c r="F131"/>
      <c r="G131"/>
      <c r="H131"/>
      <c r="I131"/>
      <c r="J131"/>
      <c r="K131"/>
      <c r="L131"/>
      <c r="M131"/>
      <c r="N131"/>
      <c r="O131"/>
      <c r="P131" s="187"/>
    </row>
    <row r="132" spans="1:16" s="62" customFormat="1" ht="12.75" customHeight="1">
      <c r="A132"/>
      <c r="B132"/>
      <c r="C132"/>
      <c r="D132"/>
      <c r="E132"/>
      <c r="F132"/>
      <c r="G132"/>
      <c r="H132"/>
      <c r="I132"/>
      <c r="J132"/>
      <c r="K132"/>
      <c r="L132"/>
      <c r="M132"/>
      <c r="N132"/>
      <c r="O132"/>
    </row>
    <row r="133" spans="1:16" s="62" customFormat="1" ht="12.75" customHeight="1">
      <c r="A133"/>
      <c r="B133"/>
      <c r="C133"/>
      <c r="D133"/>
      <c r="E133"/>
      <c r="F133"/>
      <c r="G133"/>
      <c r="H133"/>
      <c r="I133"/>
      <c r="J133"/>
      <c r="K133"/>
      <c r="L133"/>
      <c r="M133"/>
      <c r="N133"/>
      <c r="O133"/>
      <c r="P133" s="187"/>
    </row>
    <row r="134" spans="1:16" s="62" customFormat="1" ht="12.75" customHeight="1">
      <c r="A134"/>
      <c r="B134"/>
      <c r="C134"/>
      <c r="D134"/>
      <c r="E134"/>
      <c r="F134"/>
      <c r="G134"/>
      <c r="H134"/>
      <c r="I134"/>
      <c r="J134"/>
      <c r="K134"/>
      <c r="L134"/>
      <c r="M134"/>
      <c r="N134"/>
      <c r="O134"/>
      <c r="P134" s="187"/>
    </row>
    <row r="135" spans="1:16" s="62" customFormat="1" ht="12.75" customHeight="1">
      <c r="A135"/>
      <c r="B135"/>
      <c r="C135"/>
      <c r="D135"/>
      <c r="E135"/>
      <c r="F135"/>
      <c r="G135"/>
      <c r="H135"/>
      <c r="I135"/>
      <c r="J135"/>
      <c r="K135"/>
      <c r="L135"/>
      <c r="M135"/>
      <c r="N135"/>
      <c r="O135"/>
      <c r="P135" s="187"/>
    </row>
    <row r="136" spans="1:16" s="62" customFormat="1" ht="12.75" customHeight="1">
      <c r="A136"/>
      <c r="B136"/>
      <c r="C136"/>
      <c r="D136"/>
      <c r="E136"/>
      <c r="F136"/>
      <c r="G136"/>
      <c r="H136"/>
      <c r="I136"/>
      <c r="J136"/>
      <c r="K136"/>
      <c r="L136"/>
      <c r="M136"/>
      <c r="N136"/>
      <c r="O136"/>
    </row>
    <row r="137" spans="1:16" s="62" customFormat="1" ht="12.75" customHeight="1">
      <c r="A137"/>
      <c r="B137"/>
      <c r="C137"/>
      <c r="D137"/>
      <c r="E137"/>
      <c r="F137"/>
      <c r="G137"/>
      <c r="H137"/>
      <c r="I137"/>
      <c r="J137"/>
      <c r="K137"/>
      <c r="L137"/>
      <c r="M137"/>
      <c r="N137"/>
      <c r="O137"/>
      <c r="P137" s="187"/>
    </row>
    <row r="138" spans="1:16" s="62" customFormat="1" ht="12.75" customHeight="1">
      <c r="A138"/>
      <c r="B138"/>
      <c r="C138"/>
      <c r="D138"/>
      <c r="E138"/>
      <c r="F138"/>
      <c r="G138"/>
      <c r="H138"/>
      <c r="I138"/>
      <c r="J138"/>
      <c r="K138"/>
      <c r="L138"/>
      <c r="M138"/>
      <c r="N138"/>
      <c r="O138"/>
    </row>
    <row r="139" spans="1:16" s="62" customFormat="1" ht="12.75" customHeight="1">
      <c r="A139"/>
      <c r="B139"/>
      <c r="C139"/>
      <c r="D139"/>
      <c r="E139"/>
      <c r="F139"/>
      <c r="G139"/>
      <c r="H139"/>
      <c r="I139"/>
      <c r="J139"/>
      <c r="K139"/>
      <c r="L139"/>
      <c r="M139"/>
      <c r="N139"/>
      <c r="O139"/>
      <c r="P139" s="187"/>
    </row>
    <row r="140" spans="1:16" s="62" customFormat="1" ht="12.75" customHeight="1">
      <c r="A140"/>
      <c r="B140"/>
      <c r="C140"/>
      <c r="D140"/>
      <c r="E140"/>
      <c r="F140"/>
      <c r="G140"/>
      <c r="H140"/>
      <c r="I140"/>
      <c r="J140"/>
      <c r="K140"/>
      <c r="L140"/>
      <c r="M140"/>
      <c r="N140"/>
      <c r="O140"/>
      <c r="P140" s="187"/>
    </row>
    <row r="141" spans="1:16" s="62" customFormat="1" ht="12.75" customHeight="1">
      <c r="A141"/>
      <c r="B141"/>
      <c r="C141"/>
      <c r="D141"/>
      <c r="E141"/>
      <c r="F141"/>
      <c r="G141"/>
      <c r="H141"/>
      <c r="I141"/>
      <c r="J141"/>
      <c r="K141"/>
      <c r="L141"/>
      <c r="M141"/>
      <c r="N141"/>
      <c r="O141"/>
      <c r="P141" s="187"/>
    </row>
    <row r="142" spans="1:16" s="62" customFormat="1" ht="12.75" customHeight="1">
      <c r="A142"/>
      <c r="B142"/>
      <c r="C142"/>
      <c r="D142"/>
      <c r="E142"/>
      <c r="F142"/>
      <c r="G142"/>
      <c r="H142"/>
      <c r="I142"/>
      <c r="J142"/>
      <c r="K142"/>
      <c r="L142"/>
      <c r="M142"/>
      <c r="N142"/>
      <c r="O142"/>
    </row>
    <row r="143" spans="1:16" s="62" customFormat="1" ht="12.75" customHeight="1">
      <c r="A143"/>
      <c r="B143"/>
      <c r="C143"/>
      <c r="D143"/>
      <c r="E143"/>
      <c r="F143"/>
      <c r="G143"/>
      <c r="H143"/>
      <c r="I143"/>
      <c r="J143"/>
      <c r="K143"/>
      <c r="L143"/>
      <c r="M143"/>
      <c r="N143"/>
      <c r="O143"/>
      <c r="P143" s="187"/>
    </row>
    <row r="144" spans="1:16" s="62" customFormat="1" ht="12.75" customHeight="1">
      <c r="A144"/>
      <c r="B144"/>
      <c r="C144"/>
      <c r="D144"/>
      <c r="E144"/>
      <c r="F144"/>
      <c r="G144"/>
      <c r="H144"/>
      <c r="I144"/>
      <c r="J144"/>
      <c r="K144"/>
      <c r="L144"/>
      <c r="M144"/>
      <c r="N144"/>
      <c r="O144"/>
    </row>
    <row r="145" spans="1:16" s="62" customFormat="1" ht="12.75" customHeight="1">
      <c r="A145"/>
      <c r="B145"/>
      <c r="C145"/>
      <c r="D145"/>
      <c r="E145"/>
      <c r="F145"/>
      <c r="G145"/>
      <c r="H145"/>
      <c r="I145"/>
      <c r="J145"/>
      <c r="K145"/>
      <c r="L145"/>
      <c r="M145"/>
      <c r="N145"/>
      <c r="O145"/>
      <c r="P145" s="187"/>
    </row>
    <row r="146" spans="1:16" s="62" customFormat="1" ht="12.75" customHeight="1">
      <c r="A146"/>
      <c r="B146"/>
      <c r="C146"/>
      <c r="D146"/>
      <c r="E146"/>
      <c r="F146"/>
      <c r="G146"/>
      <c r="H146"/>
      <c r="I146"/>
      <c r="J146"/>
      <c r="K146"/>
      <c r="L146"/>
      <c r="M146"/>
      <c r="N146"/>
      <c r="O146"/>
      <c r="P146" s="187"/>
    </row>
    <row r="147" spans="1:16" s="62" customFormat="1" ht="12.75" customHeight="1">
      <c r="A147"/>
      <c r="B147"/>
      <c r="C147"/>
      <c r="D147"/>
      <c r="E147"/>
      <c r="F147"/>
      <c r="G147"/>
      <c r="H147"/>
      <c r="I147"/>
      <c r="J147"/>
      <c r="K147"/>
      <c r="L147"/>
      <c r="M147"/>
      <c r="N147"/>
      <c r="O147"/>
      <c r="P147" s="187"/>
    </row>
    <row r="148" spans="1:16" s="62" customFormat="1" ht="12.75" customHeight="1">
      <c r="A148"/>
      <c r="B148"/>
      <c r="C148"/>
      <c r="D148"/>
      <c r="E148"/>
      <c r="F148"/>
      <c r="G148"/>
      <c r="H148"/>
      <c r="I148"/>
      <c r="J148"/>
      <c r="K148"/>
      <c r="L148"/>
      <c r="M148"/>
      <c r="N148"/>
      <c r="O148"/>
    </row>
    <row r="149" spans="1:16" s="62" customFormat="1" ht="12.75" customHeight="1">
      <c r="A149"/>
      <c r="B149"/>
      <c r="C149"/>
      <c r="D149"/>
      <c r="E149"/>
      <c r="F149"/>
      <c r="G149"/>
      <c r="H149"/>
      <c r="I149"/>
      <c r="J149"/>
      <c r="K149"/>
      <c r="L149"/>
      <c r="M149"/>
      <c r="N149"/>
      <c r="O149"/>
      <c r="P149" s="187"/>
    </row>
    <row r="150" spans="1:16" s="62" customFormat="1" ht="12.75" customHeight="1">
      <c r="A150"/>
      <c r="B150"/>
      <c r="C150"/>
      <c r="D150"/>
      <c r="E150"/>
      <c r="F150"/>
      <c r="G150"/>
      <c r="H150"/>
      <c r="I150"/>
      <c r="J150"/>
      <c r="K150"/>
      <c r="L150"/>
      <c r="M150"/>
      <c r="N150"/>
      <c r="O150"/>
      <c r="P150" s="187"/>
    </row>
    <row r="151" spans="1:16" s="62" customFormat="1" ht="12.75" customHeight="1">
      <c r="A151"/>
      <c r="B151"/>
      <c r="C151"/>
      <c r="D151"/>
      <c r="E151"/>
      <c r="F151"/>
      <c r="G151"/>
      <c r="H151"/>
      <c r="I151"/>
      <c r="J151"/>
      <c r="K151"/>
      <c r="L151"/>
      <c r="M151"/>
      <c r="N151"/>
      <c r="O151"/>
      <c r="P151" s="187"/>
    </row>
    <row r="152" spans="1:16" s="62" customFormat="1" ht="12.75" customHeight="1">
      <c r="A152"/>
      <c r="B152"/>
      <c r="C152"/>
      <c r="D152"/>
      <c r="E152"/>
      <c r="F152"/>
      <c r="G152"/>
      <c r="H152"/>
      <c r="I152"/>
      <c r="J152"/>
      <c r="K152"/>
      <c r="L152"/>
      <c r="M152"/>
      <c r="N152"/>
      <c r="O152"/>
    </row>
    <row r="153" spans="1:16" s="62" customFormat="1" ht="12.75" customHeight="1">
      <c r="A153"/>
      <c r="B153"/>
      <c r="C153"/>
      <c r="D153"/>
      <c r="E153"/>
      <c r="F153"/>
      <c r="G153"/>
      <c r="H153"/>
      <c r="I153"/>
      <c r="J153"/>
      <c r="K153"/>
      <c r="L153"/>
      <c r="M153"/>
      <c r="N153"/>
      <c r="O153"/>
      <c r="P153" s="187"/>
    </row>
    <row r="154" spans="1:16" s="62" customFormat="1" ht="12.75" customHeight="1">
      <c r="A154"/>
      <c r="B154"/>
      <c r="C154"/>
      <c r="D154"/>
      <c r="E154"/>
      <c r="F154"/>
      <c r="G154"/>
      <c r="H154"/>
      <c r="I154"/>
      <c r="J154"/>
      <c r="K154"/>
      <c r="L154"/>
      <c r="M154"/>
      <c r="N154"/>
      <c r="O154"/>
    </row>
    <row r="155" spans="1:16" s="62" customFormat="1" ht="12.75" customHeight="1">
      <c r="A155"/>
      <c r="B155"/>
      <c r="C155"/>
      <c r="D155"/>
      <c r="E155"/>
      <c r="F155"/>
      <c r="G155"/>
      <c r="H155"/>
      <c r="I155"/>
      <c r="J155"/>
      <c r="K155"/>
      <c r="L155"/>
      <c r="M155"/>
      <c r="N155"/>
      <c r="O155"/>
      <c r="P155" s="187"/>
    </row>
    <row r="156" spans="1:16" s="62" customFormat="1" ht="12.75" customHeight="1">
      <c r="A156"/>
      <c r="B156"/>
      <c r="C156"/>
      <c r="D156"/>
      <c r="E156"/>
      <c r="F156"/>
      <c r="G156"/>
      <c r="H156"/>
      <c r="I156"/>
      <c r="J156"/>
      <c r="K156"/>
      <c r="L156"/>
      <c r="M156"/>
      <c r="N156"/>
      <c r="O156"/>
    </row>
    <row r="157" spans="1:16" s="62" customFormat="1" ht="12.75" customHeight="1">
      <c r="A157"/>
      <c r="B157"/>
      <c r="C157"/>
      <c r="D157"/>
      <c r="E157"/>
      <c r="F157"/>
      <c r="G157"/>
      <c r="H157"/>
      <c r="I157"/>
      <c r="J157"/>
      <c r="K157"/>
      <c r="L157"/>
      <c r="M157"/>
      <c r="N157"/>
      <c r="O157"/>
      <c r="P157" s="187"/>
    </row>
    <row r="158" spans="1:16" s="62" customFormat="1" ht="12.75" customHeight="1">
      <c r="A158"/>
      <c r="B158"/>
      <c r="C158"/>
      <c r="D158"/>
      <c r="E158"/>
      <c r="F158"/>
      <c r="G158"/>
      <c r="H158"/>
      <c r="I158"/>
      <c r="J158"/>
      <c r="K158"/>
      <c r="L158"/>
      <c r="M158"/>
      <c r="N158"/>
      <c r="O158"/>
      <c r="P158" s="187"/>
    </row>
    <row r="159" spans="1:16" s="62" customFormat="1" ht="12.75" customHeight="1">
      <c r="A159"/>
      <c r="B159"/>
      <c r="C159"/>
      <c r="D159"/>
      <c r="E159"/>
      <c r="F159"/>
      <c r="G159"/>
      <c r="H159"/>
      <c r="I159"/>
      <c r="J159"/>
      <c r="K159"/>
      <c r="L159"/>
      <c r="M159"/>
      <c r="N159"/>
      <c r="O159"/>
      <c r="P159" s="187"/>
    </row>
    <row r="160" spans="1:16" s="62" customFormat="1" ht="12.75" customHeight="1">
      <c r="A160"/>
      <c r="B160"/>
      <c r="C160"/>
      <c r="D160"/>
      <c r="E160"/>
      <c r="F160"/>
      <c r="G160"/>
      <c r="H160"/>
      <c r="I160"/>
      <c r="J160"/>
      <c r="K160"/>
      <c r="L160"/>
      <c r="M160"/>
      <c r="N160"/>
      <c r="O160"/>
    </row>
    <row r="161" spans="1:16" s="62" customFormat="1" ht="12.75" customHeight="1">
      <c r="A161"/>
      <c r="B161"/>
      <c r="C161"/>
      <c r="D161"/>
      <c r="E161"/>
      <c r="F161"/>
      <c r="G161"/>
      <c r="H161"/>
      <c r="I161"/>
      <c r="J161"/>
      <c r="K161"/>
      <c r="L161"/>
      <c r="M161"/>
      <c r="N161"/>
      <c r="O161"/>
      <c r="P161" s="187"/>
    </row>
    <row r="162" spans="1:16" s="62" customFormat="1" ht="12.75" customHeight="1">
      <c r="A162"/>
      <c r="B162"/>
      <c r="C162"/>
      <c r="D162"/>
      <c r="E162"/>
      <c r="F162"/>
      <c r="G162"/>
      <c r="H162"/>
      <c r="I162"/>
      <c r="J162"/>
      <c r="K162"/>
      <c r="L162"/>
      <c r="M162"/>
      <c r="N162"/>
      <c r="O162"/>
      <c r="P162" s="187"/>
    </row>
    <row r="163" spans="1:16" s="62" customFormat="1" ht="12.75" customHeight="1">
      <c r="A163"/>
      <c r="B163"/>
      <c r="C163"/>
      <c r="D163"/>
      <c r="E163"/>
      <c r="F163"/>
      <c r="G163"/>
      <c r="H163"/>
      <c r="I163"/>
      <c r="J163"/>
      <c r="K163"/>
      <c r="L163"/>
      <c r="M163"/>
      <c r="N163"/>
      <c r="O163"/>
      <c r="P163" s="187"/>
    </row>
    <row r="164" spans="1:16" s="62" customFormat="1" ht="12.75" customHeight="1">
      <c r="A164"/>
      <c r="B164"/>
      <c r="C164"/>
      <c r="D164"/>
      <c r="E164"/>
      <c r="F164"/>
      <c r="G164"/>
      <c r="H164"/>
      <c r="I164"/>
      <c r="J164"/>
      <c r="K164"/>
      <c r="L164"/>
      <c r="M164"/>
      <c r="N164"/>
      <c r="O164"/>
    </row>
    <row r="165" spans="1:16" s="62" customFormat="1" ht="12.75" customHeight="1">
      <c r="A165"/>
      <c r="B165"/>
      <c r="C165"/>
      <c r="D165"/>
      <c r="E165"/>
      <c r="F165"/>
      <c r="G165"/>
      <c r="H165"/>
      <c r="I165"/>
      <c r="J165"/>
      <c r="K165"/>
      <c r="L165"/>
      <c r="M165"/>
      <c r="N165"/>
      <c r="O165"/>
      <c r="P165" s="188"/>
    </row>
    <row r="166" spans="1:16" s="62" customFormat="1" ht="12.75" customHeight="1">
      <c r="A166"/>
      <c r="B166"/>
      <c r="C166"/>
      <c r="D166"/>
      <c r="E166"/>
      <c r="F166"/>
      <c r="G166"/>
      <c r="H166"/>
      <c r="I166"/>
      <c r="J166"/>
      <c r="K166"/>
      <c r="L166"/>
      <c r="M166"/>
      <c r="N166"/>
      <c r="O166"/>
    </row>
    <row r="167" spans="1:16" s="62" customFormat="1" ht="12.75" customHeight="1">
      <c r="A167"/>
      <c r="B167"/>
      <c r="C167"/>
      <c r="D167"/>
      <c r="E167"/>
      <c r="F167"/>
      <c r="G167"/>
      <c r="H167"/>
      <c r="I167"/>
      <c r="J167"/>
      <c r="K167"/>
      <c r="L167"/>
      <c r="M167"/>
      <c r="N167"/>
      <c r="O167"/>
      <c r="P167" s="187"/>
    </row>
    <row r="168" spans="1:16" s="62" customFormat="1" ht="12.75" customHeight="1">
      <c r="A168"/>
      <c r="B168"/>
      <c r="C168"/>
      <c r="D168"/>
      <c r="E168"/>
      <c r="F168"/>
      <c r="G168"/>
      <c r="H168"/>
      <c r="I168"/>
      <c r="J168"/>
      <c r="K168"/>
      <c r="L168"/>
      <c r="M168"/>
      <c r="N168"/>
      <c r="O168"/>
    </row>
    <row r="169" spans="1:16" s="62" customFormat="1" ht="12.75" customHeight="1">
      <c r="A169"/>
      <c r="B169"/>
      <c r="C169"/>
      <c r="D169"/>
      <c r="E169"/>
      <c r="F169"/>
      <c r="G169"/>
      <c r="H169"/>
      <c r="I169"/>
      <c r="J169"/>
      <c r="K169"/>
      <c r="L169"/>
      <c r="M169"/>
      <c r="N169"/>
      <c r="O169"/>
      <c r="P169" s="187"/>
    </row>
    <row r="170" spans="1:16" s="62" customFormat="1" ht="12.75" customHeight="1">
      <c r="A170"/>
      <c r="B170"/>
      <c r="C170"/>
      <c r="D170"/>
      <c r="E170"/>
      <c r="F170"/>
      <c r="G170"/>
      <c r="H170"/>
      <c r="I170"/>
      <c r="J170"/>
      <c r="K170"/>
      <c r="L170"/>
      <c r="M170"/>
      <c r="N170"/>
      <c r="O170"/>
      <c r="P170" s="187"/>
    </row>
    <row r="171" spans="1:16" s="62" customFormat="1" ht="12.75" customHeight="1">
      <c r="A171"/>
      <c r="B171"/>
      <c r="C171"/>
      <c r="D171"/>
      <c r="E171"/>
      <c r="F171"/>
      <c r="G171"/>
      <c r="H171"/>
      <c r="I171"/>
      <c r="J171"/>
      <c r="K171"/>
      <c r="L171"/>
      <c r="M171"/>
      <c r="N171"/>
      <c r="O171"/>
      <c r="P171" s="187"/>
    </row>
    <row r="172" spans="1:16" s="62" customFormat="1" ht="12.75" customHeight="1">
      <c r="A172"/>
      <c r="B172"/>
      <c r="C172"/>
      <c r="D172"/>
      <c r="E172"/>
      <c r="F172"/>
      <c r="G172"/>
      <c r="H172"/>
      <c r="I172"/>
      <c r="J172"/>
      <c r="K172"/>
      <c r="L172"/>
      <c r="M172"/>
      <c r="N172"/>
      <c r="O172"/>
    </row>
    <row r="173" spans="1:16" s="62" customFormat="1" ht="12.75" customHeight="1">
      <c r="A173"/>
      <c r="B173"/>
      <c r="C173"/>
      <c r="D173"/>
      <c r="E173"/>
      <c r="F173"/>
      <c r="G173"/>
      <c r="H173"/>
      <c r="I173"/>
      <c r="J173"/>
      <c r="K173"/>
      <c r="L173"/>
      <c r="M173"/>
      <c r="N173"/>
      <c r="O173"/>
      <c r="P173" s="187"/>
    </row>
    <row r="174" spans="1:16" s="62" customFormat="1" ht="12.75" customHeight="1">
      <c r="A174"/>
      <c r="B174"/>
      <c r="C174"/>
      <c r="D174"/>
      <c r="E174"/>
      <c r="F174"/>
      <c r="G174"/>
      <c r="H174"/>
      <c r="I174"/>
      <c r="J174"/>
      <c r="K174"/>
      <c r="L174"/>
      <c r="M174"/>
      <c r="N174"/>
      <c r="O174"/>
      <c r="P174" s="187"/>
    </row>
    <row r="175" spans="1:16" s="62" customFormat="1" ht="12.75" customHeight="1">
      <c r="A175"/>
      <c r="B175"/>
      <c r="C175"/>
      <c r="D175"/>
      <c r="E175"/>
      <c r="F175"/>
      <c r="G175"/>
      <c r="H175"/>
      <c r="I175"/>
      <c r="J175"/>
      <c r="K175"/>
      <c r="L175"/>
      <c r="M175"/>
      <c r="N175"/>
      <c r="O175"/>
      <c r="P175" s="187"/>
    </row>
    <row r="176" spans="1:16" s="62" customFormat="1" ht="12.75" customHeight="1">
      <c r="A176"/>
      <c r="B176"/>
      <c r="C176"/>
      <c r="D176"/>
      <c r="E176"/>
      <c r="F176"/>
      <c r="G176"/>
      <c r="H176"/>
      <c r="I176"/>
      <c r="J176"/>
      <c r="K176"/>
      <c r="L176"/>
      <c r="M176"/>
      <c r="N176"/>
      <c r="O176"/>
    </row>
    <row r="177" spans="1:18" s="62" customFormat="1" ht="12.75" customHeight="1">
      <c r="A177"/>
      <c r="B177"/>
      <c r="C177"/>
      <c r="D177"/>
      <c r="E177"/>
      <c r="F177"/>
      <c r="G177"/>
      <c r="H177"/>
      <c r="I177"/>
      <c r="J177"/>
      <c r="K177"/>
      <c r="L177"/>
      <c r="M177"/>
      <c r="N177"/>
      <c r="O177"/>
      <c r="P177" s="187"/>
    </row>
    <row r="178" spans="1:18" s="62" customFormat="1" ht="12.75" customHeight="1">
      <c r="A178"/>
      <c r="B178"/>
      <c r="C178"/>
      <c r="D178"/>
      <c r="E178"/>
      <c r="F178"/>
      <c r="G178"/>
      <c r="H178"/>
      <c r="I178"/>
      <c r="J178"/>
      <c r="K178"/>
      <c r="L178"/>
      <c r="M178"/>
      <c r="N178"/>
      <c r="O178"/>
    </row>
    <row r="179" spans="1:18" s="62" customFormat="1" ht="12.75" customHeight="1">
      <c r="A179"/>
      <c r="B179"/>
      <c r="C179"/>
      <c r="D179"/>
      <c r="E179"/>
      <c r="F179"/>
      <c r="G179"/>
      <c r="H179"/>
      <c r="I179"/>
      <c r="J179"/>
      <c r="K179"/>
      <c r="L179"/>
      <c r="M179"/>
      <c r="N179"/>
      <c r="O179"/>
      <c r="P179" s="187"/>
    </row>
    <row r="180" spans="1:18" s="62" customFormat="1" ht="12.75" customHeight="1">
      <c r="A180"/>
      <c r="B180"/>
      <c r="C180"/>
      <c r="D180"/>
      <c r="E180"/>
      <c r="F180"/>
      <c r="G180"/>
      <c r="H180"/>
      <c r="I180"/>
      <c r="J180"/>
      <c r="K180"/>
      <c r="L180"/>
      <c r="M180"/>
      <c r="N180"/>
      <c r="O180"/>
    </row>
    <row r="181" spans="1:18" s="62" customFormat="1" ht="12.75" customHeight="1">
      <c r="A181"/>
      <c r="B181"/>
      <c r="C181"/>
      <c r="D181"/>
      <c r="E181"/>
      <c r="F181"/>
      <c r="G181"/>
      <c r="H181"/>
      <c r="I181"/>
      <c r="J181"/>
      <c r="K181"/>
      <c r="L181"/>
      <c r="M181"/>
      <c r="N181"/>
      <c r="O181"/>
      <c r="P181" s="187"/>
    </row>
    <row r="182" spans="1:18" s="62" customFormat="1" ht="12.75" customHeight="1">
      <c r="A182"/>
      <c r="B182"/>
      <c r="C182"/>
      <c r="D182"/>
      <c r="E182"/>
      <c r="F182"/>
      <c r="G182"/>
      <c r="H182"/>
      <c r="I182"/>
      <c r="J182"/>
      <c r="K182"/>
      <c r="L182"/>
      <c r="M182"/>
      <c r="N182"/>
      <c r="O182"/>
      <c r="P182" s="187"/>
    </row>
    <row r="183" spans="1:18" s="62" customFormat="1" ht="12.75" customHeight="1">
      <c r="A183"/>
      <c r="B183"/>
      <c r="C183"/>
      <c r="D183"/>
      <c r="E183"/>
      <c r="F183"/>
      <c r="G183"/>
      <c r="H183"/>
      <c r="I183"/>
      <c r="J183"/>
      <c r="K183"/>
      <c r="L183"/>
      <c r="M183"/>
      <c r="N183"/>
      <c r="O183"/>
    </row>
    <row r="184" spans="1:18" s="62" customFormat="1" ht="12.75" customHeight="1">
      <c r="A184"/>
      <c r="B184"/>
      <c r="C184"/>
      <c r="D184"/>
      <c r="E184"/>
      <c r="F184"/>
      <c r="G184"/>
      <c r="H184"/>
      <c r="I184"/>
      <c r="J184"/>
      <c r="K184"/>
      <c r="L184"/>
      <c r="M184"/>
      <c r="N184"/>
      <c r="O184"/>
      <c r="P184" s="187"/>
    </row>
    <row r="185" spans="1:18" s="62" customFormat="1" ht="12.75" customHeight="1">
      <c r="A185"/>
      <c r="B185"/>
      <c r="C185"/>
      <c r="D185"/>
      <c r="E185"/>
      <c r="F185"/>
      <c r="G185"/>
      <c r="H185"/>
      <c r="I185"/>
      <c r="J185"/>
      <c r="K185"/>
      <c r="L185"/>
      <c r="M185"/>
      <c r="N185"/>
      <c r="O185"/>
      <c r="P185" s="187"/>
    </row>
    <row r="186" spans="1:18" s="62" customFormat="1" ht="12.75" customHeight="1">
      <c r="A186"/>
      <c r="B186"/>
      <c r="C186"/>
      <c r="D186"/>
      <c r="E186"/>
      <c r="F186"/>
      <c r="G186"/>
      <c r="H186"/>
      <c r="I186"/>
      <c r="J186"/>
      <c r="K186"/>
      <c r="L186"/>
      <c r="M186"/>
      <c r="N186"/>
      <c r="O186"/>
      <c r="P186" s="187"/>
    </row>
    <row r="187" spans="1:18" s="62" customFormat="1" ht="12.75" customHeight="1">
      <c r="A187"/>
      <c r="B187"/>
      <c r="C187"/>
      <c r="D187"/>
      <c r="E187"/>
      <c r="F187"/>
      <c r="G187"/>
      <c r="H187"/>
      <c r="I187"/>
      <c r="J187"/>
      <c r="K187"/>
      <c r="L187"/>
      <c r="M187"/>
      <c r="N187"/>
      <c r="O187"/>
    </row>
    <row r="188" spans="1:18" s="62" customFormat="1" ht="12.75" customHeight="1">
      <c r="A188"/>
      <c r="B188"/>
      <c r="C188"/>
      <c r="D188"/>
      <c r="E188"/>
      <c r="F188"/>
      <c r="G188"/>
      <c r="H188"/>
      <c r="I188"/>
      <c r="J188"/>
      <c r="K188"/>
      <c r="L188"/>
      <c r="M188"/>
      <c r="N188"/>
      <c r="O188"/>
      <c r="P188" s="187"/>
    </row>
    <row r="189" spans="1:18" s="62" customFormat="1" ht="12.75" customHeight="1">
      <c r="A189"/>
      <c r="B189"/>
      <c r="C189"/>
      <c r="D189"/>
      <c r="E189"/>
      <c r="F189"/>
      <c r="G189"/>
      <c r="H189"/>
      <c r="I189"/>
      <c r="J189"/>
      <c r="K189"/>
      <c r="L189"/>
      <c r="M189"/>
      <c r="N189"/>
      <c r="O189"/>
    </row>
    <row r="190" spans="1:18" s="62" customFormat="1" ht="12.75" customHeight="1">
      <c r="A190"/>
      <c r="B190"/>
      <c r="C190"/>
      <c r="D190"/>
      <c r="E190"/>
      <c r="F190"/>
      <c r="G190"/>
      <c r="H190"/>
      <c r="I190"/>
      <c r="J190"/>
      <c r="K190"/>
      <c r="L190"/>
      <c r="M190"/>
      <c r="N190"/>
      <c r="O190"/>
      <c r="P190" s="187"/>
      <c r="R190" s="193">
        <v>14.625</v>
      </c>
    </row>
    <row r="191" spans="1:18" s="62" customFormat="1" ht="12.75" customHeight="1">
      <c r="A191"/>
      <c r="B191"/>
      <c r="C191"/>
      <c r="D191"/>
      <c r="E191"/>
      <c r="F191"/>
      <c r="G191"/>
      <c r="H191"/>
      <c r="I191"/>
      <c r="J191"/>
      <c r="K191"/>
      <c r="L191"/>
      <c r="M191"/>
      <c r="N191"/>
      <c r="O191"/>
    </row>
    <row r="192" spans="1:18" s="62" customFormat="1" ht="12.75" customHeight="1">
      <c r="A192"/>
      <c r="B192"/>
      <c r="C192"/>
      <c r="D192"/>
      <c r="E192"/>
      <c r="F192"/>
      <c r="G192"/>
      <c r="H192"/>
      <c r="I192"/>
      <c r="J192"/>
      <c r="K192"/>
      <c r="L192"/>
      <c r="M192"/>
      <c r="N192"/>
      <c r="O192"/>
      <c r="P192" s="187"/>
    </row>
    <row r="193" spans="1:16" s="62" customFormat="1" ht="12.75" customHeight="1">
      <c r="A193"/>
      <c r="B193"/>
      <c r="C193"/>
      <c r="D193"/>
      <c r="E193"/>
      <c r="F193"/>
      <c r="G193"/>
      <c r="H193"/>
      <c r="I193"/>
      <c r="J193"/>
      <c r="K193"/>
      <c r="L193"/>
      <c r="M193"/>
      <c r="N193"/>
      <c r="O193"/>
      <c r="P193" s="187"/>
    </row>
    <row r="194" spans="1:16" s="62" customFormat="1" ht="12.75" customHeight="1">
      <c r="A194"/>
      <c r="B194"/>
      <c r="C194"/>
      <c r="D194"/>
      <c r="E194"/>
      <c r="F194"/>
      <c r="G194"/>
      <c r="H194"/>
      <c r="I194"/>
      <c r="J194"/>
      <c r="K194"/>
      <c r="L194"/>
      <c r="M194"/>
      <c r="N194"/>
      <c r="O194"/>
      <c r="P194" s="187"/>
    </row>
    <row r="195" spans="1:16" s="62" customFormat="1" ht="12.75" customHeight="1">
      <c r="A195"/>
      <c r="B195"/>
      <c r="C195"/>
      <c r="D195"/>
      <c r="E195"/>
      <c r="F195"/>
      <c r="G195"/>
      <c r="H195"/>
      <c r="I195"/>
      <c r="J195"/>
      <c r="K195"/>
      <c r="L195"/>
      <c r="M195"/>
      <c r="N195"/>
      <c r="O195"/>
      <c r="P195" s="187"/>
    </row>
    <row r="196" spans="1:16" s="62" customFormat="1" ht="12.75" customHeight="1">
      <c r="A196" s="63"/>
      <c r="B196" s="63"/>
      <c r="D196" s="63"/>
      <c r="E196" s="25"/>
      <c r="F196" s="65"/>
      <c r="G196" s="65"/>
      <c r="H196" s="65"/>
      <c r="I196" s="65"/>
      <c r="J196" s="65"/>
      <c r="K196" s="180"/>
      <c r="M196" s="222"/>
      <c r="N196" s="222"/>
      <c r="O196" s="222"/>
      <c r="P196" s="187"/>
    </row>
    <row r="197" spans="1:16" s="62" customFormat="1" ht="12.75" customHeight="1">
      <c r="F197" s="67"/>
      <c r="G197" s="67"/>
      <c r="H197" s="65"/>
      <c r="I197" s="67"/>
      <c r="J197" s="67"/>
      <c r="K197" s="180"/>
      <c r="M197" s="222"/>
      <c r="N197" s="222"/>
      <c r="O197" s="222"/>
      <c r="P197" s="187"/>
    </row>
    <row r="198" spans="1:16" s="62" customFormat="1" ht="12.75" customHeight="1">
      <c r="F198" s="67"/>
      <c r="G198" s="67"/>
      <c r="H198" s="65"/>
      <c r="I198" s="67"/>
      <c r="J198" s="67"/>
      <c r="K198" s="180"/>
      <c r="M198" s="222"/>
      <c r="N198" s="222"/>
      <c r="O198" s="222"/>
      <c r="P198" s="187"/>
    </row>
    <row r="199" spans="1:16" s="62" customFormat="1" ht="12.75" customHeight="1">
      <c r="E199" s="64"/>
      <c r="F199" s="67"/>
      <c r="G199" s="67"/>
      <c r="H199" s="67"/>
      <c r="I199" s="67"/>
      <c r="J199" s="67"/>
      <c r="K199" s="182"/>
      <c r="M199" s="222"/>
      <c r="N199" s="222"/>
      <c r="O199" s="222"/>
      <c r="P199" s="187"/>
    </row>
    <row r="200" spans="1:16" s="62" customFormat="1" ht="12.75" customHeight="1">
      <c r="E200" s="64"/>
      <c r="F200" s="67"/>
      <c r="G200" s="67"/>
      <c r="H200" s="67"/>
      <c r="I200" s="67"/>
      <c r="J200" s="67"/>
      <c r="K200" s="182"/>
      <c r="M200" s="222"/>
      <c r="N200" s="222"/>
      <c r="O200" s="222"/>
      <c r="P200" s="187"/>
    </row>
    <row r="201" spans="1:16" s="62" customFormat="1" ht="12.75" customHeight="1">
      <c r="E201" s="64"/>
      <c r="F201" s="67"/>
      <c r="G201" s="67"/>
      <c r="H201" s="65"/>
      <c r="I201" s="67"/>
      <c r="J201" s="67"/>
      <c r="K201" s="180"/>
      <c r="M201" s="222"/>
      <c r="N201" s="222"/>
      <c r="O201" s="222"/>
      <c r="P201" s="187"/>
    </row>
    <row r="202" spans="1:16" s="62" customFormat="1" ht="12.75" customHeight="1">
      <c r="E202" s="64"/>
      <c r="F202" s="67"/>
      <c r="G202" s="67"/>
      <c r="H202" s="65"/>
      <c r="I202" s="67"/>
      <c r="J202" s="67"/>
      <c r="K202" s="180"/>
      <c r="L202" s="61"/>
      <c r="M202" s="222"/>
      <c r="N202" s="222"/>
      <c r="O202" s="222"/>
      <c r="P202" s="187"/>
    </row>
    <row r="203" spans="1:16" s="62" customFormat="1" ht="12.75" customHeight="1">
      <c r="E203" s="64"/>
      <c r="F203" s="67"/>
      <c r="G203" s="67"/>
      <c r="H203" s="65"/>
      <c r="I203" s="67"/>
      <c r="J203" s="67"/>
      <c r="K203" s="180"/>
      <c r="L203" s="61"/>
      <c r="M203" s="222"/>
      <c r="N203" s="222"/>
      <c r="O203" s="222"/>
      <c r="P203" s="187"/>
    </row>
    <row r="204" spans="1:16" s="62" customFormat="1" ht="12.75" customHeight="1">
      <c r="E204" s="64"/>
      <c r="F204" s="67"/>
      <c r="G204" s="67"/>
      <c r="H204" s="65"/>
      <c r="I204" s="67"/>
      <c r="J204" s="67"/>
      <c r="K204" s="180"/>
      <c r="L204" s="61"/>
      <c r="M204" s="222"/>
      <c r="N204" s="222"/>
      <c r="O204" s="222"/>
      <c r="P204" s="187"/>
    </row>
    <row r="205" spans="1:16" s="62" customFormat="1" ht="12.75" customHeight="1">
      <c r="E205" s="64"/>
      <c r="F205" s="67"/>
      <c r="G205" s="67"/>
      <c r="H205" s="65"/>
      <c r="I205" s="67"/>
      <c r="J205" s="67"/>
      <c r="K205" s="180"/>
      <c r="L205" s="61"/>
      <c r="M205" s="222"/>
      <c r="N205" s="222"/>
      <c r="O205" s="222"/>
      <c r="P205" s="187"/>
    </row>
    <row r="206" spans="1:16" s="62" customFormat="1" ht="12.75" customHeight="1">
      <c r="E206" s="64"/>
      <c r="F206" s="67"/>
      <c r="G206" s="67"/>
      <c r="H206" s="67"/>
      <c r="I206" s="67"/>
      <c r="J206" s="67"/>
      <c r="K206" s="182"/>
      <c r="L206" s="61"/>
      <c r="M206" s="222"/>
      <c r="N206" s="222"/>
      <c r="O206" s="222"/>
      <c r="P206" s="187"/>
    </row>
    <row r="207" spans="1:16" s="62" customFormat="1" ht="12.75" customHeight="1">
      <c r="E207" s="64"/>
      <c r="F207" s="67"/>
      <c r="G207" s="67"/>
      <c r="H207" s="65"/>
      <c r="I207" s="67"/>
      <c r="J207" s="67"/>
      <c r="K207" s="180"/>
      <c r="L207" s="61"/>
      <c r="M207" s="222"/>
      <c r="N207" s="222"/>
      <c r="O207" s="222"/>
      <c r="P207" s="187"/>
    </row>
    <row r="208" spans="1:16" s="62" customFormat="1" ht="12.75" customHeight="1">
      <c r="E208" s="64"/>
      <c r="F208" s="67"/>
      <c r="G208" s="67"/>
      <c r="H208" s="67"/>
      <c r="I208" s="67"/>
      <c r="J208" s="67"/>
      <c r="K208" s="182"/>
      <c r="L208" s="61"/>
      <c r="M208" s="222"/>
      <c r="N208" s="222"/>
      <c r="O208" s="222"/>
      <c r="P208" s="187"/>
    </row>
    <row r="209" spans="5:16" s="62" customFormat="1" ht="12.75" customHeight="1">
      <c r="E209" s="64"/>
      <c r="F209" s="67"/>
      <c r="G209" s="67"/>
      <c r="H209" s="67"/>
      <c r="I209" s="67"/>
      <c r="J209" s="67"/>
      <c r="K209" s="182"/>
      <c r="L209" s="61"/>
      <c r="M209" s="222"/>
      <c r="N209" s="222"/>
      <c r="O209" s="222"/>
      <c r="P209" s="187"/>
    </row>
    <row r="210" spans="5:16" s="62" customFormat="1" ht="12.75" customHeight="1">
      <c r="E210" s="64"/>
      <c r="F210" s="67"/>
      <c r="G210" s="67"/>
      <c r="H210" s="67"/>
      <c r="I210" s="67"/>
      <c r="J210" s="67"/>
      <c r="K210" s="182"/>
      <c r="L210" s="61"/>
      <c r="M210" s="222"/>
      <c r="N210" s="222"/>
      <c r="O210" s="222"/>
      <c r="P210" s="187"/>
    </row>
    <row r="211" spans="5:16" s="62" customFormat="1" ht="12.75" customHeight="1">
      <c r="E211" s="64"/>
      <c r="F211" s="67"/>
      <c r="G211" s="67"/>
      <c r="H211" s="67"/>
      <c r="I211" s="67"/>
      <c r="J211" s="67"/>
      <c r="K211" s="182"/>
      <c r="L211" s="61"/>
      <c r="M211" s="222"/>
      <c r="N211" s="222"/>
      <c r="O211" s="222"/>
    </row>
    <row r="212" spans="5:16" s="62" customFormat="1" ht="12.75" customHeight="1">
      <c r="E212" s="64"/>
      <c r="F212" s="67"/>
      <c r="G212" s="67"/>
      <c r="H212" s="67"/>
      <c r="I212" s="67"/>
      <c r="J212" s="67"/>
      <c r="K212" s="182"/>
      <c r="L212" s="61"/>
      <c r="M212" s="222"/>
      <c r="N212" s="222"/>
      <c r="O212" s="222"/>
    </row>
    <row r="213" spans="5:16" s="62" customFormat="1" ht="12.75" customHeight="1">
      <c r="E213" s="64"/>
      <c r="F213" s="67"/>
      <c r="G213" s="67"/>
      <c r="H213" s="67"/>
      <c r="I213" s="67"/>
      <c r="J213" s="67"/>
      <c r="K213" s="182"/>
      <c r="L213" s="61"/>
      <c r="M213" s="222"/>
      <c r="N213" s="222"/>
      <c r="O213" s="222"/>
    </row>
    <row r="214" spans="5:16" s="62" customFormat="1" ht="12.75" customHeight="1">
      <c r="E214" s="64"/>
      <c r="F214" s="67"/>
      <c r="G214" s="67"/>
      <c r="H214" s="67"/>
      <c r="I214" s="67"/>
      <c r="J214" s="67"/>
      <c r="K214" s="182"/>
      <c r="L214" s="61"/>
      <c r="M214" s="222"/>
      <c r="N214" s="222"/>
      <c r="O214" s="222"/>
    </row>
    <row r="215" spans="5:16" s="62" customFormat="1" ht="12.75" customHeight="1">
      <c r="E215" s="64"/>
      <c r="F215" s="67"/>
      <c r="G215" s="67"/>
      <c r="H215" s="67"/>
      <c r="I215" s="67"/>
      <c r="J215" s="67"/>
      <c r="K215" s="182"/>
      <c r="L215" s="61"/>
      <c r="M215" s="222"/>
      <c r="N215" s="222"/>
      <c r="O215" s="222"/>
    </row>
    <row r="216" spans="5:16" s="62" customFormat="1" ht="12.75" customHeight="1">
      <c r="E216" s="64"/>
      <c r="F216" s="67"/>
      <c r="G216" s="67"/>
      <c r="H216" s="65"/>
      <c r="I216" s="67"/>
      <c r="J216" s="67"/>
      <c r="K216" s="180"/>
      <c r="L216" s="61"/>
      <c r="M216" s="222"/>
      <c r="N216" s="222"/>
      <c r="O216" s="222"/>
    </row>
    <row r="217" spans="5:16" s="62" customFormat="1" ht="12.75" customHeight="1">
      <c r="E217" s="64"/>
      <c r="F217" s="67"/>
      <c r="G217" s="67"/>
      <c r="H217" s="67"/>
      <c r="I217" s="67"/>
      <c r="J217" s="67"/>
      <c r="K217" s="182"/>
      <c r="L217" s="61"/>
      <c r="M217" s="222"/>
      <c r="N217" s="222"/>
      <c r="O217" s="222"/>
    </row>
    <row r="218" spans="5:16" s="62" customFormat="1" ht="12.75" customHeight="1">
      <c r="E218" s="64"/>
      <c r="F218" s="67"/>
      <c r="G218" s="67"/>
      <c r="H218" s="67"/>
      <c r="I218" s="67"/>
      <c r="J218" s="67"/>
      <c r="K218" s="182"/>
      <c r="L218" s="61"/>
      <c r="M218" s="222"/>
      <c r="N218" s="222"/>
      <c r="O218" s="222"/>
    </row>
    <row r="219" spans="5:16" s="62" customFormat="1" ht="12.75" customHeight="1">
      <c r="E219" s="64"/>
      <c r="F219" s="67"/>
      <c r="G219" s="67"/>
      <c r="H219" s="65"/>
      <c r="I219" s="67"/>
      <c r="J219" s="67"/>
      <c r="K219" s="180"/>
      <c r="L219" s="61"/>
      <c r="M219" s="222"/>
      <c r="N219" s="222"/>
      <c r="O219" s="222"/>
    </row>
    <row r="220" spans="5:16" s="62" customFormat="1" ht="12.75" customHeight="1">
      <c r="E220" s="64"/>
      <c r="F220" s="67"/>
      <c r="G220" s="67"/>
      <c r="H220" s="67"/>
      <c r="I220" s="67"/>
      <c r="J220" s="67"/>
      <c r="K220" s="182"/>
      <c r="L220" s="61"/>
      <c r="M220" s="222"/>
      <c r="N220" s="222"/>
      <c r="O220" s="222"/>
    </row>
    <row r="221" spans="5:16" s="62" customFormat="1" ht="12.75" customHeight="1">
      <c r="E221" s="64"/>
      <c r="F221" s="67"/>
      <c r="G221" s="67"/>
      <c r="H221" s="65"/>
      <c r="I221" s="67"/>
      <c r="J221" s="67"/>
      <c r="K221" s="180"/>
      <c r="L221" s="61"/>
      <c r="M221" s="222"/>
      <c r="N221" s="222"/>
      <c r="O221" s="222"/>
    </row>
    <row r="222" spans="5:16" s="62" customFormat="1" ht="12.75" customHeight="1">
      <c r="E222" s="64"/>
      <c r="F222" s="67"/>
      <c r="G222" s="67"/>
      <c r="H222" s="67"/>
      <c r="I222" s="67"/>
      <c r="J222" s="67"/>
      <c r="K222" s="182"/>
      <c r="M222" s="222"/>
      <c r="N222" s="222"/>
      <c r="O222" s="222"/>
    </row>
    <row r="223" spans="5:16" s="62" customFormat="1" ht="12.75" customHeight="1">
      <c r="E223" s="64"/>
      <c r="F223" s="67"/>
      <c r="G223" s="67"/>
      <c r="H223" s="67"/>
      <c r="I223" s="67"/>
      <c r="J223" s="67"/>
      <c r="K223" s="182"/>
      <c r="M223" s="222"/>
      <c r="N223" s="222"/>
      <c r="O223" s="222"/>
    </row>
    <row r="224" spans="5:16" s="62" customFormat="1" ht="12.75" customHeight="1">
      <c r="E224" s="64"/>
      <c r="F224" s="67"/>
      <c r="G224" s="67"/>
      <c r="H224" s="67"/>
      <c r="I224" s="67"/>
      <c r="J224" s="67"/>
      <c r="K224" s="182"/>
      <c r="M224" s="222"/>
      <c r="N224" s="222"/>
      <c r="O224" s="222"/>
    </row>
    <row r="225" spans="5:15" s="62" customFormat="1" ht="12.75" customHeight="1">
      <c r="E225" s="64"/>
      <c r="F225" s="67"/>
      <c r="G225" s="67"/>
      <c r="H225" s="67"/>
      <c r="I225" s="67"/>
      <c r="J225" s="67"/>
      <c r="K225" s="182"/>
      <c r="M225" s="222"/>
      <c r="N225" s="222"/>
      <c r="O225" s="222"/>
    </row>
    <row r="226" spans="5:15" s="62" customFormat="1" ht="12.75" customHeight="1">
      <c r="E226" s="64"/>
      <c r="F226" s="67"/>
      <c r="G226" s="67"/>
      <c r="H226" s="67"/>
      <c r="I226" s="67"/>
      <c r="J226" s="67"/>
      <c r="K226" s="182"/>
      <c r="M226" s="222"/>
      <c r="N226" s="222"/>
      <c r="O226" s="222"/>
    </row>
    <row r="227" spans="5:15" s="62" customFormat="1" ht="12.75" customHeight="1">
      <c r="E227" s="64"/>
      <c r="F227" s="67"/>
      <c r="G227" s="67"/>
      <c r="H227" s="67"/>
      <c r="I227" s="67"/>
      <c r="J227" s="67"/>
      <c r="K227" s="182"/>
      <c r="M227" s="222"/>
      <c r="N227" s="222"/>
      <c r="O227" s="222"/>
    </row>
    <row r="228" spans="5:15" s="62" customFormat="1" ht="12.75" customHeight="1">
      <c r="E228" s="64"/>
      <c r="F228" s="67"/>
      <c r="G228" s="67"/>
      <c r="H228" s="164"/>
      <c r="I228" s="67"/>
      <c r="J228" s="67"/>
      <c r="K228" s="181"/>
      <c r="M228" s="222"/>
      <c r="N228" s="222"/>
      <c r="O228" s="222"/>
    </row>
    <row r="229" spans="5:15" s="62" customFormat="1" ht="12.75" customHeight="1">
      <c r="E229" s="64"/>
      <c r="F229" s="67"/>
      <c r="G229" s="67"/>
      <c r="H229" s="67"/>
      <c r="I229" s="67"/>
      <c r="J229" s="67"/>
      <c r="K229" s="182"/>
      <c r="M229" s="222"/>
      <c r="N229" s="222"/>
      <c r="O229" s="222"/>
    </row>
    <row r="230" spans="5:15" s="62" customFormat="1" ht="12.75" customHeight="1">
      <c r="F230" s="67"/>
      <c r="G230" s="67"/>
      <c r="H230" s="67"/>
      <c r="I230" s="67"/>
      <c r="J230" s="67"/>
      <c r="K230" s="182"/>
      <c r="M230" s="222"/>
      <c r="N230" s="222"/>
      <c r="O230" s="222"/>
    </row>
    <row r="231" spans="5:15" s="62" customFormat="1" ht="12.75" customHeight="1">
      <c r="E231" s="64"/>
      <c r="F231" s="67"/>
      <c r="G231" s="67"/>
      <c r="H231" s="164"/>
      <c r="I231" s="67"/>
      <c r="J231" s="67"/>
      <c r="K231" s="181"/>
      <c r="M231" s="222"/>
      <c r="N231" s="222"/>
      <c r="O231" s="222"/>
    </row>
    <row r="232" spans="5:15" s="62" customFormat="1" ht="12.75" customHeight="1">
      <c r="E232" s="64"/>
      <c r="F232" s="67"/>
      <c r="G232" s="67"/>
      <c r="H232" s="67"/>
      <c r="I232" s="67"/>
      <c r="J232" s="67"/>
      <c r="K232" s="182"/>
      <c r="M232" s="222"/>
      <c r="N232" s="222"/>
      <c r="O232" s="222"/>
    </row>
    <row r="233" spans="5:15" s="62" customFormat="1" ht="12.75" customHeight="1">
      <c r="E233" s="64"/>
      <c r="F233" s="67"/>
      <c r="G233" s="67"/>
      <c r="H233" s="67"/>
      <c r="I233" s="67"/>
      <c r="J233" s="67"/>
      <c r="K233" s="182"/>
      <c r="M233" s="222"/>
      <c r="N233" s="222"/>
      <c r="O233" s="222"/>
    </row>
    <row r="234" spans="5:15" s="62" customFormat="1" ht="12.75" customHeight="1">
      <c r="E234" s="64"/>
      <c r="F234" s="67"/>
      <c r="G234" s="67"/>
      <c r="H234" s="67"/>
      <c r="I234" s="67"/>
      <c r="J234" s="67"/>
      <c r="K234" s="182"/>
      <c r="M234" s="222"/>
      <c r="N234" s="222"/>
      <c r="O234" s="222"/>
    </row>
    <row r="235" spans="5:15" s="62" customFormat="1" ht="12.75" customHeight="1">
      <c r="E235" s="64"/>
      <c r="F235" s="67"/>
      <c r="G235" s="67"/>
      <c r="H235" s="67"/>
      <c r="I235" s="67"/>
      <c r="J235" s="67"/>
      <c r="K235" s="182"/>
      <c r="M235" s="222"/>
      <c r="N235" s="222"/>
      <c r="O235" s="222"/>
    </row>
    <row r="236" spans="5:15" s="62" customFormat="1" ht="12.75" customHeight="1">
      <c r="E236" s="64"/>
      <c r="F236" s="67"/>
      <c r="G236" s="67"/>
      <c r="H236" s="67"/>
      <c r="I236" s="67"/>
      <c r="J236" s="67"/>
      <c r="K236" s="182"/>
      <c r="L236" s="64"/>
      <c r="M236" s="222"/>
      <c r="N236" s="222"/>
      <c r="O236" s="222"/>
    </row>
    <row r="237" spans="5:15" s="62" customFormat="1" ht="12.75" customHeight="1">
      <c r="E237" s="64"/>
      <c r="F237" s="67"/>
      <c r="G237" s="67"/>
      <c r="H237" s="67"/>
      <c r="I237" s="67"/>
      <c r="J237" s="67"/>
      <c r="K237" s="182"/>
      <c r="M237" s="222"/>
      <c r="N237" s="222"/>
      <c r="O237" s="222"/>
    </row>
    <row r="238" spans="5:15" s="62" customFormat="1" ht="12.75" customHeight="1">
      <c r="E238" s="64"/>
      <c r="F238" s="67"/>
      <c r="G238" s="67"/>
      <c r="H238" s="67"/>
      <c r="I238" s="67"/>
      <c r="J238" s="67"/>
      <c r="K238" s="182"/>
      <c r="M238" s="222"/>
      <c r="N238" s="222"/>
      <c r="O238" s="222"/>
    </row>
    <row r="239" spans="5:15" s="62" customFormat="1" ht="12.75" customHeight="1">
      <c r="E239" s="64"/>
      <c r="F239" s="67"/>
      <c r="G239" s="67"/>
      <c r="H239" s="67"/>
      <c r="I239" s="67"/>
      <c r="J239" s="67"/>
      <c r="K239" s="182"/>
      <c r="M239" s="222"/>
      <c r="N239" s="222"/>
      <c r="O239" s="222"/>
    </row>
    <row r="240" spans="5:15" s="62" customFormat="1" ht="12.75" customHeight="1">
      <c r="E240" s="64"/>
      <c r="F240" s="67"/>
      <c r="G240" s="67"/>
      <c r="H240" s="67"/>
      <c r="I240" s="67"/>
      <c r="J240" s="67"/>
      <c r="K240" s="182"/>
      <c r="M240" s="222"/>
      <c r="N240" s="222"/>
      <c r="O240" s="222"/>
    </row>
    <row r="241" spans="5:15" s="62" customFormat="1" ht="12.75" customHeight="1">
      <c r="E241" s="64"/>
      <c r="F241" s="67"/>
      <c r="G241" s="67"/>
      <c r="H241" s="67"/>
      <c r="I241" s="67"/>
      <c r="J241" s="67"/>
      <c r="K241" s="182"/>
      <c r="M241" s="222"/>
      <c r="N241" s="222"/>
      <c r="O241" s="222"/>
    </row>
    <row r="242" spans="5:15" s="62" customFormat="1" ht="12.75" customHeight="1">
      <c r="E242" s="64"/>
      <c r="F242" s="67"/>
      <c r="G242" s="67"/>
      <c r="H242" s="67"/>
      <c r="I242" s="67"/>
      <c r="J242" s="67"/>
      <c r="K242" s="182"/>
      <c r="L242" s="64"/>
      <c r="M242" s="222"/>
      <c r="N242" s="222"/>
      <c r="O242" s="222"/>
    </row>
    <row r="243" spans="5:15" s="62" customFormat="1" ht="12.75" customHeight="1">
      <c r="E243" s="64"/>
      <c r="F243" s="67"/>
      <c r="G243" s="67"/>
      <c r="H243" s="67"/>
      <c r="I243" s="67"/>
      <c r="J243" s="67"/>
      <c r="K243" s="182"/>
      <c r="M243" s="222"/>
      <c r="N243" s="222"/>
      <c r="O243" s="222"/>
    </row>
    <row r="244" spans="5:15" s="62" customFormat="1" ht="12.75" customHeight="1">
      <c r="E244" s="64"/>
      <c r="F244" s="67"/>
      <c r="G244" s="67"/>
      <c r="H244" s="67"/>
      <c r="I244" s="67"/>
      <c r="J244" s="67"/>
      <c r="K244" s="182"/>
      <c r="M244" s="222"/>
      <c r="N244" s="222"/>
      <c r="O244" s="222"/>
    </row>
    <row r="245" spans="5:15" s="62" customFormat="1" ht="12.75" customHeight="1">
      <c r="E245" s="64"/>
      <c r="F245" s="67"/>
      <c r="G245" s="67"/>
      <c r="H245" s="67"/>
      <c r="I245" s="67"/>
      <c r="J245" s="67"/>
      <c r="K245" s="182"/>
      <c r="M245" s="222"/>
      <c r="N245" s="222"/>
      <c r="O245" s="222"/>
    </row>
    <row r="246" spans="5:15" s="62" customFormat="1" ht="12.75" customHeight="1">
      <c r="E246" s="64"/>
      <c r="F246" s="67"/>
      <c r="G246" s="67"/>
      <c r="H246" s="67"/>
      <c r="I246" s="67"/>
      <c r="J246" s="67"/>
      <c r="K246" s="182"/>
      <c r="M246" s="222"/>
      <c r="N246" s="222"/>
      <c r="O246" s="222"/>
    </row>
    <row r="247" spans="5:15" s="62" customFormat="1" ht="12.75" customHeight="1">
      <c r="E247" s="64"/>
      <c r="F247" s="67"/>
      <c r="G247" s="67"/>
      <c r="H247" s="67"/>
      <c r="I247" s="67"/>
      <c r="J247" s="67"/>
      <c r="K247" s="182"/>
      <c r="M247" s="222"/>
      <c r="N247" s="222"/>
      <c r="O247" s="222"/>
    </row>
    <row r="248" spans="5:15" s="62" customFormat="1" ht="12.75" customHeight="1">
      <c r="E248" s="64"/>
      <c r="F248" s="67"/>
      <c r="G248" s="67"/>
      <c r="H248" s="67"/>
      <c r="I248" s="67"/>
      <c r="J248" s="67"/>
      <c r="K248" s="182"/>
      <c r="M248" s="222"/>
      <c r="N248" s="222"/>
      <c r="O248" s="222"/>
    </row>
    <row r="249" spans="5:15" s="62" customFormat="1" ht="12.75" customHeight="1">
      <c r="E249" s="64"/>
      <c r="F249" s="67"/>
      <c r="G249" s="67"/>
      <c r="H249" s="67"/>
      <c r="I249" s="67"/>
      <c r="J249" s="67"/>
      <c r="K249" s="182"/>
      <c r="M249" s="222"/>
      <c r="N249" s="222"/>
      <c r="O249" s="222"/>
    </row>
    <row r="250" spans="5:15" s="62" customFormat="1" ht="12.75" customHeight="1">
      <c r="E250" s="64"/>
      <c r="F250" s="67"/>
      <c r="G250" s="67"/>
      <c r="H250" s="67"/>
      <c r="I250" s="67"/>
      <c r="J250" s="67"/>
      <c r="K250" s="182"/>
      <c r="M250" s="222"/>
      <c r="N250" s="222"/>
      <c r="O250" s="222"/>
    </row>
    <row r="251" spans="5:15" s="62" customFormat="1" ht="12.75" customHeight="1">
      <c r="E251" s="64"/>
      <c r="F251" s="67"/>
      <c r="G251" s="67"/>
      <c r="H251" s="67"/>
      <c r="I251" s="67"/>
      <c r="J251" s="67"/>
      <c r="K251" s="182"/>
      <c r="M251" s="222"/>
      <c r="N251" s="222"/>
      <c r="O251" s="222"/>
    </row>
    <row r="252" spans="5:15" s="62" customFormat="1" ht="12.75" customHeight="1">
      <c r="E252" s="64"/>
      <c r="F252" s="67"/>
      <c r="G252" s="67"/>
      <c r="H252" s="67"/>
      <c r="I252" s="67"/>
      <c r="J252" s="67"/>
      <c r="K252" s="182"/>
      <c r="M252" s="222"/>
      <c r="N252" s="222"/>
      <c r="O252" s="222"/>
    </row>
    <row r="253" spans="5:15" s="62" customFormat="1" ht="12.75" customHeight="1">
      <c r="E253" s="64"/>
      <c r="F253" s="67"/>
      <c r="G253" s="67"/>
      <c r="H253" s="67"/>
      <c r="I253" s="67"/>
      <c r="J253" s="67"/>
      <c r="K253" s="182"/>
      <c r="M253" s="222"/>
      <c r="N253" s="222"/>
      <c r="O253" s="222"/>
    </row>
    <row r="254" spans="5:15" s="62" customFormat="1" ht="12.75" customHeight="1">
      <c r="E254" s="64"/>
      <c r="F254" s="67"/>
      <c r="G254" s="67"/>
      <c r="H254" s="67"/>
      <c r="I254" s="67"/>
      <c r="J254" s="67"/>
      <c r="K254" s="182"/>
      <c r="L254" s="64"/>
      <c r="M254" s="222"/>
      <c r="N254" s="222"/>
      <c r="O254" s="222"/>
    </row>
    <row r="255" spans="5:15" s="62" customFormat="1" ht="12.75" customHeight="1">
      <c r="F255" s="67"/>
      <c r="G255" s="67"/>
      <c r="H255" s="67"/>
      <c r="I255" s="67"/>
      <c r="J255" s="67"/>
      <c r="K255" s="182"/>
      <c r="M255" s="222"/>
      <c r="N255" s="222"/>
      <c r="O255" s="222"/>
    </row>
    <row r="256" spans="5:15" s="62" customFormat="1" ht="12.75" customHeight="1">
      <c r="F256" s="67"/>
      <c r="G256" s="67"/>
      <c r="H256" s="67"/>
      <c r="I256" s="67"/>
      <c r="J256" s="67"/>
      <c r="K256" s="182"/>
      <c r="M256" s="222"/>
      <c r="N256" s="222"/>
      <c r="O256" s="222"/>
    </row>
    <row r="257" spans="1:15" s="62" customFormat="1" ht="12.75" customHeight="1">
      <c r="F257" s="67"/>
      <c r="G257" s="67"/>
      <c r="H257" s="67"/>
      <c r="I257" s="67"/>
      <c r="J257" s="67"/>
      <c r="K257" s="181"/>
      <c r="M257" s="222"/>
      <c r="N257" s="222"/>
      <c r="O257" s="222"/>
    </row>
    <row r="258" spans="1:15" s="62" customFormat="1" ht="12.75" customHeight="1">
      <c r="F258" s="67"/>
      <c r="G258" s="67"/>
      <c r="H258" s="67"/>
      <c r="I258" s="67"/>
      <c r="J258" s="67"/>
      <c r="K258" s="181"/>
      <c r="M258" s="222"/>
      <c r="N258" s="222"/>
      <c r="O258" s="222"/>
    </row>
    <row r="259" spans="1:15" s="62" customFormat="1" ht="12.75" customHeight="1">
      <c r="F259" s="67"/>
      <c r="G259" s="67"/>
      <c r="H259" s="67"/>
      <c r="I259" s="67"/>
      <c r="J259" s="67"/>
      <c r="K259" s="182"/>
      <c r="M259" s="222"/>
      <c r="N259" s="222"/>
      <c r="O259" s="222"/>
    </row>
    <row r="260" spans="1:15" s="62" customFormat="1" ht="12.75" customHeight="1">
      <c r="E260" s="64"/>
      <c r="F260" s="67"/>
      <c r="G260" s="67"/>
      <c r="H260" s="67"/>
      <c r="I260" s="67"/>
      <c r="J260" s="67"/>
      <c r="K260" s="182"/>
      <c r="M260" s="222"/>
      <c r="N260" s="222"/>
      <c r="O260" s="222"/>
    </row>
    <row r="261" spans="1:15" s="62" customFormat="1" ht="12.75" customHeight="1">
      <c r="E261" s="64"/>
      <c r="F261" s="67"/>
      <c r="G261" s="67"/>
      <c r="H261" s="67"/>
      <c r="I261" s="67"/>
      <c r="J261" s="67"/>
      <c r="K261" s="182"/>
      <c r="M261" s="222"/>
      <c r="N261" s="222"/>
      <c r="O261" s="222"/>
    </row>
    <row r="262" spans="1:15" s="62" customFormat="1" ht="12.75" customHeight="1">
      <c r="F262" s="67"/>
      <c r="G262" s="67"/>
      <c r="H262" s="67"/>
      <c r="I262" s="67"/>
      <c r="J262" s="67"/>
      <c r="K262" s="182"/>
      <c r="M262" s="222"/>
      <c r="N262" s="222"/>
      <c r="O262" s="222"/>
    </row>
    <row r="263" spans="1:15" s="62" customFormat="1" ht="12.75" customHeight="1">
      <c r="F263" s="67"/>
      <c r="G263" s="67"/>
      <c r="H263" s="67"/>
      <c r="I263" s="67"/>
      <c r="J263" s="67"/>
      <c r="K263" s="182"/>
      <c r="M263" s="222"/>
      <c r="N263" s="222"/>
      <c r="O263" s="222"/>
    </row>
    <row r="264" spans="1:15" s="62" customFormat="1" ht="12.75" customHeight="1">
      <c r="F264" s="67"/>
      <c r="G264" s="67"/>
      <c r="H264" s="67"/>
      <c r="I264" s="67"/>
      <c r="J264" s="67"/>
      <c r="K264" s="182"/>
      <c r="M264" s="222"/>
      <c r="N264" s="222"/>
      <c r="O264" s="222"/>
    </row>
    <row r="265" spans="1:15" s="62" customFormat="1" ht="12.75" customHeight="1">
      <c r="A265" s="62" t="s">
        <v>230</v>
      </c>
      <c r="E265" s="64">
        <v>41892</v>
      </c>
      <c r="F265" s="67">
        <v>80000000000</v>
      </c>
      <c r="G265" s="67">
        <v>109723400000</v>
      </c>
      <c r="H265" s="67">
        <f>+G265-F265</f>
        <v>29723400000</v>
      </c>
      <c r="I265" s="67">
        <v>80000000000</v>
      </c>
      <c r="J265" s="67">
        <v>80222151430</v>
      </c>
      <c r="K265" s="181">
        <f>I265-J265</f>
        <v>-222151430</v>
      </c>
      <c r="L265" s="64">
        <v>47353</v>
      </c>
      <c r="M265" s="222">
        <v>100.27800000000001</v>
      </c>
      <c r="N265" s="222">
        <v>14.205</v>
      </c>
      <c r="O265" s="222">
        <f>+G265/F265</f>
        <v>1.3715425000000001</v>
      </c>
    </row>
    <row r="266" spans="1:15" s="62" customFormat="1" ht="12.75" customHeight="1">
      <c r="F266" s="67"/>
      <c r="G266" s="67"/>
      <c r="H266" s="67"/>
      <c r="I266" s="67"/>
      <c r="J266" s="67"/>
      <c r="K266" s="182"/>
      <c r="M266" s="222"/>
      <c r="N266" s="222"/>
      <c r="O266" s="222"/>
    </row>
    <row r="267" spans="1:15" s="62" customFormat="1" ht="12.75" customHeight="1">
      <c r="F267" s="67"/>
      <c r="G267" s="67"/>
      <c r="H267" s="67"/>
      <c r="I267" s="67"/>
      <c r="J267" s="67"/>
      <c r="K267" s="182"/>
      <c r="M267" s="222"/>
      <c r="N267" s="222"/>
      <c r="O267" s="222"/>
    </row>
    <row r="268" spans="1:15" s="62" customFormat="1" ht="12.75" customHeight="1">
      <c r="F268" s="67"/>
      <c r="G268" s="67"/>
      <c r="H268" s="67"/>
      <c r="I268" s="67"/>
      <c r="J268" s="67"/>
      <c r="K268" s="182"/>
      <c r="M268" s="222"/>
      <c r="N268" s="222"/>
      <c r="O268" s="222"/>
    </row>
    <row r="269" spans="1:15" s="62" customFormat="1" ht="12.75" customHeight="1">
      <c r="E269" s="64"/>
      <c r="F269" s="67"/>
      <c r="G269" s="67"/>
      <c r="H269" s="67"/>
      <c r="I269" s="67"/>
      <c r="J269" s="67"/>
      <c r="K269" s="182"/>
      <c r="L269" s="64"/>
      <c r="M269" s="222"/>
      <c r="N269" s="222"/>
      <c r="O269" s="222"/>
    </row>
    <row r="270" spans="1:15" s="62" customFormat="1" ht="12.75" customHeight="1">
      <c r="E270" s="64"/>
      <c r="F270" s="67"/>
      <c r="G270" s="67"/>
      <c r="H270" s="67"/>
      <c r="I270" s="67"/>
      <c r="J270" s="67"/>
      <c r="K270" s="181">
        <f t="shared" ref="K270:K283" si="5">I270-J270</f>
        <v>0</v>
      </c>
      <c r="M270" s="66"/>
      <c r="N270" s="66"/>
      <c r="O270" s="222"/>
    </row>
    <row r="271" spans="1:15" s="62" customFormat="1" ht="12.75" customHeight="1">
      <c r="F271" s="67"/>
      <c r="G271" s="67"/>
      <c r="H271" s="67">
        <f>G271-F271</f>
        <v>0</v>
      </c>
      <c r="I271" s="67"/>
      <c r="J271" s="67"/>
      <c r="K271" s="181">
        <f t="shared" si="5"/>
        <v>0</v>
      </c>
      <c r="M271" s="66"/>
      <c r="N271" s="66"/>
      <c r="O271" s="222"/>
    </row>
    <row r="272" spans="1:15" s="62" customFormat="1" ht="12.75" customHeight="1">
      <c r="F272" s="67"/>
      <c r="G272" s="67"/>
      <c r="H272" s="67">
        <f>G272-F272</f>
        <v>0</v>
      </c>
      <c r="I272" s="67"/>
      <c r="J272" s="67"/>
      <c r="K272" s="181">
        <f t="shared" si="5"/>
        <v>0</v>
      </c>
      <c r="M272" s="66"/>
      <c r="N272" s="66"/>
      <c r="O272" s="222"/>
    </row>
    <row r="273" spans="5:15" s="62" customFormat="1" ht="12.75" customHeight="1">
      <c r="F273" s="67"/>
      <c r="G273" s="67"/>
      <c r="H273" s="67">
        <f>G273-F273</f>
        <v>0</v>
      </c>
      <c r="I273" s="67"/>
      <c r="J273" s="67"/>
      <c r="K273" s="181">
        <f t="shared" si="5"/>
        <v>0</v>
      </c>
      <c r="M273" s="66"/>
      <c r="N273" s="66"/>
      <c r="O273" s="222"/>
    </row>
    <row r="274" spans="5:15" s="62" customFormat="1" ht="12.75" customHeight="1">
      <c r="F274" s="67"/>
      <c r="G274" s="67"/>
      <c r="H274" s="67">
        <f>G274-F274</f>
        <v>0</v>
      </c>
      <c r="I274" s="67"/>
      <c r="J274" s="67"/>
      <c r="K274" s="181">
        <f t="shared" si="5"/>
        <v>0</v>
      </c>
      <c r="M274" s="66"/>
      <c r="N274" s="66"/>
      <c r="O274" s="222"/>
    </row>
    <row r="275" spans="5:15" s="62" customFormat="1" ht="12.75" customHeight="1">
      <c r="F275" s="67"/>
      <c r="G275" s="67"/>
      <c r="H275" s="67">
        <f>G275-F275</f>
        <v>0</v>
      </c>
      <c r="I275" s="67"/>
      <c r="J275" s="67"/>
      <c r="K275" s="181">
        <f t="shared" si="5"/>
        <v>0</v>
      </c>
      <c r="M275" s="66"/>
      <c r="N275" s="66"/>
      <c r="O275" s="66"/>
    </row>
    <row r="276" spans="5:15" s="62" customFormat="1" ht="12.75" customHeight="1">
      <c r="E276" s="64"/>
      <c r="F276" s="67"/>
      <c r="G276" s="67"/>
      <c r="H276" s="67"/>
      <c r="I276" s="67"/>
      <c r="J276" s="67"/>
      <c r="K276" s="181">
        <f t="shared" si="5"/>
        <v>0</v>
      </c>
      <c r="L276" s="64"/>
      <c r="M276" s="66"/>
      <c r="N276" s="66"/>
      <c r="O276" s="66"/>
    </row>
    <row r="277" spans="5:15" s="62" customFormat="1" ht="12.75" customHeight="1">
      <c r="E277" s="64"/>
      <c r="F277" s="67"/>
      <c r="G277" s="67"/>
      <c r="H277" s="67"/>
      <c r="I277" s="67"/>
      <c r="J277" s="67"/>
      <c r="K277" s="181">
        <f t="shared" si="5"/>
        <v>0</v>
      </c>
      <c r="L277" s="64"/>
      <c r="M277" s="66"/>
      <c r="N277" s="66"/>
      <c r="O277" s="66"/>
    </row>
    <row r="278" spans="5:15" s="62" customFormat="1" ht="12.75" customHeight="1">
      <c r="E278" s="64"/>
      <c r="F278" s="67"/>
      <c r="G278" s="67"/>
      <c r="H278" s="67"/>
      <c r="I278" s="67"/>
      <c r="J278" s="67"/>
      <c r="K278" s="181">
        <f t="shared" si="5"/>
        <v>0</v>
      </c>
      <c r="L278" s="64"/>
      <c r="M278" s="66"/>
      <c r="N278" s="66"/>
      <c r="O278" s="66"/>
    </row>
    <row r="279" spans="5:15" s="62" customFormat="1" ht="12.75" customHeight="1">
      <c r="E279" s="64"/>
      <c r="F279" s="67"/>
      <c r="G279" s="67"/>
      <c r="H279" s="67"/>
      <c r="I279" s="67"/>
      <c r="J279" s="67"/>
      <c r="K279" s="181">
        <f t="shared" si="5"/>
        <v>0</v>
      </c>
      <c r="L279" s="64"/>
      <c r="M279" s="66"/>
      <c r="N279" s="66"/>
      <c r="O279" s="66"/>
    </row>
    <row r="280" spans="5:15" s="62" customFormat="1" ht="12.75" customHeight="1">
      <c r="E280" s="64"/>
      <c r="F280" s="67"/>
      <c r="G280" s="67"/>
      <c r="H280" s="67"/>
      <c r="I280" s="67"/>
      <c r="J280" s="67"/>
      <c r="K280" s="181">
        <f t="shared" si="5"/>
        <v>0</v>
      </c>
      <c r="L280" s="64"/>
      <c r="M280" s="66"/>
      <c r="N280" s="66"/>
      <c r="O280" s="66"/>
    </row>
    <row r="281" spans="5:15" s="62" customFormat="1" ht="12.75" customHeight="1">
      <c r="E281" s="64"/>
      <c r="F281" s="67"/>
      <c r="G281" s="67"/>
      <c r="H281" s="67"/>
      <c r="I281" s="67"/>
      <c r="J281" s="67"/>
      <c r="K281" s="181">
        <f t="shared" si="5"/>
        <v>0</v>
      </c>
      <c r="L281" s="64"/>
      <c r="M281" s="66"/>
      <c r="N281" s="66"/>
      <c r="O281" s="66"/>
    </row>
    <row r="282" spans="5:15" s="62" customFormat="1" ht="12.75" customHeight="1">
      <c r="E282" s="64"/>
      <c r="F282" s="67"/>
      <c r="G282" s="67"/>
      <c r="H282" s="67"/>
      <c r="I282" s="67"/>
      <c r="J282" s="67"/>
      <c r="K282" s="181">
        <f t="shared" si="5"/>
        <v>0</v>
      </c>
      <c r="L282" s="64"/>
      <c r="M282" s="66"/>
      <c r="N282" s="66"/>
      <c r="O282" s="66"/>
    </row>
    <row r="283" spans="5:15" s="62" customFormat="1" ht="12.75" customHeight="1">
      <c r="E283" s="64"/>
      <c r="F283" s="67"/>
      <c r="G283" s="67"/>
      <c r="H283" s="67"/>
      <c r="I283" s="67"/>
      <c r="J283" s="67"/>
      <c r="K283" s="181">
        <f t="shared" si="5"/>
        <v>0</v>
      </c>
      <c r="L283" s="64"/>
      <c r="M283" s="66"/>
      <c r="N283" s="66"/>
      <c r="O283" s="66"/>
    </row>
    <row r="284" spans="5:15" s="62" customFormat="1" ht="12.75" customHeight="1">
      <c r="F284" s="67"/>
      <c r="G284" s="67"/>
      <c r="H284" s="67"/>
      <c r="I284" s="67"/>
      <c r="J284" s="67"/>
      <c r="K284" s="182"/>
      <c r="M284" s="66"/>
      <c r="N284" s="66"/>
      <c r="O284" s="66"/>
    </row>
    <row r="285" spans="5:15" s="62" customFormat="1" ht="12.75" customHeight="1">
      <c r="E285" s="64"/>
      <c r="F285" s="67"/>
      <c r="G285" s="67"/>
      <c r="H285" s="67"/>
      <c r="I285" s="67"/>
      <c r="J285" s="67"/>
      <c r="K285" s="181"/>
      <c r="L285" s="64"/>
      <c r="M285" s="66"/>
      <c r="N285" s="66"/>
      <c r="O285" s="222"/>
    </row>
    <row r="286" spans="5:15" s="62" customFormat="1" ht="12.75" customHeight="1">
      <c r="E286" s="64"/>
      <c r="F286" s="67"/>
      <c r="G286" s="67"/>
      <c r="H286" s="67"/>
      <c r="I286" s="67"/>
      <c r="J286" s="67"/>
      <c r="K286" s="181"/>
      <c r="L286" s="64"/>
      <c r="M286" s="66"/>
      <c r="N286" s="66"/>
      <c r="O286" s="222"/>
    </row>
    <row r="287" spans="5:15" s="62" customFormat="1" ht="12.75" customHeight="1">
      <c r="E287" s="64"/>
      <c r="F287" s="67"/>
      <c r="G287" s="67"/>
      <c r="H287" s="67"/>
      <c r="I287" s="67"/>
      <c r="J287" s="67"/>
      <c r="K287" s="181"/>
      <c r="L287" s="64"/>
      <c r="M287" s="66"/>
      <c r="N287" s="66"/>
      <c r="O287" s="222"/>
    </row>
    <row r="288" spans="5:15" s="62" customFormat="1" ht="12.75" customHeight="1">
      <c r="E288" s="64"/>
      <c r="F288" s="67"/>
      <c r="G288" s="67"/>
      <c r="H288" s="67"/>
      <c r="I288" s="67"/>
      <c r="J288" s="67"/>
      <c r="K288" s="181"/>
      <c r="L288" s="64"/>
      <c r="M288" s="66"/>
      <c r="N288" s="66"/>
      <c r="O288" s="222"/>
    </row>
    <row r="289" spans="4:15" s="62" customFormat="1" ht="12.75" customHeight="1">
      <c r="E289" s="64"/>
      <c r="F289" s="67"/>
      <c r="G289" s="67"/>
      <c r="H289" s="67"/>
      <c r="I289" s="67"/>
      <c r="J289" s="67"/>
      <c r="K289" s="181"/>
      <c r="L289" s="64"/>
      <c r="M289" s="66"/>
      <c r="N289" s="66"/>
      <c r="O289" s="222"/>
    </row>
    <row r="290" spans="4:15" s="62" customFormat="1" ht="12.75" customHeight="1">
      <c r="E290" s="64"/>
      <c r="F290" s="67"/>
      <c r="G290" s="67"/>
      <c r="H290" s="67"/>
      <c r="I290" s="67"/>
      <c r="J290" s="67"/>
      <c r="K290" s="181"/>
      <c r="L290" s="64"/>
      <c r="M290" s="66"/>
      <c r="N290" s="66"/>
      <c r="O290" s="222"/>
    </row>
    <row r="291" spans="4:15" s="62" customFormat="1" ht="12.75" customHeight="1">
      <c r="E291" s="64"/>
      <c r="F291" s="67"/>
      <c r="G291" s="67"/>
      <c r="H291" s="67"/>
      <c r="I291" s="67"/>
      <c r="J291" s="67"/>
      <c r="K291" s="181"/>
      <c r="L291" s="64"/>
      <c r="M291" s="66"/>
      <c r="N291" s="66"/>
      <c r="O291" s="222"/>
    </row>
    <row r="292" spans="4:15" s="62" customFormat="1" ht="12.75" customHeight="1">
      <c r="E292" s="64"/>
      <c r="F292" s="67"/>
      <c r="G292" s="67"/>
      <c r="H292" s="67"/>
      <c r="I292" s="67"/>
      <c r="J292" s="67"/>
      <c r="K292" s="181"/>
      <c r="L292" s="64"/>
      <c r="M292" s="66"/>
      <c r="N292" s="66"/>
      <c r="O292" s="222"/>
    </row>
    <row r="293" spans="4:15" s="62" customFormat="1" ht="12.75" customHeight="1">
      <c r="E293" s="64"/>
      <c r="F293" s="67"/>
      <c r="G293" s="67"/>
      <c r="H293" s="67"/>
      <c r="I293" s="67"/>
      <c r="J293" s="67"/>
      <c r="K293" s="181"/>
      <c r="L293" s="64"/>
      <c r="M293" s="66"/>
      <c r="N293" s="66"/>
      <c r="O293" s="222"/>
    </row>
    <row r="294" spans="4:15" s="62" customFormat="1" ht="12.75" customHeight="1">
      <c r="E294" s="64"/>
      <c r="F294" s="67"/>
      <c r="G294" s="67"/>
      <c r="H294" s="67"/>
      <c r="I294" s="67"/>
      <c r="J294" s="67"/>
      <c r="K294" s="181"/>
      <c r="L294" s="64"/>
      <c r="M294" s="66"/>
      <c r="N294" s="66"/>
      <c r="O294" s="222"/>
    </row>
    <row r="295" spans="4:15" s="62" customFormat="1" ht="12.75" customHeight="1">
      <c r="E295" s="64"/>
      <c r="F295" s="67"/>
      <c r="G295" s="67"/>
      <c r="H295" s="67"/>
      <c r="I295" s="67"/>
      <c r="J295" s="67"/>
      <c r="K295" s="181"/>
      <c r="L295" s="64"/>
      <c r="M295" s="66"/>
      <c r="N295" s="66"/>
      <c r="O295" s="222"/>
    </row>
    <row r="296" spans="4:15" s="62" customFormat="1" ht="12.75" customHeight="1">
      <c r="E296" s="64"/>
      <c r="F296" s="67"/>
      <c r="G296" s="205"/>
      <c r="H296" s="205"/>
      <c r="I296" s="205"/>
      <c r="J296" s="67"/>
      <c r="K296" s="181"/>
      <c r="L296" s="64"/>
      <c r="M296" s="66"/>
      <c r="N296" s="66"/>
      <c r="O296" s="222"/>
    </row>
    <row r="297" spans="4:15" s="62" customFormat="1" ht="12.75" customHeight="1">
      <c r="E297" s="64"/>
      <c r="F297" s="67"/>
      <c r="G297" s="205"/>
      <c r="H297" s="205"/>
      <c r="I297" s="205"/>
      <c r="J297" s="67"/>
      <c r="K297" s="181"/>
      <c r="L297" s="64"/>
      <c r="M297" s="66"/>
      <c r="N297" s="66"/>
      <c r="O297" s="222"/>
    </row>
    <row r="298" spans="4:15" s="62" customFormat="1" ht="12.75" customHeight="1">
      <c r="E298" s="64"/>
      <c r="F298" s="67"/>
      <c r="G298" s="205"/>
      <c r="H298" s="205"/>
      <c r="I298" s="205"/>
      <c r="J298" s="67"/>
      <c r="K298" s="181"/>
      <c r="L298" s="64"/>
      <c r="M298" s="66"/>
      <c r="N298" s="66"/>
      <c r="O298" s="222"/>
    </row>
    <row r="299" spans="4:15" s="62" customFormat="1" ht="12.75" customHeight="1">
      <c r="E299" s="64"/>
      <c r="F299" s="67"/>
      <c r="G299" s="67"/>
      <c r="H299" s="67"/>
      <c r="I299" s="67"/>
      <c r="J299" s="67"/>
      <c r="K299" s="181"/>
      <c r="L299" s="64"/>
      <c r="M299" s="66"/>
      <c r="N299" s="66"/>
      <c r="O299" s="222"/>
    </row>
    <row r="300" spans="4:15" s="62" customFormat="1" ht="12.75" customHeight="1">
      <c r="E300" s="64"/>
      <c r="F300" s="67"/>
      <c r="G300" s="67"/>
      <c r="H300" s="67"/>
      <c r="I300" s="67"/>
      <c r="J300" s="67"/>
      <c r="K300" s="181"/>
      <c r="L300" s="64"/>
      <c r="M300" s="66"/>
      <c r="N300" s="66"/>
      <c r="O300" s="222"/>
    </row>
    <row r="301" spans="4:15" s="62" customFormat="1" ht="12.75" customHeight="1">
      <c r="E301" s="64"/>
      <c r="F301" s="67"/>
      <c r="G301" s="67"/>
      <c r="H301" s="67"/>
      <c r="I301" s="67"/>
      <c r="J301" s="67"/>
      <c r="K301" s="181"/>
      <c r="L301" s="64"/>
      <c r="M301" s="66"/>
      <c r="N301" s="66"/>
      <c r="O301" s="222"/>
    </row>
    <row r="302" spans="4:15" s="62" customFormat="1" ht="12.75" customHeight="1">
      <c r="F302" s="67"/>
      <c r="G302" s="67"/>
      <c r="H302" s="67"/>
      <c r="I302" s="67"/>
      <c r="J302" s="67"/>
      <c r="K302" s="182"/>
      <c r="M302" s="66"/>
      <c r="N302" s="66"/>
      <c r="O302" s="222"/>
    </row>
    <row r="303" spans="4:15" s="62" customFormat="1" ht="12.75" customHeight="1">
      <c r="D303" s="64"/>
      <c r="E303" s="64"/>
      <c r="F303" s="67"/>
      <c r="G303" s="67"/>
      <c r="H303" s="67"/>
      <c r="I303" s="67"/>
      <c r="J303" s="67"/>
      <c r="K303" s="182"/>
      <c r="M303" s="66"/>
      <c r="N303" s="66"/>
      <c r="O303" s="222"/>
    </row>
    <row r="304" spans="4:15" s="62" customFormat="1" ht="12.75" customHeight="1">
      <c r="D304" s="64"/>
      <c r="E304" s="64"/>
      <c r="F304" s="67"/>
      <c r="G304" s="67"/>
      <c r="H304" s="67"/>
      <c r="I304" s="67"/>
      <c r="J304" s="67"/>
      <c r="K304" s="182"/>
      <c r="L304" s="64"/>
      <c r="M304" s="66"/>
      <c r="N304" s="66"/>
      <c r="O304" s="66"/>
    </row>
    <row r="305" spans="1:15" s="62" customFormat="1" ht="12.75" customHeight="1">
      <c r="A305" s="25"/>
      <c r="B305" s="25"/>
      <c r="C305" s="25"/>
      <c r="D305" s="64"/>
      <c r="E305" s="64"/>
      <c r="F305" s="65"/>
      <c r="G305" s="65"/>
      <c r="H305" s="65"/>
      <c r="I305" s="65"/>
      <c r="J305" s="65"/>
      <c r="K305" s="182"/>
      <c r="L305" s="64"/>
      <c r="M305" s="115"/>
      <c r="N305" s="115"/>
      <c r="O305" s="222"/>
    </row>
    <row r="306" spans="1:15" s="62" customFormat="1" ht="12.75" customHeight="1">
      <c r="A306" s="25"/>
      <c r="B306" s="25"/>
      <c r="C306" s="25"/>
      <c r="D306" s="64"/>
      <c r="E306" s="64"/>
      <c r="F306" s="65"/>
      <c r="G306" s="65"/>
      <c r="H306" s="65"/>
      <c r="I306" s="65"/>
      <c r="J306" s="65"/>
      <c r="K306" s="182"/>
      <c r="L306" s="64"/>
      <c r="M306" s="66"/>
      <c r="N306" s="66"/>
      <c r="O306" s="222"/>
    </row>
    <row r="307" spans="1:15" s="62" customFormat="1" ht="12.75" customHeight="1">
      <c r="A307" s="25"/>
      <c r="B307" s="25"/>
      <c r="C307" s="25"/>
      <c r="D307" s="64"/>
      <c r="E307" s="64"/>
      <c r="F307" s="68"/>
      <c r="G307" s="68"/>
      <c r="H307" s="68"/>
      <c r="I307" s="68"/>
      <c r="J307" s="68"/>
      <c r="K307" s="182"/>
      <c r="L307" s="64"/>
      <c r="M307" s="66"/>
      <c r="N307" s="66"/>
      <c r="O307" s="222"/>
    </row>
    <row r="308" spans="1:15" s="62" customFormat="1" ht="12.75" customHeight="1">
      <c r="A308" s="25"/>
      <c r="B308" s="25"/>
      <c r="C308" s="25"/>
      <c r="D308" s="64"/>
      <c r="E308" s="64"/>
      <c r="F308" s="79"/>
      <c r="G308" s="67"/>
      <c r="H308" s="65"/>
      <c r="I308" s="65"/>
      <c r="J308" s="65"/>
      <c r="K308" s="182"/>
      <c r="L308" s="64"/>
      <c r="M308" s="66"/>
      <c r="N308" s="66"/>
      <c r="O308" s="222"/>
    </row>
    <row r="309" spans="1:15" s="62" customFormat="1" ht="12.75" customHeight="1">
      <c r="D309" s="64"/>
      <c r="E309" s="64"/>
      <c r="F309" s="67"/>
      <c r="G309" s="67"/>
      <c r="H309" s="67"/>
      <c r="I309" s="67"/>
      <c r="J309" s="67"/>
      <c r="K309" s="182"/>
      <c r="L309" s="64"/>
      <c r="M309" s="66"/>
      <c r="N309" s="66"/>
      <c r="O309" s="222"/>
    </row>
    <row r="310" spans="1:15" s="62" customFormat="1" ht="12.75" customHeight="1">
      <c r="D310" s="64"/>
      <c r="E310" s="64"/>
      <c r="F310" s="67"/>
      <c r="G310" s="67"/>
      <c r="H310" s="67"/>
      <c r="I310" s="67"/>
      <c r="J310" s="67"/>
      <c r="K310" s="182"/>
      <c r="L310" s="64"/>
      <c r="M310" s="66"/>
      <c r="N310" s="66"/>
      <c r="O310" s="222"/>
    </row>
    <row r="311" spans="1:15" s="62" customFormat="1" ht="12.75" customHeight="1">
      <c r="D311" s="64"/>
      <c r="E311" s="64"/>
      <c r="F311" s="67"/>
      <c r="G311" s="67"/>
      <c r="H311" s="67"/>
      <c r="I311" s="67"/>
      <c r="J311" s="67"/>
      <c r="K311" s="182"/>
      <c r="L311" s="64"/>
      <c r="M311" s="66"/>
      <c r="N311" s="66"/>
      <c r="O311" s="222"/>
    </row>
    <row r="312" spans="1:15" s="62" customFormat="1" ht="12.75" customHeight="1">
      <c r="D312" s="64"/>
      <c r="E312" s="64"/>
      <c r="F312" s="67"/>
      <c r="G312" s="67"/>
      <c r="H312" s="67"/>
      <c r="I312" s="67"/>
      <c r="J312" s="67"/>
      <c r="K312" s="182"/>
      <c r="L312" s="64"/>
      <c r="M312" s="66"/>
      <c r="N312" s="66"/>
      <c r="O312" s="66"/>
    </row>
    <row r="313" spans="1:15" s="62" customFormat="1" ht="12.75" customHeight="1">
      <c r="D313" s="64"/>
      <c r="E313" s="64"/>
      <c r="F313" s="67"/>
      <c r="G313" s="67"/>
      <c r="H313" s="67"/>
      <c r="I313" s="67"/>
      <c r="J313" s="67"/>
      <c r="K313" s="182"/>
      <c r="L313" s="64"/>
      <c r="M313" s="66"/>
      <c r="N313" s="66"/>
      <c r="O313" s="222"/>
    </row>
    <row r="314" spans="1:15" s="62" customFormat="1" ht="12.75" customHeight="1">
      <c r="D314" s="64"/>
      <c r="E314" s="64"/>
      <c r="F314" s="67"/>
      <c r="G314" s="67"/>
      <c r="H314" s="67"/>
      <c r="I314" s="67"/>
      <c r="J314" s="67"/>
      <c r="K314" s="182"/>
      <c r="L314" s="64"/>
      <c r="M314" s="66"/>
      <c r="N314" s="66"/>
      <c r="O314" s="66"/>
    </row>
    <row r="315" spans="1:15" s="62" customFormat="1" ht="12.75" customHeight="1">
      <c r="D315" s="64"/>
      <c r="E315" s="64"/>
      <c r="F315" s="67"/>
      <c r="G315" s="67"/>
      <c r="H315" s="67"/>
      <c r="I315" s="67"/>
      <c r="J315" s="67"/>
      <c r="K315" s="182"/>
      <c r="L315" s="64"/>
      <c r="M315" s="66"/>
      <c r="N315" s="66"/>
      <c r="O315" s="66"/>
    </row>
    <row r="316" spans="1:15" s="183" customFormat="1" ht="12.75" customHeight="1">
      <c r="A316" s="62"/>
      <c r="B316" s="62"/>
      <c r="C316" s="62"/>
      <c r="D316" s="64"/>
      <c r="E316" s="64"/>
      <c r="F316" s="67"/>
      <c r="G316" s="67"/>
      <c r="H316" s="67"/>
      <c r="I316" s="67"/>
      <c r="J316" s="67"/>
      <c r="K316" s="182"/>
      <c r="L316" s="64"/>
      <c r="M316" s="66"/>
      <c r="N316" s="66"/>
      <c r="O316" s="66"/>
    </row>
    <row r="317" spans="1:15" s="62" customFormat="1" ht="12.75" customHeight="1">
      <c r="D317" s="64"/>
      <c r="E317" s="64"/>
      <c r="F317" s="67"/>
      <c r="G317" s="67"/>
      <c r="H317" s="67"/>
      <c r="I317" s="67"/>
      <c r="J317" s="67"/>
      <c r="K317" s="182"/>
      <c r="L317" s="64"/>
      <c r="M317" s="66"/>
      <c r="N317" s="66"/>
      <c r="O317" s="66"/>
    </row>
    <row r="318" spans="1:15" s="62" customFormat="1" ht="12.75" customHeight="1">
      <c r="F318" s="67"/>
      <c r="G318" s="67"/>
      <c r="H318" s="67"/>
      <c r="I318" s="67"/>
      <c r="J318" s="67"/>
      <c r="K318" s="182"/>
      <c r="L318" s="64"/>
      <c r="M318" s="66"/>
      <c r="N318" s="66"/>
      <c r="O318" s="66"/>
    </row>
    <row r="319" spans="1:15" s="62" customFormat="1" ht="12.75" customHeight="1">
      <c r="E319" s="64"/>
      <c r="F319" s="67"/>
      <c r="G319" s="67"/>
      <c r="H319" s="67"/>
      <c r="J319" s="67"/>
      <c r="K319" s="182"/>
      <c r="L319" s="64"/>
      <c r="M319" s="66"/>
      <c r="N319" s="66"/>
      <c r="O319" s="66"/>
    </row>
    <row r="320" spans="1:15" s="62" customFormat="1" ht="12.75" customHeight="1">
      <c r="F320" s="67"/>
      <c r="G320" s="67"/>
      <c r="H320" s="67"/>
      <c r="I320" s="67"/>
      <c r="J320" s="67"/>
      <c r="K320" s="182"/>
      <c r="M320" s="66"/>
      <c r="N320" s="66"/>
      <c r="O320" s="66"/>
    </row>
    <row r="321" spans="5:15" s="62" customFormat="1" ht="12.75" customHeight="1">
      <c r="F321" s="67"/>
      <c r="G321" s="67"/>
      <c r="H321" s="67"/>
      <c r="I321" s="67"/>
      <c r="J321" s="67"/>
      <c r="K321" s="182"/>
      <c r="L321" s="64"/>
      <c r="M321" s="222"/>
      <c r="N321" s="222"/>
      <c r="O321" s="66"/>
    </row>
    <row r="322" spans="5:15" s="62" customFormat="1" ht="12.75" customHeight="1">
      <c r="F322" s="67"/>
      <c r="G322" s="67"/>
      <c r="H322" s="67"/>
      <c r="I322" s="67"/>
      <c r="J322" s="67"/>
      <c r="K322" s="182"/>
      <c r="L322" s="64"/>
      <c r="M322" s="222"/>
      <c r="N322" s="222"/>
      <c r="O322" s="66"/>
    </row>
    <row r="323" spans="5:15" s="62" customFormat="1" ht="12.75" customHeight="1">
      <c r="E323" s="64"/>
      <c r="F323" s="67"/>
      <c r="G323" s="67"/>
      <c r="H323" s="67"/>
      <c r="I323" s="67"/>
      <c r="J323" s="67"/>
      <c r="K323" s="182"/>
      <c r="M323" s="222"/>
      <c r="N323" s="222"/>
      <c r="O323" s="66"/>
    </row>
    <row r="324" spans="5:15" s="62" customFormat="1" ht="12.75" customHeight="1">
      <c r="F324" s="67"/>
      <c r="G324" s="67"/>
      <c r="H324" s="67"/>
      <c r="I324" s="67"/>
      <c r="J324" s="67"/>
      <c r="K324" s="182"/>
      <c r="M324" s="222"/>
      <c r="N324" s="222"/>
      <c r="O324" s="66"/>
    </row>
    <row r="325" spans="5:15" s="62" customFormat="1" ht="12.75" customHeight="1">
      <c r="F325" s="67"/>
      <c r="G325" s="67"/>
      <c r="H325" s="67"/>
      <c r="I325" s="67"/>
      <c r="J325" s="67"/>
      <c r="K325" s="182"/>
      <c r="M325" s="222"/>
      <c r="N325" s="222"/>
      <c r="O325" s="66"/>
    </row>
    <row r="326" spans="5:15" s="62" customFormat="1" ht="12.75" customHeight="1">
      <c r="F326" s="67"/>
      <c r="G326" s="67"/>
      <c r="H326" s="67"/>
      <c r="I326" s="67"/>
      <c r="J326" s="67"/>
      <c r="K326" s="182"/>
      <c r="M326" s="66"/>
      <c r="N326" s="66"/>
      <c r="O326" s="66"/>
    </row>
    <row r="327" spans="5:15" s="62" customFormat="1" ht="12.75" customHeight="1">
      <c r="F327" s="67"/>
      <c r="G327" s="67"/>
      <c r="H327" s="67"/>
      <c r="I327" s="67"/>
      <c r="J327" s="67"/>
      <c r="K327" s="182"/>
      <c r="M327" s="66"/>
      <c r="N327" s="66"/>
      <c r="O327" s="66"/>
    </row>
    <row r="328" spans="5:15" s="62" customFormat="1" ht="12.75" customHeight="1">
      <c r="F328" s="67"/>
      <c r="G328" s="67"/>
      <c r="H328" s="67"/>
      <c r="I328" s="67"/>
      <c r="J328" s="67"/>
      <c r="K328" s="182"/>
      <c r="M328" s="66"/>
      <c r="N328" s="66"/>
      <c r="O328" s="66"/>
    </row>
    <row r="329" spans="5:15" s="62" customFormat="1" ht="12.75" customHeight="1">
      <c r="F329" s="67"/>
      <c r="G329" s="67"/>
      <c r="H329" s="67"/>
      <c r="I329" s="67"/>
      <c r="J329" s="67"/>
      <c r="K329" s="182"/>
      <c r="M329" s="66"/>
      <c r="N329" s="66"/>
      <c r="O329" s="66"/>
    </row>
    <row r="330" spans="5:15" s="62" customFormat="1" ht="12.75" customHeight="1">
      <c r="F330" s="67"/>
      <c r="G330" s="67"/>
      <c r="H330" s="67"/>
      <c r="I330" s="67"/>
      <c r="J330" s="67"/>
      <c r="K330" s="182"/>
      <c r="M330" s="66"/>
      <c r="N330" s="66"/>
      <c r="O330" s="66"/>
    </row>
    <row r="331" spans="5:15" s="62" customFormat="1" ht="12.75" customHeight="1">
      <c r="F331" s="67"/>
      <c r="G331" s="67"/>
      <c r="H331" s="67"/>
      <c r="I331" s="67"/>
      <c r="J331" s="67"/>
      <c r="K331" s="182"/>
      <c r="M331" s="66"/>
      <c r="N331" s="66"/>
      <c r="O331" s="66"/>
    </row>
    <row r="332" spans="5:15" s="62" customFormat="1" ht="12.75" customHeight="1">
      <c r="F332" s="67"/>
      <c r="G332" s="67"/>
      <c r="H332" s="67"/>
      <c r="I332" s="67"/>
      <c r="J332" s="67"/>
      <c r="K332" s="182"/>
      <c r="M332" s="66"/>
      <c r="N332" s="66"/>
      <c r="O332" s="66"/>
    </row>
    <row r="333" spans="5:15" s="62" customFormat="1" ht="12.75" customHeight="1">
      <c r="F333" s="67"/>
      <c r="G333" s="67"/>
      <c r="H333" s="67"/>
      <c r="I333" s="67"/>
      <c r="J333" s="67"/>
      <c r="K333" s="182"/>
      <c r="M333" s="66"/>
      <c r="N333" s="66"/>
      <c r="O333" s="66"/>
    </row>
    <row r="334" spans="5:15" s="62" customFormat="1" ht="12.75" customHeight="1">
      <c r="F334" s="67"/>
      <c r="G334" s="67"/>
      <c r="H334" s="67"/>
      <c r="I334" s="67"/>
      <c r="J334" s="67"/>
      <c r="K334" s="182"/>
      <c r="M334" s="66"/>
      <c r="N334" s="66"/>
      <c r="O334" s="66"/>
    </row>
    <row r="335" spans="5:15" s="62" customFormat="1" ht="12.75" customHeight="1">
      <c r="F335" s="67"/>
      <c r="G335" s="67"/>
      <c r="H335" s="67"/>
      <c r="I335" s="67"/>
      <c r="J335" s="67"/>
      <c r="K335" s="182"/>
      <c r="L335" s="64"/>
      <c r="M335" s="66"/>
      <c r="N335" s="66"/>
      <c r="O335" s="66"/>
    </row>
    <row r="336" spans="5:15" s="62" customFormat="1" ht="12.75" customHeight="1">
      <c r="F336" s="67"/>
      <c r="G336" s="67"/>
      <c r="H336" s="67"/>
      <c r="I336" s="67"/>
      <c r="J336" s="67"/>
      <c r="K336" s="182"/>
      <c r="L336" s="64"/>
      <c r="M336" s="66"/>
      <c r="N336" s="66"/>
      <c r="O336" s="66"/>
    </row>
    <row r="337" spans="4:15" s="62" customFormat="1" ht="12.75" customHeight="1">
      <c r="F337" s="67"/>
      <c r="G337" s="67"/>
      <c r="H337" s="67"/>
      <c r="I337" s="67"/>
      <c r="J337" s="67"/>
      <c r="K337" s="182"/>
      <c r="L337" s="64"/>
      <c r="M337" s="222"/>
      <c r="N337" s="222"/>
      <c r="O337" s="66"/>
    </row>
    <row r="338" spans="4:15" s="62" customFormat="1" ht="12.75" customHeight="1">
      <c r="F338" s="67"/>
      <c r="G338" s="67"/>
      <c r="H338" s="67"/>
      <c r="I338" s="67"/>
      <c r="J338" s="67"/>
      <c r="K338" s="182"/>
      <c r="L338" s="64"/>
      <c r="M338" s="66"/>
      <c r="N338" s="66"/>
      <c r="O338" s="66"/>
    </row>
    <row r="339" spans="4:15" s="62" customFormat="1" ht="12.75" customHeight="1">
      <c r="F339" s="67"/>
      <c r="G339" s="67"/>
      <c r="H339" s="67"/>
      <c r="I339" s="67"/>
      <c r="K339" s="182"/>
      <c r="L339" s="64"/>
      <c r="M339" s="66"/>
      <c r="N339" s="66"/>
      <c r="O339" s="66"/>
    </row>
    <row r="340" spans="4:15" s="62" customFormat="1" ht="12.75" customHeight="1">
      <c r="F340" s="67"/>
      <c r="G340" s="67"/>
      <c r="H340" s="67"/>
      <c r="I340" s="67"/>
      <c r="J340" s="67"/>
      <c r="K340" s="182"/>
      <c r="M340" s="66"/>
      <c r="N340" s="66"/>
      <c r="O340" s="66"/>
    </row>
    <row r="341" spans="4:15" s="62" customFormat="1" ht="12.75" customHeight="1">
      <c r="E341" s="64"/>
      <c r="H341" s="67"/>
      <c r="J341" s="67"/>
      <c r="K341" s="182"/>
      <c r="L341" s="64"/>
      <c r="M341" s="66"/>
      <c r="N341" s="66"/>
      <c r="O341" s="66"/>
    </row>
    <row r="342" spans="4:15" s="62" customFormat="1" ht="12.75" customHeight="1">
      <c r="D342" s="62" t="s">
        <v>309</v>
      </c>
      <c r="F342" s="67"/>
      <c r="G342" s="67"/>
      <c r="H342" s="67"/>
      <c r="I342" s="67"/>
      <c r="J342" s="67"/>
      <c r="K342" s="182"/>
      <c r="M342" s="66"/>
      <c r="N342" s="66"/>
      <c r="O342" s="66"/>
    </row>
    <row r="343" spans="4:15" s="62" customFormat="1" ht="12.75" customHeight="1">
      <c r="J343" s="67"/>
      <c r="K343" s="182"/>
      <c r="M343" s="66"/>
      <c r="N343" s="66"/>
      <c r="O343" s="66"/>
    </row>
    <row r="344" spans="4:15" s="62" customFormat="1" ht="12.75" customHeight="1">
      <c r="E344" s="64"/>
      <c r="F344" s="67"/>
      <c r="G344" s="67"/>
      <c r="H344" s="67"/>
      <c r="I344" s="67"/>
      <c r="J344" s="67"/>
      <c r="K344" s="182"/>
      <c r="L344" s="64"/>
      <c r="M344" s="66"/>
      <c r="N344" s="66"/>
      <c r="O344" s="222"/>
    </row>
    <row r="345" spans="4:15" s="62" customFormat="1" ht="12.75" customHeight="1">
      <c r="E345" s="64"/>
      <c r="G345" s="67"/>
      <c r="H345" s="67"/>
      <c r="I345" s="67"/>
      <c r="J345" s="67"/>
      <c r="K345" s="182"/>
      <c r="L345" s="64"/>
      <c r="M345" s="66"/>
      <c r="N345" s="66"/>
      <c r="O345" s="222"/>
    </row>
    <row r="346" spans="4:15" s="62" customFormat="1" ht="12.75" customHeight="1">
      <c r="F346" s="67"/>
      <c r="G346" s="67"/>
      <c r="H346" s="67"/>
      <c r="I346" s="67"/>
      <c r="K346" s="182"/>
      <c r="M346" s="66"/>
      <c r="N346" s="66"/>
      <c r="O346" s="66"/>
    </row>
    <row r="347" spans="4:15" s="62" customFormat="1" ht="12.75" customHeight="1">
      <c r="F347" s="67"/>
      <c r="G347" s="67"/>
      <c r="H347" s="67"/>
      <c r="I347" s="67"/>
      <c r="J347" s="67"/>
      <c r="K347" s="182"/>
      <c r="M347" s="66"/>
      <c r="N347" s="66"/>
      <c r="O347" s="66"/>
    </row>
    <row r="348" spans="4:15" s="62" customFormat="1" ht="12.75" customHeight="1">
      <c r="F348" s="67"/>
      <c r="G348" s="67"/>
      <c r="H348" s="67"/>
      <c r="I348" s="67"/>
      <c r="J348" s="67"/>
      <c r="K348" s="182"/>
      <c r="M348" s="66"/>
      <c r="N348" s="66"/>
      <c r="O348" s="66"/>
    </row>
    <row r="349" spans="4:15" s="62" customFormat="1" ht="12.75" customHeight="1">
      <c r="F349" s="67"/>
      <c r="G349" s="67"/>
      <c r="H349" s="67"/>
      <c r="I349" s="67"/>
      <c r="J349" s="67"/>
      <c r="K349" s="182"/>
      <c r="M349" s="66"/>
      <c r="N349" s="66"/>
      <c r="O349" s="66"/>
    </row>
    <row r="350" spans="4:15" s="62" customFormat="1" ht="12.75" customHeight="1">
      <c r="F350" s="67"/>
      <c r="G350" s="67"/>
      <c r="H350" s="67"/>
      <c r="I350" s="67"/>
      <c r="J350" s="67"/>
      <c r="K350" s="182"/>
      <c r="M350" s="66"/>
      <c r="N350" s="66"/>
      <c r="O350" s="66"/>
    </row>
    <row r="351" spans="4:15" s="62" customFormat="1" ht="12.75" customHeight="1">
      <c r="E351" s="225"/>
      <c r="F351" s="67"/>
      <c r="G351" s="67"/>
      <c r="H351" s="67"/>
      <c r="I351" s="67"/>
      <c r="J351" s="67"/>
      <c r="K351" s="182"/>
      <c r="L351" s="64"/>
      <c r="M351" s="66"/>
      <c r="N351" s="66"/>
      <c r="O351" s="66"/>
    </row>
    <row r="352" spans="4:15" s="62" customFormat="1" ht="12.75" customHeight="1">
      <c r="F352" s="67"/>
      <c r="G352" s="67"/>
      <c r="H352" s="67"/>
      <c r="I352" s="67"/>
      <c r="K352" s="182"/>
      <c r="M352" s="66"/>
      <c r="N352" s="66"/>
      <c r="O352" s="66"/>
    </row>
    <row r="353" spans="5:15" s="62" customFormat="1" ht="12.75" customHeight="1">
      <c r="F353" s="67"/>
      <c r="G353" s="67"/>
      <c r="H353" s="67"/>
      <c r="I353" s="67"/>
      <c r="J353" s="67"/>
      <c r="K353" s="182"/>
      <c r="M353" s="66"/>
      <c r="N353" s="66"/>
      <c r="O353" s="66"/>
    </row>
    <row r="354" spans="5:15" s="62" customFormat="1" ht="12.75" customHeight="1">
      <c r="F354" s="67"/>
      <c r="G354" s="67"/>
      <c r="H354" s="67"/>
      <c r="I354" s="67"/>
      <c r="J354" s="67"/>
      <c r="K354" s="182"/>
      <c r="M354" s="66"/>
      <c r="N354" s="66"/>
      <c r="O354" s="66"/>
    </row>
    <row r="355" spans="5:15" s="62" customFormat="1" ht="12.75" customHeight="1">
      <c r="F355" s="67"/>
      <c r="G355" s="67"/>
      <c r="H355" s="67"/>
      <c r="I355" s="67"/>
      <c r="J355" s="67"/>
      <c r="K355" s="182"/>
      <c r="M355" s="66"/>
      <c r="N355" s="66"/>
      <c r="O355" s="66"/>
    </row>
    <row r="356" spans="5:15" s="62" customFormat="1" ht="12.75" customHeight="1">
      <c r="F356" s="67"/>
      <c r="G356" s="67"/>
      <c r="H356" s="67"/>
      <c r="I356" s="67"/>
      <c r="J356" s="67"/>
      <c r="K356" s="182"/>
      <c r="M356" s="66"/>
      <c r="N356" s="66"/>
      <c r="O356" s="66"/>
    </row>
    <row r="357" spans="5:15" s="62" customFormat="1" ht="12.75" customHeight="1">
      <c r="E357" s="225"/>
      <c r="F357" s="67"/>
      <c r="G357" s="67"/>
      <c r="H357" s="67"/>
      <c r="I357" s="67"/>
      <c r="J357" s="67"/>
      <c r="K357" s="182"/>
      <c r="L357" s="64"/>
      <c r="M357" s="66"/>
      <c r="N357" s="66"/>
      <c r="O357" s="66"/>
    </row>
    <row r="358" spans="5:15" s="62" customFormat="1" ht="12.75" customHeight="1">
      <c r="E358" s="225"/>
      <c r="F358" s="67"/>
      <c r="G358" s="67"/>
      <c r="H358" s="67"/>
      <c r="I358" s="67"/>
      <c r="J358" s="67"/>
      <c r="K358" s="182"/>
      <c r="O358" s="66"/>
    </row>
    <row r="359" spans="5:15" s="62" customFormat="1" ht="12.75" customHeight="1">
      <c r="E359" s="225"/>
      <c r="F359" s="67"/>
      <c r="G359" s="67"/>
      <c r="H359" s="67"/>
      <c r="I359" s="67"/>
      <c r="J359" s="67"/>
      <c r="K359" s="182"/>
      <c r="M359" s="66"/>
      <c r="N359" s="66"/>
      <c r="O359" s="66"/>
    </row>
    <row r="360" spans="5:15" s="62" customFormat="1" ht="12.75" customHeight="1">
      <c r="E360" s="225"/>
      <c r="F360" s="67"/>
      <c r="G360" s="67"/>
      <c r="H360" s="67"/>
      <c r="I360" s="67"/>
      <c r="J360" s="67"/>
      <c r="K360" s="182"/>
      <c r="M360" s="66"/>
      <c r="N360" s="66"/>
      <c r="O360" s="66"/>
    </row>
    <row r="361" spans="5:15" s="62" customFormat="1" ht="12.75" customHeight="1">
      <c r="F361" s="67"/>
      <c r="G361" s="67"/>
      <c r="H361" s="67"/>
      <c r="I361" s="67"/>
      <c r="J361" s="67"/>
      <c r="K361" s="182"/>
      <c r="L361" s="64"/>
      <c r="M361" s="66"/>
      <c r="N361" s="66"/>
      <c r="O361" s="66"/>
    </row>
    <row r="362" spans="5:15" s="62" customFormat="1" ht="12.75" customHeight="1">
      <c r="E362" s="225"/>
      <c r="F362" s="67"/>
      <c r="G362" s="67"/>
      <c r="H362" s="67"/>
      <c r="I362" s="67"/>
      <c r="J362" s="67"/>
      <c r="K362" s="182"/>
      <c r="L362" s="64"/>
      <c r="M362" s="66"/>
      <c r="N362" s="66"/>
      <c r="O362" s="66"/>
    </row>
    <row r="363" spans="5:15" s="62" customFormat="1" ht="12.75" customHeight="1">
      <c r="E363" s="225"/>
      <c r="F363" s="67"/>
      <c r="G363" s="67"/>
      <c r="H363" s="67"/>
      <c r="I363" s="67"/>
      <c r="J363" s="67"/>
      <c r="K363" s="182"/>
      <c r="L363" s="64"/>
      <c r="M363" s="66"/>
      <c r="N363" s="66"/>
      <c r="O363" s="66"/>
    </row>
    <row r="364" spans="5:15" s="62" customFormat="1" ht="12.75" customHeight="1">
      <c r="F364" s="67"/>
      <c r="G364" s="67"/>
      <c r="H364" s="67"/>
      <c r="I364" s="67"/>
      <c r="J364" s="67"/>
      <c r="K364" s="182"/>
      <c r="M364" s="66"/>
      <c r="N364" s="66"/>
      <c r="O364" s="66"/>
    </row>
    <row r="365" spans="5:15" s="62" customFormat="1" ht="12.75" customHeight="1">
      <c r="F365" s="67"/>
      <c r="G365" s="67"/>
      <c r="H365" s="67"/>
      <c r="I365" s="67"/>
      <c r="J365" s="67"/>
      <c r="K365" s="182"/>
      <c r="M365" s="66"/>
      <c r="N365" s="66"/>
      <c r="O365" s="66"/>
    </row>
    <row r="366" spans="5:15" s="62" customFormat="1" ht="12.75" customHeight="1">
      <c r="F366" s="67"/>
      <c r="G366" s="67"/>
      <c r="H366" s="67"/>
      <c r="I366" s="67"/>
      <c r="J366" s="67"/>
      <c r="K366" s="182"/>
      <c r="M366" s="66"/>
      <c r="N366" s="66"/>
      <c r="O366" s="66"/>
    </row>
    <row r="367" spans="5:15" s="62" customFormat="1" ht="12.75" customHeight="1">
      <c r="E367" s="225"/>
      <c r="F367" s="67"/>
      <c r="G367" s="67"/>
      <c r="H367" s="67"/>
      <c r="I367" s="67"/>
      <c r="J367" s="67"/>
      <c r="K367" s="182"/>
      <c r="L367" s="64"/>
      <c r="M367" s="66"/>
      <c r="N367" s="66"/>
      <c r="O367" s="66"/>
    </row>
    <row r="368" spans="5:15" s="62" customFormat="1" ht="12.75" customHeight="1">
      <c r="F368" s="67"/>
      <c r="G368" s="67"/>
      <c r="H368" s="67"/>
      <c r="I368" s="67"/>
      <c r="J368" s="67"/>
      <c r="K368" s="182"/>
      <c r="L368" s="64"/>
      <c r="M368" s="66"/>
      <c r="N368" s="66"/>
      <c r="O368" s="66"/>
    </row>
    <row r="369" spans="5:15" s="62" customFormat="1" ht="12.75" customHeight="1">
      <c r="F369" s="67"/>
      <c r="G369" s="67"/>
      <c r="H369" s="67"/>
      <c r="I369" s="67"/>
      <c r="J369" s="67"/>
      <c r="K369" s="182"/>
      <c r="L369" s="64"/>
      <c r="M369" s="66"/>
      <c r="N369" s="66"/>
      <c r="O369" s="66"/>
    </row>
    <row r="370" spans="5:15" s="62" customFormat="1" ht="12.75" customHeight="1">
      <c r="F370" s="67"/>
      <c r="G370" s="67"/>
      <c r="H370" s="67"/>
      <c r="I370" s="67"/>
      <c r="J370" s="230"/>
      <c r="K370" s="182"/>
      <c r="M370" s="66"/>
      <c r="N370" s="66"/>
      <c r="O370" s="66"/>
    </row>
    <row r="371" spans="5:15" s="62" customFormat="1" ht="12.75" customHeight="1">
      <c r="F371" s="67"/>
      <c r="G371" s="67"/>
      <c r="H371" s="67"/>
      <c r="I371" s="67"/>
      <c r="J371" s="67"/>
      <c r="K371" s="182"/>
      <c r="M371" s="66"/>
      <c r="N371" s="66"/>
      <c r="O371" s="66"/>
    </row>
    <row r="372" spans="5:15" s="62" customFormat="1" ht="12.75" customHeight="1">
      <c r="F372" s="67"/>
      <c r="G372" s="67"/>
      <c r="H372" s="67"/>
      <c r="I372" s="67"/>
      <c r="J372" s="67"/>
      <c r="K372" s="182"/>
      <c r="L372" s="64"/>
      <c r="M372" s="66"/>
      <c r="N372" s="66"/>
      <c r="O372" s="66"/>
    </row>
    <row r="373" spans="5:15" s="62" customFormat="1" ht="12.75" customHeight="1">
      <c r="F373" s="67"/>
      <c r="G373" s="67"/>
      <c r="H373" s="67"/>
      <c r="I373" s="67"/>
      <c r="J373" s="67"/>
      <c r="K373" s="182"/>
      <c r="M373" s="66"/>
      <c r="N373" s="66"/>
      <c r="O373" s="66"/>
    </row>
    <row r="374" spans="5:15" s="62" customFormat="1" ht="12.75" customHeight="1">
      <c r="E374" s="225"/>
      <c r="F374" s="67"/>
      <c r="G374" s="67"/>
      <c r="H374" s="67"/>
      <c r="I374" s="67"/>
      <c r="J374" s="67"/>
      <c r="K374" s="182"/>
      <c r="L374" s="64"/>
      <c r="M374" s="66"/>
      <c r="N374" s="66"/>
      <c r="O374" s="66"/>
    </row>
    <row r="375" spans="5:15" s="62" customFormat="1" ht="12.75" customHeight="1">
      <c r="F375" s="67"/>
      <c r="G375" s="67"/>
      <c r="H375" s="67"/>
      <c r="I375" s="67"/>
      <c r="J375" s="67"/>
      <c r="K375" s="182"/>
      <c r="M375" s="66"/>
      <c r="N375" s="66"/>
      <c r="O375" s="66"/>
    </row>
    <row r="376" spans="5:15" s="62" customFormat="1" ht="12.75" customHeight="1">
      <c r="F376" s="67"/>
      <c r="G376" s="67"/>
      <c r="H376" s="67"/>
      <c r="I376" s="67"/>
      <c r="J376" s="67"/>
      <c r="K376" s="182"/>
      <c r="M376" s="66"/>
      <c r="N376" s="66"/>
      <c r="O376" s="66"/>
    </row>
    <row r="377" spans="5:15" s="62" customFormat="1" ht="12.75" customHeight="1">
      <c r="F377" s="67"/>
      <c r="G377" s="67"/>
      <c r="H377" s="67"/>
      <c r="I377" s="67"/>
      <c r="K377" s="182"/>
      <c r="M377" s="66"/>
      <c r="N377" s="66"/>
      <c r="O377" s="66"/>
    </row>
    <row r="378" spans="5:15" s="62" customFormat="1" ht="12.75" customHeight="1">
      <c r="F378" s="67"/>
      <c r="G378" s="67"/>
      <c r="I378" s="67"/>
      <c r="J378" s="67"/>
      <c r="K378" s="182"/>
      <c r="M378" s="66"/>
      <c r="N378" s="66"/>
      <c r="O378" s="66"/>
    </row>
    <row r="379" spans="5:15" s="62" customFormat="1" ht="12.75" customHeight="1">
      <c r="F379" s="67"/>
      <c r="G379" s="67"/>
      <c r="H379" s="67"/>
      <c r="I379" s="67"/>
      <c r="J379" s="67"/>
      <c r="K379" s="182"/>
      <c r="M379" s="66"/>
      <c r="N379" s="66"/>
      <c r="O379" s="66"/>
    </row>
    <row r="380" spans="5:15" s="62" customFormat="1" ht="12.75" customHeight="1">
      <c r="F380" s="67"/>
      <c r="G380" s="67"/>
      <c r="H380" s="67"/>
      <c r="I380" s="67"/>
      <c r="J380" s="67"/>
      <c r="K380" s="182"/>
      <c r="M380" s="66"/>
      <c r="N380" s="66"/>
      <c r="O380" s="66"/>
    </row>
    <row r="381" spans="5:15" s="62" customFormat="1" ht="12.75" customHeight="1">
      <c r="F381" s="67"/>
      <c r="G381" s="67"/>
      <c r="H381" s="67"/>
      <c r="I381" s="67"/>
      <c r="J381" s="67"/>
      <c r="K381" s="182"/>
      <c r="M381" s="66"/>
      <c r="N381" s="66"/>
      <c r="O381" s="66"/>
    </row>
    <row r="382" spans="5:15" s="62" customFormat="1" ht="12.75" customHeight="1">
      <c r="F382" s="67"/>
      <c r="G382" s="67"/>
      <c r="H382" s="67"/>
      <c r="I382" s="67"/>
      <c r="J382" s="67"/>
      <c r="K382" s="182"/>
      <c r="M382" s="66"/>
      <c r="N382" s="66"/>
      <c r="O382" s="66"/>
    </row>
    <row r="383" spans="5:15" s="62" customFormat="1" ht="12.75" customHeight="1">
      <c r="F383" s="67"/>
      <c r="G383" s="67"/>
      <c r="H383" s="67"/>
      <c r="I383" s="67"/>
      <c r="J383" s="67"/>
      <c r="K383" s="182"/>
      <c r="M383" s="66"/>
      <c r="N383" s="66"/>
      <c r="O383" s="66"/>
    </row>
    <row r="384" spans="5:15" s="62" customFormat="1" ht="12.75" customHeight="1">
      <c r="F384" s="67"/>
      <c r="G384" s="67"/>
      <c r="H384" s="67"/>
      <c r="I384" s="67"/>
      <c r="J384" s="67"/>
      <c r="K384" s="182"/>
      <c r="M384" s="66"/>
      <c r="N384" s="66"/>
      <c r="O384" s="66"/>
    </row>
    <row r="385" spans="6:15" s="62" customFormat="1" ht="12.75" customHeight="1">
      <c r="F385" s="67"/>
      <c r="G385" s="67"/>
      <c r="H385" s="67"/>
      <c r="I385" s="67"/>
      <c r="J385" s="67"/>
      <c r="K385" s="182"/>
      <c r="M385" s="66"/>
      <c r="N385" s="66"/>
      <c r="O385" s="66"/>
    </row>
    <row r="386" spans="6:15" s="62" customFormat="1" ht="12.75" customHeight="1">
      <c r="F386" s="67"/>
      <c r="G386" s="67"/>
      <c r="H386" s="67"/>
      <c r="I386" s="67"/>
      <c r="J386" s="67"/>
      <c r="K386" s="182"/>
      <c r="M386" s="66"/>
      <c r="N386" s="66"/>
      <c r="O386" s="66"/>
    </row>
    <row r="387" spans="6:15" s="62" customFormat="1" ht="12.75" customHeight="1">
      <c r="F387" s="67"/>
      <c r="G387" s="67"/>
      <c r="H387" s="67"/>
      <c r="I387" s="67"/>
      <c r="J387" s="67"/>
      <c r="K387" s="182"/>
      <c r="M387" s="66"/>
      <c r="N387" s="66"/>
      <c r="O387" s="66"/>
    </row>
    <row r="388" spans="6:15" s="62" customFormat="1" ht="12.75" customHeight="1">
      <c r="F388" s="67"/>
      <c r="G388" s="67"/>
      <c r="H388" s="67"/>
      <c r="I388" s="67"/>
      <c r="J388" s="67"/>
      <c r="K388" s="182"/>
      <c r="M388" s="66"/>
      <c r="N388" s="66"/>
      <c r="O388" s="66"/>
    </row>
    <row r="389" spans="6:15" s="62" customFormat="1" ht="12.75" customHeight="1">
      <c r="F389" s="67"/>
      <c r="G389" s="67"/>
      <c r="H389" s="67"/>
      <c r="I389" s="67"/>
      <c r="J389" s="67"/>
      <c r="K389" s="182"/>
      <c r="M389" s="66"/>
      <c r="N389" s="66"/>
      <c r="O389" s="66"/>
    </row>
    <row r="390" spans="6:15" s="62" customFormat="1" ht="12.75" customHeight="1">
      <c r="F390" s="67"/>
      <c r="G390" s="67"/>
      <c r="H390" s="67"/>
      <c r="I390" s="67"/>
      <c r="J390" s="67"/>
      <c r="K390" s="182"/>
      <c r="M390" s="66"/>
      <c r="N390" s="66"/>
      <c r="O390" s="66"/>
    </row>
    <row r="391" spans="6:15" s="62" customFormat="1" ht="12.75" customHeight="1">
      <c r="F391" s="67"/>
      <c r="G391" s="67"/>
      <c r="H391" s="67"/>
      <c r="I391" s="67"/>
      <c r="J391" s="67"/>
      <c r="K391" s="182"/>
      <c r="M391" s="66"/>
      <c r="N391" s="66"/>
      <c r="O391" s="66"/>
    </row>
    <row r="392" spans="6:15" s="62" customFormat="1" ht="12.75" customHeight="1">
      <c r="F392" s="67"/>
      <c r="G392" s="67"/>
      <c r="H392" s="67"/>
      <c r="I392" s="67"/>
      <c r="J392" s="67"/>
      <c r="K392" s="182"/>
      <c r="M392" s="66"/>
      <c r="N392" s="66"/>
      <c r="O392" s="66"/>
    </row>
    <row r="393" spans="6:15" s="62" customFormat="1" ht="12.75" customHeight="1">
      <c r="F393" s="67"/>
      <c r="G393" s="67"/>
      <c r="H393" s="67"/>
      <c r="I393" s="67"/>
      <c r="J393" s="67"/>
      <c r="K393" s="182"/>
      <c r="M393" s="66"/>
      <c r="N393" s="66"/>
      <c r="O393" s="66"/>
    </row>
    <row r="394" spans="6:15" s="62" customFormat="1" ht="12.75" customHeight="1">
      <c r="F394" s="67"/>
      <c r="G394" s="67"/>
      <c r="H394" s="67"/>
      <c r="I394" s="67"/>
      <c r="J394" s="67"/>
      <c r="K394" s="182"/>
      <c r="M394" s="66"/>
      <c r="N394" s="66"/>
      <c r="O394" s="66"/>
    </row>
    <row r="395" spans="6:15" s="62" customFormat="1" ht="12.75" customHeight="1">
      <c r="F395" s="67"/>
      <c r="G395" s="67"/>
      <c r="H395" s="67"/>
      <c r="I395" s="67"/>
      <c r="J395" s="67"/>
      <c r="K395" s="182"/>
      <c r="M395" s="66"/>
      <c r="N395" s="66"/>
      <c r="O395" s="66"/>
    </row>
    <row r="396" spans="6:15" s="62" customFormat="1" ht="12.75" customHeight="1">
      <c r="F396" s="67"/>
      <c r="G396" s="67"/>
      <c r="H396" s="67"/>
      <c r="I396" s="67"/>
      <c r="J396" s="67"/>
      <c r="K396" s="182"/>
      <c r="M396" s="66"/>
      <c r="N396" s="66"/>
      <c r="O396" s="66"/>
    </row>
    <row r="397" spans="6:15" s="62" customFormat="1" ht="12.75" customHeight="1">
      <c r="F397" s="67"/>
      <c r="G397" s="67"/>
      <c r="H397" s="67"/>
      <c r="I397" s="67"/>
      <c r="J397" s="67"/>
      <c r="K397" s="182"/>
      <c r="M397" s="66"/>
      <c r="N397" s="66"/>
      <c r="O397" s="66"/>
    </row>
    <row r="398" spans="6:15" s="62" customFormat="1" ht="12.75" customHeight="1">
      <c r="F398" s="67"/>
      <c r="G398" s="67"/>
      <c r="H398" s="67"/>
      <c r="I398" s="67"/>
      <c r="J398" s="67"/>
      <c r="K398" s="182"/>
      <c r="M398" s="66"/>
      <c r="N398" s="66"/>
      <c r="O398" s="66"/>
    </row>
    <row r="399" spans="6:15" s="62" customFormat="1" ht="12.75" customHeight="1">
      <c r="F399" s="67"/>
      <c r="G399" s="67"/>
      <c r="H399" s="67"/>
      <c r="I399" s="67"/>
      <c r="J399" s="67"/>
      <c r="K399" s="182"/>
      <c r="M399" s="66"/>
      <c r="N399" s="66"/>
      <c r="O399" s="66"/>
    </row>
    <row r="400" spans="6:15" s="62" customFormat="1" ht="12.75" customHeight="1">
      <c r="F400" s="67"/>
      <c r="G400" s="67"/>
      <c r="H400" s="67"/>
      <c r="I400" s="67"/>
      <c r="J400" s="67"/>
      <c r="K400" s="182"/>
      <c r="M400" s="66"/>
      <c r="N400" s="66"/>
      <c r="O400" s="66"/>
    </row>
    <row r="401" spans="6:15" s="62" customFormat="1" ht="12.75" customHeight="1">
      <c r="F401" s="67"/>
      <c r="G401" s="67"/>
      <c r="H401" s="67"/>
      <c r="I401" s="67"/>
      <c r="J401" s="67"/>
      <c r="K401" s="182"/>
      <c r="M401" s="66"/>
      <c r="N401" s="66"/>
      <c r="O401" s="66"/>
    </row>
    <row r="402" spans="6:15" s="62" customFormat="1" ht="12.75" customHeight="1">
      <c r="F402" s="67"/>
      <c r="G402" s="67"/>
      <c r="H402" s="67"/>
      <c r="I402" s="67"/>
      <c r="J402" s="67"/>
      <c r="K402" s="182"/>
      <c r="M402" s="66"/>
      <c r="N402" s="66"/>
      <c r="O402" s="66"/>
    </row>
    <row r="403" spans="6:15" s="62" customFormat="1" ht="12.75" customHeight="1">
      <c r="F403" s="67"/>
      <c r="G403" s="67"/>
      <c r="H403" s="67"/>
      <c r="I403" s="67"/>
      <c r="J403" s="67"/>
      <c r="K403" s="182"/>
      <c r="M403" s="66"/>
      <c r="N403" s="66"/>
      <c r="O403" s="66"/>
    </row>
    <row r="404" spans="6:15" s="62" customFormat="1" ht="12.75" customHeight="1">
      <c r="F404" s="67"/>
      <c r="G404" s="67"/>
      <c r="H404" s="67"/>
      <c r="I404" s="67"/>
      <c r="J404" s="67"/>
      <c r="K404" s="182"/>
      <c r="M404" s="66"/>
      <c r="N404" s="66"/>
      <c r="O404" s="66"/>
    </row>
    <row r="405" spans="6:15" s="62" customFormat="1" ht="12.75" customHeight="1">
      <c r="F405" s="67"/>
      <c r="G405" s="67"/>
      <c r="H405" s="67"/>
      <c r="I405" s="67"/>
      <c r="J405" s="67"/>
      <c r="K405" s="182"/>
      <c r="M405" s="66"/>
      <c r="N405" s="66"/>
      <c r="O405" s="66"/>
    </row>
    <row r="406" spans="6:15" s="62" customFormat="1" ht="12.75" customHeight="1">
      <c r="F406" s="67"/>
      <c r="G406" s="67"/>
      <c r="H406" s="67"/>
      <c r="I406" s="67"/>
      <c r="J406" s="67"/>
      <c r="K406" s="182"/>
      <c r="M406" s="66"/>
      <c r="N406" s="66"/>
      <c r="O406" s="66"/>
    </row>
    <row r="407" spans="6:15" s="62" customFormat="1" ht="12.75" customHeight="1">
      <c r="F407" s="67"/>
      <c r="G407" s="67"/>
      <c r="H407" s="67"/>
      <c r="I407" s="67"/>
      <c r="J407" s="67"/>
      <c r="K407" s="182"/>
      <c r="M407" s="66"/>
      <c r="N407" s="66"/>
      <c r="O407" s="66"/>
    </row>
    <row r="408" spans="6:15" s="62" customFormat="1" ht="12.75" customHeight="1">
      <c r="F408" s="67"/>
      <c r="G408" s="67"/>
      <c r="H408" s="67"/>
      <c r="I408" s="67"/>
      <c r="J408" s="67"/>
      <c r="K408" s="182"/>
      <c r="M408" s="66"/>
      <c r="N408" s="66"/>
      <c r="O408" s="66"/>
    </row>
    <row r="409" spans="6:15" s="62" customFormat="1" ht="12.75" customHeight="1">
      <c r="F409" s="67"/>
      <c r="G409" s="67"/>
      <c r="H409" s="67"/>
      <c r="I409" s="67"/>
      <c r="J409" s="67"/>
      <c r="K409" s="182"/>
      <c r="M409" s="66"/>
      <c r="N409" s="66"/>
      <c r="O409" s="66"/>
    </row>
    <row r="410" spans="6:15" s="62" customFormat="1" ht="12.75" customHeight="1">
      <c r="F410" s="67"/>
      <c r="G410" s="67"/>
      <c r="H410" s="67"/>
      <c r="I410" s="67"/>
      <c r="J410" s="67"/>
      <c r="K410" s="182"/>
      <c r="M410" s="66"/>
      <c r="N410" s="66"/>
      <c r="O410" s="66"/>
    </row>
    <row r="411" spans="6:15" s="62" customFormat="1" ht="12.75" customHeight="1">
      <c r="F411" s="67"/>
      <c r="G411" s="67"/>
      <c r="H411" s="67"/>
      <c r="I411" s="67"/>
      <c r="J411" s="67"/>
      <c r="K411" s="182"/>
      <c r="M411" s="66"/>
      <c r="N411" s="66"/>
      <c r="O411" s="66"/>
    </row>
    <row r="412" spans="6:15" s="62" customFormat="1" ht="12.75" customHeight="1">
      <c r="F412" s="67"/>
      <c r="G412" s="67"/>
      <c r="H412" s="67"/>
      <c r="I412" s="67"/>
      <c r="J412" s="67"/>
      <c r="K412" s="182"/>
      <c r="M412" s="66"/>
      <c r="N412" s="66"/>
      <c r="O412" s="66"/>
    </row>
    <row r="413" spans="6:15" s="62" customFormat="1" ht="12.75" customHeight="1">
      <c r="F413" s="67"/>
      <c r="G413" s="67"/>
      <c r="H413" s="67"/>
      <c r="I413" s="67"/>
      <c r="J413" s="67"/>
      <c r="K413" s="182"/>
      <c r="M413" s="66"/>
      <c r="N413" s="66"/>
      <c r="O413" s="66"/>
    </row>
    <row r="414" spans="6:15" s="62" customFormat="1" ht="12.75" customHeight="1">
      <c r="F414" s="67"/>
      <c r="G414" s="67"/>
      <c r="H414" s="67"/>
      <c r="I414" s="67"/>
      <c r="J414" s="67"/>
      <c r="K414" s="182"/>
      <c r="M414" s="66"/>
      <c r="N414" s="66"/>
      <c r="O414" s="66"/>
    </row>
    <row r="415" spans="6:15" s="62" customFormat="1" ht="12.75" customHeight="1">
      <c r="F415" s="67"/>
      <c r="G415" s="67"/>
      <c r="H415" s="67"/>
      <c r="I415" s="67"/>
      <c r="J415" s="67"/>
      <c r="K415" s="182"/>
      <c r="M415" s="66"/>
      <c r="N415" s="66"/>
      <c r="O415" s="66"/>
    </row>
    <row r="416" spans="6:15" s="62" customFormat="1" ht="12.75" customHeight="1">
      <c r="F416" s="67"/>
      <c r="G416" s="67"/>
      <c r="H416" s="67"/>
      <c r="I416" s="67"/>
      <c r="J416" s="67"/>
      <c r="K416" s="182"/>
      <c r="M416" s="66"/>
      <c r="N416" s="66"/>
      <c r="O416" s="66"/>
    </row>
    <row r="417" spans="6:15" s="62" customFormat="1" ht="12.75" customHeight="1">
      <c r="F417" s="67"/>
      <c r="G417" s="67"/>
      <c r="H417" s="67"/>
      <c r="I417" s="67"/>
      <c r="J417" s="67"/>
      <c r="K417" s="182"/>
      <c r="M417" s="66"/>
      <c r="N417" s="66"/>
      <c r="O417" s="66"/>
    </row>
    <row r="418" spans="6:15" s="62" customFormat="1" ht="12.75" customHeight="1">
      <c r="F418" s="67"/>
      <c r="G418" s="67"/>
      <c r="H418" s="67"/>
      <c r="I418" s="67"/>
      <c r="J418" s="67"/>
      <c r="K418" s="182"/>
      <c r="M418" s="66"/>
      <c r="N418" s="66"/>
      <c r="O418" s="66"/>
    </row>
    <row r="419" spans="6:15" s="62" customFormat="1" ht="12.75" customHeight="1">
      <c r="F419" s="67"/>
      <c r="G419" s="67"/>
      <c r="H419" s="67"/>
      <c r="I419" s="67"/>
      <c r="J419" s="67"/>
      <c r="K419" s="182"/>
      <c r="M419" s="66"/>
      <c r="N419" s="66"/>
      <c r="O419" s="66"/>
    </row>
    <row r="420" spans="6:15" s="62" customFormat="1" ht="12.75" customHeight="1">
      <c r="F420" s="67"/>
      <c r="G420" s="67"/>
      <c r="H420" s="67"/>
      <c r="I420" s="67"/>
      <c r="J420" s="67"/>
      <c r="K420" s="182"/>
      <c r="M420" s="66"/>
      <c r="N420" s="66"/>
      <c r="O420" s="66"/>
    </row>
    <row r="421" spans="6:15" s="62" customFormat="1" ht="12.75" customHeight="1">
      <c r="F421" s="67"/>
      <c r="G421" s="67"/>
      <c r="H421" s="67"/>
      <c r="I421" s="67"/>
      <c r="J421" s="67"/>
      <c r="K421" s="182"/>
      <c r="M421" s="66"/>
      <c r="N421" s="66"/>
      <c r="O421" s="66"/>
    </row>
    <row r="422" spans="6:15" s="62" customFormat="1" ht="12.75" customHeight="1">
      <c r="F422" s="67"/>
      <c r="G422" s="67"/>
      <c r="H422" s="67"/>
      <c r="I422" s="67"/>
      <c r="J422" s="67"/>
      <c r="K422" s="182"/>
      <c r="M422" s="66"/>
      <c r="N422" s="66"/>
      <c r="O422" s="66"/>
    </row>
    <row r="423" spans="6:15" s="62" customFormat="1" ht="12.75" customHeight="1">
      <c r="F423" s="67"/>
      <c r="G423" s="67"/>
      <c r="H423" s="67"/>
      <c r="I423" s="67"/>
      <c r="J423" s="67"/>
      <c r="K423" s="182"/>
      <c r="M423" s="66"/>
      <c r="N423" s="66"/>
      <c r="O423" s="66"/>
    </row>
    <row r="424" spans="6:15" s="62" customFormat="1" ht="12.75" customHeight="1">
      <c r="F424" s="67"/>
      <c r="G424" s="67"/>
      <c r="H424" s="67"/>
      <c r="I424" s="67"/>
      <c r="J424" s="67"/>
      <c r="K424" s="182"/>
      <c r="M424" s="66"/>
      <c r="N424" s="66"/>
      <c r="O424" s="66"/>
    </row>
    <row r="425" spans="6:15" s="62" customFormat="1" ht="12.75" customHeight="1">
      <c r="F425" s="67"/>
      <c r="G425" s="67"/>
      <c r="H425" s="67"/>
      <c r="I425" s="67"/>
      <c r="J425" s="67"/>
      <c r="K425" s="182"/>
      <c r="M425" s="66"/>
      <c r="N425" s="66"/>
      <c r="O425" s="66"/>
    </row>
    <row r="426" spans="6:15" s="62" customFormat="1" ht="12.75" customHeight="1">
      <c r="F426" s="67"/>
      <c r="G426" s="67"/>
      <c r="H426" s="67"/>
      <c r="I426" s="67"/>
      <c r="J426" s="67"/>
      <c r="K426" s="182"/>
      <c r="M426" s="66"/>
      <c r="N426" s="66"/>
      <c r="O426" s="66"/>
    </row>
    <row r="427" spans="6:15" s="62" customFormat="1" ht="12.75" customHeight="1">
      <c r="F427" s="67"/>
      <c r="G427" s="67"/>
      <c r="H427" s="67"/>
      <c r="I427" s="67"/>
      <c r="J427" s="67"/>
      <c r="K427" s="182"/>
      <c r="M427" s="66"/>
      <c r="N427" s="66"/>
      <c r="O427" s="66"/>
    </row>
    <row r="428" spans="6:15" s="62" customFormat="1" ht="12.75" customHeight="1">
      <c r="F428" s="67"/>
      <c r="G428" s="67"/>
      <c r="H428" s="67"/>
      <c r="I428" s="67"/>
      <c r="J428" s="67"/>
      <c r="K428" s="182"/>
      <c r="M428" s="66"/>
      <c r="N428" s="66"/>
      <c r="O428" s="66"/>
    </row>
    <row r="429" spans="6:15" s="62" customFormat="1" ht="12.75" customHeight="1">
      <c r="F429" s="67"/>
      <c r="G429" s="67"/>
      <c r="H429" s="67"/>
      <c r="I429" s="67"/>
      <c r="J429" s="67"/>
      <c r="K429" s="182"/>
      <c r="M429" s="66"/>
      <c r="N429" s="66"/>
      <c r="O429" s="66"/>
    </row>
    <row r="430" spans="6:15" s="62" customFormat="1" ht="12.75" customHeight="1">
      <c r="F430" s="67"/>
      <c r="G430" s="67"/>
      <c r="H430" s="67"/>
      <c r="I430" s="67"/>
      <c r="J430" s="67"/>
      <c r="K430" s="182"/>
      <c r="M430" s="66"/>
      <c r="N430" s="66"/>
      <c r="O430" s="66"/>
    </row>
    <row r="431" spans="6:15" s="62" customFormat="1" ht="12.75" customHeight="1">
      <c r="F431" s="67"/>
      <c r="G431" s="67"/>
      <c r="H431" s="67"/>
      <c r="I431" s="67"/>
      <c r="J431" s="67"/>
      <c r="K431" s="182"/>
      <c r="M431" s="66"/>
      <c r="N431" s="66"/>
      <c r="O431" s="66"/>
    </row>
    <row r="432" spans="6:15" s="62" customFormat="1" ht="12.75" customHeight="1">
      <c r="F432" s="67"/>
      <c r="G432" s="67"/>
      <c r="H432" s="67"/>
      <c r="I432" s="67"/>
      <c r="J432" s="67"/>
      <c r="K432" s="182"/>
      <c r="M432" s="66"/>
      <c r="N432" s="66"/>
      <c r="O432" s="66"/>
    </row>
    <row r="433" spans="1:15" s="62" customFormat="1" ht="12.75" customHeight="1">
      <c r="F433" s="67"/>
      <c r="G433" s="67"/>
      <c r="H433" s="67"/>
      <c r="I433" s="67"/>
      <c r="J433" s="67"/>
      <c r="K433" s="182"/>
      <c r="M433" s="66"/>
      <c r="N433" s="66"/>
      <c r="O433" s="66"/>
    </row>
    <row r="434" spans="1:15" s="62" customFormat="1" ht="12.75" customHeight="1">
      <c r="F434" s="67"/>
      <c r="G434" s="67"/>
      <c r="H434" s="67"/>
      <c r="I434" s="67"/>
      <c r="J434" s="67"/>
      <c r="K434" s="182"/>
      <c r="M434" s="66"/>
      <c r="N434" s="66"/>
      <c r="O434" s="66"/>
    </row>
    <row r="435" spans="1:15" s="62" customFormat="1" ht="12.75" customHeight="1">
      <c r="F435" s="67"/>
      <c r="G435" s="67"/>
      <c r="H435" s="67"/>
      <c r="I435" s="67"/>
      <c r="J435" s="67"/>
      <c r="K435" s="182"/>
      <c r="M435" s="66"/>
      <c r="N435" s="66"/>
      <c r="O435" s="66"/>
    </row>
    <row r="436" spans="1:15" s="62" customFormat="1" ht="12.75" customHeight="1">
      <c r="F436" s="67"/>
      <c r="G436" s="67"/>
      <c r="H436" s="67"/>
      <c r="I436" s="67"/>
      <c r="J436" s="67"/>
      <c r="K436" s="182"/>
      <c r="M436" s="66"/>
      <c r="N436" s="66"/>
      <c r="O436" s="66"/>
    </row>
    <row r="437" spans="1:15" s="62" customFormat="1" ht="12.75" customHeight="1">
      <c r="F437" s="67"/>
      <c r="G437" s="67"/>
      <c r="H437" s="67"/>
      <c r="I437" s="67"/>
      <c r="J437" s="67"/>
      <c r="K437" s="182"/>
      <c r="M437" s="66"/>
      <c r="N437" s="66"/>
      <c r="O437" s="66"/>
    </row>
    <row r="438" spans="1:15" s="62" customFormat="1" ht="12.75" customHeight="1">
      <c r="F438" s="67"/>
      <c r="G438" s="67"/>
      <c r="H438" s="67"/>
      <c r="I438" s="67"/>
      <c r="J438" s="67"/>
      <c r="K438" s="182"/>
      <c r="M438" s="66"/>
      <c r="N438" s="66"/>
      <c r="O438" s="66"/>
    </row>
    <row r="439" spans="1:15" s="62" customFormat="1" ht="12.75" customHeight="1">
      <c r="F439" s="67"/>
      <c r="G439" s="67"/>
      <c r="H439" s="67"/>
      <c r="I439" s="67"/>
      <c r="J439" s="67"/>
      <c r="K439" s="182"/>
      <c r="M439" s="66"/>
      <c r="N439" s="66"/>
      <c r="O439" s="66"/>
    </row>
    <row r="440" spans="1:15" s="62" customFormat="1" ht="12.75" customHeight="1">
      <c r="F440" s="67"/>
      <c r="G440" s="67"/>
      <c r="H440" s="67"/>
      <c r="I440" s="67"/>
      <c r="J440" s="67"/>
      <c r="K440" s="182"/>
      <c r="M440" s="66"/>
      <c r="N440" s="66"/>
      <c r="O440" s="66"/>
    </row>
    <row r="441" spans="1:15" s="62" customFormat="1" ht="12.75" customHeight="1">
      <c r="F441" s="67"/>
      <c r="G441" s="67"/>
      <c r="H441" s="67"/>
      <c r="I441" s="67"/>
      <c r="J441" s="67"/>
      <c r="K441" s="182"/>
      <c r="M441" s="66"/>
      <c r="N441" s="66"/>
      <c r="O441" s="66"/>
    </row>
    <row r="442" spans="1:15" s="62" customFormat="1" ht="12.75" customHeight="1">
      <c r="A442" s="25"/>
      <c r="B442" s="25"/>
      <c r="C442" s="25"/>
      <c r="D442" s="25"/>
      <c r="E442" s="64"/>
      <c r="F442" s="65"/>
      <c r="G442" s="65"/>
      <c r="H442" s="65"/>
      <c r="I442" s="65"/>
      <c r="J442" s="65"/>
      <c r="K442" s="180"/>
      <c r="L442" s="61"/>
      <c r="M442" s="115"/>
      <c r="N442" s="115"/>
      <c r="O442" s="66"/>
    </row>
    <row r="443" spans="1:15" s="62" customFormat="1" ht="12.75" customHeight="1">
      <c r="A443" s="25"/>
      <c r="B443" s="25"/>
      <c r="C443" s="25"/>
      <c r="D443" s="25"/>
      <c r="E443" s="61"/>
      <c r="F443" s="65"/>
      <c r="G443" s="65"/>
      <c r="H443" s="65"/>
      <c r="I443" s="65"/>
      <c r="J443" s="65"/>
      <c r="K443" s="180"/>
      <c r="L443" s="61"/>
      <c r="M443" s="115"/>
      <c r="N443" s="115"/>
      <c r="O443" s="66"/>
    </row>
    <row r="444" spans="1:15" s="62" customFormat="1" ht="12.75" customHeight="1">
      <c r="A444" s="25"/>
      <c r="B444" s="25"/>
      <c r="C444" s="25"/>
      <c r="D444" s="25"/>
      <c r="E444" s="64"/>
      <c r="F444" s="65"/>
      <c r="G444" s="65"/>
      <c r="H444" s="65"/>
      <c r="I444" s="65"/>
      <c r="J444" s="65"/>
      <c r="K444" s="182"/>
      <c r="L444" s="61"/>
      <c r="M444" s="66"/>
      <c r="N444" s="66"/>
      <c r="O444" s="66"/>
    </row>
    <row r="445" spans="1:15" s="62" customFormat="1" ht="12.75" customHeight="1">
      <c r="A445" s="25"/>
      <c r="B445" s="25"/>
      <c r="C445" s="25"/>
      <c r="D445" s="25"/>
      <c r="E445" s="25"/>
      <c r="F445" s="65"/>
      <c r="G445" s="65"/>
      <c r="H445" s="65"/>
      <c r="I445" s="65"/>
      <c r="J445" s="65"/>
      <c r="K445" s="182"/>
      <c r="M445" s="66"/>
      <c r="N445" s="66"/>
      <c r="O445" s="66"/>
    </row>
    <row r="446" spans="1:15" s="62" customFormat="1" ht="12.75" customHeight="1">
      <c r="A446" s="25"/>
      <c r="B446" s="25"/>
      <c r="C446" s="25"/>
      <c r="D446" s="25"/>
      <c r="E446" s="64"/>
      <c r="F446" s="68"/>
      <c r="G446" s="68"/>
      <c r="H446" s="68"/>
      <c r="I446" s="68"/>
      <c r="J446" s="68"/>
      <c r="K446" s="182"/>
      <c r="L446" s="61"/>
      <c r="M446" s="66"/>
      <c r="N446" s="66"/>
      <c r="O446" s="66"/>
    </row>
    <row r="447" spans="1:15" s="62" customFormat="1" ht="12.75" customHeight="1">
      <c r="A447" s="63"/>
      <c r="B447" s="63"/>
      <c r="C447" s="63"/>
      <c r="D447" s="63"/>
      <c r="E447" s="25"/>
      <c r="F447" s="65"/>
      <c r="G447" s="65"/>
      <c r="H447" s="65"/>
      <c r="I447" s="65"/>
      <c r="J447" s="65"/>
      <c r="K447" s="182"/>
      <c r="M447" s="66"/>
      <c r="N447" s="66"/>
      <c r="O447" s="66"/>
    </row>
    <row r="448" spans="1:15" s="62" customFormat="1" ht="12.75" customHeight="1">
      <c r="A448" s="25"/>
      <c r="B448" s="25"/>
      <c r="C448" s="25"/>
      <c r="D448" s="25"/>
      <c r="E448" s="64"/>
      <c r="F448" s="79"/>
      <c r="G448" s="67"/>
      <c r="H448" s="65"/>
      <c r="I448" s="65"/>
      <c r="J448" s="65"/>
      <c r="K448" s="182"/>
      <c r="L448" s="61"/>
      <c r="M448" s="66"/>
      <c r="N448" s="66"/>
      <c r="O448" s="66"/>
    </row>
    <row r="449" spans="6:15" s="62" customFormat="1" ht="12.75" customHeight="1">
      <c r="F449" s="67"/>
      <c r="G449" s="67"/>
      <c r="H449" s="67"/>
      <c r="I449" s="67"/>
      <c r="J449" s="67"/>
      <c r="K449" s="182"/>
      <c r="M449" s="66"/>
      <c r="N449" s="66"/>
      <c r="O449" s="66"/>
    </row>
    <row r="450" spans="6:15" s="62" customFormat="1" ht="12.75" customHeight="1">
      <c r="F450" s="67"/>
      <c r="G450" s="67"/>
      <c r="H450" s="67"/>
      <c r="I450" s="67"/>
      <c r="J450" s="67"/>
      <c r="K450" s="182"/>
      <c r="M450" s="66"/>
      <c r="N450" s="66"/>
      <c r="O450" s="66"/>
    </row>
    <row r="451" spans="6:15" s="62" customFormat="1" ht="12.75" customHeight="1">
      <c r="F451" s="67"/>
      <c r="G451" s="67"/>
      <c r="H451" s="67"/>
      <c r="I451" s="67"/>
      <c r="J451" s="67"/>
      <c r="K451" s="182"/>
      <c r="M451" s="66"/>
      <c r="N451" s="66"/>
      <c r="O451" s="66"/>
    </row>
    <row r="452" spans="6:15" s="62" customFormat="1" ht="12.75" customHeight="1">
      <c r="F452" s="67"/>
      <c r="G452" s="67"/>
      <c r="H452" s="67"/>
      <c r="I452" s="67"/>
      <c r="J452" s="67"/>
      <c r="K452" s="182"/>
      <c r="M452" s="66"/>
      <c r="N452" s="66"/>
      <c r="O452" s="66"/>
    </row>
    <row r="453" spans="6:15" s="62" customFormat="1" ht="12.75" customHeight="1">
      <c r="F453" s="67"/>
      <c r="G453" s="67"/>
      <c r="H453" s="67"/>
      <c r="I453" s="67"/>
      <c r="J453" s="67"/>
      <c r="K453" s="182"/>
      <c r="M453" s="66"/>
      <c r="N453" s="66"/>
      <c r="O453" s="66"/>
    </row>
    <row r="454" spans="6:15" s="62" customFormat="1" ht="12.75" customHeight="1">
      <c r="F454" s="67"/>
      <c r="G454" s="67"/>
      <c r="H454" s="67"/>
      <c r="I454" s="67"/>
      <c r="J454" s="67"/>
      <c r="K454" s="182"/>
      <c r="M454" s="66"/>
      <c r="N454" s="66"/>
      <c r="O454" s="66"/>
    </row>
    <row r="455" spans="6:15" s="62" customFormat="1" ht="12.75" customHeight="1">
      <c r="F455" s="67"/>
      <c r="G455" s="67"/>
      <c r="H455" s="67"/>
      <c r="I455" s="67"/>
      <c r="J455" s="67"/>
      <c r="K455" s="182"/>
      <c r="M455" s="66"/>
      <c r="N455" s="66"/>
      <c r="O455" s="66"/>
    </row>
    <row r="456" spans="6:15" s="62" customFormat="1" ht="12.75" customHeight="1">
      <c r="F456" s="67"/>
      <c r="G456" s="67"/>
      <c r="H456" s="67"/>
      <c r="I456" s="67"/>
      <c r="J456" s="67"/>
      <c r="K456" s="182"/>
      <c r="M456" s="66"/>
      <c r="N456" s="66"/>
      <c r="O456" s="66"/>
    </row>
    <row r="457" spans="6:15" s="62" customFormat="1" ht="12.75" customHeight="1">
      <c r="F457" s="67"/>
      <c r="G457" s="67"/>
      <c r="H457" s="67"/>
      <c r="I457" s="67"/>
      <c r="J457" s="67"/>
      <c r="K457" s="182"/>
      <c r="M457" s="66"/>
      <c r="N457" s="66"/>
      <c r="O457" s="66"/>
    </row>
    <row r="458" spans="6:15" s="62" customFormat="1" ht="12.75" customHeight="1">
      <c r="F458" s="67"/>
      <c r="G458" s="67"/>
      <c r="H458" s="67"/>
      <c r="I458" s="67"/>
      <c r="J458" s="67"/>
      <c r="K458" s="182"/>
      <c r="M458" s="66"/>
      <c r="N458" s="66"/>
      <c r="O458" s="66"/>
    </row>
    <row r="459" spans="6:15" s="62" customFormat="1" ht="12.75" customHeight="1">
      <c r="F459" s="67"/>
      <c r="G459" s="67"/>
      <c r="H459" s="67"/>
      <c r="I459" s="67"/>
      <c r="J459" s="67"/>
      <c r="K459" s="182"/>
      <c r="M459" s="66"/>
      <c r="N459" s="66"/>
      <c r="O459" s="66"/>
    </row>
    <row r="460" spans="6:15" s="62" customFormat="1" ht="12.75" customHeight="1">
      <c r="F460" s="67"/>
      <c r="G460" s="67"/>
      <c r="H460" s="67"/>
      <c r="I460" s="67"/>
      <c r="J460" s="67"/>
      <c r="K460" s="182"/>
      <c r="M460" s="66"/>
      <c r="N460" s="66"/>
      <c r="O460" s="66"/>
    </row>
    <row r="461" spans="6:15" s="62" customFormat="1" ht="12.75" customHeight="1">
      <c r="F461" s="67"/>
      <c r="G461" s="67"/>
      <c r="H461" s="67"/>
      <c r="I461" s="67"/>
      <c r="J461" s="67"/>
      <c r="K461" s="182"/>
      <c r="M461" s="66"/>
      <c r="N461" s="66"/>
      <c r="O461" s="66"/>
    </row>
    <row r="462" spans="6:15" s="62" customFormat="1" ht="12.75" customHeight="1">
      <c r="F462" s="67"/>
      <c r="G462" s="67"/>
      <c r="H462" s="67"/>
      <c r="I462" s="67"/>
      <c r="J462" s="67"/>
      <c r="K462" s="182"/>
      <c r="M462" s="66"/>
      <c r="N462" s="66"/>
      <c r="O462" s="66"/>
    </row>
    <row r="463" spans="6:15" s="62" customFormat="1" ht="12.75" customHeight="1">
      <c r="F463" s="67"/>
      <c r="G463" s="67"/>
      <c r="H463" s="67"/>
      <c r="I463" s="67"/>
      <c r="J463" s="67"/>
      <c r="K463" s="182"/>
      <c r="M463" s="66"/>
      <c r="N463" s="66"/>
      <c r="O463" s="66"/>
    </row>
    <row r="464" spans="6:15" s="62" customFormat="1" ht="12.75" customHeight="1">
      <c r="F464" s="67"/>
      <c r="G464" s="67"/>
      <c r="H464" s="67"/>
      <c r="I464" s="67"/>
      <c r="J464" s="67"/>
      <c r="K464" s="182"/>
      <c r="M464" s="66"/>
      <c r="N464" s="66"/>
      <c r="O464" s="66"/>
    </row>
    <row r="465" spans="6:15" s="62" customFormat="1" ht="12.75" customHeight="1">
      <c r="F465" s="67"/>
      <c r="G465" s="67"/>
      <c r="H465" s="67"/>
      <c r="I465" s="67"/>
      <c r="J465" s="67"/>
      <c r="K465" s="182"/>
      <c r="M465" s="66"/>
      <c r="N465" s="66"/>
      <c r="O465" s="66"/>
    </row>
    <row r="466" spans="6:15" s="62" customFormat="1" ht="12.75" customHeight="1">
      <c r="F466" s="67"/>
      <c r="G466" s="67"/>
      <c r="H466" s="67"/>
      <c r="I466" s="67"/>
      <c r="J466" s="67"/>
      <c r="K466" s="182"/>
      <c r="M466" s="66"/>
      <c r="N466" s="66"/>
      <c r="O466" s="66"/>
    </row>
    <row r="467" spans="6:15" s="62" customFormat="1" ht="12.75" customHeight="1">
      <c r="F467" s="67"/>
      <c r="G467" s="67"/>
      <c r="H467" s="67"/>
      <c r="I467" s="67"/>
      <c r="J467" s="67"/>
      <c r="K467" s="182"/>
      <c r="M467" s="66"/>
      <c r="N467" s="66"/>
      <c r="O467" s="66"/>
    </row>
    <row r="468" spans="6:15" s="62" customFormat="1" ht="12.75" customHeight="1">
      <c r="F468" s="67"/>
      <c r="G468" s="67"/>
      <c r="H468" s="67"/>
      <c r="I468" s="67"/>
      <c r="J468" s="67"/>
      <c r="K468" s="182"/>
      <c r="M468" s="66"/>
      <c r="N468" s="66"/>
      <c r="O468" s="66"/>
    </row>
    <row r="469" spans="6:15" s="62" customFormat="1" ht="12.75" customHeight="1">
      <c r="F469" s="67"/>
      <c r="G469" s="67"/>
      <c r="H469" s="67"/>
      <c r="I469" s="67"/>
      <c r="J469" s="67"/>
      <c r="K469" s="182"/>
      <c r="M469" s="66"/>
      <c r="N469" s="66"/>
      <c r="O469" s="66"/>
    </row>
    <row r="470" spans="6:15" s="62" customFormat="1" ht="12.75" customHeight="1">
      <c r="F470" s="67"/>
      <c r="G470" s="67"/>
      <c r="H470" s="67"/>
      <c r="I470" s="67"/>
      <c r="J470" s="67"/>
      <c r="K470" s="182"/>
      <c r="M470" s="66"/>
      <c r="N470" s="66"/>
      <c r="O470" s="66"/>
    </row>
    <row r="471" spans="6:15" s="62" customFormat="1" ht="12.75" customHeight="1">
      <c r="F471" s="67"/>
      <c r="G471" s="67"/>
      <c r="H471" s="67"/>
      <c r="I471" s="67"/>
      <c r="J471" s="67"/>
      <c r="K471" s="182"/>
      <c r="M471" s="66"/>
      <c r="N471" s="66"/>
      <c r="O471" s="66"/>
    </row>
    <row r="472" spans="6:15" s="62" customFormat="1" ht="12.75" customHeight="1">
      <c r="F472" s="67"/>
      <c r="G472" s="67"/>
      <c r="H472" s="67"/>
      <c r="I472" s="67"/>
      <c r="J472" s="67"/>
      <c r="K472" s="182"/>
      <c r="M472" s="66"/>
      <c r="N472" s="66"/>
      <c r="O472" s="66"/>
    </row>
    <row r="473" spans="6:15" s="62" customFormat="1" ht="12.75" customHeight="1">
      <c r="F473" s="67"/>
      <c r="G473" s="67"/>
      <c r="H473" s="67"/>
      <c r="I473" s="67"/>
      <c r="J473" s="67"/>
      <c r="K473" s="182"/>
      <c r="M473" s="66"/>
      <c r="N473" s="66"/>
      <c r="O473" s="66"/>
    </row>
    <row r="474" spans="6:15" s="62" customFormat="1" ht="12.75" customHeight="1">
      <c r="F474" s="67"/>
      <c r="G474" s="67"/>
      <c r="H474" s="67"/>
      <c r="I474" s="67"/>
      <c r="J474" s="67"/>
      <c r="K474" s="182"/>
      <c r="M474" s="66"/>
      <c r="N474" s="66"/>
      <c r="O474" s="66"/>
    </row>
    <row r="475" spans="6:15" s="62" customFormat="1" ht="12.75" customHeight="1">
      <c r="F475" s="67"/>
      <c r="G475" s="67"/>
      <c r="H475" s="67"/>
      <c r="I475" s="67"/>
      <c r="J475" s="67"/>
      <c r="K475" s="182"/>
      <c r="M475" s="66"/>
      <c r="N475" s="66"/>
      <c r="O475" s="66"/>
    </row>
    <row r="476" spans="6:15" s="62" customFormat="1" ht="12.75" customHeight="1">
      <c r="F476" s="67"/>
      <c r="G476" s="67"/>
      <c r="H476" s="67"/>
      <c r="I476" s="67"/>
      <c r="J476" s="67"/>
      <c r="K476" s="182"/>
      <c r="M476" s="66"/>
      <c r="N476" s="66"/>
      <c r="O476" s="66"/>
    </row>
    <row r="477" spans="6:15" s="62" customFormat="1" ht="12.75" customHeight="1">
      <c r="F477" s="67"/>
      <c r="G477" s="67"/>
      <c r="H477" s="67"/>
      <c r="I477" s="67"/>
      <c r="J477" s="67"/>
      <c r="K477" s="182"/>
      <c r="M477" s="66"/>
      <c r="N477" s="66"/>
      <c r="O477" s="66"/>
    </row>
    <row r="478" spans="6:15" s="62" customFormat="1" ht="12.75" customHeight="1">
      <c r="F478" s="67"/>
      <c r="G478" s="67"/>
      <c r="H478" s="67"/>
      <c r="I478" s="67"/>
      <c r="J478" s="67"/>
      <c r="K478" s="182"/>
      <c r="M478" s="66"/>
      <c r="N478" s="66"/>
      <c r="O478" s="66"/>
    </row>
    <row r="479" spans="6:15" s="62" customFormat="1" ht="12.75" customHeight="1">
      <c r="F479" s="67"/>
      <c r="G479" s="67"/>
      <c r="H479" s="67"/>
      <c r="I479" s="67"/>
      <c r="J479" s="67"/>
      <c r="K479" s="182"/>
      <c r="M479" s="66"/>
      <c r="N479" s="66"/>
      <c r="O479" s="66"/>
    </row>
    <row r="480" spans="6:15" s="62" customFormat="1" ht="12.75" customHeight="1">
      <c r="F480" s="67"/>
      <c r="G480" s="67"/>
      <c r="H480" s="67"/>
      <c r="I480" s="67"/>
      <c r="J480" s="67"/>
      <c r="K480" s="182"/>
      <c r="M480" s="66"/>
      <c r="N480" s="66"/>
      <c r="O480" s="66"/>
    </row>
    <row r="481" spans="6:15" s="62" customFormat="1" ht="12.75" customHeight="1">
      <c r="F481" s="67"/>
      <c r="G481" s="67"/>
      <c r="H481" s="67"/>
      <c r="I481" s="67"/>
      <c r="J481" s="67"/>
      <c r="K481" s="182"/>
      <c r="M481" s="66"/>
      <c r="N481" s="66"/>
      <c r="O481" s="66"/>
    </row>
    <row r="482" spans="6:15" s="62" customFormat="1" ht="12.75" customHeight="1">
      <c r="F482" s="67"/>
      <c r="G482" s="67"/>
      <c r="H482" s="67"/>
      <c r="I482" s="67"/>
      <c r="J482" s="67"/>
      <c r="K482" s="182"/>
      <c r="M482" s="66"/>
      <c r="N482" s="66"/>
      <c r="O482" s="66"/>
    </row>
    <row r="483" spans="6:15" s="62" customFormat="1" ht="12.75" customHeight="1">
      <c r="F483" s="67"/>
      <c r="G483" s="67"/>
      <c r="H483" s="67"/>
      <c r="I483" s="67"/>
      <c r="J483" s="67"/>
      <c r="K483" s="182"/>
      <c r="M483" s="66"/>
      <c r="N483" s="66"/>
      <c r="O483" s="66"/>
    </row>
    <row r="484" spans="6:15" s="62" customFormat="1" ht="12.75" customHeight="1">
      <c r="F484" s="67"/>
      <c r="G484" s="67"/>
      <c r="H484" s="67"/>
      <c r="I484" s="67"/>
      <c r="J484" s="67"/>
      <c r="K484" s="182"/>
      <c r="M484" s="66"/>
      <c r="N484" s="66"/>
      <c r="O484" s="66"/>
    </row>
    <row r="485" spans="6:15" s="62" customFormat="1" ht="12.75" customHeight="1">
      <c r="F485" s="67"/>
      <c r="G485" s="67"/>
      <c r="H485" s="67"/>
      <c r="I485" s="67"/>
      <c r="J485" s="67"/>
      <c r="K485" s="182"/>
      <c r="M485" s="66"/>
      <c r="N485" s="66"/>
      <c r="O485" s="66"/>
    </row>
    <row r="486" spans="6:15" s="62" customFormat="1" ht="12.75" customHeight="1">
      <c r="F486" s="67"/>
      <c r="G486" s="67"/>
      <c r="H486" s="67"/>
      <c r="I486" s="67"/>
      <c r="J486" s="67"/>
      <c r="K486" s="182"/>
      <c r="M486" s="66"/>
      <c r="N486" s="66"/>
      <c r="O486" s="66"/>
    </row>
    <row r="487" spans="6:15" s="62" customFormat="1" ht="12.75" customHeight="1">
      <c r="F487" s="67"/>
      <c r="G487" s="67"/>
      <c r="H487" s="67"/>
      <c r="I487" s="67"/>
      <c r="J487" s="67"/>
      <c r="K487" s="182"/>
      <c r="M487" s="66"/>
      <c r="N487" s="66"/>
      <c r="O487" s="66"/>
    </row>
    <row r="488" spans="6:15" s="62" customFormat="1" ht="12.75" customHeight="1">
      <c r="F488" s="67"/>
      <c r="G488" s="67"/>
      <c r="H488" s="67"/>
      <c r="I488" s="67"/>
      <c r="J488" s="67"/>
      <c r="K488" s="182"/>
      <c r="M488" s="66"/>
      <c r="N488" s="66"/>
      <c r="O488" s="66"/>
    </row>
    <row r="489" spans="6:15" s="62" customFormat="1" ht="12.75" customHeight="1">
      <c r="F489" s="67"/>
      <c r="G489" s="67"/>
      <c r="H489" s="67"/>
      <c r="I489" s="67"/>
      <c r="J489" s="67"/>
      <c r="K489" s="182"/>
      <c r="M489" s="66"/>
      <c r="N489" s="66"/>
      <c r="O489" s="66"/>
    </row>
    <row r="490" spans="6:15" s="62" customFormat="1" ht="12.75" customHeight="1">
      <c r="F490" s="67"/>
      <c r="G490" s="67"/>
      <c r="H490" s="67"/>
      <c r="I490" s="67"/>
      <c r="J490" s="67"/>
      <c r="K490" s="182"/>
      <c r="M490" s="66"/>
      <c r="N490" s="66"/>
      <c r="O490" s="66"/>
    </row>
    <row r="491" spans="6:15" s="62" customFormat="1" ht="12.75" customHeight="1">
      <c r="F491" s="67"/>
      <c r="G491" s="67"/>
      <c r="H491" s="67"/>
      <c r="I491" s="67"/>
      <c r="J491" s="67"/>
      <c r="K491" s="182"/>
      <c r="M491" s="66"/>
      <c r="N491" s="66"/>
      <c r="O491" s="66"/>
    </row>
    <row r="492" spans="6:15" s="62" customFormat="1" ht="12.75" customHeight="1">
      <c r="F492" s="67"/>
      <c r="G492" s="67"/>
      <c r="H492" s="67"/>
      <c r="I492" s="67"/>
      <c r="J492" s="67"/>
      <c r="K492" s="182"/>
      <c r="M492" s="66"/>
      <c r="N492" s="66"/>
      <c r="O492" s="66"/>
    </row>
    <row r="493" spans="6:15" s="62" customFormat="1" ht="12.75" customHeight="1">
      <c r="F493" s="67"/>
      <c r="G493" s="67"/>
      <c r="H493" s="67"/>
      <c r="I493" s="67"/>
      <c r="J493" s="67"/>
      <c r="K493" s="182"/>
      <c r="M493" s="66"/>
      <c r="N493" s="66"/>
      <c r="O493" s="66"/>
    </row>
    <row r="494" spans="6:15" s="62" customFormat="1" ht="12.75" customHeight="1">
      <c r="F494" s="67"/>
      <c r="G494" s="67"/>
      <c r="H494" s="67"/>
      <c r="I494" s="67"/>
      <c r="J494" s="67"/>
      <c r="K494" s="182"/>
      <c r="M494" s="66"/>
      <c r="N494" s="66"/>
      <c r="O494" s="66"/>
    </row>
    <row r="495" spans="6:15" s="62" customFormat="1" ht="12.75" customHeight="1">
      <c r="F495" s="67"/>
      <c r="G495" s="67"/>
      <c r="H495" s="67"/>
      <c r="I495" s="67"/>
      <c r="J495" s="67"/>
      <c r="K495" s="182"/>
      <c r="M495" s="66"/>
      <c r="N495" s="66"/>
      <c r="O495" s="66"/>
    </row>
    <row r="496" spans="6:15" s="62" customFormat="1" ht="12.75" customHeight="1">
      <c r="F496" s="67"/>
      <c r="G496" s="67"/>
      <c r="H496" s="67"/>
      <c r="I496" s="67"/>
      <c r="J496" s="67"/>
      <c r="K496" s="182"/>
      <c r="M496" s="66"/>
      <c r="N496" s="66"/>
      <c r="O496" s="66"/>
    </row>
    <row r="497" spans="6:15" s="62" customFormat="1" ht="12.75" customHeight="1">
      <c r="F497" s="67"/>
      <c r="G497" s="67"/>
      <c r="H497" s="67"/>
      <c r="I497" s="67"/>
      <c r="J497" s="67"/>
      <c r="K497" s="182"/>
      <c r="M497" s="66"/>
      <c r="N497" s="66"/>
      <c r="O497" s="66"/>
    </row>
    <row r="498" spans="6:15" s="62" customFormat="1" ht="12.75" customHeight="1">
      <c r="F498" s="67"/>
      <c r="G498" s="67"/>
      <c r="H498" s="67"/>
      <c r="I498" s="67"/>
      <c r="J498" s="67"/>
      <c r="K498" s="182"/>
      <c r="M498" s="66"/>
      <c r="N498" s="66"/>
      <c r="O498" s="66"/>
    </row>
    <row r="499" spans="6:15" s="62" customFormat="1" ht="12.75" customHeight="1">
      <c r="F499" s="67"/>
      <c r="G499" s="67"/>
      <c r="H499" s="67"/>
      <c r="I499" s="67"/>
      <c r="J499" s="67"/>
      <c r="K499" s="182"/>
      <c r="M499" s="66"/>
      <c r="N499" s="66"/>
      <c r="O499" s="66"/>
    </row>
    <row r="500" spans="6:15" s="62" customFormat="1" ht="12.75" customHeight="1">
      <c r="F500" s="67"/>
      <c r="G500" s="67"/>
      <c r="H500" s="67"/>
      <c r="I500" s="67"/>
      <c r="J500" s="67"/>
      <c r="K500" s="182"/>
      <c r="M500" s="66"/>
      <c r="N500" s="66"/>
      <c r="O500" s="66"/>
    </row>
    <row r="501" spans="6:15" s="62" customFormat="1" ht="12.75" customHeight="1">
      <c r="F501" s="67"/>
      <c r="G501" s="67"/>
      <c r="H501" s="67"/>
      <c r="I501" s="67"/>
      <c r="J501" s="67"/>
      <c r="K501" s="182"/>
      <c r="M501" s="66"/>
      <c r="N501" s="66"/>
      <c r="O501" s="66"/>
    </row>
    <row r="502" spans="6:15" s="62" customFormat="1" ht="12.75" customHeight="1">
      <c r="F502" s="67"/>
      <c r="G502" s="67"/>
      <c r="H502" s="67"/>
      <c r="I502" s="67"/>
      <c r="J502" s="67"/>
      <c r="K502" s="182"/>
      <c r="M502" s="66"/>
      <c r="N502" s="66"/>
      <c r="O502" s="66"/>
    </row>
    <row r="503" spans="6:15" s="62" customFormat="1" ht="12.75" customHeight="1">
      <c r="F503" s="67"/>
      <c r="G503" s="67"/>
      <c r="H503" s="67"/>
      <c r="I503" s="67"/>
      <c r="J503" s="67"/>
      <c r="K503" s="182"/>
      <c r="M503" s="66"/>
      <c r="N503" s="66"/>
      <c r="O503" s="66"/>
    </row>
    <row r="504" spans="6:15" s="62" customFormat="1" ht="12.75" customHeight="1">
      <c r="F504" s="67"/>
      <c r="G504" s="67"/>
      <c r="H504" s="67"/>
      <c r="I504" s="67"/>
      <c r="J504" s="67"/>
      <c r="K504" s="182"/>
      <c r="M504" s="66"/>
      <c r="N504" s="66"/>
      <c r="O504" s="66"/>
    </row>
    <row r="505" spans="6:15" s="62" customFormat="1" ht="12.75" customHeight="1">
      <c r="F505" s="67"/>
      <c r="G505" s="67"/>
      <c r="H505" s="67"/>
      <c r="I505" s="67"/>
      <c r="J505" s="67"/>
      <c r="K505" s="182"/>
      <c r="M505" s="66"/>
      <c r="N505" s="66"/>
      <c r="O505" s="66"/>
    </row>
    <row r="506" spans="6:15" s="62" customFormat="1" ht="12.75" customHeight="1">
      <c r="F506" s="67"/>
      <c r="G506" s="67"/>
      <c r="H506" s="67"/>
      <c r="I506" s="67"/>
      <c r="J506" s="67"/>
      <c r="K506" s="182"/>
      <c r="M506" s="66"/>
      <c r="N506" s="66"/>
      <c r="O506" s="66"/>
    </row>
    <row r="507" spans="6:15" s="62" customFormat="1" ht="12.75" customHeight="1">
      <c r="F507" s="67"/>
      <c r="G507" s="67"/>
      <c r="H507" s="67"/>
      <c r="I507" s="67"/>
      <c r="J507" s="67"/>
      <c r="K507" s="182"/>
      <c r="M507" s="66"/>
      <c r="N507" s="66"/>
      <c r="O507" s="66"/>
    </row>
    <row r="508" spans="6:15" s="62" customFormat="1" ht="12.75" customHeight="1">
      <c r="F508" s="67"/>
      <c r="G508" s="67"/>
      <c r="H508" s="67"/>
      <c r="I508" s="67"/>
      <c r="J508" s="67"/>
      <c r="K508" s="182"/>
      <c r="M508" s="66"/>
      <c r="N508" s="66"/>
      <c r="O508" s="66"/>
    </row>
    <row r="509" spans="6:15" s="62" customFormat="1" ht="12.75" customHeight="1">
      <c r="F509" s="67"/>
      <c r="G509" s="67"/>
      <c r="H509" s="67"/>
      <c r="I509" s="67"/>
      <c r="J509" s="67"/>
      <c r="K509" s="182"/>
      <c r="M509" s="66"/>
      <c r="N509" s="66"/>
      <c r="O509" s="66"/>
    </row>
    <row r="510" spans="6:15" s="62" customFormat="1" ht="12.75" customHeight="1">
      <c r="F510" s="67"/>
      <c r="G510" s="67"/>
      <c r="H510" s="67"/>
      <c r="I510" s="67"/>
      <c r="J510" s="67"/>
      <c r="K510" s="182"/>
      <c r="M510" s="66"/>
      <c r="N510" s="66"/>
      <c r="O510" s="66"/>
    </row>
    <row r="511" spans="6:15" s="62" customFormat="1" ht="12.75" customHeight="1">
      <c r="F511" s="67"/>
      <c r="G511" s="67"/>
      <c r="H511" s="67"/>
      <c r="I511" s="67"/>
      <c r="J511" s="67"/>
      <c r="K511" s="182"/>
      <c r="M511" s="66"/>
      <c r="N511" s="66"/>
      <c r="O511" s="66"/>
    </row>
    <row r="512" spans="6:15" s="62" customFormat="1" ht="12.75" customHeight="1">
      <c r="F512" s="67"/>
      <c r="G512" s="67"/>
      <c r="H512" s="67"/>
      <c r="I512" s="67"/>
      <c r="J512" s="67"/>
      <c r="K512" s="182"/>
      <c r="M512" s="66"/>
      <c r="N512" s="66"/>
      <c r="O512" s="66"/>
    </row>
    <row r="513" spans="6:15" s="62" customFormat="1" ht="12.75" customHeight="1">
      <c r="F513" s="67"/>
      <c r="G513" s="67"/>
      <c r="H513" s="67"/>
      <c r="I513" s="67"/>
      <c r="J513" s="67"/>
      <c r="K513" s="182"/>
      <c r="M513" s="66"/>
      <c r="N513" s="66"/>
      <c r="O513" s="66"/>
    </row>
    <row r="514" spans="6:15" s="62" customFormat="1" ht="12.75" customHeight="1">
      <c r="F514" s="67"/>
      <c r="G514" s="67"/>
      <c r="H514" s="67"/>
      <c r="I514" s="67"/>
      <c r="J514" s="67"/>
      <c r="K514" s="182"/>
      <c r="M514" s="66"/>
      <c r="N514" s="66"/>
      <c r="O514" s="66"/>
    </row>
    <row r="515" spans="6:15" s="62" customFormat="1" ht="12.75" customHeight="1">
      <c r="F515" s="67"/>
      <c r="G515" s="67"/>
      <c r="H515" s="67"/>
      <c r="I515" s="67"/>
      <c r="J515" s="67"/>
      <c r="K515" s="182"/>
      <c r="M515" s="66"/>
      <c r="N515" s="66"/>
      <c r="O515" s="66"/>
    </row>
    <row r="516" spans="6:15" s="62" customFormat="1" ht="12.75" customHeight="1">
      <c r="F516" s="67"/>
      <c r="G516" s="67"/>
      <c r="H516" s="67"/>
      <c r="I516" s="67"/>
      <c r="J516" s="67"/>
      <c r="K516" s="182"/>
      <c r="M516" s="66"/>
      <c r="N516" s="66"/>
      <c r="O516" s="66"/>
    </row>
    <row r="517" spans="6:15" s="62" customFormat="1" ht="12.75" customHeight="1">
      <c r="F517" s="67"/>
      <c r="G517" s="67"/>
      <c r="H517" s="67"/>
      <c r="I517" s="67"/>
      <c r="J517" s="67"/>
      <c r="K517" s="182"/>
      <c r="M517" s="66"/>
      <c r="N517" s="66"/>
      <c r="O517" s="66"/>
    </row>
    <row r="518" spans="6:15" s="62" customFormat="1" ht="12.75" customHeight="1">
      <c r="F518" s="67"/>
      <c r="G518" s="67"/>
      <c r="H518" s="67"/>
      <c r="I518" s="67"/>
      <c r="J518" s="67"/>
      <c r="K518" s="182"/>
      <c r="M518" s="66"/>
      <c r="N518" s="66"/>
      <c r="O518" s="66"/>
    </row>
    <row r="519" spans="6:15" s="62" customFormat="1" ht="12.75" customHeight="1">
      <c r="F519" s="67"/>
      <c r="G519" s="67"/>
      <c r="H519" s="67"/>
      <c r="I519" s="67"/>
      <c r="J519" s="67"/>
      <c r="K519" s="182"/>
      <c r="M519" s="66"/>
      <c r="N519" s="66"/>
      <c r="O519" s="66"/>
    </row>
    <row r="520" spans="6:15" s="62" customFormat="1" ht="12.75" customHeight="1">
      <c r="F520" s="67"/>
      <c r="G520" s="67"/>
      <c r="H520" s="67"/>
      <c r="I520" s="67"/>
      <c r="J520" s="67"/>
      <c r="K520" s="182"/>
      <c r="M520" s="66"/>
      <c r="N520" s="66"/>
      <c r="O520" s="66"/>
    </row>
    <row r="521" spans="6:15" s="62" customFormat="1" ht="12.75" customHeight="1">
      <c r="F521" s="67"/>
      <c r="G521" s="67"/>
      <c r="H521" s="67"/>
      <c r="I521" s="67"/>
      <c r="J521" s="67"/>
      <c r="K521" s="182"/>
      <c r="M521" s="66"/>
      <c r="N521" s="66"/>
      <c r="O521" s="66"/>
    </row>
    <row r="522" spans="6:15" s="62" customFormat="1" ht="12.75" customHeight="1">
      <c r="F522" s="67"/>
      <c r="G522" s="67"/>
      <c r="H522" s="67"/>
      <c r="I522" s="67"/>
      <c r="J522" s="67"/>
      <c r="K522" s="182"/>
      <c r="M522" s="66"/>
      <c r="N522" s="66"/>
      <c r="O522" s="66"/>
    </row>
    <row r="523" spans="6:15" s="62" customFormat="1" ht="12.75" customHeight="1">
      <c r="F523" s="67"/>
      <c r="G523" s="67"/>
      <c r="H523" s="67"/>
      <c r="I523" s="67"/>
      <c r="J523" s="67"/>
      <c r="K523" s="182"/>
      <c r="M523" s="66"/>
      <c r="N523" s="66"/>
      <c r="O523" s="66"/>
    </row>
    <row r="524" spans="6:15" s="62" customFormat="1" ht="12.75" customHeight="1">
      <c r="F524" s="67"/>
      <c r="G524" s="67"/>
      <c r="H524" s="67"/>
      <c r="I524" s="67"/>
      <c r="J524" s="67"/>
      <c r="K524" s="182"/>
      <c r="M524" s="66"/>
      <c r="N524" s="66"/>
      <c r="O524" s="66"/>
    </row>
    <row r="525" spans="6:15" s="62" customFormat="1" ht="12.75" customHeight="1">
      <c r="F525" s="67"/>
      <c r="G525" s="67"/>
      <c r="H525" s="67"/>
      <c r="I525" s="67"/>
      <c r="J525" s="67"/>
      <c r="K525" s="182"/>
      <c r="M525" s="66"/>
      <c r="N525" s="66"/>
      <c r="O525" s="66"/>
    </row>
    <row r="526" spans="6:15" s="62" customFormat="1" ht="12.75" customHeight="1">
      <c r="F526" s="67"/>
      <c r="G526" s="67"/>
      <c r="H526" s="67"/>
      <c r="I526" s="67"/>
      <c r="J526" s="67"/>
      <c r="K526" s="182"/>
      <c r="M526" s="66"/>
      <c r="N526" s="66"/>
      <c r="O526" s="66"/>
    </row>
    <row r="527" spans="6:15" s="62" customFormat="1" ht="12.75" customHeight="1">
      <c r="F527" s="67"/>
      <c r="G527" s="67"/>
      <c r="H527" s="67"/>
      <c r="I527" s="67"/>
      <c r="J527" s="67"/>
      <c r="K527" s="182"/>
      <c r="M527" s="66"/>
      <c r="N527" s="66"/>
      <c r="O527" s="66"/>
    </row>
    <row r="528" spans="6:15" s="62" customFormat="1" ht="12.75" customHeight="1">
      <c r="F528" s="67"/>
      <c r="G528" s="67"/>
      <c r="H528" s="67"/>
      <c r="I528" s="67"/>
      <c r="J528" s="67"/>
      <c r="K528" s="182"/>
      <c r="M528" s="66"/>
      <c r="N528" s="66"/>
      <c r="O528" s="66"/>
    </row>
    <row r="529" spans="6:15" s="62" customFormat="1" ht="12.75" customHeight="1">
      <c r="F529" s="67"/>
      <c r="G529" s="67"/>
      <c r="H529" s="67"/>
      <c r="I529" s="67"/>
      <c r="J529" s="67"/>
      <c r="K529" s="182"/>
      <c r="M529" s="66"/>
      <c r="N529" s="66"/>
      <c r="O529" s="66"/>
    </row>
    <row r="530" spans="6:15" s="62" customFormat="1" ht="12.75" customHeight="1">
      <c r="F530" s="67"/>
      <c r="G530" s="67"/>
      <c r="H530" s="67"/>
      <c r="I530" s="67"/>
      <c r="J530" s="67"/>
      <c r="K530" s="182"/>
      <c r="M530" s="66"/>
      <c r="N530" s="66"/>
      <c r="O530" s="66"/>
    </row>
    <row r="531" spans="6:15" s="62" customFormat="1" ht="12.75" customHeight="1">
      <c r="F531" s="67"/>
      <c r="G531" s="67"/>
      <c r="H531" s="67"/>
      <c r="I531" s="67"/>
      <c r="J531" s="67"/>
      <c r="K531" s="182"/>
      <c r="M531" s="66"/>
      <c r="N531" s="66"/>
      <c r="O531" s="66"/>
    </row>
    <row r="532" spans="6:15" s="62" customFormat="1" ht="12.75" customHeight="1">
      <c r="F532" s="67"/>
      <c r="G532" s="67"/>
      <c r="H532" s="67"/>
      <c r="I532" s="67"/>
      <c r="J532" s="67"/>
      <c r="K532" s="182"/>
      <c r="M532" s="66"/>
      <c r="N532" s="66"/>
      <c r="O532" s="66"/>
    </row>
    <row r="533" spans="6:15" s="62" customFormat="1" ht="12.75" customHeight="1">
      <c r="F533" s="67"/>
      <c r="G533" s="67"/>
      <c r="H533" s="67"/>
      <c r="I533" s="67"/>
      <c r="J533" s="67"/>
      <c r="K533" s="182"/>
      <c r="M533" s="66"/>
      <c r="N533" s="66"/>
      <c r="O533" s="66"/>
    </row>
    <row r="534" spans="6:15" s="62" customFormat="1" ht="12.75" customHeight="1">
      <c r="F534" s="67"/>
      <c r="G534" s="67"/>
      <c r="H534" s="67"/>
      <c r="I534" s="67"/>
      <c r="J534" s="67"/>
      <c r="K534" s="182"/>
      <c r="M534" s="66"/>
      <c r="N534" s="66"/>
      <c r="O534" s="66"/>
    </row>
    <row r="535" spans="6:15" s="62" customFormat="1" ht="12.75" customHeight="1">
      <c r="F535" s="67"/>
      <c r="G535" s="67"/>
      <c r="H535" s="67"/>
      <c r="I535" s="67"/>
      <c r="J535" s="67"/>
      <c r="K535" s="182"/>
      <c r="M535" s="66"/>
      <c r="N535" s="66"/>
      <c r="O535" s="66"/>
    </row>
    <row r="536" spans="6:15" s="62" customFormat="1" ht="12.75" customHeight="1">
      <c r="F536" s="67"/>
      <c r="G536" s="67"/>
      <c r="H536" s="67"/>
      <c r="I536" s="67"/>
      <c r="J536" s="67"/>
      <c r="K536" s="182"/>
      <c r="M536" s="66"/>
      <c r="N536" s="66"/>
      <c r="O536" s="66"/>
    </row>
    <row r="537" spans="6:15" s="62" customFormat="1" ht="12.75" customHeight="1">
      <c r="F537" s="67"/>
      <c r="G537" s="67"/>
      <c r="H537" s="67"/>
      <c r="I537" s="67"/>
      <c r="J537" s="67"/>
      <c r="K537" s="182"/>
      <c r="M537" s="66"/>
      <c r="N537" s="66"/>
      <c r="O537" s="66"/>
    </row>
    <row r="538" spans="6:15" s="62" customFormat="1" ht="12.75" customHeight="1">
      <c r="F538" s="67"/>
      <c r="G538" s="67"/>
      <c r="H538" s="67"/>
      <c r="I538" s="67"/>
      <c r="J538" s="67"/>
      <c r="K538" s="182"/>
      <c r="M538" s="66"/>
      <c r="N538" s="66"/>
      <c r="O538" s="66"/>
    </row>
    <row r="539" spans="6:15" s="62" customFormat="1" ht="12.75" customHeight="1">
      <c r="F539" s="67"/>
      <c r="G539" s="67"/>
      <c r="H539" s="67"/>
      <c r="I539" s="67"/>
      <c r="J539" s="67"/>
      <c r="K539" s="182"/>
      <c r="M539" s="66"/>
      <c r="N539" s="66"/>
      <c r="O539" s="66"/>
    </row>
    <row r="540" spans="6:15" s="62" customFormat="1" ht="12.75" customHeight="1">
      <c r="F540" s="67"/>
      <c r="G540" s="67"/>
      <c r="H540" s="67"/>
      <c r="I540" s="67"/>
      <c r="J540" s="67"/>
      <c r="K540" s="182"/>
      <c r="M540" s="66"/>
      <c r="N540" s="66"/>
      <c r="O540" s="66"/>
    </row>
    <row r="541" spans="6:15" s="62" customFormat="1" ht="12.75" customHeight="1">
      <c r="F541" s="67"/>
      <c r="G541" s="67"/>
      <c r="H541" s="67"/>
      <c r="I541" s="67"/>
      <c r="J541" s="67"/>
      <c r="K541" s="182"/>
      <c r="M541" s="66"/>
      <c r="N541" s="66"/>
      <c r="O541" s="66"/>
    </row>
    <row r="542" spans="6:15" s="62" customFormat="1" ht="12.75" customHeight="1">
      <c r="F542" s="67"/>
      <c r="G542" s="67"/>
      <c r="H542" s="67"/>
      <c r="I542" s="67"/>
      <c r="J542" s="67"/>
      <c r="K542" s="182"/>
      <c r="M542" s="66"/>
      <c r="N542" s="66"/>
      <c r="O542" s="66"/>
    </row>
    <row r="543" spans="6:15" s="62" customFormat="1" ht="12.75" customHeight="1">
      <c r="F543" s="67"/>
      <c r="G543" s="67"/>
      <c r="H543" s="67"/>
      <c r="I543" s="67"/>
      <c r="J543" s="67"/>
      <c r="K543" s="182"/>
      <c r="M543" s="66"/>
      <c r="N543" s="66"/>
      <c r="O543" s="66"/>
    </row>
    <row r="544" spans="6:15" s="62" customFormat="1" ht="12.75" customHeight="1">
      <c r="F544" s="67"/>
      <c r="G544" s="67"/>
      <c r="H544" s="67"/>
      <c r="I544" s="67"/>
      <c r="J544" s="67"/>
      <c r="K544" s="182"/>
      <c r="M544" s="66"/>
      <c r="N544" s="66"/>
      <c r="O544" s="66"/>
    </row>
    <row r="545" spans="6:15" s="62" customFormat="1" ht="12.75" customHeight="1">
      <c r="F545" s="67"/>
      <c r="G545" s="67"/>
      <c r="H545" s="67"/>
      <c r="I545" s="67"/>
      <c r="J545" s="67"/>
      <c r="K545" s="182"/>
      <c r="M545" s="66"/>
      <c r="N545" s="66"/>
      <c r="O545" s="66"/>
    </row>
    <row r="546" spans="6:15" s="62" customFormat="1" ht="12.75" customHeight="1">
      <c r="F546" s="67"/>
      <c r="G546" s="67"/>
      <c r="H546" s="67"/>
      <c r="I546" s="67"/>
      <c r="J546" s="67"/>
      <c r="K546" s="182"/>
      <c r="M546" s="66"/>
      <c r="N546" s="66"/>
      <c r="O546" s="66"/>
    </row>
    <row r="547" spans="6:15" s="62" customFormat="1" ht="12.75" customHeight="1">
      <c r="F547" s="67"/>
      <c r="G547" s="67"/>
      <c r="H547" s="67"/>
      <c r="I547" s="67"/>
      <c r="J547" s="67"/>
      <c r="K547" s="182"/>
      <c r="M547" s="66"/>
      <c r="N547" s="66"/>
      <c r="O547" s="66"/>
    </row>
    <row r="548" spans="6:15" s="62" customFormat="1" ht="12.75" customHeight="1">
      <c r="F548" s="67"/>
      <c r="G548" s="67"/>
      <c r="H548" s="67"/>
      <c r="I548" s="67"/>
      <c r="J548" s="67"/>
      <c r="K548" s="182"/>
      <c r="M548" s="66"/>
      <c r="N548" s="66"/>
      <c r="O548" s="66"/>
    </row>
    <row r="549" spans="6:15" s="62" customFormat="1" ht="12.75" customHeight="1">
      <c r="F549" s="67"/>
      <c r="G549" s="67"/>
      <c r="H549" s="67"/>
      <c r="I549" s="67"/>
      <c r="J549" s="67"/>
      <c r="K549" s="182"/>
      <c r="M549" s="66"/>
      <c r="N549" s="66"/>
      <c r="O549" s="66"/>
    </row>
    <row r="550" spans="6:15" s="62" customFormat="1" ht="12.75" customHeight="1">
      <c r="F550" s="67"/>
      <c r="G550" s="67"/>
      <c r="H550" s="67"/>
      <c r="I550" s="67"/>
      <c r="J550" s="67"/>
      <c r="K550" s="182"/>
      <c r="M550" s="66"/>
      <c r="N550" s="66"/>
      <c r="O550" s="66"/>
    </row>
    <row r="551" spans="6:15" s="62" customFormat="1" ht="12.75" customHeight="1">
      <c r="F551" s="67"/>
      <c r="G551" s="67"/>
      <c r="H551" s="67"/>
      <c r="I551" s="67"/>
      <c r="J551" s="67"/>
      <c r="K551" s="182"/>
      <c r="M551" s="66"/>
      <c r="N551" s="66"/>
      <c r="O551" s="66"/>
    </row>
    <row r="552" spans="6:15" s="62" customFormat="1" ht="12.75" customHeight="1">
      <c r="F552" s="67"/>
      <c r="G552" s="67"/>
      <c r="H552" s="67"/>
      <c r="I552" s="67"/>
      <c r="J552" s="67"/>
      <c r="K552" s="182"/>
      <c r="M552" s="66"/>
      <c r="N552" s="66"/>
      <c r="O552" s="66"/>
    </row>
    <row r="553" spans="6:15" s="62" customFormat="1" ht="12.75" customHeight="1">
      <c r="F553" s="67"/>
      <c r="G553" s="67"/>
      <c r="H553" s="67"/>
      <c r="I553" s="67"/>
      <c r="J553" s="67"/>
      <c r="K553" s="182"/>
      <c r="M553" s="66"/>
      <c r="N553" s="66"/>
      <c r="O553" s="66"/>
    </row>
    <row r="554" spans="6:15" s="62" customFormat="1" ht="12.75" customHeight="1">
      <c r="F554" s="67"/>
      <c r="G554" s="67"/>
      <c r="H554" s="67"/>
      <c r="I554" s="67"/>
      <c r="J554" s="67"/>
      <c r="K554" s="182"/>
      <c r="M554" s="66"/>
      <c r="N554" s="66"/>
      <c r="O554" s="66"/>
    </row>
    <row r="555" spans="6:15" s="62" customFormat="1" ht="12.75" customHeight="1">
      <c r="F555" s="67"/>
      <c r="G555" s="67"/>
      <c r="H555" s="67"/>
      <c r="I555" s="67"/>
      <c r="J555" s="67"/>
      <c r="K555" s="182"/>
      <c r="M555" s="66"/>
      <c r="N555" s="66"/>
      <c r="O555" s="66"/>
    </row>
    <row r="556" spans="6:15" s="62" customFormat="1" ht="12.75" customHeight="1">
      <c r="F556" s="67"/>
      <c r="G556" s="67"/>
      <c r="H556" s="67"/>
      <c r="I556" s="67"/>
      <c r="J556" s="67"/>
      <c r="K556" s="182"/>
      <c r="M556" s="66"/>
      <c r="N556" s="66"/>
      <c r="O556" s="66"/>
    </row>
    <row r="557" spans="6:15" s="62" customFormat="1" ht="12.75" customHeight="1">
      <c r="F557" s="67"/>
      <c r="G557" s="67"/>
      <c r="H557" s="67"/>
      <c r="I557" s="67"/>
      <c r="J557" s="67"/>
      <c r="K557" s="182"/>
      <c r="M557" s="66"/>
      <c r="N557" s="66"/>
      <c r="O557" s="66"/>
    </row>
    <row r="558" spans="6:15" s="62" customFormat="1" ht="12.75" customHeight="1">
      <c r="F558" s="67"/>
      <c r="G558" s="67"/>
      <c r="H558" s="67"/>
      <c r="I558" s="67"/>
      <c r="J558" s="67"/>
      <c r="K558" s="182"/>
      <c r="M558" s="66"/>
      <c r="N558" s="66"/>
      <c r="O558" s="66"/>
    </row>
    <row r="559" spans="6:15" s="62" customFormat="1" ht="12.75" customHeight="1">
      <c r="F559" s="67"/>
      <c r="G559" s="67"/>
      <c r="H559" s="67"/>
      <c r="I559" s="67"/>
      <c r="J559" s="67"/>
      <c r="K559" s="182"/>
      <c r="M559" s="66"/>
      <c r="N559" s="66"/>
      <c r="O559" s="66"/>
    </row>
    <row r="560" spans="6:15" s="62" customFormat="1" ht="12.75" customHeight="1">
      <c r="F560" s="67"/>
      <c r="G560" s="67"/>
      <c r="H560" s="67"/>
      <c r="I560" s="67"/>
      <c r="J560" s="67"/>
      <c r="K560" s="182"/>
      <c r="M560" s="66"/>
      <c r="N560" s="66"/>
      <c r="O560" s="66"/>
    </row>
    <row r="561" spans="6:15" s="62" customFormat="1" ht="12.75" customHeight="1">
      <c r="F561" s="67"/>
      <c r="G561" s="67"/>
      <c r="H561" s="67"/>
      <c r="I561" s="67"/>
      <c r="J561" s="67"/>
      <c r="K561" s="182"/>
      <c r="M561" s="66"/>
      <c r="N561" s="66"/>
      <c r="O561" s="66"/>
    </row>
    <row r="562" spans="6:15" s="62" customFormat="1" ht="12.75" customHeight="1">
      <c r="F562" s="67"/>
      <c r="G562" s="67"/>
      <c r="H562" s="67"/>
      <c r="I562" s="67"/>
      <c r="J562" s="67"/>
      <c r="K562" s="182"/>
      <c r="M562" s="66"/>
      <c r="N562" s="66"/>
      <c r="O562" s="66"/>
    </row>
    <row r="563" spans="6:15" s="62" customFormat="1" ht="12.75" customHeight="1">
      <c r="F563" s="67"/>
      <c r="G563" s="67"/>
      <c r="H563" s="67"/>
      <c r="I563" s="67"/>
      <c r="J563" s="67"/>
      <c r="K563" s="182"/>
      <c r="M563" s="66"/>
      <c r="N563" s="66"/>
      <c r="O563" s="66"/>
    </row>
    <row r="564" spans="6:15" s="62" customFormat="1" ht="12.75" customHeight="1">
      <c r="F564" s="67"/>
      <c r="G564" s="67"/>
      <c r="H564" s="67"/>
      <c r="I564" s="67"/>
      <c r="J564" s="67"/>
      <c r="K564" s="182"/>
      <c r="M564" s="66"/>
      <c r="N564" s="66"/>
      <c r="O564" s="66"/>
    </row>
    <row r="565" spans="6:15" s="62" customFormat="1" ht="12.75" customHeight="1">
      <c r="F565" s="67"/>
      <c r="G565" s="67"/>
      <c r="H565" s="67"/>
      <c r="I565" s="67"/>
      <c r="J565" s="67"/>
      <c r="K565" s="182"/>
      <c r="M565" s="66"/>
      <c r="N565" s="66"/>
      <c r="O565" s="66"/>
    </row>
    <row r="566" spans="6:15" s="62" customFormat="1" ht="12.75" customHeight="1">
      <c r="F566" s="67"/>
      <c r="G566" s="67"/>
      <c r="H566" s="67"/>
      <c r="I566" s="67"/>
      <c r="J566" s="67"/>
      <c r="K566" s="182"/>
      <c r="M566" s="66"/>
      <c r="N566" s="66"/>
      <c r="O566" s="66"/>
    </row>
    <row r="567" spans="6:15" s="62" customFormat="1" ht="12.75" customHeight="1">
      <c r="F567" s="67"/>
      <c r="G567" s="67"/>
      <c r="H567" s="67"/>
      <c r="I567" s="67"/>
      <c r="J567" s="67"/>
      <c r="K567" s="182"/>
      <c r="M567" s="66"/>
      <c r="N567" s="66"/>
      <c r="O567" s="66"/>
    </row>
    <row r="568" spans="6:15" s="62" customFormat="1" ht="12.75" customHeight="1">
      <c r="F568" s="67"/>
      <c r="G568" s="67"/>
      <c r="H568" s="67"/>
      <c r="I568" s="67"/>
      <c r="J568" s="67"/>
      <c r="K568" s="182"/>
      <c r="M568" s="66"/>
      <c r="N568" s="66"/>
      <c r="O568" s="66"/>
    </row>
    <row r="569" spans="6:15" s="62" customFormat="1" ht="12.75" customHeight="1">
      <c r="F569" s="67"/>
      <c r="G569" s="67"/>
      <c r="H569" s="67"/>
      <c r="I569" s="67"/>
      <c r="J569" s="67"/>
      <c r="K569" s="182"/>
      <c r="M569" s="66"/>
      <c r="N569" s="66"/>
      <c r="O569" s="66"/>
    </row>
    <row r="570" spans="6:15" s="62" customFormat="1" ht="12.75" customHeight="1">
      <c r="F570" s="67"/>
      <c r="G570" s="67"/>
      <c r="H570" s="67"/>
      <c r="I570" s="67"/>
      <c r="J570" s="67"/>
      <c r="K570" s="182"/>
      <c r="M570" s="66"/>
      <c r="N570" s="66"/>
      <c r="O570" s="66"/>
    </row>
    <row r="571" spans="6:15" s="62" customFormat="1" ht="12.75" customHeight="1">
      <c r="F571" s="67"/>
      <c r="G571" s="67"/>
      <c r="H571" s="67"/>
      <c r="I571" s="67"/>
      <c r="J571" s="67"/>
      <c r="K571" s="182"/>
      <c r="M571" s="66"/>
      <c r="N571" s="66"/>
      <c r="O571" s="66"/>
    </row>
    <row r="572" spans="6:15" s="62" customFormat="1" ht="12.75" customHeight="1">
      <c r="F572" s="67"/>
      <c r="G572" s="67"/>
      <c r="H572" s="67"/>
      <c r="I572" s="67"/>
      <c r="J572" s="67"/>
      <c r="K572" s="182"/>
      <c r="M572" s="66"/>
      <c r="N572" s="66"/>
      <c r="O572" s="66"/>
    </row>
    <row r="573" spans="6:15" s="62" customFormat="1" ht="12.75" customHeight="1">
      <c r="F573" s="67"/>
      <c r="G573" s="67"/>
      <c r="H573" s="67"/>
      <c r="I573" s="67"/>
      <c r="J573" s="67"/>
      <c r="K573" s="182"/>
      <c r="M573" s="66"/>
      <c r="N573" s="66"/>
      <c r="O573" s="66"/>
    </row>
    <row r="574" spans="6:15" s="62" customFormat="1" ht="12.75" customHeight="1">
      <c r="F574" s="67"/>
      <c r="G574" s="67"/>
      <c r="H574" s="67"/>
      <c r="I574" s="67"/>
      <c r="J574" s="67"/>
      <c r="K574" s="182"/>
      <c r="M574" s="66"/>
      <c r="N574" s="66"/>
      <c r="O574" s="66"/>
    </row>
    <row r="575" spans="6:15" s="62" customFormat="1" ht="12.75" customHeight="1">
      <c r="F575" s="67"/>
      <c r="G575" s="67"/>
      <c r="H575" s="67"/>
      <c r="I575" s="67"/>
      <c r="J575" s="67"/>
      <c r="K575" s="182"/>
      <c r="M575" s="66"/>
      <c r="N575" s="66"/>
      <c r="O575" s="66"/>
    </row>
    <row r="576" spans="6:15" s="62" customFormat="1" ht="12.75" customHeight="1">
      <c r="F576" s="67"/>
      <c r="G576" s="67"/>
      <c r="H576" s="67"/>
      <c r="I576" s="67"/>
      <c r="J576" s="67"/>
      <c r="K576" s="182"/>
      <c r="M576" s="66"/>
      <c r="N576" s="66"/>
      <c r="O576" s="66"/>
    </row>
    <row r="577" spans="6:15" s="62" customFormat="1" ht="12.75" customHeight="1">
      <c r="F577" s="67"/>
      <c r="G577" s="67"/>
      <c r="H577" s="67"/>
      <c r="I577" s="67"/>
      <c r="J577" s="67"/>
      <c r="K577" s="182"/>
      <c r="M577" s="66"/>
      <c r="N577" s="66"/>
      <c r="O577" s="66"/>
    </row>
    <row r="578" spans="6:15" s="62" customFormat="1" ht="12.75" customHeight="1">
      <c r="F578" s="67"/>
      <c r="G578" s="67"/>
      <c r="H578" s="67"/>
      <c r="I578" s="67"/>
      <c r="J578" s="67"/>
      <c r="K578" s="182"/>
      <c r="M578" s="66"/>
      <c r="N578" s="66"/>
      <c r="O578" s="66"/>
    </row>
    <row r="579" spans="6:15" s="62" customFormat="1" ht="12.75" customHeight="1">
      <c r="F579" s="67"/>
      <c r="G579" s="67"/>
      <c r="H579" s="67"/>
      <c r="I579" s="67"/>
      <c r="J579" s="67"/>
      <c r="K579" s="182"/>
      <c r="M579" s="66"/>
      <c r="N579" s="66"/>
      <c r="O579" s="66"/>
    </row>
    <row r="580" spans="6:15" s="62" customFormat="1" ht="12.75" customHeight="1">
      <c r="F580" s="67"/>
      <c r="G580" s="67"/>
      <c r="H580" s="67"/>
      <c r="I580" s="67"/>
      <c r="J580" s="67"/>
      <c r="K580" s="182"/>
      <c r="M580" s="66"/>
      <c r="N580" s="66"/>
      <c r="O580" s="66"/>
    </row>
    <row r="581" spans="6:15" s="62" customFormat="1" ht="12.75" customHeight="1">
      <c r="F581" s="67"/>
      <c r="G581" s="67"/>
      <c r="H581" s="67"/>
      <c r="I581" s="67"/>
      <c r="J581" s="67"/>
      <c r="K581" s="182"/>
      <c r="M581" s="66"/>
      <c r="N581" s="66"/>
      <c r="O581" s="66"/>
    </row>
    <row r="582" spans="6:15" s="62" customFormat="1" ht="12.75" customHeight="1">
      <c r="F582" s="67"/>
      <c r="G582" s="67"/>
      <c r="H582" s="67"/>
      <c r="I582" s="67"/>
      <c r="J582" s="67"/>
      <c r="K582" s="182"/>
      <c r="M582" s="66"/>
      <c r="N582" s="66"/>
      <c r="O582" s="66"/>
    </row>
    <row r="583" spans="6:15" s="62" customFormat="1" ht="12.75" customHeight="1">
      <c r="F583" s="67"/>
      <c r="G583" s="67"/>
      <c r="H583" s="67"/>
      <c r="I583" s="67"/>
      <c r="J583" s="67"/>
      <c r="K583" s="182"/>
      <c r="M583" s="66"/>
      <c r="N583" s="66"/>
      <c r="O583" s="66"/>
    </row>
    <row r="584" spans="6:15" s="62" customFormat="1" ht="12.75" customHeight="1">
      <c r="F584" s="67"/>
      <c r="G584" s="67"/>
      <c r="H584" s="67"/>
      <c r="I584" s="67"/>
      <c r="J584" s="67"/>
      <c r="K584" s="182"/>
      <c r="M584" s="66"/>
      <c r="N584" s="66"/>
      <c r="O584" s="66"/>
    </row>
    <row r="585" spans="6:15" s="62" customFormat="1" ht="12.75" customHeight="1">
      <c r="F585" s="67"/>
      <c r="G585" s="67"/>
      <c r="H585" s="67"/>
      <c r="I585" s="67"/>
      <c r="J585" s="67"/>
      <c r="K585" s="182"/>
      <c r="M585" s="66"/>
      <c r="N585" s="66"/>
      <c r="O585" s="66"/>
    </row>
    <row r="586" spans="6:15" s="62" customFormat="1" ht="12.75" customHeight="1">
      <c r="F586" s="67"/>
      <c r="G586" s="67"/>
      <c r="H586" s="67"/>
      <c r="I586" s="67"/>
      <c r="J586" s="67"/>
      <c r="K586" s="182"/>
      <c r="M586" s="66"/>
      <c r="N586" s="66"/>
      <c r="O586" s="66"/>
    </row>
    <row r="587" spans="6:15" s="62" customFormat="1" ht="12.75" customHeight="1">
      <c r="F587" s="67"/>
      <c r="G587" s="67"/>
      <c r="H587" s="67"/>
      <c r="I587" s="67"/>
      <c r="J587" s="67"/>
      <c r="K587" s="182"/>
      <c r="M587" s="66"/>
      <c r="N587" s="66"/>
      <c r="O587" s="66"/>
    </row>
    <row r="588" spans="6:15" s="62" customFormat="1" ht="12.75" customHeight="1">
      <c r="F588" s="67"/>
      <c r="G588" s="67"/>
      <c r="H588" s="67"/>
      <c r="I588" s="67"/>
      <c r="J588" s="67"/>
      <c r="K588" s="182"/>
      <c r="M588" s="66"/>
      <c r="N588" s="66"/>
      <c r="O588" s="66"/>
    </row>
    <row r="589" spans="6:15" s="62" customFormat="1" ht="12.75" customHeight="1">
      <c r="F589" s="67"/>
      <c r="G589" s="67"/>
      <c r="H589" s="67"/>
      <c r="I589" s="67"/>
      <c r="J589" s="67"/>
      <c r="K589" s="182"/>
      <c r="M589" s="66"/>
      <c r="N589" s="66"/>
      <c r="O589" s="66"/>
    </row>
    <row r="590" spans="6:15" s="62" customFormat="1" ht="12.75" customHeight="1">
      <c r="F590" s="67"/>
      <c r="G590" s="67"/>
      <c r="H590" s="67"/>
      <c r="I590" s="67"/>
      <c r="J590" s="67"/>
      <c r="K590" s="182"/>
      <c r="M590" s="66"/>
      <c r="N590" s="66"/>
      <c r="O590" s="66"/>
    </row>
    <row r="591" spans="6:15" s="62" customFormat="1" ht="12.75" customHeight="1">
      <c r="F591" s="67"/>
      <c r="G591" s="67"/>
      <c r="H591" s="67"/>
      <c r="I591" s="67"/>
      <c r="J591" s="67"/>
      <c r="K591" s="182"/>
      <c r="M591" s="66"/>
      <c r="N591" s="66"/>
      <c r="O591" s="66"/>
    </row>
    <row r="592" spans="6:15" s="62" customFormat="1" ht="12.75" customHeight="1">
      <c r="F592" s="67"/>
      <c r="G592" s="67"/>
      <c r="H592" s="67"/>
      <c r="I592" s="67"/>
      <c r="J592" s="67"/>
      <c r="K592" s="182"/>
      <c r="M592" s="66"/>
      <c r="N592" s="66"/>
      <c r="O592" s="66"/>
    </row>
    <row r="593" spans="6:15" s="62" customFormat="1" ht="12.75" customHeight="1">
      <c r="F593" s="67"/>
      <c r="G593" s="67"/>
      <c r="H593" s="67"/>
      <c r="I593" s="67"/>
      <c r="J593" s="67"/>
      <c r="K593" s="182"/>
      <c r="M593" s="66"/>
      <c r="N593" s="66"/>
      <c r="O593" s="66"/>
    </row>
    <row r="594" spans="6:15" s="62" customFormat="1" ht="12.75" customHeight="1">
      <c r="F594" s="67"/>
      <c r="G594" s="67"/>
      <c r="H594" s="67"/>
      <c r="I594" s="67"/>
      <c r="J594" s="67"/>
      <c r="K594" s="182"/>
      <c r="M594" s="66"/>
      <c r="N594" s="66"/>
      <c r="O594" s="66"/>
    </row>
    <row r="595" spans="6:15" s="62" customFormat="1" ht="12.75" customHeight="1">
      <c r="F595" s="67"/>
      <c r="G595" s="67"/>
      <c r="H595" s="67"/>
      <c r="I595" s="67"/>
      <c r="J595" s="67"/>
      <c r="K595" s="182"/>
      <c r="M595" s="66"/>
      <c r="N595" s="66"/>
      <c r="O595" s="66"/>
    </row>
    <row r="596" spans="6:15" s="62" customFormat="1" ht="12.75" customHeight="1">
      <c r="F596" s="67"/>
      <c r="G596" s="67"/>
      <c r="H596" s="67"/>
      <c r="I596" s="67"/>
      <c r="J596" s="67"/>
      <c r="K596" s="182"/>
      <c r="M596" s="66"/>
      <c r="N596" s="66"/>
      <c r="O596" s="66"/>
    </row>
    <row r="597" spans="6:15" s="62" customFormat="1" ht="12.75" customHeight="1">
      <c r="F597" s="67"/>
      <c r="G597" s="67"/>
      <c r="H597" s="67"/>
      <c r="I597" s="67"/>
      <c r="J597" s="67"/>
      <c r="K597" s="182"/>
      <c r="M597" s="66"/>
      <c r="N597" s="66"/>
      <c r="O597" s="66"/>
    </row>
    <row r="598" spans="6:15" s="62" customFormat="1" ht="12.75" customHeight="1">
      <c r="F598" s="67"/>
      <c r="G598" s="67"/>
      <c r="H598" s="67"/>
      <c r="I598" s="67"/>
      <c r="J598" s="67"/>
      <c r="K598" s="182"/>
      <c r="M598" s="66"/>
      <c r="N598" s="66"/>
      <c r="O598" s="66"/>
    </row>
    <row r="599" spans="6:15" s="62" customFormat="1" ht="12.75" customHeight="1">
      <c r="F599" s="67"/>
      <c r="G599" s="67"/>
      <c r="H599" s="67"/>
      <c r="I599" s="67"/>
      <c r="J599" s="67"/>
      <c r="K599" s="182"/>
      <c r="M599" s="66"/>
      <c r="N599" s="66"/>
      <c r="O599" s="66"/>
    </row>
    <row r="600" spans="6:15" s="62" customFormat="1" ht="12.75" customHeight="1">
      <c r="F600" s="67"/>
      <c r="G600" s="67"/>
      <c r="H600" s="67"/>
      <c r="I600" s="67"/>
      <c r="J600" s="67"/>
      <c r="K600" s="182"/>
      <c r="M600" s="66"/>
      <c r="N600" s="66"/>
      <c r="O600" s="66"/>
    </row>
    <row r="601" spans="6:15" s="62" customFormat="1" ht="12.75" customHeight="1">
      <c r="F601" s="67"/>
      <c r="G601" s="67"/>
      <c r="H601" s="67"/>
      <c r="I601" s="67"/>
      <c r="J601" s="67"/>
      <c r="K601" s="182"/>
      <c r="M601" s="66"/>
      <c r="N601" s="66"/>
      <c r="O601" s="66"/>
    </row>
    <row r="602" spans="6:15" s="62" customFormat="1" ht="12.75" customHeight="1">
      <c r="F602" s="67"/>
      <c r="G602" s="67"/>
      <c r="H602" s="67"/>
      <c r="I602" s="67"/>
      <c r="J602" s="67"/>
      <c r="K602" s="182"/>
      <c r="M602" s="66"/>
      <c r="N602" s="66"/>
      <c r="O602" s="66"/>
    </row>
    <row r="603" spans="6:15" s="62" customFormat="1" ht="12.75" customHeight="1">
      <c r="F603" s="67"/>
      <c r="G603" s="67"/>
      <c r="H603" s="67"/>
      <c r="I603" s="67"/>
      <c r="J603" s="67"/>
      <c r="K603" s="182"/>
      <c r="M603" s="66"/>
      <c r="N603" s="66"/>
      <c r="O603" s="66"/>
    </row>
    <row r="604" spans="6:15" s="62" customFormat="1" ht="12.75" customHeight="1">
      <c r="F604" s="67"/>
      <c r="G604" s="67"/>
      <c r="H604" s="67"/>
      <c r="I604" s="67"/>
      <c r="J604" s="67"/>
      <c r="K604" s="182"/>
      <c r="M604" s="66"/>
      <c r="N604" s="66"/>
      <c r="O604" s="66"/>
    </row>
    <row r="605" spans="6:15" s="62" customFormat="1" ht="12.75" customHeight="1">
      <c r="F605" s="67"/>
      <c r="G605" s="67"/>
      <c r="H605" s="67"/>
      <c r="I605" s="67"/>
      <c r="J605" s="67"/>
      <c r="K605" s="182"/>
      <c r="M605" s="66"/>
      <c r="N605" s="66"/>
      <c r="O605" s="66"/>
    </row>
    <row r="606" spans="6:15" s="62" customFormat="1" ht="12.75" customHeight="1">
      <c r="F606" s="67"/>
      <c r="G606" s="67"/>
      <c r="H606" s="67"/>
      <c r="I606" s="67"/>
      <c r="J606" s="67"/>
      <c r="K606" s="182"/>
      <c r="M606" s="66"/>
      <c r="N606" s="66"/>
      <c r="O606" s="66"/>
    </row>
    <row r="607" spans="6:15" s="62" customFormat="1" ht="12.75" customHeight="1">
      <c r="F607" s="67"/>
      <c r="G607" s="67"/>
      <c r="H607" s="67"/>
      <c r="I607" s="67"/>
      <c r="J607" s="67"/>
      <c r="K607" s="182"/>
      <c r="M607" s="66"/>
      <c r="N607" s="66"/>
      <c r="O607" s="66"/>
    </row>
    <row r="608" spans="6:15" s="62" customFormat="1" ht="12.75" customHeight="1">
      <c r="F608" s="67"/>
      <c r="G608" s="67"/>
      <c r="H608" s="67"/>
      <c r="I608" s="67"/>
      <c r="J608" s="67"/>
      <c r="K608" s="182"/>
      <c r="M608" s="66"/>
      <c r="N608" s="66"/>
      <c r="O608" s="66"/>
    </row>
    <row r="609" spans="6:15" s="62" customFormat="1" ht="12.75" customHeight="1">
      <c r="F609" s="67"/>
      <c r="G609" s="67"/>
      <c r="H609" s="67"/>
      <c r="I609" s="67"/>
      <c r="J609" s="67"/>
      <c r="K609" s="182"/>
      <c r="M609" s="66"/>
      <c r="N609" s="66"/>
      <c r="O609" s="66"/>
    </row>
    <row r="610" spans="6:15" s="62" customFormat="1" ht="12.75" customHeight="1">
      <c r="F610" s="67"/>
      <c r="G610" s="67"/>
      <c r="H610" s="67"/>
      <c r="I610" s="67"/>
      <c r="J610" s="67"/>
      <c r="K610" s="182"/>
      <c r="M610" s="66"/>
      <c r="N610" s="66"/>
      <c r="O610" s="66"/>
    </row>
    <row r="611" spans="6:15" s="62" customFormat="1" ht="12.75" customHeight="1">
      <c r="F611" s="67"/>
      <c r="G611" s="67"/>
      <c r="H611" s="67"/>
      <c r="I611" s="67"/>
      <c r="J611" s="67"/>
      <c r="K611" s="182"/>
      <c r="M611" s="66"/>
      <c r="N611" s="66"/>
      <c r="O611" s="66"/>
    </row>
    <row r="612" spans="6:15" s="62" customFormat="1" ht="12.75" customHeight="1">
      <c r="F612" s="67"/>
      <c r="G612" s="67"/>
      <c r="H612" s="67"/>
      <c r="I612" s="67"/>
      <c r="J612" s="67"/>
      <c r="K612" s="182"/>
      <c r="M612" s="66"/>
      <c r="N612" s="66"/>
      <c r="O612" s="66"/>
    </row>
    <row r="613" spans="6:15" s="62" customFormat="1" ht="12.75" customHeight="1">
      <c r="F613" s="67"/>
      <c r="G613" s="67"/>
      <c r="H613" s="67"/>
      <c r="I613" s="67"/>
      <c r="J613" s="67"/>
      <c r="K613" s="182"/>
      <c r="M613" s="66"/>
      <c r="N613" s="66"/>
      <c r="O613" s="66"/>
    </row>
    <row r="614" spans="6:15" s="62" customFormat="1" ht="12.75" customHeight="1">
      <c r="F614" s="67"/>
      <c r="G614" s="67"/>
      <c r="H614" s="67"/>
      <c r="I614" s="67"/>
      <c r="J614" s="67"/>
      <c r="K614" s="182"/>
      <c r="M614" s="66"/>
      <c r="N614" s="66"/>
      <c r="O614" s="66"/>
    </row>
    <row r="615" spans="6:15" s="62" customFormat="1" ht="12.75" customHeight="1">
      <c r="F615" s="67"/>
      <c r="G615" s="67"/>
      <c r="H615" s="67"/>
      <c r="I615" s="67"/>
      <c r="J615" s="67"/>
      <c r="K615" s="182"/>
      <c r="M615" s="66"/>
      <c r="N615" s="66"/>
      <c r="O615" s="66"/>
    </row>
    <row r="616" spans="6:15" s="62" customFormat="1" ht="12.75" customHeight="1">
      <c r="F616" s="67"/>
      <c r="G616" s="67"/>
      <c r="H616" s="67"/>
      <c r="I616" s="67"/>
      <c r="J616" s="67"/>
      <c r="K616" s="182"/>
      <c r="M616" s="66"/>
      <c r="N616" s="66"/>
      <c r="O616" s="66"/>
    </row>
    <row r="617" spans="6:15" s="62" customFormat="1" ht="12.75" customHeight="1">
      <c r="F617" s="67"/>
      <c r="G617" s="67"/>
      <c r="H617" s="67"/>
      <c r="I617" s="67"/>
      <c r="J617" s="67"/>
      <c r="K617" s="182"/>
      <c r="M617" s="66"/>
      <c r="N617" s="66"/>
      <c r="O617" s="66"/>
    </row>
    <row r="618" spans="6:15" s="62" customFormat="1" ht="12.75" customHeight="1">
      <c r="F618" s="67"/>
      <c r="G618" s="67"/>
      <c r="H618" s="67"/>
      <c r="I618" s="67"/>
      <c r="J618" s="67"/>
      <c r="K618" s="182"/>
      <c r="M618" s="66"/>
      <c r="N618" s="66"/>
      <c r="O618" s="66"/>
    </row>
    <row r="619" spans="6:15" s="62" customFormat="1" ht="12.75" customHeight="1">
      <c r="F619" s="67"/>
      <c r="G619" s="67"/>
      <c r="H619" s="67"/>
      <c r="I619" s="67"/>
      <c r="J619" s="67"/>
      <c r="K619" s="182"/>
      <c r="M619" s="66"/>
      <c r="N619" s="66"/>
      <c r="O619" s="66"/>
    </row>
    <row r="620" spans="6:15" s="62" customFormat="1" ht="12.75" customHeight="1">
      <c r="F620" s="67"/>
      <c r="G620" s="67"/>
      <c r="H620" s="67"/>
      <c r="I620" s="67"/>
      <c r="J620" s="67"/>
      <c r="K620" s="182"/>
      <c r="M620" s="66"/>
      <c r="N620" s="66"/>
      <c r="O620" s="66"/>
    </row>
    <row r="621" spans="6:15" s="62" customFormat="1" ht="12.75" customHeight="1">
      <c r="F621" s="67"/>
      <c r="G621" s="67"/>
      <c r="H621" s="67"/>
      <c r="I621" s="67"/>
      <c r="J621" s="67"/>
      <c r="K621" s="182"/>
      <c r="M621" s="66"/>
      <c r="N621" s="66"/>
      <c r="O621" s="66"/>
    </row>
    <row r="622" spans="6:15" s="62" customFormat="1" ht="12.75" customHeight="1">
      <c r="F622" s="67"/>
      <c r="G622" s="67"/>
      <c r="H622" s="67"/>
      <c r="I622" s="67"/>
      <c r="J622" s="67"/>
      <c r="K622" s="182"/>
      <c r="M622" s="66"/>
      <c r="N622" s="66"/>
      <c r="O622" s="66"/>
    </row>
    <row r="623" spans="6:15" s="62" customFormat="1" ht="12.75" customHeight="1">
      <c r="F623" s="67"/>
      <c r="G623" s="67"/>
      <c r="H623" s="67"/>
      <c r="I623" s="67"/>
      <c r="J623" s="67"/>
      <c r="K623" s="182"/>
      <c r="M623" s="66"/>
      <c r="N623" s="66"/>
      <c r="O623" s="66"/>
    </row>
    <row r="624" spans="6:15" s="62" customFormat="1" ht="12.75" customHeight="1">
      <c r="F624" s="67"/>
      <c r="G624" s="67"/>
      <c r="H624" s="67"/>
      <c r="I624" s="67"/>
      <c r="J624" s="67"/>
      <c r="K624" s="182"/>
      <c r="M624" s="66"/>
      <c r="N624" s="66"/>
      <c r="O624" s="66"/>
    </row>
    <row r="625" spans="6:15" s="62" customFormat="1" ht="12.75" customHeight="1">
      <c r="F625" s="67"/>
      <c r="G625" s="67"/>
      <c r="H625" s="67"/>
      <c r="I625" s="67"/>
      <c r="J625" s="67"/>
      <c r="K625" s="182"/>
      <c r="M625" s="66"/>
      <c r="N625" s="66"/>
      <c r="O625" s="66"/>
    </row>
    <row r="626" spans="6:15" s="62" customFormat="1" ht="12.75" customHeight="1">
      <c r="F626" s="67"/>
      <c r="G626" s="67"/>
      <c r="H626" s="67"/>
      <c r="I626" s="67"/>
      <c r="J626" s="67"/>
      <c r="K626" s="182"/>
      <c r="M626" s="66"/>
      <c r="N626" s="66"/>
      <c r="O626" s="66"/>
    </row>
    <row r="627" spans="6:15" s="62" customFormat="1" ht="12.75" customHeight="1">
      <c r="F627" s="67"/>
      <c r="G627" s="67"/>
      <c r="H627" s="67"/>
      <c r="I627" s="67"/>
      <c r="J627" s="67"/>
      <c r="K627" s="182"/>
      <c r="M627" s="66"/>
      <c r="N627" s="66"/>
      <c r="O627" s="66"/>
    </row>
    <row r="628" spans="6:15" s="62" customFormat="1" ht="12.75" customHeight="1">
      <c r="F628" s="67"/>
      <c r="G628" s="67"/>
      <c r="H628" s="67"/>
      <c r="I628" s="67"/>
      <c r="J628" s="67"/>
      <c r="K628" s="182"/>
      <c r="M628" s="66"/>
      <c r="N628" s="66"/>
      <c r="O628" s="66"/>
    </row>
    <row r="629" spans="6:15" s="62" customFormat="1" ht="12.75" customHeight="1">
      <c r="F629" s="67"/>
      <c r="G629" s="67"/>
      <c r="H629" s="67"/>
      <c r="I629" s="67"/>
      <c r="J629" s="67"/>
      <c r="K629" s="182"/>
      <c r="M629" s="66"/>
      <c r="N629" s="66"/>
      <c r="O629" s="66"/>
    </row>
    <row r="630" spans="6:15" s="62" customFormat="1" ht="12.75" customHeight="1">
      <c r="F630" s="67"/>
      <c r="G630" s="67"/>
      <c r="H630" s="67"/>
      <c r="I630" s="67"/>
      <c r="J630" s="67"/>
      <c r="K630" s="182"/>
      <c r="M630" s="66"/>
      <c r="N630" s="66"/>
      <c r="O630" s="66"/>
    </row>
    <row r="631" spans="6:15" s="62" customFormat="1" ht="12.75" customHeight="1">
      <c r="F631" s="67"/>
      <c r="G631" s="67"/>
      <c r="H631" s="67"/>
      <c r="I631" s="67"/>
      <c r="J631" s="67"/>
      <c r="K631" s="182"/>
      <c r="M631" s="66"/>
      <c r="N631" s="66"/>
      <c r="O631" s="66"/>
    </row>
    <row r="632" spans="6:15" s="62" customFormat="1" ht="12.75" customHeight="1">
      <c r="F632" s="67"/>
      <c r="G632" s="67"/>
      <c r="H632" s="67"/>
      <c r="I632" s="67"/>
      <c r="J632" s="67"/>
      <c r="K632" s="182"/>
      <c r="M632" s="66"/>
      <c r="N632" s="66"/>
      <c r="O632" s="66"/>
    </row>
    <row r="633" spans="6:15" s="62" customFormat="1" ht="12.75" customHeight="1">
      <c r="F633" s="67"/>
      <c r="G633" s="67"/>
      <c r="H633" s="67"/>
      <c r="I633" s="67"/>
      <c r="J633" s="67"/>
      <c r="K633" s="182"/>
      <c r="M633" s="66"/>
      <c r="N633" s="66"/>
      <c r="O633" s="66"/>
    </row>
    <row r="634" spans="6:15" s="62" customFormat="1" ht="12.75" customHeight="1">
      <c r="F634" s="67"/>
      <c r="G634" s="67"/>
      <c r="H634" s="67"/>
      <c r="I634" s="67"/>
      <c r="J634" s="67"/>
      <c r="K634" s="182"/>
      <c r="M634" s="66"/>
      <c r="N634" s="66"/>
      <c r="O634" s="66"/>
    </row>
    <row r="635" spans="6:15" s="62" customFormat="1" ht="12.75" customHeight="1">
      <c r="F635" s="67"/>
      <c r="G635" s="67"/>
      <c r="H635" s="67"/>
      <c r="I635" s="67"/>
      <c r="J635" s="67"/>
      <c r="K635" s="182"/>
      <c r="M635" s="66"/>
      <c r="N635" s="66"/>
      <c r="O635" s="66"/>
    </row>
    <row r="636" spans="6:15" s="62" customFormat="1" ht="12.75" customHeight="1">
      <c r="F636" s="67"/>
      <c r="G636" s="67"/>
      <c r="H636" s="67"/>
      <c r="I636" s="67"/>
      <c r="J636" s="67"/>
      <c r="K636" s="182"/>
      <c r="M636" s="66"/>
      <c r="N636" s="66"/>
      <c r="O636" s="66"/>
    </row>
    <row r="637" spans="6:15" s="62" customFormat="1" ht="12.75" customHeight="1">
      <c r="F637" s="67"/>
      <c r="G637" s="67"/>
      <c r="H637" s="67"/>
      <c r="I637" s="67"/>
      <c r="J637" s="67"/>
      <c r="K637" s="182"/>
      <c r="M637" s="66"/>
      <c r="N637" s="66"/>
      <c r="O637" s="66"/>
    </row>
    <row r="638" spans="6:15" s="62" customFormat="1" ht="12.75" customHeight="1">
      <c r="F638" s="67"/>
      <c r="G638" s="67"/>
      <c r="H638" s="67"/>
      <c r="I638" s="67"/>
      <c r="J638" s="67"/>
      <c r="K638" s="182"/>
      <c r="M638" s="66"/>
      <c r="N638" s="66"/>
      <c r="O638" s="66"/>
    </row>
    <row r="639" spans="6:15" s="62" customFormat="1" ht="12.75" customHeight="1">
      <c r="F639" s="67"/>
      <c r="G639" s="67"/>
      <c r="H639" s="67"/>
      <c r="I639" s="67"/>
      <c r="J639" s="67"/>
      <c r="K639" s="182"/>
      <c r="M639" s="66"/>
      <c r="N639" s="66"/>
      <c r="O639" s="66"/>
    </row>
    <row r="640" spans="6:15" s="62" customFormat="1" ht="12.75" customHeight="1">
      <c r="F640" s="67"/>
      <c r="G640" s="67"/>
      <c r="H640" s="67"/>
      <c r="I640" s="67"/>
      <c r="J640" s="67"/>
      <c r="K640" s="182"/>
      <c r="M640" s="66"/>
      <c r="N640" s="66"/>
      <c r="O640" s="66"/>
    </row>
    <row r="641" spans="1:15" s="62" customFormat="1" ht="12.75" customHeight="1">
      <c r="F641" s="67"/>
      <c r="G641" s="67"/>
      <c r="H641" s="67"/>
      <c r="I641" s="67"/>
      <c r="J641" s="67"/>
      <c r="K641" s="182"/>
      <c r="M641" s="66"/>
      <c r="N641" s="66"/>
      <c r="O641" s="66"/>
    </row>
    <row r="642" spans="1:15" s="62" customFormat="1" ht="12.75" customHeight="1">
      <c r="F642" s="67"/>
      <c r="G642" s="67"/>
      <c r="H642" s="67"/>
      <c r="I642" s="67"/>
      <c r="J642" s="67"/>
      <c r="K642" s="182"/>
      <c r="M642" s="66"/>
      <c r="N642" s="66"/>
      <c r="O642" s="66"/>
    </row>
    <row r="643" spans="1:15" s="62" customFormat="1" ht="12.75" customHeight="1">
      <c r="F643" s="67"/>
      <c r="G643" s="67"/>
      <c r="H643" s="67"/>
      <c r="I643" s="67"/>
      <c r="J643" s="67"/>
      <c r="K643" s="182"/>
      <c r="M643" s="66"/>
      <c r="N643" s="66"/>
      <c r="O643" s="66"/>
    </row>
    <row r="644" spans="1:15" s="62" customFormat="1" ht="12.75" customHeight="1">
      <c r="F644" s="67"/>
      <c r="G644" s="67"/>
      <c r="H644" s="67"/>
      <c r="I644" s="67"/>
      <c r="J644" s="67"/>
      <c r="K644" s="182"/>
      <c r="M644" s="66"/>
      <c r="N644" s="66"/>
      <c r="O644" s="66"/>
    </row>
    <row r="645" spans="1:15" s="62" customFormat="1" ht="12.75" customHeight="1">
      <c r="F645" s="67"/>
      <c r="G645" s="67"/>
      <c r="H645" s="67"/>
      <c r="I645" s="67"/>
      <c r="J645" s="67"/>
      <c r="K645" s="182"/>
      <c r="M645" s="66"/>
      <c r="N645" s="66"/>
      <c r="O645" s="66"/>
    </row>
    <row r="646" spans="1:15" s="62" customFormat="1" ht="12.75" customHeight="1">
      <c r="F646" s="67"/>
      <c r="G646" s="67"/>
      <c r="H646" s="67"/>
      <c r="I646" s="67"/>
      <c r="J646" s="67"/>
      <c r="K646" s="182"/>
      <c r="M646" s="66"/>
      <c r="N646" s="66"/>
      <c r="O646" s="66"/>
    </row>
    <row r="647" spans="1:15" s="62" customFormat="1" ht="12.75" customHeight="1">
      <c r="F647" s="67"/>
      <c r="G647" s="67"/>
      <c r="H647" s="67"/>
      <c r="I647" s="67"/>
      <c r="J647" s="67"/>
      <c r="K647" s="182"/>
      <c r="M647" s="66"/>
      <c r="N647" s="66"/>
      <c r="O647" s="66"/>
    </row>
    <row r="648" spans="1:15" s="62" customFormat="1" ht="12.75" customHeight="1">
      <c r="F648" s="67"/>
      <c r="G648" s="67"/>
      <c r="H648" s="67"/>
      <c r="I648" s="67"/>
      <c r="J648" s="67"/>
      <c r="K648" s="182"/>
      <c r="M648" s="66"/>
      <c r="N648" s="66"/>
      <c r="O648" s="66"/>
    </row>
    <row r="649" spans="1:15" s="62" customFormat="1" ht="12.75" customHeight="1">
      <c r="F649" s="67"/>
      <c r="G649" s="67"/>
      <c r="H649" s="67"/>
      <c r="I649" s="67"/>
      <c r="J649" s="67"/>
      <c r="K649" s="182"/>
      <c r="M649" s="66"/>
      <c r="N649" s="66"/>
      <c r="O649" s="66"/>
    </row>
    <row r="650" spans="1:15" s="62" customFormat="1" ht="12.75" customHeight="1">
      <c r="F650" s="67"/>
      <c r="G650" s="67"/>
      <c r="H650" s="67"/>
      <c r="I650" s="67"/>
      <c r="J650" s="67"/>
      <c r="K650" s="182"/>
      <c r="M650" s="66"/>
      <c r="N650" s="66"/>
      <c r="O650" s="66"/>
    </row>
    <row r="651" spans="1:15" s="62" customFormat="1" ht="12.75" customHeight="1">
      <c r="F651" s="67"/>
      <c r="G651" s="67"/>
      <c r="H651" s="67"/>
      <c r="I651" s="67"/>
      <c r="J651" s="67"/>
      <c r="K651" s="182"/>
      <c r="M651" s="66"/>
      <c r="N651" s="66"/>
      <c r="O651" s="66"/>
    </row>
    <row r="652" spans="1:15" s="62" customFormat="1" ht="12.75" customHeight="1">
      <c r="F652" s="67"/>
      <c r="G652" s="67"/>
      <c r="H652" s="67"/>
      <c r="I652" s="67"/>
      <c r="J652" s="67"/>
      <c r="K652" s="182"/>
      <c r="M652" s="66"/>
      <c r="N652" s="66"/>
      <c r="O652" s="66"/>
    </row>
    <row r="653" spans="1:15" s="62" customFormat="1" ht="12.75" customHeight="1">
      <c r="F653" s="67"/>
      <c r="G653" s="67"/>
      <c r="H653" s="67"/>
      <c r="I653" s="67"/>
      <c r="J653" s="67"/>
      <c r="K653" s="182"/>
      <c r="M653" s="66"/>
      <c r="N653" s="66"/>
      <c r="O653" s="66"/>
    </row>
    <row r="654" spans="1:15" s="62" customFormat="1" ht="12.75" customHeight="1">
      <c r="A654" s="25"/>
      <c r="B654" s="25"/>
      <c r="C654" s="25"/>
      <c r="D654" s="25"/>
      <c r="E654" s="64"/>
      <c r="F654" s="65"/>
      <c r="G654" s="65"/>
      <c r="H654" s="65"/>
      <c r="I654" s="65"/>
      <c r="J654" s="65"/>
      <c r="K654" s="180"/>
      <c r="L654" s="61"/>
      <c r="M654" s="115"/>
      <c r="N654" s="115"/>
      <c r="O654" s="66"/>
    </row>
    <row r="655" spans="1:15" s="62" customFormat="1" ht="12.75" customHeight="1">
      <c r="A655" s="25"/>
      <c r="B655" s="25"/>
      <c r="C655" s="25"/>
      <c r="D655" s="25"/>
      <c r="E655" s="61"/>
      <c r="F655" s="65"/>
      <c r="G655" s="65"/>
      <c r="H655" s="65"/>
      <c r="I655" s="65"/>
      <c r="J655" s="65"/>
      <c r="K655" s="180"/>
      <c r="L655" s="61"/>
      <c r="M655" s="115"/>
      <c r="N655" s="115"/>
      <c r="O655" s="66"/>
    </row>
    <row r="656" spans="1:15" s="62" customFormat="1" ht="12.75" customHeight="1">
      <c r="A656" s="25"/>
      <c r="B656" s="25"/>
      <c r="C656" s="25"/>
      <c r="D656" s="25"/>
      <c r="E656" s="64"/>
      <c r="F656" s="65"/>
      <c r="G656" s="65"/>
      <c r="H656" s="65"/>
      <c r="I656" s="65"/>
      <c r="J656" s="65"/>
      <c r="K656" s="182"/>
      <c r="L656" s="61"/>
      <c r="M656" s="66"/>
      <c r="N656" s="66"/>
      <c r="O656" s="66"/>
    </row>
    <row r="657" spans="1:15" s="62" customFormat="1" ht="12.75" customHeight="1">
      <c r="A657" s="25"/>
      <c r="B657" s="25"/>
      <c r="C657" s="25"/>
      <c r="D657" s="25"/>
      <c r="E657" s="25"/>
      <c r="F657" s="65"/>
      <c r="G657" s="65"/>
      <c r="H657" s="65"/>
      <c r="I657" s="65"/>
      <c r="J657" s="65"/>
      <c r="K657" s="182"/>
      <c r="M657" s="66"/>
      <c r="N657" s="66"/>
      <c r="O657" s="66"/>
    </row>
    <row r="658" spans="1:15" s="62" customFormat="1" ht="12.75" customHeight="1">
      <c r="A658" s="25"/>
      <c r="B658" s="25"/>
      <c r="C658" s="25"/>
      <c r="D658" s="25"/>
      <c r="E658" s="64"/>
      <c r="F658" s="68"/>
      <c r="G658" s="68"/>
      <c r="H658" s="68"/>
      <c r="I658" s="68"/>
      <c r="J658" s="68"/>
      <c r="K658" s="182"/>
      <c r="L658" s="61"/>
      <c r="M658" s="66"/>
      <c r="N658" s="66"/>
      <c r="O658" s="66"/>
    </row>
    <row r="659" spans="1:15" s="62" customFormat="1" ht="12.75" customHeight="1">
      <c r="A659" s="63"/>
      <c r="B659" s="63"/>
      <c r="C659" s="63"/>
      <c r="D659" s="63"/>
      <c r="E659" s="25"/>
      <c r="F659" s="65"/>
      <c r="G659" s="65"/>
      <c r="H659" s="65"/>
      <c r="I659" s="65"/>
      <c r="J659" s="65"/>
      <c r="K659" s="182"/>
      <c r="M659" s="66"/>
      <c r="N659" s="66"/>
      <c r="O659" s="66"/>
    </row>
    <row r="660" spans="1:15" s="62" customFormat="1" ht="12.75" customHeight="1">
      <c r="A660" s="25"/>
      <c r="B660" s="25"/>
      <c r="C660" s="25"/>
      <c r="D660" s="25"/>
      <c r="E660" s="64"/>
      <c r="F660" s="79"/>
      <c r="G660" s="67"/>
      <c r="H660" s="65"/>
      <c r="I660" s="65"/>
      <c r="J660" s="65"/>
      <c r="K660" s="182"/>
      <c r="L660" s="61"/>
      <c r="M660" s="66"/>
      <c r="N660" s="66"/>
      <c r="O660" s="66"/>
    </row>
    <row r="661" spans="1:15" s="62" customFormat="1" ht="12.75" customHeight="1">
      <c r="F661" s="67"/>
      <c r="G661" s="67"/>
      <c r="H661" s="67"/>
      <c r="I661" s="67"/>
      <c r="J661" s="67"/>
      <c r="K661" s="182"/>
      <c r="M661" s="66"/>
      <c r="N661" s="66"/>
      <c r="O661" s="66"/>
    </row>
    <row r="662" spans="1:15" s="62" customFormat="1" ht="12.75" customHeight="1">
      <c r="F662" s="67"/>
      <c r="G662" s="67"/>
      <c r="H662" s="67"/>
      <c r="I662" s="67"/>
      <c r="J662" s="67"/>
      <c r="K662" s="182"/>
      <c r="M662" s="66"/>
      <c r="N662" s="66"/>
      <c r="O662" s="66"/>
    </row>
    <row r="663" spans="1:15" s="62" customFormat="1" ht="12.75" customHeight="1">
      <c r="F663" s="67"/>
      <c r="G663" s="67"/>
      <c r="H663" s="67"/>
      <c r="I663" s="67"/>
      <c r="J663" s="67"/>
      <c r="K663" s="182"/>
      <c r="M663" s="66"/>
      <c r="N663" s="66"/>
      <c r="O663" s="66"/>
    </row>
    <row r="664" spans="1:15" s="62" customFormat="1" ht="12.75" customHeight="1">
      <c r="F664" s="67"/>
      <c r="G664" s="67"/>
      <c r="H664" s="67"/>
      <c r="I664" s="67"/>
      <c r="J664" s="67"/>
      <c r="K664" s="182"/>
      <c r="M664" s="66"/>
      <c r="N664" s="66"/>
      <c r="O664" s="66"/>
    </row>
    <row r="665" spans="1:15" s="62" customFormat="1" ht="12.75" customHeight="1">
      <c r="F665" s="67"/>
      <c r="G665" s="67"/>
      <c r="H665" s="67"/>
      <c r="I665" s="67"/>
      <c r="J665" s="67"/>
      <c r="K665" s="182"/>
      <c r="M665" s="66"/>
      <c r="N665" s="66"/>
      <c r="O665" s="66"/>
    </row>
    <row r="666" spans="1:15" s="62" customFormat="1" ht="12.75" customHeight="1">
      <c r="F666" s="67"/>
      <c r="G666" s="67"/>
      <c r="H666" s="67"/>
      <c r="I666" s="67"/>
      <c r="J666" s="67"/>
      <c r="K666" s="182"/>
      <c r="M666" s="66"/>
      <c r="N666" s="66"/>
      <c r="O666" s="66"/>
    </row>
    <row r="667" spans="1:15" s="62" customFormat="1" ht="12.75" customHeight="1">
      <c r="F667" s="67"/>
      <c r="G667" s="67"/>
      <c r="H667" s="67"/>
      <c r="I667" s="67"/>
      <c r="J667" s="67"/>
      <c r="K667" s="182"/>
      <c r="M667" s="66"/>
      <c r="N667" s="66"/>
      <c r="O667" s="66"/>
    </row>
    <row r="668" spans="1:15" s="62" customFormat="1" ht="12.75" customHeight="1">
      <c r="F668" s="67"/>
      <c r="G668" s="67"/>
      <c r="H668" s="67"/>
      <c r="I668" s="67"/>
      <c r="J668" s="67"/>
      <c r="K668" s="182"/>
      <c r="M668" s="66"/>
      <c r="N668" s="66"/>
      <c r="O668" s="66"/>
    </row>
    <row r="669" spans="1:15" s="62" customFormat="1" ht="12.75" customHeight="1">
      <c r="F669" s="67"/>
      <c r="G669" s="67"/>
      <c r="H669" s="67"/>
      <c r="I669" s="67"/>
      <c r="J669" s="67"/>
      <c r="K669" s="182"/>
      <c r="M669" s="66"/>
      <c r="N669" s="66"/>
      <c r="O669" s="66"/>
    </row>
    <row r="670" spans="1:15" s="62" customFormat="1" ht="12.75" customHeight="1">
      <c r="F670" s="67"/>
      <c r="G670" s="67"/>
      <c r="H670" s="67"/>
      <c r="I670" s="67"/>
      <c r="J670" s="67"/>
      <c r="K670" s="182"/>
      <c r="M670" s="66"/>
      <c r="N670" s="66"/>
      <c r="O670" s="66"/>
    </row>
    <row r="671" spans="1:15" s="62" customFormat="1" ht="12.75" customHeight="1">
      <c r="F671" s="67"/>
      <c r="G671" s="67"/>
      <c r="H671" s="67"/>
      <c r="I671" s="67"/>
      <c r="J671" s="67"/>
      <c r="K671" s="182"/>
      <c r="M671" s="66"/>
      <c r="N671" s="66"/>
      <c r="O671" s="66"/>
    </row>
    <row r="672" spans="1:15" s="62" customFormat="1" ht="12.75" customHeight="1">
      <c r="F672" s="67"/>
      <c r="G672" s="67"/>
      <c r="H672" s="67"/>
      <c r="I672" s="67"/>
      <c r="J672" s="67"/>
      <c r="K672" s="182"/>
      <c r="M672" s="66"/>
      <c r="N672" s="66"/>
      <c r="O672" s="66"/>
    </row>
    <row r="673" spans="6:15" s="62" customFormat="1" ht="12.75" customHeight="1">
      <c r="F673" s="67"/>
      <c r="G673" s="67"/>
      <c r="H673" s="67"/>
      <c r="I673" s="67"/>
      <c r="J673" s="67"/>
      <c r="K673" s="182"/>
      <c r="M673" s="66"/>
      <c r="N673" s="66"/>
      <c r="O673" s="66"/>
    </row>
    <row r="674" spans="6:15" s="62" customFormat="1" ht="12.75" customHeight="1">
      <c r="F674" s="67"/>
      <c r="G674" s="67"/>
      <c r="H674" s="67"/>
      <c r="I674" s="67"/>
      <c r="J674" s="67"/>
      <c r="K674" s="182"/>
      <c r="M674" s="66"/>
      <c r="N674" s="66"/>
      <c r="O674" s="66"/>
    </row>
    <row r="675" spans="6:15" s="62" customFormat="1" ht="12.75" customHeight="1">
      <c r="F675" s="67"/>
      <c r="G675" s="67"/>
      <c r="H675" s="67"/>
      <c r="I675" s="67"/>
      <c r="J675" s="67"/>
      <c r="K675" s="182"/>
      <c r="M675" s="66"/>
      <c r="N675" s="66"/>
      <c r="O675" s="66"/>
    </row>
    <row r="676" spans="6:15" s="62" customFormat="1" ht="12.75" customHeight="1">
      <c r="F676" s="67"/>
      <c r="G676" s="67"/>
      <c r="H676" s="67"/>
      <c r="I676" s="67"/>
      <c r="J676" s="67"/>
      <c r="K676" s="182"/>
      <c r="M676" s="66"/>
      <c r="N676" s="66"/>
      <c r="O676" s="66"/>
    </row>
    <row r="677" spans="6:15" s="62" customFormat="1" ht="12.75" customHeight="1">
      <c r="F677" s="67"/>
      <c r="G677" s="67"/>
      <c r="H677" s="67"/>
      <c r="I677" s="67"/>
      <c r="J677" s="67"/>
      <c r="K677" s="182"/>
      <c r="M677" s="66"/>
      <c r="N677" s="66"/>
      <c r="O677" s="66"/>
    </row>
    <row r="678" spans="6:15" s="62" customFormat="1" ht="12.75" customHeight="1">
      <c r="F678" s="67"/>
      <c r="G678" s="67"/>
      <c r="H678" s="67"/>
      <c r="I678" s="67"/>
      <c r="J678" s="67"/>
      <c r="K678" s="182"/>
      <c r="M678" s="66"/>
      <c r="N678" s="66"/>
      <c r="O678" s="66"/>
    </row>
    <row r="679" spans="6:15" s="62" customFormat="1" ht="12.75" customHeight="1">
      <c r="F679" s="67"/>
      <c r="G679" s="67"/>
      <c r="H679" s="67"/>
      <c r="I679" s="67"/>
      <c r="J679" s="67"/>
      <c r="K679" s="182"/>
      <c r="M679" s="66"/>
      <c r="N679" s="66"/>
      <c r="O679" s="66"/>
    </row>
    <row r="680" spans="6:15" s="62" customFormat="1" ht="12.75" customHeight="1">
      <c r="F680" s="67"/>
      <c r="G680" s="67"/>
      <c r="H680" s="67"/>
      <c r="I680" s="67"/>
      <c r="J680" s="67"/>
      <c r="K680" s="182"/>
      <c r="M680" s="66"/>
      <c r="N680" s="66"/>
      <c r="O680" s="66"/>
    </row>
    <row r="681" spans="6:15" s="62" customFormat="1" ht="12.75" customHeight="1">
      <c r="F681" s="67"/>
      <c r="G681" s="67"/>
      <c r="H681" s="67"/>
      <c r="I681" s="67"/>
      <c r="J681" s="67"/>
      <c r="K681" s="182"/>
      <c r="M681" s="66"/>
      <c r="N681" s="66"/>
      <c r="O681" s="66"/>
    </row>
    <row r="682" spans="6:15" s="62" customFormat="1" ht="12.75" customHeight="1">
      <c r="F682" s="67"/>
      <c r="G682" s="67"/>
      <c r="H682" s="67"/>
      <c r="I682" s="67"/>
      <c r="J682" s="67"/>
      <c r="K682" s="182"/>
      <c r="M682" s="66"/>
      <c r="N682" s="66"/>
      <c r="O682" s="66"/>
    </row>
    <row r="683" spans="6:15" s="62" customFormat="1" ht="12.75" customHeight="1">
      <c r="F683" s="67"/>
      <c r="G683" s="67"/>
      <c r="H683" s="67"/>
      <c r="I683" s="67"/>
      <c r="J683" s="67"/>
      <c r="K683" s="182"/>
      <c r="M683" s="66"/>
      <c r="N683" s="66"/>
      <c r="O683" s="66"/>
    </row>
    <row r="684" spans="6:15" s="62" customFormat="1" ht="12.75" customHeight="1">
      <c r="F684" s="67"/>
      <c r="G684" s="67"/>
      <c r="H684" s="67"/>
      <c r="I684" s="67"/>
      <c r="J684" s="67"/>
      <c r="K684" s="182"/>
      <c r="M684" s="66"/>
      <c r="N684" s="66"/>
      <c r="O684" s="66"/>
    </row>
    <row r="685" spans="6:15" s="62" customFormat="1" ht="12.75" customHeight="1">
      <c r="F685" s="67"/>
      <c r="G685" s="67"/>
      <c r="H685" s="67"/>
      <c r="I685" s="67"/>
      <c r="J685" s="67"/>
      <c r="K685" s="182"/>
      <c r="M685" s="66"/>
      <c r="N685" s="66"/>
      <c r="O685" s="66"/>
    </row>
    <row r="686" spans="6:15" s="62" customFormat="1" ht="12.75" customHeight="1">
      <c r="F686" s="67"/>
      <c r="G686" s="67"/>
      <c r="H686" s="67"/>
      <c r="I686" s="67"/>
      <c r="J686" s="67"/>
      <c r="K686" s="182"/>
      <c r="M686" s="66"/>
      <c r="N686" s="66"/>
      <c r="O686" s="66"/>
    </row>
    <row r="687" spans="6:15" s="62" customFormat="1" ht="12.75" customHeight="1">
      <c r="F687" s="67"/>
      <c r="G687" s="67"/>
      <c r="H687" s="67"/>
      <c r="I687" s="67"/>
      <c r="J687" s="67"/>
      <c r="K687" s="182"/>
      <c r="M687" s="66"/>
      <c r="N687" s="66"/>
      <c r="O687" s="66"/>
    </row>
    <row r="688" spans="6:15" s="62" customFormat="1" ht="12.75" customHeight="1">
      <c r="F688" s="67"/>
      <c r="G688" s="67"/>
      <c r="H688" s="67"/>
      <c r="I688" s="67"/>
      <c r="J688" s="67"/>
      <c r="K688" s="182"/>
      <c r="M688" s="66"/>
      <c r="N688" s="66"/>
      <c r="O688" s="66"/>
    </row>
    <row r="689" spans="6:15" s="62" customFormat="1" ht="12.75" customHeight="1">
      <c r="F689" s="67"/>
      <c r="G689" s="67"/>
      <c r="H689" s="67"/>
      <c r="I689" s="67"/>
      <c r="J689" s="67"/>
      <c r="K689" s="182"/>
      <c r="M689" s="66"/>
      <c r="N689" s="66"/>
      <c r="O689" s="66"/>
    </row>
    <row r="690" spans="6:15" s="62" customFormat="1" ht="12.75" customHeight="1">
      <c r="F690" s="67"/>
      <c r="G690" s="67"/>
      <c r="H690" s="67"/>
      <c r="I690" s="67"/>
      <c r="J690" s="67"/>
      <c r="K690" s="182"/>
      <c r="M690" s="66"/>
      <c r="N690" s="66"/>
      <c r="O690" s="66"/>
    </row>
    <row r="691" spans="6:15" s="62" customFormat="1" ht="12.75" customHeight="1">
      <c r="F691" s="67"/>
      <c r="G691" s="67"/>
      <c r="H691" s="67"/>
      <c r="I691" s="67"/>
      <c r="J691" s="67"/>
      <c r="K691" s="182"/>
      <c r="M691" s="66"/>
      <c r="N691" s="66"/>
      <c r="O691" s="66"/>
    </row>
    <row r="692" spans="6:15" s="62" customFormat="1" ht="12.75" customHeight="1">
      <c r="F692" s="67"/>
      <c r="G692" s="67"/>
      <c r="H692" s="67"/>
      <c r="I692" s="67"/>
      <c r="J692" s="67"/>
      <c r="K692" s="182"/>
      <c r="M692" s="66"/>
      <c r="N692" s="66"/>
      <c r="O692" s="66"/>
    </row>
    <row r="693" spans="6:15" s="62" customFormat="1" ht="12.75" customHeight="1">
      <c r="F693" s="67"/>
      <c r="G693" s="67"/>
      <c r="H693" s="67"/>
      <c r="I693" s="67"/>
      <c r="J693" s="67"/>
      <c r="K693" s="182"/>
      <c r="M693" s="66"/>
      <c r="N693" s="66"/>
      <c r="O693" s="66"/>
    </row>
    <row r="694" spans="6:15" s="62" customFormat="1" ht="12.75" customHeight="1">
      <c r="F694" s="67"/>
      <c r="G694" s="67"/>
      <c r="H694" s="67"/>
      <c r="I694" s="67"/>
      <c r="J694" s="67"/>
      <c r="K694" s="182"/>
      <c r="M694" s="66"/>
      <c r="N694" s="66"/>
      <c r="O694" s="66"/>
    </row>
    <row r="695" spans="6:15" s="62" customFormat="1" ht="12.75" customHeight="1">
      <c r="F695" s="67"/>
      <c r="G695" s="67"/>
      <c r="H695" s="67"/>
      <c r="I695" s="67"/>
      <c r="J695" s="67"/>
      <c r="K695" s="182"/>
      <c r="M695" s="66"/>
      <c r="N695" s="66"/>
      <c r="O695" s="66"/>
    </row>
    <row r="696" spans="6:15" s="62" customFormat="1" ht="12.75" customHeight="1">
      <c r="F696" s="67"/>
      <c r="G696" s="67"/>
      <c r="H696" s="67"/>
      <c r="I696" s="67"/>
      <c r="J696" s="67"/>
      <c r="K696" s="182"/>
      <c r="M696" s="66"/>
      <c r="N696" s="66"/>
      <c r="O696" s="66"/>
    </row>
    <row r="697" spans="6:15" s="62" customFormat="1" ht="12.75" customHeight="1">
      <c r="F697" s="67"/>
      <c r="G697" s="67"/>
      <c r="H697" s="67"/>
      <c r="I697" s="67"/>
      <c r="J697" s="67"/>
      <c r="K697" s="182"/>
      <c r="M697" s="66"/>
      <c r="N697" s="66"/>
      <c r="O697" s="66"/>
    </row>
    <row r="698" spans="6:15" s="62" customFormat="1" ht="12.75" customHeight="1">
      <c r="F698" s="67"/>
      <c r="G698" s="67"/>
      <c r="H698" s="67"/>
      <c r="I698" s="67"/>
      <c r="J698" s="67"/>
      <c r="K698" s="182"/>
      <c r="M698" s="66"/>
      <c r="N698" s="66"/>
      <c r="O698" s="66"/>
    </row>
    <row r="699" spans="6:15" s="62" customFormat="1" ht="12.75" customHeight="1">
      <c r="F699" s="67"/>
      <c r="G699" s="67"/>
      <c r="H699" s="67"/>
      <c r="I699" s="67"/>
      <c r="J699" s="67"/>
      <c r="K699" s="182"/>
      <c r="M699" s="66"/>
      <c r="N699" s="66"/>
      <c r="O699" s="66"/>
    </row>
    <row r="700" spans="6:15" s="62" customFormat="1" ht="12.75" customHeight="1">
      <c r="F700" s="67"/>
      <c r="G700" s="67"/>
      <c r="H700" s="67"/>
      <c r="I700" s="67"/>
      <c r="J700" s="67"/>
      <c r="K700" s="182"/>
      <c r="M700" s="66"/>
      <c r="N700" s="66"/>
      <c r="O700" s="66"/>
    </row>
    <row r="701" spans="6:15" s="62" customFormat="1" ht="12.75" customHeight="1">
      <c r="F701" s="67"/>
      <c r="G701" s="67"/>
      <c r="H701" s="67"/>
      <c r="I701" s="67"/>
      <c r="J701" s="67"/>
      <c r="K701" s="182"/>
      <c r="M701" s="66"/>
      <c r="N701" s="66"/>
      <c r="O701" s="66"/>
    </row>
    <row r="702" spans="6:15" s="62" customFormat="1" ht="12.75" customHeight="1">
      <c r="F702" s="67"/>
      <c r="G702" s="67"/>
      <c r="H702" s="67"/>
      <c r="I702" s="67"/>
      <c r="J702" s="67"/>
      <c r="K702" s="182"/>
      <c r="M702" s="66"/>
      <c r="N702" s="66"/>
      <c r="O702" s="66"/>
    </row>
    <row r="703" spans="6:15" s="62" customFormat="1" ht="12.75" customHeight="1">
      <c r="F703" s="67"/>
      <c r="G703" s="67"/>
      <c r="H703" s="67"/>
      <c r="I703" s="67"/>
      <c r="J703" s="67"/>
      <c r="K703" s="182"/>
      <c r="M703" s="66"/>
      <c r="N703" s="66"/>
      <c r="O703" s="66"/>
    </row>
    <row r="704" spans="6:15" s="62" customFormat="1" ht="12.75" customHeight="1">
      <c r="F704" s="67"/>
      <c r="G704" s="67"/>
      <c r="H704" s="67"/>
      <c r="I704" s="67"/>
      <c r="J704" s="67"/>
      <c r="K704" s="182"/>
      <c r="M704" s="66"/>
      <c r="N704" s="66"/>
      <c r="O704" s="66"/>
    </row>
    <row r="705" spans="6:15" s="62" customFormat="1" ht="12.75" customHeight="1">
      <c r="F705" s="67"/>
      <c r="G705" s="67"/>
      <c r="H705" s="67"/>
      <c r="I705" s="67"/>
      <c r="J705" s="67"/>
      <c r="K705" s="182"/>
      <c r="M705" s="66"/>
      <c r="N705" s="66"/>
      <c r="O705" s="66"/>
    </row>
    <row r="706" spans="6:15" s="62" customFormat="1" ht="12.75" customHeight="1">
      <c r="F706" s="67"/>
      <c r="G706" s="67"/>
      <c r="H706" s="67"/>
      <c r="I706" s="67"/>
      <c r="J706" s="67"/>
      <c r="K706" s="182"/>
      <c r="M706" s="66"/>
      <c r="N706" s="66"/>
      <c r="O706" s="66"/>
    </row>
    <row r="707" spans="6:15" s="62" customFormat="1" ht="12.75" customHeight="1">
      <c r="F707" s="67"/>
      <c r="G707" s="67"/>
      <c r="H707" s="67"/>
      <c r="I707" s="67"/>
      <c r="J707" s="67"/>
      <c r="K707" s="182"/>
      <c r="M707" s="66"/>
      <c r="N707" s="66"/>
      <c r="O707" s="66"/>
    </row>
    <row r="708" spans="6:15" s="62" customFormat="1" ht="12.75" customHeight="1">
      <c r="F708" s="67"/>
      <c r="G708" s="67"/>
      <c r="H708" s="67"/>
      <c r="I708" s="67"/>
      <c r="J708" s="67"/>
      <c r="K708" s="182"/>
      <c r="M708" s="66"/>
      <c r="N708" s="66"/>
      <c r="O708" s="66"/>
    </row>
    <row r="709" spans="6:15" s="62" customFormat="1" ht="12.75" customHeight="1">
      <c r="F709" s="67"/>
      <c r="G709" s="67"/>
      <c r="H709" s="67"/>
      <c r="I709" s="67"/>
      <c r="J709" s="67"/>
      <c r="K709" s="182"/>
      <c r="M709" s="66"/>
      <c r="N709" s="66"/>
      <c r="O709" s="66"/>
    </row>
    <row r="710" spans="6:15" s="62" customFormat="1" ht="12.75" customHeight="1">
      <c r="F710" s="67"/>
      <c r="G710" s="67"/>
      <c r="H710" s="67"/>
      <c r="I710" s="67"/>
      <c r="J710" s="67"/>
      <c r="K710" s="182"/>
      <c r="M710" s="66"/>
      <c r="N710" s="66"/>
      <c r="O710" s="66"/>
    </row>
    <row r="711" spans="6:15" s="62" customFormat="1" ht="12.75" customHeight="1">
      <c r="F711" s="67"/>
      <c r="G711" s="67"/>
      <c r="H711" s="67"/>
      <c r="I711" s="67"/>
      <c r="J711" s="67"/>
      <c r="K711" s="182"/>
      <c r="M711" s="66"/>
      <c r="N711" s="66"/>
      <c r="O711" s="66"/>
    </row>
    <row r="712" spans="6:15" s="62" customFormat="1" ht="12.75" customHeight="1">
      <c r="F712" s="67"/>
      <c r="G712" s="67"/>
      <c r="H712" s="67"/>
      <c r="I712" s="67"/>
      <c r="J712" s="67"/>
      <c r="K712" s="182"/>
      <c r="M712" s="66"/>
      <c r="N712" s="66"/>
      <c r="O712" s="66"/>
    </row>
    <row r="713" spans="6:15" s="62" customFormat="1" ht="12.75" customHeight="1">
      <c r="F713" s="67"/>
      <c r="G713" s="67"/>
      <c r="H713" s="67"/>
      <c r="I713" s="67"/>
      <c r="J713" s="67"/>
      <c r="K713" s="182"/>
      <c r="M713" s="66"/>
      <c r="N713" s="66"/>
      <c r="O713" s="66"/>
    </row>
    <row r="714" spans="6:15" s="62" customFormat="1" ht="12.75" customHeight="1">
      <c r="F714" s="67"/>
      <c r="G714" s="67"/>
      <c r="H714" s="67"/>
      <c r="I714" s="67"/>
      <c r="J714" s="67"/>
      <c r="K714" s="182"/>
      <c r="M714" s="66"/>
      <c r="N714" s="66"/>
      <c r="O714" s="66"/>
    </row>
    <row r="715" spans="6:15" s="62" customFormat="1" ht="12.75" customHeight="1">
      <c r="F715" s="67"/>
      <c r="G715" s="67"/>
      <c r="H715" s="67"/>
      <c r="I715" s="67"/>
      <c r="J715" s="67"/>
      <c r="K715" s="182"/>
      <c r="M715" s="66"/>
      <c r="N715" s="66"/>
      <c r="O715" s="66"/>
    </row>
    <row r="716" spans="6:15" s="62" customFormat="1" ht="12.75" customHeight="1">
      <c r="F716" s="67"/>
      <c r="G716" s="67"/>
      <c r="H716" s="67"/>
      <c r="I716" s="67"/>
      <c r="J716" s="67"/>
      <c r="K716" s="182"/>
      <c r="M716" s="66"/>
      <c r="N716" s="66"/>
      <c r="O716" s="66"/>
    </row>
    <row r="717" spans="6:15" s="62" customFormat="1" ht="12.75" customHeight="1">
      <c r="F717" s="67"/>
      <c r="G717" s="67"/>
      <c r="H717" s="67"/>
      <c r="I717" s="67"/>
      <c r="J717" s="67"/>
      <c r="K717" s="182"/>
      <c r="M717" s="66"/>
      <c r="N717" s="66"/>
      <c r="O717" s="66"/>
    </row>
    <row r="718" spans="6:15" s="62" customFormat="1" ht="12.75" customHeight="1">
      <c r="F718" s="67"/>
      <c r="G718" s="67"/>
      <c r="H718" s="67"/>
      <c r="I718" s="67"/>
      <c r="J718" s="67"/>
      <c r="K718" s="182"/>
      <c r="M718" s="66"/>
      <c r="N718" s="66"/>
      <c r="O718" s="66"/>
    </row>
    <row r="719" spans="6:15" s="62" customFormat="1" ht="12.75" customHeight="1">
      <c r="F719" s="67"/>
      <c r="G719" s="67"/>
      <c r="H719" s="67"/>
      <c r="I719" s="67"/>
      <c r="J719" s="67"/>
      <c r="K719" s="182"/>
      <c r="M719" s="66"/>
      <c r="N719" s="66"/>
      <c r="O719" s="66"/>
    </row>
    <row r="720" spans="6:15" s="62" customFormat="1" ht="12.75" customHeight="1">
      <c r="F720" s="67"/>
      <c r="G720" s="67"/>
      <c r="H720" s="67"/>
      <c r="I720" s="67"/>
      <c r="J720" s="67"/>
      <c r="K720" s="182"/>
      <c r="M720" s="66"/>
      <c r="N720" s="66"/>
      <c r="O720" s="66"/>
    </row>
    <row r="721" spans="6:15" s="62" customFormat="1" ht="12.75" customHeight="1">
      <c r="F721" s="67"/>
      <c r="G721" s="67"/>
      <c r="H721" s="67"/>
      <c r="I721" s="67"/>
      <c r="J721" s="67"/>
      <c r="K721" s="182"/>
      <c r="M721" s="66"/>
      <c r="N721" s="66"/>
      <c r="O721" s="66"/>
    </row>
    <row r="722" spans="6:15" s="62" customFormat="1" ht="12.75" customHeight="1">
      <c r="F722" s="67"/>
      <c r="G722" s="67"/>
      <c r="H722" s="67"/>
      <c r="I722" s="67"/>
      <c r="J722" s="67"/>
      <c r="K722" s="182"/>
      <c r="M722" s="66"/>
      <c r="N722" s="66"/>
      <c r="O722" s="66"/>
    </row>
    <row r="723" spans="6:15" s="62" customFormat="1" ht="12.75" customHeight="1">
      <c r="F723" s="67"/>
      <c r="G723" s="67"/>
      <c r="H723" s="67"/>
      <c r="I723" s="67"/>
      <c r="J723" s="67"/>
      <c r="K723" s="182"/>
      <c r="M723" s="66"/>
      <c r="N723" s="66"/>
      <c r="O723" s="66"/>
    </row>
    <row r="724" spans="6:15" s="62" customFormat="1" ht="12.75" customHeight="1">
      <c r="F724" s="67"/>
      <c r="G724" s="67"/>
      <c r="H724" s="67"/>
      <c r="I724" s="67"/>
      <c r="J724" s="67"/>
      <c r="K724" s="182"/>
      <c r="M724" s="66"/>
      <c r="N724" s="66"/>
      <c r="O724" s="66"/>
    </row>
    <row r="725" spans="6:15" s="62" customFormat="1" ht="12.75" customHeight="1">
      <c r="F725" s="67"/>
      <c r="G725" s="67"/>
      <c r="H725" s="67"/>
      <c r="I725" s="67"/>
      <c r="J725" s="67"/>
      <c r="K725" s="182"/>
      <c r="M725" s="66"/>
      <c r="N725" s="66"/>
      <c r="O725" s="66"/>
    </row>
    <row r="726" spans="6:15" s="62" customFormat="1" ht="12.75" customHeight="1">
      <c r="F726" s="67"/>
      <c r="G726" s="67"/>
      <c r="H726" s="67"/>
      <c r="I726" s="67"/>
      <c r="J726" s="67"/>
      <c r="K726" s="182"/>
      <c r="M726" s="66"/>
      <c r="N726" s="66"/>
      <c r="O726" s="66"/>
    </row>
    <row r="727" spans="6:15" s="62" customFormat="1" ht="12.75" customHeight="1">
      <c r="F727" s="67"/>
      <c r="G727" s="67"/>
      <c r="H727" s="67"/>
      <c r="I727" s="67"/>
      <c r="J727" s="67"/>
      <c r="K727" s="182"/>
      <c r="M727" s="66"/>
      <c r="N727" s="66"/>
      <c r="O727" s="66"/>
    </row>
    <row r="728" spans="6:15" s="62" customFormat="1" ht="12.75" customHeight="1">
      <c r="F728" s="67"/>
      <c r="G728" s="67"/>
      <c r="H728" s="67"/>
      <c r="I728" s="67"/>
      <c r="J728" s="67"/>
      <c r="K728" s="182"/>
      <c r="M728" s="66"/>
      <c r="N728" s="66"/>
      <c r="O728" s="66"/>
    </row>
    <row r="729" spans="6:15" s="62" customFormat="1" ht="12.75" customHeight="1">
      <c r="F729" s="67"/>
      <c r="G729" s="67"/>
      <c r="H729" s="67"/>
      <c r="I729" s="67"/>
      <c r="J729" s="67"/>
      <c r="K729" s="182"/>
      <c r="M729" s="66"/>
      <c r="N729" s="66"/>
      <c r="O729" s="66"/>
    </row>
    <row r="730" spans="6:15" s="62" customFormat="1" ht="12.75" customHeight="1">
      <c r="F730" s="67"/>
      <c r="G730" s="67"/>
      <c r="H730" s="67"/>
      <c r="I730" s="67"/>
      <c r="J730" s="67"/>
      <c r="K730" s="182"/>
      <c r="M730" s="66"/>
      <c r="N730" s="66"/>
      <c r="O730" s="66"/>
    </row>
    <row r="731" spans="6:15" s="62" customFormat="1" ht="12.75" customHeight="1">
      <c r="F731" s="67"/>
      <c r="G731" s="67"/>
      <c r="H731" s="67"/>
      <c r="I731" s="67"/>
      <c r="J731" s="67"/>
      <c r="K731" s="182"/>
      <c r="M731" s="66"/>
      <c r="N731" s="66"/>
      <c r="O731" s="66"/>
    </row>
    <row r="732" spans="6:15" s="62" customFormat="1" ht="12.75" customHeight="1">
      <c r="F732" s="67"/>
      <c r="G732" s="67"/>
      <c r="H732" s="67"/>
      <c r="I732" s="67"/>
      <c r="J732" s="67"/>
      <c r="K732" s="182"/>
      <c r="M732" s="66"/>
      <c r="N732" s="66"/>
      <c r="O732" s="66"/>
    </row>
    <row r="733" spans="6:15" s="62" customFormat="1" ht="12.75" customHeight="1">
      <c r="F733" s="67"/>
      <c r="G733" s="67"/>
      <c r="H733" s="67"/>
      <c r="I733" s="67"/>
      <c r="J733" s="67"/>
      <c r="K733" s="182"/>
      <c r="M733" s="66"/>
      <c r="N733" s="66"/>
      <c r="O733" s="66"/>
    </row>
    <row r="734" spans="6:15" s="62" customFormat="1" ht="12.75" customHeight="1">
      <c r="F734" s="67"/>
      <c r="G734" s="67"/>
      <c r="H734" s="67"/>
      <c r="I734" s="67"/>
      <c r="J734" s="67"/>
      <c r="K734" s="182"/>
      <c r="M734" s="66"/>
      <c r="N734" s="66"/>
      <c r="O734" s="66"/>
    </row>
    <row r="735" spans="6:15" s="62" customFormat="1" ht="12.75" customHeight="1">
      <c r="F735" s="67"/>
      <c r="G735" s="67"/>
      <c r="H735" s="67"/>
      <c r="I735" s="67"/>
      <c r="J735" s="67"/>
      <c r="K735" s="182"/>
      <c r="M735" s="66"/>
      <c r="N735" s="66"/>
      <c r="O735" s="66"/>
    </row>
    <row r="736" spans="6:15" s="62" customFormat="1" ht="12.75" customHeight="1">
      <c r="F736" s="67"/>
      <c r="G736" s="67"/>
      <c r="H736" s="67"/>
      <c r="I736" s="67"/>
      <c r="J736" s="67"/>
      <c r="K736" s="182"/>
      <c r="M736" s="66"/>
      <c r="N736" s="66"/>
      <c r="O736" s="66"/>
    </row>
    <row r="737" spans="6:15" s="62" customFormat="1" ht="12.75" customHeight="1">
      <c r="F737" s="67"/>
      <c r="G737" s="67"/>
      <c r="H737" s="67"/>
      <c r="I737" s="67"/>
      <c r="J737" s="67"/>
      <c r="K737" s="182"/>
      <c r="M737" s="66"/>
      <c r="N737" s="66"/>
      <c r="O737" s="66"/>
    </row>
    <row r="738" spans="6:15" s="62" customFormat="1" ht="12.75" customHeight="1">
      <c r="F738" s="67"/>
      <c r="G738" s="67"/>
      <c r="H738" s="67"/>
      <c r="I738" s="67"/>
      <c r="J738" s="67"/>
      <c r="K738" s="182"/>
      <c r="M738" s="66"/>
      <c r="N738" s="66"/>
      <c r="O738" s="66"/>
    </row>
    <row r="739" spans="6:15" s="62" customFormat="1" ht="12.75" customHeight="1">
      <c r="F739" s="67"/>
      <c r="G739" s="67"/>
      <c r="H739" s="67"/>
      <c r="I739" s="67"/>
      <c r="J739" s="67"/>
      <c r="K739" s="182"/>
      <c r="M739" s="66"/>
      <c r="N739" s="66"/>
      <c r="O739" s="66"/>
    </row>
    <row r="740" spans="6:15" s="62" customFormat="1" ht="12.75" customHeight="1">
      <c r="F740" s="67"/>
      <c r="G740" s="67"/>
      <c r="H740" s="67"/>
      <c r="I740" s="67"/>
      <c r="J740" s="67"/>
      <c r="K740" s="182"/>
      <c r="M740" s="66"/>
      <c r="N740" s="66"/>
      <c r="O740" s="66"/>
    </row>
    <row r="741" spans="6:15" s="62" customFormat="1" ht="12.75" customHeight="1">
      <c r="F741" s="67"/>
      <c r="G741" s="67"/>
      <c r="H741" s="67"/>
      <c r="I741" s="67"/>
      <c r="J741" s="67"/>
      <c r="K741" s="182"/>
      <c r="M741" s="66"/>
      <c r="N741" s="66"/>
      <c r="O741" s="66"/>
    </row>
    <row r="742" spans="6:15" s="62" customFormat="1" ht="12.75" customHeight="1">
      <c r="F742" s="67"/>
      <c r="G742" s="67"/>
      <c r="H742" s="67"/>
      <c r="I742" s="67"/>
      <c r="J742" s="67"/>
      <c r="K742" s="182"/>
      <c r="M742" s="66"/>
      <c r="N742" s="66"/>
      <c r="O742" s="66"/>
    </row>
    <row r="743" spans="6:15" s="62" customFormat="1" ht="12.75" customHeight="1">
      <c r="F743" s="67"/>
      <c r="G743" s="67"/>
      <c r="H743" s="67"/>
      <c r="I743" s="67"/>
      <c r="J743" s="67"/>
      <c r="K743" s="182"/>
      <c r="M743" s="66"/>
      <c r="N743" s="66"/>
      <c r="O743" s="66"/>
    </row>
    <row r="744" spans="6:15" s="62" customFormat="1" ht="12.75" customHeight="1">
      <c r="F744" s="67"/>
      <c r="G744" s="67"/>
      <c r="H744" s="67"/>
      <c r="I744" s="67"/>
      <c r="J744" s="67"/>
      <c r="K744" s="182"/>
      <c r="M744" s="66"/>
      <c r="N744" s="66"/>
      <c r="O744" s="66"/>
    </row>
    <row r="745" spans="6:15" s="62" customFormat="1" ht="12.75" customHeight="1">
      <c r="F745" s="67"/>
      <c r="G745" s="67"/>
      <c r="H745" s="67"/>
      <c r="I745" s="67"/>
      <c r="J745" s="67"/>
      <c r="K745" s="182"/>
      <c r="M745" s="66"/>
      <c r="N745" s="66"/>
      <c r="O745" s="66"/>
    </row>
    <row r="746" spans="6:15" s="62" customFormat="1" ht="12.75" customHeight="1">
      <c r="F746" s="67"/>
      <c r="G746" s="67"/>
      <c r="H746" s="67"/>
      <c r="I746" s="67"/>
      <c r="J746" s="67"/>
      <c r="K746" s="182"/>
      <c r="M746" s="66"/>
      <c r="N746" s="66"/>
      <c r="O746" s="66"/>
    </row>
    <row r="747" spans="6:15" s="62" customFormat="1" ht="12.75" customHeight="1">
      <c r="F747" s="67"/>
      <c r="G747" s="67"/>
      <c r="H747" s="67"/>
      <c r="I747" s="67"/>
      <c r="J747" s="67"/>
      <c r="K747" s="182"/>
      <c r="M747" s="66"/>
      <c r="N747" s="66"/>
      <c r="O747" s="66"/>
    </row>
    <row r="748" spans="6:15" s="62" customFormat="1" ht="12.75" customHeight="1">
      <c r="F748" s="67"/>
      <c r="G748" s="67"/>
      <c r="H748" s="67"/>
      <c r="I748" s="67"/>
      <c r="J748" s="67"/>
      <c r="K748" s="182"/>
      <c r="M748" s="66"/>
      <c r="N748" s="66"/>
      <c r="O748" s="66"/>
    </row>
    <row r="749" spans="6:15" s="62" customFormat="1" ht="12.75" customHeight="1">
      <c r="F749" s="67"/>
      <c r="G749" s="67"/>
      <c r="H749" s="67"/>
      <c r="I749" s="67"/>
      <c r="J749" s="67"/>
      <c r="K749" s="182"/>
      <c r="M749" s="66"/>
      <c r="N749" s="66"/>
      <c r="O749" s="66"/>
    </row>
    <row r="750" spans="6:15" s="62" customFormat="1" ht="12.75" customHeight="1">
      <c r="F750" s="67"/>
      <c r="G750" s="67"/>
      <c r="H750" s="67"/>
      <c r="I750" s="67"/>
      <c r="J750" s="67"/>
      <c r="K750" s="182"/>
      <c r="M750" s="66"/>
      <c r="N750" s="66"/>
      <c r="O750" s="66"/>
    </row>
    <row r="751" spans="6:15" s="62" customFormat="1" ht="12.75" customHeight="1">
      <c r="F751" s="67"/>
      <c r="G751" s="67"/>
      <c r="H751" s="67"/>
      <c r="I751" s="67"/>
      <c r="J751" s="67"/>
      <c r="K751" s="182"/>
      <c r="M751" s="66"/>
      <c r="N751" s="66"/>
      <c r="O751" s="66"/>
    </row>
    <row r="752" spans="6:15" s="62" customFormat="1" ht="12.75" customHeight="1">
      <c r="F752" s="67"/>
      <c r="G752" s="67"/>
      <c r="H752" s="67"/>
      <c r="I752" s="67"/>
      <c r="J752" s="67"/>
      <c r="K752" s="182"/>
      <c r="M752" s="66"/>
      <c r="N752" s="66"/>
      <c r="O752" s="66"/>
    </row>
    <row r="753" spans="6:15" s="62" customFormat="1" ht="12.75" customHeight="1">
      <c r="F753" s="67"/>
      <c r="G753" s="67"/>
      <c r="H753" s="67"/>
      <c r="I753" s="67"/>
      <c r="J753" s="67"/>
      <c r="K753" s="182"/>
      <c r="M753" s="66"/>
      <c r="N753" s="66"/>
      <c r="O753" s="66"/>
    </row>
    <row r="754" spans="6:15" s="62" customFormat="1" ht="12.75" customHeight="1">
      <c r="F754" s="67"/>
      <c r="G754" s="67"/>
      <c r="H754" s="67"/>
      <c r="I754" s="67"/>
      <c r="J754" s="67"/>
      <c r="K754" s="182"/>
      <c r="M754" s="66"/>
      <c r="N754" s="66"/>
      <c r="O754" s="66"/>
    </row>
    <row r="755" spans="6:15" s="62" customFormat="1" ht="12.75" customHeight="1">
      <c r="F755" s="67"/>
      <c r="G755" s="67"/>
      <c r="H755" s="67"/>
      <c r="I755" s="67"/>
      <c r="J755" s="67"/>
      <c r="K755" s="182"/>
      <c r="M755" s="66"/>
      <c r="N755" s="66"/>
      <c r="O755" s="66"/>
    </row>
    <row r="756" spans="6:15" s="62" customFormat="1" ht="12.75" customHeight="1">
      <c r="F756" s="67"/>
      <c r="G756" s="67"/>
      <c r="H756" s="67"/>
      <c r="I756" s="67"/>
      <c r="J756" s="67"/>
      <c r="K756" s="182"/>
      <c r="M756" s="66"/>
      <c r="N756" s="66"/>
      <c r="O756" s="66"/>
    </row>
    <row r="757" spans="6:15" s="62" customFormat="1" ht="12.75" customHeight="1">
      <c r="F757" s="67"/>
      <c r="G757" s="67"/>
      <c r="H757" s="67"/>
      <c r="I757" s="67"/>
      <c r="J757" s="67"/>
      <c r="K757" s="182"/>
      <c r="M757" s="66"/>
      <c r="N757" s="66"/>
      <c r="O757" s="66"/>
    </row>
    <row r="758" spans="6:15" s="62" customFormat="1" ht="12.75" customHeight="1">
      <c r="F758" s="67"/>
      <c r="G758" s="67"/>
      <c r="H758" s="67"/>
      <c r="I758" s="67"/>
      <c r="J758" s="67"/>
      <c r="K758" s="182"/>
      <c r="M758" s="66"/>
      <c r="N758" s="66"/>
      <c r="O758" s="66"/>
    </row>
    <row r="759" spans="6:15" s="62" customFormat="1" ht="12.75" customHeight="1">
      <c r="F759" s="67"/>
      <c r="G759" s="67"/>
      <c r="H759" s="67"/>
      <c r="I759" s="67"/>
      <c r="J759" s="67"/>
      <c r="K759" s="182"/>
      <c r="M759" s="66"/>
      <c r="N759" s="66"/>
      <c r="O759" s="66"/>
    </row>
    <row r="760" spans="6:15" s="62" customFormat="1" ht="12.75" customHeight="1">
      <c r="F760" s="67"/>
      <c r="G760" s="67"/>
      <c r="H760" s="67"/>
      <c r="I760" s="67"/>
      <c r="J760" s="67"/>
      <c r="K760" s="182"/>
      <c r="M760" s="66"/>
      <c r="N760" s="66"/>
      <c r="O760" s="66"/>
    </row>
    <row r="761" spans="6:15" s="62" customFormat="1" ht="12.75" customHeight="1">
      <c r="F761" s="67"/>
      <c r="G761" s="67"/>
      <c r="H761" s="67"/>
      <c r="I761" s="67"/>
      <c r="J761" s="67"/>
      <c r="K761" s="182"/>
      <c r="M761" s="66"/>
      <c r="N761" s="66"/>
      <c r="O761" s="66"/>
    </row>
    <row r="762" spans="6:15" s="62" customFormat="1" ht="12.75" customHeight="1">
      <c r="F762" s="67"/>
      <c r="G762" s="67"/>
      <c r="H762" s="67"/>
      <c r="I762" s="67"/>
      <c r="J762" s="67"/>
      <c r="K762" s="182"/>
      <c r="M762" s="66"/>
      <c r="N762" s="66"/>
      <c r="O762" s="66"/>
    </row>
    <row r="763" spans="6:15" s="62" customFormat="1" ht="12.75" customHeight="1">
      <c r="F763" s="67"/>
      <c r="G763" s="67"/>
      <c r="H763" s="67"/>
      <c r="I763" s="67"/>
      <c r="J763" s="67"/>
      <c r="K763" s="182"/>
      <c r="M763" s="66"/>
      <c r="N763" s="66"/>
      <c r="O763" s="66"/>
    </row>
    <row r="764" spans="6:15" s="62" customFormat="1" ht="12.75" customHeight="1">
      <c r="F764" s="67"/>
      <c r="G764" s="67"/>
      <c r="H764" s="67"/>
      <c r="I764" s="67"/>
      <c r="J764" s="67"/>
      <c r="K764" s="182"/>
      <c r="M764" s="66"/>
      <c r="N764" s="66"/>
      <c r="O764" s="66"/>
    </row>
    <row r="765" spans="6:15" s="62" customFormat="1" ht="12.75" customHeight="1">
      <c r="F765" s="67"/>
      <c r="G765" s="67"/>
      <c r="H765" s="67"/>
      <c r="I765" s="67"/>
      <c r="J765" s="67"/>
      <c r="K765" s="182"/>
      <c r="M765" s="66"/>
      <c r="N765" s="66"/>
      <c r="O765" s="66"/>
    </row>
    <row r="766" spans="6:15" s="62" customFormat="1" ht="12.75" customHeight="1">
      <c r="F766" s="67"/>
      <c r="G766" s="67"/>
      <c r="H766" s="67"/>
      <c r="I766" s="67"/>
      <c r="J766" s="67"/>
      <c r="K766" s="182"/>
      <c r="M766" s="66"/>
      <c r="N766" s="66"/>
      <c r="O766" s="66"/>
    </row>
    <row r="767" spans="6:15" s="62" customFormat="1" ht="12.75" customHeight="1">
      <c r="F767" s="67"/>
      <c r="G767" s="67"/>
      <c r="H767" s="67"/>
      <c r="I767" s="67"/>
      <c r="J767" s="67"/>
      <c r="K767" s="182"/>
      <c r="M767" s="66"/>
      <c r="N767" s="66"/>
      <c r="O767" s="66"/>
    </row>
    <row r="768" spans="6:15" s="62" customFormat="1" ht="12.75" customHeight="1">
      <c r="F768" s="67"/>
      <c r="G768" s="67"/>
      <c r="H768" s="67"/>
      <c r="I768" s="67"/>
      <c r="J768" s="67"/>
      <c r="K768" s="182"/>
      <c r="M768" s="66"/>
      <c r="N768" s="66"/>
      <c r="O768" s="66"/>
    </row>
    <row r="769" spans="6:15" s="62" customFormat="1" ht="12.75" customHeight="1">
      <c r="F769" s="67"/>
      <c r="G769" s="67"/>
      <c r="H769" s="67"/>
      <c r="I769" s="67"/>
      <c r="J769" s="67"/>
      <c r="K769" s="182"/>
      <c r="M769" s="66"/>
      <c r="N769" s="66"/>
      <c r="O769" s="66"/>
    </row>
    <row r="770" spans="6:15" s="62" customFormat="1" ht="12.75" customHeight="1">
      <c r="F770" s="67"/>
      <c r="G770" s="67"/>
      <c r="H770" s="67"/>
      <c r="I770" s="67"/>
      <c r="J770" s="67"/>
      <c r="K770" s="182"/>
      <c r="M770" s="66"/>
      <c r="N770" s="66"/>
      <c r="O770" s="66"/>
    </row>
    <row r="771" spans="6:15" s="62" customFormat="1" ht="12.75" customHeight="1">
      <c r="F771" s="67"/>
      <c r="G771" s="67"/>
      <c r="H771" s="67"/>
      <c r="I771" s="67"/>
      <c r="J771" s="67"/>
      <c r="K771" s="182"/>
      <c r="M771" s="66"/>
      <c r="N771" s="66"/>
      <c r="O771" s="66"/>
    </row>
    <row r="772" spans="6:15" s="62" customFormat="1" ht="12.75" customHeight="1">
      <c r="F772" s="67"/>
      <c r="G772" s="67"/>
      <c r="H772" s="67"/>
      <c r="I772" s="67"/>
      <c r="J772" s="67"/>
      <c r="K772" s="182"/>
      <c r="M772" s="66"/>
      <c r="N772" s="66"/>
      <c r="O772" s="66"/>
    </row>
    <row r="773" spans="6:15" s="62" customFormat="1" ht="12.75" customHeight="1">
      <c r="F773" s="67"/>
      <c r="G773" s="67"/>
      <c r="H773" s="67"/>
      <c r="I773" s="67"/>
      <c r="J773" s="67"/>
      <c r="K773" s="182"/>
      <c r="M773" s="66"/>
      <c r="N773" s="66"/>
      <c r="O773" s="66"/>
    </row>
    <row r="774" spans="6:15" s="62" customFormat="1" ht="12.75" customHeight="1">
      <c r="F774" s="67"/>
      <c r="G774" s="67"/>
      <c r="H774" s="67"/>
      <c r="I774" s="67"/>
      <c r="J774" s="67"/>
      <c r="K774" s="182"/>
      <c r="M774" s="66"/>
      <c r="N774" s="66"/>
      <c r="O774" s="66"/>
    </row>
    <row r="775" spans="6:15" s="62" customFormat="1" ht="12.75" customHeight="1">
      <c r="F775" s="67"/>
      <c r="G775" s="67"/>
      <c r="H775" s="67"/>
      <c r="I775" s="67"/>
      <c r="J775" s="67"/>
      <c r="K775" s="182"/>
      <c r="M775" s="66"/>
      <c r="N775" s="66"/>
      <c r="O775" s="66"/>
    </row>
    <row r="776" spans="6:15" s="62" customFormat="1" ht="12.75" customHeight="1">
      <c r="F776" s="67"/>
      <c r="G776" s="67"/>
      <c r="H776" s="67"/>
      <c r="I776" s="67"/>
      <c r="J776" s="67"/>
      <c r="K776" s="182"/>
      <c r="M776" s="66"/>
      <c r="N776" s="66"/>
      <c r="O776" s="66"/>
    </row>
    <row r="777" spans="6:15" s="62" customFormat="1" ht="12.75" customHeight="1">
      <c r="F777" s="67"/>
      <c r="G777" s="67"/>
      <c r="H777" s="67"/>
      <c r="I777" s="67"/>
      <c r="J777" s="67"/>
      <c r="K777" s="182"/>
      <c r="M777" s="66"/>
      <c r="N777" s="66"/>
      <c r="O777" s="66"/>
    </row>
    <row r="778" spans="6:15" s="62" customFormat="1" ht="12.75" customHeight="1">
      <c r="F778" s="67"/>
      <c r="G778" s="67"/>
      <c r="H778" s="67"/>
      <c r="I778" s="67"/>
      <c r="J778" s="67"/>
      <c r="K778" s="182"/>
      <c r="M778" s="66"/>
      <c r="N778" s="66"/>
      <c r="O778" s="66"/>
    </row>
    <row r="779" spans="6:15" s="62" customFormat="1" ht="12.75" customHeight="1">
      <c r="F779" s="67"/>
      <c r="G779" s="67"/>
      <c r="H779" s="67"/>
      <c r="I779" s="67"/>
      <c r="J779" s="67"/>
      <c r="K779" s="182"/>
      <c r="M779" s="66"/>
      <c r="N779" s="66"/>
      <c r="O779" s="66"/>
    </row>
    <row r="780" spans="6:15" s="62" customFormat="1" ht="12.75" customHeight="1">
      <c r="F780" s="67"/>
      <c r="G780" s="67"/>
      <c r="H780" s="67"/>
      <c r="I780" s="67"/>
      <c r="J780" s="67"/>
      <c r="K780" s="182"/>
      <c r="M780" s="66"/>
      <c r="N780" s="66"/>
      <c r="O780" s="66"/>
    </row>
    <row r="781" spans="6:15" s="62" customFormat="1" ht="12.75" customHeight="1">
      <c r="F781" s="67"/>
      <c r="G781" s="67"/>
      <c r="H781" s="67"/>
      <c r="I781" s="67"/>
      <c r="J781" s="67"/>
      <c r="K781" s="182"/>
      <c r="M781" s="66"/>
      <c r="N781" s="66"/>
      <c r="O781" s="66"/>
    </row>
    <row r="782" spans="6:15" s="62" customFormat="1" ht="12.75" customHeight="1">
      <c r="F782" s="67"/>
      <c r="G782" s="67"/>
      <c r="H782" s="67"/>
      <c r="I782" s="67"/>
      <c r="J782" s="67"/>
      <c r="K782" s="182"/>
      <c r="M782" s="66"/>
      <c r="N782" s="66"/>
      <c r="O782" s="66"/>
    </row>
    <row r="783" spans="6:15" s="62" customFormat="1" ht="12.75" customHeight="1">
      <c r="F783" s="67"/>
      <c r="G783" s="67"/>
      <c r="H783" s="67"/>
      <c r="I783" s="67"/>
      <c r="J783" s="67"/>
      <c r="K783" s="182"/>
      <c r="M783" s="66"/>
      <c r="N783" s="66"/>
      <c r="O783" s="66"/>
    </row>
    <row r="784" spans="6:15" s="62" customFormat="1" ht="12.75" customHeight="1">
      <c r="F784" s="67"/>
      <c r="G784" s="67"/>
      <c r="H784" s="67"/>
      <c r="I784" s="67"/>
      <c r="J784" s="67"/>
      <c r="K784" s="182"/>
      <c r="M784" s="66"/>
      <c r="N784" s="66"/>
      <c r="O784" s="66"/>
    </row>
    <row r="785" spans="6:15" s="62" customFormat="1" ht="12.75" customHeight="1">
      <c r="F785" s="67"/>
      <c r="G785" s="67"/>
      <c r="H785" s="67"/>
      <c r="I785" s="67"/>
      <c r="J785" s="67"/>
      <c r="K785" s="182"/>
      <c r="M785" s="66"/>
      <c r="N785" s="66"/>
      <c r="O785" s="66"/>
    </row>
    <row r="786" spans="6:15" s="62" customFormat="1" ht="12.75" customHeight="1">
      <c r="F786" s="67"/>
      <c r="G786" s="67"/>
      <c r="H786" s="67"/>
      <c r="I786" s="67"/>
      <c r="J786" s="67"/>
      <c r="K786" s="182"/>
      <c r="M786" s="66"/>
      <c r="N786" s="66"/>
      <c r="O786" s="66"/>
    </row>
    <row r="787" spans="6:15" s="62" customFormat="1" ht="12.75" customHeight="1">
      <c r="F787" s="67"/>
      <c r="G787" s="67"/>
      <c r="H787" s="67"/>
      <c r="I787" s="67"/>
      <c r="J787" s="67"/>
      <c r="K787" s="182"/>
      <c r="M787" s="66"/>
      <c r="N787" s="66"/>
      <c r="O787" s="66"/>
    </row>
    <row r="788" spans="6:15" s="62" customFormat="1" ht="12.75" customHeight="1">
      <c r="F788" s="67"/>
      <c r="G788" s="67"/>
      <c r="H788" s="67"/>
      <c r="I788" s="67"/>
      <c r="J788" s="67"/>
      <c r="K788" s="182"/>
      <c r="M788" s="66"/>
      <c r="N788" s="66"/>
      <c r="O788" s="66"/>
    </row>
    <row r="789" spans="6:15" s="62" customFormat="1" ht="12.75" customHeight="1">
      <c r="F789" s="67"/>
      <c r="G789" s="67"/>
      <c r="H789" s="67"/>
      <c r="I789" s="67"/>
      <c r="J789" s="67"/>
      <c r="K789" s="182"/>
      <c r="M789" s="66"/>
      <c r="N789" s="66"/>
      <c r="O789" s="66"/>
    </row>
    <row r="790" spans="6:15" s="62" customFormat="1" ht="12.75" customHeight="1">
      <c r="F790" s="67"/>
      <c r="G790" s="67"/>
      <c r="H790" s="67"/>
      <c r="I790" s="67"/>
      <c r="J790" s="67"/>
      <c r="K790" s="182"/>
      <c r="M790" s="66"/>
      <c r="N790" s="66"/>
      <c r="O790" s="66"/>
    </row>
    <row r="791" spans="6:15" s="62" customFormat="1" ht="12.75" customHeight="1">
      <c r="F791" s="67"/>
      <c r="G791" s="67"/>
      <c r="H791" s="67"/>
      <c r="I791" s="67"/>
      <c r="J791" s="67"/>
      <c r="K791" s="182"/>
      <c r="M791" s="66"/>
      <c r="N791" s="66"/>
      <c r="O791" s="66"/>
    </row>
    <row r="792" spans="6:15" s="62" customFormat="1" ht="12.75" customHeight="1">
      <c r="F792" s="67"/>
      <c r="G792" s="67"/>
      <c r="H792" s="67"/>
      <c r="I792" s="67"/>
      <c r="J792" s="67"/>
      <c r="K792" s="182"/>
      <c r="M792" s="66"/>
      <c r="N792" s="66"/>
      <c r="O792" s="66"/>
    </row>
    <row r="793" spans="6:15" s="62" customFormat="1" ht="12.75" customHeight="1">
      <c r="F793" s="67"/>
      <c r="G793" s="67"/>
      <c r="H793" s="67"/>
      <c r="I793" s="67"/>
      <c r="J793" s="67"/>
      <c r="K793" s="182"/>
      <c r="M793" s="66"/>
      <c r="N793" s="66"/>
      <c r="O793" s="66"/>
    </row>
    <row r="794" spans="6:15" s="62" customFormat="1" ht="12.75" customHeight="1">
      <c r="F794" s="67"/>
      <c r="G794" s="67"/>
      <c r="H794" s="67"/>
      <c r="I794" s="67"/>
      <c r="J794" s="67"/>
      <c r="K794" s="182"/>
      <c r="M794" s="66"/>
      <c r="N794" s="66"/>
      <c r="O794" s="66"/>
    </row>
    <row r="795" spans="6:15" s="62" customFormat="1" ht="12.75" customHeight="1">
      <c r="F795" s="67"/>
      <c r="G795" s="67"/>
      <c r="H795" s="67"/>
      <c r="I795" s="67"/>
      <c r="J795" s="67"/>
      <c r="K795" s="182"/>
      <c r="M795" s="66"/>
      <c r="N795" s="66"/>
      <c r="O795" s="66"/>
    </row>
    <row r="796" spans="6:15" s="62" customFormat="1" ht="12.75" customHeight="1">
      <c r="F796" s="67"/>
      <c r="G796" s="67"/>
      <c r="H796" s="67"/>
      <c r="I796" s="67"/>
      <c r="J796" s="67"/>
      <c r="K796" s="182"/>
      <c r="M796" s="66"/>
      <c r="N796" s="66"/>
      <c r="O796" s="66"/>
    </row>
    <row r="797" spans="6:15" s="62" customFormat="1" ht="12.75" customHeight="1">
      <c r="F797" s="67"/>
      <c r="G797" s="67"/>
      <c r="H797" s="67"/>
      <c r="I797" s="67"/>
      <c r="J797" s="67"/>
      <c r="K797" s="182"/>
      <c r="M797" s="66"/>
      <c r="N797" s="66"/>
      <c r="O797" s="66"/>
    </row>
    <row r="798" spans="6:15" s="62" customFormat="1" ht="12.75" customHeight="1">
      <c r="F798" s="67"/>
      <c r="G798" s="67"/>
      <c r="H798" s="67"/>
      <c r="I798" s="67"/>
      <c r="J798" s="67"/>
      <c r="K798" s="182"/>
      <c r="M798" s="66"/>
      <c r="N798" s="66"/>
      <c r="O798" s="66"/>
    </row>
    <row r="799" spans="6:15" s="62" customFormat="1" ht="12.75" customHeight="1">
      <c r="F799" s="67"/>
      <c r="G799" s="67"/>
      <c r="H799" s="67"/>
      <c r="I799" s="67"/>
      <c r="J799" s="67"/>
      <c r="K799" s="182"/>
      <c r="M799" s="66"/>
      <c r="N799" s="66"/>
      <c r="O799" s="66"/>
    </row>
    <row r="800" spans="6:15" s="62" customFormat="1" ht="12.75" customHeight="1">
      <c r="F800" s="67"/>
      <c r="G800" s="67"/>
      <c r="H800" s="67"/>
      <c r="I800" s="67"/>
      <c r="J800" s="67"/>
      <c r="K800" s="182"/>
      <c r="M800" s="66"/>
      <c r="N800" s="66"/>
      <c r="O800" s="66"/>
    </row>
    <row r="801" spans="6:15" s="62" customFormat="1" ht="12.75" customHeight="1">
      <c r="F801" s="67"/>
      <c r="G801" s="67"/>
      <c r="H801" s="67"/>
      <c r="I801" s="67"/>
      <c r="J801" s="67"/>
      <c r="K801" s="182"/>
      <c r="M801" s="66"/>
      <c r="N801" s="66"/>
      <c r="O801" s="66"/>
    </row>
    <row r="802" spans="6:15" s="62" customFormat="1" ht="12.75" customHeight="1">
      <c r="F802" s="67"/>
      <c r="G802" s="67"/>
      <c r="H802" s="67"/>
      <c r="I802" s="67"/>
      <c r="J802" s="67"/>
      <c r="K802" s="182"/>
      <c r="M802" s="66"/>
      <c r="N802" s="66"/>
      <c r="O802" s="66"/>
    </row>
    <row r="803" spans="6:15" s="62" customFormat="1" ht="12.75" customHeight="1">
      <c r="F803" s="67"/>
      <c r="G803" s="67"/>
      <c r="H803" s="67"/>
      <c r="I803" s="67"/>
      <c r="J803" s="67"/>
      <c r="K803" s="182"/>
      <c r="M803" s="66"/>
      <c r="N803" s="66"/>
      <c r="O803" s="66"/>
    </row>
    <row r="804" spans="6:15" s="62" customFormat="1" ht="12.75" customHeight="1">
      <c r="F804" s="67"/>
      <c r="G804" s="67"/>
      <c r="H804" s="67"/>
      <c r="I804" s="67"/>
      <c r="J804" s="67"/>
      <c r="K804" s="182"/>
      <c r="M804" s="66"/>
      <c r="N804" s="66"/>
      <c r="O804" s="66"/>
    </row>
    <row r="805" spans="6:15" s="62" customFormat="1" ht="12.75" customHeight="1">
      <c r="F805" s="67"/>
      <c r="G805" s="67"/>
      <c r="H805" s="67"/>
      <c r="I805" s="67"/>
      <c r="J805" s="67"/>
      <c r="K805" s="182"/>
      <c r="M805" s="66"/>
      <c r="N805" s="66"/>
      <c r="O805" s="66"/>
    </row>
    <row r="806" spans="6:15" s="62" customFormat="1" ht="12.75" customHeight="1">
      <c r="F806" s="67"/>
      <c r="G806" s="67"/>
      <c r="H806" s="67"/>
      <c r="I806" s="67"/>
      <c r="J806" s="67"/>
      <c r="K806" s="182"/>
      <c r="M806" s="66"/>
      <c r="N806" s="66"/>
      <c r="O806" s="66"/>
    </row>
    <row r="807" spans="6:15" s="62" customFormat="1" ht="12.75" customHeight="1">
      <c r="F807" s="67"/>
      <c r="G807" s="67"/>
      <c r="H807" s="67"/>
      <c r="I807" s="67"/>
      <c r="J807" s="67"/>
      <c r="K807" s="182"/>
      <c r="M807" s="66"/>
      <c r="N807" s="66"/>
      <c r="O807" s="66"/>
    </row>
    <row r="808" spans="6:15" s="62" customFormat="1" ht="12.75" customHeight="1">
      <c r="F808" s="67"/>
      <c r="G808" s="67"/>
      <c r="H808" s="67"/>
      <c r="I808" s="67"/>
      <c r="J808" s="67"/>
      <c r="K808" s="182"/>
      <c r="M808" s="66"/>
      <c r="N808" s="66"/>
      <c r="O808" s="66"/>
    </row>
    <row r="809" spans="6:15" s="62" customFormat="1" ht="12.75" customHeight="1">
      <c r="F809" s="67"/>
      <c r="G809" s="67"/>
      <c r="H809" s="67"/>
      <c r="I809" s="67"/>
      <c r="J809" s="67"/>
      <c r="K809" s="182"/>
      <c r="M809" s="66"/>
      <c r="N809" s="66"/>
      <c r="O809" s="66"/>
    </row>
    <row r="810" spans="6:15" s="62" customFormat="1" ht="12.75" customHeight="1">
      <c r="F810" s="67"/>
      <c r="G810" s="67"/>
      <c r="H810" s="67"/>
      <c r="I810" s="67"/>
      <c r="J810" s="67"/>
      <c r="K810" s="182"/>
      <c r="M810" s="66"/>
      <c r="N810" s="66"/>
      <c r="O810" s="66"/>
    </row>
    <row r="811" spans="6:15" s="62" customFormat="1" ht="12.75" customHeight="1">
      <c r="F811" s="67"/>
      <c r="G811" s="67"/>
      <c r="H811" s="67"/>
      <c r="I811" s="67"/>
      <c r="J811" s="67"/>
      <c r="K811" s="182"/>
      <c r="M811" s="66"/>
      <c r="N811" s="66"/>
      <c r="O811" s="66"/>
    </row>
    <row r="812" spans="6:15" s="62" customFormat="1" ht="12.75" customHeight="1">
      <c r="F812" s="67"/>
      <c r="G812" s="67"/>
      <c r="H812" s="67"/>
      <c r="I812" s="67"/>
      <c r="J812" s="67"/>
      <c r="K812" s="182"/>
      <c r="M812" s="66"/>
      <c r="N812" s="66"/>
      <c r="O812" s="66"/>
    </row>
    <row r="813" spans="6:15" s="62" customFormat="1" ht="12.75" customHeight="1">
      <c r="F813" s="67"/>
      <c r="G813" s="67"/>
      <c r="H813" s="67"/>
      <c r="I813" s="67"/>
      <c r="J813" s="67"/>
      <c r="K813" s="182"/>
      <c r="M813" s="66"/>
      <c r="N813" s="66"/>
      <c r="O813" s="66"/>
    </row>
    <row r="814" spans="6:15" s="62" customFormat="1" ht="12.75" customHeight="1">
      <c r="F814" s="67"/>
      <c r="G814" s="67"/>
      <c r="H814" s="67"/>
      <c r="I814" s="67"/>
      <c r="J814" s="67"/>
      <c r="K814" s="182"/>
      <c r="M814" s="66"/>
      <c r="N814" s="66"/>
      <c r="O814" s="66"/>
    </row>
    <row r="815" spans="6:15" s="62" customFormat="1" ht="12.75" customHeight="1">
      <c r="F815" s="67"/>
      <c r="G815" s="67"/>
      <c r="H815" s="67"/>
      <c r="I815" s="67"/>
      <c r="J815" s="67"/>
      <c r="K815" s="182"/>
      <c r="M815" s="66"/>
      <c r="N815" s="66"/>
      <c r="O815" s="66"/>
    </row>
    <row r="816" spans="6:15" s="62" customFormat="1" ht="12.75" customHeight="1">
      <c r="F816" s="67"/>
      <c r="G816" s="67"/>
      <c r="H816" s="67"/>
      <c r="I816" s="67"/>
      <c r="J816" s="67"/>
      <c r="K816" s="182"/>
      <c r="M816" s="66"/>
      <c r="N816" s="66"/>
      <c r="O816" s="66"/>
    </row>
    <row r="817" spans="6:15" s="62" customFormat="1" ht="12.75" customHeight="1">
      <c r="F817" s="67"/>
      <c r="G817" s="67"/>
      <c r="H817" s="67"/>
      <c r="I817" s="67"/>
      <c r="J817" s="67"/>
      <c r="K817" s="182"/>
      <c r="M817" s="66"/>
      <c r="N817" s="66"/>
      <c r="O817" s="66"/>
    </row>
    <row r="818" spans="6:15" s="62" customFormat="1" ht="12.75" customHeight="1">
      <c r="F818" s="67"/>
      <c r="G818" s="67"/>
      <c r="H818" s="67"/>
      <c r="I818" s="67"/>
      <c r="J818" s="67"/>
      <c r="K818" s="182"/>
      <c r="M818" s="66"/>
      <c r="N818" s="66"/>
      <c r="O818" s="66"/>
    </row>
    <row r="819" spans="6:15" s="62" customFormat="1" ht="12.75" customHeight="1">
      <c r="F819" s="67"/>
      <c r="G819" s="67"/>
      <c r="H819" s="67"/>
      <c r="I819" s="67"/>
      <c r="J819" s="67"/>
      <c r="K819" s="182"/>
      <c r="M819" s="66"/>
      <c r="N819" s="66"/>
      <c r="O819" s="66"/>
    </row>
    <row r="820" spans="6:15" s="62" customFormat="1" ht="12.75" customHeight="1">
      <c r="F820" s="67"/>
      <c r="G820" s="67"/>
      <c r="H820" s="67"/>
      <c r="I820" s="67"/>
      <c r="J820" s="67"/>
      <c r="K820" s="182"/>
      <c r="M820" s="66"/>
      <c r="N820" s="66"/>
      <c r="O820" s="66"/>
    </row>
    <row r="821" spans="6:15" s="62" customFormat="1" ht="12.75" customHeight="1">
      <c r="F821" s="67"/>
      <c r="G821" s="67"/>
      <c r="H821" s="67"/>
      <c r="I821" s="67"/>
      <c r="J821" s="67"/>
      <c r="K821" s="182"/>
      <c r="M821" s="66"/>
      <c r="N821" s="66"/>
      <c r="O821" s="66"/>
    </row>
    <row r="822" spans="6:15" s="62" customFormat="1" ht="12.75" customHeight="1">
      <c r="F822" s="67"/>
      <c r="G822" s="67"/>
      <c r="H822" s="67"/>
      <c r="I822" s="67"/>
      <c r="J822" s="67"/>
      <c r="K822" s="182"/>
      <c r="M822" s="66"/>
      <c r="N822" s="66"/>
      <c r="O822" s="66"/>
    </row>
    <row r="823" spans="6:15" s="62" customFormat="1" ht="12.75" customHeight="1">
      <c r="F823" s="67"/>
      <c r="G823" s="67"/>
      <c r="H823" s="67"/>
      <c r="I823" s="67"/>
      <c r="J823" s="67"/>
      <c r="K823" s="182"/>
      <c r="M823" s="66"/>
      <c r="N823" s="66"/>
      <c r="O823" s="66"/>
    </row>
    <row r="824" spans="6:15" s="62" customFormat="1" ht="12.75" customHeight="1">
      <c r="F824" s="67"/>
      <c r="G824" s="67"/>
      <c r="H824" s="67"/>
      <c r="I824" s="67"/>
      <c r="J824" s="67"/>
      <c r="K824" s="182"/>
      <c r="M824" s="66"/>
      <c r="N824" s="66"/>
      <c r="O824" s="66"/>
    </row>
    <row r="825" spans="6:15" s="62" customFormat="1" ht="12.75" customHeight="1">
      <c r="F825" s="67"/>
      <c r="G825" s="67"/>
      <c r="H825" s="67"/>
      <c r="I825" s="67"/>
      <c r="J825" s="67"/>
      <c r="K825" s="182"/>
      <c r="M825" s="66"/>
      <c r="N825" s="66"/>
      <c r="O825" s="66"/>
    </row>
    <row r="826" spans="6:15" s="62" customFormat="1" ht="12.75" customHeight="1">
      <c r="F826" s="67"/>
      <c r="G826" s="67"/>
      <c r="H826" s="67"/>
      <c r="I826" s="67"/>
      <c r="J826" s="67"/>
      <c r="K826" s="182"/>
      <c r="M826" s="66"/>
      <c r="N826" s="66"/>
      <c r="O826" s="66"/>
    </row>
    <row r="827" spans="6:15" s="62" customFormat="1" ht="12.75" customHeight="1">
      <c r="F827" s="67"/>
      <c r="G827" s="67"/>
      <c r="H827" s="67"/>
      <c r="I827" s="67"/>
      <c r="J827" s="67"/>
      <c r="K827" s="182"/>
      <c r="M827" s="66"/>
      <c r="N827" s="66"/>
      <c r="O827" s="66"/>
    </row>
    <row r="828" spans="6:15" s="62" customFormat="1" ht="12.75" customHeight="1">
      <c r="F828" s="67"/>
      <c r="G828" s="67"/>
      <c r="H828" s="67"/>
      <c r="I828" s="67"/>
      <c r="J828" s="67"/>
      <c r="K828" s="182"/>
      <c r="M828" s="66"/>
      <c r="N828" s="66"/>
      <c r="O828" s="66"/>
    </row>
    <row r="829" spans="6:15" s="62" customFormat="1" ht="12.75" customHeight="1">
      <c r="F829" s="67"/>
      <c r="G829" s="67"/>
      <c r="H829" s="67"/>
      <c r="I829" s="67"/>
      <c r="J829" s="67"/>
      <c r="K829" s="182"/>
      <c r="M829" s="66"/>
      <c r="N829" s="66"/>
      <c r="O829" s="66"/>
    </row>
    <row r="830" spans="6:15" s="62" customFormat="1" ht="12.75" customHeight="1">
      <c r="F830" s="67"/>
      <c r="G830" s="67"/>
      <c r="H830" s="67"/>
      <c r="I830" s="67"/>
      <c r="J830" s="67"/>
      <c r="K830" s="182"/>
      <c r="M830" s="66"/>
      <c r="N830" s="66"/>
      <c r="O830" s="66"/>
    </row>
    <row r="831" spans="6:15" s="62" customFormat="1" ht="12.75" customHeight="1">
      <c r="F831" s="67"/>
      <c r="G831" s="67"/>
      <c r="H831" s="67"/>
      <c r="I831" s="67"/>
      <c r="J831" s="67"/>
      <c r="K831" s="182"/>
      <c r="M831" s="66"/>
      <c r="N831" s="66"/>
      <c r="O831" s="66"/>
    </row>
    <row r="832" spans="6:15" s="62" customFormat="1" ht="12.75" customHeight="1">
      <c r="F832" s="67"/>
      <c r="G832" s="67"/>
      <c r="H832" s="67"/>
      <c r="I832" s="67"/>
      <c r="J832" s="67"/>
      <c r="K832" s="182"/>
      <c r="M832" s="66"/>
      <c r="N832" s="66"/>
      <c r="O832" s="66"/>
    </row>
    <row r="833" spans="6:15" s="62" customFormat="1" ht="12.75" customHeight="1">
      <c r="F833" s="67"/>
      <c r="G833" s="67"/>
      <c r="H833" s="67"/>
      <c r="I833" s="67"/>
      <c r="J833" s="67"/>
      <c r="K833" s="182"/>
      <c r="M833" s="66"/>
      <c r="N833" s="66"/>
      <c r="O833" s="66"/>
    </row>
    <row r="834" spans="6:15" s="62" customFormat="1" ht="12.75" customHeight="1">
      <c r="F834" s="67"/>
      <c r="G834" s="67"/>
      <c r="H834" s="67"/>
      <c r="I834" s="67"/>
      <c r="J834" s="67"/>
      <c r="K834" s="182"/>
      <c r="M834" s="66"/>
      <c r="N834" s="66"/>
      <c r="O834" s="66"/>
    </row>
    <row r="835" spans="6:15" s="62" customFormat="1" ht="12.75" customHeight="1">
      <c r="F835" s="67"/>
      <c r="G835" s="67"/>
      <c r="H835" s="67"/>
      <c r="I835" s="67"/>
      <c r="J835" s="67"/>
      <c r="K835" s="182"/>
      <c r="M835" s="66"/>
      <c r="N835" s="66"/>
      <c r="O835" s="66"/>
    </row>
    <row r="836" spans="6:15" s="62" customFormat="1" ht="12.75" customHeight="1">
      <c r="F836" s="67"/>
      <c r="G836" s="67"/>
      <c r="H836" s="67"/>
      <c r="I836" s="67"/>
      <c r="J836" s="67"/>
      <c r="K836" s="182"/>
      <c r="M836" s="66"/>
      <c r="N836" s="66"/>
      <c r="O836" s="66"/>
    </row>
    <row r="837" spans="6:15" s="62" customFormat="1" ht="12.75" customHeight="1">
      <c r="F837" s="67"/>
      <c r="G837" s="67"/>
      <c r="H837" s="67"/>
      <c r="I837" s="67"/>
      <c r="J837" s="67"/>
      <c r="K837" s="182"/>
      <c r="M837" s="66"/>
      <c r="N837" s="66"/>
      <c r="O837" s="66"/>
    </row>
    <row r="838" spans="6:15" s="62" customFormat="1" ht="12.75" customHeight="1">
      <c r="F838" s="67"/>
      <c r="G838" s="67"/>
      <c r="H838" s="67"/>
      <c r="I838" s="67"/>
      <c r="J838" s="67"/>
      <c r="K838" s="182"/>
      <c r="M838" s="66"/>
      <c r="N838" s="66"/>
      <c r="O838" s="66"/>
    </row>
    <row r="839" spans="6:15" s="62" customFormat="1" ht="12.75" customHeight="1">
      <c r="F839" s="67"/>
      <c r="G839" s="67"/>
      <c r="H839" s="67"/>
      <c r="I839" s="67"/>
      <c r="J839" s="67"/>
      <c r="K839" s="182"/>
      <c r="M839" s="66"/>
      <c r="N839" s="66"/>
      <c r="O839" s="66"/>
    </row>
    <row r="840" spans="6:15" s="62" customFormat="1" ht="12.75" customHeight="1">
      <c r="F840" s="67"/>
      <c r="G840" s="67"/>
      <c r="H840" s="67"/>
      <c r="I840" s="67"/>
      <c r="J840" s="67"/>
      <c r="K840" s="182"/>
      <c r="M840" s="66"/>
      <c r="N840" s="66"/>
      <c r="O840" s="66"/>
    </row>
    <row r="841" spans="6:15" s="62" customFormat="1" ht="12.75" customHeight="1">
      <c r="F841" s="67"/>
      <c r="G841" s="67"/>
      <c r="H841" s="67"/>
      <c r="I841" s="67"/>
      <c r="J841" s="67"/>
      <c r="K841" s="182"/>
      <c r="M841" s="66"/>
      <c r="N841" s="66"/>
      <c r="O841" s="66"/>
    </row>
    <row r="842" spans="6:15" s="62" customFormat="1" ht="12.75" customHeight="1">
      <c r="F842" s="67"/>
      <c r="G842" s="67"/>
      <c r="H842" s="67"/>
      <c r="I842" s="67"/>
      <c r="J842" s="67"/>
      <c r="K842" s="182"/>
      <c r="M842" s="66"/>
      <c r="N842" s="66"/>
      <c r="O842" s="66"/>
    </row>
    <row r="843" spans="6:15" s="62" customFormat="1" ht="12.75" customHeight="1">
      <c r="F843" s="67"/>
      <c r="G843" s="67"/>
      <c r="H843" s="67"/>
      <c r="I843" s="67"/>
      <c r="J843" s="67"/>
      <c r="K843" s="182"/>
      <c r="M843" s="66"/>
      <c r="N843" s="66"/>
      <c r="O843" s="66"/>
    </row>
    <row r="844" spans="6:15" s="62" customFormat="1" ht="12.75" customHeight="1">
      <c r="F844" s="67"/>
      <c r="G844" s="67"/>
      <c r="H844" s="67"/>
      <c r="I844" s="67"/>
      <c r="J844" s="67"/>
      <c r="K844" s="182"/>
      <c r="M844" s="66"/>
      <c r="N844" s="66"/>
      <c r="O844" s="66"/>
    </row>
    <row r="845" spans="6:15" s="62" customFormat="1" ht="12.75" customHeight="1">
      <c r="F845" s="67"/>
      <c r="G845" s="67"/>
      <c r="H845" s="67"/>
      <c r="I845" s="67"/>
      <c r="J845" s="67"/>
      <c r="K845" s="182"/>
      <c r="M845" s="66"/>
      <c r="N845" s="66"/>
      <c r="O845" s="66"/>
    </row>
    <row r="846" spans="6:15" s="62" customFormat="1" ht="12.75" customHeight="1">
      <c r="F846" s="67"/>
      <c r="G846" s="67"/>
      <c r="H846" s="67"/>
      <c r="I846" s="67"/>
      <c r="J846" s="67"/>
      <c r="K846" s="182"/>
      <c r="M846" s="66"/>
      <c r="N846" s="66"/>
      <c r="O846" s="66"/>
    </row>
    <row r="847" spans="6:15" s="62" customFormat="1" ht="12.75" customHeight="1">
      <c r="F847" s="67"/>
      <c r="G847" s="67"/>
      <c r="H847" s="67"/>
      <c r="I847" s="67"/>
      <c r="J847" s="67"/>
      <c r="K847" s="182"/>
      <c r="M847" s="66"/>
      <c r="N847" s="66"/>
      <c r="O847" s="66"/>
    </row>
    <row r="848" spans="6:15" s="62" customFormat="1" ht="12.75" customHeight="1">
      <c r="F848" s="67"/>
      <c r="G848" s="67"/>
      <c r="H848" s="67"/>
      <c r="I848" s="67"/>
      <c r="J848" s="67"/>
      <c r="K848" s="182"/>
      <c r="M848" s="66"/>
      <c r="N848" s="66"/>
      <c r="O848" s="66"/>
    </row>
    <row r="849" spans="6:15" s="62" customFormat="1" ht="12.75" customHeight="1">
      <c r="F849" s="67"/>
      <c r="G849" s="67"/>
      <c r="H849" s="67"/>
      <c r="I849" s="67"/>
      <c r="J849" s="67"/>
      <c r="K849" s="182"/>
      <c r="M849" s="66"/>
      <c r="N849" s="66"/>
      <c r="O849" s="66"/>
    </row>
    <row r="850" spans="6:15" s="62" customFormat="1" ht="12.75" customHeight="1">
      <c r="F850" s="67"/>
      <c r="G850" s="67"/>
      <c r="H850" s="67"/>
      <c r="I850" s="67"/>
      <c r="J850" s="67"/>
      <c r="K850" s="182"/>
      <c r="M850" s="66"/>
      <c r="N850" s="66"/>
      <c r="O850" s="66"/>
    </row>
    <row r="851" spans="6:15" s="62" customFormat="1" ht="12.75" customHeight="1">
      <c r="F851" s="67"/>
      <c r="G851" s="67"/>
      <c r="H851" s="67"/>
      <c r="I851" s="67"/>
      <c r="J851" s="67"/>
      <c r="K851" s="182"/>
      <c r="M851" s="66"/>
      <c r="N851" s="66"/>
      <c r="O851" s="66"/>
    </row>
    <row r="852" spans="6:15" s="62" customFormat="1" ht="12.75" customHeight="1">
      <c r="F852" s="67"/>
      <c r="G852" s="67"/>
      <c r="H852" s="67"/>
      <c r="I852" s="67"/>
      <c r="J852" s="67"/>
      <c r="K852" s="182"/>
      <c r="M852" s="66"/>
      <c r="N852" s="66"/>
      <c r="O852" s="66"/>
    </row>
    <row r="853" spans="6:15" s="62" customFormat="1" ht="12.75" customHeight="1">
      <c r="F853" s="67"/>
      <c r="G853" s="67"/>
      <c r="H853" s="67"/>
      <c r="I853" s="67"/>
      <c r="J853" s="67"/>
      <c r="K853" s="182"/>
      <c r="M853" s="66"/>
      <c r="N853" s="66"/>
      <c r="O853" s="66"/>
    </row>
    <row r="854" spans="6:15" s="62" customFormat="1" ht="12.75" customHeight="1">
      <c r="F854" s="67"/>
      <c r="G854" s="67"/>
      <c r="H854" s="67"/>
      <c r="I854" s="67"/>
      <c r="J854" s="67"/>
      <c r="K854" s="182"/>
      <c r="M854" s="66"/>
      <c r="N854" s="66"/>
      <c r="O854" s="66"/>
    </row>
    <row r="855" spans="6:15" s="62" customFormat="1" ht="12.75" customHeight="1">
      <c r="F855" s="67"/>
      <c r="G855" s="67"/>
      <c r="H855" s="67"/>
      <c r="I855" s="67"/>
      <c r="J855" s="67"/>
      <c r="K855" s="182"/>
      <c r="M855" s="66"/>
      <c r="N855" s="66"/>
      <c r="O855" s="66"/>
    </row>
    <row r="856" spans="6:15" s="62" customFormat="1" ht="12.75" customHeight="1">
      <c r="F856" s="67"/>
      <c r="G856" s="67"/>
      <c r="H856" s="67"/>
      <c r="I856" s="67"/>
      <c r="J856" s="67"/>
      <c r="K856" s="182"/>
      <c r="M856" s="66"/>
      <c r="N856" s="66"/>
      <c r="O856" s="66"/>
    </row>
    <row r="857" spans="6:15" s="62" customFormat="1" ht="12.75" customHeight="1">
      <c r="F857" s="67"/>
      <c r="G857" s="67"/>
      <c r="H857" s="67"/>
      <c r="I857" s="67"/>
      <c r="J857" s="67"/>
      <c r="K857" s="182"/>
      <c r="M857" s="66"/>
      <c r="N857" s="66"/>
      <c r="O857" s="66"/>
    </row>
    <row r="858" spans="6:15" s="62" customFormat="1" ht="12.75" customHeight="1">
      <c r="F858" s="67"/>
      <c r="G858" s="67"/>
      <c r="H858" s="67"/>
      <c r="I858" s="67"/>
      <c r="J858" s="67"/>
      <c r="K858" s="182"/>
      <c r="M858" s="66"/>
      <c r="N858" s="66"/>
      <c r="O858" s="66"/>
    </row>
    <row r="859" spans="6:15" s="62" customFormat="1" ht="12.75" customHeight="1">
      <c r="F859" s="67"/>
      <c r="G859" s="67"/>
      <c r="H859" s="67"/>
      <c r="I859" s="67"/>
      <c r="J859" s="67"/>
      <c r="K859" s="182"/>
      <c r="M859" s="66"/>
      <c r="N859" s="66"/>
      <c r="O859" s="66"/>
    </row>
    <row r="860" spans="6:15" s="62" customFormat="1" ht="12.75" customHeight="1">
      <c r="F860" s="67"/>
      <c r="G860" s="67"/>
      <c r="H860" s="67"/>
      <c r="I860" s="67"/>
      <c r="J860" s="67"/>
      <c r="K860" s="182"/>
      <c r="M860" s="66"/>
      <c r="N860" s="66"/>
      <c r="O860" s="66"/>
    </row>
    <row r="861" spans="6:15" s="62" customFormat="1" ht="12.75" customHeight="1">
      <c r="F861" s="67"/>
      <c r="G861" s="67"/>
      <c r="H861" s="67"/>
      <c r="I861" s="67"/>
      <c r="J861" s="67"/>
      <c r="K861" s="182"/>
      <c r="M861" s="66"/>
      <c r="N861" s="66"/>
      <c r="O861" s="66"/>
    </row>
    <row r="862" spans="6:15" s="62" customFormat="1" ht="12.75" customHeight="1">
      <c r="F862" s="67"/>
      <c r="G862" s="67"/>
      <c r="H862" s="67"/>
      <c r="I862" s="67"/>
      <c r="J862" s="67"/>
      <c r="K862" s="182"/>
      <c r="M862" s="66"/>
      <c r="N862" s="66"/>
      <c r="O862" s="66"/>
    </row>
    <row r="863" spans="6:15" s="62" customFormat="1" ht="12.75" customHeight="1">
      <c r="F863" s="67"/>
      <c r="G863" s="67"/>
      <c r="H863" s="67"/>
      <c r="I863" s="67"/>
      <c r="J863" s="67"/>
      <c r="K863" s="182"/>
      <c r="M863" s="66"/>
      <c r="N863" s="66"/>
      <c r="O863" s="66"/>
    </row>
    <row r="864" spans="6:15" s="62" customFormat="1" ht="12.75" customHeight="1">
      <c r="F864" s="67"/>
      <c r="G864" s="67"/>
      <c r="H864" s="67"/>
      <c r="I864" s="67"/>
      <c r="J864" s="67"/>
      <c r="K864" s="182"/>
      <c r="M864" s="66"/>
      <c r="N864" s="66"/>
      <c r="O864" s="66"/>
    </row>
    <row r="865" spans="1:15" s="62" customFormat="1" ht="12.75" customHeight="1">
      <c r="F865" s="67"/>
      <c r="G865" s="67"/>
      <c r="H865" s="67"/>
      <c r="I865" s="67"/>
      <c r="J865" s="67"/>
      <c r="K865" s="182"/>
      <c r="M865" s="66"/>
      <c r="N865" s="66"/>
      <c r="O865" s="66"/>
    </row>
    <row r="866" spans="1:15" s="62" customFormat="1" ht="12.75" customHeight="1">
      <c r="A866" s="25"/>
      <c r="B866" s="25"/>
      <c r="C866" s="25"/>
      <c r="D866" s="25"/>
      <c r="E866" s="64"/>
      <c r="F866" s="65"/>
      <c r="G866" s="65"/>
      <c r="H866" s="65"/>
      <c r="I866" s="65"/>
      <c r="J866" s="65"/>
      <c r="K866" s="180"/>
      <c r="L866" s="61"/>
      <c r="M866" s="115"/>
      <c r="N866" s="115"/>
      <c r="O866" s="66"/>
    </row>
    <row r="867" spans="1:15" s="62" customFormat="1" ht="12.75" customHeight="1">
      <c r="A867" s="25"/>
      <c r="B867" s="25"/>
      <c r="C867" s="25"/>
      <c r="D867" s="25"/>
      <c r="E867" s="61"/>
      <c r="F867" s="65"/>
      <c r="G867" s="65"/>
      <c r="H867" s="65"/>
      <c r="I867" s="65"/>
      <c r="J867" s="65"/>
      <c r="K867" s="180"/>
      <c r="L867" s="61"/>
      <c r="M867" s="115"/>
      <c r="N867" s="115"/>
      <c r="O867" s="66"/>
    </row>
    <row r="868" spans="1:15" s="62" customFormat="1" ht="12.75" customHeight="1">
      <c r="A868" s="25"/>
      <c r="B868" s="25"/>
      <c r="C868" s="25"/>
      <c r="D868" s="25"/>
      <c r="E868" s="64"/>
      <c r="F868" s="65"/>
      <c r="G868" s="65"/>
      <c r="H868" s="65"/>
      <c r="I868" s="65"/>
      <c r="J868" s="65"/>
      <c r="K868" s="182"/>
      <c r="L868" s="61"/>
      <c r="M868" s="66"/>
      <c r="N868" s="66"/>
      <c r="O868" s="66"/>
    </row>
    <row r="869" spans="1:15" s="62" customFormat="1" ht="12.75" customHeight="1">
      <c r="A869" s="25"/>
      <c r="B869" s="25"/>
      <c r="C869" s="25"/>
      <c r="D869" s="25"/>
      <c r="E869" s="25"/>
      <c r="F869" s="65"/>
      <c r="G869" s="65"/>
      <c r="H869" s="65"/>
      <c r="I869" s="65"/>
      <c r="J869" s="65"/>
      <c r="K869" s="182"/>
      <c r="M869" s="66"/>
      <c r="N869" s="66"/>
      <c r="O869" s="66"/>
    </row>
    <row r="870" spans="1:15" s="62" customFormat="1" ht="12.75" customHeight="1">
      <c r="A870" s="25"/>
      <c r="B870" s="25"/>
      <c r="C870" s="25"/>
      <c r="D870" s="25"/>
      <c r="E870" s="64"/>
      <c r="F870" s="68"/>
      <c r="G870" s="68"/>
      <c r="H870" s="68"/>
      <c r="I870" s="68"/>
      <c r="J870" s="68"/>
      <c r="K870" s="182"/>
      <c r="L870" s="61"/>
      <c r="M870" s="66"/>
      <c r="N870" s="66"/>
      <c r="O870" s="66"/>
    </row>
    <row r="871" spans="1:15" s="62" customFormat="1" ht="12.75" customHeight="1">
      <c r="A871" s="63"/>
      <c r="B871" s="63"/>
      <c r="C871" s="63"/>
      <c r="D871" s="63"/>
      <c r="E871" s="25"/>
      <c r="F871" s="65"/>
      <c r="G871" s="65"/>
      <c r="H871" s="65"/>
      <c r="I871" s="65"/>
      <c r="J871" s="65"/>
      <c r="K871" s="182"/>
      <c r="M871" s="66"/>
      <c r="N871" s="66"/>
      <c r="O871" s="66"/>
    </row>
    <row r="872" spans="1:15" s="62" customFormat="1" ht="12.75" customHeight="1">
      <c r="A872" s="25"/>
      <c r="B872" s="25"/>
      <c r="C872" s="25"/>
      <c r="D872" s="25"/>
      <c r="E872" s="64"/>
      <c r="F872" s="79"/>
      <c r="G872" s="67"/>
      <c r="H872" s="65"/>
      <c r="I872" s="65"/>
      <c r="J872" s="65"/>
      <c r="K872" s="182"/>
      <c r="L872" s="61"/>
      <c r="M872" s="66"/>
      <c r="N872" s="66"/>
      <c r="O872" s="66"/>
    </row>
    <row r="873" spans="1:15" s="62" customFormat="1" ht="12.75" customHeight="1">
      <c r="F873" s="67"/>
      <c r="G873" s="67"/>
      <c r="H873" s="67"/>
      <c r="I873" s="67"/>
      <c r="J873" s="67"/>
      <c r="K873" s="182"/>
      <c r="M873" s="66"/>
      <c r="N873" s="66"/>
      <c r="O873" s="66"/>
    </row>
    <row r="874" spans="1:15" s="62" customFormat="1" ht="12.75" customHeight="1">
      <c r="F874" s="67"/>
      <c r="G874" s="67"/>
      <c r="H874" s="67"/>
      <c r="I874" s="67"/>
      <c r="J874" s="67"/>
      <c r="K874" s="182"/>
      <c r="M874" s="66"/>
      <c r="N874" s="66"/>
      <c r="O874" s="66"/>
    </row>
    <row r="875" spans="1:15" s="62" customFormat="1" ht="12.75" customHeight="1">
      <c r="F875" s="67"/>
      <c r="G875" s="67"/>
      <c r="H875" s="67"/>
      <c r="I875" s="67"/>
      <c r="J875" s="67"/>
      <c r="K875" s="182"/>
      <c r="M875" s="66"/>
      <c r="N875" s="66"/>
      <c r="O875" s="66"/>
    </row>
    <row r="876" spans="1:15" s="62" customFormat="1" ht="12.75" customHeight="1">
      <c r="F876" s="67"/>
      <c r="G876" s="67"/>
      <c r="H876" s="67"/>
      <c r="I876" s="67"/>
      <c r="J876" s="67"/>
      <c r="K876" s="182"/>
      <c r="M876" s="66"/>
      <c r="N876" s="66"/>
      <c r="O876" s="66"/>
    </row>
    <row r="877" spans="1:15" s="62" customFormat="1" ht="12.75" customHeight="1">
      <c r="F877" s="67"/>
      <c r="G877" s="67"/>
      <c r="H877" s="67"/>
      <c r="I877" s="67"/>
      <c r="J877" s="67"/>
      <c r="K877" s="182"/>
      <c r="M877" s="66"/>
      <c r="N877" s="66"/>
      <c r="O877" s="66"/>
    </row>
    <row r="878" spans="1:15" s="62" customFormat="1" ht="12.75" customHeight="1">
      <c r="F878" s="67"/>
      <c r="G878" s="67"/>
      <c r="H878" s="67"/>
      <c r="I878" s="67"/>
      <c r="J878" s="67"/>
      <c r="K878" s="182"/>
      <c r="M878" s="66"/>
      <c r="N878" s="66"/>
      <c r="O878" s="66"/>
    </row>
    <row r="879" spans="1:15" s="62" customFormat="1" ht="12.75" customHeight="1">
      <c r="F879" s="67"/>
      <c r="G879" s="67"/>
      <c r="H879" s="67"/>
      <c r="I879" s="67"/>
      <c r="J879" s="67"/>
      <c r="K879" s="182"/>
      <c r="M879" s="66"/>
      <c r="N879" s="66"/>
      <c r="O879" s="66"/>
    </row>
    <row r="880" spans="1:15" s="62" customFormat="1" ht="12.75" customHeight="1">
      <c r="F880" s="67"/>
      <c r="G880" s="67"/>
      <c r="H880" s="67"/>
      <c r="I880" s="67"/>
      <c r="J880" s="67"/>
      <c r="K880" s="182"/>
      <c r="M880" s="66"/>
      <c r="N880" s="66"/>
      <c r="O880" s="66"/>
    </row>
    <row r="881" spans="6:15" s="62" customFormat="1" ht="12.75" customHeight="1">
      <c r="F881" s="67"/>
      <c r="G881" s="67"/>
      <c r="H881" s="67"/>
      <c r="I881" s="67"/>
      <c r="J881" s="67"/>
      <c r="K881" s="182"/>
      <c r="M881" s="66"/>
      <c r="N881" s="66"/>
      <c r="O881" s="66"/>
    </row>
    <row r="882" spans="6:15" s="62" customFormat="1" ht="12.75" customHeight="1">
      <c r="F882" s="67"/>
      <c r="G882" s="67"/>
      <c r="H882" s="67"/>
      <c r="I882" s="67"/>
      <c r="J882" s="67"/>
      <c r="K882" s="182"/>
      <c r="M882" s="66"/>
      <c r="N882" s="66"/>
      <c r="O882" s="66"/>
    </row>
    <row r="883" spans="6:15" s="62" customFormat="1" ht="12.75" customHeight="1">
      <c r="F883" s="67"/>
      <c r="G883" s="67"/>
      <c r="H883" s="67"/>
      <c r="I883" s="67"/>
      <c r="J883" s="67"/>
      <c r="K883" s="182"/>
      <c r="M883" s="66"/>
      <c r="N883" s="66"/>
      <c r="O883" s="66"/>
    </row>
    <row r="884" spans="6:15" s="62" customFormat="1" ht="12.75" customHeight="1">
      <c r="F884" s="67"/>
      <c r="G884" s="67"/>
      <c r="H884" s="67"/>
      <c r="I884" s="67"/>
      <c r="J884" s="67"/>
      <c r="K884" s="182"/>
      <c r="M884" s="66"/>
      <c r="N884" s="66"/>
      <c r="O884" s="66"/>
    </row>
    <row r="885" spans="6:15" s="62" customFormat="1" ht="12.75" customHeight="1">
      <c r="F885" s="67"/>
      <c r="G885" s="67"/>
      <c r="H885" s="67"/>
      <c r="I885" s="67"/>
      <c r="J885" s="67"/>
      <c r="K885" s="182"/>
      <c r="M885" s="66"/>
      <c r="N885" s="66"/>
      <c r="O885" s="66"/>
    </row>
    <row r="886" spans="6:15" s="62" customFormat="1" ht="12.75" customHeight="1">
      <c r="F886" s="67"/>
      <c r="G886" s="67"/>
      <c r="H886" s="67"/>
      <c r="I886" s="67"/>
      <c r="J886" s="67"/>
      <c r="K886" s="182"/>
      <c r="M886" s="66"/>
      <c r="N886" s="66"/>
      <c r="O886" s="66"/>
    </row>
    <row r="887" spans="6:15" s="62" customFormat="1" ht="12.75" customHeight="1">
      <c r="F887" s="67"/>
      <c r="G887" s="67"/>
      <c r="H887" s="67"/>
      <c r="I887" s="67"/>
      <c r="J887" s="67"/>
      <c r="K887" s="182"/>
      <c r="M887" s="66"/>
      <c r="N887" s="66"/>
      <c r="O887" s="66"/>
    </row>
    <row r="888" spans="6:15" s="62" customFormat="1" ht="12.75" customHeight="1">
      <c r="F888" s="67"/>
      <c r="G888" s="67"/>
      <c r="H888" s="67"/>
      <c r="I888" s="67"/>
      <c r="J888" s="67"/>
      <c r="K888" s="182"/>
      <c r="M888" s="66"/>
      <c r="N888" s="66"/>
      <c r="O888" s="66"/>
    </row>
    <row r="889" spans="6:15" s="62" customFormat="1" ht="12.75" customHeight="1">
      <c r="F889" s="67"/>
      <c r="G889" s="67"/>
      <c r="H889" s="67"/>
      <c r="I889" s="67"/>
      <c r="J889" s="67"/>
      <c r="K889" s="182"/>
      <c r="M889" s="66"/>
      <c r="N889" s="66"/>
      <c r="O889" s="66"/>
    </row>
    <row r="890" spans="6:15" s="62" customFormat="1" ht="12.75" customHeight="1">
      <c r="F890" s="67"/>
      <c r="G890" s="67"/>
      <c r="H890" s="67"/>
      <c r="I890" s="67"/>
      <c r="J890" s="67"/>
      <c r="K890" s="182"/>
      <c r="M890" s="66"/>
      <c r="N890" s="66"/>
      <c r="O890" s="66"/>
    </row>
    <row r="891" spans="6:15" s="62" customFormat="1" ht="12.75" customHeight="1">
      <c r="F891" s="67"/>
      <c r="G891" s="67"/>
      <c r="H891" s="67"/>
      <c r="I891" s="67"/>
      <c r="J891" s="67"/>
      <c r="K891" s="182"/>
      <c r="M891" s="66"/>
      <c r="N891" s="66"/>
      <c r="O891" s="66"/>
    </row>
    <row r="892" spans="6:15" s="62" customFormat="1" ht="12.75" customHeight="1">
      <c r="F892" s="67"/>
      <c r="G892" s="67"/>
      <c r="H892" s="67"/>
      <c r="I892" s="67"/>
      <c r="J892" s="67"/>
      <c r="K892" s="182"/>
      <c r="M892" s="66"/>
      <c r="N892" s="66"/>
      <c r="O892" s="66"/>
    </row>
    <row r="893" spans="6:15" s="62" customFormat="1" ht="12.75" customHeight="1">
      <c r="F893" s="67"/>
      <c r="G893" s="67"/>
      <c r="H893" s="67"/>
      <c r="I893" s="67"/>
      <c r="J893" s="67"/>
      <c r="K893" s="182"/>
      <c r="M893" s="66"/>
      <c r="N893" s="66"/>
      <c r="O893" s="66"/>
    </row>
    <row r="894" spans="6:15" s="62" customFormat="1" ht="12.75" customHeight="1">
      <c r="F894" s="67"/>
      <c r="G894" s="67"/>
      <c r="H894" s="67"/>
      <c r="I894" s="67"/>
      <c r="J894" s="67"/>
      <c r="K894" s="182"/>
      <c r="M894" s="66"/>
      <c r="N894" s="66"/>
      <c r="O894" s="66"/>
    </row>
    <row r="895" spans="6:15" s="62" customFormat="1" ht="12.75" customHeight="1">
      <c r="F895" s="67"/>
      <c r="G895" s="67"/>
      <c r="H895" s="67"/>
      <c r="I895" s="67"/>
      <c r="J895" s="67"/>
      <c r="K895" s="182"/>
      <c r="M895" s="66"/>
      <c r="N895" s="66"/>
      <c r="O895" s="66"/>
    </row>
    <row r="896" spans="6:15" s="62" customFormat="1" ht="12.75" customHeight="1">
      <c r="F896" s="67"/>
      <c r="G896" s="67"/>
      <c r="H896" s="67"/>
      <c r="I896" s="67"/>
      <c r="J896" s="67"/>
      <c r="K896" s="182"/>
      <c r="M896" s="66"/>
      <c r="N896" s="66"/>
      <c r="O896" s="66"/>
    </row>
    <row r="897" spans="6:15" s="62" customFormat="1" ht="12.75" customHeight="1">
      <c r="F897" s="67"/>
      <c r="G897" s="67"/>
      <c r="H897" s="67"/>
      <c r="I897" s="67"/>
      <c r="J897" s="67"/>
      <c r="K897" s="182"/>
      <c r="M897" s="66"/>
      <c r="N897" s="66"/>
      <c r="O897" s="66"/>
    </row>
    <row r="898" spans="6:15" s="62" customFormat="1" ht="12.75" customHeight="1">
      <c r="F898" s="67"/>
      <c r="G898" s="67"/>
      <c r="H898" s="67"/>
      <c r="I898" s="67"/>
      <c r="J898" s="67"/>
      <c r="K898" s="182"/>
      <c r="M898" s="66"/>
      <c r="N898" s="66"/>
      <c r="O898" s="66"/>
    </row>
    <row r="899" spans="6:15" s="62" customFormat="1" ht="12.75" customHeight="1">
      <c r="F899" s="67"/>
      <c r="G899" s="67"/>
      <c r="H899" s="67"/>
      <c r="I899" s="67"/>
      <c r="J899" s="67"/>
      <c r="K899" s="182"/>
      <c r="M899" s="66"/>
      <c r="N899" s="66"/>
      <c r="O899" s="66"/>
    </row>
    <row r="900" spans="6:15" s="62" customFormat="1" ht="12.75" customHeight="1">
      <c r="F900" s="67"/>
      <c r="G900" s="67"/>
      <c r="H900" s="67"/>
      <c r="I900" s="67"/>
      <c r="J900" s="67"/>
      <c r="K900" s="182"/>
      <c r="M900" s="66"/>
      <c r="N900" s="66"/>
      <c r="O900" s="66"/>
    </row>
    <row r="901" spans="6:15" s="62" customFormat="1" ht="12.75" customHeight="1">
      <c r="F901" s="67"/>
      <c r="G901" s="67"/>
      <c r="H901" s="67"/>
      <c r="I901" s="67"/>
      <c r="J901" s="67"/>
      <c r="K901" s="182"/>
      <c r="M901" s="66"/>
      <c r="N901" s="66"/>
      <c r="O901" s="66"/>
    </row>
    <row r="902" spans="6:15" s="62" customFormat="1" ht="12.75" customHeight="1">
      <c r="F902" s="67"/>
      <c r="G902" s="67"/>
      <c r="H902" s="67"/>
      <c r="I902" s="67"/>
      <c r="J902" s="67"/>
      <c r="K902" s="182"/>
      <c r="M902" s="66"/>
      <c r="N902" s="66"/>
      <c r="O902" s="66"/>
    </row>
    <row r="903" spans="6:15" s="62" customFormat="1" ht="12.75" customHeight="1">
      <c r="F903" s="67"/>
      <c r="G903" s="67"/>
      <c r="H903" s="67"/>
      <c r="I903" s="67"/>
      <c r="J903" s="67"/>
      <c r="K903" s="182"/>
      <c r="M903" s="66"/>
      <c r="N903" s="66"/>
      <c r="O903" s="66"/>
    </row>
    <row r="904" spans="6:15" s="62" customFormat="1" ht="12.75" customHeight="1">
      <c r="F904" s="67"/>
      <c r="G904" s="67"/>
      <c r="H904" s="67"/>
      <c r="I904" s="67"/>
      <c r="J904" s="67"/>
      <c r="K904" s="182"/>
      <c r="M904" s="66"/>
      <c r="N904" s="66"/>
      <c r="O904" s="66"/>
    </row>
    <row r="905" spans="6:15" s="62" customFormat="1" ht="12.75" customHeight="1">
      <c r="F905" s="67"/>
      <c r="G905" s="67"/>
      <c r="H905" s="67"/>
      <c r="I905" s="67"/>
      <c r="J905" s="67"/>
      <c r="K905" s="182"/>
      <c r="M905" s="66"/>
      <c r="N905" s="66"/>
      <c r="O905" s="66"/>
    </row>
    <row r="906" spans="6:15" s="62" customFormat="1" ht="12.75" customHeight="1">
      <c r="F906" s="67"/>
      <c r="G906" s="67"/>
      <c r="H906" s="67"/>
      <c r="I906" s="67"/>
      <c r="J906" s="67"/>
      <c r="K906" s="182"/>
      <c r="M906" s="66"/>
      <c r="N906" s="66"/>
      <c r="O906" s="66"/>
    </row>
    <row r="907" spans="6:15" s="62" customFormat="1" ht="12.75" customHeight="1">
      <c r="F907" s="67"/>
      <c r="G907" s="67"/>
      <c r="H907" s="67"/>
      <c r="I907" s="67"/>
      <c r="J907" s="67"/>
      <c r="K907" s="182"/>
      <c r="M907" s="66"/>
      <c r="N907" s="66"/>
      <c r="O907" s="66"/>
    </row>
    <row r="908" spans="6:15" s="62" customFormat="1" ht="12.75" customHeight="1">
      <c r="F908" s="67"/>
      <c r="G908" s="67"/>
      <c r="H908" s="67"/>
      <c r="I908" s="67"/>
      <c r="J908" s="67"/>
      <c r="K908" s="182"/>
      <c r="M908" s="66"/>
      <c r="N908" s="66"/>
      <c r="O908" s="66"/>
    </row>
    <row r="909" spans="6:15" s="62" customFormat="1" ht="12.75" customHeight="1">
      <c r="F909" s="67"/>
      <c r="G909" s="67"/>
      <c r="H909" s="67"/>
      <c r="I909" s="67"/>
      <c r="J909" s="67"/>
      <c r="K909" s="182"/>
      <c r="M909" s="66"/>
      <c r="N909" s="66"/>
      <c r="O909" s="66"/>
    </row>
    <row r="910" spans="6:15" s="62" customFormat="1" ht="12.75" customHeight="1">
      <c r="F910" s="67"/>
      <c r="G910" s="67"/>
      <c r="H910" s="67"/>
      <c r="I910" s="67"/>
      <c r="J910" s="67"/>
      <c r="K910" s="182"/>
      <c r="M910" s="66"/>
      <c r="N910" s="66"/>
      <c r="O910" s="66"/>
    </row>
    <row r="911" spans="6:15" s="62" customFormat="1" ht="12.75" customHeight="1">
      <c r="F911" s="67"/>
      <c r="G911" s="67"/>
      <c r="H911" s="67"/>
      <c r="I911" s="67"/>
      <c r="J911" s="67"/>
      <c r="K911" s="182"/>
      <c r="M911" s="66"/>
      <c r="N911" s="66"/>
      <c r="O911" s="66"/>
    </row>
    <row r="912" spans="6:15" s="62" customFormat="1" ht="12.75" customHeight="1">
      <c r="F912" s="67"/>
      <c r="G912" s="67"/>
      <c r="H912" s="67"/>
      <c r="I912" s="67"/>
      <c r="J912" s="67"/>
      <c r="K912" s="182"/>
      <c r="M912" s="66"/>
      <c r="N912" s="66"/>
      <c r="O912" s="66"/>
    </row>
    <row r="913" spans="6:15" s="62" customFormat="1" ht="12.75" customHeight="1">
      <c r="F913" s="67"/>
      <c r="G913" s="67"/>
      <c r="H913" s="67"/>
      <c r="I913" s="67"/>
      <c r="J913" s="67"/>
      <c r="K913" s="182"/>
      <c r="M913" s="66"/>
      <c r="N913" s="66"/>
      <c r="O913" s="66"/>
    </row>
    <row r="914" spans="6:15" s="62" customFormat="1" ht="12.75" customHeight="1">
      <c r="F914" s="67"/>
      <c r="G914" s="67"/>
      <c r="H914" s="67"/>
      <c r="I914" s="67"/>
      <c r="J914" s="67"/>
      <c r="K914" s="182"/>
      <c r="M914" s="66"/>
      <c r="N914" s="66"/>
      <c r="O914" s="66"/>
    </row>
    <row r="915" spans="6:15" s="62" customFormat="1" ht="12.75" customHeight="1">
      <c r="F915" s="67"/>
      <c r="G915" s="67"/>
      <c r="H915" s="67"/>
      <c r="I915" s="67"/>
      <c r="J915" s="67"/>
      <c r="K915" s="182"/>
      <c r="M915" s="66"/>
      <c r="N915" s="66"/>
      <c r="O915" s="66"/>
    </row>
    <row r="916" spans="6:15" s="62" customFormat="1" ht="12.75" customHeight="1">
      <c r="F916" s="67"/>
      <c r="G916" s="67"/>
      <c r="H916" s="67"/>
      <c r="I916" s="67"/>
      <c r="J916" s="67"/>
      <c r="K916" s="182"/>
      <c r="M916" s="66"/>
      <c r="N916" s="66"/>
      <c r="O916" s="66"/>
    </row>
    <row r="917" spans="6:15" s="62" customFormat="1" ht="12.75" customHeight="1">
      <c r="F917" s="67"/>
      <c r="G917" s="67"/>
      <c r="H917" s="67"/>
      <c r="I917" s="67"/>
      <c r="J917" s="67"/>
      <c r="K917" s="182"/>
      <c r="M917" s="66"/>
      <c r="N917" s="66"/>
      <c r="O917" s="66"/>
    </row>
    <row r="918" spans="6:15" s="62" customFormat="1" ht="12.75" customHeight="1">
      <c r="F918" s="67"/>
      <c r="G918" s="67"/>
      <c r="H918" s="67"/>
      <c r="I918" s="67"/>
      <c r="J918" s="67"/>
      <c r="K918" s="182"/>
      <c r="M918" s="66"/>
      <c r="N918" s="66"/>
      <c r="O918" s="66"/>
    </row>
    <row r="919" spans="6:15" s="62" customFormat="1" ht="12.75" customHeight="1">
      <c r="F919" s="67"/>
      <c r="G919" s="67"/>
      <c r="H919" s="67"/>
      <c r="I919" s="67"/>
      <c r="J919" s="67"/>
      <c r="K919" s="182"/>
      <c r="M919" s="66"/>
      <c r="N919" s="66"/>
      <c r="O919" s="66"/>
    </row>
    <row r="920" spans="6:15" s="62" customFormat="1" ht="12.75" customHeight="1">
      <c r="F920" s="67"/>
      <c r="G920" s="67"/>
      <c r="H920" s="67"/>
      <c r="I920" s="67"/>
      <c r="J920" s="67"/>
      <c r="K920" s="182"/>
      <c r="M920" s="66"/>
      <c r="N920" s="66"/>
      <c r="O920" s="66"/>
    </row>
    <row r="921" spans="6:15" s="62" customFormat="1" ht="12.75" customHeight="1">
      <c r="F921" s="67"/>
      <c r="G921" s="67"/>
      <c r="H921" s="67"/>
      <c r="I921" s="67"/>
      <c r="J921" s="67"/>
      <c r="K921" s="182"/>
      <c r="M921" s="66"/>
      <c r="N921" s="66"/>
      <c r="O921" s="66"/>
    </row>
    <row r="922" spans="6:15" s="62" customFormat="1" ht="12.75" customHeight="1">
      <c r="F922" s="67"/>
      <c r="G922" s="67"/>
      <c r="H922" s="67"/>
      <c r="I922" s="67"/>
      <c r="J922" s="67"/>
      <c r="K922" s="182"/>
      <c r="M922" s="66"/>
      <c r="N922" s="66"/>
      <c r="O922" s="66"/>
    </row>
    <row r="923" spans="6:15" s="62" customFormat="1" ht="12.75" customHeight="1">
      <c r="F923" s="67"/>
      <c r="G923" s="67"/>
      <c r="H923" s="67"/>
      <c r="I923" s="67"/>
      <c r="J923" s="67"/>
      <c r="K923" s="182"/>
      <c r="M923" s="66"/>
      <c r="N923" s="66"/>
      <c r="O923" s="66"/>
    </row>
    <row r="924" spans="6:15" s="62" customFormat="1" ht="12.75" customHeight="1">
      <c r="F924" s="67"/>
      <c r="G924" s="67"/>
      <c r="H924" s="67"/>
      <c r="I924" s="67"/>
      <c r="J924" s="67"/>
      <c r="K924" s="182"/>
      <c r="M924" s="66"/>
      <c r="N924" s="66"/>
      <c r="O924" s="66"/>
    </row>
    <row r="925" spans="6:15" s="62" customFormat="1" ht="12.75" customHeight="1">
      <c r="F925" s="67"/>
      <c r="G925" s="67"/>
      <c r="H925" s="67"/>
      <c r="I925" s="67"/>
      <c r="J925" s="67"/>
      <c r="K925" s="182"/>
      <c r="M925" s="66"/>
      <c r="N925" s="66"/>
      <c r="O925" s="66"/>
    </row>
    <row r="926" spans="6:15" s="62" customFormat="1" ht="12.75" customHeight="1">
      <c r="F926" s="67"/>
      <c r="G926" s="67"/>
      <c r="H926" s="67"/>
      <c r="I926" s="67"/>
      <c r="J926" s="67"/>
      <c r="K926" s="182"/>
      <c r="M926" s="66"/>
      <c r="N926" s="66"/>
      <c r="O926" s="66"/>
    </row>
    <row r="927" spans="6:15" s="62" customFormat="1" ht="12.75" customHeight="1">
      <c r="F927" s="67"/>
      <c r="G927" s="67"/>
      <c r="H927" s="67"/>
      <c r="I927" s="67"/>
      <c r="J927" s="67"/>
      <c r="K927" s="182"/>
      <c r="M927" s="66"/>
      <c r="N927" s="66"/>
      <c r="O927" s="66"/>
    </row>
    <row r="928" spans="6:15" s="62" customFormat="1" ht="12.75" customHeight="1">
      <c r="F928" s="67"/>
      <c r="G928" s="67"/>
      <c r="H928" s="67"/>
      <c r="I928" s="67"/>
      <c r="J928" s="67"/>
      <c r="K928" s="182"/>
      <c r="M928" s="66"/>
      <c r="N928" s="66"/>
      <c r="O928" s="66"/>
    </row>
    <row r="929" spans="6:15" s="62" customFormat="1" ht="12.75" customHeight="1">
      <c r="F929" s="67"/>
      <c r="G929" s="67"/>
      <c r="H929" s="67"/>
      <c r="I929" s="67"/>
      <c r="J929" s="67"/>
      <c r="K929" s="182"/>
      <c r="M929" s="66"/>
      <c r="N929" s="66"/>
      <c r="O929" s="66"/>
    </row>
    <row r="930" spans="6:15" s="62" customFormat="1" ht="12.75" customHeight="1">
      <c r="F930" s="67"/>
      <c r="G930" s="67"/>
      <c r="H930" s="67"/>
      <c r="I930" s="67"/>
      <c r="J930" s="67"/>
      <c r="K930" s="182"/>
      <c r="M930" s="66"/>
      <c r="N930" s="66"/>
      <c r="O930" s="66"/>
    </row>
    <row r="931" spans="6:15" s="62" customFormat="1" ht="12.75" customHeight="1">
      <c r="F931" s="67"/>
      <c r="G931" s="67"/>
      <c r="H931" s="67"/>
      <c r="I931" s="67"/>
      <c r="J931" s="67"/>
      <c r="K931" s="182"/>
      <c r="M931" s="66"/>
      <c r="N931" s="66"/>
      <c r="O931" s="66"/>
    </row>
    <row r="932" spans="6:15" s="62" customFormat="1" ht="12.75" customHeight="1">
      <c r="F932" s="67"/>
      <c r="G932" s="67"/>
      <c r="H932" s="67"/>
      <c r="I932" s="67"/>
      <c r="J932" s="67"/>
      <c r="K932" s="182"/>
      <c r="M932" s="66"/>
      <c r="N932" s="66"/>
      <c r="O932" s="66"/>
    </row>
    <row r="933" spans="6:15" s="62" customFormat="1" ht="12.75" customHeight="1">
      <c r="F933" s="67"/>
      <c r="G933" s="67"/>
      <c r="H933" s="67"/>
      <c r="I933" s="67"/>
      <c r="J933" s="67"/>
      <c r="K933" s="182"/>
      <c r="M933" s="66"/>
      <c r="N933" s="66"/>
      <c r="O933" s="66"/>
    </row>
    <row r="934" spans="6:15" s="62" customFormat="1" ht="12.75" customHeight="1">
      <c r="F934" s="67"/>
      <c r="G934" s="67"/>
      <c r="H934" s="67"/>
      <c r="I934" s="67"/>
      <c r="J934" s="67"/>
      <c r="K934" s="182"/>
      <c r="M934" s="66"/>
      <c r="N934" s="66"/>
      <c r="O934" s="66"/>
    </row>
    <row r="935" spans="6:15" s="62" customFormat="1" ht="12.75" customHeight="1">
      <c r="F935" s="67"/>
      <c r="G935" s="67"/>
      <c r="H935" s="67"/>
      <c r="I935" s="67"/>
      <c r="J935" s="67"/>
      <c r="K935" s="182"/>
      <c r="M935" s="66"/>
      <c r="N935" s="66"/>
      <c r="O935" s="66"/>
    </row>
    <row r="936" spans="6:15" s="62" customFormat="1" ht="12.75" customHeight="1">
      <c r="F936" s="67"/>
      <c r="G936" s="67"/>
      <c r="H936" s="67"/>
      <c r="I936" s="67"/>
      <c r="J936" s="67"/>
      <c r="K936" s="182"/>
      <c r="M936" s="66"/>
      <c r="N936" s="66"/>
      <c r="O936" s="66"/>
    </row>
    <row r="937" spans="6:15" s="62" customFormat="1" ht="12.75" customHeight="1">
      <c r="F937" s="67"/>
      <c r="G937" s="67"/>
      <c r="H937" s="67"/>
      <c r="I937" s="67"/>
      <c r="J937" s="67"/>
      <c r="K937" s="182"/>
      <c r="M937" s="66"/>
      <c r="N937" s="66"/>
      <c r="O937" s="66"/>
    </row>
    <row r="938" spans="6:15" s="62" customFormat="1" ht="12.75" customHeight="1">
      <c r="F938" s="67"/>
      <c r="G938" s="67"/>
      <c r="H938" s="67"/>
      <c r="I938" s="67"/>
      <c r="J938" s="67"/>
      <c r="K938" s="182"/>
      <c r="M938" s="66"/>
      <c r="N938" s="66"/>
      <c r="O938" s="66"/>
    </row>
    <row r="939" spans="6:15" s="62" customFormat="1" ht="12.75" customHeight="1">
      <c r="F939" s="67"/>
      <c r="G939" s="67"/>
      <c r="H939" s="67"/>
      <c r="I939" s="67"/>
      <c r="J939" s="67"/>
      <c r="K939" s="182"/>
      <c r="M939" s="66"/>
      <c r="N939" s="66"/>
      <c r="O939" s="66"/>
    </row>
    <row r="940" spans="6:15" s="62" customFormat="1" ht="12.75" customHeight="1">
      <c r="F940" s="67"/>
      <c r="G940" s="67"/>
      <c r="H940" s="67"/>
      <c r="I940" s="67"/>
      <c r="J940" s="67"/>
      <c r="K940" s="182"/>
      <c r="M940" s="66"/>
      <c r="N940" s="66"/>
      <c r="O940" s="66"/>
    </row>
    <row r="941" spans="6:15" s="62" customFormat="1" ht="12.75" customHeight="1">
      <c r="F941" s="67"/>
      <c r="G941" s="67"/>
      <c r="H941" s="67"/>
      <c r="I941" s="67"/>
      <c r="J941" s="67"/>
      <c r="K941" s="182"/>
      <c r="M941" s="66"/>
      <c r="N941" s="66"/>
      <c r="O941" s="66"/>
    </row>
    <row r="942" spans="6:15" s="62" customFormat="1" ht="12.75" customHeight="1">
      <c r="F942" s="67"/>
      <c r="G942" s="67"/>
      <c r="H942" s="67"/>
      <c r="I942" s="67"/>
      <c r="J942" s="67"/>
      <c r="K942" s="182"/>
      <c r="M942" s="66"/>
      <c r="N942" s="66"/>
      <c r="O942" s="66"/>
    </row>
    <row r="943" spans="6:15" s="62" customFormat="1" ht="12.75" customHeight="1">
      <c r="F943" s="67"/>
      <c r="G943" s="67"/>
      <c r="H943" s="67"/>
      <c r="I943" s="67"/>
      <c r="J943" s="67"/>
      <c r="K943" s="182"/>
      <c r="M943" s="66"/>
      <c r="N943" s="66"/>
      <c r="O943" s="66"/>
    </row>
    <row r="944" spans="6:15" s="62" customFormat="1" ht="12.75" customHeight="1">
      <c r="F944" s="67"/>
      <c r="G944" s="67"/>
      <c r="H944" s="67"/>
      <c r="I944" s="67"/>
      <c r="J944" s="67"/>
      <c r="K944" s="182"/>
      <c r="M944" s="66"/>
      <c r="N944" s="66"/>
      <c r="O944" s="66"/>
    </row>
    <row r="945" spans="6:15" s="62" customFormat="1" ht="12.75" customHeight="1">
      <c r="F945" s="67"/>
      <c r="G945" s="67"/>
      <c r="H945" s="67"/>
      <c r="I945" s="67"/>
      <c r="J945" s="67"/>
      <c r="K945" s="182"/>
      <c r="M945" s="66"/>
      <c r="N945" s="66"/>
      <c r="O945" s="66"/>
    </row>
    <row r="946" spans="6:15" s="62" customFormat="1" ht="12.75" customHeight="1">
      <c r="F946" s="67"/>
      <c r="G946" s="67"/>
      <c r="H946" s="67"/>
      <c r="I946" s="67"/>
      <c r="J946" s="67"/>
      <c r="K946" s="182"/>
      <c r="M946" s="66"/>
      <c r="N946" s="66"/>
      <c r="O946" s="66"/>
    </row>
    <row r="947" spans="6:15" s="62" customFormat="1" ht="12.75" customHeight="1">
      <c r="F947" s="67"/>
      <c r="G947" s="67"/>
      <c r="H947" s="67"/>
      <c r="I947" s="67"/>
      <c r="J947" s="67"/>
      <c r="K947" s="182"/>
      <c r="M947" s="66"/>
      <c r="N947" s="66"/>
      <c r="O947" s="66"/>
    </row>
    <row r="948" spans="6:15" s="62" customFormat="1" ht="12.75" customHeight="1">
      <c r="F948" s="67"/>
      <c r="G948" s="67"/>
      <c r="H948" s="67"/>
      <c r="I948" s="67"/>
      <c r="J948" s="67"/>
      <c r="K948" s="182"/>
      <c r="M948" s="66"/>
      <c r="N948" s="66"/>
      <c r="O948" s="66"/>
    </row>
    <row r="949" spans="6:15" s="62" customFormat="1" ht="12.75" customHeight="1">
      <c r="F949" s="67"/>
      <c r="G949" s="67"/>
      <c r="H949" s="67"/>
      <c r="I949" s="67"/>
      <c r="J949" s="67"/>
      <c r="K949" s="182"/>
      <c r="M949" s="66"/>
      <c r="N949" s="66"/>
      <c r="O949" s="66"/>
    </row>
    <row r="950" spans="6:15" s="62" customFormat="1" ht="12.75" customHeight="1">
      <c r="F950" s="67"/>
      <c r="G950" s="67"/>
      <c r="H950" s="67"/>
      <c r="I950" s="67"/>
      <c r="J950" s="67"/>
      <c r="K950" s="182"/>
      <c r="M950" s="66"/>
      <c r="N950" s="66"/>
      <c r="O950" s="66"/>
    </row>
    <row r="951" spans="6:15" s="62" customFormat="1" ht="12.75" customHeight="1">
      <c r="F951" s="67"/>
      <c r="G951" s="67"/>
      <c r="H951" s="67"/>
      <c r="I951" s="67"/>
      <c r="J951" s="67"/>
      <c r="K951" s="182"/>
      <c r="M951" s="66"/>
      <c r="N951" s="66"/>
      <c r="O951" s="66"/>
    </row>
    <row r="952" spans="6:15" s="62" customFormat="1" ht="12.75" customHeight="1">
      <c r="F952" s="67"/>
      <c r="G952" s="67"/>
      <c r="H952" s="67"/>
      <c r="I952" s="67"/>
      <c r="J952" s="67"/>
      <c r="K952" s="182"/>
      <c r="M952" s="66"/>
      <c r="N952" s="66"/>
      <c r="O952" s="66"/>
    </row>
    <row r="953" spans="6:15" s="62" customFormat="1" ht="12.75" customHeight="1">
      <c r="F953" s="67"/>
      <c r="G953" s="67"/>
      <c r="H953" s="67"/>
      <c r="I953" s="67"/>
      <c r="J953" s="67"/>
      <c r="K953" s="182"/>
      <c r="M953" s="66"/>
      <c r="N953" s="66"/>
      <c r="O953" s="66"/>
    </row>
    <row r="954" spans="6:15" s="62" customFormat="1" ht="12.75" customHeight="1">
      <c r="F954" s="67"/>
      <c r="G954" s="67"/>
      <c r="H954" s="67"/>
      <c r="I954" s="67"/>
      <c r="J954" s="67"/>
      <c r="K954" s="182"/>
      <c r="M954" s="66"/>
      <c r="N954" s="66"/>
      <c r="O954" s="66"/>
    </row>
    <row r="955" spans="6:15" s="62" customFormat="1" ht="12.75" customHeight="1">
      <c r="F955" s="67"/>
      <c r="G955" s="67"/>
      <c r="H955" s="67"/>
      <c r="I955" s="67"/>
      <c r="J955" s="67"/>
      <c r="K955" s="182"/>
      <c r="M955" s="66"/>
      <c r="N955" s="66"/>
      <c r="O955" s="66"/>
    </row>
    <row r="956" spans="6:15" s="62" customFormat="1" ht="12.75" customHeight="1">
      <c r="F956" s="67"/>
      <c r="G956" s="67"/>
      <c r="H956" s="67"/>
      <c r="I956" s="67"/>
      <c r="J956" s="67"/>
      <c r="K956" s="182"/>
      <c r="M956" s="66"/>
      <c r="N956" s="66"/>
      <c r="O956" s="66"/>
    </row>
    <row r="957" spans="6:15" s="62" customFormat="1" ht="12.75" customHeight="1">
      <c r="F957" s="67"/>
      <c r="G957" s="67"/>
      <c r="H957" s="67"/>
      <c r="I957" s="67"/>
      <c r="J957" s="67"/>
      <c r="K957" s="182"/>
      <c r="M957" s="66"/>
      <c r="N957" s="66"/>
      <c r="O957" s="66"/>
    </row>
    <row r="958" spans="6:15" s="62" customFormat="1" ht="12.75" customHeight="1">
      <c r="F958" s="67"/>
      <c r="G958" s="67"/>
      <c r="H958" s="67"/>
      <c r="I958" s="67"/>
      <c r="J958" s="67"/>
      <c r="K958" s="182"/>
      <c r="M958" s="66"/>
      <c r="N958" s="66"/>
      <c r="O958" s="66"/>
    </row>
    <row r="959" spans="6:15" s="62" customFormat="1" ht="12.75" customHeight="1">
      <c r="F959" s="67"/>
      <c r="G959" s="67"/>
      <c r="H959" s="67"/>
      <c r="I959" s="67"/>
      <c r="J959" s="67"/>
      <c r="K959" s="182"/>
      <c r="M959" s="66"/>
      <c r="N959" s="66"/>
      <c r="O959" s="66"/>
    </row>
    <row r="960" spans="6:15" s="62" customFormat="1" ht="12.75" customHeight="1">
      <c r="F960" s="67"/>
      <c r="G960" s="67"/>
      <c r="H960" s="67"/>
      <c r="I960" s="67"/>
      <c r="J960" s="67"/>
      <c r="K960" s="182"/>
      <c r="M960" s="66"/>
      <c r="N960" s="66"/>
      <c r="O960" s="66"/>
    </row>
    <row r="961" spans="6:15" s="62" customFormat="1" ht="12.75" customHeight="1">
      <c r="F961" s="67"/>
      <c r="G961" s="67"/>
      <c r="H961" s="67"/>
      <c r="I961" s="67"/>
      <c r="J961" s="67"/>
      <c r="K961" s="182"/>
      <c r="M961" s="66"/>
      <c r="N961" s="66"/>
      <c r="O961" s="66"/>
    </row>
    <row r="962" spans="6:15" s="62" customFormat="1" ht="12.75" customHeight="1">
      <c r="F962" s="67"/>
      <c r="G962" s="67"/>
      <c r="H962" s="67"/>
      <c r="I962" s="67"/>
      <c r="J962" s="67"/>
      <c r="K962" s="182"/>
      <c r="M962" s="66"/>
      <c r="N962" s="66"/>
      <c r="O962" s="66"/>
    </row>
    <row r="963" spans="6:15" s="62" customFormat="1" ht="12.75" customHeight="1">
      <c r="F963" s="67"/>
      <c r="G963" s="67"/>
      <c r="H963" s="67"/>
      <c r="I963" s="67"/>
      <c r="J963" s="67"/>
      <c r="K963" s="182"/>
      <c r="M963" s="66"/>
      <c r="N963" s="66"/>
      <c r="O963" s="66"/>
    </row>
    <row r="964" spans="6:15" s="62" customFormat="1" ht="12.75" customHeight="1">
      <c r="F964" s="67"/>
      <c r="G964" s="67"/>
      <c r="H964" s="67"/>
      <c r="I964" s="67"/>
      <c r="J964" s="67"/>
      <c r="K964" s="182"/>
      <c r="M964" s="66"/>
      <c r="N964" s="66"/>
      <c r="O964" s="66"/>
    </row>
    <row r="965" spans="6:15" s="62" customFormat="1" ht="12.75" customHeight="1">
      <c r="F965" s="67"/>
      <c r="G965" s="67"/>
      <c r="H965" s="67"/>
      <c r="I965" s="67"/>
      <c r="J965" s="67"/>
      <c r="K965" s="182"/>
      <c r="M965" s="66"/>
      <c r="N965" s="66"/>
      <c r="O965" s="66"/>
    </row>
    <row r="966" spans="6:15" s="62" customFormat="1" ht="12.75" customHeight="1">
      <c r="F966" s="67"/>
      <c r="G966" s="67"/>
      <c r="H966" s="67"/>
      <c r="I966" s="67"/>
      <c r="J966" s="67"/>
      <c r="K966" s="182"/>
      <c r="M966" s="66"/>
      <c r="N966" s="66"/>
      <c r="O966" s="66"/>
    </row>
    <row r="967" spans="6:15" s="62" customFormat="1" ht="12.75" customHeight="1">
      <c r="F967" s="67"/>
      <c r="G967" s="67"/>
      <c r="H967" s="67"/>
      <c r="I967" s="67"/>
      <c r="J967" s="67"/>
      <c r="K967" s="182"/>
      <c r="M967" s="66"/>
      <c r="N967" s="66"/>
      <c r="O967" s="66"/>
    </row>
    <row r="968" spans="6:15" s="62" customFormat="1" ht="12.75" customHeight="1">
      <c r="F968" s="67"/>
      <c r="G968" s="67"/>
      <c r="H968" s="67"/>
      <c r="I968" s="67"/>
      <c r="J968" s="67"/>
      <c r="K968" s="182"/>
      <c r="M968" s="66"/>
      <c r="N968" s="66"/>
      <c r="O968" s="66"/>
    </row>
    <row r="969" spans="6:15" s="62" customFormat="1" ht="12.75" customHeight="1">
      <c r="F969" s="67"/>
      <c r="G969" s="67"/>
      <c r="H969" s="67"/>
      <c r="I969" s="67"/>
      <c r="J969" s="67"/>
      <c r="K969" s="182"/>
      <c r="M969" s="66"/>
      <c r="N969" s="66"/>
      <c r="O969" s="66"/>
    </row>
    <row r="970" spans="6:15" s="62" customFormat="1" ht="12.75" customHeight="1">
      <c r="F970" s="67"/>
      <c r="G970" s="67"/>
      <c r="H970" s="67"/>
      <c r="I970" s="67"/>
      <c r="J970" s="67"/>
      <c r="K970" s="182"/>
      <c r="M970" s="66"/>
      <c r="N970" s="66"/>
      <c r="O970" s="66"/>
    </row>
    <row r="971" spans="6:15" s="62" customFormat="1" ht="12.75" customHeight="1">
      <c r="F971" s="67"/>
      <c r="G971" s="67"/>
      <c r="H971" s="67"/>
      <c r="I971" s="67"/>
      <c r="J971" s="67"/>
      <c r="K971" s="182"/>
      <c r="M971" s="66"/>
      <c r="N971" s="66"/>
      <c r="O971" s="66"/>
    </row>
    <row r="972" spans="6:15" s="62" customFormat="1" ht="12.75" customHeight="1">
      <c r="F972" s="67"/>
      <c r="G972" s="67"/>
      <c r="H972" s="67"/>
      <c r="I972" s="67"/>
      <c r="J972" s="67"/>
      <c r="K972" s="182"/>
      <c r="M972" s="66"/>
      <c r="N972" s="66"/>
      <c r="O972" s="66"/>
    </row>
    <row r="973" spans="6:15" s="62" customFormat="1" ht="12.75" customHeight="1">
      <c r="F973" s="67"/>
      <c r="G973" s="67"/>
      <c r="H973" s="67"/>
      <c r="I973" s="67"/>
      <c r="J973" s="67"/>
      <c r="K973" s="182"/>
      <c r="M973" s="66"/>
      <c r="N973" s="66"/>
      <c r="O973" s="66"/>
    </row>
    <row r="974" spans="6:15" s="62" customFormat="1" ht="12.75" customHeight="1">
      <c r="F974" s="67"/>
      <c r="G974" s="67"/>
      <c r="H974" s="67"/>
      <c r="I974" s="67"/>
      <c r="J974" s="67"/>
      <c r="K974" s="182"/>
      <c r="M974" s="66"/>
      <c r="N974" s="66"/>
      <c r="O974" s="66"/>
    </row>
    <row r="975" spans="6:15" s="62" customFormat="1" ht="12.75" customHeight="1">
      <c r="F975" s="67"/>
      <c r="G975" s="67"/>
      <c r="H975" s="67"/>
      <c r="I975" s="67"/>
      <c r="J975" s="67"/>
      <c r="K975" s="182"/>
      <c r="M975" s="66"/>
      <c r="N975" s="66"/>
      <c r="O975" s="66"/>
    </row>
    <row r="976" spans="6:15" s="62" customFormat="1" ht="12.75" customHeight="1">
      <c r="F976" s="67"/>
      <c r="G976" s="67"/>
      <c r="H976" s="67"/>
      <c r="I976" s="67"/>
      <c r="J976" s="67"/>
      <c r="K976" s="182"/>
      <c r="M976" s="66"/>
      <c r="N976" s="66"/>
      <c r="O976" s="66"/>
    </row>
    <row r="977" spans="6:15" s="62" customFormat="1" ht="12.75" customHeight="1">
      <c r="F977" s="67"/>
      <c r="G977" s="67"/>
      <c r="H977" s="67"/>
      <c r="I977" s="67"/>
      <c r="J977" s="67"/>
      <c r="K977" s="182"/>
      <c r="M977" s="66"/>
      <c r="N977" s="66"/>
      <c r="O977" s="66"/>
    </row>
    <row r="978" spans="6:15" s="62" customFormat="1" ht="12.75" customHeight="1">
      <c r="F978" s="67"/>
      <c r="G978" s="67"/>
      <c r="H978" s="67"/>
      <c r="I978" s="67"/>
      <c r="J978" s="67"/>
      <c r="K978" s="182"/>
      <c r="M978" s="66"/>
      <c r="N978" s="66"/>
      <c r="O978" s="66"/>
    </row>
    <row r="979" spans="6:15" s="62" customFormat="1" ht="12.75" customHeight="1">
      <c r="F979" s="67"/>
      <c r="G979" s="67"/>
      <c r="H979" s="67"/>
      <c r="I979" s="67"/>
      <c r="J979" s="67"/>
      <c r="K979" s="182"/>
      <c r="M979" s="66"/>
      <c r="N979" s="66"/>
      <c r="O979" s="66"/>
    </row>
    <row r="980" spans="6:15" s="62" customFormat="1" ht="12.75" customHeight="1">
      <c r="F980" s="67"/>
      <c r="G980" s="67"/>
      <c r="H980" s="67"/>
      <c r="I980" s="67"/>
      <c r="J980" s="67"/>
      <c r="K980" s="182"/>
      <c r="M980" s="66"/>
      <c r="N980" s="66"/>
      <c r="O980" s="66"/>
    </row>
    <row r="981" spans="6:15" s="62" customFormat="1" ht="12.75" customHeight="1">
      <c r="F981" s="67"/>
      <c r="G981" s="67"/>
      <c r="H981" s="67"/>
      <c r="I981" s="67"/>
      <c r="J981" s="67"/>
      <c r="K981" s="182"/>
      <c r="M981" s="66"/>
      <c r="N981" s="66"/>
      <c r="O981" s="66"/>
    </row>
    <row r="982" spans="6:15" s="62" customFormat="1" ht="12.75" customHeight="1">
      <c r="F982" s="67"/>
      <c r="G982" s="67"/>
      <c r="H982" s="67"/>
      <c r="I982" s="67"/>
      <c r="J982" s="67"/>
      <c r="K982" s="182"/>
      <c r="M982" s="66"/>
      <c r="N982" s="66"/>
      <c r="O982" s="66"/>
    </row>
    <row r="983" spans="6:15" s="62" customFormat="1" ht="12.75" customHeight="1">
      <c r="F983" s="67"/>
      <c r="G983" s="67"/>
      <c r="H983" s="67"/>
      <c r="I983" s="67"/>
      <c r="J983" s="67"/>
      <c r="K983" s="182"/>
      <c r="M983" s="66"/>
      <c r="N983" s="66"/>
      <c r="O983" s="66"/>
    </row>
    <row r="984" spans="6:15" s="62" customFormat="1" ht="12.75" customHeight="1">
      <c r="F984" s="67"/>
      <c r="G984" s="67"/>
      <c r="H984" s="67"/>
      <c r="I984" s="67"/>
      <c r="J984" s="67"/>
      <c r="K984" s="182"/>
      <c r="M984" s="66"/>
      <c r="N984" s="66"/>
      <c r="O984" s="66"/>
    </row>
    <row r="985" spans="6:15" s="62" customFormat="1" ht="12.75" customHeight="1">
      <c r="F985" s="67"/>
      <c r="G985" s="67"/>
      <c r="H985" s="67"/>
      <c r="I985" s="67"/>
      <c r="J985" s="67"/>
      <c r="K985" s="182"/>
      <c r="M985" s="66"/>
      <c r="N985" s="66"/>
      <c r="O985" s="66"/>
    </row>
    <row r="986" spans="6:15" s="62" customFormat="1" ht="12.75" customHeight="1">
      <c r="F986" s="67"/>
      <c r="G986" s="67"/>
      <c r="H986" s="67"/>
      <c r="I986" s="67"/>
      <c r="J986" s="67"/>
      <c r="K986" s="182"/>
      <c r="M986" s="66"/>
      <c r="N986" s="66"/>
      <c r="O986" s="66"/>
    </row>
    <row r="987" spans="6:15" s="62" customFormat="1" ht="12.75" customHeight="1">
      <c r="F987" s="67"/>
      <c r="G987" s="67"/>
      <c r="H987" s="67"/>
      <c r="I987" s="67"/>
      <c r="J987" s="67"/>
      <c r="K987" s="182"/>
      <c r="M987" s="66"/>
      <c r="N987" s="66"/>
      <c r="O987" s="66"/>
    </row>
    <row r="988" spans="6:15" s="62" customFormat="1" ht="12.75" customHeight="1">
      <c r="F988" s="67"/>
      <c r="G988" s="67"/>
      <c r="H988" s="67"/>
      <c r="I988" s="67"/>
      <c r="J988" s="67"/>
      <c r="K988" s="182"/>
      <c r="M988" s="66"/>
      <c r="N988" s="66"/>
      <c r="O988" s="66"/>
    </row>
    <row r="989" spans="6:15" s="62" customFormat="1" ht="12.75" customHeight="1">
      <c r="F989" s="67"/>
      <c r="G989" s="67"/>
      <c r="H989" s="67"/>
      <c r="I989" s="67"/>
      <c r="J989" s="67"/>
      <c r="K989" s="182"/>
      <c r="M989" s="66"/>
      <c r="N989" s="66"/>
      <c r="O989" s="66"/>
    </row>
    <row r="990" spans="6:15" s="62" customFormat="1" ht="12.75" customHeight="1">
      <c r="F990" s="67"/>
      <c r="G990" s="67"/>
      <c r="H990" s="67"/>
      <c r="I990" s="67"/>
      <c r="J990" s="67"/>
      <c r="K990" s="182"/>
      <c r="M990" s="66"/>
      <c r="N990" s="66"/>
      <c r="O990" s="66"/>
    </row>
    <row r="991" spans="6:15" s="62" customFormat="1" ht="12.75" customHeight="1">
      <c r="F991" s="67"/>
      <c r="G991" s="67"/>
      <c r="H991" s="67"/>
      <c r="I991" s="67"/>
      <c r="J991" s="67"/>
      <c r="K991" s="182"/>
      <c r="M991" s="66"/>
      <c r="N991" s="66"/>
      <c r="O991" s="66"/>
    </row>
    <row r="992" spans="6:15" s="62" customFormat="1" ht="12.75" customHeight="1">
      <c r="F992" s="67"/>
      <c r="G992" s="67"/>
      <c r="H992" s="67"/>
      <c r="I992" s="67"/>
      <c r="J992" s="67"/>
      <c r="K992" s="182"/>
      <c r="M992" s="66"/>
      <c r="N992" s="66"/>
      <c r="O992" s="66"/>
    </row>
    <row r="993" spans="6:15" s="62" customFormat="1" ht="12.75" customHeight="1">
      <c r="F993" s="67"/>
      <c r="G993" s="67"/>
      <c r="H993" s="67"/>
      <c r="I993" s="67"/>
      <c r="J993" s="67"/>
      <c r="K993" s="182"/>
      <c r="M993" s="66"/>
      <c r="N993" s="66"/>
      <c r="O993" s="66"/>
    </row>
    <row r="994" spans="6:15" s="62" customFormat="1" ht="12.75" customHeight="1">
      <c r="F994" s="67"/>
      <c r="G994" s="67"/>
      <c r="H994" s="67"/>
      <c r="I994" s="67"/>
      <c r="J994" s="67"/>
      <c r="K994" s="182"/>
      <c r="M994" s="66"/>
      <c r="N994" s="66"/>
      <c r="O994" s="66"/>
    </row>
    <row r="995" spans="6:15" s="62" customFormat="1" ht="12.75" customHeight="1">
      <c r="F995" s="67"/>
      <c r="G995" s="67"/>
      <c r="H995" s="67"/>
      <c r="I995" s="67"/>
      <c r="J995" s="67"/>
      <c r="K995" s="182"/>
      <c r="M995" s="66"/>
      <c r="N995" s="66"/>
      <c r="O995" s="66"/>
    </row>
    <row r="996" spans="6:15" s="62" customFormat="1" ht="12.75" customHeight="1">
      <c r="F996" s="67"/>
      <c r="G996" s="67"/>
      <c r="H996" s="67"/>
      <c r="I996" s="67"/>
      <c r="J996" s="67"/>
      <c r="K996" s="182"/>
      <c r="M996" s="66"/>
      <c r="N996" s="66"/>
      <c r="O996" s="66"/>
    </row>
    <row r="997" spans="6:15" s="62" customFormat="1" ht="12.75" customHeight="1">
      <c r="F997" s="67"/>
      <c r="G997" s="67"/>
      <c r="H997" s="67"/>
      <c r="I997" s="67"/>
      <c r="J997" s="67"/>
      <c r="K997" s="182"/>
      <c r="M997" s="66"/>
      <c r="N997" s="66"/>
      <c r="O997" s="66"/>
    </row>
    <row r="998" spans="6:15" s="62" customFormat="1" ht="12.75" customHeight="1">
      <c r="F998" s="67"/>
      <c r="G998" s="67"/>
      <c r="H998" s="67"/>
      <c r="I998" s="67"/>
      <c r="J998" s="67"/>
      <c r="K998" s="182"/>
      <c r="M998" s="66"/>
      <c r="N998" s="66"/>
      <c r="O998" s="66"/>
    </row>
    <row r="999" spans="6:15" s="62" customFormat="1" ht="12.75" customHeight="1">
      <c r="F999" s="67"/>
      <c r="G999" s="67"/>
      <c r="H999" s="67"/>
      <c r="I999" s="67"/>
      <c r="J999" s="67"/>
      <c r="K999" s="182"/>
      <c r="M999" s="66"/>
      <c r="N999" s="66"/>
      <c r="O999" s="66"/>
    </row>
    <row r="1000" spans="6:15" s="62" customFormat="1" ht="12.75" customHeight="1">
      <c r="F1000" s="67"/>
      <c r="G1000" s="67"/>
      <c r="H1000" s="67"/>
      <c r="I1000" s="67"/>
      <c r="J1000" s="67"/>
      <c r="K1000" s="182"/>
      <c r="M1000" s="66"/>
      <c r="N1000" s="66"/>
      <c r="O1000" s="66"/>
    </row>
    <row r="1001" spans="6:15" s="62" customFormat="1" ht="12.75" customHeight="1">
      <c r="F1001" s="67"/>
      <c r="G1001" s="67"/>
      <c r="H1001" s="67"/>
      <c r="I1001" s="67"/>
      <c r="J1001" s="67"/>
      <c r="K1001" s="182"/>
      <c r="M1001" s="66"/>
      <c r="N1001" s="66"/>
      <c r="O1001" s="66"/>
    </row>
    <row r="1002" spans="6:15" s="62" customFormat="1" ht="12.75" customHeight="1">
      <c r="F1002" s="67"/>
      <c r="G1002" s="67"/>
      <c r="H1002" s="67"/>
      <c r="I1002" s="67"/>
      <c r="J1002" s="67"/>
      <c r="K1002" s="182"/>
      <c r="M1002" s="66"/>
      <c r="N1002" s="66"/>
      <c r="O1002" s="66"/>
    </row>
    <row r="1003" spans="6:15" s="62" customFormat="1" ht="12.75" customHeight="1">
      <c r="F1003" s="67"/>
      <c r="G1003" s="67"/>
      <c r="H1003" s="67"/>
      <c r="I1003" s="67"/>
      <c r="J1003" s="67"/>
      <c r="K1003" s="182"/>
      <c r="M1003" s="66"/>
      <c r="N1003" s="66"/>
      <c r="O1003" s="66"/>
    </row>
    <row r="1004" spans="6:15" s="62" customFormat="1" ht="12.75" customHeight="1">
      <c r="F1004" s="67"/>
      <c r="G1004" s="67"/>
      <c r="H1004" s="67"/>
      <c r="I1004" s="67"/>
      <c r="J1004" s="67"/>
      <c r="K1004" s="182"/>
      <c r="M1004" s="66"/>
      <c r="N1004" s="66"/>
      <c r="O1004" s="66"/>
    </row>
    <row r="1005" spans="6:15" s="62" customFormat="1" ht="12.75" customHeight="1">
      <c r="F1005" s="67"/>
      <c r="G1005" s="67"/>
      <c r="H1005" s="67"/>
      <c r="I1005" s="67"/>
      <c r="J1005" s="67"/>
      <c r="K1005" s="182"/>
      <c r="M1005" s="66"/>
      <c r="N1005" s="66"/>
      <c r="O1005" s="66"/>
    </row>
    <row r="1006" spans="6:15" s="62" customFormat="1" ht="12.75" customHeight="1">
      <c r="F1006" s="67"/>
      <c r="G1006" s="67"/>
      <c r="H1006" s="67"/>
      <c r="I1006" s="67"/>
      <c r="J1006" s="67"/>
      <c r="K1006" s="182"/>
      <c r="M1006" s="66"/>
      <c r="N1006" s="66"/>
      <c r="O1006" s="66"/>
    </row>
    <row r="1007" spans="6:15" s="62" customFormat="1" ht="12.75" customHeight="1">
      <c r="F1007" s="67"/>
      <c r="G1007" s="67"/>
      <c r="H1007" s="67"/>
      <c r="I1007" s="67"/>
      <c r="J1007" s="67"/>
      <c r="K1007" s="182"/>
      <c r="M1007" s="66"/>
      <c r="N1007" s="66"/>
      <c r="O1007" s="66"/>
    </row>
    <row r="1008" spans="6:15" s="62" customFormat="1" ht="12.75" customHeight="1">
      <c r="F1008" s="67"/>
      <c r="G1008" s="67"/>
      <c r="H1008" s="67"/>
      <c r="I1008" s="67"/>
      <c r="J1008" s="67"/>
      <c r="K1008" s="182"/>
      <c r="M1008" s="66"/>
      <c r="N1008" s="66"/>
      <c r="O1008" s="66"/>
    </row>
    <row r="1009" spans="6:15" s="62" customFormat="1" ht="12.75" customHeight="1">
      <c r="F1009" s="67"/>
      <c r="G1009" s="67"/>
      <c r="H1009" s="67"/>
      <c r="I1009" s="67"/>
      <c r="J1009" s="67"/>
      <c r="K1009" s="182"/>
      <c r="M1009" s="66"/>
      <c r="N1009" s="66"/>
      <c r="O1009" s="66"/>
    </row>
    <row r="1010" spans="6:15" s="62" customFormat="1" ht="12.75" customHeight="1">
      <c r="F1010" s="67"/>
      <c r="G1010" s="67"/>
      <c r="H1010" s="67"/>
      <c r="I1010" s="67"/>
      <c r="J1010" s="67"/>
      <c r="K1010" s="182"/>
      <c r="M1010" s="66"/>
      <c r="N1010" s="66"/>
      <c r="O1010" s="66"/>
    </row>
    <row r="1011" spans="6:15" s="62" customFormat="1" ht="12.75" customHeight="1">
      <c r="F1011" s="67"/>
      <c r="G1011" s="67"/>
      <c r="H1011" s="67"/>
      <c r="I1011" s="67"/>
      <c r="J1011" s="67"/>
      <c r="K1011" s="182"/>
      <c r="M1011" s="66"/>
      <c r="N1011" s="66"/>
      <c r="O1011" s="66"/>
    </row>
    <row r="1012" spans="6:15" s="62" customFormat="1" ht="12.75" customHeight="1">
      <c r="F1012" s="67"/>
      <c r="G1012" s="67"/>
      <c r="H1012" s="67"/>
      <c r="I1012" s="67"/>
      <c r="J1012" s="67"/>
      <c r="K1012" s="182"/>
      <c r="M1012" s="66"/>
      <c r="N1012" s="66"/>
      <c r="O1012" s="66"/>
    </row>
    <row r="1013" spans="6:15" s="62" customFormat="1" ht="12.75" customHeight="1">
      <c r="F1013" s="67"/>
      <c r="G1013" s="67"/>
      <c r="H1013" s="67"/>
      <c r="I1013" s="67"/>
      <c r="J1013" s="67"/>
      <c r="K1013" s="182"/>
      <c r="M1013" s="66"/>
      <c r="N1013" s="66"/>
      <c r="O1013" s="66"/>
    </row>
    <row r="1014" spans="6:15" s="62" customFormat="1" ht="12.75" customHeight="1">
      <c r="F1014" s="67"/>
      <c r="G1014" s="67"/>
      <c r="H1014" s="67"/>
      <c r="I1014" s="67"/>
      <c r="J1014" s="67"/>
      <c r="K1014" s="182"/>
      <c r="M1014" s="66"/>
      <c r="N1014" s="66"/>
      <c r="O1014" s="66"/>
    </row>
    <row r="1015" spans="6:15" s="62" customFormat="1" ht="12.75" customHeight="1">
      <c r="F1015" s="67"/>
      <c r="G1015" s="67"/>
      <c r="H1015" s="67"/>
      <c r="I1015" s="67"/>
      <c r="J1015" s="67"/>
      <c r="K1015" s="182"/>
      <c r="M1015" s="66"/>
      <c r="N1015" s="66"/>
      <c r="O1015" s="66"/>
    </row>
    <row r="1016" spans="6:15" s="62" customFormat="1" ht="12.75" customHeight="1">
      <c r="F1016" s="67"/>
      <c r="G1016" s="67"/>
      <c r="H1016" s="67"/>
      <c r="I1016" s="67"/>
      <c r="J1016" s="67"/>
      <c r="K1016" s="182"/>
      <c r="M1016" s="66"/>
      <c r="N1016" s="66"/>
      <c r="O1016" s="66"/>
    </row>
    <row r="1017" spans="6:15" s="62" customFormat="1" ht="12.75" customHeight="1">
      <c r="F1017" s="67"/>
      <c r="G1017" s="67"/>
      <c r="H1017" s="67"/>
      <c r="I1017" s="67"/>
      <c r="J1017" s="67"/>
      <c r="K1017" s="182"/>
      <c r="M1017" s="66"/>
      <c r="N1017" s="66"/>
      <c r="O1017" s="66"/>
    </row>
    <row r="1018" spans="6:15" s="62" customFormat="1" ht="12.75" customHeight="1">
      <c r="F1018" s="67"/>
      <c r="G1018" s="67"/>
      <c r="H1018" s="67"/>
      <c r="I1018" s="67"/>
      <c r="J1018" s="67"/>
      <c r="K1018" s="182"/>
      <c r="M1018" s="66"/>
      <c r="N1018" s="66"/>
      <c r="O1018" s="66"/>
    </row>
    <row r="1019" spans="6:15" s="62" customFormat="1" ht="12.75" customHeight="1">
      <c r="F1019" s="67"/>
      <c r="G1019" s="67"/>
      <c r="H1019" s="67"/>
      <c r="I1019" s="67"/>
      <c r="J1019" s="67"/>
      <c r="K1019" s="182"/>
      <c r="M1019" s="66"/>
      <c r="N1019" s="66"/>
      <c r="O1019" s="66"/>
    </row>
    <row r="1020" spans="6:15" s="62" customFormat="1" ht="12.75" customHeight="1">
      <c r="F1020" s="67"/>
      <c r="G1020" s="67"/>
      <c r="H1020" s="67"/>
      <c r="I1020" s="67"/>
      <c r="J1020" s="67"/>
      <c r="K1020" s="182"/>
      <c r="M1020" s="66"/>
      <c r="N1020" s="66"/>
      <c r="O1020" s="66"/>
    </row>
    <row r="1021" spans="6:15" s="62" customFormat="1" ht="12.75" customHeight="1">
      <c r="F1021" s="67"/>
      <c r="G1021" s="67"/>
      <c r="H1021" s="67"/>
      <c r="I1021" s="67"/>
      <c r="J1021" s="67"/>
      <c r="K1021" s="182"/>
      <c r="M1021" s="66"/>
      <c r="N1021" s="66"/>
      <c r="O1021" s="66"/>
    </row>
    <row r="1022" spans="6:15" s="62" customFormat="1" ht="12.75" customHeight="1">
      <c r="F1022" s="67"/>
      <c r="G1022" s="67"/>
      <c r="H1022" s="67"/>
      <c r="I1022" s="67"/>
      <c r="J1022" s="67"/>
      <c r="K1022" s="182"/>
      <c r="M1022" s="66"/>
      <c r="N1022" s="66"/>
      <c r="O1022" s="66"/>
    </row>
    <row r="1023" spans="6:15" s="62" customFormat="1" ht="12.75" customHeight="1">
      <c r="F1023" s="67"/>
      <c r="G1023" s="67"/>
      <c r="H1023" s="67"/>
      <c r="I1023" s="67"/>
      <c r="J1023" s="67"/>
      <c r="K1023" s="182"/>
      <c r="M1023" s="66"/>
      <c r="N1023" s="66"/>
      <c r="O1023" s="66"/>
    </row>
    <row r="1024" spans="6:15" s="62" customFormat="1" ht="12.75" customHeight="1">
      <c r="F1024" s="67"/>
      <c r="G1024" s="67"/>
      <c r="H1024" s="67"/>
      <c r="I1024" s="67"/>
      <c r="J1024" s="67"/>
      <c r="K1024" s="182"/>
      <c r="M1024" s="66"/>
      <c r="N1024" s="66"/>
      <c r="O1024" s="66"/>
    </row>
    <row r="1025" spans="6:15" s="62" customFormat="1" ht="12.75" customHeight="1">
      <c r="F1025" s="67"/>
      <c r="G1025" s="67"/>
      <c r="H1025" s="67"/>
      <c r="I1025" s="67"/>
      <c r="J1025" s="67"/>
      <c r="K1025" s="182"/>
      <c r="M1025" s="66"/>
      <c r="N1025" s="66"/>
      <c r="O1025" s="66"/>
    </row>
    <row r="1026" spans="6:15" s="62" customFormat="1" ht="12.75" customHeight="1">
      <c r="F1026" s="67"/>
      <c r="G1026" s="67"/>
      <c r="H1026" s="67"/>
      <c r="I1026" s="67"/>
      <c r="J1026" s="67"/>
      <c r="K1026" s="182"/>
      <c r="M1026" s="66"/>
      <c r="N1026" s="66"/>
      <c r="O1026" s="66"/>
    </row>
    <row r="1027" spans="6:15" s="62" customFormat="1" ht="12.75" customHeight="1">
      <c r="F1027" s="67"/>
      <c r="G1027" s="67"/>
      <c r="H1027" s="67"/>
      <c r="I1027" s="67"/>
      <c r="J1027" s="67"/>
      <c r="K1027" s="182"/>
      <c r="M1027" s="66"/>
      <c r="N1027" s="66"/>
      <c r="O1027" s="66"/>
    </row>
    <row r="1028" spans="6:15" s="62" customFormat="1" ht="12.75" customHeight="1">
      <c r="F1028" s="67"/>
      <c r="G1028" s="67"/>
      <c r="H1028" s="67"/>
      <c r="I1028" s="67"/>
      <c r="J1028" s="67"/>
      <c r="K1028" s="182"/>
      <c r="M1028" s="66"/>
      <c r="N1028" s="66"/>
      <c r="O1028" s="66"/>
    </row>
    <row r="1029" spans="6:15" s="62" customFormat="1" ht="12.75" customHeight="1">
      <c r="F1029" s="67"/>
      <c r="G1029" s="67"/>
      <c r="H1029" s="67"/>
      <c r="I1029" s="67"/>
      <c r="J1029" s="67"/>
      <c r="K1029" s="182"/>
      <c r="M1029" s="66"/>
      <c r="N1029" s="66"/>
      <c r="O1029" s="66"/>
    </row>
    <row r="1030" spans="6:15" s="62" customFormat="1" ht="12.75" customHeight="1">
      <c r="F1030" s="67"/>
      <c r="G1030" s="67"/>
      <c r="H1030" s="67"/>
      <c r="I1030" s="67"/>
      <c r="J1030" s="67"/>
      <c r="K1030" s="182"/>
      <c r="M1030" s="66"/>
      <c r="N1030" s="66"/>
      <c r="O1030" s="66"/>
    </row>
    <row r="1031" spans="6:15" s="62" customFormat="1" ht="12.75" customHeight="1">
      <c r="F1031" s="67"/>
      <c r="G1031" s="67"/>
      <c r="H1031" s="67"/>
      <c r="I1031" s="67"/>
      <c r="J1031" s="67"/>
      <c r="K1031" s="182"/>
      <c r="M1031" s="66"/>
      <c r="N1031" s="66"/>
      <c r="O1031" s="66"/>
    </row>
    <row r="1032" spans="6:15" s="62" customFormat="1" ht="12.75" customHeight="1">
      <c r="F1032" s="67"/>
      <c r="G1032" s="67"/>
      <c r="H1032" s="67"/>
      <c r="I1032" s="67"/>
      <c r="J1032" s="67"/>
      <c r="K1032" s="182"/>
      <c r="M1032" s="66"/>
      <c r="N1032" s="66"/>
      <c r="O1032" s="66"/>
    </row>
    <row r="1033" spans="6:15" s="62" customFormat="1" ht="12.75" customHeight="1">
      <c r="F1033" s="67"/>
      <c r="G1033" s="67"/>
      <c r="H1033" s="67"/>
      <c r="I1033" s="67"/>
      <c r="J1033" s="67"/>
      <c r="K1033" s="182"/>
      <c r="M1033" s="66"/>
      <c r="N1033" s="66"/>
      <c r="O1033" s="66"/>
    </row>
    <row r="1034" spans="6:15" s="62" customFormat="1" ht="12.75" customHeight="1">
      <c r="F1034" s="67"/>
      <c r="G1034" s="67"/>
      <c r="H1034" s="67"/>
      <c r="I1034" s="67"/>
      <c r="J1034" s="67"/>
      <c r="K1034" s="182"/>
      <c r="M1034" s="66"/>
      <c r="N1034" s="66"/>
      <c r="O1034" s="66"/>
    </row>
    <row r="1035" spans="6:15" s="62" customFormat="1" ht="12.75" customHeight="1">
      <c r="F1035" s="67"/>
      <c r="G1035" s="67"/>
      <c r="H1035" s="67"/>
      <c r="I1035" s="67"/>
      <c r="J1035" s="67"/>
      <c r="K1035" s="182"/>
      <c r="M1035" s="66"/>
      <c r="N1035" s="66"/>
      <c r="O1035" s="66"/>
    </row>
    <row r="1036" spans="6:15" s="62" customFormat="1" ht="12.75" customHeight="1">
      <c r="F1036" s="67"/>
      <c r="G1036" s="67"/>
      <c r="H1036" s="67"/>
      <c r="I1036" s="67"/>
      <c r="J1036" s="67"/>
      <c r="K1036" s="182"/>
      <c r="M1036" s="66"/>
      <c r="N1036" s="66"/>
      <c r="O1036" s="66"/>
    </row>
    <row r="1037" spans="6:15" s="62" customFormat="1" ht="12.75" customHeight="1">
      <c r="F1037" s="67"/>
      <c r="G1037" s="67"/>
      <c r="H1037" s="67"/>
      <c r="I1037" s="67"/>
      <c r="J1037" s="67"/>
      <c r="K1037" s="182"/>
      <c r="M1037" s="66"/>
      <c r="N1037" s="66"/>
      <c r="O1037" s="66"/>
    </row>
    <row r="1038" spans="6:15" s="62" customFormat="1" ht="12.75" customHeight="1">
      <c r="F1038" s="67"/>
      <c r="G1038" s="67"/>
      <c r="H1038" s="67"/>
      <c r="I1038" s="67"/>
      <c r="J1038" s="67"/>
      <c r="K1038" s="182"/>
      <c r="M1038" s="66"/>
      <c r="N1038" s="66"/>
      <c r="O1038" s="66"/>
    </row>
    <row r="1039" spans="6:15" s="62" customFormat="1" ht="12.75" customHeight="1">
      <c r="F1039" s="67"/>
      <c r="G1039" s="67"/>
      <c r="H1039" s="67"/>
      <c r="I1039" s="67"/>
      <c r="J1039" s="67"/>
      <c r="K1039" s="182"/>
      <c r="M1039" s="66"/>
      <c r="N1039" s="66"/>
      <c r="O1039" s="66"/>
    </row>
    <row r="1040" spans="6:15" s="62" customFormat="1" ht="12.75" customHeight="1">
      <c r="F1040" s="67"/>
      <c r="G1040" s="67"/>
      <c r="H1040" s="67"/>
      <c r="I1040" s="67"/>
      <c r="J1040" s="67"/>
      <c r="K1040" s="182"/>
      <c r="M1040" s="66"/>
      <c r="N1040" s="66"/>
      <c r="O1040" s="66"/>
    </row>
    <row r="1041" spans="6:15" s="62" customFormat="1" ht="12.75" customHeight="1">
      <c r="F1041" s="67"/>
      <c r="G1041" s="67"/>
      <c r="H1041" s="67"/>
      <c r="I1041" s="67"/>
      <c r="J1041" s="67"/>
      <c r="K1041" s="182"/>
      <c r="M1041" s="66"/>
      <c r="N1041" s="66"/>
      <c r="O1041" s="66"/>
    </row>
    <row r="1042" spans="6:15" s="62" customFormat="1" ht="12.75" customHeight="1">
      <c r="F1042" s="67"/>
      <c r="G1042" s="67"/>
      <c r="H1042" s="67"/>
      <c r="I1042" s="67"/>
      <c r="J1042" s="67"/>
      <c r="K1042" s="182"/>
      <c r="M1042" s="66"/>
      <c r="N1042" s="66"/>
      <c r="O1042" s="66"/>
    </row>
    <row r="1043" spans="6:15" s="62" customFormat="1" ht="12.75" customHeight="1">
      <c r="F1043" s="67"/>
      <c r="G1043" s="67"/>
      <c r="H1043" s="67"/>
      <c r="I1043" s="67"/>
      <c r="J1043" s="67"/>
      <c r="K1043" s="182"/>
      <c r="M1043" s="66"/>
      <c r="N1043" s="66"/>
      <c r="O1043" s="66"/>
    </row>
    <row r="1044" spans="6:15" s="62" customFormat="1" ht="12.75" customHeight="1">
      <c r="F1044" s="67"/>
      <c r="G1044" s="67"/>
      <c r="H1044" s="67"/>
      <c r="I1044" s="67"/>
      <c r="J1044" s="67"/>
      <c r="K1044" s="182"/>
      <c r="M1044" s="66"/>
      <c r="N1044" s="66"/>
      <c r="O1044" s="66"/>
    </row>
    <row r="1045" spans="6:15" s="62" customFormat="1" ht="12.75" customHeight="1">
      <c r="F1045" s="67"/>
      <c r="G1045" s="67"/>
      <c r="H1045" s="67"/>
      <c r="I1045" s="67"/>
      <c r="J1045" s="67"/>
      <c r="K1045" s="182"/>
      <c r="M1045" s="66"/>
      <c r="N1045" s="66"/>
      <c r="O1045" s="66"/>
    </row>
    <row r="1046" spans="6:15" s="62" customFormat="1" ht="12.75" customHeight="1">
      <c r="F1046" s="67"/>
      <c r="G1046" s="67"/>
      <c r="H1046" s="67"/>
      <c r="I1046" s="67"/>
      <c r="J1046" s="67"/>
      <c r="K1046" s="182"/>
      <c r="M1046" s="66"/>
      <c r="N1046" s="66"/>
      <c r="O1046" s="66"/>
    </row>
    <row r="1047" spans="6:15" s="62" customFormat="1" ht="12.75" customHeight="1">
      <c r="F1047" s="67"/>
      <c r="G1047" s="67"/>
      <c r="H1047" s="67"/>
      <c r="I1047" s="67"/>
      <c r="J1047" s="67"/>
      <c r="K1047" s="182"/>
      <c r="M1047" s="66"/>
      <c r="N1047" s="66"/>
      <c r="O1047" s="66"/>
    </row>
    <row r="1048" spans="6:15" s="62" customFormat="1" ht="12.75" customHeight="1">
      <c r="F1048" s="67"/>
      <c r="G1048" s="67"/>
      <c r="H1048" s="67"/>
      <c r="I1048" s="67"/>
      <c r="J1048" s="67"/>
      <c r="K1048" s="182"/>
      <c r="M1048" s="66"/>
      <c r="N1048" s="66"/>
      <c r="O1048" s="66"/>
    </row>
    <row r="1049" spans="6:15" s="62" customFormat="1" ht="12.75" customHeight="1">
      <c r="F1049" s="67"/>
      <c r="G1049" s="67"/>
      <c r="H1049" s="67"/>
      <c r="I1049" s="67"/>
      <c r="J1049" s="67"/>
      <c r="K1049" s="182"/>
      <c r="M1049" s="66"/>
      <c r="N1049" s="66"/>
      <c r="O1049" s="66"/>
    </row>
    <row r="1050" spans="6:15" s="62" customFormat="1" ht="12.75" customHeight="1">
      <c r="F1050" s="67"/>
      <c r="G1050" s="67"/>
      <c r="H1050" s="67"/>
      <c r="I1050" s="67"/>
      <c r="J1050" s="67"/>
      <c r="K1050" s="182"/>
      <c r="M1050" s="66"/>
      <c r="N1050" s="66"/>
      <c r="O1050" s="66"/>
    </row>
    <row r="1051" spans="6:15" s="62" customFormat="1" ht="12.75" customHeight="1">
      <c r="F1051" s="67"/>
      <c r="G1051" s="67"/>
      <c r="H1051" s="67"/>
      <c r="I1051" s="67"/>
      <c r="J1051" s="67"/>
      <c r="K1051" s="182"/>
      <c r="M1051" s="66"/>
      <c r="N1051" s="66"/>
      <c r="O1051" s="66"/>
    </row>
    <row r="1052" spans="6:15" s="62" customFormat="1" ht="12.75" customHeight="1">
      <c r="F1052" s="67"/>
      <c r="G1052" s="67"/>
      <c r="H1052" s="67"/>
      <c r="I1052" s="67"/>
      <c r="J1052" s="67"/>
      <c r="K1052" s="182"/>
      <c r="M1052" s="66"/>
      <c r="N1052" s="66"/>
      <c r="O1052" s="66"/>
    </row>
    <row r="1053" spans="6:15" s="62" customFormat="1" ht="12.75" customHeight="1">
      <c r="F1053" s="67"/>
      <c r="G1053" s="67"/>
      <c r="H1053" s="67"/>
      <c r="I1053" s="67"/>
      <c r="J1053" s="67"/>
      <c r="K1053" s="182"/>
      <c r="M1053" s="66"/>
      <c r="N1053" s="66"/>
      <c r="O1053" s="66"/>
    </row>
    <row r="1054" spans="6:15" s="62" customFormat="1" ht="12.75" customHeight="1">
      <c r="F1054" s="67"/>
      <c r="G1054" s="67"/>
      <c r="H1054" s="67"/>
      <c r="I1054" s="67"/>
      <c r="J1054" s="67"/>
      <c r="K1054" s="182"/>
      <c r="M1054" s="66"/>
      <c r="N1054" s="66"/>
      <c r="O1054" s="66"/>
    </row>
    <row r="1055" spans="6:15" s="62" customFormat="1" ht="12.75" customHeight="1">
      <c r="F1055" s="67"/>
      <c r="G1055" s="67"/>
      <c r="H1055" s="67"/>
      <c r="I1055" s="67"/>
      <c r="J1055" s="67"/>
      <c r="K1055" s="182"/>
      <c r="M1055" s="66"/>
      <c r="N1055" s="66"/>
      <c r="O1055" s="66"/>
    </row>
    <row r="1056" spans="6:15" s="62" customFormat="1" ht="12.75" customHeight="1">
      <c r="F1056" s="67"/>
      <c r="G1056" s="67"/>
      <c r="H1056" s="67"/>
      <c r="I1056" s="67"/>
      <c r="J1056" s="67"/>
      <c r="K1056" s="182"/>
      <c r="M1056" s="66"/>
      <c r="N1056" s="66"/>
      <c r="O1056" s="66"/>
    </row>
    <row r="1057" spans="6:15" s="62" customFormat="1" ht="12.75" customHeight="1">
      <c r="F1057" s="67"/>
      <c r="G1057" s="67"/>
      <c r="H1057" s="67"/>
      <c r="I1057" s="67"/>
      <c r="J1057" s="67"/>
      <c r="K1057" s="182"/>
      <c r="M1057" s="66"/>
      <c r="N1057" s="66"/>
      <c r="O1057" s="66"/>
    </row>
    <row r="1058" spans="6:15" s="62" customFormat="1" ht="12.75" customHeight="1">
      <c r="F1058" s="67"/>
      <c r="G1058" s="67"/>
      <c r="H1058" s="67"/>
      <c r="I1058" s="67"/>
      <c r="J1058" s="67"/>
      <c r="K1058" s="182"/>
      <c r="M1058" s="66"/>
      <c r="N1058" s="66"/>
      <c r="O1058" s="66"/>
    </row>
    <row r="1059" spans="6:15" s="62" customFormat="1" ht="12.75" customHeight="1">
      <c r="F1059" s="67"/>
      <c r="G1059" s="67"/>
      <c r="H1059" s="67"/>
      <c r="I1059" s="67"/>
      <c r="J1059" s="67"/>
      <c r="K1059" s="182"/>
      <c r="M1059" s="66"/>
      <c r="N1059" s="66"/>
      <c r="O1059" s="66"/>
    </row>
    <row r="1060" spans="6:15" s="62" customFormat="1" ht="12.75" customHeight="1">
      <c r="F1060" s="67"/>
      <c r="G1060" s="67"/>
      <c r="H1060" s="67"/>
      <c r="I1060" s="67"/>
      <c r="J1060" s="67"/>
      <c r="K1060" s="182"/>
      <c r="M1060" s="66"/>
      <c r="N1060" s="66"/>
      <c r="O1060" s="66"/>
    </row>
    <row r="1061" spans="6:15" s="62" customFormat="1" ht="12.75" customHeight="1">
      <c r="F1061" s="67"/>
      <c r="G1061" s="67"/>
      <c r="H1061" s="67"/>
      <c r="I1061" s="67"/>
      <c r="J1061" s="67"/>
      <c r="K1061" s="182"/>
      <c r="M1061" s="66"/>
      <c r="N1061" s="66"/>
      <c r="O1061" s="66"/>
    </row>
    <row r="1062" spans="6:15" s="62" customFormat="1" ht="12.75" customHeight="1">
      <c r="F1062" s="67"/>
      <c r="G1062" s="67"/>
      <c r="H1062" s="67"/>
      <c r="I1062" s="67"/>
      <c r="J1062" s="67"/>
      <c r="K1062" s="182"/>
      <c r="M1062" s="66"/>
      <c r="N1062" s="66"/>
      <c r="O1062" s="66"/>
    </row>
    <row r="1063" spans="6:15" s="62" customFormat="1" ht="12.75" customHeight="1">
      <c r="F1063" s="67"/>
      <c r="G1063" s="67"/>
      <c r="H1063" s="67"/>
      <c r="I1063" s="67"/>
      <c r="J1063" s="67"/>
      <c r="K1063" s="182"/>
      <c r="M1063" s="66"/>
      <c r="N1063" s="66"/>
      <c r="O1063" s="66"/>
    </row>
    <row r="1064" spans="6:15" s="62" customFormat="1" ht="12.75" customHeight="1">
      <c r="F1064" s="67"/>
      <c r="G1064" s="67"/>
      <c r="H1064" s="67"/>
      <c r="I1064" s="67"/>
      <c r="J1064" s="67"/>
      <c r="K1064" s="182"/>
      <c r="M1064" s="66"/>
      <c r="N1064" s="66"/>
      <c r="O1064" s="66"/>
    </row>
    <row r="1065" spans="6:15" s="62" customFormat="1" ht="12.75" customHeight="1">
      <c r="F1065" s="67"/>
      <c r="G1065" s="67"/>
      <c r="H1065" s="67"/>
      <c r="I1065" s="67"/>
      <c r="J1065" s="67"/>
      <c r="K1065" s="182"/>
      <c r="M1065" s="66"/>
      <c r="N1065" s="66"/>
      <c r="O1065" s="66"/>
    </row>
    <row r="1066" spans="6:15" s="62" customFormat="1" ht="12.75" customHeight="1">
      <c r="F1066" s="67"/>
      <c r="G1066" s="67"/>
      <c r="H1066" s="67"/>
      <c r="I1066" s="67"/>
      <c r="J1066" s="67"/>
      <c r="K1066" s="182"/>
      <c r="M1066" s="66"/>
      <c r="N1066" s="66"/>
      <c r="O1066" s="66"/>
    </row>
    <row r="1067" spans="6:15" s="62" customFormat="1" ht="12.75" customHeight="1">
      <c r="F1067" s="67"/>
      <c r="G1067" s="67"/>
      <c r="H1067" s="67"/>
      <c r="I1067" s="67"/>
      <c r="J1067" s="67"/>
      <c r="K1067" s="182"/>
      <c r="M1067" s="66"/>
      <c r="N1067" s="66"/>
      <c r="O1067" s="66"/>
    </row>
    <row r="1068" spans="6:15" s="62" customFormat="1" ht="12.75" customHeight="1">
      <c r="F1068" s="67"/>
      <c r="G1068" s="67"/>
      <c r="H1068" s="67"/>
      <c r="I1068" s="67"/>
      <c r="J1068" s="67"/>
      <c r="K1068" s="182"/>
      <c r="M1068" s="66"/>
      <c r="N1068" s="66"/>
      <c r="O1068" s="66"/>
    </row>
    <row r="1069" spans="6:15" s="62" customFormat="1" ht="12.75" customHeight="1">
      <c r="F1069" s="67"/>
      <c r="G1069" s="67"/>
      <c r="H1069" s="67"/>
      <c r="I1069" s="67"/>
      <c r="J1069" s="67"/>
      <c r="K1069" s="182"/>
      <c r="M1069" s="66"/>
      <c r="N1069" s="66"/>
      <c r="O1069" s="66"/>
    </row>
    <row r="1070" spans="6:15" s="62" customFormat="1" ht="12.75" customHeight="1">
      <c r="F1070" s="67"/>
      <c r="G1070" s="67"/>
      <c r="H1070" s="67"/>
      <c r="I1070" s="67"/>
      <c r="J1070" s="67"/>
      <c r="K1070" s="182"/>
      <c r="M1070" s="66"/>
      <c r="N1070" s="66"/>
      <c r="O1070" s="66"/>
    </row>
    <row r="1071" spans="6:15" s="62" customFormat="1" ht="12.75" customHeight="1">
      <c r="F1071" s="67"/>
      <c r="G1071" s="67"/>
      <c r="H1071" s="67"/>
      <c r="I1071" s="67"/>
      <c r="J1071" s="67"/>
      <c r="K1071" s="182"/>
      <c r="M1071" s="66"/>
      <c r="N1071" s="66"/>
      <c r="O1071" s="66"/>
    </row>
    <row r="1072" spans="6:15" s="62" customFormat="1" ht="12.75" customHeight="1">
      <c r="F1072" s="67"/>
      <c r="G1072" s="67"/>
      <c r="H1072" s="67"/>
      <c r="I1072" s="67"/>
      <c r="J1072" s="67"/>
      <c r="K1072" s="182"/>
      <c r="M1072" s="66"/>
      <c r="N1072" s="66"/>
      <c r="O1072" s="66"/>
    </row>
    <row r="1073" spans="1:15" s="62" customFormat="1" ht="12.75" customHeight="1">
      <c r="F1073" s="67"/>
      <c r="G1073" s="67"/>
      <c r="H1073" s="67"/>
      <c r="I1073" s="67"/>
      <c r="J1073" s="67"/>
      <c r="K1073" s="182"/>
      <c r="M1073" s="66"/>
      <c r="N1073" s="66"/>
      <c r="O1073" s="66"/>
    </row>
    <row r="1074" spans="1:15" s="62" customFormat="1" ht="12.75" customHeight="1">
      <c r="F1074" s="67"/>
      <c r="G1074" s="67"/>
      <c r="H1074" s="67"/>
      <c r="I1074" s="67"/>
      <c r="J1074" s="67"/>
      <c r="K1074" s="182"/>
      <c r="M1074" s="66"/>
      <c r="N1074" s="66"/>
      <c r="O1074" s="66"/>
    </row>
    <row r="1075" spans="1:15" s="62" customFormat="1" ht="12.75" customHeight="1">
      <c r="F1075" s="67"/>
      <c r="G1075" s="67"/>
      <c r="H1075" s="67"/>
      <c r="I1075" s="67"/>
      <c r="J1075" s="67"/>
      <c r="K1075" s="182"/>
      <c r="M1075" s="66"/>
      <c r="N1075" s="66"/>
      <c r="O1075" s="66"/>
    </row>
    <row r="1076" spans="1:15" s="62" customFormat="1" ht="12.75" customHeight="1">
      <c r="F1076" s="67"/>
      <c r="G1076" s="67"/>
      <c r="H1076" s="67"/>
      <c r="I1076" s="67"/>
      <c r="J1076" s="67"/>
      <c r="K1076" s="182"/>
      <c r="M1076" s="66"/>
      <c r="N1076" s="66"/>
      <c r="O1076" s="66"/>
    </row>
    <row r="1077" spans="1:15" s="62" customFormat="1" ht="12.75" customHeight="1">
      <c r="F1077" s="67"/>
      <c r="G1077" s="67"/>
      <c r="H1077" s="67"/>
      <c r="I1077" s="67"/>
      <c r="J1077" s="67"/>
      <c r="K1077" s="182"/>
      <c r="M1077" s="66"/>
      <c r="N1077" s="66"/>
      <c r="O1077" s="66"/>
    </row>
    <row r="1078" spans="1:15" s="62" customFormat="1" ht="12.75" customHeight="1">
      <c r="A1078" s="25"/>
      <c r="B1078" s="25"/>
      <c r="C1078" s="25"/>
      <c r="D1078" s="25"/>
      <c r="E1078" s="64"/>
      <c r="F1078" s="65"/>
      <c r="G1078" s="65"/>
      <c r="H1078" s="65"/>
      <c r="I1078" s="65"/>
      <c r="J1078" s="65"/>
      <c r="K1078" s="180"/>
      <c r="L1078" s="61"/>
      <c r="M1078" s="115"/>
      <c r="N1078" s="115"/>
      <c r="O1078" s="66"/>
    </row>
    <row r="1079" spans="1:15" s="62" customFormat="1" ht="12.75" customHeight="1">
      <c r="A1079" s="25"/>
      <c r="B1079" s="25"/>
      <c r="C1079" s="25"/>
      <c r="D1079" s="25"/>
      <c r="E1079" s="61"/>
      <c r="F1079" s="65"/>
      <c r="G1079" s="65"/>
      <c r="H1079" s="65"/>
      <c r="I1079" s="65"/>
      <c r="J1079" s="65"/>
      <c r="K1079" s="180"/>
      <c r="L1079" s="61"/>
      <c r="M1079" s="115"/>
      <c r="N1079" s="115"/>
      <c r="O1079" s="66"/>
    </row>
    <row r="1080" spans="1:15" s="62" customFormat="1" ht="12.75" customHeight="1">
      <c r="A1080" s="25"/>
      <c r="B1080" s="25"/>
      <c r="C1080" s="25"/>
      <c r="D1080" s="25"/>
      <c r="E1080" s="64"/>
      <c r="F1080" s="65"/>
      <c r="G1080" s="65"/>
      <c r="H1080" s="65"/>
      <c r="I1080" s="65"/>
      <c r="J1080" s="65"/>
      <c r="K1080" s="182"/>
      <c r="L1080" s="61"/>
      <c r="M1080" s="66"/>
      <c r="N1080" s="66"/>
      <c r="O1080" s="66"/>
    </row>
    <row r="1081" spans="1:15" s="62" customFormat="1" ht="12.75" customHeight="1">
      <c r="A1081" s="25"/>
      <c r="B1081" s="25"/>
      <c r="C1081" s="25"/>
      <c r="D1081" s="25"/>
      <c r="E1081" s="25"/>
      <c r="F1081" s="65"/>
      <c r="G1081" s="65"/>
      <c r="H1081" s="65"/>
      <c r="I1081" s="65"/>
      <c r="J1081" s="65"/>
      <c r="K1081" s="182"/>
      <c r="M1081" s="66"/>
      <c r="N1081" s="66"/>
      <c r="O1081" s="66"/>
    </row>
    <row r="1082" spans="1:15" s="62" customFormat="1" ht="12.75" customHeight="1">
      <c r="A1082" s="25"/>
      <c r="B1082" s="25"/>
      <c r="C1082" s="25"/>
      <c r="D1082" s="25"/>
      <c r="E1082" s="64"/>
      <c r="F1082" s="68"/>
      <c r="G1082" s="68"/>
      <c r="H1082" s="68"/>
      <c r="I1082" s="68"/>
      <c r="J1082" s="68"/>
      <c r="K1082" s="182"/>
      <c r="L1082" s="61"/>
      <c r="M1082" s="66"/>
      <c r="N1082" s="66"/>
      <c r="O1082" s="66"/>
    </row>
    <row r="1083" spans="1:15" s="62" customFormat="1" ht="12.75" customHeight="1">
      <c r="A1083" s="63"/>
      <c r="B1083" s="63"/>
      <c r="C1083" s="63"/>
      <c r="D1083" s="63"/>
      <c r="E1083" s="25"/>
      <c r="F1083" s="65"/>
      <c r="G1083" s="65"/>
      <c r="H1083" s="65"/>
      <c r="I1083" s="65"/>
      <c r="J1083" s="65"/>
      <c r="K1083" s="182"/>
      <c r="M1083" s="66"/>
      <c r="N1083" s="66"/>
      <c r="O1083" s="66"/>
    </row>
    <row r="1084" spans="1:15" s="62" customFormat="1" ht="12.75" customHeight="1">
      <c r="A1084" s="25"/>
      <c r="B1084" s="25"/>
      <c r="C1084" s="25"/>
      <c r="D1084" s="25"/>
      <c r="E1084" s="64"/>
      <c r="F1084" s="79"/>
      <c r="G1084" s="67"/>
      <c r="H1084" s="65"/>
      <c r="I1084" s="65"/>
      <c r="J1084" s="65"/>
      <c r="K1084" s="182"/>
      <c r="L1084" s="61"/>
      <c r="M1084" s="66"/>
      <c r="N1084" s="66"/>
      <c r="O1084" s="66"/>
    </row>
    <row r="1085" spans="1:15" s="62" customFormat="1" ht="12.75" customHeight="1">
      <c r="F1085" s="67"/>
      <c r="G1085" s="67"/>
      <c r="H1085" s="67"/>
      <c r="I1085" s="67"/>
      <c r="J1085" s="67"/>
      <c r="K1085" s="182"/>
      <c r="M1085" s="66"/>
      <c r="N1085" s="66"/>
      <c r="O1085" s="66"/>
    </row>
    <row r="1086" spans="1:15" s="62" customFormat="1" ht="12.75" customHeight="1">
      <c r="F1086" s="67"/>
      <c r="G1086" s="67"/>
      <c r="H1086" s="67"/>
      <c r="I1086" s="67"/>
      <c r="J1086" s="67"/>
      <c r="K1086" s="182"/>
      <c r="M1086" s="66"/>
      <c r="N1086" s="66"/>
      <c r="O1086" s="66"/>
    </row>
    <row r="1087" spans="1:15" s="62" customFormat="1" ht="12.75" customHeight="1">
      <c r="F1087" s="67"/>
      <c r="G1087" s="67"/>
      <c r="H1087" s="67"/>
      <c r="I1087" s="67"/>
      <c r="J1087" s="67"/>
      <c r="K1087" s="182"/>
      <c r="M1087" s="66"/>
      <c r="N1087" s="66"/>
      <c r="O1087" s="66"/>
    </row>
    <row r="1088" spans="1:15" s="62" customFormat="1" ht="12.75" customHeight="1">
      <c r="F1088" s="67"/>
      <c r="G1088" s="67"/>
      <c r="H1088" s="67"/>
      <c r="I1088" s="67"/>
      <c r="J1088" s="67"/>
      <c r="K1088" s="182"/>
      <c r="M1088" s="66"/>
      <c r="N1088" s="66"/>
      <c r="O1088" s="66"/>
    </row>
    <row r="1089" spans="6:15" s="62" customFormat="1" ht="12.75" customHeight="1">
      <c r="F1089" s="67"/>
      <c r="G1089" s="67"/>
      <c r="H1089" s="67"/>
      <c r="I1089" s="67"/>
      <c r="J1089" s="67"/>
      <c r="K1089" s="182"/>
      <c r="M1089" s="66"/>
      <c r="N1089" s="66"/>
      <c r="O1089" s="66"/>
    </row>
    <row r="1090" spans="6:15" s="62" customFormat="1" ht="12.75" customHeight="1">
      <c r="F1090" s="67"/>
      <c r="G1090" s="67"/>
      <c r="H1090" s="67"/>
      <c r="I1090" s="67"/>
      <c r="J1090" s="67"/>
      <c r="K1090" s="182"/>
      <c r="M1090" s="66"/>
      <c r="N1090" s="66"/>
      <c r="O1090" s="66"/>
    </row>
    <row r="1091" spans="6:15" s="62" customFormat="1" ht="12.75" customHeight="1">
      <c r="F1091" s="67"/>
      <c r="G1091" s="67"/>
      <c r="H1091" s="67"/>
      <c r="I1091" s="67"/>
      <c r="J1091" s="67"/>
      <c r="K1091" s="182"/>
      <c r="M1091" s="66"/>
      <c r="N1091" s="66"/>
      <c r="O1091" s="66"/>
    </row>
    <row r="1092" spans="6:15" s="62" customFormat="1" ht="12.75" customHeight="1">
      <c r="F1092" s="67"/>
      <c r="G1092" s="67"/>
      <c r="H1092" s="67"/>
      <c r="I1092" s="67"/>
      <c r="J1092" s="67"/>
      <c r="K1092" s="182"/>
      <c r="M1092" s="66"/>
      <c r="N1092" s="66"/>
      <c r="O1092" s="66"/>
    </row>
    <row r="1093" spans="6:15" s="62" customFormat="1" ht="12.75" customHeight="1">
      <c r="F1093" s="67"/>
      <c r="G1093" s="67"/>
      <c r="H1093" s="67"/>
      <c r="I1093" s="67"/>
      <c r="J1093" s="67"/>
      <c r="K1093" s="182"/>
      <c r="M1093" s="66"/>
      <c r="N1093" s="66"/>
      <c r="O1093" s="66"/>
    </row>
    <row r="1094" spans="6:15" s="62" customFormat="1" ht="12.75" customHeight="1">
      <c r="F1094" s="67"/>
      <c r="G1094" s="67"/>
      <c r="H1094" s="67"/>
      <c r="I1094" s="67"/>
      <c r="J1094" s="67"/>
      <c r="K1094" s="182"/>
      <c r="M1094" s="66"/>
      <c r="N1094" s="66"/>
      <c r="O1094" s="66"/>
    </row>
    <row r="1095" spans="6:15" s="62" customFormat="1" ht="12.75" customHeight="1">
      <c r="F1095" s="67"/>
      <c r="G1095" s="67"/>
      <c r="H1095" s="67"/>
      <c r="I1095" s="67"/>
      <c r="J1095" s="67"/>
      <c r="K1095" s="182"/>
      <c r="M1095" s="66"/>
      <c r="N1095" s="66"/>
      <c r="O1095" s="66"/>
    </row>
    <row r="1096" spans="6:15" s="62" customFormat="1" ht="12.75" customHeight="1">
      <c r="F1096" s="67"/>
      <c r="G1096" s="67"/>
      <c r="H1096" s="67"/>
      <c r="I1096" s="67"/>
      <c r="J1096" s="67"/>
      <c r="K1096" s="182"/>
      <c r="M1096" s="66"/>
      <c r="N1096" s="66"/>
      <c r="O1096" s="66"/>
    </row>
    <row r="1097" spans="6:15" s="62" customFormat="1" ht="12.75" customHeight="1">
      <c r="F1097" s="67"/>
      <c r="G1097" s="67"/>
      <c r="H1097" s="67"/>
      <c r="I1097" s="67"/>
      <c r="J1097" s="67"/>
      <c r="K1097" s="182"/>
      <c r="M1097" s="66"/>
      <c r="N1097" s="66"/>
      <c r="O1097" s="66"/>
    </row>
    <row r="1098" spans="6:15" s="62" customFormat="1" ht="12.75" customHeight="1">
      <c r="F1098" s="67"/>
      <c r="G1098" s="67"/>
      <c r="H1098" s="67"/>
      <c r="I1098" s="67"/>
      <c r="J1098" s="67"/>
      <c r="K1098" s="182"/>
      <c r="M1098" s="66"/>
      <c r="N1098" s="66"/>
      <c r="O1098" s="66"/>
    </row>
    <row r="1099" spans="6:15" s="62" customFormat="1" ht="12.75" customHeight="1">
      <c r="F1099" s="67"/>
      <c r="G1099" s="67"/>
      <c r="H1099" s="67"/>
      <c r="I1099" s="67"/>
      <c r="J1099" s="67"/>
      <c r="K1099" s="182"/>
      <c r="M1099" s="66"/>
      <c r="N1099" s="66"/>
      <c r="O1099" s="66"/>
    </row>
    <row r="1100" spans="6:15" s="62" customFormat="1" ht="12.75" customHeight="1">
      <c r="F1100" s="67"/>
      <c r="G1100" s="67"/>
      <c r="H1100" s="67"/>
      <c r="I1100" s="67"/>
      <c r="J1100" s="67"/>
      <c r="K1100" s="182"/>
      <c r="M1100" s="66"/>
      <c r="N1100" s="66"/>
      <c r="O1100" s="66"/>
    </row>
    <row r="1101" spans="6:15" s="62" customFormat="1" ht="12.75" customHeight="1">
      <c r="F1101" s="67"/>
      <c r="G1101" s="67"/>
      <c r="H1101" s="67"/>
      <c r="I1101" s="67"/>
      <c r="J1101" s="67"/>
      <c r="K1101" s="182"/>
      <c r="M1101" s="66"/>
      <c r="N1101" s="66"/>
      <c r="O1101" s="66"/>
    </row>
    <row r="1102" spans="6:15" s="62" customFormat="1" ht="12.75" customHeight="1">
      <c r="F1102" s="67"/>
      <c r="G1102" s="67"/>
      <c r="H1102" s="67"/>
      <c r="I1102" s="67"/>
      <c r="J1102" s="67"/>
      <c r="K1102" s="182"/>
      <c r="M1102" s="66"/>
      <c r="N1102" s="66"/>
      <c r="O1102" s="66"/>
    </row>
    <row r="1103" spans="6:15" s="62" customFormat="1" ht="12.75" customHeight="1">
      <c r="F1103" s="67"/>
      <c r="G1103" s="67"/>
      <c r="H1103" s="67"/>
      <c r="I1103" s="67"/>
      <c r="J1103" s="67"/>
      <c r="K1103" s="182"/>
      <c r="M1103" s="66"/>
      <c r="N1103" s="66"/>
      <c r="O1103" s="66"/>
    </row>
    <row r="1104" spans="6:15" s="62" customFormat="1" ht="12.75" customHeight="1">
      <c r="F1104" s="67"/>
      <c r="G1104" s="67"/>
      <c r="H1104" s="67"/>
      <c r="I1104" s="67"/>
      <c r="J1104" s="67"/>
      <c r="K1104" s="182"/>
      <c r="M1104" s="66"/>
      <c r="N1104" s="66"/>
      <c r="O1104" s="66"/>
    </row>
    <row r="1105" spans="6:15" s="62" customFormat="1" ht="12.75" customHeight="1">
      <c r="F1105" s="67"/>
      <c r="G1105" s="67"/>
      <c r="H1105" s="67"/>
      <c r="I1105" s="67"/>
      <c r="J1105" s="67"/>
      <c r="K1105" s="182"/>
      <c r="M1105" s="66"/>
      <c r="N1105" s="66"/>
      <c r="O1105" s="66"/>
    </row>
    <row r="1106" spans="6:15" s="62" customFormat="1" ht="12.75" customHeight="1">
      <c r="F1106" s="67"/>
      <c r="G1106" s="67"/>
      <c r="H1106" s="67"/>
      <c r="I1106" s="67"/>
      <c r="J1106" s="67"/>
      <c r="K1106" s="182"/>
      <c r="M1106" s="66"/>
      <c r="N1106" s="66"/>
      <c r="O1106" s="66"/>
    </row>
    <row r="1107" spans="6:15" s="62" customFormat="1" ht="12.75" customHeight="1">
      <c r="F1107" s="67"/>
      <c r="G1107" s="67"/>
      <c r="H1107" s="67"/>
      <c r="I1107" s="67"/>
      <c r="J1107" s="67"/>
      <c r="K1107" s="182"/>
      <c r="M1107" s="66"/>
      <c r="N1107" s="66"/>
      <c r="O1107" s="66"/>
    </row>
    <row r="1108" spans="6:15" s="62" customFormat="1" ht="12.75" customHeight="1">
      <c r="F1108" s="67"/>
      <c r="G1108" s="67"/>
      <c r="H1108" s="67"/>
      <c r="I1108" s="67"/>
      <c r="J1108" s="67"/>
      <c r="K1108" s="182"/>
      <c r="M1108" s="66"/>
      <c r="N1108" s="66"/>
      <c r="O1108" s="66"/>
    </row>
    <row r="1109" spans="6:15" s="62" customFormat="1" ht="12.75" customHeight="1">
      <c r="F1109" s="67"/>
      <c r="G1109" s="67"/>
      <c r="H1109" s="67"/>
      <c r="I1109" s="67"/>
      <c r="J1109" s="67"/>
      <c r="K1109" s="182"/>
      <c r="M1109" s="66"/>
      <c r="N1109" s="66"/>
      <c r="O1109" s="66"/>
    </row>
    <row r="1110" spans="6:15" s="62" customFormat="1" ht="12.75" customHeight="1">
      <c r="F1110" s="67"/>
      <c r="G1110" s="67"/>
      <c r="H1110" s="67"/>
      <c r="I1110" s="67"/>
      <c r="J1110" s="67"/>
      <c r="K1110" s="182"/>
      <c r="M1110" s="66"/>
      <c r="N1110" s="66"/>
      <c r="O1110" s="66"/>
    </row>
    <row r="1111" spans="6:15" s="62" customFormat="1" ht="12.75" customHeight="1">
      <c r="F1111" s="67"/>
      <c r="G1111" s="67"/>
      <c r="H1111" s="67"/>
      <c r="I1111" s="67"/>
      <c r="J1111" s="67"/>
      <c r="K1111" s="182"/>
      <c r="M1111" s="66"/>
      <c r="N1111" s="66"/>
      <c r="O1111" s="66"/>
    </row>
    <row r="1112" spans="6:15" s="62" customFormat="1" ht="12.75" customHeight="1">
      <c r="F1112" s="67"/>
      <c r="G1112" s="67"/>
      <c r="H1112" s="67"/>
      <c r="I1112" s="67"/>
      <c r="J1112" s="67"/>
      <c r="K1112" s="182"/>
      <c r="M1112" s="66"/>
      <c r="N1112" s="66"/>
      <c r="O1112" s="66"/>
    </row>
    <row r="1113" spans="6:15" s="62" customFormat="1" ht="12.75" customHeight="1">
      <c r="F1113" s="67"/>
      <c r="G1113" s="67"/>
      <c r="H1113" s="67"/>
      <c r="I1113" s="67"/>
      <c r="J1113" s="67"/>
      <c r="K1113" s="182"/>
      <c r="M1113" s="66"/>
      <c r="N1113" s="66"/>
      <c r="O1113" s="66"/>
    </row>
    <row r="1114" spans="6:15" s="62" customFormat="1" ht="12.75" customHeight="1">
      <c r="F1114" s="67"/>
      <c r="G1114" s="67"/>
      <c r="H1114" s="67"/>
      <c r="I1114" s="67"/>
      <c r="J1114" s="67"/>
      <c r="K1114" s="182"/>
      <c r="M1114" s="66"/>
      <c r="N1114" s="66"/>
      <c r="O1114" s="66"/>
    </row>
    <row r="1115" spans="6:15" s="62" customFormat="1" ht="12.75" customHeight="1">
      <c r="F1115" s="67"/>
      <c r="G1115" s="67"/>
      <c r="H1115" s="67"/>
      <c r="I1115" s="67"/>
      <c r="J1115" s="67"/>
      <c r="K1115" s="182"/>
      <c r="M1115" s="66"/>
      <c r="N1115" s="66"/>
      <c r="O1115" s="66"/>
    </row>
    <row r="1116" spans="6:15" s="62" customFormat="1" ht="12.75" customHeight="1">
      <c r="F1116" s="67"/>
      <c r="G1116" s="67"/>
      <c r="H1116" s="67"/>
      <c r="I1116" s="67"/>
      <c r="J1116" s="67"/>
      <c r="K1116" s="182"/>
      <c r="M1116" s="66"/>
      <c r="N1116" s="66"/>
      <c r="O1116" s="66"/>
    </row>
    <row r="1117" spans="6:15" s="62" customFormat="1" ht="12.75" customHeight="1">
      <c r="F1117" s="67"/>
      <c r="G1117" s="67"/>
      <c r="H1117" s="67"/>
      <c r="I1117" s="67"/>
      <c r="J1117" s="67"/>
      <c r="K1117" s="182"/>
      <c r="M1117" s="66"/>
      <c r="N1117" s="66"/>
      <c r="O1117" s="66"/>
    </row>
    <row r="1118" spans="6:15" s="62" customFormat="1" ht="12.75" customHeight="1">
      <c r="F1118" s="67"/>
      <c r="G1118" s="67"/>
      <c r="H1118" s="67"/>
      <c r="I1118" s="67"/>
      <c r="J1118" s="67"/>
      <c r="K1118" s="182"/>
      <c r="M1118" s="66"/>
      <c r="N1118" s="66"/>
      <c r="O1118" s="66"/>
    </row>
    <row r="1119" spans="6:15" s="62" customFormat="1" ht="12.75" customHeight="1">
      <c r="F1119" s="67"/>
      <c r="G1119" s="67"/>
      <c r="H1119" s="67"/>
      <c r="I1119" s="67"/>
      <c r="J1119" s="67"/>
      <c r="K1119" s="182"/>
      <c r="M1119" s="66"/>
      <c r="N1119" s="66"/>
      <c r="O1119" s="66"/>
    </row>
    <row r="1120" spans="6:15" s="62" customFormat="1" ht="12.75" customHeight="1">
      <c r="F1120" s="67"/>
      <c r="G1120" s="67"/>
      <c r="H1120" s="67"/>
      <c r="I1120" s="67"/>
      <c r="J1120" s="67"/>
      <c r="K1120" s="182"/>
      <c r="M1120" s="66"/>
      <c r="N1120" s="66"/>
      <c r="O1120" s="66"/>
    </row>
    <row r="1121" spans="6:15" s="62" customFormat="1" ht="12.75" customHeight="1">
      <c r="F1121" s="67"/>
      <c r="G1121" s="67"/>
      <c r="H1121" s="67"/>
      <c r="I1121" s="67"/>
      <c r="J1121" s="67"/>
      <c r="K1121" s="182"/>
      <c r="M1121" s="66"/>
      <c r="N1121" s="66"/>
      <c r="O1121" s="66"/>
    </row>
    <row r="1122" spans="6:15" s="62" customFormat="1" ht="12.75" customHeight="1">
      <c r="F1122" s="67"/>
      <c r="G1122" s="67"/>
      <c r="H1122" s="67"/>
      <c r="I1122" s="67"/>
      <c r="J1122" s="67"/>
      <c r="K1122" s="182"/>
      <c r="M1122" s="66"/>
      <c r="N1122" s="66"/>
      <c r="O1122" s="66"/>
    </row>
    <row r="1123" spans="6:15" s="62" customFormat="1" ht="12.75" customHeight="1">
      <c r="F1123" s="67"/>
      <c r="G1123" s="67"/>
      <c r="H1123" s="67"/>
      <c r="I1123" s="67"/>
      <c r="J1123" s="67"/>
      <c r="K1123" s="182"/>
      <c r="M1123" s="66"/>
      <c r="N1123" s="66"/>
      <c r="O1123" s="66"/>
    </row>
    <row r="1124" spans="6:15" s="62" customFormat="1" ht="12.75" customHeight="1">
      <c r="F1124" s="67"/>
      <c r="G1124" s="67"/>
      <c r="H1124" s="67"/>
      <c r="I1124" s="67"/>
      <c r="J1124" s="67"/>
      <c r="K1124" s="182"/>
      <c r="M1124" s="66"/>
      <c r="N1124" s="66"/>
      <c r="O1124" s="66"/>
    </row>
    <row r="1125" spans="6:15" s="62" customFormat="1" ht="12.75" customHeight="1">
      <c r="F1125" s="67"/>
      <c r="G1125" s="67"/>
      <c r="H1125" s="67"/>
      <c r="I1125" s="67"/>
      <c r="J1125" s="67"/>
      <c r="K1125" s="182"/>
      <c r="M1125" s="66"/>
      <c r="N1125" s="66"/>
      <c r="O1125" s="66"/>
    </row>
    <row r="1126" spans="6:15" s="62" customFormat="1" ht="12.75" customHeight="1">
      <c r="F1126" s="67"/>
      <c r="G1126" s="67"/>
      <c r="H1126" s="67"/>
      <c r="I1126" s="67"/>
      <c r="J1126" s="67"/>
      <c r="K1126" s="182"/>
      <c r="M1126" s="66"/>
      <c r="N1126" s="66"/>
      <c r="O1126" s="66"/>
    </row>
    <row r="1127" spans="6:15" s="62" customFormat="1" ht="12.75" customHeight="1">
      <c r="F1127" s="67"/>
      <c r="G1127" s="67"/>
      <c r="H1127" s="67"/>
      <c r="I1127" s="67"/>
      <c r="J1127" s="67"/>
      <c r="K1127" s="182"/>
      <c r="M1127" s="66"/>
      <c r="N1127" s="66"/>
      <c r="O1127" s="66"/>
    </row>
    <row r="1128" spans="6:15" s="62" customFormat="1" ht="12.75" customHeight="1">
      <c r="F1128" s="67"/>
      <c r="G1128" s="67"/>
      <c r="H1128" s="67"/>
      <c r="I1128" s="67"/>
      <c r="J1128" s="67"/>
      <c r="K1128" s="182"/>
      <c r="M1128" s="66"/>
      <c r="N1128" s="66"/>
      <c r="O1128" s="66"/>
    </row>
    <row r="1129" spans="6:15" s="62" customFormat="1" ht="12.75" customHeight="1">
      <c r="F1129" s="67"/>
      <c r="G1129" s="67"/>
      <c r="H1129" s="67"/>
      <c r="I1129" s="67"/>
      <c r="J1129" s="67"/>
      <c r="K1129" s="182"/>
      <c r="M1129" s="66"/>
      <c r="N1129" s="66"/>
      <c r="O1129" s="66"/>
    </row>
    <row r="1130" spans="6:15" s="62" customFormat="1" ht="12.75" customHeight="1">
      <c r="F1130" s="67"/>
      <c r="G1130" s="67"/>
      <c r="H1130" s="67"/>
      <c r="I1130" s="67"/>
      <c r="J1130" s="67"/>
      <c r="K1130" s="182"/>
      <c r="M1130" s="66"/>
      <c r="N1130" s="66"/>
      <c r="O1130" s="66"/>
    </row>
    <row r="1131" spans="6:15" s="62" customFormat="1" ht="12.75" customHeight="1">
      <c r="F1131" s="67"/>
      <c r="G1131" s="67"/>
      <c r="H1131" s="67"/>
      <c r="I1131" s="67"/>
      <c r="J1131" s="67"/>
      <c r="K1131" s="182"/>
      <c r="M1131" s="66"/>
      <c r="N1131" s="66"/>
      <c r="O1131" s="66"/>
    </row>
    <row r="1132" spans="6:15" s="62" customFormat="1" ht="12.75" customHeight="1">
      <c r="F1132" s="67"/>
      <c r="G1132" s="67"/>
      <c r="H1132" s="67"/>
      <c r="I1132" s="67"/>
      <c r="J1132" s="67"/>
      <c r="K1132" s="182"/>
      <c r="M1132" s="66"/>
      <c r="N1132" s="66"/>
      <c r="O1132" s="66"/>
    </row>
    <row r="1133" spans="6:15" s="62" customFormat="1" ht="12.75" customHeight="1">
      <c r="F1133" s="67"/>
      <c r="G1133" s="67"/>
      <c r="H1133" s="67"/>
      <c r="I1133" s="67"/>
      <c r="J1133" s="67"/>
      <c r="K1133" s="182"/>
      <c r="M1133" s="66"/>
      <c r="N1133" s="66"/>
      <c r="O1133" s="66"/>
    </row>
    <row r="1134" spans="6:15" s="62" customFormat="1" ht="12.75" customHeight="1">
      <c r="F1134" s="67"/>
      <c r="G1134" s="67"/>
      <c r="H1134" s="67"/>
      <c r="I1134" s="67"/>
      <c r="J1134" s="67"/>
      <c r="K1134" s="182"/>
      <c r="M1134" s="66"/>
      <c r="N1134" s="66"/>
      <c r="O1134" s="66"/>
    </row>
    <row r="1135" spans="6:15" s="62" customFormat="1" ht="12.75" customHeight="1">
      <c r="F1135" s="67"/>
      <c r="G1135" s="67"/>
      <c r="H1135" s="67"/>
      <c r="I1135" s="67"/>
      <c r="J1135" s="67"/>
      <c r="K1135" s="182"/>
      <c r="M1135" s="66"/>
      <c r="N1135" s="66"/>
      <c r="O1135" s="66"/>
    </row>
    <row r="1136" spans="6:15" s="62" customFormat="1" ht="12.75" customHeight="1">
      <c r="F1136" s="67"/>
      <c r="G1136" s="67"/>
      <c r="H1136" s="67"/>
      <c r="I1136" s="67"/>
      <c r="J1136" s="67"/>
      <c r="K1136" s="182"/>
      <c r="M1136" s="66"/>
      <c r="N1136" s="66"/>
      <c r="O1136" s="66"/>
    </row>
    <row r="1137" spans="6:15" s="62" customFormat="1" ht="12.75" customHeight="1">
      <c r="F1137" s="67"/>
      <c r="G1137" s="67"/>
      <c r="H1137" s="67"/>
      <c r="I1137" s="67"/>
      <c r="J1137" s="67"/>
      <c r="K1137" s="182"/>
      <c r="M1137" s="66"/>
      <c r="N1137" s="66"/>
      <c r="O1137" s="66"/>
    </row>
    <row r="1138" spans="6:15" s="62" customFormat="1" ht="12.75" customHeight="1">
      <c r="F1138" s="67"/>
      <c r="G1138" s="67"/>
      <c r="H1138" s="67"/>
      <c r="I1138" s="67"/>
      <c r="J1138" s="67"/>
      <c r="K1138" s="182"/>
      <c r="M1138" s="66"/>
      <c r="N1138" s="66"/>
      <c r="O1138" s="66"/>
    </row>
    <row r="1139" spans="6:15" s="62" customFormat="1" ht="12.75" customHeight="1">
      <c r="F1139" s="67"/>
      <c r="G1139" s="67"/>
      <c r="H1139" s="67"/>
      <c r="I1139" s="67"/>
      <c r="J1139" s="67"/>
      <c r="K1139" s="182"/>
      <c r="M1139" s="66"/>
      <c r="N1139" s="66"/>
      <c r="O1139" s="66"/>
    </row>
    <row r="1140" spans="6:15" s="62" customFormat="1" ht="12.75" customHeight="1">
      <c r="F1140" s="67"/>
      <c r="G1140" s="67"/>
      <c r="H1140" s="67"/>
      <c r="I1140" s="67"/>
      <c r="J1140" s="67"/>
      <c r="K1140" s="182"/>
      <c r="M1140" s="66"/>
      <c r="N1140" s="66"/>
      <c r="O1140" s="66"/>
    </row>
    <row r="1141" spans="6:15" s="62" customFormat="1" ht="12.75" customHeight="1">
      <c r="F1141" s="67"/>
      <c r="G1141" s="67"/>
      <c r="H1141" s="67"/>
      <c r="I1141" s="67"/>
      <c r="J1141" s="67"/>
      <c r="K1141" s="182"/>
      <c r="M1141" s="66"/>
      <c r="N1141" s="66"/>
      <c r="O1141" s="66"/>
    </row>
    <row r="1142" spans="6:15" s="62" customFormat="1" ht="12.75" customHeight="1">
      <c r="F1142" s="67"/>
      <c r="G1142" s="67"/>
      <c r="H1142" s="67"/>
      <c r="I1142" s="67"/>
      <c r="J1142" s="67"/>
      <c r="K1142" s="182"/>
      <c r="M1142" s="66"/>
      <c r="N1142" s="66"/>
      <c r="O1142" s="66"/>
    </row>
    <row r="1143" spans="6:15" s="62" customFormat="1" ht="12.75" customHeight="1">
      <c r="F1143" s="67"/>
      <c r="G1143" s="67"/>
      <c r="H1143" s="67"/>
      <c r="I1143" s="67"/>
      <c r="J1143" s="67"/>
      <c r="K1143" s="182"/>
      <c r="M1143" s="66"/>
      <c r="N1143" s="66"/>
      <c r="O1143" s="66"/>
    </row>
    <row r="1144" spans="6:15" s="62" customFormat="1" ht="12.75" customHeight="1">
      <c r="F1144" s="67"/>
      <c r="G1144" s="67"/>
      <c r="H1144" s="67"/>
      <c r="I1144" s="67"/>
      <c r="J1144" s="67"/>
      <c r="K1144" s="182"/>
      <c r="M1144" s="66"/>
      <c r="N1144" s="66"/>
      <c r="O1144" s="66"/>
    </row>
    <row r="1145" spans="6:15" s="62" customFormat="1" ht="12.75" customHeight="1">
      <c r="F1145" s="67"/>
      <c r="G1145" s="67"/>
      <c r="H1145" s="67"/>
      <c r="I1145" s="67"/>
      <c r="J1145" s="67"/>
      <c r="K1145" s="182"/>
      <c r="M1145" s="66"/>
      <c r="N1145" s="66"/>
      <c r="O1145" s="66"/>
    </row>
    <row r="1146" spans="6:15" s="62" customFormat="1" ht="12.75" customHeight="1">
      <c r="F1146" s="67"/>
      <c r="G1146" s="67"/>
      <c r="H1146" s="67"/>
      <c r="I1146" s="67"/>
      <c r="J1146" s="67"/>
      <c r="K1146" s="182"/>
      <c r="M1146" s="66"/>
      <c r="N1146" s="66"/>
      <c r="O1146" s="66"/>
    </row>
    <row r="1147" spans="6:15" s="62" customFormat="1" ht="12.75" customHeight="1">
      <c r="F1147" s="67"/>
      <c r="G1147" s="67"/>
      <c r="H1147" s="67"/>
      <c r="I1147" s="67"/>
      <c r="J1147" s="67"/>
      <c r="K1147" s="182"/>
      <c r="M1147" s="66"/>
      <c r="N1147" s="66"/>
      <c r="O1147" s="66"/>
    </row>
    <row r="1148" spans="6:15" s="62" customFormat="1" ht="12.75" customHeight="1">
      <c r="F1148" s="67"/>
      <c r="G1148" s="67"/>
      <c r="H1148" s="67"/>
      <c r="I1148" s="67"/>
      <c r="J1148" s="67"/>
      <c r="K1148" s="182"/>
      <c r="M1148" s="66"/>
      <c r="N1148" s="66"/>
      <c r="O1148" s="66"/>
    </row>
    <row r="1149" spans="6:15" s="62" customFormat="1" ht="12.75" customHeight="1">
      <c r="F1149" s="67"/>
      <c r="G1149" s="67"/>
      <c r="H1149" s="67"/>
      <c r="I1149" s="67"/>
      <c r="J1149" s="67"/>
      <c r="K1149" s="182"/>
      <c r="M1149" s="66"/>
      <c r="N1149" s="66"/>
      <c r="O1149" s="66"/>
    </row>
    <row r="1150" spans="6:15" s="62" customFormat="1" ht="12.75" customHeight="1">
      <c r="F1150" s="67"/>
      <c r="G1150" s="67"/>
      <c r="H1150" s="67"/>
      <c r="I1150" s="67"/>
      <c r="J1150" s="67"/>
      <c r="K1150" s="182"/>
      <c r="M1150" s="66"/>
      <c r="N1150" s="66"/>
      <c r="O1150" s="66"/>
    </row>
    <row r="1151" spans="6:15" s="62" customFormat="1" ht="12.75" customHeight="1">
      <c r="F1151" s="67"/>
      <c r="G1151" s="67"/>
      <c r="H1151" s="67"/>
      <c r="I1151" s="67"/>
      <c r="J1151" s="67"/>
      <c r="K1151" s="182"/>
      <c r="M1151" s="66"/>
      <c r="N1151" s="66"/>
      <c r="O1151" s="66"/>
    </row>
    <row r="1152" spans="6:15" s="62" customFormat="1" ht="12.75" customHeight="1">
      <c r="F1152" s="67"/>
      <c r="G1152" s="67"/>
      <c r="H1152" s="67"/>
      <c r="I1152" s="67"/>
      <c r="J1152" s="67"/>
      <c r="K1152" s="182"/>
      <c r="M1152" s="66"/>
      <c r="N1152" s="66"/>
      <c r="O1152" s="66"/>
    </row>
    <row r="1153" spans="6:15" s="62" customFormat="1" ht="12.75" customHeight="1">
      <c r="F1153" s="67"/>
      <c r="G1153" s="67"/>
      <c r="H1153" s="67"/>
      <c r="I1153" s="67"/>
      <c r="J1153" s="67"/>
      <c r="K1153" s="182"/>
      <c r="M1153" s="66"/>
      <c r="N1153" s="66"/>
      <c r="O1153" s="66"/>
    </row>
    <row r="1154" spans="6:15" s="62" customFormat="1" ht="12.75" customHeight="1">
      <c r="F1154" s="67"/>
      <c r="G1154" s="67"/>
      <c r="H1154" s="67"/>
      <c r="I1154" s="67"/>
      <c r="J1154" s="67"/>
      <c r="K1154" s="182"/>
      <c r="M1154" s="66"/>
      <c r="N1154" s="66"/>
      <c r="O1154" s="66"/>
    </row>
    <row r="1155" spans="6:15" s="62" customFormat="1" ht="12.75" customHeight="1">
      <c r="F1155" s="67"/>
      <c r="G1155" s="67"/>
      <c r="H1155" s="67"/>
      <c r="I1155" s="67"/>
      <c r="J1155" s="67"/>
      <c r="K1155" s="182"/>
      <c r="M1155" s="66"/>
      <c r="N1155" s="66"/>
      <c r="O1155" s="66"/>
    </row>
    <row r="1156" spans="6:15" s="62" customFormat="1" ht="12.75" customHeight="1">
      <c r="F1156" s="67"/>
      <c r="G1156" s="67"/>
      <c r="H1156" s="67"/>
      <c r="I1156" s="67"/>
      <c r="J1156" s="67"/>
      <c r="K1156" s="182"/>
      <c r="M1156" s="66"/>
      <c r="N1156" s="66"/>
      <c r="O1156" s="66"/>
    </row>
    <row r="1157" spans="6:15" s="62" customFormat="1" ht="12.75" customHeight="1">
      <c r="F1157" s="67"/>
      <c r="G1157" s="67"/>
      <c r="H1157" s="67"/>
      <c r="I1157" s="67"/>
      <c r="J1157" s="67"/>
      <c r="K1157" s="182"/>
      <c r="M1157" s="66"/>
      <c r="N1157" s="66"/>
      <c r="O1157" s="66"/>
    </row>
    <row r="1158" spans="6:15" s="62" customFormat="1" ht="12.75" customHeight="1">
      <c r="F1158" s="67"/>
      <c r="G1158" s="67"/>
      <c r="H1158" s="67"/>
      <c r="I1158" s="67"/>
      <c r="J1158" s="67"/>
      <c r="K1158" s="182"/>
      <c r="M1158" s="66"/>
      <c r="N1158" s="66"/>
      <c r="O1158" s="66"/>
    </row>
    <row r="1159" spans="6:15" s="62" customFormat="1" ht="12.75" customHeight="1">
      <c r="F1159" s="67"/>
      <c r="G1159" s="67"/>
      <c r="H1159" s="67"/>
      <c r="I1159" s="67"/>
      <c r="J1159" s="67"/>
      <c r="K1159" s="182"/>
      <c r="M1159" s="66"/>
      <c r="N1159" s="66"/>
      <c r="O1159" s="66"/>
    </row>
    <row r="1160" spans="6:15" s="62" customFormat="1" ht="12.75" customHeight="1">
      <c r="F1160" s="67"/>
      <c r="G1160" s="67"/>
      <c r="H1160" s="67"/>
      <c r="I1160" s="67"/>
      <c r="J1160" s="67"/>
      <c r="K1160" s="182"/>
      <c r="M1160" s="66"/>
      <c r="N1160" s="66"/>
      <c r="O1160" s="66"/>
    </row>
    <row r="1161" spans="6:15" s="62" customFormat="1" ht="12.75" customHeight="1">
      <c r="F1161" s="67"/>
      <c r="G1161" s="67"/>
      <c r="H1161" s="67"/>
      <c r="I1161" s="67"/>
      <c r="J1161" s="67"/>
      <c r="K1161" s="182"/>
      <c r="M1161" s="66"/>
      <c r="N1161" s="66"/>
      <c r="O1161" s="66"/>
    </row>
    <row r="1162" spans="6:15" s="62" customFormat="1" ht="12.75" customHeight="1">
      <c r="F1162" s="67"/>
      <c r="G1162" s="67"/>
      <c r="H1162" s="67"/>
      <c r="I1162" s="67"/>
      <c r="J1162" s="67"/>
      <c r="K1162" s="182"/>
      <c r="M1162" s="66"/>
      <c r="N1162" s="66"/>
      <c r="O1162" s="66"/>
    </row>
    <row r="1163" spans="6:15" s="62" customFormat="1" ht="12.75" customHeight="1">
      <c r="F1163" s="67"/>
      <c r="G1163" s="67"/>
      <c r="H1163" s="67"/>
      <c r="I1163" s="67"/>
      <c r="J1163" s="67"/>
      <c r="K1163" s="182"/>
      <c r="M1163" s="66"/>
      <c r="N1163" s="66"/>
      <c r="O1163" s="66"/>
    </row>
    <row r="1164" spans="6:15" s="62" customFormat="1" ht="12.75" customHeight="1">
      <c r="F1164" s="67"/>
      <c r="G1164" s="67"/>
      <c r="H1164" s="67"/>
      <c r="I1164" s="67"/>
      <c r="J1164" s="67"/>
      <c r="K1164" s="182"/>
      <c r="M1164" s="66"/>
      <c r="N1164" s="66"/>
      <c r="O1164" s="66"/>
    </row>
    <row r="1165" spans="6:15" s="62" customFormat="1" ht="12.75" customHeight="1">
      <c r="F1165" s="67"/>
      <c r="G1165" s="67"/>
      <c r="H1165" s="67"/>
      <c r="I1165" s="67"/>
      <c r="J1165" s="67"/>
      <c r="K1165" s="182"/>
      <c r="M1165" s="66"/>
      <c r="N1165" s="66"/>
      <c r="O1165" s="66"/>
    </row>
    <row r="1166" spans="6:15" s="62" customFormat="1" ht="12.75" customHeight="1">
      <c r="F1166" s="67"/>
      <c r="G1166" s="67"/>
      <c r="H1166" s="67"/>
      <c r="I1166" s="67"/>
      <c r="J1166" s="67"/>
      <c r="K1166" s="182"/>
      <c r="M1166" s="66"/>
      <c r="N1166" s="66"/>
      <c r="O1166" s="66"/>
    </row>
    <row r="1167" spans="6:15" s="62" customFormat="1" ht="12.75" customHeight="1">
      <c r="F1167" s="67"/>
      <c r="G1167" s="67"/>
      <c r="H1167" s="67"/>
      <c r="I1167" s="67"/>
      <c r="J1167" s="67"/>
      <c r="K1167" s="182"/>
      <c r="M1167" s="66"/>
      <c r="N1167" s="66"/>
      <c r="O1167" s="66"/>
    </row>
    <row r="1168" spans="6:15" s="62" customFormat="1" ht="12.75" customHeight="1">
      <c r="F1168" s="67"/>
      <c r="G1168" s="67"/>
      <c r="H1168" s="67"/>
      <c r="I1168" s="67"/>
      <c r="J1168" s="67"/>
      <c r="K1168" s="182"/>
      <c r="M1168" s="66"/>
      <c r="N1168" s="66"/>
      <c r="O1168" s="66"/>
    </row>
    <row r="1169" spans="6:15" s="62" customFormat="1" ht="12.75" customHeight="1">
      <c r="F1169" s="67"/>
      <c r="G1169" s="67"/>
      <c r="H1169" s="67"/>
      <c r="I1169" s="67"/>
      <c r="J1169" s="67"/>
      <c r="K1169" s="182"/>
      <c r="M1169" s="66"/>
      <c r="N1169" s="66"/>
      <c r="O1169" s="66"/>
    </row>
    <row r="1170" spans="6:15" s="62" customFormat="1" ht="12.75" customHeight="1">
      <c r="F1170" s="67"/>
      <c r="G1170" s="67"/>
      <c r="H1170" s="67"/>
      <c r="I1170" s="67"/>
      <c r="J1170" s="67"/>
      <c r="K1170" s="182"/>
      <c r="M1170" s="66"/>
      <c r="N1170" s="66"/>
      <c r="O1170" s="66"/>
    </row>
    <row r="1171" spans="6:15" s="62" customFormat="1" ht="12.75" customHeight="1">
      <c r="F1171" s="67"/>
      <c r="G1171" s="67"/>
      <c r="H1171" s="67"/>
      <c r="I1171" s="67"/>
      <c r="J1171" s="67"/>
      <c r="K1171" s="182"/>
      <c r="M1171" s="66"/>
      <c r="N1171" s="66"/>
      <c r="O1171" s="66"/>
    </row>
    <row r="1172" spans="6:15" s="62" customFormat="1" ht="12.75" customHeight="1">
      <c r="F1172" s="67"/>
      <c r="G1172" s="67"/>
      <c r="H1172" s="67"/>
      <c r="I1172" s="67"/>
      <c r="J1172" s="67"/>
      <c r="K1172" s="182"/>
      <c r="M1172" s="66"/>
      <c r="N1172" s="66"/>
      <c r="O1172" s="66"/>
    </row>
    <row r="1173" spans="6:15" s="62" customFormat="1" ht="12.75" customHeight="1">
      <c r="F1173" s="67"/>
      <c r="G1173" s="67"/>
      <c r="H1173" s="67"/>
      <c r="I1173" s="67"/>
      <c r="J1173" s="67"/>
      <c r="K1173" s="182"/>
      <c r="M1173" s="66"/>
      <c r="N1173" s="66"/>
      <c r="O1173" s="66"/>
    </row>
    <row r="1174" spans="6:15" s="62" customFormat="1" ht="12.75" customHeight="1">
      <c r="F1174" s="67"/>
      <c r="G1174" s="67"/>
      <c r="H1174" s="67"/>
      <c r="I1174" s="67"/>
      <c r="J1174" s="67"/>
      <c r="K1174" s="182"/>
      <c r="M1174" s="66"/>
      <c r="N1174" s="66"/>
      <c r="O1174" s="66"/>
    </row>
    <row r="1175" spans="6:15" s="62" customFormat="1" ht="12.75" customHeight="1">
      <c r="F1175" s="67"/>
      <c r="G1175" s="67"/>
      <c r="H1175" s="67"/>
      <c r="I1175" s="67"/>
      <c r="J1175" s="67"/>
      <c r="K1175" s="182"/>
      <c r="M1175" s="66"/>
      <c r="N1175" s="66"/>
      <c r="O1175" s="66"/>
    </row>
    <row r="1176" spans="6:15" s="62" customFormat="1" ht="12.75" customHeight="1">
      <c r="F1176" s="67"/>
      <c r="G1176" s="67"/>
      <c r="H1176" s="67"/>
      <c r="I1176" s="67"/>
      <c r="J1176" s="67"/>
      <c r="K1176" s="182"/>
      <c r="M1176" s="66"/>
      <c r="N1176" s="66"/>
      <c r="O1176" s="66"/>
    </row>
    <row r="1177" spans="6:15" s="62" customFormat="1" ht="12.75" customHeight="1">
      <c r="F1177" s="67"/>
      <c r="G1177" s="67"/>
      <c r="H1177" s="67"/>
      <c r="I1177" s="67"/>
      <c r="J1177" s="67"/>
      <c r="K1177" s="182"/>
      <c r="M1177" s="66"/>
      <c r="N1177" s="66"/>
      <c r="O1177" s="66"/>
    </row>
    <row r="1178" spans="6:15" s="62" customFormat="1" ht="12.75" customHeight="1">
      <c r="F1178" s="67"/>
      <c r="G1178" s="67"/>
      <c r="H1178" s="67"/>
      <c r="I1178" s="67"/>
      <c r="J1178" s="67"/>
      <c r="K1178" s="182"/>
      <c r="M1178" s="66"/>
      <c r="N1178" s="66"/>
      <c r="O1178" s="66"/>
    </row>
    <row r="1179" spans="6:15" s="62" customFormat="1" ht="12.75" customHeight="1">
      <c r="F1179" s="67"/>
      <c r="G1179" s="67"/>
      <c r="H1179" s="67"/>
      <c r="I1179" s="67"/>
      <c r="J1179" s="67"/>
      <c r="K1179" s="182"/>
      <c r="M1179" s="66"/>
      <c r="N1179" s="66"/>
      <c r="O1179" s="66"/>
    </row>
    <row r="1180" spans="6:15" s="62" customFormat="1" ht="12.75" customHeight="1">
      <c r="F1180" s="67"/>
      <c r="G1180" s="67"/>
      <c r="H1180" s="67"/>
      <c r="I1180" s="67"/>
      <c r="J1180" s="67"/>
      <c r="K1180" s="182"/>
      <c r="M1180" s="66"/>
      <c r="N1180" s="66"/>
      <c r="O1180" s="66"/>
    </row>
    <row r="1181" spans="6:15" s="62" customFormat="1" ht="12.75" customHeight="1">
      <c r="F1181" s="67"/>
      <c r="G1181" s="67"/>
      <c r="H1181" s="67"/>
      <c r="I1181" s="67"/>
      <c r="J1181" s="67"/>
      <c r="K1181" s="182"/>
      <c r="M1181" s="66"/>
      <c r="N1181" s="66"/>
      <c r="O1181" s="66"/>
    </row>
    <row r="1182" spans="6:15" s="62" customFormat="1" ht="12.75" customHeight="1">
      <c r="F1182" s="67"/>
      <c r="G1182" s="67"/>
      <c r="H1182" s="67"/>
      <c r="I1182" s="67"/>
      <c r="J1182" s="67"/>
      <c r="K1182" s="182"/>
      <c r="M1182" s="66"/>
      <c r="N1182" s="66"/>
      <c r="O1182" s="66"/>
    </row>
    <row r="1183" spans="6:15" s="62" customFormat="1" ht="12.75" customHeight="1">
      <c r="F1183" s="67"/>
      <c r="G1183" s="67"/>
      <c r="H1183" s="67"/>
      <c r="I1183" s="67"/>
      <c r="J1183" s="67"/>
      <c r="K1183" s="182"/>
      <c r="M1183" s="66"/>
      <c r="N1183" s="66"/>
      <c r="O1183" s="66"/>
    </row>
    <row r="1184" spans="6:15" s="62" customFormat="1" ht="12.75" customHeight="1">
      <c r="F1184" s="67"/>
      <c r="G1184" s="67"/>
      <c r="H1184" s="67"/>
      <c r="I1184" s="67"/>
      <c r="J1184" s="67"/>
      <c r="K1184" s="182"/>
      <c r="M1184" s="66"/>
      <c r="N1184" s="66"/>
      <c r="O1184" s="66"/>
    </row>
    <row r="1185" spans="6:15" s="62" customFormat="1" ht="12.75" customHeight="1">
      <c r="F1185" s="67"/>
      <c r="G1185" s="67"/>
      <c r="H1185" s="67"/>
      <c r="I1185" s="67"/>
      <c r="J1185" s="67"/>
      <c r="K1185" s="182"/>
      <c r="M1185" s="66"/>
      <c r="N1185" s="66"/>
      <c r="O1185" s="66"/>
    </row>
    <row r="1186" spans="6:15" s="62" customFormat="1" ht="12.75" customHeight="1">
      <c r="F1186" s="67"/>
      <c r="G1186" s="67"/>
      <c r="H1186" s="67"/>
      <c r="I1186" s="67"/>
      <c r="J1186" s="67"/>
      <c r="K1186" s="182"/>
      <c r="M1186" s="66"/>
      <c r="N1186" s="66"/>
      <c r="O1186" s="66"/>
    </row>
    <row r="1187" spans="6:15" s="62" customFormat="1" ht="12.75" customHeight="1">
      <c r="F1187" s="67"/>
      <c r="G1187" s="67"/>
      <c r="H1187" s="67"/>
      <c r="I1187" s="67"/>
      <c r="J1187" s="67"/>
      <c r="K1187" s="182"/>
      <c r="M1187" s="66"/>
      <c r="N1187" s="66"/>
      <c r="O1187" s="66"/>
    </row>
    <row r="1188" spans="6:15" s="62" customFormat="1" ht="12.75" customHeight="1">
      <c r="F1188" s="67"/>
      <c r="G1188" s="67"/>
      <c r="H1188" s="67"/>
      <c r="I1188" s="67"/>
      <c r="J1188" s="67"/>
      <c r="K1188" s="182"/>
      <c r="M1188" s="66"/>
      <c r="N1188" s="66"/>
      <c r="O1188" s="66"/>
    </row>
    <row r="1189" spans="6:15" s="62" customFormat="1" ht="12.75" customHeight="1">
      <c r="F1189" s="67"/>
      <c r="G1189" s="67"/>
      <c r="H1189" s="67"/>
      <c r="I1189" s="67"/>
      <c r="J1189" s="67"/>
      <c r="K1189" s="182"/>
      <c r="M1189" s="66"/>
      <c r="N1189" s="66"/>
      <c r="O1189" s="66"/>
    </row>
    <row r="1190" spans="6:15" s="62" customFormat="1" ht="12.75" customHeight="1">
      <c r="F1190" s="67"/>
      <c r="G1190" s="67"/>
      <c r="H1190" s="67"/>
      <c r="I1190" s="67"/>
      <c r="J1190" s="67"/>
      <c r="K1190" s="182"/>
      <c r="M1190" s="66"/>
      <c r="N1190" s="66"/>
      <c r="O1190" s="66"/>
    </row>
    <row r="1191" spans="6:15" s="62" customFormat="1" ht="12.75" customHeight="1">
      <c r="F1191" s="67"/>
      <c r="G1191" s="67"/>
      <c r="H1191" s="67"/>
      <c r="I1191" s="67"/>
      <c r="J1191" s="67"/>
      <c r="K1191" s="182"/>
      <c r="M1191" s="66"/>
      <c r="N1191" s="66"/>
      <c r="O1191" s="66"/>
    </row>
    <row r="1192" spans="6:15" s="62" customFormat="1" ht="12.75" customHeight="1">
      <c r="F1192" s="67"/>
      <c r="G1192" s="67"/>
      <c r="H1192" s="67"/>
      <c r="I1192" s="67"/>
      <c r="J1192" s="67"/>
      <c r="K1192" s="182"/>
      <c r="M1192" s="66"/>
      <c r="N1192" s="66"/>
      <c r="O1192" s="66"/>
    </row>
    <row r="1193" spans="6:15" s="62" customFormat="1" ht="12.75" customHeight="1">
      <c r="F1193" s="67"/>
      <c r="G1193" s="67"/>
      <c r="H1193" s="67"/>
      <c r="I1193" s="67"/>
      <c r="J1193" s="67"/>
      <c r="K1193" s="182"/>
      <c r="M1193" s="66"/>
      <c r="N1193" s="66"/>
      <c r="O1193" s="66"/>
    </row>
    <row r="1194" spans="6:15" s="62" customFormat="1" ht="12.75" customHeight="1">
      <c r="F1194" s="67"/>
      <c r="G1194" s="67"/>
      <c r="H1194" s="67"/>
      <c r="I1194" s="67"/>
      <c r="J1194" s="67"/>
      <c r="K1194" s="182"/>
      <c r="M1194" s="66"/>
      <c r="N1194" s="66"/>
      <c r="O1194" s="66"/>
    </row>
    <row r="1195" spans="6:15" s="62" customFormat="1" ht="12.75" customHeight="1">
      <c r="F1195" s="67"/>
      <c r="G1195" s="67"/>
      <c r="H1195" s="67"/>
      <c r="I1195" s="67"/>
      <c r="J1195" s="67"/>
      <c r="K1195" s="182"/>
      <c r="M1195" s="66"/>
      <c r="N1195" s="66"/>
      <c r="O1195" s="66"/>
    </row>
    <row r="1196" spans="6:15" s="62" customFormat="1" ht="12.75" customHeight="1">
      <c r="F1196" s="67"/>
      <c r="G1196" s="67"/>
      <c r="H1196" s="67"/>
      <c r="I1196" s="67"/>
      <c r="J1196" s="67"/>
      <c r="K1196" s="182"/>
      <c r="M1196" s="66"/>
      <c r="N1196" s="66"/>
      <c r="O1196" s="66"/>
    </row>
    <row r="1197" spans="6:15" s="62" customFormat="1" ht="12.75" customHeight="1">
      <c r="F1197" s="67"/>
      <c r="G1197" s="67"/>
      <c r="H1197" s="67"/>
      <c r="I1197" s="67"/>
      <c r="J1197" s="67"/>
      <c r="K1197" s="182"/>
      <c r="M1197" s="66"/>
      <c r="N1197" s="66"/>
      <c r="O1197" s="66"/>
    </row>
    <row r="1198" spans="6:15" s="62" customFormat="1" ht="12.75" customHeight="1">
      <c r="F1198" s="67"/>
      <c r="G1198" s="67"/>
      <c r="H1198" s="67"/>
      <c r="I1198" s="67"/>
      <c r="J1198" s="67"/>
      <c r="K1198" s="182"/>
      <c r="M1198" s="66"/>
      <c r="N1198" s="66"/>
      <c r="O1198" s="66"/>
    </row>
    <row r="1199" spans="6:15" s="62" customFormat="1" ht="12.75" customHeight="1">
      <c r="F1199" s="67"/>
      <c r="G1199" s="67"/>
      <c r="H1199" s="67"/>
      <c r="I1199" s="67"/>
      <c r="J1199" s="67"/>
      <c r="K1199" s="182"/>
      <c r="M1199" s="66"/>
      <c r="N1199" s="66"/>
      <c r="O1199" s="66"/>
    </row>
    <row r="1200" spans="6:15" s="62" customFormat="1" ht="12.75" customHeight="1">
      <c r="F1200" s="67"/>
      <c r="G1200" s="67"/>
      <c r="H1200" s="67"/>
      <c r="I1200" s="67"/>
      <c r="J1200" s="67"/>
      <c r="K1200" s="182"/>
      <c r="M1200" s="66"/>
      <c r="N1200" s="66"/>
      <c r="O1200" s="66"/>
    </row>
    <row r="1201" spans="6:15" s="62" customFormat="1" ht="12.75" customHeight="1">
      <c r="F1201" s="67"/>
      <c r="G1201" s="67"/>
      <c r="H1201" s="67"/>
      <c r="I1201" s="67"/>
      <c r="J1201" s="67"/>
      <c r="K1201" s="182"/>
      <c r="M1201" s="66"/>
      <c r="N1201" s="66"/>
      <c r="O1201" s="66"/>
    </row>
    <row r="1202" spans="6:15" s="62" customFormat="1" ht="12.75" customHeight="1">
      <c r="F1202" s="67"/>
      <c r="G1202" s="67"/>
      <c r="H1202" s="67"/>
      <c r="I1202" s="67"/>
      <c r="J1202" s="67"/>
      <c r="K1202" s="182"/>
      <c r="M1202" s="66"/>
      <c r="N1202" s="66"/>
      <c r="O1202" s="66"/>
    </row>
    <row r="1203" spans="6:15" s="62" customFormat="1" ht="12.75" customHeight="1">
      <c r="F1203" s="67"/>
      <c r="G1203" s="67"/>
      <c r="H1203" s="67"/>
      <c r="I1203" s="67"/>
      <c r="J1203" s="67"/>
      <c r="K1203" s="182"/>
      <c r="M1203" s="66"/>
      <c r="N1203" s="66"/>
      <c r="O1203" s="66"/>
    </row>
    <row r="1204" spans="6:15" s="62" customFormat="1" ht="12.75" customHeight="1">
      <c r="F1204" s="67"/>
      <c r="G1204" s="67"/>
      <c r="H1204" s="67"/>
      <c r="I1204" s="67"/>
      <c r="J1204" s="67"/>
      <c r="K1204" s="182"/>
      <c r="M1204" s="66"/>
      <c r="N1204" s="66"/>
      <c r="O1204" s="66"/>
    </row>
    <row r="1205" spans="6:15" s="62" customFormat="1" ht="12.75" customHeight="1">
      <c r="F1205" s="67"/>
      <c r="G1205" s="67"/>
      <c r="H1205" s="67"/>
      <c r="I1205" s="67"/>
      <c r="J1205" s="67"/>
      <c r="K1205" s="182"/>
      <c r="M1205" s="66"/>
      <c r="N1205" s="66"/>
      <c r="O1205" s="66"/>
    </row>
    <row r="1206" spans="6:15" s="62" customFormat="1" ht="12.75" customHeight="1">
      <c r="F1206" s="67"/>
      <c r="G1206" s="67"/>
      <c r="H1206" s="67"/>
      <c r="I1206" s="67"/>
      <c r="J1206" s="67"/>
      <c r="K1206" s="182"/>
      <c r="M1206" s="66"/>
      <c r="N1206" s="66"/>
      <c r="O1206" s="66"/>
    </row>
    <row r="1207" spans="6:15" s="62" customFormat="1" ht="12.75" customHeight="1">
      <c r="F1207" s="67"/>
      <c r="G1207" s="67"/>
      <c r="H1207" s="67"/>
      <c r="I1207" s="67"/>
      <c r="J1207" s="67"/>
      <c r="K1207" s="182"/>
      <c r="M1207" s="66"/>
      <c r="N1207" s="66"/>
      <c r="O1207" s="66"/>
    </row>
    <row r="1208" spans="6:15" s="62" customFormat="1" ht="12.75" customHeight="1">
      <c r="F1208" s="67"/>
      <c r="G1208" s="67"/>
      <c r="H1208" s="67"/>
      <c r="I1208" s="67"/>
      <c r="J1208" s="67"/>
      <c r="K1208" s="182"/>
      <c r="M1208" s="66"/>
      <c r="N1208" s="66"/>
      <c r="O1208" s="66"/>
    </row>
    <row r="1209" spans="6:15" s="62" customFormat="1" ht="12.75" customHeight="1">
      <c r="F1209" s="67"/>
      <c r="G1209" s="67"/>
      <c r="H1209" s="67"/>
      <c r="I1209" s="67"/>
      <c r="J1209" s="67"/>
      <c r="K1209" s="182"/>
      <c r="M1209" s="66"/>
      <c r="N1209" s="66"/>
      <c r="O1209" s="66"/>
    </row>
    <row r="1210" spans="6:15" s="62" customFormat="1" ht="12.75" customHeight="1">
      <c r="F1210" s="67"/>
      <c r="G1210" s="67"/>
      <c r="H1210" s="67"/>
      <c r="I1210" s="67"/>
      <c r="J1210" s="67"/>
      <c r="K1210" s="182"/>
      <c r="M1210" s="66"/>
      <c r="N1210" s="66"/>
      <c r="O1210" s="66"/>
    </row>
    <row r="1211" spans="6:15" s="62" customFormat="1" ht="12.75" customHeight="1">
      <c r="F1211" s="67"/>
      <c r="G1211" s="67"/>
      <c r="H1211" s="67"/>
      <c r="I1211" s="67"/>
      <c r="J1211" s="67"/>
      <c r="K1211" s="182"/>
      <c r="M1211" s="66"/>
      <c r="N1211" s="66"/>
      <c r="O1211" s="66"/>
    </row>
    <row r="1212" spans="6:15" s="62" customFormat="1" ht="12.75" customHeight="1">
      <c r="F1212" s="67"/>
      <c r="G1212" s="67"/>
      <c r="H1212" s="67"/>
      <c r="I1212" s="67"/>
      <c r="J1212" s="67"/>
      <c r="K1212" s="182"/>
      <c r="M1212" s="66"/>
      <c r="N1212" s="66"/>
      <c r="O1212" s="66"/>
    </row>
    <row r="1213" spans="6:15" s="62" customFormat="1" ht="12.75" customHeight="1">
      <c r="F1213" s="67"/>
      <c r="G1213" s="67"/>
      <c r="H1213" s="67"/>
      <c r="I1213" s="67"/>
      <c r="J1213" s="67"/>
      <c r="K1213" s="182"/>
      <c r="M1213" s="66"/>
      <c r="N1213" s="66"/>
      <c r="O1213" s="66"/>
    </row>
    <row r="1214" spans="6:15" s="62" customFormat="1" ht="12.75" customHeight="1">
      <c r="F1214" s="67"/>
      <c r="G1214" s="67"/>
      <c r="H1214" s="67"/>
      <c r="I1214" s="67"/>
      <c r="J1214" s="67"/>
      <c r="K1214" s="182"/>
      <c r="M1214" s="66"/>
      <c r="N1214" s="66"/>
      <c r="O1214" s="66"/>
    </row>
    <row r="1215" spans="6:15" s="62" customFormat="1" ht="12.75" customHeight="1">
      <c r="F1215" s="67"/>
      <c r="G1215" s="67"/>
      <c r="H1215" s="67"/>
      <c r="I1215" s="67"/>
      <c r="J1215" s="67"/>
      <c r="K1215" s="182"/>
      <c r="M1215" s="66"/>
      <c r="N1215" s="66"/>
      <c r="O1215" s="66"/>
    </row>
    <row r="1216" spans="6:15" s="62" customFormat="1" ht="12.75" customHeight="1">
      <c r="F1216" s="67"/>
      <c r="G1216" s="67"/>
      <c r="H1216" s="67"/>
      <c r="I1216" s="67"/>
      <c r="J1216" s="67"/>
      <c r="K1216" s="182"/>
      <c r="M1216" s="66"/>
      <c r="N1216" s="66"/>
      <c r="O1216" s="66"/>
    </row>
    <row r="1217" spans="6:15" s="62" customFormat="1" ht="12.75" customHeight="1">
      <c r="F1217" s="67"/>
      <c r="G1217" s="67"/>
      <c r="H1217" s="67"/>
      <c r="I1217" s="67"/>
      <c r="J1217" s="67"/>
      <c r="K1217" s="182"/>
      <c r="M1217" s="66"/>
      <c r="N1217" s="66"/>
      <c r="O1217" s="66"/>
    </row>
    <row r="1218" spans="6:15" s="62" customFormat="1" ht="12.75" customHeight="1">
      <c r="F1218" s="67"/>
      <c r="G1218" s="67"/>
      <c r="H1218" s="67"/>
      <c r="I1218" s="67"/>
      <c r="J1218" s="67"/>
      <c r="K1218" s="182"/>
      <c r="M1218" s="66"/>
      <c r="N1218" s="66"/>
      <c r="O1218" s="66"/>
    </row>
    <row r="1219" spans="6:15" s="62" customFormat="1" ht="12.75" customHeight="1">
      <c r="F1219" s="67"/>
      <c r="G1219" s="67"/>
      <c r="H1219" s="67"/>
      <c r="I1219" s="67"/>
      <c r="J1219" s="67"/>
      <c r="K1219" s="182"/>
      <c r="M1219" s="66"/>
      <c r="N1219" s="66"/>
      <c r="O1219" s="66"/>
    </row>
    <row r="1220" spans="6:15" s="62" customFormat="1" ht="12.75" customHeight="1">
      <c r="F1220" s="67"/>
      <c r="G1220" s="67"/>
      <c r="H1220" s="67"/>
      <c r="I1220" s="67"/>
      <c r="J1220" s="67"/>
      <c r="K1220" s="182"/>
      <c r="M1220" s="66"/>
      <c r="N1220" s="66"/>
      <c r="O1220" s="66"/>
    </row>
    <row r="1221" spans="6:15" s="62" customFormat="1" ht="12.75" customHeight="1">
      <c r="F1221" s="67"/>
      <c r="G1221" s="67"/>
      <c r="H1221" s="67"/>
      <c r="I1221" s="67"/>
      <c r="J1221" s="67"/>
      <c r="K1221" s="182"/>
      <c r="M1221" s="66"/>
      <c r="N1221" s="66"/>
      <c r="O1221" s="66"/>
    </row>
    <row r="1222" spans="6:15" s="62" customFormat="1" ht="12.75" customHeight="1">
      <c r="F1222" s="67"/>
      <c r="G1222" s="67"/>
      <c r="H1222" s="67"/>
      <c r="I1222" s="67"/>
      <c r="J1222" s="67"/>
      <c r="K1222" s="182"/>
      <c r="M1222" s="66"/>
      <c r="N1222" s="66"/>
      <c r="O1222" s="66"/>
    </row>
    <row r="1223" spans="6:15" s="62" customFormat="1" ht="12.75" customHeight="1">
      <c r="F1223" s="67"/>
      <c r="G1223" s="67"/>
      <c r="H1223" s="67"/>
      <c r="I1223" s="67"/>
      <c r="J1223" s="67"/>
      <c r="K1223" s="182"/>
      <c r="M1223" s="66"/>
      <c r="N1223" s="66"/>
      <c r="O1223" s="66"/>
    </row>
    <row r="1224" spans="6:15" s="62" customFormat="1" ht="12.75" customHeight="1">
      <c r="F1224" s="67"/>
      <c r="G1224" s="67"/>
      <c r="H1224" s="67"/>
      <c r="I1224" s="67"/>
      <c r="J1224" s="67"/>
      <c r="K1224" s="182"/>
      <c r="M1224" s="66"/>
      <c r="N1224" s="66"/>
      <c r="O1224" s="66"/>
    </row>
    <row r="1225" spans="6:15" s="62" customFormat="1" ht="12.75" customHeight="1">
      <c r="F1225" s="67"/>
      <c r="G1225" s="67"/>
      <c r="H1225" s="67"/>
      <c r="I1225" s="67"/>
      <c r="J1225" s="67"/>
      <c r="K1225" s="182"/>
      <c r="M1225" s="66"/>
      <c r="N1225" s="66"/>
      <c r="O1225" s="66"/>
    </row>
    <row r="1226" spans="6:15" s="62" customFormat="1" ht="12.75" customHeight="1">
      <c r="F1226" s="67"/>
      <c r="G1226" s="67"/>
      <c r="H1226" s="67"/>
      <c r="I1226" s="67"/>
      <c r="J1226" s="67"/>
      <c r="K1226" s="182"/>
      <c r="M1226" s="66"/>
      <c r="N1226" s="66"/>
      <c r="O1226" s="66"/>
    </row>
    <row r="1227" spans="6:15" s="62" customFormat="1" ht="12.75" customHeight="1">
      <c r="F1227" s="67"/>
      <c r="G1227" s="67"/>
      <c r="H1227" s="67"/>
      <c r="I1227" s="67"/>
      <c r="J1227" s="67"/>
      <c r="K1227" s="182"/>
      <c r="M1227" s="66"/>
      <c r="N1227" s="66"/>
      <c r="O1227" s="66"/>
    </row>
    <row r="1228" spans="6:15" s="62" customFormat="1" ht="12.75" customHeight="1">
      <c r="F1228" s="67"/>
      <c r="G1228" s="67"/>
      <c r="H1228" s="67"/>
      <c r="I1228" s="67"/>
      <c r="J1228" s="67"/>
      <c r="K1228" s="182"/>
      <c r="M1228" s="66"/>
      <c r="N1228" s="66"/>
      <c r="O1228" s="66"/>
    </row>
    <row r="1229" spans="6:15" s="62" customFormat="1" ht="12.75" customHeight="1">
      <c r="F1229" s="67"/>
      <c r="G1229" s="67"/>
      <c r="H1229" s="67"/>
      <c r="I1229" s="67"/>
      <c r="J1229" s="67"/>
      <c r="K1229" s="182"/>
      <c r="M1229" s="66"/>
      <c r="N1229" s="66"/>
      <c r="O1229" s="66"/>
    </row>
    <row r="1230" spans="6:15" s="62" customFormat="1" ht="12.75" customHeight="1">
      <c r="F1230" s="67"/>
      <c r="G1230" s="67"/>
      <c r="H1230" s="67"/>
      <c r="I1230" s="67"/>
      <c r="J1230" s="67"/>
      <c r="K1230" s="182"/>
      <c r="M1230" s="66"/>
      <c r="N1230" s="66"/>
      <c r="O1230" s="66"/>
    </row>
    <row r="1231" spans="6:15" s="62" customFormat="1" ht="12.75" customHeight="1">
      <c r="F1231" s="67"/>
      <c r="G1231" s="67"/>
      <c r="H1231" s="67"/>
      <c r="I1231" s="67"/>
      <c r="J1231" s="67"/>
      <c r="K1231" s="182"/>
      <c r="M1231" s="66"/>
      <c r="N1231" s="66"/>
      <c r="O1231" s="66"/>
    </row>
    <row r="1232" spans="6:15" s="62" customFormat="1" ht="12.75" customHeight="1">
      <c r="F1232" s="67"/>
      <c r="G1232" s="67"/>
      <c r="H1232" s="67"/>
      <c r="I1232" s="67"/>
      <c r="J1232" s="67"/>
      <c r="K1232" s="182"/>
      <c r="M1232" s="66"/>
      <c r="N1232" s="66"/>
      <c r="O1232" s="66"/>
    </row>
    <row r="1233" spans="6:15" s="62" customFormat="1" ht="12.75" customHeight="1">
      <c r="F1233" s="67"/>
      <c r="G1233" s="67"/>
      <c r="H1233" s="67"/>
      <c r="I1233" s="67"/>
      <c r="J1233" s="67"/>
      <c r="K1233" s="182"/>
      <c r="M1233" s="66"/>
      <c r="N1233" s="66"/>
      <c r="O1233" s="66"/>
    </row>
    <row r="1234" spans="6:15" s="62" customFormat="1" ht="12.75" customHeight="1">
      <c r="F1234" s="67"/>
      <c r="G1234" s="67"/>
      <c r="H1234" s="67"/>
      <c r="I1234" s="67"/>
      <c r="J1234" s="67"/>
      <c r="K1234" s="182"/>
      <c r="M1234" s="66"/>
      <c r="N1234" s="66"/>
      <c r="O1234" s="66"/>
    </row>
    <row r="1235" spans="6:15" s="62" customFormat="1" ht="12.75" customHeight="1">
      <c r="F1235" s="67"/>
      <c r="G1235" s="67"/>
      <c r="H1235" s="67"/>
      <c r="I1235" s="67"/>
      <c r="J1235" s="67"/>
      <c r="K1235" s="182"/>
      <c r="M1235" s="66"/>
      <c r="N1235" s="66"/>
      <c r="O1235" s="66"/>
    </row>
    <row r="1236" spans="6:15" s="62" customFormat="1" ht="12.75" customHeight="1">
      <c r="F1236" s="67"/>
      <c r="G1236" s="67"/>
      <c r="H1236" s="67"/>
      <c r="I1236" s="67"/>
      <c r="J1236" s="67"/>
      <c r="K1236" s="182"/>
      <c r="M1236" s="66"/>
      <c r="N1236" s="66"/>
      <c r="O1236" s="66"/>
    </row>
    <row r="1237" spans="6:15" s="62" customFormat="1" ht="12.75" customHeight="1">
      <c r="F1237" s="67"/>
      <c r="G1237" s="67"/>
      <c r="H1237" s="67"/>
      <c r="I1237" s="67"/>
      <c r="J1237" s="67"/>
      <c r="K1237" s="182"/>
      <c r="M1237" s="66"/>
      <c r="N1237" s="66"/>
      <c r="O1237" s="66"/>
    </row>
    <row r="1238" spans="6:15" s="62" customFormat="1" ht="12.75" customHeight="1">
      <c r="F1238" s="67"/>
      <c r="G1238" s="67"/>
      <c r="H1238" s="67"/>
      <c r="I1238" s="67"/>
      <c r="J1238" s="67"/>
      <c r="K1238" s="182"/>
      <c r="M1238" s="66"/>
      <c r="N1238" s="66"/>
      <c r="O1238" s="66"/>
    </row>
    <row r="1239" spans="6:15" s="62" customFormat="1" ht="12.75" customHeight="1">
      <c r="F1239" s="67"/>
      <c r="G1239" s="67"/>
      <c r="H1239" s="67"/>
      <c r="I1239" s="67"/>
      <c r="J1239" s="67"/>
      <c r="K1239" s="182"/>
      <c r="M1239" s="66"/>
      <c r="N1239" s="66"/>
      <c r="O1239" s="66"/>
    </row>
    <row r="1240" spans="6:15" s="62" customFormat="1" ht="12.75" customHeight="1">
      <c r="F1240" s="67"/>
      <c r="G1240" s="67"/>
      <c r="H1240" s="67"/>
      <c r="I1240" s="67"/>
      <c r="J1240" s="67"/>
      <c r="K1240" s="182"/>
      <c r="M1240" s="66"/>
      <c r="N1240" s="66"/>
      <c r="O1240" s="66"/>
    </row>
    <row r="1241" spans="6:15" s="62" customFormat="1" ht="12.75" customHeight="1">
      <c r="F1241" s="67"/>
      <c r="G1241" s="67"/>
      <c r="H1241" s="67"/>
      <c r="I1241" s="67"/>
      <c r="J1241" s="67"/>
      <c r="K1241" s="182"/>
      <c r="M1241" s="66"/>
      <c r="N1241" s="66"/>
      <c r="O1241" s="66"/>
    </row>
    <row r="1242" spans="6:15" s="62" customFormat="1" ht="12.75" customHeight="1">
      <c r="F1242" s="67"/>
      <c r="G1242" s="67"/>
      <c r="H1242" s="67"/>
      <c r="I1242" s="67"/>
      <c r="J1242" s="67"/>
      <c r="K1242" s="182"/>
      <c r="M1242" s="66"/>
      <c r="N1242" s="66"/>
      <c r="O1242" s="66"/>
    </row>
    <row r="1243" spans="6:15" s="62" customFormat="1" ht="12.75" customHeight="1">
      <c r="F1243" s="67"/>
      <c r="G1243" s="67"/>
      <c r="H1243" s="67"/>
      <c r="I1243" s="67"/>
      <c r="J1243" s="67"/>
      <c r="K1243" s="182"/>
      <c r="M1243" s="66"/>
      <c r="N1243" s="66"/>
      <c r="O1243" s="66"/>
    </row>
    <row r="1244" spans="6:15" s="62" customFormat="1" ht="12.75" customHeight="1">
      <c r="F1244" s="67"/>
      <c r="G1244" s="67"/>
      <c r="H1244" s="67"/>
      <c r="I1244" s="67"/>
      <c r="J1244" s="67"/>
      <c r="K1244" s="182"/>
      <c r="M1244" s="66"/>
      <c r="N1244" s="66"/>
      <c r="O1244" s="66"/>
    </row>
    <row r="1245" spans="6:15" s="62" customFormat="1" ht="12.75" customHeight="1">
      <c r="F1245" s="67"/>
      <c r="G1245" s="67"/>
      <c r="H1245" s="67"/>
      <c r="I1245" s="67"/>
      <c r="J1245" s="67"/>
      <c r="K1245" s="182"/>
      <c r="M1245" s="66"/>
      <c r="N1245" s="66"/>
      <c r="O1245" s="66"/>
    </row>
    <row r="1246" spans="6:15" s="62" customFormat="1" ht="12.75" customHeight="1">
      <c r="F1246" s="67"/>
      <c r="G1246" s="67"/>
      <c r="H1246" s="67"/>
      <c r="I1246" s="67"/>
      <c r="J1246" s="67"/>
      <c r="K1246" s="182"/>
      <c r="M1246" s="66"/>
      <c r="N1246" s="66"/>
      <c r="O1246" s="66"/>
    </row>
    <row r="1247" spans="6:15" s="62" customFormat="1" ht="12.75" customHeight="1">
      <c r="F1247" s="67"/>
      <c r="G1247" s="67"/>
      <c r="H1247" s="67"/>
      <c r="I1247" s="67"/>
      <c r="J1247" s="67"/>
      <c r="K1247" s="182"/>
      <c r="M1247" s="66"/>
      <c r="N1247" s="66"/>
      <c r="O1247" s="66"/>
    </row>
    <row r="1248" spans="6:15" s="62" customFormat="1" ht="12.75" customHeight="1">
      <c r="F1248" s="67"/>
      <c r="G1248" s="67"/>
      <c r="H1248" s="67"/>
      <c r="I1248" s="67"/>
      <c r="J1248" s="67"/>
      <c r="K1248" s="182"/>
      <c r="M1248" s="66"/>
      <c r="N1248" s="66"/>
      <c r="O1248" s="66"/>
    </row>
    <row r="1249" spans="6:15" s="62" customFormat="1" ht="12.75" customHeight="1">
      <c r="F1249" s="67"/>
      <c r="G1249" s="67"/>
      <c r="H1249" s="67"/>
      <c r="I1249" s="67"/>
      <c r="J1249" s="67"/>
      <c r="K1249" s="182"/>
      <c r="M1249" s="66"/>
      <c r="N1249" s="66"/>
      <c r="O1249" s="66"/>
    </row>
    <row r="1250" spans="6:15" s="62" customFormat="1" ht="12.75" customHeight="1">
      <c r="F1250" s="67"/>
      <c r="G1250" s="67"/>
      <c r="H1250" s="67"/>
      <c r="I1250" s="67"/>
      <c r="J1250" s="67"/>
      <c r="K1250" s="182"/>
      <c r="M1250" s="66"/>
      <c r="N1250" s="66"/>
      <c r="O1250" s="66"/>
    </row>
    <row r="1251" spans="6:15" s="62" customFormat="1" ht="12.75" customHeight="1">
      <c r="F1251" s="67"/>
      <c r="G1251" s="67"/>
      <c r="H1251" s="67"/>
      <c r="I1251" s="67"/>
      <c r="J1251" s="67"/>
      <c r="K1251" s="182"/>
      <c r="M1251" s="66"/>
      <c r="N1251" s="66"/>
      <c r="O1251" s="66"/>
    </row>
    <row r="1252" spans="6:15" s="62" customFormat="1" ht="12.75" customHeight="1">
      <c r="F1252" s="67"/>
      <c r="G1252" s="67"/>
      <c r="H1252" s="67"/>
      <c r="I1252" s="67"/>
      <c r="J1252" s="67"/>
      <c r="K1252" s="182"/>
      <c r="M1252" s="66"/>
      <c r="N1252" s="66"/>
      <c r="O1252" s="66"/>
    </row>
    <row r="1253" spans="6:15" s="62" customFormat="1" ht="12.75" customHeight="1">
      <c r="F1253" s="67"/>
      <c r="G1253" s="67"/>
      <c r="H1253" s="67"/>
      <c r="I1253" s="67"/>
      <c r="J1253" s="67"/>
      <c r="K1253" s="182"/>
      <c r="M1253" s="66"/>
      <c r="N1253" s="66"/>
      <c r="O1253" s="66"/>
    </row>
    <row r="1254" spans="6:15" s="62" customFormat="1" ht="12.75" customHeight="1">
      <c r="F1254" s="67"/>
      <c r="G1254" s="67"/>
      <c r="H1254" s="67"/>
      <c r="I1254" s="67"/>
      <c r="J1254" s="67"/>
      <c r="K1254" s="182"/>
      <c r="M1254" s="66"/>
      <c r="N1254" s="66"/>
      <c r="O1254" s="66"/>
    </row>
    <row r="1255" spans="6:15" s="62" customFormat="1" ht="12.75" customHeight="1">
      <c r="F1255" s="67"/>
      <c r="G1255" s="67"/>
      <c r="H1255" s="67"/>
      <c r="I1255" s="67"/>
      <c r="J1255" s="67"/>
      <c r="K1255" s="182"/>
      <c r="M1255" s="66"/>
      <c r="N1255" s="66"/>
      <c r="O1255" s="66"/>
    </row>
    <row r="1256" spans="6:15" s="62" customFormat="1" ht="12.75" customHeight="1">
      <c r="F1256" s="67"/>
      <c r="G1256" s="67"/>
      <c r="H1256" s="67"/>
      <c r="I1256" s="67"/>
      <c r="J1256" s="67"/>
      <c r="K1256" s="182"/>
      <c r="M1256" s="66"/>
      <c r="N1256" s="66"/>
      <c r="O1256" s="66"/>
    </row>
    <row r="1257" spans="6:15" s="62" customFormat="1" ht="12.75" customHeight="1">
      <c r="F1257" s="67"/>
      <c r="G1257" s="67"/>
      <c r="H1257" s="67"/>
      <c r="I1257" s="67"/>
      <c r="J1257" s="67"/>
      <c r="K1257" s="182"/>
      <c r="M1257" s="66"/>
      <c r="N1257" s="66"/>
      <c r="O1257" s="66"/>
    </row>
    <row r="1258" spans="6:15" s="62" customFormat="1" ht="12.75" customHeight="1">
      <c r="F1258" s="67"/>
      <c r="G1258" s="67"/>
      <c r="H1258" s="67"/>
      <c r="I1258" s="67"/>
      <c r="J1258" s="67"/>
      <c r="K1258" s="182"/>
      <c r="M1258" s="66"/>
      <c r="N1258" s="66"/>
      <c r="O1258" s="66"/>
    </row>
    <row r="1259" spans="6:15" s="62" customFormat="1" ht="12.75" customHeight="1">
      <c r="F1259" s="67"/>
      <c r="G1259" s="67"/>
      <c r="H1259" s="67"/>
      <c r="I1259" s="67"/>
      <c r="J1259" s="67"/>
      <c r="K1259" s="182"/>
      <c r="M1259" s="66"/>
      <c r="N1259" s="66"/>
      <c r="O1259" s="66"/>
    </row>
    <row r="1260" spans="6:15" s="62" customFormat="1" ht="12.75" customHeight="1">
      <c r="F1260" s="67"/>
      <c r="G1260" s="67"/>
      <c r="H1260" s="67"/>
      <c r="I1260" s="67"/>
      <c r="J1260" s="67"/>
      <c r="K1260" s="182"/>
      <c r="M1260" s="66"/>
      <c r="N1260" s="66"/>
      <c r="O1260" s="66"/>
    </row>
    <row r="1261" spans="6:15" s="62" customFormat="1" ht="12.75" customHeight="1">
      <c r="F1261" s="67"/>
      <c r="G1261" s="67"/>
      <c r="H1261" s="67"/>
      <c r="I1261" s="67"/>
      <c r="J1261" s="67"/>
      <c r="K1261" s="182"/>
      <c r="M1261" s="66"/>
      <c r="N1261" s="66"/>
      <c r="O1261" s="66"/>
    </row>
    <row r="1262" spans="6:15" s="62" customFormat="1" ht="12.75" customHeight="1">
      <c r="F1262" s="67"/>
      <c r="G1262" s="67"/>
      <c r="H1262" s="67"/>
      <c r="I1262" s="67"/>
      <c r="J1262" s="67"/>
      <c r="K1262" s="182"/>
      <c r="M1262" s="66"/>
      <c r="N1262" s="66"/>
      <c r="O1262" s="66"/>
    </row>
    <row r="1263" spans="6:15" s="62" customFormat="1" ht="12.75" customHeight="1">
      <c r="F1263" s="67"/>
      <c r="G1263" s="67"/>
      <c r="H1263" s="67"/>
      <c r="I1263" s="67"/>
      <c r="J1263" s="67"/>
      <c r="K1263" s="182"/>
      <c r="M1263" s="66"/>
      <c r="N1263" s="66"/>
      <c r="O1263" s="66"/>
    </row>
    <row r="1264" spans="6:15" s="62" customFormat="1" ht="12.75" customHeight="1">
      <c r="F1264" s="67"/>
      <c r="G1264" s="67"/>
      <c r="H1264" s="67"/>
      <c r="I1264" s="67"/>
      <c r="J1264" s="67"/>
      <c r="K1264" s="182"/>
      <c r="M1264" s="66"/>
      <c r="N1264" s="66"/>
      <c r="O1264" s="66"/>
    </row>
    <row r="1265" spans="6:15" s="62" customFormat="1" ht="12.75" customHeight="1">
      <c r="F1265" s="67"/>
      <c r="G1265" s="67"/>
      <c r="H1265" s="67"/>
      <c r="I1265" s="67"/>
      <c r="J1265" s="67"/>
      <c r="K1265" s="182"/>
      <c r="M1265" s="66"/>
      <c r="N1265" s="66"/>
      <c r="O1265" s="66"/>
    </row>
    <row r="1266" spans="6:15" s="62" customFormat="1" ht="12.75" customHeight="1">
      <c r="F1266" s="67"/>
      <c r="G1266" s="67"/>
      <c r="H1266" s="67"/>
      <c r="I1266" s="67"/>
      <c r="J1266" s="67"/>
      <c r="K1266" s="182"/>
      <c r="M1266" s="66"/>
      <c r="N1266" s="66"/>
      <c r="O1266" s="66"/>
    </row>
    <row r="1267" spans="6:15" s="62" customFormat="1" ht="12.75" customHeight="1">
      <c r="F1267" s="67"/>
      <c r="G1267" s="67"/>
      <c r="H1267" s="67"/>
      <c r="I1267" s="67"/>
      <c r="J1267" s="67"/>
      <c r="K1267" s="182"/>
      <c r="M1267" s="66"/>
      <c r="N1267" s="66"/>
      <c r="O1267" s="66"/>
    </row>
    <row r="1268" spans="6:15" s="62" customFormat="1" ht="12.75" customHeight="1">
      <c r="F1268" s="67"/>
      <c r="G1268" s="67"/>
      <c r="H1268" s="67"/>
      <c r="I1268" s="67"/>
      <c r="J1268" s="67"/>
      <c r="K1268" s="182"/>
      <c r="M1268" s="66"/>
      <c r="N1268" s="66"/>
      <c r="O1268" s="66"/>
    </row>
    <row r="1269" spans="6:15" s="62" customFormat="1" ht="12.75" customHeight="1">
      <c r="F1269" s="67"/>
      <c r="G1269" s="67"/>
      <c r="H1269" s="67"/>
      <c r="I1269" s="67"/>
      <c r="J1269" s="67"/>
      <c r="K1269" s="182"/>
      <c r="M1269" s="66"/>
      <c r="N1269" s="66"/>
      <c r="O1269" s="66"/>
    </row>
    <row r="1270" spans="6:15" s="62" customFormat="1" ht="12.75" customHeight="1">
      <c r="F1270" s="67"/>
      <c r="G1270" s="67"/>
      <c r="H1270" s="67"/>
      <c r="I1270" s="67"/>
      <c r="J1270" s="67"/>
      <c r="K1270" s="182"/>
      <c r="M1270" s="66"/>
      <c r="N1270" s="66"/>
      <c r="O1270" s="66"/>
    </row>
    <row r="1271" spans="6:15" s="62" customFormat="1" ht="12.75" customHeight="1">
      <c r="F1271" s="67"/>
      <c r="G1271" s="67"/>
      <c r="H1271" s="67"/>
      <c r="I1271" s="67"/>
      <c r="J1271" s="67"/>
      <c r="K1271" s="182"/>
      <c r="M1271" s="66"/>
      <c r="N1271" s="66"/>
      <c r="O1271" s="66"/>
    </row>
    <row r="1272" spans="6:15" s="62" customFormat="1" ht="12.75" customHeight="1">
      <c r="F1272" s="67"/>
      <c r="G1272" s="67"/>
      <c r="H1272" s="67"/>
      <c r="I1272" s="67"/>
      <c r="J1272" s="67"/>
      <c r="K1272" s="182"/>
      <c r="M1272" s="66"/>
      <c r="N1272" s="66"/>
      <c r="O1272" s="66"/>
    </row>
    <row r="1273" spans="6:15" s="62" customFormat="1" ht="12.75" customHeight="1">
      <c r="F1273" s="67"/>
      <c r="G1273" s="67"/>
      <c r="H1273" s="67"/>
      <c r="I1273" s="67"/>
      <c r="J1273" s="67"/>
      <c r="K1273" s="182"/>
      <c r="M1273" s="66"/>
      <c r="N1273" s="66"/>
      <c r="O1273" s="66"/>
    </row>
    <row r="1274" spans="6:15" s="62" customFormat="1" ht="12.75" customHeight="1">
      <c r="F1274" s="67"/>
      <c r="G1274" s="67"/>
      <c r="H1274" s="67"/>
      <c r="I1274" s="67"/>
      <c r="J1274" s="67"/>
      <c r="K1274" s="182"/>
      <c r="M1274" s="66"/>
      <c r="N1274" s="66"/>
      <c r="O1274" s="66"/>
    </row>
    <row r="1275" spans="6:15" s="62" customFormat="1" ht="12.75" customHeight="1">
      <c r="F1275" s="67"/>
      <c r="G1275" s="67"/>
      <c r="H1275" s="67"/>
      <c r="I1275" s="67"/>
      <c r="J1275" s="67"/>
      <c r="K1275" s="182"/>
      <c r="M1275" s="66"/>
      <c r="N1275" s="66"/>
      <c r="O1275" s="66"/>
    </row>
    <row r="1276" spans="6:15" s="62" customFormat="1" ht="12.75" customHeight="1">
      <c r="F1276" s="67"/>
      <c r="G1276" s="67"/>
      <c r="H1276" s="67"/>
      <c r="I1276" s="67"/>
      <c r="J1276" s="67"/>
      <c r="K1276" s="182"/>
      <c r="M1276" s="66"/>
      <c r="N1276" s="66"/>
      <c r="O1276" s="66"/>
    </row>
    <row r="1277" spans="6:15" s="62" customFormat="1" ht="12.75" customHeight="1">
      <c r="F1277" s="67"/>
      <c r="G1277" s="67"/>
      <c r="H1277" s="67"/>
      <c r="I1277" s="67"/>
      <c r="J1277" s="67"/>
      <c r="K1277" s="182"/>
      <c r="M1277" s="66"/>
      <c r="N1277" s="66"/>
      <c r="O1277" s="66"/>
    </row>
    <row r="1278" spans="6:15" s="62" customFormat="1" ht="12.75" customHeight="1">
      <c r="F1278" s="67"/>
      <c r="G1278" s="67"/>
      <c r="H1278" s="67"/>
      <c r="I1278" s="67"/>
      <c r="J1278" s="67"/>
      <c r="K1278" s="182"/>
      <c r="M1278" s="66"/>
      <c r="N1278" s="66"/>
      <c r="O1278" s="66"/>
    </row>
    <row r="1279" spans="6:15" s="62" customFormat="1" ht="12.75" customHeight="1">
      <c r="F1279" s="67"/>
      <c r="G1279" s="67"/>
      <c r="H1279" s="67"/>
      <c r="I1279" s="67"/>
      <c r="J1279" s="67"/>
      <c r="K1279" s="182"/>
      <c r="M1279" s="66"/>
      <c r="N1279" s="66"/>
      <c r="O1279" s="66"/>
    </row>
    <row r="1280" spans="6:15" s="62" customFormat="1" ht="12.75" customHeight="1">
      <c r="F1280" s="67"/>
      <c r="G1280" s="67"/>
      <c r="H1280" s="67"/>
      <c r="I1280" s="67"/>
      <c r="J1280" s="67"/>
      <c r="K1280" s="182"/>
      <c r="M1280" s="66"/>
      <c r="N1280" s="66"/>
      <c r="O1280" s="66"/>
    </row>
    <row r="1281" spans="1:15" s="62" customFormat="1" ht="12.75" customHeight="1">
      <c r="F1281" s="67"/>
      <c r="G1281" s="67"/>
      <c r="H1281" s="67"/>
      <c r="I1281" s="67"/>
      <c r="J1281" s="67"/>
      <c r="K1281" s="182"/>
      <c r="M1281" s="66"/>
      <c r="N1281" s="66"/>
      <c r="O1281" s="66"/>
    </row>
    <row r="1282" spans="1:15" s="62" customFormat="1" ht="12.75" customHeight="1">
      <c r="F1282" s="67"/>
      <c r="G1282" s="67"/>
      <c r="H1282" s="67"/>
      <c r="I1282" s="67"/>
      <c r="J1282" s="67"/>
      <c r="K1282" s="182"/>
      <c r="M1282" s="66"/>
      <c r="N1282" s="66"/>
      <c r="O1282" s="66"/>
    </row>
    <row r="1283" spans="1:15" s="62" customFormat="1" ht="12.75" customHeight="1">
      <c r="F1283" s="67"/>
      <c r="G1283" s="67"/>
      <c r="H1283" s="67"/>
      <c r="I1283" s="67"/>
      <c r="J1283" s="67"/>
      <c r="K1283" s="182"/>
      <c r="M1283" s="66"/>
      <c r="N1283" s="66"/>
      <c r="O1283" s="66"/>
    </row>
    <row r="1284" spans="1:15" s="62" customFormat="1" ht="12.75" customHeight="1">
      <c r="F1284" s="67"/>
      <c r="G1284" s="67"/>
      <c r="H1284" s="67"/>
      <c r="I1284" s="67"/>
      <c r="J1284" s="67"/>
      <c r="K1284" s="182"/>
      <c r="M1284" s="66"/>
      <c r="N1284" s="66"/>
      <c r="O1284" s="66"/>
    </row>
    <row r="1285" spans="1:15" s="62" customFormat="1" ht="12.75" customHeight="1">
      <c r="F1285" s="67"/>
      <c r="G1285" s="67"/>
      <c r="H1285" s="67"/>
      <c r="I1285" s="67"/>
      <c r="J1285" s="67"/>
      <c r="K1285" s="182"/>
      <c r="M1285" s="66"/>
      <c r="N1285" s="66"/>
      <c r="O1285" s="66"/>
    </row>
    <row r="1286" spans="1:15" s="62" customFormat="1" ht="12.75" customHeight="1">
      <c r="F1286" s="67"/>
      <c r="G1286" s="67"/>
      <c r="H1286" s="67"/>
      <c r="I1286" s="67"/>
      <c r="J1286" s="67"/>
      <c r="K1286" s="182"/>
      <c r="M1286" s="66"/>
      <c r="N1286" s="66"/>
      <c r="O1286" s="66"/>
    </row>
    <row r="1287" spans="1:15" s="62" customFormat="1" ht="12.75" customHeight="1">
      <c r="F1287" s="67"/>
      <c r="G1287" s="67"/>
      <c r="H1287" s="67"/>
      <c r="I1287" s="67"/>
      <c r="J1287" s="67"/>
      <c r="K1287" s="182"/>
      <c r="M1287" s="66"/>
      <c r="N1287" s="66"/>
      <c r="O1287" s="66"/>
    </row>
    <row r="1288" spans="1:15" s="62" customFormat="1" ht="12.75" customHeight="1">
      <c r="F1288" s="67"/>
      <c r="G1288" s="67"/>
      <c r="H1288" s="67"/>
      <c r="I1288" s="67"/>
      <c r="J1288" s="67"/>
      <c r="K1288" s="182"/>
      <c r="M1288" s="66"/>
      <c r="N1288" s="66"/>
      <c r="O1288" s="66"/>
    </row>
    <row r="1289" spans="1:15" s="62" customFormat="1" ht="12.75" customHeight="1">
      <c r="F1289" s="67"/>
      <c r="G1289" s="67"/>
      <c r="H1289" s="67"/>
      <c r="I1289" s="67"/>
      <c r="J1289" s="67"/>
      <c r="K1289" s="182"/>
      <c r="M1289" s="66"/>
      <c r="N1289" s="66"/>
      <c r="O1289" s="66"/>
    </row>
    <row r="1290" spans="1:15" s="62" customFormat="1" ht="12.75" customHeight="1">
      <c r="A1290" s="25"/>
      <c r="B1290" s="25"/>
      <c r="C1290" s="25"/>
      <c r="D1290" s="25"/>
      <c r="E1290" s="64"/>
      <c r="F1290" s="65"/>
      <c r="G1290" s="65"/>
      <c r="H1290" s="65"/>
      <c r="I1290" s="65"/>
      <c r="J1290" s="65"/>
      <c r="K1290" s="180"/>
      <c r="L1290" s="61"/>
      <c r="M1290" s="115"/>
      <c r="N1290" s="115"/>
      <c r="O1290" s="66"/>
    </row>
    <row r="1291" spans="1:15" s="62" customFormat="1" ht="12.75" customHeight="1">
      <c r="A1291" s="25"/>
      <c r="B1291" s="25"/>
      <c r="C1291" s="25"/>
      <c r="D1291" s="25"/>
      <c r="E1291" s="61"/>
      <c r="F1291" s="65"/>
      <c r="G1291" s="65"/>
      <c r="H1291" s="65"/>
      <c r="I1291" s="65"/>
      <c r="J1291" s="65"/>
      <c r="K1291" s="180"/>
      <c r="L1291" s="61"/>
      <c r="M1291" s="115"/>
      <c r="N1291" s="115"/>
      <c r="O1291" s="66"/>
    </row>
    <row r="1292" spans="1:15" s="62" customFormat="1" ht="12.75" customHeight="1">
      <c r="A1292" s="25"/>
      <c r="B1292" s="25"/>
      <c r="C1292" s="25"/>
      <c r="D1292" s="25"/>
      <c r="E1292" s="64"/>
      <c r="F1292" s="65"/>
      <c r="G1292" s="65"/>
      <c r="H1292" s="65"/>
      <c r="I1292" s="65"/>
      <c r="J1292" s="65"/>
      <c r="K1292" s="182"/>
      <c r="L1292" s="61"/>
      <c r="M1292" s="66"/>
      <c r="N1292" s="66"/>
      <c r="O1292" s="66"/>
    </row>
    <row r="1293" spans="1:15" s="62" customFormat="1" ht="12.75" customHeight="1">
      <c r="A1293" s="25"/>
      <c r="B1293" s="25"/>
      <c r="C1293" s="25"/>
      <c r="D1293" s="25"/>
      <c r="E1293" s="25"/>
      <c r="F1293" s="65"/>
      <c r="G1293" s="65"/>
      <c r="H1293" s="65"/>
      <c r="I1293" s="65"/>
      <c r="J1293" s="65"/>
      <c r="K1293" s="182"/>
      <c r="M1293" s="66"/>
      <c r="N1293" s="66"/>
      <c r="O1293" s="66"/>
    </row>
    <row r="1294" spans="1:15" s="62" customFormat="1" ht="12.75" customHeight="1">
      <c r="A1294" s="25"/>
      <c r="B1294" s="25"/>
      <c r="C1294" s="25"/>
      <c r="D1294" s="25"/>
      <c r="E1294" s="64"/>
      <c r="F1294" s="68"/>
      <c r="G1294" s="68"/>
      <c r="H1294" s="68"/>
      <c r="I1294" s="68"/>
      <c r="J1294" s="68"/>
      <c r="K1294" s="182"/>
      <c r="L1294" s="61"/>
      <c r="M1294" s="66"/>
      <c r="N1294" s="66"/>
      <c r="O1294" s="66"/>
    </row>
    <row r="1295" spans="1:15" s="62" customFormat="1" ht="12.75" customHeight="1">
      <c r="A1295" s="63"/>
      <c r="B1295" s="63"/>
      <c r="C1295" s="63"/>
      <c r="D1295" s="63"/>
      <c r="E1295" s="25"/>
      <c r="F1295" s="65"/>
      <c r="G1295" s="65"/>
      <c r="H1295" s="65"/>
      <c r="I1295" s="65"/>
      <c r="J1295" s="65"/>
      <c r="K1295" s="182"/>
      <c r="M1295" s="66"/>
      <c r="N1295" s="66"/>
      <c r="O1295" s="66"/>
    </row>
    <row r="1296" spans="1:15" s="62" customFormat="1" ht="12.75" customHeight="1">
      <c r="A1296" s="25"/>
      <c r="B1296" s="25"/>
      <c r="C1296" s="25"/>
      <c r="D1296" s="25"/>
      <c r="E1296" s="64"/>
      <c r="F1296" s="79"/>
      <c r="G1296" s="67"/>
      <c r="H1296" s="65"/>
      <c r="I1296" s="65"/>
      <c r="J1296" s="65"/>
      <c r="K1296" s="182"/>
      <c r="L1296" s="61"/>
      <c r="M1296" s="66"/>
      <c r="N1296" s="66"/>
      <c r="O1296" s="66"/>
    </row>
    <row r="1297" spans="6:15" s="62" customFormat="1" ht="12.75" customHeight="1">
      <c r="F1297" s="67"/>
      <c r="G1297" s="67"/>
      <c r="H1297" s="67"/>
      <c r="I1297" s="67"/>
      <c r="J1297" s="67"/>
      <c r="K1297" s="182"/>
      <c r="M1297" s="66"/>
      <c r="N1297" s="66"/>
      <c r="O1297" s="66"/>
    </row>
    <row r="1298" spans="6:15" s="62" customFormat="1" ht="12.75" customHeight="1">
      <c r="F1298" s="67"/>
      <c r="G1298" s="67"/>
      <c r="H1298" s="67"/>
      <c r="I1298" s="67"/>
      <c r="J1298" s="67"/>
      <c r="K1298" s="182"/>
      <c r="M1298" s="66"/>
      <c r="N1298" s="66"/>
      <c r="O1298" s="66"/>
    </row>
    <row r="1299" spans="6:15" s="62" customFormat="1" ht="12.75" customHeight="1">
      <c r="F1299" s="67"/>
      <c r="G1299" s="67"/>
      <c r="H1299" s="67"/>
      <c r="I1299" s="67"/>
      <c r="J1299" s="67"/>
      <c r="K1299" s="182"/>
      <c r="M1299" s="66"/>
      <c r="N1299" s="66"/>
      <c r="O1299" s="66"/>
    </row>
    <row r="1300" spans="6:15" s="62" customFormat="1" ht="12.75" customHeight="1">
      <c r="F1300" s="67"/>
      <c r="G1300" s="67"/>
      <c r="H1300" s="67"/>
      <c r="I1300" s="67"/>
      <c r="J1300" s="67"/>
      <c r="K1300" s="182"/>
      <c r="M1300" s="66"/>
      <c r="N1300" s="66"/>
      <c r="O1300" s="66"/>
    </row>
    <row r="1301" spans="6:15" s="62" customFormat="1" ht="12.75" customHeight="1">
      <c r="F1301" s="67"/>
      <c r="G1301" s="67"/>
      <c r="H1301" s="67"/>
      <c r="I1301" s="67"/>
      <c r="J1301" s="67"/>
      <c r="K1301" s="182"/>
      <c r="M1301" s="66"/>
      <c r="N1301" s="66"/>
      <c r="O1301" s="66"/>
    </row>
    <row r="1302" spans="6:15" s="62" customFormat="1" ht="12.75" customHeight="1">
      <c r="F1302" s="67"/>
      <c r="G1302" s="67"/>
      <c r="H1302" s="67"/>
      <c r="I1302" s="67"/>
      <c r="J1302" s="67"/>
      <c r="K1302" s="182"/>
      <c r="M1302" s="66"/>
      <c r="N1302" s="66"/>
      <c r="O1302" s="66"/>
    </row>
    <row r="1303" spans="6:15" s="62" customFormat="1" ht="12.75" customHeight="1">
      <c r="F1303" s="67"/>
      <c r="G1303" s="67"/>
      <c r="H1303" s="67"/>
      <c r="I1303" s="67"/>
      <c r="J1303" s="67"/>
      <c r="K1303" s="182"/>
      <c r="M1303" s="66"/>
      <c r="N1303" s="66"/>
      <c r="O1303" s="66"/>
    </row>
    <row r="1304" spans="6:15" s="62" customFormat="1" ht="12.75" customHeight="1">
      <c r="F1304" s="67"/>
      <c r="G1304" s="67"/>
      <c r="H1304" s="67"/>
      <c r="I1304" s="67"/>
      <c r="J1304" s="67"/>
      <c r="K1304" s="182"/>
      <c r="M1304" s="66"/>
      <c r="N1304" s="66"/>
      <c r="O1304" s="66"/>
    </row>
    <row r="1305" spans="6:15" s="62" customFormat="1" ht="12.75" customHeight="1">
      <c r="F1305" s="67"/>
      <c r="G1305" s="67"/>
      <c r="H1305" s="67"/>
      <c r="I1305" s="67"/>
      <c r="J1305" s="67"/>
      <c r="K1305" s="182"/>
      <c r="M1305" s="66"/>
      <c r="N1305" s="66"/>
      <c r="O1305" s="66"/>
    </row>
    <row r="1306" spans="6:15" s="62" customFormat="1" ht="12.75" customHeight="1">
      <c r="F1306" s="67"/>
      <c r="G1306" s="67"/>
      <c r="H1306" s="67"/>
      <c r="I1306" s="67"/>
      <c r="J1306" s="67"/>
      <c r="K1306" s="182"/>
      <c r="M1306" s="66"/>
      <c r="N1306" s="66"/>
      <c r="O1306" s="66"/>
    </row>
    <row r="1307" spans="6:15" s="62" customFormat="1" ht="12.75" customHeight="1">
      <c r="F1307" s="67"/>
      <c r="G1307" s="67"/>
      <c r="H1307" s="67"/>
      <c r="I1307" s="67"/>
      <c r="J1307" s="67"/>
      <c r="K1307" s="182"/>
      <c r="M1307" s="66"/>
      <c r="N1307" s="66"/>
      <c r="O1307" s="66"/>
    </row>
    <row r="1308" spans="6:15" s="62" customFormat="1" ht="12.75" customHeight="1">
      <c r="F1308" s="67"/>
      <c r="G1308" s="67"/>
      <c r="H1308" s="67"/>
      <c r="I1308" s="67"/>
      <c r="J1308" s="67"/>
      <c r="K1308" s="182"/>
      <c r="M1308" s="66"/>
      <c r="N1308" s="66"/>
      <c r="O1308" s="66"/>
    </row>
    <row r="1309" spans="6:15" s="62" customFormat="1" ht="12.75" customHeight="1">
      <c r="F1309" s="67"/>
      <c r="G1309" s="67"/>
      <c r="H1309" s="67"/>
      <c r="I1309" s="67"/>
      <c r="J1309" s="67"/>
      <c r="K1309" s="182"/>
      <c r="M1309" s="66"/>
      <c r="N1309" s="66"/>
      <c r="O1309" s="66"/>
    </row>
    <row r="1310" spans="6:15" s="62" customFormat="1" ht="12.75" customHeight="1">
      <c r="F1310" s="67"/>
      <c r="G1310" s="67"/>
      <c r="H1310" s="67"/>
      <c r="I1310" s="67"/>
      <c r="J1310" s="67"/>
      <c r="K1310" s="182"/>
      <c r="M1310" s="66"/>
      <c r="N1310" s="66"/>
      <c r="O1310" s="66"/>
    </row>
    <row r="1311" spans="6:15" s="62" customFormat="1" ht="12.75" customHeight="1">
      <c r="F1311" s="67"/>
      <c r="G1311" s="67"/>
      <c r="H1311" s="67"/>
      <c r="I1311" s="67"/>
      <c r="J1311" s="67"/>
      <c r="K1311" s="182"/>
      <c r="M1311" s="66"/>
      <c r="N1311" s="66"/>
      <c r="O1311" s="66"/>
    </row>
    <row r="1312" spans="6:15" s="62" customFormat="1" ht="12.75" customHeight="1">
      <c r="F1312" s="67"/>
      <c r="G1312" s="67"/>
      <c r="H1312" s="67"/>
      <c r="I1312" s="67"/>
      <c r="J1312" s="67"/>
      <c r="K1312" s="182"/>
      <c r="M1312" s="66"/>
      <c r="N1312" s="66"/>
      <c r="O1312" s="66"/>
    </row>
    <row r="1313" spans="6:15" s="62" customFormat="1" ht="12.75" customHeight="1">
      <c r="F1313" s="67"/>
      <c r="G1313" s="67"/>
      <c r="H1313" s="67"/>
      <c r="I1313" s="67"/>
      <c r="J1313" s="67"/>
      <c r="K1313" s="182"/>
      <c r="M1313" s="66"/>
      <c r="N1313" s="66"/>
      <c r="O1313" s="66"/>
    </row>
    <row r="1314" spans="6:15" s="62" customFormat="1" ht="12.75" customHeight="1">
      <c r="F1314" s="67"/>
      <c r="G1314" s="67"/>
      <c r="H1314" s="67"/>
      <c r="I1314" s="67"/>
      <c r="J1314" s="67"/>
      <c r="K1314" s="182"/>
      <c r="M1314" s="66"/>
      <c r="N1314" s="66"/>
      <c r="O1314" s="66"/>
    </row>
    <row r="1315" spans="6:15" s="62" customFormat="1" ht="12.75" customHeight="1">
      <c r="F1315" s="67"/>
      <c r="G1315" s="67"/>
      <c r="H1315" s="67"/>
      <c r="I1315" s="67"/>
      <c r="J1315" s="67"/>
      <c r="K1315" s="182"/>
      <c r="M1315" s="66"/>
      <c r="N1315" s="66"/>
      <c r="O1315" s="66"/>
    </row>
    <row r="1316" spans="6:15" s="62" customFormat="1" ht="12.75" customHeight="1">
      <c r="F1316" s="67"/>
      <c r="G1316" s="67"/>
      <c r="H1316" s="67"/>
      <c r="I1316" s="67"/>
      <c r="J1316" s="67"/>
      <c r="K1316" s="182"/>
      <c r="M1316" s="66"/>
      <c r="N1316" s="66"/>
      <c r="O1316" s="66"/>
    </row>
    <row r="1317" spans="6:15" s="62" customFormat="1" ht="12.75" customHeight="1">
      <c r="F1317" s="67"/>
      <c r="G1317" s="67"/>
      <c r="H1317" s="67"/>
      <c r="I1317" s="67"/>
      <c r="J1317" s="67"/>
      <c r="K1317" s="182"/>
      <c r="M1317" s="66"/>
      <c r="N1317" s="66"/>
      <c r="O1317" s="66"/>
    </row>
    <row r="1318" spans="6:15" s="62" customFormat="1" ht="12.75" customHeight="1">
      <c r="F1318" s="67"/>
      <c r="G1318" s="67"/>
      <c r="H1318" s="67"/>
      <c r="I1318" s="67"/>
      <c r="J1318" s="67"/>
      <c r="K1318" s="182"/>
      <c r="M1318" s="66"/>
      <c r="N1318" s="66"/>
      <c r="O1318" s="66"/>
    </row>
    <row r="1319" spans="6:15" s="62" customFormat="1" ht="12.75" customHeight="1">
      <c r="F1319" s="67"/>
      <c r="G1319" s="67"/>
      <c r="H1319" s="67"/>
      <c r="I1319" s="67"/>
      <c r="J1319" s="67"/>
      <c r="K1319" s="182"/>
      <c r="M1319" s="66"/>
      <c r="N1319" s="66"/>
      <c r="O1319" s="66"/>
    </row>
    <row r="1320" spans="6:15" s="62" customFormat="1" ht="12.75" customHeight="1">
      <c r="F1320" s="67"/>
      <c r="G1320" s="67"/>
      <c r="H1320" s="67"/>
      <c r="I1320" s="67"/>
      <c r="J1320" s="67"/>
      <c r="K1320" s="182"/>
      <c r="M1320" s="66"/>
      <c r="N1320" s="66"/>
      <c r="O1320" s="66"/>
    </row>
    <row r="1321" spans="6:15" s="62" customFormat="1" ht="12.75" customHeight="1">
      <c r="F1321" s="67"/>
      <c r="G1321" s="67"/>
      <c r="H1321" s="67"/>
      <c r="I1321" s="67"/>
      <c r="J1321" s="67"/>
      <c r="K1321" s="182"/>
      <c r="M1321" s="66"/>
      <c r="N1321" s="66"/>
      <c r="O1321" s="66"/>
    </row>
    <row r="1322" spans="6:15" s="62" customFormat="1" ht="12.75" customHeight="1">
      <c r="F1322" s="67"/>
      <c r="G1322" s="67"/>
      <c r="H1322" s="67"/>
      <c r="I1322" s="67"/>
      <c r="J1322" s="67"/>
      <c r="K1322" s="182"/>
      <c r="M1322" s="66"/>
      <c r="N1322" s="66"/>
      <c r="O1322" s="66"/>
    </row>
    <row r="1323" spans="6:15" s="62" customFormat="1" ht="12.75" customHeight="1">
      <c r="F1323" s="67"/>
      <c r="G1323" s="67"/>
      <c r="H1323" s="67"/>
      <c r="I1323" s="67"/>
      <c r="J1323" s="67"/>
      <c r="K1323" s="182"/>
      <c r="M1323" s="66"/>
      <c r="N1323" s="66"/>
      <c r="O1323" s="66"/>
    </row>
    <row r="1324" spans="6:15" s="62" customFormat="1" ht="12.75" customHeight="1">
      <c r="F1324" s="67"/>
      <c r="G1324" s="67"/>
      <c r="H1324" s="67"/>
      <c r="I1324" s="67"/>
      <c r="J1324" s="67"/>
      <c r="K1324" s="182"/>
      <c r="M1324" s="66"/>
      <c r="N1324" s="66"/>
      <c r="O1324" s="66"/>
    </row>
    <row r="1325" spans="6:15" s="62" customFormat="1" ht="12.75" customHeight="1">
      <c r="F1325" s="67"/>
      <c r="G1325" s="67"/>
      <c r="H1325" s="67"/>
      <c r="I1325" s="67"/>
      <c r="J1325" s="67"/>
      <c r="K1325" s="182"/>
      <c r="M1325" s="66"/>
      <c r="N1325" s="66"/>
      <c r="O1325" s="66"/>
    </row>
    <row r="1326" spans="6:15" s="62" customFormat="1" ht="12.75" customHeight="1">
      <c r="F1326" s="67"/>
      <c r="G1326" s="67"/>
      <c r="H1326" s="67"/>
      <c r="I1326" s="67"/>
      <c r="J1326" s="67"/>
      <c r="K1326" s="182"/>
      <c r="M1326" s="66"/>
      <c r="N1326" s="66"/>
      <c r="O1326" s="66"/>
    </row>
    <row r="1327" spans="6:15" s="62" customFormat="1" ht="12.75" customHeight="1">
      <c r="F1327" s="67"/>
      <c r="G1327" s="67"/>
      <c r="H1327" s="67"/>
      <c r="I1327" s="67"/>
      <c r="J1327" s="67"/>
      <c r="K1327" s="182"/>
      <c r="M1327" s="66"/>
      <c r="N1327" s="66"/>
      <c r="O1327" s="66"/>
    </row>
    <row r="1328" spans="6:15" s="62" customFormat="1" ht="12.75" customHeight="1">
      <c r="F1328" s="67"/>
      <c r="G1328" s="67"/>
      <c r="H1328" s="67"/>
      <c r="I1328" s="67"/>
      <c r="J1328" s="67"/>
      <c r="K1328" s="182"/>
      <c r="M1328" s="66"/>
      <c r="N1328" s="66"/>
      <c r="O1328" s="66"/>
    </row>
    <row r="1329" spans="6:15" s="62" customFormat="1" ht="12.75" customHeight="1">
      <c r="F1329" s="67"/>
      <c r="G1329" s="67"/>
      <c r="H1329" s="67"/>
      <c r="I1329" s="67"/>
      <c r="J1329" s="67"/>
      <c r="K1329" s="182"/>
      <c r="M1329" s="66"/>
      <c r="N1329" s="66"/>
      <c r="O1329" s="66"/>
    </row>
    <row r="1330" spans="6:15" s="62" customFormat="1" ht="12.75" customHeight="1">
      <c r="F1330" s="67"/>
      <c r="G1330" s="67"/>
      <c r="H1330" s="67"/>
      <c r="I1330" s="67"/>
      <c r="J1330" s="67"/>
      <c r="K1330" s="182"/>
      <c r="M1330" s="66"/>
      <c r="N1330" s="66"/>
      <c r="O1330" s="66"/>
    </row>
    <row r="1331" spans="6:15" s="62" customFormat="1" ht="12.75" customHeight="1">
      <c r="F1331" s="67"/>
      <c r="G1331" s="67"/>
      <c r="H1331" s="67"/>
      <c r="I1331" s="67"/>
      <c r="J1331" s="67"/>
      <c r="K1331" s="182"/>
      <c r="M1331" s="66"/>
      <c r="N1331" s="66"/>
      <c r="O1331" s="66"/>
    </row>
    <row r="1332" spans="6:15" s="62" customFormat="1" ht="12.75" customHeight="1">
      <c r="F1332" s="67"/>
      <c r="G1332" s="67"/>
      <c r="H1332" s="67"/>
      <c r="I1332" s="67"/>
      <c r="J1332" s="67"/>
      <c r="K1332" s="182"/>
      <c r="M1332" s="66"/>
      <c r="N1332" s="66"/>
      <c r="O1332" s="66"/>
    </row>
    <row r="1333" spans="6:15" s="62" customFormat="1" ht="12.75" customHeight="1">
      <c r="F1333" s="67"/>
      <c r="G1333" s="67"/>
      <c r="H1333" s="67"/>
      <c r="I1333" s="67"/>
      <c r="J1333" s="67"/>
      <c r="K1333" s="182"/>
      <c r="M1333" s="66"/>
      <c r="N1333" s="66"/>
      <c r="O1333" s="66"/>
    </row>
    <row r="1334" spans="6:15" s="62" customFormat="1" ht="12.75" customHeight="1">
      <c r="F1334" s="67"/>
      <c r="G1334" s="67"/>
      <c r="H1334" s="67"/>
      <c r="I1334" s="67"/>
      <c r="J1334" s="67"/>
      <c r="K1334" s="182"/>
      <c r="M1334" s="66"/>
      <c r="N1334" s="66"/>
      <c r="O1334" s="66"/>
    </row>
    <row r="1335" spans="6:15" s="62" customFormat="1" ht="12.75" customHeight="1">
      <c r="F1335" s="67"/>
      <c r="G1335" s="67"/>
      <c r="H1335" s="67"/>
      <c r="I1335" s="67"/>
      <c r="J1335" s="67"/>
      <c r="K1335" s="182"/>
      <c r="M1335" s="66"/>
      <c r="N1335" s="66"/>
      <c r="O1335" s="66"/>
    </row>
    <row r="1336" spans="6:15" s="62" customFormat="1" ht="12.75" customHeight="1">
      <c r="F1336" s="67"/>
      <c r="G1336" s="67"/>
      <c r="H1336" s="67"/>
      <c r="I1336" s="67"/>
      <c r="J1336" s="67"/>
      <c r="K1336" s="182"/>
      <c r="M1336" s="66"/>
      <c r="N1336" s="66"/>
      <c r="O1336" s="66"/>
    </row>
    <row r="1337" spans="6:15" s="62" customFormat="1" ht="12.75" customHeight="1">
      <c r="F1337" s="67"/>
      <c r="G1337" s="67"/>
      <c r="H1337" s="67"/>
      <c r="I1337" s="67"/>
      <c r="J1337" s="67"/>
      <c r="K1337" s="182"/>
      <c r="M1337" s="66"/>
      <c r="N1337" s="66"/>
      <c r="O1337" s="66"/>
    </row>
    <row r="1338" spans="6:15" s="62" customFormat="1" ht="12.75" customHeight="1">
      <c r="F1338" s="67"/>
      <c r="G1338" s="67"/>
      <c r="H1338" s="67"/>
      <c r="I1338" s="67"/>
      <c r="J1338" s="67"/>
      <c r="K1338" s="182"/>
      <c r="M1338" s="66"/>
      <c r="N1338" s="66"/>
      <c r="O1338" s="66"/>
    </row>
    <row r="1339" spans="6:15" s="62" customFormat="1" ht="12.75" customHeight="1">
      <c r="F1339" s="67"/>
      <c r="G1339" s="67"/>
      <c r="H1339" s="67"/>
      <c r="I1339" s="67"/>
      <c r="J1339" s="67"/>
      <c r="K1339" s="182"/>
      <c r="M1339" s="66"/>
      <c r="N1339" s="66"/>
      <c r="O1339" s="66"/>
    </row>
    <row r="1340" spans="6:15" s="62" customFormat="1" ht="12.75" customHeight="1">
      <c r="F1340" s="67"/>
      <c r="G1340" s="67"/>
      <c r="H1340" s="67"/>
      <c r="I1340" s="67"/>
      <c r="J1340" s="67"/>
      <c r="K1340" s="182"/>
      <c r="M1340" s="66"/>
      <c r="N1340" s="66"/>
      <c r="O1340" s="66"/>
    </row>
    <row r="1341" spans="6:15" s="62" customFormat="1" ht="12.75" customHeight="1">
      <c r="F1341" s="67"/>
      <c r="G1341" s="67"/>
      <c r="H1341" s="67"/>
      <c r="I1341" s="67"/>
      <c r="J1341" s="67"/>
      <c r="K1341" s="182"/>
      <c r="M1341" s="66"/>
      <c r="N1341" s="66"/>
      <c r="O1341" s="66"/>
    </row>
    <row r="1342" spans="6:15" s="62" customFormat="1" ht="12.75" customHeight="1">
      <c r="F1342" s="67"/>
      <c r="G1342" s="67"/>
      <c r="H1342" s="67"/>
      <c r="I1342" s="67"/>
      <c r="J1342" s="67"/>
      <c r="K1342" s="182"/>
      <c r="M1342" s="66"/>
      <c r="N1342" s="66"/>
      <c r="O1342" s="66"/>
    </row>
    <row r="1343" spans="6:15" s="62" customFormat="1" ht="12.75" customHeight="1">
      <c r="F1343" s="67"/>
      <c r="G1343" s="67"/>
      <c r="H1343" s="67"/>
      <c r="I1343" s="67"/>
      <c r="J1343" s="67"/>
      <c r="K1343" s="182"/>
      <c r="M1343" s="66"/>
      <c r="N1343" s="66"/>
      <c r="O1343" s="66"/>
    </row>
    <row r="1344" spans="6:15" s="62" customFormat="1" ht="12.75" customHeight="1">
      <c r="F1344" s="67"/>
      <c r="G1344" s="67"/>
      <c r="H1344" s="67"/>
      <c r="I1344" s="67"/>
      <c r="J1344" s="67"/>
      <c r="K1344" s="182"/>
      <c r="M1344" s="66"/>
      <c r="N1344" s="66"/>
      <c r="O1344" s="66"/>
    </row>
    <row r="1345" spans="6:15" s="62" customFormat="1" ht="12.75" customHeight="1">
      <c r="F1345" s="67"/>
      <c r="G1345" s="67"/>
      <c r="H1345" s="67"/>
      <c r="I1345" s="67"/>
      <c r="J1345" s="67"/>
      <c r="K1345" s="182"/>
      <c r="M1345" s="66"/>
      <c r="N1345" s="66"/>
      <c r="O1345" s="66"/>
    </row>
    <row r="1346" spans="6:15" s="62" customFormat="1" ht="12.75" customHeight="1">
      <c r="F1346" s="67"/>
      <c r="G1346" s="67"/>
      <c r="H1346" s="67"/>
      <c r="I1346" s="67"/>
      <c r="J1346" s="67"/>
      <c r="K1346" s="182"/>
      <c r="M1346" s="66"/>
      <c r="N1346" s="66"/>
      <c r="O1346" s="66"/>
    </row>
    <row r="1347" spans="6:15" s="62" customFormat="1" ht="12.75" customHeight="1">
      <c r="F1347" s="67"/>
      <c r="G1347" s="67"/>
      <c r="H1347" s="67"/>
      <c r="I1347" s="67"/>
      <c r="J1347" s="67"/>
      <c r="K1347" s="182"/>
      <c r="M1347" s="66"/>
      <c r="N1347" s="66"/>
      <c r="O1347" s="66"/>
    </row>
    <row r="1348" spans="6:15" s="62" customFormat="1" ht="12.75" customHeight="1">
      <c r="F1348" s="67"/>
      <c r="G1348" s="67"/>
      <c r="H1348" s="67"/>
      <c r="I1348" s="67"/>
      <c r="J1348" s="67"/>
      <c r="K1348" s="182"/>
      <c r="M1348" s="66"/>
      <c r="N1348" s="66"/>
      <c r="O1348" s="66"/>
    </row>
    <row r="1349" spans="6:15" s="62" customFormat="1" ht="12.75" customHeight="1">
      <c r="F1349" s="67"/>
      <c r="G1349" s="67"/>
      <c r="H1349" s="67"/>
      <c r="I1349" s="67"/>
      <c r="J1349" s="67"/>
      <c r="K1349" s="182"/>
      <c r="M1349" s="66"/>
      <c r="N1349" s="66"/>
      <c r="O1349" s="66"/>
    </row>
    <row r="1350" spans="6:15" s="62" customFormat="1" ht="12.75" customHeight="1">
      <c r="F1350" s="67"/>
      <c r="G1350" s="67"/>
      <c r="H1350" s="67"/>
      <c r="I1350" s="67"/>
      <c r="J1350" s="67"/>
      <c r="K1350" s="182"/>
      <c r="M1350" s="66"/>
      <c r="N1350" s="66"/>
      <c r="O1350" s="66"/>
    </row>
    <row r="1351" spans="6:15" s="62" customFormat="1" ht="12.75" customHeight="1">
      <c r="F1351" s="67"/>
      <c r="G1351" s="67"/>
      <c r="H1351" s="67"/>
      <c r="I1351" s="67"/>
      <c r="J1351" s="67"/>
      <c r="K1351" s="182"/>
      <c r="M1351" s="66"/>
      <c r="N1351" s="66"/>
      <c r="O1351" s="66"/>
    </row>
    <row r="1352" spans="6:15" s="62" customFormat="1" ht="12.75" customHeight="1">
      <c r="F1352" s="67"/>
      <c r="G1352" s="67"/>
      <c r="H1352" s="67"/>
      <c r="I1352" s="67"/>
      <c r="J1352" s="67"/>
      <c r="K1352" s="182"/>
      <c r="M1352" s="66"/>
      <c r="N1352" s="66"/>
      <c r="O1352" s="66"/>
    </row>
    <row r="1353" spans="6:15" s="62" customFormat="1" ht="12.75" customHeight="1">
      <c r="F1353" s="67"/>
      <c r="G1353" s="67"/>
      <c r="H1353" s="67"/>
      <c r="I1353" s="67"/>
      <c r="J1353" s="67"/>
      <c r="K1353" s="182"/>
      <c r="M1353" s="66"/>
      <c r="N1353" s="66"/>
      <c r="O1353" s="66"/>
    </row>
    <row r="1354" spans="6:15" s="62" customFormat="1" ht="12.75" customHeight="1">
      <c r="F1354" s="67"/>
      <c r="G1354" s="67"/>
      <c r="H1354" s="67"/>
      <c r="I1354" s="67"/>
      <c r="J1354" s="67"/>
      <c r="K1354" s="182"/>
      <c r="M1354" s="66"/>
      <c r="N1354" s="66"/>
      <c r="O1354" s="66"/>
    </row>
    <row r="1355" spans="6:15" s="62" customFormat="1" ht="12.75" customHeight="1">
      <c r="F1355" s="67"/>
      <c r="G1355" s="67"/>
      <c r="H1355" s="67"/>
      <c r="I1355" s="67"/>
      <c r="J1355" s="67"/>
      <c r="K1355" s="182"/>
      <c r="M1355" s="66"/>
      <c r="N1355" s="66"/>
      <c r="O1355" s="66"/>
    </row>
    <row r="1356" spans="6:15" s="62" customFormat="1" ht="12.75" customHeight="1">
      <c r="F1356" s="67"/>
      <c r="G1356" s="67"/>
      <c r="H1356" s="67"/>
      <c r="I1356" s="67"/>
      <c r="J1356" s="67"/>
      <c r="K1356" s="182"/>
      <c r="M1356" s="66"/>
      <c r="N1356" s="66"/>
      <c r="O1356" s="66"/>
    </row>
    <row r="1357" spans="6:15" s="62" customFormat="1" ht="12.75" customHeight="1">
      <c r="F1357" s="67"/>
      <c r="G1357" s="67"/>
      <c r="H1357" s="67"/>
      <c r="I1357" s="67"/>
      <c r="J1357" s="67"/>
      <c r="K1357" s="182"/>
      <c r="M1357" s="66"/>
      <c r="N1357" s="66"/>
      <c r="O1357" s="66"/>
    </row>
    <row r="1358" spans="6:15" s="62" customFormat="1" ht="12.75" customHeight="1">
      <c r="F1358" s="67"/>
      <c r="G1358" s="67"/>
      <c r="H1358" s="67"/>
      <c r="I1358" s="67"/>
      <c r="J1358" s="67"/>
      <c r="K1358" s="182"/>
      <c r="M1358" s="66"/>
      <c r="N1358" s="66"/>
      <c r="O1358" s="66"/>
    </row>
    <row r="1359" spans="6:15" s="62" customFormat="1" ht="12.75" customHeight="1">
      <c r="F1359" s="67"/>
      <c r="G1359" s="67"/>
      <c r="H1359" s="67"/>
      <c r="I1359" s="67"/>
      <c r="J1359" s="67"/>
      <c r="K1359" s="182"/>
      <c r="M1359" s="66"/>
      <c r="N1359" s="66"/>
      <c r="O1359" s="66"/>
    </row>
    <row r="1360" spans="6:15" s="62" customFormat="1" ht="12.75" customHeight="1">
      <c r="F1360" s="67"/>
      <c r="G1360" s="67"/>
      <c r="H1360" s="67"/>
      <c r="I1360" s="67"/>
      <c r="J1360" s="67"/>
      <c r="K1360" s="182"/>
      <c r="M1360" s="66"/>
      <c r="N1360" s="66"/>
      <c r="O1360" s="66"/>
    </row>
    <row r="1361" spans="6:15" s="62" customFormat="1" ht="12.75" customHeight="1">
      <c r="F1361" s="67"/>
      <c r="G1361" s="67"/>
      <c r="H1361" s="67"/>
      <c r="I1361" s="67"/>
      <c r="J1361" s="67"/>
      <c r="K1361" s="182"/>
      <c r="M1361" s="66"/>
      <c r="N1361" s="66"/>
      <c r="O1361" s="66"/>
    </row>
    <row r="1362" spans="6:15" s="62" customFormat="1" ht="12.75" customHeight="1">
      <c r="F1362" s="67"/>
      <c r="G1362" s="67"/>
      <c r="H1362" s="67"/>
      <c r="I1362" s="67"/>
      <c r="J1362" s="67"/>
      <c r="K1362" s="182"/>
      <c r="M1362" s="66"/>
      <c r="N1362" s="66"/>
      <c r="O1362" s="66"/>
    </row>
    <row r="1363" spans="6:15" s="62" customFormat="1" ht="12.75" customHeight="1">
      <c r="F1363" s="67"/>
      <c r="G1363" s="67"/>
      <c r="H1363" s="67"/>
      <c r="I1363" s="67"/>
      <c r="J1363" s="67"/>
      <c r="K1363" s="182"/>
      <c r="M1363" s="66"/>
      <c r="N1363" s="66"/>
      <c r="O1363" s="66"/>
    </row>
    <row r="1364" spans="6:15" s="62" customFormat="1" ht="12.75" customHeight="1">
      <c r="F1364" s="67"/>
      <c r="G1364" s="67"/>
      <c r="H1364" s="67"/>
      <c r="I1364" s="67"/>
      <c r="J1364" s="67"/>
      <c r="K1364" s="182"/>
      <c r="M1364" s="66"/>
      <c r="N1364" s="66"/>
      <c r="O1364" s="66"/>
    </row>
    <row r="1365" spans="6:15" s="62" customFormat="1" ht="12.75" customHeight="1">
      <c r="F1365" s="67"/>
      <c r="G1365" s="67"/>
      <c r="H1365" s="67"/>
      <c r="I1365" s="67"/>
      <c r="J1365" s="67"/>
      <c r="K1365" s="182"/>
      <c r="M1365" s="66"/>
      <c r="N1365" s="66"/>
      <c r="O1365" s="66"/>
    </row>
    <row r="1366" spans="6:15" s="62" customFormat="1" ht="12.75" customHeight="1">
      <c r="F1366" s="67"/>
      <c r="G1366" s="67"/>
      <c r="H1366" s="67"/>
      <c r="I1366" s="67"/>
      <c r="J1366" s="67"/>
      <c r="K1366" s="182"/>
      <c r="M1366" s="66"/>
      <c r="N1366" s="66"/>
      <c r="O1366" s="66"/>
    </row>
    <row r="1367" spans="6:15" s="62" customFormat="1" ht="12.75" customHeight="1">
      <c r="F1367" s="67"/>
      <c r="G1367" s="67"/>
      <c r="H1367" s="67"/>
      <c r="I1367" s="67"/>
      <c r="J1367" s="67"/>
      <c r="K1367" s="182"/>
      <c r="M1367" s="66"/>
      <c r="N1367" s="66"/>
      <c r="O1367" s="66"/>
    </row>
    <row r="1368" spans="6:15" s="62" customFormat="1" ht="12.75" customHeight="1">
      <c r="F1368" s="67"/>
      <c r="G1368" s="67"/>
      <c r="H1368" s="67"/>
      <c r="I1368" s="67"/>
      <c r="J1368" s="67"/>
      <c r="K1368" s="182"/>
      <c r="M1368" s="66"/>
      <c r="N1368" s="66"/>
      <c r="O1368" s="66"/>
    </row>
    <row r="1369" spans="6:15" s="62" customFormat="1" ht="12.75" customHeight="1">
      <c r="F1369" s="67"/>
      <c r="G1369" s="67"/>
      <c r="H1369" s="67"/>
      <c r="I1369" s="67"/>
      <c r="J1369" s="67"/>
      <c r="K1369" s="182"/>
      <c r="M1369" s="66"/>
      <c r="N1369" s="66"/>
      <c r="O1369" s="66"/>
    </row>
    <row r="1370" spans="6:15" s="62" customFormat="1" ht="12.75" customHeight="1">
      <c r="F1370" s="67"/>
      <c r="G1370" s="67"/>
      <c r="H1370" s="67"/>
      <c r="I1370" s="67"/>
      <c r="J1370" s="67"/>
      <c r="K1370" s="182"/>
      <c r="M1370" s="66"/>
      <c r="N1370" s="66"/>
      <c r="O1370" s="66"/>
    </row>
    <row r="1371" spans="6:15" s="62" customFormat="1" ht="12.75" customHeight="1">
      <c r="F1371" s="67"/>
      <c r="G1371" s="67"/>
      <c r="H1371" s="67"/>
      <c r="I1371" s="67"/>
      <c r="J1371" s="67"/>
      <c r="K1371" s="182"/>
      <c r="M1371" s="66"/>
      <c r="N1371" s="66"/>
      <c r="O1371" s="66"/>
    </row>
    <row r="1372" spans="6:15" s="62" customFormat="1" ht="12.75" customHeight="1">
      <c r="F1372" s="67"/>
      <c r="G1372" s="67"/>
      <c r="H1372" s="67"/>
      <c r="I1372" s="67"/>
      <c r="J1372" s="67"/>
      <c r="K1372" s="182"/>
      <c r="M1372" s="66"/>
      <c r="N1372" s="66"/>
      <c r="O1372" s="66"/>
    </row>
    <row r="1373" spans="6:15" s="62" customFormat="1" ht="12.75" customHeight="1">
      <c r="F1373" s="67"/>
      <c r="G1373" s="67"/>
      <c r="H1373" s="67"/>
      <c r="I1373" s="67"/>
      <c r="J1373" s="67"/>
      <c r="K1373" s="182"/>
      <c r="M1373" s="66"/>
      <c r="N1373" s="66"/>
      <c r="O1373" s="66"/>
    </row>
    <row r="1374" spans="6:15" s="62" customFormat="1" ht="12.75" customHeight="1">
      <c r="F1374" s="67"/>
      <c r="G1374" s="67"/>
      <c r="H1374" s="67"/>
      <c r="I1374" s="67"/>
      <c r="J1374" s="67"/>
      <c r="K1374" s="182"/>
      <c r="M1374" s="66"/>
      <c r="N1374" s="66"/>
      <c r="O1374" s="66"/>
    </row>
    <row r="1375" spans="6:15" s="62" customFormat="1" ht="12.75" customHeight="1">
      <c r="F1375" s="67"/>
      <c r="G1375" s="67"/>
      <c r="H1375" s="67"/>
      <c r="I1375" s="67"/>
      <c r="J1375" s="67"/>
      <c r="K1375" s="182"/>
      <c r="M1375" s="66"/>
      <c r="N1375" s="66"/>
      <c r="O1375" s="66"/>
    </row>
  </sheetData>
  <sortState xmlns:xlrd2="http://schemas.microsoft.com/office/spreadsheetml/2017/richdata2" ref="A10:O93">
    <sortCondition ref="L10:L93"/>
  </sortState>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D1:I211"/>
  <sheetViews>
    <sheetView topLeftCell="A7" workbookViewId="0">
      <selection activeCell="R29" sqref="R29"/>
    </sheetView>
  </sheetViews>
  <sheetFormatPr baseColWidth="10" defaultColWidth="8.7109375" defaultRowHeight="16"/>
  <cols>
    <col min="4" max="4" width="9.42578125" bestFit="1" customWidth="1"/>
    <col min="6" max="6" width="9.42578125" bestFit="1" customWidth="1"/>
    <col min="10" max="10" width="9.42578125" bestFit="1" customWidth="1"/>
  </cols>
  <sheetData>
    <row r="1" spans="4:9">
      <c r="E1" s="40" t="s">
        <v>378</v>
      </c>
      <c r="G1" s="40" t="s">
        <v>379</v>
      </c>
    </row>
    <row r="2" spans="4:9">
      <c r="D2" s="227">
        <f>'maturities - 91'!B467</f>
        <v>40555</v>
      </c>
      <c r="E2" s="36">
        <f>'maturities - 91'!Q467</f>
        <v>9.0630776859790672</v>
      </c>
      <c r="F2" s="227">
        <v>41752</v>
      </c>
      <c r="G2" s="36">
        <v>13.964</v>
      </c>
    </row>
    <row r="3" spans="4:9">
      <c r="D3" s="227">
        <f>'maturities - 91'!B469</f>
        <v>40570</v>
      </c>
      <c r="E3" s="36">
        <f>'maturities - 91'!Q469</f>
        <v>9.6249539729953142</v>
      </c>
      <c r="F3" s="227">
        <v>40268</v>
      </c>
      <c r="G3" s="36">
        <v>11.741</v>
      </c>
    </row>
    <row r="4" spans="4:9">
      <c r="D4" s="227">
        <f>'maturities - 91'!B471</f>
        <v>40583</v>
      </c>
      <c r="E4" s="36">
        <f>'maturities - 91'!Q471</f>
        <v>10.15198727619098</v>
      </c>
      <c r="F4" s="227">
        <v>41248</v>
      </c>
      <c r="G4" s="36">
        <v>14.583</v>
      </c>
    </row>
    <row r="5" spans="4:9">
      <c r="D5" s="227">
        <f>'maturities - 91'!B473</f>
        <v>40598</v>
      </c>
      <c r="E5" s="36">
        <f>'maturities - 91'!Q473</f>
        <v>9.8270586904933594</v>
      </c>
      <c r="F5" s="227">
        <v>41557</v>
      </c>
      <c r="G5" s="36">
        <v>15.177</v>
      </c>
    </row>
    <row r="6" spans="4:9">
      <c r="D6" s="227">
        <f>'maturities - 91'!B475</f>
        <v>40611</v>
      </c>
      <c r="E6" s="36">
        <f>'maturities - 91'!Q475</f>
        <v>9.4534904701750264</v>
      </c>
      <c r="F6" s="227">
        <v>41864</v>
      </c>
      <c r="G6" s="36">
        <v>13.952999999999999</v>
      </c>
    </row>
    <row r="7" spans="4:9">
      <c r="D7" s="227">
        <f>'maturities - 91'!B477</f>
        <v>40625</v>
      </c>
      <c r="E7" s="36">
        <f>'maturities - 91'!Q477</f>
        <v>8.6776794514550346</v>
      </c>
      <c r="F7" s="227">
        <v>41948</v>
      </c>
      <c r="G7" s="36">
        <v>14.77</v>
      </c>
    </row>
    <row r="8" spans="4:9">
      <c r="D8" s="227">
        <f>'maturities - 91'!B479</f>
        <v>40639</v>
      </c>
      <c r="E8" s="36">
        <f>'maturities - 91'!Q479</f>
        <v>8.8996118337854853</v>
      </c>
      <c r="F8" s="227">
        <v>42033</v>
      </c>
      <c r="G8" s="36">
        <v>17.018999999999998</v>
      </c>
    </row>
    <row r="9" spans="4:9">
      <c r="D9" s="227">
        <f>'maturities - 91'!B481</f>
        <v>40653</v>
      </c>
      <c r="E9" s="36">
        <f>'maturities - 91'!Q481</f>
        <v>9.7473961731064662</v>
      </c>
      <c r="F9" s="227">
        <v>42117</v>
      </c>
      <c r="G9" s="36">
        <v>17.693000000000001</v>
      </c>
    </row>
    <row r="10" spans="4:9">
      <c r="D10" s="227">
        <f>'maturities - 91'!B483</f>
        <v>40667</v>
      </c>
      <c r="E10" s="36">
        <f>'maturities - 91'!Q483</f>
        <v>10.877941533862341</v>
      </c>
      <c r="F10" s="227">
        <v>42200</v>
      </c>
      <c r="G10" s="36">
        <v>18.044</v>
      </c>
    </row>
    <row r="11" spans="4:9">
      <c r="D11" s="227">
        <f>'maturities - 91'!B485</f>
        <v>40681</v>
      </c>
      <c r="E11" s="36">
        <f>'maturities - 91'!Q485</f>
        <v>11.352325254130122</v>
      </c>
      <c r="F11" s="227">
        <v>42228</v>
      </c>
      <c r="G11" s="36">
        <v>18.173999999999999</v>
      </c>
    </row>
    <row r="12" spans="4:9">
      <c r="D12" s="227">
        <f>'maturities - 91'!B487</f>
        <v>40695</v>
      </c>
      <c r="E12" s="36">
        <f>'maturities - 91'!Q487</f>
        <v>11.902752162210135</v>
      </c>
      <c r="F12" s="227">
        <v>42285</v>
      </c>
      <c r="G12" s="36">
        <v>19.529</v>
      </c>
    </row>
    <row r="13" spans="4:9">
      <c r="D13" s="227">
        <f>'maturities - 91'!B489</f>
        <v>40709</v>
      </c>
      <c r="E13" s="36">
        <f>'maturities - 91'!Q489</f>
        <v>12.847307583027344</v>
      </c>
      <c r="F13" s="227">
        <v>42368</v>
      </c>
      <c r="G13" s="36">
        <v>19.312000000000001</v>
      </c>
    </row>
    <row r="14" spans="4:9">
      <c r="D14" s="227">
        <f>'maturities - 91'!B491</f>
        <v>40723</v>
      </c>
      <c r="E14" s="36">
        <f>'maturities - 91'!Q491</f>
        <v>13.298559588287517</v>
      </c>
      <c r="F14" s="227">
        <v>42452</v>
      </c>
      <c r="G14" s="36">
        <v>16.991</v>
      </c>
    </row>
    <row r="15" spans="4:9">
      <c r="D15" s="227">
        <f>'maturities - 91'!B493</f>
        <v>40737</v>
      </c>
      <c r="E15" s="36">
        <f>'maturities - 91'!Q493</f>
        <v>13.930468851989318</v>
      </c>
      <c r="F15" s="227">
        <v>42537</v>
      </c>
      <c r="G15" s="36">
        <v>17.631</v>
      </c>
      <c r="I15" s="36"/>
    </row>
    <row r="16" spans="4:9">
      <c r="D16" s="227">
        <f>'maturities - 91'!B495</f>
        <v>40751</v>
      </c>
      <c r="E16" s="36">
        <f>'maturities - 91'!Q495</f>
        <v>14.543449219614828</v>
      </c>
      <c r="F16" s="227">
        <v>42621</v>
      </c>
      <c r="G16" s="36">
        <v>16.640999999999998</v>
      </c>
    </row>
    <row r="17" spans="4:7">
      <c r="D17" s="227">
        <f>'maturities - 91'!B497</f>
        <v>40765</v>
      </c>
      <c r="E17" s="36">
        <f>'maturities - 91'!Q497</f>
        <v>15.883296263482819</v>
      </c>
      <c r="F17" s="227">
        <v>42704</v>
      </c>
      <c r="G17" s="36">
        <v>17.329000000000001</v>
      </c>
    </row>
    <row r="18" spans="4:7">
      <c r="D18" s="227">
        <f>'maturities - 91'!B499</f>
        <v>40779</v>
      </c>
      <c r="E18" s="36">
        <f>'maturities - 91'!Q499</f>
        <v>16.019650082904406</v>
      </c>
      <c r="F18" s="227">
        <v>42788</v>
      </c>
      <c r="G18" s="36">
        <v>16.260000000000002</v>
      </c>
    </row>
    <row r="19" spans="4:7">
      <c r="D19" s="227">
        <f>'maturities - 91'!B501</f>
        <v>40793</v>
      </c>
      <c r="E19" s="36">
        <f>'maturities - 91'!Q501</f>
        <v>17.055130084196151</v>
      </c>
      <c r="F19" s="227">
        <v>42872</v>
      </c>
      <c r="G19" s="36">
        <v>15.977</v>
      </c>
    </row>
    <row r="20" spans="4:7">
      <c r="D20" s="227">
        <f>'maturities - 91'!B503</f>
        <v>40807</v>
      </c>
      <c r="E20" s="36">
        <f>'maturities - 91'!Q503</f>
        <v>17.411791690132048</v>
      </c>
      <c r="F20" s="227">
        <v>42957</v>
      </c>
      <c r="G20" s="36">
        <v>14.917999999999999</v>
      </c>
    </row>
    <row r="21" spans="4:7">
      <c r="D21" s="227">
        <f>'maturities - 91'!B505</f>
        <v>40821</v>
      </c>
      <c r="E21" s="36">
        <f>'maturities - 91'!Q505</f>
        <v>21.414749216196796</v>
      </c>
      <c r="F21" s="227">
        <v>43013</v>
      </c>
      <c r="G21" s="36">
        <v>14.542</v>
      </c>
    </row>
    <row r="22" spans="4:7">
      <c r="D22" s="227">
        <f>'maturities - 91'!B507</f>
        <v>40835</v>
      </c>
      <c r="E22" s="36">
        <f>'maturities - 91'!Q507</f>
        <v>21.049806527435848</v>
      </c>
      <c r="F22" s="227">
        <v>43125</v>
      </c>
      <c r="G22" s="36">
        <v>14.045</v>
      </c>
    </row>
    <row r="23" spans="4:7">
      <c r="D23" s="227">
        <f>'maturities - 91'!B509</f>
        <v>40850</v>
      </c>
      <c r="E23" s="36">
        <f>'maturities - 91'!Q509</f>
        <v>21.155838001143934</v>
      </c>
      <c r="F23" s="227">
        <v>43181</v>
      </c>
      <c r="G23" s="36">
        <v>14.379</v>
      </c>
    </row>
    <row r="24" spans="4:7">
      <c r="D24" s="227">
        <f>'maturities - 91'!B511</f>
        <v>40863</v>
      </c>
      <c r="E24" s="36">
        <f>'maturities - 91'!Q511</f>
        <v>22.170838394766051</v>
      </c>
      <c r="F24" s="227">
        <v>43293</v>
      </c>
      <c r="G24" s="36">
        <v>17.25</v>
      </c>
    </row>
    <row r="25" spans="4:7">
      <c r="D25" s="227">
        <f>'maturities - 91'!B513</f>
        <v>40877</v>
      </c>
      <c r="E25" s="36">
        <f>'maturities - 91'!Q513</f>
        <v>23.390247699275605</v>
      </c>
      <c r="F25" s="227">
        <v>43349</v>
      </c>
      <c r="G25" s="36">
        <v>17.2</v>
      </c>
    </row>
    <row r="26" spans="4:7">
      <c r="D26" s="227">
        <f>'maturities - 91'!B515</f>
        <v>40891</v>
      </c>
      <c r="E26" s="36">
        <f>'maturities - 91'!Q515</f>
        <v>23.060873123860276</v>
      </c>
      <c r="F26" s="227">
        <v>43461</v>
      </c>
      <c r="G26" s="36">
        <v>17</v>
      </c>
    </row>
    <row r="27" spans="4:7">
      <c r="D27" s="227">
        <f>'maturities - 91'!B517</f>
        <v>40905</v>
      </c>
      <c r="E27" s="36">
        <f>'maturities - 91'!Q517</f>
        <v>22.718244836032241</v>
      </c>
      <c r="F27" s="227">
        <v>43516</v>
      </c>
      <c r="G27" s="36">
        <v>15.75</v>
      </c>
    </row>
    <row r="28" spans="4:7">
      <c r="D28" s="227">
        <f>'maturities - 91'!B519</f>
        <v>40919</v>
      </c>
      <c r="E28" s="36">
        <f>'maturities - 91'!Q519</f>
        <v>22.859475411340412</v>
      </c>
      <c r="F28" s="227">
        <v>41668</v>
      </c>
      <c r="G28" s="36">
        <v>13.954000000000001</v>
      </c>
    </row>
    <row r="29" spans="4:7">
      <c r="D29" s="227">
        <f>'maturities - 91'!B521</f>
        <v>40933</v>
      </c>
      <c r="E29" s="36">
        <f>'maturities - 91'!Q521</f>
        <v>23.415466917157616</v>
      </c>
    </row>
    <row r="30" spans="4:7">
      <c r="D30" s="227">
        <f>'maturities - 91'!B523</f>
        <v>40947</v>
      </c>
      <c r="E30" s="36">
        <f>'maturities - 91'!Q523</f>
        <v>19.891830886440559</v>
      </c>
    </row>
    <row r="31" spans="4:7">
      <c r="D31" s="227">
        <f>'maturities - 91'!B525</f>
        <v>40961</v>
      </c>
      <c r="E31" s="36">
        <f>'maturities - 91'!Q525</f>
        <v>19.503012487798117</v>
      </c>
    </row>
    <row r="32" spans="4:7">
      <c r="D32" s="227">
        <f>'maturities - 91'!B527</f>
        <v>40975</v>
      </c>
      <c r="E32" s="36">
        <f>'maturities - 91'!Q527</f>
        <v>17.217098028634453</v>
      </c>
    </row>
    <row r="33" spans="4:5">
      <c r="D33" s="227">
        <f>'maturities - 91'!B529</f>
        <v>40989</v>
      </c>
      <c r="E33" s="36">
        <f>'maturities - 91'!Q529</f>
        <v>17.411956087453845</v>
      </c>
    </row>
    <row r="34" spans="4:5">
      <c r="D34" s="227">
        <f>'maturities - 91'!B531</f>
        <v>41003</v>
      </c>
      <c r="E34" s="36">
        <f>'maturities - 91'!Q531</f>
        <v>18.086160551514126</v>
      </c>
    </row>
    <row r="35" spans="4:5">
      <c r="D35" s="227">
        <f>'maturities - 91'!B533</f>
        <v>41017</v>
      </c>
      <c r="E35" s="36">
        <f>'maturities - 91'!Q533</f>
        <v>18.106784853625825</v>
      </c>
    </row>
    <row r="36" spans="4:5">
      <c r="D36" s="227">
        <f>'maturities - 91'!B535</f>
        <v>41031</v>
      </c>
      <c r="E36" s="36">
        <f>'maturities - 91'!Q535</f>
        <v>18.016084309958174</v>
      </c>
    </row>
    <row r="37" spans="4:5">
      <c r="D37" s="227">
        <f>'maturities - 91'!B537</f>
        <v>41045</v>
      </c>
      <c r="E37" s="36">
        <f>'maturities - 91'!Q537</f>
        <v>18.696845768128625</v>
      </c>
    </row>
    <row r="38" spans="4:5">
      <c r="D38" s="227">
        <f>'maturities - 91'!B539</f>
        <v>41059</v>
      </c>
      <c r="E38" s="36">
        <f>'maturities - 91'!Q539</f>
        <v>17.978091227473357</v>
      </c>
    </row>
    <row r="39" spans="4:5">
      <c r="D39" s="227">
        <f>'maturities - 91'!B541</f>
        <v>41073</v>
      </c>
      <c r="E39" s="36">
        <f>'maturities - 91'!Q541</f>
        <v>18.547087581928736</v>
      </c>
    </row>
    <row r="40" spans="4:5">
      <c r="D40" s="227">
        <f>'maturities - 91'!B543</f>
        <v>41115</v>
      </c>
      <c r="E40" s="36">
        <f>'maturities - 91'!Q543</f>
        <v>18.111201941287021</v>
      </c>
    </row>
    <row r="41" spans="4:5">
      <c r="D41" s="227">
        <f>'maturities - 91'!B545</f>
        <v>41129</v>
      </c>
      <c r="E41" s="36">
        <f>'maturities - 91'!Q545</f>
        <v>14.420439412316028</v>
      </c>
    </row>
    <row r="42" spans="4:5">
      <c r="D42" s="227">
        <f>'maturities - 91'!B547</f>
        <v>41143</v>
      </c>
      <c r="E42" s="36">
        <f>'maturities - 91'!Q547</f>
        <v>13.097643178549376</v>
      </c>
    </row>
    <row r="43" spans="4:5">
      <c r="D43" s="227">
        <f>'maturities - 91'!B549</f>
        <v>41157</v>
      </c>
      <c r="E43" s="36">
        <f>'maturities - 91'!Q549</f>
        <v>12.939262960201603</v>
      </c>
    </row>
    <row r="44" spans="4:5">
      <c r="D44" s="227">
        <f>'maturities - 91'!B551</f>
        <v>41171</v>
      </c>
      <c r="E44" s="36">
        <f>'maturities - 91'!Q551</f>
        <v>10.015981547752901</v>
      </c>
    </row>
    <row r="45" spans="4:5">
      <c r="D45" s="227">
        <f>'maturities - 91'!B553</f>
        <v>41186</v>
      </c>
      <c r="E45" s="36">
        <f>'maturities - 91'!Q553</f>
        <v>9.6668197836921479</v>
      </c>
    </row>
    <row r="46" spans="4:5">
      <c r="D46" s="227">
        <f>'maturities - 91'!B555</f>
        <v>41199</v>
      </c>
      <c r="E46" s="36">
        <f>'maturities - 91'!Q555</f>
        <v>9.6898305154477669</v>
      </c>
    </row>
    <row r="47" spans="4:5">
      <c r="D47" s="227">
        <f>'maturities - 91'!B557</f>
        <v>41213</v>
      </c>
      <c r="E47" s="36">
        <f>'maturities - 91'!Q557</f>
        <v>9.687821942609304</v>
      </c>
    </row>
    <row r="48" spans="4:5">
      <c r="D48" s="227">
        <f>'maturities - 91'!B559</f>
        <v>41227</v>
      </c>
      <c r="E48" s="36">
        <f>'maturities - 91'!Q559</f>
        <v>9.8437398571070958</v>
      </c>
    </row>
    <row r="49" spans="4:5">
      <c r="D49" s="227">
        <f>'maturities - 91'!B561</f>
        <v>41241</v>
      </c>
      <c r="E49" s="36">
        <f>'maturities - 91'!Q561</f>
        <v>9.8443646979490751</v>
      </c>
    </row>
    <row r="50" spans="4:5">
      <c r="D50" s="227">
        <f>'maturities - 91'!B563</f>
        <v>41255</v>
      </c>
      <c r="E50" s="36">
        <f>'maturities - 91'!Q563</f>
        <v>9.9204318847502861</v>
      </c>
    </row>
    <row r="51" spans="4:5">
      <c r="D51" s="227">
        <f>'maturities - 91'!B565</f>
        <v>41270</v>
      </c>
      <c r="E51" s="36">
        <f>'maturities - 91'!Q565</f>
        <v>9.9357909224724068</v>
      </c>
    </row>
    <row r="52" spans="4:5">
      <c r="D52" s="227">
        <f>'maturities - 91'!B567</f>
        <v>41283</v>
      </c>
      <c r="E52" s="36">
        <f>'maturities - 91'!Q567</f>
        <v>9.7824184603775564</v>
      </c>
    </row>
    <row r="53" spans="4:5">
      <c r="D53" s="227">
        <f>'maturities - 91'!B569</f>
        <v>41297</v>
      </c>
      <c r="E53" s="36">
        <f>'maturities - 91'!Q569</f>
        <v>9.7100000000000009</v>
      </c>
    </row>
    <row r="54" spans="4:5">
      <c r="D54" s="227">
        <f>'maturities - 91'!B571</f>
        <v>41311</v>
      </c>
      <c r="E54" s="36">
        <f>'maturities - 91'!Q571</f>
        <v>9.7100000000000009</v>
      </c>
    </row>
    <row r="55" spans="4:5">
      <c r="D55" s="227">
        <f>'maturities - 91'!B573</f>
        <v>41325</v>
      </c>
      <c r="E55" s="36">
        <f>'maturities - 91'!Q573</f>
        <v>9.5570000000000004</v>
      </c>
    </row>
    <row r="56" spans="4:5">
      <c r="D56" s="227">
        <f>'maturities - 91'!B575</f>
        <v>41339</v>
      </c>
      <c r="E56" s="36">
        <f>'maturities - 91'!Q575</f>
        <v>9.1359999999999992</v>
      </c>
    </row>
    <row r="57" spans="4:5">
      <c r="D57" s="227">
        <f>'maturities - 91'!B577</f>
        <v>41353</v>
      </c>
      <c r="E57" s="36">
        <f>'maturities - 91'!Q577</f>
        <v>9.5619999999999994</v>
      </c>
    </row>
    <row r="58" spans="4:5">
      <c r="D58" s="227">
        <f>'maturities - 91'!B579</f>
        <v>41367</v>
      </c>
      <c r="E58" s="36">
        <f>'maturities - 91'!Q579</f>
        <v>9.3059999999999992</v>
      </c>
    </row>
    <row r="59" spans="4:5">
      <c r="D59" s="227">
        <f>'maturities - 91'!B581</f>
        <v>41381</v>
      </c>
      <c r="E59" s="36">
        <f>'maturities - 91'!Q581</f>
        <v>10.853</v>
      </c>
    </row>
    <row r="60" spans="4:5">
      <c r="D60" s="227">
        <f>'maturities - 91'!B583</f>
        <v>41396</v>
      </c>
      <c r="E60" s="36">
        <f>'maturities - 91'!Q583</f>
        <v>11.231999999999999</v>
      </c>
    </row>
    <row r="61" spans="4:5">
      <c r="D61" s="227">
        <f>'maturities - 91'!B585</f>
        <v>41409</v>
      </c>
      <c r="E61" s="36">
        <f>'maturities - 91'!Q585</f>
        <v>9.31</v>
      </c>
    </row>
    <row r="62" spans="4:5">
      <c r="D62" s="227">
        <f>'maturities - 91'!B587</f>
        <v>41423</v>
      </c>
      <c r="E62" s="36">
        <f>'maturities - 91'!Q587</f>
        <v>9.3640000000000008</v>
      </c>
    </row>
    <row r="63" spans="4:5">
      <c r="D63" s="227">
        <f>'maturities - 91'!B589</f>
        <v>41437</v>
      </c>
      <c r="E63" s="36">
        <f>'maturities - 91'!Q589</f>
        <v>9.8140000000000001</v>
      </c>
    </row>
    <row r="64" spans="4:5">
      <c r="D64" s="227">
        <f>'maturities - 91'!B591</f>
        <v>41451</v>
      </c>
      <c r="E64" s="36">
        <f>'maturities - 91'!Q591</f>
        <v>10.420213136715084</v>
      </c>
    </row>
    <row r="65" spans="4:5">
      <c r="D65" s="227">
        <f>'maturities - 91'!B593</f>
        <v>41465</v>
      </c>
      <c r="E65" s="36">
        <f>'maturities - 91'!Q593</f>
        <v>10.030654713265562</v>
      </c>
    </row>
    <row r="66" spans="4:5">
      <c r="D66" s="227">
        <f>'maturities - 91'!B595</f>
        <v>41479</v>
      </c>
      <c r="E66" s="36">
        <f>'maturities - 91'!Q595</f>
        <v>9.8545604150075619</v>
      </c>
    </row>
    <row r="67" spans="4:5">
      <c r="D67" s="227">
        <f>'maturities - 91'!B597</f>
        <v>41493</v>
      </c>
      <c r="E67" s="36">
        <f>'maturities - 91'!Q597</f>
        <v>9.84553943240285</v>
      </c>
    </row>
    <row r="68" spans="4:5">
      <c r="D68" s="227">
        <f>'maturities - 91'!B599</f>
        <v>41507</v>
      </c>
      <c r="E68" s="36">
        <f>'maturities - 91'!Q599</f>
        <v>12.018891843814439</v>
      </c>
    </row>
    <row r="69" spans="4:5">
      <c r="D69" s="227">
        <f>'maturities - 91'!B601</f>
        <v>41521</v>
      </c>
      <c r="E69" s="36">
        <f>'maturities - 91'!Q601</f>
        <v>9.7869255982137471</v>
      </c>
    </row>
    <row r="70" spans="4:5">
      <c r="D70" s="227">
        <f>'maturities - 91'!B603</f>
        <v>41535</v>
      </c>
      <c r="E70" s="36">
        <f>'maturities - 91'!Q603</f>
        <v>10.152772764424366</v>
      </c>
    </row>
    <row r="71" spans="4:5">
      <c r="D71" s="227">
        <f>'maturities - 91'!B605</f>
        <v>41549</v>
      </c>
      <c r="E71" s="36">
        <f>'maturities - 91'!Q605</f>
        <v>10.198044638841907</v>
      </c>
    </row>
    <row r="72" spans="4:5">
      <c r="D72" s="227">
        <f>'maturities - 91'!B607</f>
        <v>41563</v>
      </c>
      <c r="E72" s="36">
        <f>'maturities - 91'!Q607</f>
        <v>9.7914329672273315</v>
      </c>
    </row>
    <row r="73" spans="4:5">
      <c r="D73" s="227">
        <f>'maturities - 91'!B609</f>
        <v>41577</v>
      </c>
      <c r="E73" s="36">
        <f>'maturities - 91'!Q609</f>
        <v>10.739694737753357</v>
      </c>
    </row>
    <row r="74" spans="4:5">
      <c r="D74" s="227">
        <f>'maturities - 91'!B611</f>
        <v>41591</v>
      </c>
      <c r="E74" s="36">
        <f>'maturities - 91'!Q611</f>
        <v>11.05349858343172</v>
      </c>
    </row>
    <row r="75" spans="4:5">
      <c r="D75" s="227">
        <f>'maturities - 91'!B613</f>
        <v>41605</v>
      </c>
      <c r="E75" s="36">
        <f>'maturities - 91'!Q613</f>
        <v>10.797817614995896</v>
      </c>
    </row>
    <row r="76" spans="4:5">
      <c r="D76" s="227">
        <f>'maturities - 91'!B615</f>
        <v>41619</v>
      </c>
      <c r="E76" s="36">
        <f>'maturities - 91'!Q615</f>
        <v>8.7741628790861004</v>
      </c>
    </row>
    <row r="77" spans="4:5">
      <c r="D77" s="227">
        <f>'maturities - 91'!B617</f>
        <v>41632</v>
      </c>
      <c r="E77" s="36">
        <f>'maturities - 91'!Q617</f>
        <v>9.8004483988433755</v>
      </c>
    </row>
    <row r="78" spans="4:5">
      <c r="D78" s="227">
        <f>'maturities - 91'!B619</f>
        <v>41647</v>
      </c>
      <c r="E78" s="36">
        <f>'maturities - 91'!Q619</f>
        <v>8.8856183775147599</v>
      </c>
    </row>
    <row r="79" spans="4:5">
      <c r="D79" s="227">
        <f>'maturities - 91'!B621</f>
        <v>41661</v>
      </c>
      <c r="E79" s="36">
        <f>'maturities - 91'!Q621</f>
        <v>8.7558977838344312</v>
      </c>
    </row>
    <row r="80" spans="4:5">
      <c r="D80" s="227">
        <f>'maturities - 91'!B623</f>
        <v>41675</v>
      </c>
      <c r="E80" s="36">
        <f>'maturities - 91'!Q623</f>
        <v>9.2656358700120123</v>
      </c>
    </row>
    <row r="81" spans="4:5">
      <c r="D81" s="227">
        <f>'maturities - 91'!B625</f>
        <v>41689</v>
      </c>
      <c r="E81" s="36">
        <f>'maturities - 91'!Q625</f>
        <v>9.5573560056604556</v>
      </c>
    </row>
    <row r="82" spans="4:5">
      <c r="D82" s="227">
        <f>'maturities - 91'!B627</f>
        <v>41703</v>
      </c>
      <c r="E82" s="36">
        <f>'maturities - 91'!Q627</f>
        <v>9.7553804872886563</v>
      </c>
    </row>
    <row r="83" spans="4:5">
      <c r="D83" s="227">
        <f>'maturities - 91'!B629</f>
        <v>41717</v>
      </c>
      <c r="E83" s="36">
        <f>'maturities - 91'!Q629</f>
        <v>10.09847718179666</v>
      </c>
    </row>
    <row r="84" spans="4:5">
      <c r="D84" s="227">
        <f>'maturities - 91'!B631</f>
        <v>41731</v>
      </c>
      <c r="E84" s="36">
        <f>'maturities - 91'!Q631</f>
        <v>10.09847718179666</v>
      </c>
    </row>
    <row r="85" spans="4:5">
      <c r="D85" s="227">
        <f>'maturities - 91'!B633</f>
        <v>41745</v>
      </c>
      <c r="E85" s="36">
        <f>'maturities - 91'!Q633</f>
        <v>11.090084584227977</v>
      </c>
    </row>
    <row r="86" spans="4:5">
      <c r="D86" s="227">
        <f>'maturities - 91'!B635</f>
        <v>41759</v>
      </c>
      <c r="E86" s="36">
        <f>'maturities - 91'!Q635</f>
        <v>9.5483655028445682</v>
      </c>
    </row>
    <row r="87" spans="4:5">
      <c r="D87" s="227">
        <f>'maturities - 91'!B637</f>
        <v>41773</v>
      </c>
      <c r="E87" s="36">
        <f>'maturities - 91'!Q637</f>
        <v>9.9707882105307242</v>
      </c>
    </row>
    <row r="88" spans="4:5">
      <c r="D88" s="227">
        <f>'maturities - 91'!B639</f>
        <v>41787</v>
      </c>
      <c r="E88" s="36">
        <f>'maturities - 91'!Q639</f>
        <v>10.261464322190971</v>
      </c>
    </row>
    <row r="89" spans="4:5">
      <c r="D89" s="227">
        <f>'maturities - 91'!B641</f>
        <v>41801</v>
      </c>
      <c r="E89" s="36">
        <f>'maturities - 91'!Q641</f>
        <v>9.4046427319323112</v>
      </c>
    </row>
    <row r="90" spans="4:5">
      <c r="D90" s="227">
        <f>'maturities - 91'!B643</f>
        <v>41815</v>
      </c>
      <c r="E90" s="36">
        <f>'maturities - 91'!Q643</f>
        <v>9.5169060006315309</v>
      </c>
    </row>
    <row r="91" spans="4:5">
      <c r="D91" s="227">
        <f>'maturities - 91'!B645</f>
        <v>41829</v>
      </c>
      <c r="E91" s="36">
        <f>'maturities - 91'!Q645</f>
        <v>9.400155192292047</v>
      </c>
    </row>
    <row r="92" spans="4:5">
      <c r="D92" s="227">
        <f>'maturities - 91'!B647</f>
        <v>41843</v>
      </c>
      <c r="E92" s="36">
        <f>'maturities - 91'!Q647</f>
        <v>9.827500243427977</v>
      </c>
    </row>
    <row r="93" spans="4:5">
      <c r="D93" s="227">
        <f>'maturities - 91'!B649</f>
        <v>41857</v>
      </c>
      <c r="E93" s="36">
        <f>'maturities - 91'!Q649</f>
        <v>10.665700426588799</v>
      </c>
    </row>
    <row r="94" spans="4:5">
      <c r="D94" s="227">
        <f>'maturities - 91'!B651</f>
        <v>41871</v>
      </c>
      <c r="E94" s="36">
        <f>'maturities - 91'!Q651</f>
        <v>10.9712351037807</v>
      </c>
    </row>
    <row r="95" spans="4:5">
      <c r="D95" s="227">
        <f>'maturities - 91'!B653</f>
        <v>41885</v>
      </c>
      <c r="E95" s="36">
        <f>'maturities - 91'!Q653</f>
        <v>10.402055969550016</v>
      </c>
    </row>
    <row r="96" spans="4:5">
      <c r="D96" s="227">
        <f>'maturities - 91'!B655</f>
        <v>41899</v>
      </c>
      <c r="E96" s="36">
        <f>'maturities - 91'!Q655</f>
        <v>10.829737488683477</v>
      </c>
    </row>
    <row r="97" spans="4:5">
      <c r="D97" s="227">
        <f>'maturities - 91'!B657</f>
        <v>41913</v>
      </c>
      <c r="E97" s="36">
        <f>'maturities - 91'!Q657</f>
        <v>11.401674362231319</v>
      </c>
    </row>
    <row r="98" spans="4:5">
      <c r="D98" s="227">
        <f>'maturities - 91'!B659</f>
        <v>41927</v>
      </c>
      <c r="E98" s="36">
        <f>'maturities - 91'!Q659</f>
        <v>10.529234519935482</v>
      </c>
    </row>
    <row r="99" spans="4:5">
      <c r="D99" s="227">
        <f>'maturities - 91'!B661</f>
        <v>41941</v>
      </c>
      <c r="E99" s="36">
        <f>'maturities - 91'!Q661</f>
        <v>11.227416269983891</v>
      </c>
    </row>
    <row r="100" spans="4:5">
      <c r="D100" s="227">
        <f>'maturities - 91'!B663</f>
        <v>41957</v>
      </c>
      <c r="E100" s="36">
        <f>'maturities - 91'!Q663</f>
        <v>10.515599495112182</v>
      </c>
    </row>
    <row r="101" spans="4:5">
      <c r="D101" s="227">
        <f>'maturities - 91'!B665</f>
        <v>41970</v>
      </c>
      <c r="E101" s="36">
        <f>'maturities - 91'!Q665</f>
        <v>11.861880786471811</v>
      </c>
    </row>
    <row r="102" spans="4:5">
      <c r="D102" s="227">
        <f>'maturities - 91'!B667</f>
        <v>41984</v>
      </c>
      <c r="E102" s="36">
        <f>'maturities - 91'!Q667</f>
        <v>10.099670329670333</v>
      </c>
    </row>
    <row r="103" spans="4:5">
      <c r="D103" s="227">
        <f>'maturities - 91'!B669</f>
        <v>41997</v>
      </c>
      <c r="E103" s="36">
        <f>'maturities - 91'!Q669</f>
        <v>11.820365065490822</v>
      </c>
    </row>
    <row r="104" spans="4:5">
      <c r="D104" s="227">
        <f>'maturities - 91'!B671</f>
        <v>42012</v>
      </c>
      <c r="E104" s="36">
        <f>'maturities - 91'!Q671</f>
        <v>11.112958481563329</v>
      </c>
    </row>
    <row r="105" spans="4:5">
      <c r="D105" s="227">
        <f>'maturities - 91'!B673</f>
        <v>42026</v>
      </c>
      <c r="E105" s="36">
        <f>'maturities - 91'!Q673</f>
        <v>11.898799816638551</v>
      </c>
    </row>
    <row r="106" spans="4:5">
      <c r="D106" s="227">
        <f>'maturities - 91'!B675</f>
        <v>42040</v>
      </c>
      <c r="E106" s="36">
        <f>'maturities - 91'!Q675</f>
        <v>12.005026856518231</v>
      </c>
    </row>
    <row r="107" spans="4:5">
      <c r="D107" s="227">
        <f>'maturities - 91'!B677</f>
        <v>42054</v>
      </c>
      <c r="E107" s="36">
        <f>'maturities - 91'!Q677</f>
        <v>12.496</v>
      </c>
    </row>
    <row r="108" spans="4:5">
      <c r="D108" s="227">
        <f>'maturities - 91'!B679</f>
        <v>42068</v>
      </c>
      <c r="E108" s="36">
        <f>'maturities - 91'!Q679</f>
        <v>12.3986998403266</v>
      </c>
    </row>
    <row r="109" spans="4:5">
      <c r="D109" s="227">
        <f>'maturities - 91'!B681</f>
        <v>42082</v>
      </c>
      <c r="E109" s="36">
        <f>'maturities - 91'!Q681</f>
        <v>14.759</v>
      </c>
    </row>
    <row r="110" spans="4:5">
      <c r="D110" s="227">
        <f>'maturities - 91'!B683</f>
        <v>42096</v>
      </c>
      <c r="E110" s="36">
        <f>'maturities - 91'!Q683</f>
        <v>14.116</v>
      </c>
    </row>
    <row r="111" spans="4:5">
      <c r="D111" s="227">
        <f>'maturities - 91'!B685</f>
        <v>42110</v>
      </c>
      <c r="E111" s="36">
        <f>'maturities - 91'!Q685</f>
        <v>14.194000000000001</v>
      </c>
    </row>
    <row r="112" spans="4:5">
      <c r="D112" s="227">
        <f>'maturities - 91'!B687</f>
        <v>42124</v>
      </c>
      <c r="E112" s="36">
        <f>'maturities - 91'!Q687</f>
        <v>14.194000000000001</v>
      </c>
    </row>
    <row r="113" spans="4:5">
      <c r="D113" s="227">
        <f>'maturities - 91'!B689</f>
        <v>42138</v>
      </c>
      <c r="E113" s="36">
        <f>'maturities - 91'!Q689</f>
        <v>14.128</v>
      </c>
    </row>
    <row r="114" spans="4:5">
      <c r="D114" s="227">
        <f>'maturities - 91'!B691</f>
        <v>42152</v>
      </c>
      <c r="E114" s="36">
        <f>'maturities - 91'!Q691</f>
        <v>13.763999999999999</v>
      </c>
    </row>
    <row r="115" spans="4:5">
      <c r="D115" s="227">
        <f>'maturities - 91'!B693</f>
        <v>42166</v>
      </c>
      <c r="E115" s="36">
        <f>'maturities - 91'!Q693</f>
        <v>13.622999999999999</v>
      </c>
    </row>
    <row r="116" spans="4:5">
      <c r="D116" s="227">
        <f>'maturities - 91'!B695</f>
        <v>42180</v>
      </c>
      <c r="E116" s="36">
        <f>'maturities - 91'!Q695</f>
        <v>14.071</v>
      </c>
    </row>
    <row r="117" spans="4:5">
      <c r="D117" s="227">
        <f>'maturities - 91'!B697</f>
        <v>42193</v>
      </c>
      <c r="E117" s="36">
        <f>'maturities - 91'!Q697</f>
        <v>14.147978576786713</v>
      </c>
    </row>
    <row r="118" spans="4:5">
      <c r="D118" s="227">
        <f>'maturities - 91'!B699</f>
        <v>42207</v>
      </c>
      <c r="E118" s="36">
        <f>'maturities - 91'!Q699</f>
        <v>15.043967160161415</v>
      </c>
    </row>
    <row r="119" spans="4:5">
      <c r="D119" s="227">
        <f>'maturities - 91'!B701</f>
        <v>42221</v>
      </c>
      <c r="E119" s="36">
        <f>'maturities - 91'!Q701</f>
        <v>15.789835326342924</v>
      </c>
    </row>
    <row r="120" spans="4:5">
      <c r="D120" s="227">
        <f>'maturities - 91'!B703</f>
        <v>42235</v>
      </c>
      <c r="E120" s="36">
        <f>'maturities - 91'!Q703</f>
        <v>16.575459786810171</v>
      </c>
    </row>
    <row r="121" spans="4:5">
      <c r="D121" s="227">
        <f>'maturities - 91'!B705</f>
        <v>42249</v>
      </c>
      <c r="E121" s="36">
        <f>'maturities - 91'!Q705</f>
        <v>18.178891467511221</v>
      </c>
    </row>
    <row r="122" spans="4:5">
      <c r="D122" s="227">
        <f>'maturities - 91'!B707</f>
        <v>42263</v>
      </c>
      <c r="E122" s="36">
        <f>'maturities - 91'!Q707</f>
        <v>18.330699234181338</v>
      </c>
    </row>
    <row r="123" spans="4:5">
      <c r="D123" s="227">
        <f>'maturities - 91'!B709</f>
        <v>42277</v>
      </c>
      <c r="E123" s="36">
        <f>'maturities - 91'!Q709</f>
        <v>19.224531701426528</v>
      </c>
    </row>
    <row r="124" spans="4:5">
      <c r="D124" s="227">
        <f>'maturities - 91'!B711</f>
        <v>42291</v>
      </c>
      <c r="E124" s="36">
        <f>'maturities - 91'!Q711</f>
        <v>21.095026126975085</v>
      </c>
    </row>
    <row r="125" spans="4:5">
      <c r="D125" s="227">
        <f>'maturities - 91'!B713</f>
        <v>42305</v>
      </c>
      <c r="E125" s="36">
        <f>'maturities - 91'!Q713</f>
        <v>21.255082216961398</v>
      </c>
    </row>
    <row r="126" spans="4:5">
      <c r="D126" s="227">
        <f>'maturities - 91'!B715</f>
        <v>42319</v>
      </c>
      <c r="E126" s="36">
        <f>'maturities - 91'!Q715</f>
        <v>21.057494515537911</v>
      </c>
    </row>
    <row r="127" spans="4:5">
      <c r="D127" s="227">
        <f>'maturities - 91'!B717</f>
        <v>42333</v>
      </c>
      <c r="E127" s="36">
        <f>'maturities - 91'!Q717</f>
        <v>20.218027278163419</v>
      </c>
    </row>
    <row r="128" spans="4:5">
      <c r="D128" s="227">
        <f>'maturities - 91'!B719</f>
        <v>42347</v>
      </c>
      <c r="E128" s="36">
        <f>'maturities - 91'!Q719</f>
        <v>19.455105397726186</v>
      </c>
    </row>
    <row r="129" spans="4:5">
      <c r="D129" s="227">
        <f>'maturities - 91'!B721</f>
        <v>42361</v>
      </c>
      <c r="E129" s="36">
        <f>'maturities - 91'!Q721</f>
        <v>19.988990299060845</v>
      </c>
    </row>
    <row r="130" spans="4:5">
      <c r="D130" s="227">
        <f>'maturities - 91'!B723</f>
        <v>42375</v>
      </c>
      <c r="E130" s="36">
        <f>'maturities - 91'!Q723</f>
        <v>20.415098628222154</v>
      </c>
    </row>
    <row r="131" spans="4:5">
      <c r="D131" s="227">
        <f>'maturities - 91'!B725</f>
        <v>42390</v>
      </c>
      <c r="E131" s="36">
        <f>'maturities - 91'!Q725</f>
        <v>20.584213640991052</v>
      </c>
    </row>
    <row r="132" spans="4:5">
      <c r="D132" s="227">
        <f>'maturities - 91'!B727</f>
        <v>42403</v>
      </c>
      <c r="E132" s="36">
        <f>'maturities - 91'!Q727</f>
        <v>21.222709922566942</v>
      </c>
    </row>
    <row r="133" spans="4:5">
      <c r="D133" s="227">
        <f>'maturities - 91'!B729</f>
        <v>42417</v>
      </c>
      <c r="E133" s="36">
        <f>'maturities - 91'!Q729</f>
        <v>20.993426222712607</v>
      </c>
    </row>
    <row r="134" spans="4:5">
      <c r="D134" s="227">
        <f>'maturities - 91'!B731</f>
        <v>42431</v>
      </c>
      <c r="E134" s="36">
        <f>'maturities - 91'!Q731</f>
        <v>18.417495142214957</v>
      </c>
    </row>
    <row r="135" spans="4:5">
      <c r="D135" s="227">
        <f>'maturities - 91'!B733</f>
        <v>42445</v>
      </c>
      <c r="E135" s="36">
        <f>'maturities - 91'!Q733</f>
        <v>15.86149382336588</v>
      </c>
    </row>
    <row r="136" spans="4:5">
      <c r="D136" s="227">
        <f>'maturities - 91'!B735</f>
        <v>42459</v>
      </c>
      <c r="E136" s="36">
        <f>'maturities - 91'!Q735</f>
        <v>15.558271386139166</v>
      </c>
    </row>
    <row r="137" spans="4:5">
      <c r="D137" s="227">
        <f>'maturities - 91'!B737</f>
        <v>42474</v>
      </c>
      <c r="E137" s="36">
        <f>'maturities - 91'!Q737</f>
        <v>15.041</v>
      </c>
    </row>
    <row r="138" spans="4:5">
      <c r="D138" s="227">
        <f>'maturities - 91'!B739</f>
        <v>42488</v>
      </c>
      <c r="E138" s="36">
        <f>'maturities - 91'!Q739</f>
        <v>14.85</v>
      </c>
    </row>
    <row r="139" spans="4:5">
      <c r="D139" s="227">
        <f>'maturities - 91'!B741</f>
        <v>42503</v>
      </c>
      <c r="E139" s="36">
        <f>'maturities - 91'!Q741</f>
        <v>14.759</v>
      </c>
    </row>
    <row r="140" spans="4:5">
      <c r="D140" s="227">
        <f>'maturities - 91'!B743</f>
        <v>42516</v>
      </c>
      <c r="E140" s="36">
        <f>'maturities - 91'!Q743</f>
        <v>14.778</v>
      </c>
    </row>
    <row r="141" spans="4:5">
      <c r="D141" s="227">
        <f>'maturities - 91'!B745</f>
        <v>42531</v>
      </c>
      <c r="E141" s="36">
        <f>'maturities - 91'!Q745</f>
        <v>15.06</v>
      </c>
    </row>
    <row r="142" spans="4:5">
      <c r="D142" s="227">
        <f>'maturities - 91'!B747</f>
        <v>42544</v>
      </c>
      <c r="E142" s="36">
        <f>'maturities - 91'!Q747</f>
        <v>15.285</v>
      </c>
    </row>
    <row r="143" spans="4:5">
      <c r="D143" s="227">
        <f>'maturities - 91'!B749</f>
        <v>42557</v>
      </c>
      <c r="E143" s="36">
        <f>'maturities - 91'!Q749</f>
        <v>15.64</v>
      </c>
    </row>
    <row r="144" spans="4:5">
      <c r="D144" s="227">
        <f>'maturities - 91'!B751</f>
        <v>42571</v>
      </c>
      <c r="E144" s="36">
        <f>'maturities - 91'!Q751</f>
        <v>15.784000000000001</v>
      </c>
    </row>
    <row r="145" spans="4:5">
      <c r="D145" s="227">
        <f>'maturities - 91'!B753</f>
        <v>42586</v>
      </c>
      <c r="E145" s="36">
        <f>'maturities - 91'!Q753</f>
        <v>15.683</v>
      </c>
    </row>
    <row r="146" spans="4:5">
      <c r="D146" s="227">
        <f>'maturities - 91'!B755</f>
        <v>42600</v>
      </c>
      <c r="E146" s="36">
        <f>'maturities - 91'!Q755</f>
        <v>14.955</v>
      </c>
    </row>
    <row r="147" spans="4:5">
      <c r="D147" s="227">
        <f>'maturities - 91'!B757</f>
        <v>42614</v>
      </c>
      <c r="E147" s="36">
        <f>'maturities - 91'!Q757</f>
        <v>14.917</v>
      </c>
    </row>
    <row r="148" spans="4:5">
      <c r="D148" s="227">
        <f>'maturities - 91'!B759</f>
        <v>42628</v>
      </c>
      <c r="E148" s="36">
        <f>'maturities - 91'!Q759</f>
        <v>14.284000000000001</v>
      </c>
    </row>
    <row r="149" spans="4:5">
      <c r="D149" s="227">
        <f>'maturities - 91'!B761</f>
        <v>42642</v>
      </c>
      <c r="E149" s="36">
        <f>'maturities - 91'!Q761</f>
        <v>14.122999999999999</v>
      </c>
    </row>
    <row r="150" spans="4:5">
      <c r="D150" s="227">
        <f>'maturities - 91'!B763</f>
        <v>42655</v>
      </c>
      <c r="E150" s="36">
        <f>'maturities - 91'!Q763</f>
        <v>14.009682466998651</v>
      </c>
    </row>
    <row r="151" spans="4:5">
      <c r="D151" s="227">
        <f>'maturities - 91'!B765</f>
        <v>42669</v>
      </c>
      <c r="E151" s="36">
        <f>'maturities - 91'!Q765</f>
        <v>14.217813657975675</v>
      </c>
    </row>
    <row r="152" spans="4:5">
      <c r="D152" s="227">
        <f>'maturities - 91'!B767</f>
        <v>42684</v>
      </c>
      <c r="E152" s="36">
        <f>'maturities - 91'!Q767</f>
        <v>14.109</v>
      </c>
    </row>
    <row r="153" spans="4:5">
      <c r="D153" s="227">
        <f>'maturities - 91'!B769</f>
        <v>42698</v>
      </c>
      <c r="E153" s="36">
        <f>'maturities - 91'!Q769</f>
        <v>14.118</v>
      </c>
    </row>
    <row r="154" spans="4:5">
      <c r="D154" s="227">
        <f>'maturities - 91'!B771</f>
        <v>42712</v>
      </c>
      <c r="E154" s="36">
        <f>'maturities - 91'!Q771</f>
        <v>14.275</v>
      </c>
    </row>
    <row r="155" spans="4:5">
      <c r="D155" s="227">
        <f>'maturities - 91'!B773</f>
        <v>42726</v>
      </c>
      <c r="E155" s="36">
        <f>'maturities - 91'!Q773</f>
        <v>14</v>
      </c>
    </row>
    <row r="156" spans="4:5">
      <c r="D156" s="227">
        <f>'maturities - 91'!B775</f>
        <v>42740</v>
      </c>
      <c r="E156" s="36">
        <f>'maturities - 91'!Q775</f>
        <v>14.099</v>
      </c>
    </row>
    <row r="157" spans="4:5">
      <c r="D157" s="227">
        <f>'maturities - 91'!B777</f>
        <v>42754</v>
      </c>
      <c r="E157" s="36">
        <f>'maturities - 91'!Q777</f>
        <v>13.977</v>
      </c>
    </row>
    <row r="158" spans="4:5">
      <c r="D158" s="227">
        <f>'maturities - 91'!B779</f>
        <v>42768</v>
      </c>
      <c r="E158" s="36">
        <f>'maturities - 91'!Q779</f>
        <v>13.744999999999999</v>
      </c>
    </row>
    <row r="159" spans="4:5">
      <c r="D159" s="227">
        <f>'maturities - 91'!B781</f>
        <v>42783</v>
      </c>
      <c r="E159" s="36">
        <f>'maturities - 91'!Q781</f>
        <v>13.148999999999999</v>
      </c>
    </row>
    <row r="160" spans="4:5">
      <c r="D160" s="227">
        <f>'maturities - 91'!B783</f>
        <v>42796</v>
      </c>
      <c r="E160" s="36">
        <f>'maturities - 91'!Q783</f>
        <v>12.51</v>
      </c>
    </row>
    <row r="161" spans="4:5">
      <c r="D161" s="227">
        <f>'maturities - 91'!B785</f>
        <v>42810</v>
      </c>
      <c r="E161" s="36">
        <f>'maturities - 91'!Q785</f>
        <v>11.172000000000001</v>
      </c>
    </row>
    <row r="162" spans="4:5">
      <c r="D162" s="227">
        <f>'maturities - 91'!B787</f>
        <v>42824</v>
      </c>
      <c r="E162" s="36">
        <f>'maturities - 91'!Q787</f>
        <v>11.095000000000001</v>
      </c>
    </row>
    <row r="163" spans="4:5">
      <c r="D163" s="227">
        <f>'maturities - 91'!B789</f>
        <v>42838</v>
      </c>
      <c r="E163" s="36">
        <f>'maturities - 91'!Q789</f>
        <v>10.502000000000001</v>
      </c>
    </row>
    <row r="164" spans="4:5">
      <c r="D164" s="227">
        <f>'maturities - 91'!B791</f>
        <v>42852</v>
      </c>
      <c r="E164" s="36">
        <f>'maturities - 91'!Q791</f>
        <v>10.47</v>
      </c>
    </row>
    <row r="165" spans="4:5">
      <c r="D165" s="227">
        <f>'maturities - 91'!B793</f>
        <v>42866</v>
      </c>
      <c r="E165" s="36">
        <f>'maturities - 91'!Q793</f>
        <v>10.647</v>
      </c>
    </row>
    <row r="166" spans="4:5">
      <c r="D166" s="227">
        <f>'maturities - 91'!B795</f>
        <v>42880</v>
      </c>
      <c r="E166" s="36">
        <f>'maturities - 91'!Q795</f>
        <v>10.816000000000001</v>
      </c>
    </row>
    <row r="167" spans="4:5">
      <c r="D167" s="227">
        <f>'maturities - 91'!B797</f>
        <v>42922</v>
      </c>
      <c r="E167" s="36">
        <f>'maturities - 91'!Q797</f>
        <v>10.27506018624722</v>
      </c>
    </row>
    <row r="168" spans="4:5">
      <c r="D168" s="227">
        <f>'maturities - 91'!B799</f>
        <v>42936</v>
      </c>
      <c r="E168" s="36">
        <f>'maturities - 91'!Q799</f>
        <v>9.9222472947423803</v>
      </c>
    </row>
    <row r="169" spans="4:5">
      <c r="D169" s="227">
        <f>'maturities - 91'!B801</f>
        <v>42950</v>
      </c>
      <c r="E169" s="36">
        <f>'maturities - 91'!Q801</f>
        <v>9.8861411436826252</v>
      </c>
    </row>
    <row r="170" spans="4:5">
      <c r="D170" s="227">
        <f>'maturities - 91'!B803</f>
        <v>42964</v>
      </c>
      <c r="E170" s="36">
        <f>'maturities - 91'!Q803</f>
        <v>9.8729999999999993</v>
      </c>
    </row>
    <row r="171" spans="4:5">
      <c r="D171" s="227">
        <f>'maturities - 91'!B805</f>
        <v>42992</v>
      </c>
      <c r="E171" s="36">
        <f>'maturities - 91'!Q805</f>
        <v>9.8320000000000007</v>
      </c>
    </row>
    <row r="172" spans="4:5">
      <c r="D172" s="227">
        <f>'maturities - 91'!B807</f>
        <v>43006</v>
      </c>
      <c r="E172" s="36">
        <f>'maturities - 91'!Q807</f>
        <v>9.7870000000000008</v>
      </c>
    </row>
    <row r="173" spans="4:5">
      <c r="D173" s="227">
        <f>'maturities - 91'!B809</f>
        <v>43020</v>
      </c>
      <c r="E173" s="36">
        <f>'maturities - 91'!Q809</f>
        <v>9.3510000000000009</v>
      </c>
    </row>
    <row r="174" spans="4:5">
      <c r="D174" s="227">
        <f>'maturities - 91'!B811</f>
        <v>43034</v>
      </c>
      <c r="E174" s="36">
        <f>'maturities - 91'!Q811</f>
        <v>9.0060000000000002</v>
      </c>
    </row>
    <row r="175" spans="4:5">
      <c r="D175" s="227">
        <f>'maturities - 91'!B813</f>
        <v>43048</v>
      </c>
      <c r="E175" s="36">
        <f>'maturities - 91'!Q813</f>
        <v>8.859</v>
      </c>
    </row>
    <row r="176" spans="4:5">
      <c r="D176" s="227">
        <f>'maturities - 91'!B815</f>
        <v>43062</v>
      </c>
      <c r="E176" s="36">
        <f>'maturities - 91'!Q815</f>
        <v>8.734</v>
      </c>
    </row>
    <row r="177" spans="4:5">
      <c r="D177" s="227">
        <f>'maturities - 91'!B817</f>
        <v>43076</v>
      </c>
      <c r="E177" s="36">
        <f>'maturities - 91'!Q817</f>
        <v>8.5069999999999997</v>
      </c>
    </row>
    <row r="178" spans="4:5">
      <c r="D178" s="227">
        <f>'maturities - 91'!B819</f>
        <v>43090</v>
      </c>
      <c r="E178" s="36">
        <f>'maturities - 91'!Q819</f>
        <v>8.3253311066667344</v>
      </c>
    </row>
    <row r="179" spans="4:5">
      <c r="D179" s="227">
        <f>'maturities - 91'!B821</f>
        <v>43104</v>
      </c>
      <c r="E179" s="36">
        <f>'maturities - 91'!Q821</f>
        <v>8.5690000000000008</v>
      </c>
    </row>
    <row r="180" spans="4:5">
      <c r="D180" s="227">
        <f>'maturities - 91'!B823</f>
        <v>43118</v>
      </c>
      <c r="E180" s="36">
        <f>'maturities - 91'!Q823</f>
        <v>8.5559999999999992</v>
      </c>
    </row>
    <row r="181" spans="4:5">
      <c r="D181" s="227">
        <f>'maturities - 91'!B825</f>
        <v>43132</v>
      </c>
      <c r="E181" s="36">
        <f>'maturities - 91'!Q825</f>
        <v>8.6560000000000006</v>
      </c>
    </row>
    <row r="182" spans="4:5">
      <c r="D182" s="227">
        <f>'maturities - 91'!B827</f>
        <v>43146</v>
      </c>
      <c r="E182" s="36">
        <f>'maturities - 91'!Q827</f>
        <v>8.6449999999999996</v>
      </c>
    </row>
    <row r="183" spans="4:5">
      <c r="D183" s="227">
        <f>'maturities - 91'!B829</f>
        <v>43160</v>
      </c>
      <c r="E183" s="36">
        <f>'maturities - 91'!Q829</f>
        <v>8.6760000000000002</v>
      </c>
    </row>
    <row r="184" spans="4:5">
      <c r="D184" s="227">
        <f>'maturities - 91'!B831</f>
        <v>43174</v>
      </c>
      <c r="E184" s="36">
        <f>'maturities - 91'!Q831</f>
        <v>8.6229999999999993</v>
      </c>
    </row>
    <row r="185" spans="4:5">
      <c r="D185" s="227">
        <f>'maturities - 91'!B833</f>
        <v>43188</v>
      </c>
      <c r="E185" s="36">
        <f>'maturities - 91'!Q833</f>
        <v>8.7650000000000006</v>
      </c>
    </row>
    <row r="186" spans="4:5">
      <c r="D186" s="227">
        <f>'maturities - 91'!B835</f>
        <v>43202</v>
      </c>
      <c r="E186" s="36">
        <f>'maturities - 91'!Q835</f>
        <v>8.7609999999999992</v>
      </c>
    </row>
    <row r="187" spans="4:5">
      <c r="D187" s="227">
        <f>'maturities - 91'!B837</f>
        <v>43216</v>
      </c>
      <c r="E187" s="36">
        <f>'maturities - 91'!Q837</f>
        <v>8.7159999999999993</v>
      </c>
    </row>
    <row r="188" spans="4:5">
      <c r="D188" s="227">
        <f>'maturities - 91'!B839</f>
        <v>43230</v>
      </c>
      <c r="E188" s="36">
        <f>'maturities - 91'!Q839</f>
        <v>8.7429808836807723</v>
      </c>
    </row>
    <row r="189" spans="4:5">
      <c r="D189" s="227">
        <f>'maturities - 91'!B841</f>
        <v>43244</v>
      </c>
      <c r="E189" s="36">
        <f>'maturities - 91'!Q841</f>
        <v>8.7959999999999994</v>
      </c>
    </row>
    <row r="190" spans="4:5">
      <c r="D190" s="227">
        <f>'maturities - 91'!B843</f>
        <v>43258</v>
      </c>
      <c r="E190" s="36">
        <f>'maturities - 91'!Q843</f>
        <v>9.0510000000000002</v>
      </c>
    </row>
    <row r="191" spans="4:5">
      <c r="D191" s="227">
        <f>'maturities - 91'!B845</f>
        <v>43272</v>
      </c>
      <c r="E191" s="36">
        <f>'maturities - 91'!Q845</f>
        <v>10.516</v>
      </c>
    </row>
    <row r="192" spans="4:5">
      <c r="D192" s="227">
        <f>'maturities - 91'!B847</f>
        <v>43286</v>
      </c>
      <c r="E192" s="36">
        <f>'maturities - 91'!Q847</f>
        <v>10.516</v>
      </c>
    </row>
    <row r="193" spans="4:5">
      <c r="D193" s="227">
        <f>'maturities - 91'!B849</f>
        <v>43300</v>
      </c>
      <c r="E193" s="36">
        <f>'maturities - 91'!Q849</f>
        <v>10.515599495112182</v>
      </c>
    </row>
    <row r="194" spans="4:5">
      <c r="D194" s="227">
        <f>'maturities - 91'!B851</f>
        <v>43314</v>
      </c>
      <c r="E194" s="36">
        <f>'maturities - 91'!Q851</f>
        <v>10.760999999999999</v>
      </c>
    </row>
    <row r="195" spans="4:5">
      <c r="D195" s="227">
        <f>'maturities - 91'!B853</f>
        <v>43328</v>
      </c>
      <c r="E195" s="36">
        <f>'maturities - 91'!Q853</f>
        <v>10.651999999999999</v>
      </c>
    </row>
    <row r="196" spans="4:5">
      <c r="D196" s="227">
        <f>'maturities - 91'!B855</f>
        <v>43342</v>
      </c>
      <c r="E196" s="36">
        <f>'maturities - 91'!Q855</f>
        <v>10.384</v>
      </c>
    </row>
    <row r="197" spans="4:5">
      <c r="D197" s="227">
        <f>'maturities - 91'!B857</f>
        <v>43356</v>
      </c>
      <c r="E197" s="36">
        <f>'maturities - 91'!Q857</f>
        <v>10.112</v>
      </c>
    </row>
    <row r="198" spans="4:5">
      <c r="D198" s="227">
        <f>'maturities - 91'!B859</f>
        <v>43370</v>
      </c>
      <c r="E198" s="36">
        <f>'maturities - 91'!Q859</f>
        <v>9.7914329672273315</v>
      </c>
    </row>
    <row r="199" spans="4:5">
      <c r="D199" s="227">
        <f>'maturities - 91'!B861</f>
        <v>43384</v>
      </c>
      <c r="E199" s="36">
        <f>'maturities - 91'!Q861</f>
        <v>10.889047739730895</v>
      </c>
    </row>
    <row r="200" spans="4:5">
      <c r="D200" s="227">
        <f>'maturities - 91'!B863</f>
        <v>43398</v>
      </c>
      <c r="E200" s="36">
        <f>'maturities - 91'!Q863</f>
        <v>11.461367263123945</v>
      </c>
    </row>
    <row r="201" spans="4:5">
      <c r="D201" s="227">
        <f>'maturities - 91'!B865</f>
        <v>43412</v>
      </c>
      <c r="E201" s="36">
        <f>'maturities - 91'!Q865</f>
        <v>11.246</v>
      </c>
    </row>
    <row r="202" spans="4:5">
      <c r="D202" s="227">
        <f>'maturities - 91'!B867</f>
        <v>43426</v>
      </c>
      <c r="E202" s="36">
        <f>'maturities - 91'!Q867</f>
        <v>10.999000000000001</v>
      </c>
    </row>
    <row r="203" spans="4:5">
      <c r="D203" s="227">
        <f>'maturities - 91'!B869</f>
        <v>43440</v>
      </c>
      <c r="E203" s="36">
        <f>'maturities - 91'!Q869</f>
        <v>10.798</v>
      </c>
    </row>
    <row r="204" spans="4:5">
      <c r="D204" s="227">
        <f>'maturities - 91'!B871</f>
        <v>43454</v>
      </c>
      <c r="E204" s="36">
        <f>'maturities - 91'!Q871</f>
        <v>10.798</v>
      </c>
    </row>
    <row r="205" spans="4:5">
      <c r="D205" s="227">
        <f>'maturities - 91'!B873</f>
        <v>43467</v>
      </c>
      <c r="E205" s="36">
        <f>'maturities - 91'!Q873</f>
        <v>10.999000000000001</v>
      </c>
    </row>
    <row r="206" spans="4:5">
      <c r="D206" s="227">
        <f>'maturities - 91'!B875</f>
        <v>43481</v>
      </c>
      <c r="E206" s="36">
        <f>'maturities - 91'!Q875</f>
        <v>10.999000000000001</v>
      </c>
    </row>
    <row r="207" spans="4:5">
      <c r="D207" s="227">
        <f>'maturities - 91'!B877</f>
        <v>43495</v>
      </c>
      <c r="E207" s="36">
        <f>'maturities - 91'!Q877</f>
        <v>10.752000000000001</v>
      </c>
    </row>
    <row r="208" spans="4:5">
      <c r="D208" s="227">
        <f>'maturities - 91'!B879</f>
        <v>43510</v>
      </c>
      <c r="E208" s="36">
        <f>'maturities - 91'!Q879</f>
        <v>9.84553943240285</v>
      </c>
    </row>
    <row r="209" spans="4:5">
      <c r="D209" s="227">
        <f>'maturities - 91'!B881</f>
        <v>43524</v>
      </c>
      <c r="E209" s="36">
        <f>'maturities - 91'!Q881</f>
        <v>9.84553943240285</v>
      </c>
    </row>
    <row r="210" spans="4:5">
      <c r="D210" s="227">
        <f>'maturities - 91'!B883</f>
        <v>43538</v>
      </c>
      <c r="E210" s="36">
        <f>'maturities - 91'!Q883</f>
        <v>10.112</v>
      </c>
    </row>
    <row r="211" spans="4:5">
      <c r="D211" s="227">
        <f>'maturities - 91'!B885</f>
        <v>43552</v>
      </c>
      <c r="E211" s="36">
        <f>'maturities - 91'!Q885</f>
        <v>9.85</v>
      </c>
    </row>
  </sheetData>
  <sortState xmlns:xlrd2="http://schemas.microsoft.com/office/spreadsheetml/2017/richdata2" ref="D2:E473">
    <sortCondition ref="D2:D473"/>
  </sortState>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986E8971630234196CB2103C9B5F634" ma:contentTypeVersion="0" ma:contentTypeDescription="Create a new document." ma:contentTypeScope="" ma:versionID="861fad55399899c4ed0e79c44f0e9ebf">
  <xsd:schema xmlns:xsd="http://www.w3.org/2001/XMLSchema" xmlns:p="http://schemas.microsoft.com/office/2006/metadata/properties" targetNamespace="http://schemas.microsoft.com/office/2006/metadata/properties" ma:root="true" ma:fieldsID="11b366906f82b49b21de79cfb1ebab6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F8D3A546-CA44-44DB-B6E3-E4493BAEE2FE}">
  <ds:schemaRefs>
    <ds:schemaRef ds:uri="http://schemas.microsoft.com/office/2006/metadata/longProperties"/>
  </ds:schemaRefs>
</ds:datastoreItem>
</file>

<file path=customXml/itemProps2.xml><?xml version="1.0" encoding="utf-8"?>
<ds:datastoreItem xmlns:ds="http://schemas.openxmlformats.org/officeDocument/2006/customXml" ds:itemID="{D78DA78A-1D76-49CA-BE64-6D8FFB7F093C}">
  <ds:schemaRefs>
    <ds:schemaRef ds:uri="http://schemas.microsoft.com/office/2006/documentManagement/types"/>
    <ds:schemaRef ds:uri="http://www.w3.org/XML/1998/namespace"/>
    <ds:schemaRef ds:uri="http://purl.org/dc/elements/1.1/"/>
    <ds:schemaRef ds:uri="http://purl.org/dc/terms/"/>
    <ds:schemaRef ds:uri="http://purl.org/dc/dcmityp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33FAFBFE-35FE-46A4-BD07-633E720B41EE}">
  <ds:schemaRefs>
    <ds:schemaRef ds:uri="http://schemas.microsoft.com/sharepoint/v3/contenttype/forms"/>
  </ds:schemaRefs>
</ds:datastoreItem>
</file>

<file path=customXml/itemProps4.xml><?xml version="1.0" encoding="utf-8"?>
<ds:datastoreItem xmlns:ds="http://schemas.openxmlformats.org/officeDocument/2006/customXml" ds:itemID="{F54088E1-3C0B-4CAF-8E03-3FD32DC9D5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12</vt:i4>
      </vt:variant>
    </vt:vector>
  </HeadingPairs>
  <TitlesOfParts>
    <vt:vector size="30" baseType="lpstr">
      <vt:lpstr>Bi-monthly net issuance</vt:lpstr>
      <vt:lpstr>ISS10102</vt:lpstr>
      <vt:lpstr>maturities - 91</vt:lpstr>
      <vt:lpstr>maturities - 182</vt:lpstr>
      <vt:lpstr>maturities - 273</vt:lpstr>
      <vt:lpstr>maturities - 364</vt:lpstr>
      <vt:lpstr>Bonds</vt:lpstr>
      <vt:lpstr>Bond buybacks</vt:lpstr>
      <vt:lpstr>Bond Conversions</vt:lpstr>
      <vt:lpstr>Coupon Payments on bonds</vt:lpstr>
      <vt:lpstr>Sheet1</vt:lpstr>
      <vt:lpstr>Sheet2</vt:lpstr>
      <vt:lpstr>Requests</vt:lpstr>
      <vt:lpstr>Sheet8</vt:lpstr>
      <vt:lpstr>Sheet9</vt:lpstr>
      <vt:lpstr>Sheet3</vt:lpstr>
      <vt:lpstr>Sheet5</vt:lpstr>
      <vt:lpstr>Sheet4</vt:lpstr>
      <vt:lpstr>'Bi-monthly net issuance'!Print_Area</vt:lpstr>
      <vt:lpstr>Bonds!Print_Area</vt:lpstr>
      <vt:lpstr>'ISS10102'!Print_Area</vt:lpstr>
      <vt:lpstr>'maturities - 182'!Print_Area</vt:lpstr>
      <vt:lpstr>'maturities - 273'!Print_Area</vt:lpstr>
      <vt:lpstr>'maturities - 364'!Print_Area</vt:lpstr>
      <vt:lpstr>'maturities - 91'!Print_Area</vt:lpstr>
      <vt:lpstr>Print_Area</vt:lpstr>
      <vt:lpstr>'Bi-monthly net issuance'!Print_Titles</vt:lpstr>
      <vt:lpstr>'ISS10102'!Print_Titles</vt:lpstr>
      <vt:lpstr>Print_Titles</vt:lpstr>
      <vt:lpstr>PRINT_TITLES_MI</vt:lpstr>
    </vt:vector>
  </TitlesOfParts>
  <Company>bou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Deferred tax</dc:title>
  <dc:creator>bou</dc:creator>
  <cp:lastModifiedBy>Jjingo Kisakye</cp:lastModifiedBy>
  <cp:lastPrinted>2018-04-27T05:51:18Z</cp:lastPrinted>
  <dcterms:created xsi:type="dcterms:W3CDTF">2002-11-01T11:48:22Z</dcterms:created>
  <dcterms:modified xsi:type="dcterms:W3CDTF">2025-11-18T07:24:07Z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CDateCreated">
    <vt:lpwstr>2002-11-01T13:48:22Z</vt:lpwstr>
  </property>
  <property fmtid="{D5CDD505-2E9C-101B-9397-08002B2CF9AE}" pid="3" name="ContentType">
    <vt:lpwstr>Document</vt:lpwstr>
  </property>
</Properties>
</file>